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bookViews>
    <workbookView xWindow="120" yWindow="210" windowWidth="15180" windowHeight="7950" tabRatio="932"/>
  </bookViews>
  <sheets>
    <sheet name="Deckblatt" sheetId="12" r:id="rId1"/>
    <sheet name="Datendefinition" sheetId="1" r:id="rId2"/>
    <sheet name="Übersicht_VGT" sheetId="17" r:id="rId3"/>
    <sheet name="Übersicht_DV" sheetId="8" r:id="rId4"/>
    <sheet name="VNNE" sheetId="20" r:id="rId5"/>
    <sheet name="EEG-Umlage EV" sheetId="23" r:id="rId6"/>
    <sheet name="Kategorien" sheetId="22" r:id="rId7"/>
    <sheet name="Anlagenstammdaten" sheetId="4" r:id="rId8"/>
    <sheet name="Anlagenbewegungsdaten" sheetId="5" r:id="rId9"/>
    <sheet name="Anlagenbewegungsdaten_AV" sheetId="21" r:id="rId10"/>
    <sheet name="Anlagenangaben" sheetId="6" r:id="rId11"/>
    <sheet name="Tabelle1" sheetId="9" state="hidden" r:id="rId12"/>
    <sheet name="Angaben EEG-Umlage EV 2015" sheetId="26" r:id="rId13"/>
    <sheet name="Angaben EEG-Umlage EV 2014" sheetId="27" r:id="rId14"/>
  </sheets>
  <definedNames>
    <definedName name="_xlnm._FilterDatabase" localSheetId="10" hidden="1">Anlagenangaben!$A$2:$D$8</definedName>
    <definedName name="_xlnm._FilterDatabase" localSheetId="8" hidden="1">Anlagenbewegungsdaten!$A$2:$H$113494</definedName>
    <definedName name="_xlnm._FilterDatabase" localSheetId="9" hidden="1">Anlagenbewegungsdaten_AV!$A$2:$F$4839</definedName>
    <definedName name="_xlnm._FilterDatabase" localSheetId="7" hidden="1">Anlagenstammdaten!$A$3:$R$3</definedName>
    <definedName name="_xlnm._FilterDatabase" localSheetId="6" hidden="1">Kategorien!$A$2:$O$5264</definedName>
    <definedName name="_xlnm._FilterDatabase" localSheetId="11" hidden="1">Tabelle1!$A$2560:$A$5034</definedName>
    <definedName name="_xlnm._FilterDatabase" localSheetId="3" hidden="1">Übersicht_DV!$A$8:$C$15</definedName>
    <definedName name="_xlnm._FilterDatabase" localSheetId="2" hidden="1">Übersicht_VGT!#REF!</definedName>
    <definedName name="_xlnm._FilterDatabase" localSheetId="4" hidden="1">VNNE!$A$5:$B$12</definedName>
    <definedName name="_VGT1">Tabelle1!$A$2:$A$2488</definedName>
    <definedName name="anscount" hidden="1">1</definedName>
    <definedName name="Diff_BIO">Kategorien!$I$177:$I$3672,Kategorien!$O$177:$O$3672</definedName>
    <definedName name="Diff_GAS">Kategorien!$I$3675:$I$3878,Kategorien!$O$3675:$O$3878</definedName>
    <definedName name="Diff_GEO">Kategorien!$I$3881:$I$3977,Kategorien!$O$3881:$O$3977</definedName>
    <definedName name="Diff_SOL">Kategorien!$I$4123:$I$4510,Kategorien!$O$4123:$O$4510</definedName>
    <definedName name="Diff_WAS">Kategorien!$I$5:$I$174,Kategorien!$O$5:$O$174</definedName>
    <definedName name="Diff_WIN">Kategorien!$I$3979:$I$4075,Kategorien!$O$3979:$O$4075</definedName>
    <definedName name="_xlnm.Print_Area" localSheetId="10">Anlagenangaben!$A$1:$D$8</definedName>
    <definedName name="_xlnm.Print_Area" localSheetId="8">Anlagenbewegungsdaten!$A$1:$D$5</definedName>
    <definedName name="_xlnm.Print_Area" localSheetId="9">Anlagenbewegungsdaten_AV!$A$1:$D$5</definedName>
    <definedName name="_xlnm.Print_Area" localSheetId="7">Anlagenstammdaten!$A$1:$N$3</definedName>
    <definedName name="_xlnm.Print_Area" localSheetId="0">Deckblatt!$A$1:$B$36</definedName>
    <definedName name="_xlnm.Print_Area" localSheetId="2">Übersicht_VGT!$A$1:$C$34</definedName>
    <definedName name="_xlnm.Print_Titles" localSheetId="10">Anlagenangaben!$2:$2</definedName>
    <definedName name="_xlnm.Print_Titles" localSheetId="7">Anlagenstammdaten!$1:$3</definedName>
    <definedName name="EV_KAT_EEG" localSheetId="13">'Angaben EEG-Umlage EV 2014'!$F$14:$F$15</definedName>
    <definedName name="EV_KAT_EEG">'Angaben EEG-Umlage EV 2015'!$F$14:$F$15</definedName>
    <definedName name="VGT">Tabelle1!$A$2:$A$2185</definedName>
    <definedName name="VNNE">Tabelle1!$B$2:$B$92</definedName>
    <definedName name="W">Tabelle1!$C$2:$C$3</definedName>
  </definedNames>
  <calcPr calcId="145621"/>
</workbook>
</file>

<file path=xl/calcChain.xml><?xml version="1.0" encoding="utf-8"?>
<calcChain xmlns="http://schemas.openxmlformats.org/spreadsheetml/2006/main">
  <c r="N2311" i="22" l="1"/>
  <c r="O2311" i="22" s="1"/>
  <c r="M2312" i="22"/>
  <c r="N2312" i="22" s="1"/>
  <c r="O2312" i="22" s="1"/>
  <c r="G2312" i="22"/>
  <c r="H2312" i="22" s="1"/>
  <c r="I2312" i="22" s="1"/>
  <c r="M2311" i="22"/>
  <c r="G2311" i="22"/>
  <c r="H2311" i="22" s="1"/>
  <c r="I2311" i="22" s="1"/>
  <c r="M2310" i="22"/>
  <c r="N2310" i="22" s="1"/>
  <c r="O2310" i="22" s="1"/>
  <c r="I2310" i="22"/>
  <c r="H2310" i="22"/>
  <c r="G2310" i="22"/>
  <c r="N2309" i="22"/>
  <c r="O2309" i="22" s="1"/>
  <c r="M2309" i="22"/>
  <c r="G2309" i="22"/>
  <c r="H2309" i="22" s="1"/>
  <c r="I2309" i="22" s="1"/>
  <c r="M1914" i="22"/>
  <c r="N1914" i="22" s="1"/>
  <c r="O1914" i="22" s="1"/>
  <c r="G1914" i="22"/>
  <c r="H1914" i="22" s="1"/>
  <c r="I1914" i="22" s="1"/>
  <c r="M1913" i="22"/>
  <c r="N1913" i="22" s="1"/>
  <c r="O1913" i="22" s="1"/>
  <c r="G1913" i="22"/>
  <c r="H1913" i="22" s="1"/>
  <c r="I1913" i="22" s="1"/>
  <c r="M1912" i="22"/>
  <c r="N1912" i="22" s="1"/>
  <c r="O1912" i="22" s="1"/>
  <c r="G1912" i="22"/>
  <c r="H1912" i="22" s="1"/>
  <c r="I1912" i="22" s="1"/>
  <c r="M1117" i="22"/>
  <c r="G1117" i="22"/>
  <c r="H1117" i="22" s="1"/>
  <c r="I1117" i="22" s="1"/>
  <c r="M1116" i="22"/>
  <c r="N1116" i="22" s="1"/>
  <c r="O1116" i="22" s="1"/>
  <c r="G1116" i="22"/>
  <c r="H1116" i="22" s="1"/>
  <c r="I1116" i="22" s="1"/>
  <c r="M1115" i="22"/>
  <c r="G1115" i="22"/>
  <c r="H1115" i="22" s="1"/>
  <c r="I1115" i="22" s="1"/>
  <c r="M721" i="22"/>
  <c r="N721" i="22"/>
  <c r="O721" i="22" s="1"/>
  <c r="M720" i="22"/>
  <c r="M719" i="22"/>
  <c r="N719" i="22"/>
  <c r="O719" i="22" s="1"/>
  <c r="M718" i="22"/>
  <c r="M717" i="22"/>
  <c r="N717" i="22"/>
  <c r="O717" i="22" s="1"/>
  <c r="M716" i="22"/>
  <c r="G721" i="22"/>
  <c r="H721" i="22" s="1"/>
  <c r="I721" i="22" s="1"/>
  <c r="G720" i="22"/>
  <c r="H720" i="22" s="1"/>
  <c r="I720" i="22" s="1"/>
  <c r="G719" i="22"/>
  <c r="H719" i="22" s="1"/>
  <c r="I719" i="22" s="1"/>
  <c r="G718" i="22"/>
  <c r="H718" i="22" s="1"/>
  <c r="I718" i="22" s="1"/>
  <c r="G717" i="22"/>
  <c r="H717" i="22" s="1"/>
  <c r="I717" i="22" s="1"/>
  <c r="G716" i="22"/>
  <c r="H716" i="22" s="1"/>
  <c r="I716" i="22" s="1"/>
  <c r="M544" i="22"/>
  <c r="M543" i="22"/>
  <c r="M542" i="22"/>
  <c r="M541" i="22"/>
  <c r="G544" i="22"/>
  <c r="G543" i="22"/>
  <c r="G542" i="22"/>
  <c r="G541" i="22"/>
  <c r="N1117" i="22" l="1"/>
  <c r="O1117" i="22" s="1"/>
  <c r="N716" i="22"/>
  <c r="O716" i="22" s="1"/>
  <c r="N718" i="22"/>
  <c r="O718" i="22" s="1"/>
  <c r="N720" i="22"/>
  <c r="O720" i="22" s="1"/>
  <c r="H543" i="22"/>
  <c r="I543" i="22" s="1"/>
  <c r="H544" i="22"/>
  <c r="I544" i="22" s="1"/>
  <c r="N1115" i="22"/>
  <c r="O1115" i="22" s="1"/>
  <c r="N543" i="22"/>
  <c r="O543" i="22" s="1"/>
  <c r="H542" i="22"/>
  <c r="I542" i="22" s="1"/>
  <c r="N541" i="22"/>
  <c r="O541" i="22" s="1"/>
  <c r="H541" i="22"/>
  <c r="I541" i="22" s="1"/>
  <c r="N542" i="22"/>
  <c r="O542" i="22" s="1"/>
  <c r="N544" i="22"/>
  <c r="O544" i="22" s="1"/>
  <c r="D26" i="23"/>
  <c r="D24" i="23"/>
  <c r="D23" i="23"/>
  <c r="C25" i="23"/>
  <c r="C24" i="23"/>
  <c r="C23" i="23"/>
  <c r="C9" i="23"/>
  <c r="C10" i="23"/>
  <c r="C11" i="23"/>
  <c r="D10" i="23"/>
  <c r="D9" i="23"/>
  <c r="C23" i="8" l="1"/>
  <c r="D1" i="27" l="1"/>
  <c r="B1" i="27"/>
  <c r="D1" i="26" l="1"/>
  <c r="B1" i="26"/>
  <c r="H5270" i="22" l="1"/>
  <c r="G5269" i="22"/>
  <c r="H5274" i="22"/>
  <c r="G5273" i="22"/>
  <c r="G5268" i="22"/>
  <c r="G5270" i="22"/>
  <c r="H5272" i="22"/>
  <c r="G5274" i="22"/>
  <c r="H5269" i="22"/>
  <c r="H5268" i="22"/>
  <c r="G5272" i="22"/>
  <c r="H5271" i="22"/>
  <c r="G5271" i="22"/>
  <c r="H5273" i="22"/>
  <c r="B6" i="23"/>
  <c r="D12" i="23" l="1"/>
  <c r="B27" i="12" s="1"/>
  <c r="B28" i="12"/>
  <c r="C26" i="23"/>
  <c r="C12" i="23"/>
  <c r="D1" i="21" l="1"/>
  <c r="B1" i="21"/>
  <c r="M4967" i="22" l="1"/>
  <c r="N4967" i="22" s="1"/>
  <c r="O4967" i="22" s="1"/>
  <c r="M4951" i="22"/>
  <c r="N4951" i="22" s="1"/>
  <c r="O4951" i="22" s="1"/>
  <c r="M4955" i="22"/>
  <c r="N4955" i="22" s="1"/>
  <c r="O4955" i="22" s="1"/>
  <c r="M4959" i="22"/>
  <c r="N4959" i="22" s="1"/>
  <c r="O4959" i="22" s="1"/>
  <c r="M4950" i="22"/>
  <c r="N4950" i="22" s="1"/>
  <c r="O4950" i="22" s="1"/>
  <c r="M4958" i="22"/>
  <c r="N4958" i="22" s="1"/>
  <c r="O4958" i="22" s="1"/>
  <c r="M4948" i="22"/>
  <c r="N4948" i="22" s="1"/>
  <c r="O4948" i="22" s="1"/>
  <c r="M4952" i="22"/>
  <c r="N4952" i="22" s="1"/>
  <c r="O4952" i="22" s="1"/>
  <c r="M4956" i="22"/>
  <c r="N4956" i="22" s="1"/>
  <c r="O4956" i="22" s="1"/>
  <c r="M4960" i="22"/>
  <c r="N4960" i="22" s="1"/>
  <c r="O4960" i="22" s="1"/>
  <c r="M4969" i="22"/>
  <c r="N4969" i="22" s="1"/>
  <c r="O4969" i="22" s="1"/>
  <c r="M4949" i="22"/>
  <c r="N4949" i="22" s="1"/>
  <c r="O4949" i="22" s="1"/>
  <c r="M4953" i="22"/>
  <c r="N4953" i="22" s="1"/>
  <c r="O4953" i="22" s="1"/>
  <c r="M4957" i="22"/>
  <c r="N4957" i="22" s="1"/>
  <c r="O4957" i="22" s="1"/>
  <c r="M4968" i="22"/>
  <c r="N4968" i="22" s="1"/>
  <c r="O4968" i="22" s="1"/>
  <c r="M4954" i="22"/>
  <c r="N4954" i="22" s="1"/>
  <c r="O4954" i="22" s="1"/>
  <c r="M5243" i="22"/>
  <c r="N5243" i="22" s="1"/>
  <c r="O5243" i="22" s="1"/>
  <c r="M5239" i="22"/>
  <c r="N5239" i="22" s="1"/>
  <c r="O5239" i="22" s="1"/>
  <c r="M5235" i="22"/>
  <c r="N5235" i="22" s="1"/>
  <c r="O5235" i="22" s="1"/>
  <c r="M5228" i="22"/>
  <c r="N5228" i="22" s="1"/>
  <c r="O5228" i="22" s="1"/>
  <c r="M5208" i="22"/>
  <c r="N5208" i="22" s="1"/>
  <c r="O5208" i="22" s="1"/>
  <c r="M5204" i="22"/>
  <c r="N5204" i="22" s="1"/>
  <c r="O5204" i="22" s="1"/>
  <c r="M5200" i="22"/>
  <c r="N5200" i="22" s="1"/>
  <c r="O5200" i="22" s="1"/>
  <c r="M5196" i="22"/>
  <c r="N5196" i="22" s="1"/>
  <c r="O5196" i="22" s="1"/>
  <c r="M5136" i="22"/>
  <c r="N5136" i="22" s="1"/>
  <c r="O5136" i="22" s="1"/>
  <c r="M5132" i="22"/>
  <c r="N5132" i="22" s="1"/>
  <c r="O5132" i="22" s="1"/>
  <c r="M5128" i="22"/>
  <c r="N5128" i="22" s="1"/>
  <c r="O5128" i="22" s="1"/>
  <c r="M5121" i="22"/>
  <c r="N5121" i="22" s="1"/>
  <c r="O5121" i="22" s="1"/>
  <c r="M5117" i="22"/>
  <c r="N5117" i="22" s="1"/>
  <c r="O5117" i="22" s="1"/>
  <c r="M5244" i="22"/>
  <c r="N5244" i="22" s="1"/>
  <c r="O5244" i="22" s="1"/>
  <c r="M5240" i="22"/>
  <c r="N5240" i="22" s="1"/>
  <c r="O5240" i="22" s="1"/>
  <c r="M5236" i="22"/>
  <c r="N5236" i="22" s="1"/>
  <c r="O5236" i="22" s="1"/>
  <c r="M5232" i="22"/>
  <c r="N5232" i="22" s="1"/>
  <c r="O5232" i="22" s="1"/>
  <c r="M5209" i="22"/>
  <c r="N5209" i="22" s="1"/>
  <c r="O5209" i="22" s="1"/>
  <c r="M5205" i="22"/>
  <c r="N5205" i="22" s="1"/>
  <c r="O5205" i="22" s="1"/>
  <c r="M5201" i="22"/>
  <c r="N5201" i="22" s="1"/>
  <c r="O5201" i="22" s="1"/>
  <c r="M5197" i="22"/>
  <c r="N5197" i="22" s="1"/>
  <c r="O5197" i="22" s="1"/>
  <c r="M5190" i="22"/>
  <c r="N5190" i="22" s="1"/>
  <c r="O5190" i="22" s="1"/>
  <c r="M5180" i="22"/>
  <c r="N5180" i="22" s="1"/>
  <c r="O5180" i="22" s="1"/>
  <c r="M5154" i="22"/>
  <c r="N5154" i="22" s="1"/>
  <c r="O5154" i="22" s="1"/>
  <c r="M5147" i="22"/>
  <c r="N5147" i="22" s="1"/>
  <c r="O5147" i="22" s="1"/>
  <c r="M5137" i="22"/>
  <c r="N5137" i="22" s="1"/>
  <c r="O5137" i="22" s="1"/>
  <c r="M5133" i="22"/>
  <c r="N5133" i="22" s="1"/>
  <c r="O5133" i="22" s="1"/>
  <c r="M5129" i="22"/>
  <c r="N5129" i="22" s="1"/>
  <c r="O5129" i="22" s="1"/>
  <c r="M5125" i="22"/>
  <c r="N5125" i="22" s="1"/>
  <c r="O5125" i="22" s="1"/>
  <c r="M5118" i="22"/>
  <c r="N5118" i="22" s="1"/>
  <c r="O5118" i="22" s="1"/>
  <c r="M5114" i="22"/>
  <c r="N5114" i="22" s="1"/>
  <c r="O5114" i="22" s="1"/>
  <c r="M5185" i="22"/>
  <c r="N5185" i="22" s="1"/>
  <c r="O5185" i="22" s="1"/>
  <c r="M5155" i="22"/>
  <c r="N5155" i="22" s="1"/>
  <c r="O5155" i="22" s="1"/>
  <c r="M5138" i="22"/>
  <c r="N5138" i="22" s="1"/>
  <c r="O5138" i="22" s="1"/>
  <c r="M5130" i="22"/>
  <c r="N5130" i="22" s="1"/>
  <c r="O5130" i="22" s="1"/>
  <c r="M5120" i="22"/>
  <c r="N5120" i="22" s="1"/>
  <c r="O5120" i="22" s="1"/>
  <c r="M5111" i="22"/>
  <c r="N5111" i="22" s="1"/>
  <c r="O5111" i="22" s="1"/>
  <c r="M5104" i="22"/>
  <c r="N5104" i="22" s="1"/>
  <c r="O5104" i="22" s="1"/>
  <c r="M5100" i="22"/>
  <c r="N5100" i="22" s="1"/>
  <c r="O5100" i="22" s="1"/>
  <c r="M5096" i="22"/>
  <c r="N5096" i="22" s="1"/>
  <c r="O5096" i="22" s="1"/>
  <c r="M5092" i="22"/>
  <c r="N5092" i="22" s="1"/>
  <c r="O5092" i="22" s="1"/>
  <c r="M5085" i="22"/>
  <c r="N5085" i="22" s="1"/>
  <c r="O5085" i="22" s="1"/>
  <c r="M5081" i="22"/>
  <c r="N5081" i="22" s="1"/>
  <c r="O5081" i="22" s="1"/>
  <c r="M5077" i="22"/>
  <c r="N5077" i="22" s="1"/>
  <c r="O5077" i="22" s="1"/>
  <c r="M5070" i="22"/>
  <c r="N5070" i="22" s="1"/>
  <c r="O5070" i="22" s="1"/>
  <c r="M5066" i="22"/>
  <c r="N5066" i="22" s="1"/>
  <c r="O5066" i="22" s="1"/>
  <c r="M5062" i="22"/>
  <c r="N5062" i="22" s="1"/>
  <c r="O5062" i="22" s="1"/>
  <c r="M5058" i="22"/>
  <c r="N5058" i="22" s="1"/>
  <c r="O5058" i="22" s="1"/>
  <c r="M5227" i="22"/>
  <c r="N5227" i="22" s="1"/>
  <c r="O5227" i="22" s="1"/>
  <c r="M5156" i="22"/>
  <c r="N5156" i="22" s="1"/>
  <c r="O5156" i="22" s="1"/>
  <c r="M5148" i="22"/>
  <c r="N5148" i="22" s="1"/>
  <c r="O5148" i="22" s="1"/>
  <c r="M5134" i="22"/>
  <c r="N5134" i="22" s="1"/>
  <c r="O5134" i="22" s="1"/>
  <c r="M5126" i="22"/>
  <c r="N5126" i="22" s="1"/>
  <c r="O5126" i="22" s="1"/>
  <c r="M5116" i="22"/>
  <c r="N5116" i="22" s="1"/>
  <c r="O5116" i="22" s="1"/>
  <c r="M5109" i="22"/>
  <c r="N5109" i="22" s="1"/>
  <c r="O5109" i="22" s="1"/>
  <c r="M5102" i="22"/>
  <c r="N5102" i="22" s="1"/>
  <c r="O5102" i="22" s="1"/>
  <c r="M5098" i="22"/>
  <c r="N5098" i="22" s="1"/>
  <c r="O5098" i="22" s="1"/>
  <c r="M5094" i="22"/>
  <c r="N5094" i="22" s="1"/>
  <c r="O5094" i="22" s="1"/>
  <c r="M5087" i="22"/>
  <c r="N5087" i="22" s="1"/>
  <c r="O5087" i="22" s="1"/>
  <c r="M5083" i="22"/>
  <c r="N5083" i="22" s="1"/>
  <c r="O5083" i="22" s="1"/>
  <c r="M5079" i="22"/>
  <c r="N5079" i="22" s="1"/>
  <c r="O5079" i="22" s="1"/>
  <c r="M5075" i="22"/>
  <c r="N5075" i="22" s="1"/>
  <c r="O5075" i="22" s="1"/>
  <c r="M5068" i="22"/>
  <c r="N5068" i="22" s="1"/>
  <c r="O5068" i="22" s="1"/>
  <c r="M5064" i="22"/>
  <c r="N5064" i="22" s="1"/>
  <c r="O5064" i="22" s="1"/>
  <c r="M5060" i="22"/>
  <c r="N5060" i="22" s="1"/>
  <c r="O5060" i="22" s="1"/>
  <c r="M5053" i="22"/>
  <c r="N5053" i="22" s="1"/>
  <c r="O5053" i="22" s="1"/>
  <c r="M5049" i="22"/>
  <c r="N5049" i="22" s="1"/>
  <c r="O5049" i="22" s="1"/>
  <c r="M5045" i="22"/>
  <c r="N5045" i="22" s="1"/>
  <c r="O5045" i="22" s="1"/>
  <c r="M5131" i="22"/>
  <c r="N5131" i="22" s="1"/>
  <c r="O5131" i="22" s="1"/>
  <c r="M5119" i="22"/>
  <c r="N5119" i="22" s="1"/>
  <c r="O5119" i="22" s="1"/>
  <c r="M5108" i="22"/>
  <c r="N5108" i="22" s="1"/>
  <c r="O5108" i="22" s="1"/>
  <c r="M5097" i="22"/>
  <c r="N5097" i="22" s="1"/>
  <c r="O5097" i="22" s="1"/>
  <c r="M5086" i="22"/>
  <c r="N5086" i="22" s="1"/>
  <c r="O5086" i="22" s="1"/>
  <c r="M5078" i="22"/>
  <c r="N5078" i="22" s="1"/>
  <c r="O5078" i="22" s="1"/>
  <c r="M5067" i="22"/>
  <c r="N5067" i="22" s="1"/>
  <c r="O5067" i="22" s="1"/>
  <c r="M5059" i="22"/>
  <c r="N5059" i="22" s="1"/>
  <c r="O5059" i="22" s="1"/>
  <c r="M5051" i="22"/>
  <c r="N5051" i="22" s="1"/>
  <c r="O5051" i="22" s="1"/>
  <c r="M5044" i="22"/>
  <c r="N5044" i="22" s="1"/>
  <c r="O5044" i="22" s="1"/>
  <c r="M5041" i="22"/>
  <c r="N5041" i="22" s="1"/>
  <c r="O5041" i="22" s="1"/>
  <c r="M5034" i="22"/>
  <c r="N5034" i="22" s="1"/>
  <c r="O5034" i="22" s="1"/>
  <c r="M5030" i="22"/>
  <c r="N5030" i="22" s="1"/>
  <c r="O5030" i="22" s="1"/>
  <c r="M5026" i="22"/>
  <c r="N5026" i="22" s="1"/>
  <c r="O5026" i="22" s="1"/>
  <c r="M5019" i="22"/>
  <c r="N5019" i="22" s="1"/>
  <c r="O5019" i="22" s="1"/>
  <c r="M5015" i="22"/>
  <c r="N5015" i="22" s="1"/>
  <c r="O5015" i="22" s="1"/>
  <c r="M5011" i="22"/>
  <c r="N5011" i="22" s="1"/>
  <c r="O5011" i="22" s="1"/>
  <c r="M5007" i="22"/>
  <c r="N5007" i="22" s="1"/>
  <c r="O5007" i="22" s="1"/>
  <c r="M5000" i="22"/>
  <c r="N5000" i="22" s="1"/>
  <c r="O5000" i="22" s="1"/>
  <c r="M4996" i="22"/>
  <c r="N4996" i="22" s="1"/>
  <c r="O4996" i="22" s="1"/>
  <c r="M4992" i="22"/>
  <c r="N4992" i="22" s="1"/>
  <c r="O4992" i="22" s="1"/>
  <c r="M4985" i="22"/>
  <c r="N4985" i="22" s="1"/>
  <c r="O4985" i="22" s="1"/>
  <c r="M4981" i="22"/>
  <c r="N4981" i="22" s="1"/>
  <c r="O4981" i="22" s="1"/>
  <c r="M4977" i="22"/>
  <c r="N4977" i="22" s="1"/>
  <c r="O4977" i="22" s="1"/>
  <c r="M4973" i="22"/>
  <c r="N4973" i="22" s="1"/>
  <c r="O4973" i="22" s="1"/>
  <c r="M5241" i="22"/>
  <c r="N5241" i="22" s="1"/>
  <c r="O5241" i="22" s="1"/>
  <c r="M5238" i="22"/>
  <c r="N5238" i="22" s="1"/>
  <c r="O5238" i="22" s="1"/>
  <c r="M5233" i="22"/>
  <c r="N5233" i="22" s="1"/>
  <c r="O5233" i="22" s="1"/>
  <c r="M5206" i="22"/>
  <c r="N5206" i="22" s="1"/>
  <c r="O5206" i="22" s="1"/>
  <c r="M5203" i="22"/>
  <c r="N5203" i="22" s="1"/>
  <c r="O5203" i="22" s="1"/>
  <c r="M5198" i="22"/>
  <c r="N5198" i="22" s="1"/>
  <c r="O5198" i="22" s="1"/>
  <c r="M5135" i="22"/>
  <c r="N5135" i="22" s="1"/>
  <c r="O5135" i="22" s="1"/>
  <c r="M5113" i="22"/>
  <c r="N5113" i="22" s="1"/>
  <c r="O5113" i="22" s="1"/>
  <c r="M5110" i="22"/>
  <c r="N5110" i="22" s="1"/>
  <c r="O5110" i="22" s="1"/>
  <c r="M5099" i="22"/>
  <c r="N5099" i="22" s="1"/>
  <c r="O5099" i="22" s="1"/>
  <c r="M5091" i="22"/>
  <c r="N5091" i="22" s="1"/>
  <c r="O5091" i="22" s="1"/>
  <c r="M5080" i="22"/>
  <c r="N5080" i="22" s="1"/>
  <c r="O5080" i="22" s="1"/>
  <c r="M5069" i="22"/>
  <c r="N5069" i="22" s="1"/>
  <c r="O5069" i="22" s="1"/>
  <c r="M5061" i="22"/>
  <c r="N5061" i="22" s="1"/>
  <c r="O5061" i="22" s="1"/>
  <c r="M5047" i="22"/>
  <c r="N5047" i="22" s="1"/>
  <c r="O5047" i="22" s="1"/>
  <c r="M5042" i="22"/>
  <c r="N5042" i="22" s="1"/>
  <c r="O5042" i="22" s="1"/>
  <c r="M5035" i="22"/>
  <c r="N5035" i="22" s="1"/>
  <c r="O5035" i="22" s="1"/>
  <c r="M5031" i="22"/>
  <c r="N5031" i="22" s="1"/>
  <c r="O5031" i="22" s="1"/>
  <c r="M5027" i="22"/>
  <c r="N5027" i="22" s="1"/>
  <c r="O5027" i="22" s="1"/>
  <c r="M5020" i="22"/>
  <c r="N5020" i="22" s="1"/>
  <c r="O5020" i="22" s="1"/>
  <c r="M5016" i="22"/>
  <c r="N5016" i="22" s="1"/>
  <c r="O5016" i="22" s="1"/>
  <c r="M5012" i="22"/>
  <c r="N5012" i="22" s="1"/>
  <c r="O5012" i="22" s="1"/>
  <c r="M5008" i="22"/>
  <c r="N5008" i="22" s="1"/>
  <c r="O5008" i="22" s="1"/>
  <c r="M5001" i="22"/>
  <c r="N5001" i="22" s="1"/>
  <c r="O5001" i="22" s="1"/>
  <c r="M4997" i="22"/>
  <c r="N4997" i="22" s="1"/>
  <c r="O4997" i="22" s="1"/>
  <c r="M4993" i="22"/>
  <c r="N4993" i="22" s="1"/>
  <c r="O4993" i="22" s="1"/>
  <c r="M4986" i="22"/>
  <c r="N4986" i="22" s="1"/>
  <c r="O4986" i="22" s="1"/>
  <c r="M4982" i="22"/>
  <c r="N4982" i="22" s="1"/>
  <c r="O4982" i="22" s="1"/>
  <c r="M4978" i="22"/>
  <c r="N4978" i="22" s="1"/>
  <c r="O4978" i="22" s="1"/>
  <c r="M4974" i="22"/>
  <c r="N4974" i="22" s="1"/>
  <c r="O4974" i="22" s="1"/>
  <c r="M5127" i="22"/>
  <c r="N5127" i="22" s="1"/>
  <c r="O5127" i="22" s="1"/>
  <c r="M5115" i="22"/>
  <c r="N5115" i="22" s="1"/>
  <c r="O5115" i="22" s="1"/>
  <c r="M5095" i="22"/>
  <c r="N5095" i="22" s="1"/>
  <c r="O5095" i="22" s="1"/>
  <c r="M5076" i="22"/>
  <c r="N5076" i="22" s="1"/>
  <c r="O5076" i="22" s="1"/>
  <c r="M5063" i="22"/>
  <c r="N5063" i="22" s="1"/>
  <c r="O5063" i="22" s="1"/>
  <c r="M5050" i="22"/>
  <c r="N5050" i="22" s="1"/>
  <c r="O5050" i="22" s="1"/>
  <c r="M5043" i="22"/>
  <c r="N5043" i="22" s="1"/>
  <c r="O5043" i="22" s="1"/>
  <c r="M5103" i="22"/>
  <c r="N5103" i="22" s="1"/>
  <c r="O5103" i="22" s="1"/>
  <c r="M5084" i="22"/>
  <c r="N5084" i="22" s="1"/>
  <c r="O5084" i="22" s="1"/>
  <c r="M5052" i="22"/>
  <c r="N5052" i="22" s="1"/>
  <c r="O5052" i="22" s="1"/>
  <c r="M5263" i="22"/>
  <c r="N5263" i="22" s="1"/>
  <c r="O5263" i="22" s="1"/>
  <c r="M5242" i="22"/>
  <c r="N5242" i="22" s="1"/>
  <c r="O5242" i="22" s="1"/>
  <c r="M5207" i="22"/>
  <c r="N5207" i="22" s="1"/>
  <c r="O5207" i="22" s="1"/>
  <c r="M5142" i="22"/>
  <c r="N5142" i="22" s="1"/>
  <c r="O5142" i="22" s="1"/>
  <c r="M5093" i="22"/>
  <c r="N5093" i="22" s="1"/>
  <c r="O5093" i="22" s="1"/>
  <c r="M5082" i="22"/>
  <c r="N5082" i="22" s="1"/>
  <c r="O5082" i="22" s="1"/>
  <c r="M5048" i="22"/>
  <c r="N5048" i="22" s="1"/>
  <c r="O5048" i="22" s="1"/>
  <c r="M5101" i="22"/>
  <c r="N5101" i="22" s="1"/>
  <c r="O5101" i="22" s="1"/>
  <c r="M5057" i="22"/>
  <c r="N5057" i="22" s="1"/>
  <c r="O5057" i="22" s="1"/>
  <c r="M5046" i="22"/>
  <c r="N5046" i="22" s="1"/>
  <c r="O5046" i="22" s="1"/>
  <c r="M5037" i="22"/>
  <c r="N5037" i="22" s="1"/>
  <c r="O5037" i="22" s="1"/>
  <c r="M5032" i="22"/>
  <c r="N5032" i="22" s="1"/>
  <c r="O5032" i="22" s="1"/>
  <c r="M5029" i="22"/>
  <c r="N5029" i="22" s="1"/>
  <c r="O5029" i="22" s="1"/>
  <c r="M5024" i="22"/>
  <c r="N5024" i="22" s="1"/>
  <c r="O5024" i="22" s="1"/>
  <c r="M5018" i="22"/>
  <c r="N5018" i="22" s="1"/>
  <c r="O5018" i="22" s="1"/>
  <c r="M5013" i="22"/>
  <c r="N5013" i="22" s="1"/>
  <c r="O5013" i="22" s="1"/>
  <c r="M5010" i="22"/>
  <c r="N5010" i="22" s="1"/>
  <c r="O5010" i="22" s="1"/>
  <c r="M5002" i="22"/>
  <c r="N5002" i="22" s="1"/>
  <c r="O5002" i="22" s="1"/>
  <c r="M4999" i="22"/>
  <c r="N4999" i="22" s="1"/>
  <c r="O4999" i="22" s="1"/>
  <c r="M4994" i="22"/>
  <c r="N4994" i="22" s="1"/>
  <c r="O4994" i="22" s="1"/>
  <c r="M4991" i="22"/>
  <c r="N4991" i="22" s="1"/>
  <c r="O4991" i="22" s="1"/>
  <c r="M4983" i="22"/>
  <c r="N4983" i="22" s="1"/>
  <c r="O4983" i="22" s="1"/>
  <c r="M4980" i="22"/>
  <c r="N4980" i="22" s="1"/>
  <c r="O4980" i="22" s="1"/>
  <c r="M4975" i="22"/>
  <c r="N4975" i="22" s="1"/>
  <c r="O4975" i="22" s="1"/>
  <c r="M4961" i="22"/>
  <c r="N4961" i="22" s="1"/>
  <c r="O4961" i="22" s="1"/>
  <c r="M5036" i="22"/>
  <c r="N5036" i="22" s="1"/>
  <c r="O5036" i="22" s="1"/>
  <c r="M5033" i="22"/>
  <c r="N5033" i="22" s="1"/>
  <c r="O5033" i="22" s="1"/>
  <c r="M5017" i="22"/>
  <c r="N5017" i="22" s="1"/>
  <c r="O5017" i="22" s="1"/>
  <c r="M5014" i="22"/>
  <c r="N5014" i="22" s="1"/>
  <c r="O5014" i="22" s="1"/>
  <c r="M4998" i="22"/>
  <c r="N4998" i="22" s="1"/>
  <c r="O4998" i="22" s="1"/>
  <c r="M4995" i="22"/>
  <c r="N4995" i="22" s="1"/>
  <c r="O4995" i="22" s="1"/>
  <c r="M4979" i="22"/>
  <c r="N4979" i="22" s="1"/>
  <c r="O4979" i="22" s="1"/>
  <c r="M4976" i="22"/>
  <c r="N4976" i="22" s="1"/>
  <c r="O4976" i="22" s="1"/>
  <c r="M4508" i="22"/>
  <c r="N4508" i="22" s="1"/>
  <c r="O4508" i="22" s="1"/>
  <c r="M4504" i="22"/>
  <c r="N4504" i="22" s="1"/>
  <c r="O4504" i="22" s="1"/>
  <c r="M4500" i="22"/>
  <c r="N4500" i="22" s="1"/>
  <c r="O4500" i="22" s="1"/>
  <c r="M4496" i="22"/>
  <c r="N4496" i="22" s="1"/>
  <c r="O4496" i="22" s="1"/>
  <c r="M4492" i="22"/>
  <c r="N4492" i="22" s="1"/>
  <c r="O4492" i="22" s="1"/>
  <c r="M4488" i="22"/>
  <c r="N4488" i="22" s="1"/>
  <c r="O4488" i="22" s="1"/>
  <c r="M4484" i="22"/>
  <c r="N4484" i="22" s="1"/>
  <c r="O4484" i="22" s="1"/>
  <c r="M4480" i="22"/>
  <c r="N4480" i="22" s="1"/>
  <c r="O4480" i="22" s="1"/>
  <c r="M4476" i="22"/>
  <c r="N4476" i="22" s="1"/>
  <c r="O4476" i="22" s="1"/>
  <c r="M4472" i="22"/>
  <c r="N4472" i="22" s="1"/>
  <c r="O4472" i="22" s="1"/>
  <c r="M4468" i="22"/>
  <c r="N4468" i="22" s="1"/>
  <c r="O4468" i="22" s="1"/>
  <c r="M4464" i="22"/>
  <c r="N4464" i="22" s="1"/>
  <c r="O4464" i="22" s="1"/>
  <c r="M4459" i="22"/>
  <c r="N4459" i="22" s="1"/>
  <c r="O4459" i="22" s="1"/>
  <c r="M4455" i="22"/>
  <c r="N4455" i="22" s="1"/>
  <c r="O4455" i="22" s="1"/>
  <c r="M4451" i="22"/>
  <c r="N4451" i="22" s="1"/>
  <c r="O4451" i="22" s="1"/>
  <c r="M4447" i="22"/>
  <c r="N4447" i="22" s="1"/>
  <c r="O4447" i="22" s="1"/>
  <c r="M4443" i="22"/>
  <c r="N4443" i="22" s="1"/>
  <c r="O4443" i="22" s="1"/>
  <c r="M4438" i="22"/>
  <c r="N4438" i="22" s="1"/>
  <c r="O4438" i="22" s="1"/>
  <c r="M4434" i="22"/>
  <c r="N4434" i="22" s="1"/>
  <c r="O4434" i="22" s="1"/>
  <c r="M4430" i="22"/>
  <c r="N4430" i="22" s="1"/>
  <c r="O4430" i="22" s="1"/>
  <c r="M4426" i="22"/>
  <c r="N4426" i="22" s="1"/>
  <c r="O4426" i="22" s="1"/>
  <c r="M4422" i="22"/>
  <c r="N4422" i="22" s="1"/>
  <c r="O4422" i="22" s="1"/>
  <c r="M4418" i="22"/>
  <c r="N4418" i="22" s="1"/>
  <c r="O4418" i="22" s="1"/>
  <c r="M4414" i="22"/>
  <c r="N4414" i="22" s="1"/>
  <c r="O4414" i="22" s="1"/>
  <c r="M4409" i="22"/>
  <c r="N4409" i="22" s="1"/>
  <c r="O4409" i="22" s="1"/>
  <c r="M4405" i="22"/>
  <c r="N4405" i="22" s="1"/>
  <c r="O4405" i="22" s="1"/>
  <c r="M4401" i="22"/>
  <c r="N4401" i="22" s="1"/>
  <c r="O4401" i="22" s="1"/>
  <c r="M4397" i="22"/>
  <c r="N4397" i="22" s="1"/>
  <c r="O4397" i="22" s="1"/>
  <c r="M5237" i="22"/>
  <c r="N5237" i="22" s="1"/>
  <c r="O5237" i="22" s="1"/>
  <c r="M5234" i="22"/>
  <c r="N5234" i="22" s="1"/>
  <c r="O5234" i="22" s="1"/>
  <c r="M5065" i="22"/>
  <c r="N5065" i="22" s="1"/>
  <c r="O5065" i="22" s="1"/>
  <c r="M4509" i="22"/>
  <c r="N4509" i="22" s="1"/>
  <c r="O4509" i="22" s="1"/>
  <c r="M4505" i="22"/>
  <c r="N4505" i="22" s="1"/>
  <c r="O4505" i="22" s="1"/>
  <c r="M4501" i="22"/>
  <c r="N4501" i="22" s="1"/>
  <c r="O4501" i="22" s="1"/>
  <c r="M4497" i="22"/>
  <c r="N4497" i="22" s="1"/>
  <c r="O4497" i="22" s="1"/>
  <c r="M4493" i="22"/>
  <c r="N4493" i="22" s="1"/>
  <c r="O4493" i="22" s="1"/>
  <c r="M4489" i="22"/>
  <c r="N4489" i="22" s="1"/>
  <c r="O4489" i="22" s="1"/>
  <c r="M4485" i="22"/>
  <c r="N4485" i="22" s="1"/>
  <c r="O4485" i="22" s="1"/>
  <c r="M4481" i="22"/>
  <c r="N4481" i="22" s="1"/>
  <c r="O4481" i="22" s="1"/>
  <c r="M4477" i="22"/>
  <c r="N4477" i="22" s="1"/>
  <c r="O4477" i="22" s="1"/>
  <c r="M4473" i="22"/>
  <c r="N4473" i="22" s="1"/>
  <c r="O4473" i="22" s="1"/>
  <c r="M4469" i="22"/>
  <c r="N4469" i="22" s="1"/>
  <c r="O4469" i="22" s="1"/>
  <c r="M4465" i="22"/>
  <c r="N4465" i="22" s="1"/>
  <c r="O4465" i="22" s="1"/>
  <c r="M4460" i="22"/>
  <c r="N4460" i="22" s="1"/>
  <c r="O4460" i="22" s="1"/>
  <c r="M4456" i="22"/>
  <c r="N4456" i="22" s="1"/>
  <c r="O4456" i="22" s="1"/>
  <c r="M4452" i="22"/>
  <c r="N4452" i="22" s="1"/>
  <c r="O4452" i="22" s="1"/>
  <c r="M4448" i="22"/>
  <c r="N4448" i="22" s="1"/>
  <c r="O4448" i="22" s="1"/>
  <c r="M4444" i="22"/>
  <c r="N4444" i="22" s="1"/>
  <c r="O4444" i="22" s="1"/>
  <c r="M4439" i="22"/>
  <c r="N4439" i="22" s="1"/>
  <c r="O4439" i="22" s="1"/>
  <c r="M4435" i="22"/>
  <c r="N4435" i="22" s="1"/>
  <c r="O4435" i="22" s="1"/>
  <c r="M4431" i="22"/>
  <c r="N4431" i="22" s="1"/>
  <c r="O4431" i="22" s="1"/>
  <c r="M4427" i="22"/>
  <c r="N4427" i="22" s="1"/>
  <c r="O4427" i="22" s="1"/>
  <c r="M4423" i="22"/>
  <c r="N4423" i="22" s="1"/>
  <c r="O4423" i="22" s="1"/>
  <c r="M4419" i="22"/>
  <c r="N4419" i="22" s="1"/>
  <c r="O4419" i="22" s="1"/>
  <c r="M4415" i="22"/>
  <c r="N4415" i="22" s="1"/>
  <c r="O4415" i="22" s="1"/>
  <c r="M4410" i="22"/>
  <c r="N4410" i="22" s="1"/>
  <c r="O4410" i="22" s="1"/>
  <c r="M4406" i="22"/>
  <c r="N4406" i="22" s="1"/>
  <c r="O4406" i="22" s="1"/>
  <c r="M4402" i="22"/>
  <c r="N4402" i="22" s="1"/>
  <c r="O4402" i="22" s="1"/>
  <c r="M4398" i="22"/>
  <c r="N4398" i="22" s="1"/>
  <c r="O4398" i="22" s="1"/>
  <c r="M4391" i="22"/>
  <c r="N4391" i="22" s="1"/>
  <c r="O4391" i="22" s="1"/>
  <c r="M4387" i="22"/>
  <c r="N4387" i="22" s="1"/>
  <c r="O4387" i="22" s="1"/>
  <c r="M4383" i="22"/>
  <c r="N4383" i="22" s="1"/>
  <c r="O4383" i="22" s="1"/>
  <c r="M4379" i="22"/>
  <c r="N4379" i="22" s="1"/>
  <c r="O4379" i="22" s="1"/>
  <c r="M4375" i="22"/>
  <c r="N4375" i="22" s="1"/>
  <c r="O4375" i="22" s="1"/>
  <c r="M4371" i="22"/>
  <c r="N4371" i="22" s="1"/>
  <c r="O4371" i="22" s="1"/>
  <c r="M4367" i="22"/>
  <c r="N4367" i="22" s="1"/>
  <c r="O4367" i="22" s="1"/>
  <c r="M4362" i="22"/>
  <c r="N4362" i="22" s="1"/>
  <c r="O4362" i="22" s="1"/>
  <c r="M4358" i="22"/>
  <c r="N4358" i="22" s="1"/>
  <c r="O4358" i="22" s="1"/>
  <c r="M4354" i="22"/>
  <c r="N4354" i="22" s="1"/>
  <c r="O4354" i="22" s="1"/>
  <c r="M4350" i="22"/>
  <c r="N4350" i="22" s="1"/>
  <c r="O4350" i="22" s="1"/>
  <c r="M4346" i="22"/>
  <c r="N4346" i="22" s="1"/>
  <c r="O4346" i="22" s="1"/>
  <c r="M4342" i="22"/>
  <c r="N4342" i="22" s="1"/>
  <c r="O4342" i="22" s="1"/>
  <c r="M4338" i="22"/>
  <c r="N4338" i="22" s="1"/>
  <c r="O4338" i="22" s="1"/>
  <c r="M4334" i="22"/>
  <c r="N4334" i="22" s="1"/>
  <c r="O4334" i="22" s="1"/>
  <c r="M4330" i="22"/>
  <c r="N4330" i="22" s="1"/>
  <c r="O4330" i="22" s="1"/>
  <c r="M4325" i="22"/>
  <c r="N4325" i="22" s="1"/>
  <c r="O4325" i="22" s="1"/>
  <c r="M4321" i="22"/>
  <c r="N4321" i="22" s="1"/>
  <c r="O4321" i="22" s="1"/>
  <c r="M4317" i="22"/>
  <c r="N4317" i="22" s="1"/>
  <c r="O4317" i="22" s="1"/>
  <c r="M4313" i="22"/>
  <c r="N4313" i="22" s="1"/>
  <c r="O4313" i="22" s="1"/>
  <c r="M4308" i="22"/>
  <c r="N4308" i="22" s="1"/>
  <c r="O4308" i="22" s="1"/>
  <c r="M4304" i="22"/>
  <c r="N4304" i="22" s="1"/>
  <c r="O4304" i="22" s="1"/>
  <c r="M4300" i="22"/>
  <c r="N4300" i="22" s="1"/>
  <c r="O4300" i="22" s="1"/>
  <c r="M4295" i="22"/>
  <c r="N4295" i="22" s="1"/>
  <c r="O4295" i="22" s="1"/>
  <c r="M4291" i="22"/>
  <c r="N4291" i="22" s="1"/>
  <c r="O4291" i="22" s="1"/>
  <c r="M4287" i="22"/>
  <c r="N4287" i="22" s="1"/>
  <c r="O4287" i="22" s="1"/>
  <c r="M4282" i="22"/>
  <c r="N4282" i="22" s="1"/>
  <c r="O4282" i="22" s="1"/>
  <c r="M4278" i="22"/>
  <c r="N4278" i="22" s="1"/>
  <c r="O4278" i="22" s="1"/>
  <c r="M4274" i="22"/>
  <c r="N4274" i="22" s="1"/>
  <c r="O4274" i="22" s="1"/>
  <c r="M4269" i="22"/>
  <c r="N4269" i="22" s="1"/>
  <c r="O4269" i="22" s="1"/>
  <c r="M4265" i="22"/>
  <c r="N4265" i="22" s="1"/>
  <c r="O4265" i="22" s="1"/>
  <c r="M4261" i="22"/>
  <c r="N4261" i="22" s="1"/>
  <c r="O4261" i="22" s="1"/>
  <c r="M4257" i="22"/>
  <c r="N4257" i="22" s="1"/>
  <c r="O4257" i="22" s="1"/>
  <c r="M4252" i="22"/>
  <c r="N4252" i="22" s="1"/>
  <c r="O4252" i="22" s="1"/>
  <c r="M4245" i="22"/>
  <c r="N4245" i="22" s="1"/>
  <c r="O4245" i="22" s="1"/>
  <c r="M4236" i="22"/>
  <c r="N4236" i="22" s="1"/>
  <c r="O4236" i="22" s="1"/>
  <c r="M4232" i="22"/>
  <c r="N4232" i="22" s="1"/>
  <c r="O4232" i="22" s="1"/>
  <c r="M4228" i="22"/>
  <c r="N4228" i="22" s="1"/>
  <c r="O4228" i="22" s="1"/>
  <c r="M4223" i="22"/>
  <c r="N4223" i="22" s="1"/>
  <c r="O4223" i="22" s="1"/>
  <c r="M4218" i="22"/>
  <c r="N4218" i="22" s="1"/>
  <c r="O4218" i="22" s="1"/>
  <c r="M4214" i="22"/>
  <c r="N4214" i="22" s="1"/>
  <c r="O4214" i="22" s="1"/>
  <c r="M4209" i="22"/>
  <c r="N4209" i="22" s="1"/>
  <c r="O4209" i="22" s="1"/>
  <c r="M4205" i="22"/>
  <c r="N4205" i="22" s="1"/>
  <c r="O4205" i="22" s="1"/>
  <c r="M4201" i="22"/>
  <c r="N4201" i="22" s="1"/>
  <c r="O4201" i="22" s="1"/>
  <c r="M4196" i="22"/>
  <c r="N4196" i="22" s="1"/>
  <c r="O4196" i="22" s="1"/>
  <c r="M4192" i="22"/>
  <c r="N4192" i="22" s="1"/>
  <c r="O4192" i="22" s="1"/>
  <c r="M4187" i="22"/>
  <c r="N4187" i="22" s="1"/>
  <c r="O4187" i="22" s="1"/>
  <c r="M4181" i="22"/>
  <c r="N4181" i="22" s="1"/>
  <c r="O4181" i="22" s="1"/>
  <c r="M4175" i="22"/>
  <c r="N4175" i="22" s="1"/>
  <c r="O4175" i="22" s="1"/>
  <c r="M4169" i="22"/>
  <c r="N4169" i="22" s="1"/>
  <c r="O4169" i="22" s="1"/>
  <c r="M4164" i="22"/>
  <c r="N4164" i="22" s="1"/>
  <c r="O4164" i="22" s="1"/>
  <c r="M4159" i="22"/>
  <c r="N4159" i="22" s="1"/>
  <c r="O4159" i="22" s="1"/>
  <c r="M4155" i="22"/>
  <c r="N4155" i="22" s="1"/>
  <c r="O4155" i="22" s="1"/>
  <c r="M4150" i="22"/>
  <c r="N4150" i="22" s="1"/>
  <c r="O4150" i="22" s="1"/>
  <c r="M4146" i="22"/>
  <c r="N4146" i="22" s="1"/>
  <c r="O4146" i="22" s="1"/>
  <c r="M4141" i="22"/>
  <c r="N4141" i="22" s="1"/>
  <c r="O4141" i="22" s="1"/>
  <c r="M4137" i="22"/>
  <c r="N4137" i="22" s="1"/>
  <c r="O4137" i="22" s="1"/>
  <c r="M4132" i="22"/>
  <c r="N4132" i="22" s="1"/>
  <c r="O4132" i="22" s="1"/>
  <c r="M4127" i="22"/>
  <c r="N4127" i="22" s="1"/>
  <c r="O4127" i="22" s="1"/>
  <c r="M4119" i="22"/>
  <c r="N4119" i="22" s="1"/>
  <c r="O4119" i="22" s="1"/>
  <c r="M4114" i="22"/>
  <c r="N4114" i="22" s="1"/>
  <c r="O4114" i="22" s="1"/>
  <c r="M4108" i="22"/>
  <c r="N4108" i="22" s="1"/>
  <c r="O4108" i="22" s="1"/>
  <c r="M4103" i="22"/>
  <c r="N4103" i="22" s="1"/>
  <c r="O4103" i="22" s="1"/>
  <c r="M4097" i="22"/>
  <c r="N4097" i="22" s="1"/>
  <c r="O4097" i="22" s="1"/>
  <c r="M4091" i="22"/>
  <c r="N4091" i="22" s="1"/>
  <c r="O4091" i="22" s="1"/>
  <c r="M4085" i="22"/>
  <c r="N4085" i="22" s="1"/>
  <c r="O4085" i="22" s="1"/>
  <c r="M4079" i="22"/>
  <c r="N4079" i="22" s="1"/>
  <c r="O4079" i="22" s="1"/>
  <c r="M4073" i="22"/>
  <c r="N4073" i="22" s="1"/>
  <c r="O4073" i="22" s="1"/>
  <c r="M4067" i="22"/>
  <c r="N4067" i="22" s="1"/>
  <c r="O4067" i="22" s="1"/>
  <c r="M4062" i="22"/>
  <c r="N4062" i="22" s="1"/>
  <c r="O4062" i="22" s="1"/>
  <c r="M4057" i="22"/>
  <c r="N4057" i="22" s="1"/>
  <c r="O4057" i="22" s="1"/>
  <c r="M4050" i="22"/>
  <c r="N4050" i="22" s="1"/>
  <c r="O4050" i="22" s="1"/>
  <c r="M4044" i="22"/>
  <c r="N4044" i="22" s="1"/>
  <c r="O4044" i="22" s="1"/>
  <c r="M4039" i="22"/>
  <c r="N4039" i="22" s="1"/>
  <c r="O4039" i="22" s="1"/>
  <c r="M4034" i="22"/>
  <c r="N4034" i="22" s="1"/>
  <c r="O4034" i="22" s="1"/>
  <c r="M4028" i="22"/>
  <c r="N4028" i="22" s="1"/>
  <c r="O4028" i="22" s="1"/>
  <c r="M4023" i="22"/>
  <c r="N4023" i="22" s="1"/>
  <c r="O4023" i="22" s="1"/>
  <c r="M4018" i="22"/>
  <c r="N4018" i="22" s="1"/>
  <c r="O4018" i="22" s="1"/>
  <c r="M4013" i="22"/>
  <c r="N4013" i="22" s="1"/>
  <c r="O4013" i="22" s="1"/>
  <c r="M4008" i="22"/>
  <c r="N4008" i="22" s="1"/>
  <c r="O4008" i="22" s="1"/>
  <c r="M4003" i="22"/>
  <c r="N4003" i="22" s="1"/>
  <c r="O4003" i="22" s="1"/>
  <c r="M3998" i="22"/>
  <c r="N3998" i="22" s="1"/>
  <c r="O3998" i="22" s="1"/>
  <c r="M3993" i="22"/>
  <c r="N3993" i="22" s="1"/>
  <c r="O3993" i="22" s="1"/>
  <c r="M3988" i="22"/>
  <c r="N3988" i="22" s="1"/>
  <c r="O3988" i="22" s="1"/>
  <c r="M3983" i="22"/>
  <c r="N3983" i="22" s="1"/>
  <c r="O3983" i="22" s="1"/>
  <c r="M3977" i="22"/>
  <c r="N3977" i="22" s="1"/>
  <c r="O3977" i="22" s="1"/>
  <c r="M3970" i="22"/>
  <c r="N3970" i="22" s="1"/>
  <c r="O3970" i="22" s="1"/>
  <c r="M3964" i="22"/>
  <c r="N3964" i="22" s="1"/>
  <c r="O3964" i="22" s="1"/>
  <c r="M3960" i="22"/>
  <c r="N3960" i="22" s="1"/>
  <c r="O3960" i="22" s="1"/>
  <c r="M3955" i="22"/>
  <c r="N3955" i="22" s="1"/>
  <c r="O3955" i="22" s="1"/>
  <c r="M3950" i="22"/>
  <c r="N3950" i="22" s="1"/>
  <c r="O3950" i="22" s="1"/>
  <c r="M3945" i="22"/>
  <c r="N3945" i="22" s="1"/>
  <c r="O3945" i="22" s="1"/>
  <c r="M3941" i="22"/>
  <c r="N3941" i="22" s="1"/>
  <c r="O3941" i="22" s="1"/>
  <c r="M3937" i="22"/>
  <c r="N3937" i="22" s="1"/>
  <c r="O3937" i="22" s="1"/>
  <c r="M3932" i="22"/>
  <c r="N3932" i="22" s="1"/>
  <c r="O3932" i="22" s="1"/>
  <c r="M3928" i="22"/>
  <c r="N3928" i="22" s="1"/>
  <c r="O3928" i="22" s="1"/>
  <c r="M3923" i="22"/>
  <c r="N3923" i="22" s="1"/>
  <c r="O3923" i="22" s="1"/>
  <c r="M3919" i="22"/>
  <c r="N3919" i="22" s="1"/>
  <c r="O3919" i="22" s="1"/>
  <c r="M3915" i="22"/>
  <c r="N3915" i="22" s="1"/>
  <c r="O3915" i="22" s="1"/>
  <c r="M3910" i="22"/>
  <c r="N3910" i="22" s="1"/>
  <c r="O3910" i="22" s="1"/>
  <c r="M3906" i="22"/>
  <c r="N3906" i="22" s="1"/>
  <c r="O3906" i="22" s="1"/>
  <c r="M3901" i="22"/>
  <c r="N3901" i="22" s="1"/>
  <c r="O3901" i="22" s="1"/>
  <c r="M3897" i="22"/>
  <c r="N3897" i="22" s="1"/>
  <c r="O3897" i="22" s="1"/>
  <c r="M3893" i="22"/>
  <c r="N3893" i="22" s="1"/>
  <c r="O3893" i="22" s="1"/>
  <c r="M3887" i="22"/>
  <c r="N3887" i="22" s="1"/>
  <c r="O3887" i="22" s="1"/>
  <c r="M3881" i="22"/>
  <c r="N3881" i="22" s="1"/>
  <c r="O3881" i="22" s="1"/>
  <c r="M3874" i="22"/>
  <c r="N3874" i="22" s="1"/>
  <c r="O3874" i="22" s="1"/>
  <c r="M3869" i="22"/>
  <c r="N3869" i="22" s="1"/>
  <c r="O3869" i="22" s="1"/>
  <c r="M3864" i="22"/>
  <c r="N3864" i="22" s="1"/>
  <c r="O3864" i="22" s="1"/>
  <c r="M3858" i="22"/>
  <c r="N3858" i="22" s="1"/>
  <c r="O3858" i="22" s="1"/>
  <c r="M3854" i="22"/>
  <c r="N3854" i="22" s="1"/>
  <c r="O3854" i="22" s="1"/>
  <c r="M3849" i="22"/>
  <c r="N3849" i="22" s="1"/>
  <c r="O3849" i="22" s="1"/>
  <c r="M3844" i="22"/>
  <c r="N3844" i="22" s="1"/>
  <c r="O3844" i="22" s="1"/>
  <c r="M3839" i="22"/>
  <c r="N3839" i="22" s="1"/>
  <c r="O3839" i="22" s="1"/>
  <c r="M3833" i="22"/>
  <c r="N3833" i="22" s="1"/>
  <c r="O3833" i="22" s="1"/>
  <c r="M3829" i="22"/>
  <c r="N3829" i="22" s="1"/>
  <c r="O3829" i="22" s="1"/>
  <c r="M3824" i="22"/>
  <c r="N3824" i="22" s="1"/>
  <c r="O3824" i="22" s="1"/>
  <c r="M3820" i="22"/>
  <c r="N3820" i="22" s="1"/>
  <c r="O3820" i="22" s="1"/>
  <c r="M3815" i="22"/>
  <c r="N3815" i="22" s="1"/>
  <c r="O3815" i="22" s="1"/>
  <c r="M3811" i="22"/>
  <c r="N3811" i="22" s="1"/>
  <c r="O3811" i="22" s="1"/>
  <c r="M3806" i="22"/>
  <c r="N3806" i="22" s="1"/>
  <c r="O3806" i="22" s="1"/>
  <c r="M3802" i="22"/>
  <c r="N3802" i="22" s="1"/>
  <c r="O3802" i="22" s="1"/>
  <c r="M3797" i="22"/>
  <c r="N3797" i="22" s="1"/>
  <c r="O3797" i="22" s="1"/>
  <c r="M3793" i="22"/>
  <c r="N3793" i="22" s="1"/>
  <c r="O3793" i="22" s="1"/>
  <c r="M3788" i="22"/>
  <c r="N3788" i="22" s="1"/>
  <c r="O3788" i="22" s="1"/>
  <c r="M3784" i="22"/>
  <c r="N3784" i="22" s="1"/>
  <c r="O3784" i="22" s="1"/>
  <c r="M3779" i="22"/>
  <c r="N3779" i="22" s="1"/>
  <c r="O3779" i="22" s="1"/>
  <c r="M3773" i="22"/>
  <c r="N3773" i="22" s="1"/>
  <c r="O3773" i="22" s="1"/>
  <c r="M3769" i="22"/>
  <c r="N3769" i="22" s="1"/>
  <c r="O3769" i="22" s="1"/>
  <c r="M4393" i="22"/>
  <c r="N4393" i="22" s="1"/>
  <c r="O4393" i="22" s="1"/>
  <c r="M4389" i="22"/>
  <c r="N4389" i="22" s="1"/>
  <c r="O4389" i="22" s="1"/>
  <c r="M4385" i="22"/>
  <c r="N4385" i="22" s="1"/>
  <c r="O4385" i="22" s="1"/>
  <c r="M4381" i="22"/>
  <c r="N4381" i="22" s="1"/>
  <c r="O4381" i="22" s="1"/>
  <c r="M4377" i="22"/>
  <c r="N4377" i="22" s="1"/>
  <c r="O4377" i="22" s="1"/>
  <c r="M4373" i="22"/>
  <c r="N4373" i="22" s="1"/>
  <c r="O4373" i="22" s="1"/>
  <c r="M4369" i="22"/>
  <c r="N4369" i="22" s="1"/>
  <c r="O4369" i="22" s="1"/>
  <c r="M4365" i="22"/>
  <c r="N4365" i="22" s="1"/>
  <c r="O4365" i="22" s="1"/>
  <c r="M4360" i="22"/>
  <c r="N4360" i="22" s="1"/>
  <c r="O4360" i="22" s="1"/>
  <c r="M4356" i="22"/>
  <c r="N4356" i="22" s="1"/>
  <c r="O4356" i="22" s="1"/>
  <c r="M4352" i="22"/>
  <c r="N4352" i="22" s="1"/>
  <c r="O4352" i="22" s="1"/>
  <c r="M4348" i="22"/>
  <c r="N4348" i="22" s="1"/>
  <c r="O4348" i="22" s="1"/>
  <c r="M4344" i="22"/>
  <c r="N4344" i="22" s="1"/>
  <c r="O4344" i="22" s="1"/>
  <c r="M4340" i="22"/>
  <c r="N4340" i="22" s="1"/>
  <c r="O4340" i="22" s="1"/>
  <c r="M4336" i="22"/>
  <c r="N4336" i="22" s="1"/>
  <c r="O4336" i="22" s="1"/>
  <c r="M4332" i="22"/>
  <c r="N4332" i="22" s="1"/>
  <c r="O4332" i="22" s="1"/>
  <c r="M4328" i="22"/>
  <c r="N4328" i="22" s="1"/>
  <c r="O4328" i="22" s="1"/>
  <c r="M4323" i="22"/>
  <c r="N4323" i="22" s="1"/>
  <c r="O4323" i="22" s="1"/>
  <c r="M4319" i="22"/>
  <c r="N4319" i="22" s="1"/>
  <c r="O4319" i="22" s="1"/>
  <c r="M4315" i="22"/>
  <c r="N4315" i="22" s="1"/>
  <c r="O4315" i="22" s="1"/>
  <c r="M4310" i="22"/>
  <c r="N4310" i="22" s="1"/>
  <c r="O4310" i="22" s="1"/>
  <c r="M4306" i="22"/>
  <c r="N4306" i="22" s="1"/>
  <c r="O4306" i="22" s="1"/>
  <c r="M4302" i="22"/>
  <c r="N4302" i="22" s="1"/>
  <c r="O4302" i="22" s="1"/>
  <c r="M4297" i="22"/>
  <c r="N4297" i="22" s="1"/>
  <c r="O4297" i="22" s="1"/>
  <c r="M4293" i="22"/>
  <c r="N4293" i="22" s="1"/>
  <c r="O4293" i="22" s="1"/>
  <c r="M4289" i="22"/>
  <c r="N4289" i="22" s="1"/>
  <c r="O4289" i="22" s="1"/>
  <c r="M4285" i="22"/>
  <c r="N4285" i="22" s="1"/>
  <c r="O4285" i="22" s="1"/>
  <c r="M4280" i="22"/>
  <c r="N4280" i="22" s="1"/>
  <c r="O4280" i="22" s="1"/>
  <c r="M4276" i="22"/>
  <c r="N4276" i="22" s="1"/>
  <c r="O4276" i="22" s="1"/>
  <c r="M4272" i="22"/>
  <c r="N4272" i="22" s="1"/>
  <c r="O4272" i="22" s="1"/>
  <c r="M4267" i="22"/>
  <c r="N4267" i="22" s="1"/>
  <c r="O4267" i="22" s="1"/>
  <c r="M4263" i="22"/>
  <c r="N4263" i="22" s="1"/>
  <c r="O4263" i="22" s="1"/>
  <c r="M4259" i="22"/>
  <c r="N4259" i="22" s="1"/>
  <c r="O4259" i="22" s="1"/>
  <c r="M4254" i="22"/>
  <c r="N4254" i="22" s="1"/>
  <c r="O4254" i="22" s="1"/>
  <c r="M4250" i="22"/>
  <c r="N4250" i="22" s="1"/>
  <c r="O4250" i="22" s="1"/>
  <c r="M4243" i="22"/>
  <c r="N4243" i="22" s="1"/>
  <c r="O4243" i="22" s="1"/>
  <c r="M4238" i="22"/>
  <c r="N4238" i="22" s="1"/>
  <c r="O4238" i="22" s="1"/>
  <c r="M4234" i="22"/>
  <c r="N4234" i="22" s="1"/>
  <c r="O4234" i="22" s="1"/>
  <c r="M4230" i="22"/>
  <c r="N4230" i="22" s="1"/>
  <c r="O4230" i="22" s="1"/>
  <c r="M4225" i="22"/>
  <c r="N4225" i="22" s="1"/>
  <c r="O4225" i="22" s="1"/>
  <c r="M4220" i="22"/>
  <c r="N4220" i="22" s="1"/>
  <c r="O4220" i="22" s="1"/>
  <c r="M4216" i="22"/>
  <c r="N4216" i="22" s="1"/>
  <c r="O4216" i="22" s="1"/>
  <c r="M4211" i="22"/>
  <c r="N4211" i="22" s="1"/>
  <c r="O4211" i="22" s="1"/>
  <c r="M4207" i="22"/>
  <c r="N4207" i="22" s="1"/>
  <c r="O4207" i="22" s="1"/>
  <c r="M4203" i="22"/>
  <c r="N4203" i="22" s="1"/>
  <c r="O4203" i="22" s="1"/>
  <c r="M4198" i="22"/>
  <c r="N4198" i="22" s="1"/>
  <c r="O4198" i="22" s="1"/>
  <c r="M4194" i="22"/>
  <c r="N4194" i="22" s="1"/>
  <c r="O4194" i="22" s="1"/>
  <c r="M4189" i="22"/>
  <c r="N4189" i="22" s="1"/>
  <c r="O4189" i="22" s="1"/>
  <c r="M4184" i="22"/>
  <c r="N4184" i="22" s="1"/>
  <c r="O4184" i="22" s="1"/>
  <c r="M4178" i="22"/>
  <c r="N4178" i="22" s="1"/>
  <c r="O4178" i="22" s="1"/>
  <c r="M4173" i="22"/>
  <c r="N4173" i="22" s="1"/>
  <c r="O4173" i="22" s="1"/>
  <c r="M4166" i="22"/>
  <c r="N4166" i="22" s="1"/>
  <c r="O4166" i="22" s="1"/>
  <c r="M4162" i="22"/>
  <c r="N4162" i="22" s="1"/>
  <c r="O4162" i="22" s="1"/>
  <c r="M4157" i="22"/>
  <c r="N4157" i="22" s="1"/>
  <c r="O4157" i="22" s="1"/>
  <c r="M4153" i="22"/>
  <c r="N4153" i="22" s="1"/>
  <c r="O4153" i="22" s="1"/>
  <c r="M4148" i="22"/>
  <c r="N4148" i="22" s="1"/>
  <c r="O4148" i="22" s="1"/>
  <c r="M4143" i="22"/>
  <c r="N4143" i="22" s="1"/>
  <c r="O4143" i="22" s="1"/>
  <c r="M4139" i="22"/>
  <c r="N4139" i="22" s="1"/>
  <c r="O4139" i="22" s="1"/>
  <c r="M4134" i="22"/>
  <c r="N4134" i="22" s="1"/>
  <c r="O4134" i="22" s="1"/>
  <c r="M4130" i="22"/>
  <c r="N4130" i="22" s="1"/>
  <c r="O4130" i="22" s="1"/>
  <c r="M4123" i="22"/>
  <c r="N4123" i="22" s="1"/>
  <c r="O4123" i="22" s="1"/>
  <c r="M4116" i="22"/>
  <c r="N4116" i="22" s="1"/>
  <c r="O4116" i="22" s="1"/>
  <c r="M4111" i="22"/>
  <c r="N4111" i="22" s="1"/>
  <c r="O4111" i="22" s="1"/>
  <c r="M4106" i="22"/>
  <c r="N4106" i="22" s="1"/>
  <c r="O4106" i="22" s="1"/>
  <c r="M4100" i="22"/>
  <c r="N4100" i="22" s="1"/>
  <c r="O4100" i="22" s="1"/>
  <c r="M4094" i="22"/>
  <c r="N4094" i="22" s="1"/>
  <c r="O4094" i="22" s="1"/>
  <c r="M4088" i="22"/>
  <c r="N4088" i="22" s="1"/>
  <c r="O4088" i="22" s="1"/>
  <c r="M4082" i="22"/>
  <c r="N4082" i="22" s="1"/>
  <c r="O4082" i="22" s="1"/>
  <c r="M4075" i="22"/>
  <c r="N4075" i="22" s="1"/>
  <c r="O4075" i="22" s="1"/>
  <c r="M4070" i="22"/>
  <c r="N4070" i="22" s="1"/>
  <c r="O4070" i="22" s="1"/>
  <c r="M4065" i="22"/>
  <c r="N4065" i="22" s="1"/>
  <c r="O4065" i="22" s="1"/>
  <c r="M4059" i="22"/>
  <c r="N4059" i="22" s="1"/>
  <c r="O4059" i="22" s="1"/>
  <c r="M4054" i="22"/>
  <c r="N4054" i="22" s="1"/>
  <c r="O4054" i="22" s="1"/>
  <c r="M4047" i="22"/>
  <c r="N4047" i="22" s="1"/>
  <c r="O4047" i="22" s="1"/>
  <c r="M4042" i="22"/>
  <c r="N4042" i="22" s="1"/>
  <c r="O4042" i="22" s="1"/>
  <c r="M4036" i="22"/>
  <c r="N4036" i="22" s="1"/>
  <c r="O4036" i="22" s="1"/>
  <c r="M4031" i="22"/>
  <c r="N4031" i="22" s="1"/>
  <c r="O4031" i="22" s="1"/>
  <c r="M4026" i="22"/>
  <c r="N4026" i="22" s="1"/>
  <c r="O4026" i="22" s="1"/>
  <c r="M4020" i="22"/>
  <c r="N4020" i="22" s="1"/>
  <c r="O4020" i="22" s="1"/>
  <c r="M4015" i="22"/>
  <c r="N4015" i="22" s="1"/>
  <c r="O4015" i="22" s="1"/>
  <c r="M4010" i="22"/>
  <c r="N4010" i="22" s="1"/>
  <c r="O4010" i="22" s="1"/>
  <c r="M4005" i="22"/>
  <c r="N4005" i="22" s="1"/>
  <c r="O4005" i="22" s="1"/>
  <c r="M4000" i="22"/>
  <c r="N4000" i="22" s="1"/>
  <c r="O4000" i="22" s="1"/>
  <c r="M3995" i="22"/>
  <c r="N3995" i="22" s="1"/>
  <c r="O3995" i="22" s="1"/>
  <c r="M3990" i="22"/>
  <c r="N3990" i="22" s="1"/>
  <c r="O3990" i="22" s="1"/>
  <c r="M3985" i="22"/>
  <c r="N3985" i="22" s="1"/>
  <c r="O3985" i="22" s="1"/>
  <c r="M3980" i="22"/>
  <c r="N3980" i="22" s="1"/>
  <c r="O3980" i="22" s="1"/>
  <c r="M3973" i="22"/>
  <c r="N3973" i="22" s="1"/>
  <c r="O3973" i="22" s="1"/>
  <c r="M3967" i="22"/>
  <c r="N3967" i="22" s="1"/>
  <c r="O3967" i="22" s="1"/>
  <c r="M3962" i="22"/>
  <c r="N3962" i="22" s="1"/>
  <c r="O3962" i="22" s="1"/>
  <c r="M3957" i="22"/>
  <c r="N3957" i="22" s="1"/>
  <c r="O3957" i="22" s="1"/>
  <c r="M3952" i="22"/>
  <c r="N3952" i="22" s="1"/>
  <c r="O3952" i="22" s="1"/>
  <c r="M3948" i="22"/>
  <c r="N3948" i="22" s="1"/>
  <c r="O3948" i="22" s="1"/>
  <c r="M3943" i="22"/>
  <c r="N3943" i="22" s="1"/>
  <c r="O3943" i="22" s="1"/>
  <c r="M3939" i="22"/>
  <c r="N3939" i="22" s="1"/>
  <c r="O3939" i="22" s="1"/>
  <c r="M3934" i="22"/>
  <c r="N3934" i="22" s="1"/>
  <c r="O3934" i="22" s="1"/>
  <c r="M3930" i="22"/>
  <c r="N3930" i="22" s="1"/>
  <c r="O3930" i="22" s="1"/>
  <c r="M3926" i="22"/>
  <c r="N3926" i="22" s="1"/>
  <c r="O3926" i="22" s="1"/>
  <c r="M3921" i="22"/>
  <c r="N3921" i="22" s="1"/>
  <c r="O3921" i="22" s="1"/>
  <c r="M3917" i="22"/>
  <c r="N3917" i="22" s="1"/>
  <c r="O3917" i="22" s="1"/>
  <c r="M3912" i="22"/>
  <c r="N3912" i="22" s="1"/>
  <c r="O3912" i="22" s="1"/>
  <c r="M3908" i="22"/>
  <c r="N3908" i="22" s="1"/>
  <c r="O3908" i="22" s="1"/>
  <c r="M3904" i="22"/>
  <c r="N3904" i="22" s="1"/>
  <c r="O3904" i="22" s="1"/>
  <c r="M3899" i="22"/>
  <c r="N3899" i="22" s="1"/>
  <c r="O3899" i="22" s="1"/>
  <c r="M3895" i="22"/>
  <c r="N3895" i="22" s="1"/>
  <c r="O3895" i="22" s="1"/>
  <c r="M3890" i="22"/>
  <c r="N3890" i="22" s="1"/>
  <c r="O3890" i="22" s="1"/>
  <c r="M3884" i="22"/>
  <c r="N3884" i="22" s="1"/>
  <c r="O3884" i="22" s="1"/>
  <c r="M3877" i="22"/>
  <c r="N3877" i="22" s="1"/>
  <c r="O3877" i="22" s="1"/>
  <c r="M3872" i="22"/>
  <c r="N3872" i="22" s="1"/>
  <c r="O3872" i="22" s="1"/>
  <c r="M3866" i="22"/>
  <c r="N3866" i="22" s="1"/>
  <c r="O3866" i="22" s="1"/>
  <c r="M3861" i="22"/>
  <c r="N3861" i="22" s="1"/>
  <c r="O3861" i="22" s="1"/>
  <c r="M3856" i="22"/>
  <c r="N3856" i="22" s="1"/>
  <c r="O3856" i="22" s="1"/>
  <c r="M3851" i="22"/>
  <c r="N3851" i="22" s="1"/>
  <c r="O3851" i="22" s="1"/>
  <c r="M3846" i="22"/>
  <c r="N3846" i="22" s="1"/>
  <c r="O3846" i="22" s="1"/>
  <c r="M3842" i="22"/>
  <c r="N3842" i="22" s="1"/>
  <c r="O3842" i="22" s="1"/>
  <c r="M3836" i="22"/>
  <c r="N3836" i="22" s="1"/>
  <c r="O3836" i="22" s="1"/>
  <c r="M3831" i="22"/>
  <c r="N3831" i="22" s="1"/>
  <c r="O3831" i="22" s="1"/>
  <c r="M3827" i="22"/>
  <c r="N3827" i="22" s="1"/>
  <c r="O3827" i="22" s="1"/>
  <c r="M3822" i="22"/>
  <c r="N3822" i="22" s="1"/>
  <c r="O3822" i="22" s="1"/>
  <c r="M3818" i="22"/>
  <c r="N3818" i="22" s="1"/>
  <c r="O3818" i="22" s="1"/>
  <c r="M3813" i="22"/>
  <c r="N3813" i="22" s="1"/>
  <c r="O3813" i="22" s="1"/>
  <c r="M3809" i="22"/>
  <c r="N3809" i="22" s="1"/>
  <c r="O3809" i="22" s="1"/>
  <c r="M3804" i="22"/>
  <c r="N3804" i="22" s="1"/>
  <c r="O3804" i="22" s="1"/>
  <c r="M3800" i="22"/>
  <c r="N3800" i="22" s="1"/>
  <c r="O3800" i="22" s="1"/>
  <c r="M3795" i="22"/>
  <c r="N3795" i="22" s="1"/>
  <c r="O3795" i="22" s="1"/>
  <c r="M3791" i="22"/>
  <c r="N3791" i="22" s="1"/>
  <c r="O3791" i="22" s="1"/>
  <c r="M3786" i="22"/>
  <c r="N3786" i="22" s="1"/>
  <c r="O3786" i="22" s="1"/>
  <c r="M3782" i="22"/>
  <c r="N3782" i="22" s="1"/>
  <c r="O3782" i="22" s="1"/>
  <c r="M3776" i="22"/>
  <c r="N3776" i="22" s="1"/>
  <c r="O3776" i="22" s="1"/>
  <c r="M3771" i="22"/>
  <c r="N3771" i="22" s="1"/>
  <c r="O3771" i="22" s="1"/>
  <c r="M4510" i="22"/>
  <c r="N4510" i="22" s="1"/>
  <c r="O4510" i="22" s="1"/>
  <c r="M4507" i="22"/>
  <c r="N4507" i="22" s="1"/>
  <c r="O4507" i="22" s="1"/>
  <c r="M4502" i="22"/>
  <c r="N4502" i="22" s="1"/>
  <c r="O4502" i="22" s="1"/>
  <c r="M4499" i="22"/>
  <c r="N4499" i="22" s="1"/>
  <c r="O4499" i="22" s="1"/>
  <c r="M4494" i="22"/>
  <c r="N4494" i="22" s="1"/>
  <c r="O4494" i="22" s="1"/>
  <c r="M4491" i="22"/>
  <c r="N4491" i="22" s="1"/>
  <c r="O4491" i="22" s="1"/>
  <c r="M4486" i="22"/>
  <c r="N4486" i="22" s="1"/>
  <c r="O4486" i="22" s="1"/>
  <c r="M4483" i="22"/>
  <c r="N4483" i="22" s="1"/>
  <c r="O4483" i="22" s="1"/>
  <c r="M4478" i="22"/>
  <c r="N4478" i="22" s="1"/>
  <c r="O4478" i="22" s="1"/>
  <c r="M4475" i="22"/>
  <c r="N4475" i="22" s="1"/>
  <c r="O4475" i="22" s="1"/>
  <c r="M4470" i="22"/>
  <c r="N4470" i="22" s="1"/>
  <c r="O4470" i="22" s="1"/>
  <c r="M4467" i="22"/>
  <c r="N4467" i="22" s="1"/>
  <c r="O4467" i="22" s="1"/>
  <c r="M4461" i="22"/>
  <c r="N4461" i="22" s="1"/>
  <c r="O4461" i="22" s="1"/>
  <c r="M4458" i="22"/>
  <c r="N4458" i="22" s="1"/>
  <c r="O4458" i="22" s="1"/>
  <c r="M4453" i="22"/>
  <c r="N4453" i="22" s="1"/>
  <c r="O4453" i="22" s="1"/>
  <c r="M4450" i="22"/>
  <c r="N4450" i="22" s="1"/>
  <c r="O4450" i="22" s="1"/>
  <c r="M4445" i="22"/>
  <c r="N4445" i="22" s="1"/>
  <c r="O4445" i="22" s="1"/>
  <c r="M4442" i="22"/>
  <c r="N4442" i="22" s="1"/>
  <c r="O4442" i="22" s="1"/>
  <c r="M4436" i="22"/>
  <c r="N4436" i="22" s="1"/>
  <c r="O4436" i="22" s="1"/>
  <c r="M4433" i="22"/>
  <c r="N4433" i="22" s="1"/>
  <c r="O4433" i="22" s="1"/>
  <c r="M4428" i="22"/>
  <c r="N4428" i="22" s="1"/>
  <c r="O4428" i="22" s="1"/>
  <c r="M4425" i="22"/>
  <c r="N4425" i="22" s="1"/>
  <c r="O4425" i="22" s="1"/>
  <c r="M4420" i="22"/>
  <c r="N4420" i="22" s="1"/>
  <c r="O4420" i="22" s="1"/>
  <c r="M4417" i="22"/>
  <c r="N4417" i="22" s="1"/>
  <c r="O4417" i="22" s="1"/>
  <c r="M4411" i="22"/>
  <c r="N4411" i="22" s="1"/>
  <c r="O4411" i="22" s="1"/>
  <c r="M4408" i="22"/>
  <c r="N4408" i="22" s="1"/>
  <c r="O4408" i="22" s="1"/>
  <c r="M4403" i="22"/>
  <c r="N4403" i="22" s="1"/>
  <c r="O4403" i="22" s="1"/>
  <c r="M4400" i="22"/>
  <c r="N4400" i="22" s="1"/>
  <c r="O4400" i="22" s="1"/>
  <c r="M4395" i="22"/>
  <c r="N4395" i="22" s="1"/>
  <c r="O4395" i="22" s="1"/>
  <c r="M4246" i="22"/>
  <c r="N4246" i="22" s="1"/>
  <c r="O4246" i="22" s="1"/>
  <c r="M4244" i="22"/>
  <c r="N4244" i="22" s="1"/>
  <c r="O4244" i="22" s="1"/>
  <c r="M4241" i="22"/>
  <c r="N4241" i="22" s="1"/>
  <c r="O4241" i="22" s="1"/>
  <c r="M3767" i="22"/>
  <c r="N3767" i="22" s="1"/>
  <c r="O3767" i="22" s="1"/>
  <c r="M3762" i="22"/>
  <c r="N3762" i="22" s="1"/>
  <c r="O3762" i="22" s="1"/>
  <c r="M3758" i="22"/>
  <c r="N3758" i="22" s="1"/>
  <c r="O3758" i="22" s="1"/>
  <c r="M3753" i="22"/>
  <c r="N3753" i="22" s="1"/>
  <c r="O3753" i="22" s="1"/>
  <c r="M3749" i="22"/>
  <c r="N3749" i="22" s="1"/>
  <c r="O3749" i="22" s="1"/>
  <c r="M3744" i="22"/>
  <c r="N3744" i="22" s="1"/>
  <c r="O3744" i="22" s="1"/>
  <c r="M3740" i="22"/>
  <c r="N3740" i="22" s="1"/>
  <c r="O3740" i="22" s="1"/>
  <c r="M3735" i="22"/>
  <c r="N3735" i="22" s="1"/>
  <c r="O3735" i="22" s="1"/>
  <c r="M3731" i="22"/>
  <c r="N3731" i="22" s="1"/>
  <c r="O3731" i="22" s="1"/>
  <c r="M3726" i="22"/>
  <c r="N3726" i="22" s="1"/>
  <c r="O3726" i="22" s="1"/>
  <c r="M3722" i="22"/>
  <c r="N3722" i="22" s="1"/>
  <c r="O3722" i="22" s="1"/>
  <c r="M3717" i="22"/>
  <c r="N3717" i="22" s="1"/>
  <c r="O3717" i="22" s="1"/>
  <c r="M3712" i="22"/>
  <c r="N3712" i="22" s="1"/>
  <c r="O3712" i="22" s="1"/>
  <c r="M3708" i="22"/>
  <c r="N3708" i="22" s="1"/>
  <c r="O3708" i="22" s="1"/>
  <c r="M3703" i="22"/>
  <c r="N3703" i="22" s="1"/>
  <c r="O3703" i="22" s="1"/>
  <c r="M3698" i="22"/>
  <c r="N3698" i="22" s="1"/>
  <c r="O3698" i="22" s="1"/>
  <c r="M3694" i="22"/>
  <c r="N3694" i="22" s="1"/>
  <c r="O3694" i="22" s="1"/>
  <c r="M3689" i="22"/>
  <c r="N3689" i="22" s="1"/>
  <c r="O3689" i="22" s="1"/>
  <c r="M3684" i="22"/>
  <c r="N3684" i="22" s="1"/>
  <c r="O3684" i="22" s="1"/>
  <c r="M3678" i="22"/>
  <c r="N3678" i="22" s="1"/>
  <c r="O3678" i="22" s="1"/>
  <c r="M3670" i="22"/>
  <c r="N3670" i="22" s="1"/>
  <c r="O3670" i="22" s="1"/>
  <c r="M3658" i="22"/>
  <c r="N3658" i="22" s="1"/>
  <c r="O3658" i="22" s="1"/>
  <c r="M3650" i="22"/>
  <c r="N3650" i="22" s="1"/>
  <c r="O3650" i="22" s="1"/>
  <c r="M3646" i="22"/>
  <c r="N3646" i="22" s="1"/>
  <c r="O3646" i="22" s="1"/>
  <c r="M3642" i="22"/>
  <c r="N3642" i="22" s="1"/>
  <c r="O3642" i="22" s="1"/>
  <c r="M3637" i="22"/>
  <c r="N3637" i="22" s="1"/>
  <c r="O3637" i="22" s="1"/>
  <c r="M3633" i="22"/>
  <c r="N3633" i="22" s="1"/>
  <c r="O3633" i="22" s="1"/>
  <c r="M3628" i="22"/>
  <c r="N3628" i="22" s="1"/>
  <c r="O3628" i="22" s="1"/>
  <c r="M3624" i="22"/>
  <c r="N3624" i="22" s="1"/>
  <c r="O3624" i="22" s="1"/>
  <c r="M3615" i="22"/>
  <c r="N3615" i="22" s="1"/>
  <c r="O3615" i="22" s="1"/>
  <c r="M3610" i="22"/>
  <c r="N3610" i="22" s="1"/>
  <c r="O3610" i="22" s="1"/>
  <c r="M3603" i="22"/>
  <c r="N3603" i="22" s="1"/>
  <c r="O3603" i="22" s="1"/>
  <c r="M3599" i="22"/>
  <c r="N3599" i="22" s="1"/>
  <c r="O3599" i="22" s="1"/>
  <c r="M3595" i="22"/>
  <c r="N3595" i="22" s="1"/>
  <c r="O3595" i="22" s="1"/>
  <c r="M3591" i="22"/>
  <c r="N3591" i="22" s="1"/>
  <c r="O3591" i="22" s="1"/>
  <c r="M3587" i="22"/>
  <c r="N3587" i="22" s="1"/>
  <c r="O3587" i="22" s="1"/>
  <c r="M3583" i="22"/>
  <c r="N3583" i="22" s="1"/>
  <c r="O3583" i="22" s="1"/>
  <c r="M3579" i="22"/>
  <c r="N3579" i="22" s="1"/>
  <c r="O3579" i="22" s="1"/>
  <c r="M3575" i="22"/>
  <c r="N3575" i="22" s="1"/>
  <c r="O3575" i="22" s="1"/>
  <c r="M3571" i="22"/>
  <c r="N3571" i="22" s="1"/>
  <c r="O3571" i="22" s="1"/>
  <c r="M3567" i="22"/>
  <c r="N3567" i="22" s="1"/>
  <c r="O3567" i="22" s="1"/>
  <c r="M3563" i="22"/>
  <c r="N3563" i="22" s="1"/>
  <c r="O3563" i="22" s="1"/>
  <c r="M3559" i="22"/>
  <c r="N3559" i="22" s="1"/>
  <c r="O3559" i="22" s="1"/>
  <c r="M3555" i="22"/>
  <c r="N3555" i="22" s="1"/>
  <c r="O3555" i="22" s="1"/>
  <c r="M3551" i="22"/>
  <c r="N3551" i="22" s="1"/>
  <c r="O3551" i="22" s="1"/>
  <c r="M3547" i="22"/>
  <c r="N3547" i="22" s="1"/>
  <c r="O3547" i="22" s="1"/>
  <c r="M3543" i="22"/>
  <c r="N3543" i="22" s="1"/>
  <c r="O3543" i="22" s="1"/>
  <c r="M3539" i="22"/>
  <c r="N3539" i="22" s="1"/>
  <c r="O3539" i="22" s="1"/>
  <c r="M3535" i="22"/>
  <c r="N3535" i="22" s="1"/>
  <c r="O3535" i="22" s="1"/>
  <c r="M3531" i="22"/>
  <c r="N3531" i="22" s="1"/>
  <c r="O3531" i="22" s="1"/>
  <c r="M3527" i="22"/>
  <c r="N3527" i="22" s="1"/>
  <c r="O3527" i="22" s="1"/>
  <c r="M3523" i="22"/>
  <c r="N3523" i="22" s="1"/>
  <c r="O3523" i="22" s="1"/>
  <c r="M3519" i="22"/>
  <c r="N3519" i="22" s="1"/>
  <c r="O3519" i="22" s="1"/>
  <c r="M3515" i="22"/>
  <c r="N3515" i="22" s="1"/>
  <c r="O3515" i="22" s="1"/>
  <c r="M3511" i="22"/>
  <c r="N3511" i="22" s="1"/>
  <c r="O3511" i="22" s="1"/>
  <c r="M3507" i="22"/>
  <c r="N3507" i="22" s="1"/>
  <c r="O3507" i="22" s="1"/>
  <c r="M3503" i="22"/>
  <c r="N3503" i="22" s="1"/>
  <c r="O3503" i="22" s="1"/>
  <c r="M3499" i="22"/>
  <c r="N3499" i="22" s="1"/>
  <c r="O3499" i="22" s="1"/>
  <c r="M3495" i="22"/>
  <c r="N3495" i="22" s="1"/>
  <c r="O3495" i="22" s="1"/>
  <c r="M3491" i="22"/>
  <c r="N3491" i="22" s="1"/>
  <c r="O3491" i="22" s="1"/>
  <c r="M3487" i="22"/>
  <c r="N3487" i="22" s="1"/>
  <c r="O3487" i="22" s="1"/>
  <c r="M3483" i="22"/>
  <c r="N3483" i="22" s="1"/>
  <c r="O3483" i="22" s="1"/>
  <c r="M3479" i="22"/>
  <c r="N3479" i="22" s="1"/>
  <c r="O3479" i="22" s="1"/>
  <c r="M3475" i="22"/>
  <c r="N3475" i="22" s="1"/>
  <c r="O3475" i="22" s="1"/>
  <c r="M3471" i="22"/>
  <c r="N3471" i="22" s="1"/>
  <c r="O3471" i="22" s="1"/>
  <c r="M3467" i="22"/>
  <c r="N3467" i="22" s="1"/>
  <c r="O3467" i="22" s="1"/>
  <c r="M3463" i="22"/>
  <c r="N3463" i="22" s="1"/>
  <c r="O3463" i="22" s="1"/>
  <c r="M3459" i="22"/>
  <c r="N3459" i="22" s="1"/>
  <c r="O3459" i="22" s="1"/>
  <c r="M3455" i="22"/>
  <c r="N3455" i="22" s="1"/>
  <c r="O3455" i="22" s="1"/>
  <c r="M3451" i="22"/>
  <c r="N3451" i="22" s="1"/>
  <c r="O3451" i="22" s="1"/>
  <c r="M3447" i="22"/>
  <c r="N3447" i="22" s="1"/>
  <c r="O3447" i="22" s="1"/>
  <c r="M3443" i="22"/>
  <c r="N3443" i="22" s="1"/>
  <c r="O3443" i="22" s="1"/>
  <c r="M3439" i="22"/>
  <c r="N3439" i="22" s="1"/>
  <c r="O3439" i="22" s="1"/>
  <c r="M3435" i="22"/>
  <c r="N3435" i="22" s="1"/>
  <c r="O3435" i="22" s="1"/>
  <c r="M3431" i="22"/>
  <c r="N3431" i="22" s="1"/>
  <c r="O3431" i="22" s="1"/>
  <c r="M3427" i="22"/>
  <c r="N3427" i="22" s="1"/>
  <c r="O3427" i="22" s="1"/>
  <c r="M3423" i="22"/>
  <c r="N3423" i="22" s="1"/>
  <c r="O3423" i="22" s="1"/>
  <c r="M3419" i="22"/>
  <c r="N3419" i="22" s="1"/>
  <c r="O3419" i="22" s="1"/>
  <c r="M3415" i="22"/>
  <c r="N3415" i="22" s="1"/>
  <c r="O3415" i="22" s="1"/>
  <c r="M3411" i="22"/>
  <c r="N3411" i="22" s="1"/>
  <c r="O3411" i="22" s="1"/>
  <c r="M3407" i="22"/>
  <c r="N3407" i="22" s="1"/>
  <c r="O3407" i="22" s="1"/>
  <c r="M3403" i="22"/>
  <c r="N3403" i="22" s="1"/>
  <c r="O3403" i="22" s="1"/>
  <c r="M3399" i="22"/>
  <c r="N3399" i="22" s="1"/>
  <c r="O3399" i="22" s="1"/>
  <c r="M3395" i="22"/>
  <c r="N3395" i="22" s="1"/>
  <c r="O3395" i="22" s="1"/>
  <c r="M3391" i="22"/>
  <c r="N3391" i="22" s="1"/>
  <c r="O3391" i="22" s="1"/>
  <c r="M3387" i="22"/>
  <c r="N3387" i="22" s="1"/>
  <c r="O3387" i="22" s="1"/>
  <c r="M3381" i="22"/>
  <c r="N3381" i="22" s="1"/>
  <c r="O3381" i="22" s="1"/>
  <c r="M3377" i="22"/>
  <c r="N3377" i="22" s="1"/>
  <c r="O3377" i="22" s="1"/>
  <c r="M3373" i="22"/>
  <c r="N3373" i="22" s="1"/>
  <c r="O3373" i="22" s="1"/>
  <c r="M3369" i="22"/>
  <c r="N3369" i="22" s="1"/>
  <c r="O3369" i="22" s="1"/>
  <c r="M3365" i="22"/>
  <c r="N3365" i="22" s="1"/>
  <c r="O3365" i="22" s="1"/>
  <c r="M3361" i="22"/>
  <c r="N3361" i="22" s="1"/>
  <c r="O3361" i="22" s="1"/>
  <c r="M3357" i="22"/>
  <c r="N3357" i="22" s="1"/>
  <c r="O3357" i="22" s="1"/>
  <c r="M3351" i="22"/>
  <c r="N3351" i="22" s="1"/>
  <c r="O3351" i="22" s="1"/>
  <c r="M3347" i="22"/>
  <c r="N3347" i="22" s="1"/>
  <c r="O3347" i="22" s="1"/>
  <c r="M3343" i="22"/>
  <c r="N3343" i="22" s="1"/>
  <c r="O3343" i="22" s="1"/>
  <c r="M3339" i="22"/>
  <c r="N3339" i="22" s="1"/>
  <c r="O3339" i="22" s="1"/>
  <c r="M3335" i="22"/>
  <c r="N3335" i="22" s="1"/>
  <c r="O3335" i="22" s="1"/>
  <c r="M3331" i="22"/>
  <c r="N3331" i="22" s="1"/>
  <c r="O3331" i="22" s="1"/>
  <c r="M3327" i="22"/>
  <c r="N3327" i="22" s="1"/>
  <c r="O3327" i="22" s="1"/>
  <c r="M3323" i="22"/>
  <c r="N3323" i="22" s="1"/>
  <c r="O3323" i="22" s="1"/>
  <c r="M3319" i="22"/>
  <c r="N3319" i="22" s="1"/>
  <c r="O3319" i="22" s="1"/>
  <c r="M3315" i="22"/>
  <c r="N3315" i="22" s="1"/>
  <c r="O3315" i="22" s="1"/>
  <c r="M3311" i="22"/>
  <c r="N3311" i="22" s="1"/>
  <c r="O3311" i="22" s="1"/>
  <c r="M3307" i="22"/>
  <c r="N3307" i="22" s="1"/>
  <c r="O3307" i="22" s="1"/>
  <c r="M3303" i="22"/>
  <c r="N3303" i="22" s="1"/>
  <c r="O3303" i="22" s="1"/>
  <c r="M3299" i="22"/>
  <c r="N3299" i="22" s="1"/>
  <c r="O3299" i="22" s="1"/>
  <c r="M3295" i="22"/>
  <c r="N3295" i="22" s="1"/>
  <c r="O3295" i="22" s="1"/>
  <c r="M3291" i="22"/>
  <c r="N3291" i="22" s="1"/>
  <c r="O3291" i="22" s="1"/>
  <c r="M3287" i="22"/>
  <c r="N3287" i="22" s="1"/>
  <c r="O3287" i="22" s="1"/>
  <c r="M3283" i="22"/>
  <c r="N3283" i="22" s="1"/>
  <c r="O3283" i="22" s="1"/>
  <c r="M3279" i="22"/>
  <c r="N3279" i="22" s="1"/>
  <c r="O3279" i="22" s="1"/>
  <c r="M3275" i="22"/>
  <c r="N3275" i="22" s="1"/>
  <c r="O3275" i="22" s="1"/>
  <c r="M3271" i="22"/>
  <c r="N3271" i="22" s="1"/>
  <c r="O3271" i="22" s="1"/>
  <c r="M3267" i="22"/>
  <c r="N3267" i="22" s="1"/>
  <c r="O3267" i="22" s="1"/>
  <c r="M3263" i="22"/>
  <c r="N3263" i="22" s="1"/>
  <c r="O3263" i="22" s="1"/>
  <c r="M3259" i="22"/>
  <c r="N3259" i="22" s="1"/>
  <c r="O3259" i="22" s="1"/>
  <c r="M3255" i="22"/>
  <c r="N3255" i="22" s="1"/>
  <c r="O3255" i="22" s="1"/>
  <c r="M3251" i="22"/>
  <c r="N3251" i="22" s="1"/>
  <c r="O3251" i="22" s="1"/>
  <c r="M3247" i="22"/>
  <c r="N3247" i="22" s="1"/>
  <c r="O3247" i="22" s="1"/>
  <c r="M3243" i="22"/>
  <c r="N3243" i="22" s="1"/>
  <c r="O3243" i="22" s="1"/>
  <c r="M3239" i="22"/>
  <c r="N3239" i="22" s="1"/>
  <c r="O3239" i="22" s="1"/>
  <c r="M3235" i="22"/>
  <c r="N3235" i="22" s="1"/>
  <c r="O3235" i="22" s="1"/>
  <c r="M3231" i="22"/>
  <c r="N3231" i="22" s="1"/>
  <c r="O3231" i="22" s="1"/>
  <c r="M3227" i="22"/>
  <c r="N3227" i="22" s="1"/>
  <c r="O3227" i="22" s="1"/>
  <c r="M3223" i="22"/>
  <c r="N3223" i="22" s="1"/>
  <c r="O3223" i="22" s="1"/>
  <c r="M3219" i="22"/>
  <c r="N3219" i="22" s="1"/>
  <c r="O3219" i="22" s="1"/>
  <c r="M3215" i="22"/>
  <c r="N3215" i="22" s="1"/>
  <c r="O3215" i="22" s="1"/>
  <c r="M3211" i="22"/>
  <c r="N3211" i="22" s="1"/>
  <c r="O3211" i="22" s="1"/>
  <c r="M3207" i="22"/>
  <c r="N3207" i="22" s="1"/>
  <c r="O3207" i="22" s="1"/>
  <c r="M3203" i="22"/>
  <c r="N3203" i="22" s="1"/>
  <c r="O3203" i="22" s="1"/>
  <c r="M3199" i="22"/>
  <c r="N3199" i="22" s="1"/>
  <c r="O3199" i="22" s="1"/>
  <c r="M3195" i="22"/>
  <c r="N3195" i="22" s="1"/>
  <c r="O3195" i="22" s="1"/>
  <c r="M3191" i="22"/>
  <c r="N3191" i="22" s="1"/>
  <c r="O3191" i="22" s="1"/>
  <c r="M3187" i="22"/>
  <c r="N3187" i="22" s="1"/>
  <c r="O3187" i="22" s="1"/>
  <c r="M3183" i="22"/>
  <c r="N3183" i="22" s="1"/>
  <c r="O3183" i="22" s="1"/>
  <c r="M3179" i="22"/>
  <c r="N3179" i="22" s="1"/>
  <c r="O3179" i="22" s="1"/>
  <c r="M3175" i="22"/>
  <c r="N3175" i="22" s="1"/>
  <c r="O3175" i="22" s="1"/>
  <c r="M3171" i="22"/>
  <c r="N3171" i="22" s="1"/>
  <c r="O3171" i="22" s="1"/>
  <c r="M3167" i="22"/>
  <c r="N3167" i="22" s="1"/>
  <c r="O3167" i="22" s="1"/>
  <c r="M3163" i="22"/>
  <c r="N3163" i="22" s="1"/>
  <c r="O3163" i="22" s="1"/>
  <c r="M3159" i="22"/>
  <c r="N3159" i="22" s="1"/>
  <c r="O3159" i="22" s="1"/>
  <c r="M3155" i="22"/>
  <c r="N3155" i="22" s="1"/>
  <c r="O3155" i="22" s="1"/>
  <c r="M3151" i="22"/>
  <c r="N3151" i="22" s="1"/>
  <c r="O3151" i="22" s="1"/>
  <c r="M3147" i="22"/>
  <c r="N3147" i="22" s="1"/>
  <c r="O3147" i="22" s="1"/>
  <c r="M3143" i="22"/>
  <c r="N3143" i="22" s="1"/>
  <c r="O3143" i="22" s="1"/>
  <c r="M3139" i="22"/>
  <c r="N3139" i="22" s="1"/>
  <c r="O3139" i="22" s="1"/>
  <c r="M3135" i="22"/>
  <c r="N3135" i="22" s="1"/>
  <c r="O3135" i="22" s="1"/>
  <c r="M3131" i="22"/>
  <c r="N3131" i="22" s="1"/>
  <c r="O3131" i="22" s="1"/>
  <c r="M3127" i="22"/>
  <c r="N3127" i="22" s="1"/>
  <c r="O3127" i="22" s="1"/>
  <c r="M3123" i="22"/>
  <c r="N3123" i="22" s="1"/>
  <c r="O3123" i="22" s="1"/>
  <c r="M3119" i="22"/>
  <c r="N3119" i="22" s="1"/>
  <c r="O3119" i="22" s="1"/>
  <c r="M3115" i="22"/>
  <c r="N3115" i="22" s="1"/>
  <c r="O3115" i="22" s="1"/>
  <c r="M3111" i="22"/>
  <c r="N3111" i="22" s="1"/>
  <c r="O3111" i="22" s="1"/>
  <c r="M3107" i="22"/>
  <c r="N3107" i="22" s="1"/>
  <c r="O3107" i="22" s="1"/>
  <c r="M3103" i="22"/>
  <c r="N3103" i="22" s="1"/>
  <c r="O3103" i="22" s="1"/>
  <c r="M3099" i="22"/>
  <c r="N3099" i="22" s="1"/>
  <c r="O3099" i="22" s="1"/>
  <c r="M3095" i="22"/>
  <c r="N3095" i="22" s="1"/>
  <c r="O3095" i="22" s="1"/>
  <c r="M3091" i="22"/>
  <c r="N3091" i="22" s="1"/>
  <c r="O3091" i="22" s="1"/>
  <c r="M3087" i="22"/>
  <c r="N3087" i="22" s="1"/>
  <c r="O3087" i="22" s="1"/>
  <c r="M3083" i="22"/>
  <c r="N3083" i="22" s="1"/>
  <c r="O3083" i="22" s="1"/>
  <c r="M3079" i="22"/>
  <c r="N3079" i="22" s="1"/>
  <c r="O3079" i="22" s="1"/>
  <c r="M3075" i="22"/>
  <c r="N3075" i="22" s="1"/>
  <c r="O3075" i="22" s="1"/>
  <c r="M3071" i="22"/>
  <c r="N3071" i="22" s="1"/>
  <c r="O3071" i="22" s="1"/>
  <c r="M3067" i="22"/>
  <c r="N3067" i="22" s="1"/>
  <c r="O3067" i="22" s="1"/>
  <c r="M3063" i="22"/>
  <c r="N3063" i="22" s="1"/>
  <c r="O3063" i="22" s="1"/>
  <c r="M3059" i="22"/>
  <c r="N3059" i="22" s="1"/>
  <c r="O3059" i="22" s="1"/>
  <c r="M3055" i="22"/>
  <c r="N3055" i="22" s="1"/>
  <c r="O3055" i="22" s="1"/>
  <c r="M3051" i="22"/>
  <c r="N3051" i="22" s="1"/>
  <c r="O3051" i="22" s="1"/>
  <c r="M3047" i="22"/>
  <c r="N3047" i="22" s="1"/>
  <c r="O3047" i="22" s="1"/>
  <c r="M3043" i="22"/>
  <c r="N3043" i="22" s="1"/>
  <c r="O3043" i="22" s="1"/>
  <c r="M3039" i="22"/>
  <c r="N3039" i="22" s="1"/>
  <c r="O3039" i="22" s="1"/>
  <c r="M3035" i="22"/>
  <c r="N3035" i="22" s="1"/>
  <c r="O3035" i="22" s="1"/>
  <c r="M3031" i="22"/>
  <c r="N3031" i="22" s="1"/>
  <c r="O3031" i="22" s="1"/>
  <c r="M3027" i="22"/>
  <c r="N3027" i="22" s="1"/>
  <c r="O3027" i="22" s="1"/>
  <c r="M3023" i="22"/>
  <c r="N3023" i="22" s="1"/>
  <c r="O3023" i="22" s="1"/>
  <c r="M3019" i="22"/>
  <c r="N3019" i="22" s="1"/>
  <c r="O3019" i="22" s="1"/>
  <c r="M3015" i="22"/>
  <c r="N3015" i="22" s="1"/>
  <c r="O3015" i="22" s="1"/>
  <c r="M3011" i="22"/>
  <c r="N3011" i="22" s="1"/>
  <c r="O3011" i="22" s="1"/>
  <c r="M3007" i="22"/>
  <c r="N3007" i="22" s="1"/>
  <c r="O3007" i="22" s="1"/>
  <c r="M3003" i="22"/>
  <c r="N3003" i="22" s="1"/>
  <c r="O3003" i="22" s="1"/>
  <c r="M2999" i="22"/>
  <c r="N2999" i="22" s="1"/>
  <c r="O2999" i="22" s="1"/>
  <c r="M2995" i="22"/>
  <c r="N2995" i="22" s="1"/>
  <c r="O2995" i="22" s="1"/>
  <c r="M2991" i="22"/>
  <c r="N2991" i="22" s="1"/>
  <c r="O2991" i="22" s="1"/>
  <c r="M2987" i="22"/>
  <c r="N2987" i="22" s="1"/>
  <c r="O2987" i="22" s="1"/>
  <c r="M2983" i="22"/>
  <c r="N2983" i="22" s="1"/>
  <c r="O2983" i="22" s="1"/>
  <c r="M2979" i="22"/>
  <c r="N2979" i="22" s="1"/>
  <c r="O2979" i="22" s="1"/>
  <c r="M2975" i="22"/>
  <c r="N2975" i="22" s="1"/>
  <c r="O2975" i="22" s="1"/>
  <c r="M2971" i="22"/>
  <c r="N2971" i="22" s="1"/>
  <c r="O2971" i="22" s="1"/>
  <c r="M2967" i="22"/>
  <c r="N2967" i="22" s="1"/>
  <c r="O2967" i="22" s="1"/>
  <c r="M2963" i="22"/>
  <c r="N2963" i="22" s="1"/>
  <c r="O2963" i="22" s="1"/>
  <c r="M2959" i="22"/>
  <c r="N2959" i="22" s="1"/>
  <c r="O2959" i="22" s="1"/>
  <c r="M2955" i="22"/>
  <c r="N2955" i="22" s="1"/>
  <c r="O2955" i="22" s="1"/>
  <c r="M2951" i="22"/>
  <c r="N2951" i="22" s="1"/>
  <c r="O2951" i="22" s="1"/>
  <c r="M2947" i="22"/>
  <c r="N2947" i="22" s="1"/>
  <c r="O2947" i="22" s="1"/>
  <c r="M2943" i="22"/>
  <c r="N2943" i="22" s="1"/>
  <c r="O2943" i="22" s="1"/>
  <c r="M2939" i="22"/>
  <c r="N2939" i="22" s="1"/>
  <c r="O2939" i="22" s="1"/>
  <c r="M2935" i="22"/>
  <c r="N2935" i="22" s="1"/>
  <c r="O2935" i="22" s="1"/>
  <c r="M2931" i="22"/>
  <c r="N2931" i="22" s="1"/>
  <c r="O2931" i="22" s="1"/>
  <c r="M2927" i="22"/>
  <c r="N2927" i="22" s="1"/>
  <c r="O2927" i="22" s="1"/>
  <c r="M2923" i="22"/>
  <c r="N2923" i="22" s="1"/>
  <c r="O2923" i="22" s="1"/>
  <c r="M2919" i="22"/>
  <c r="N2919" i="22" s="1"/>
  <c r="O2919" i="22" s="1"/>
  <c r="M2915" i="22"/>
  <c r="N2915" i="22" s="1"/>
  <c r="O2915" i="22" s="1"/>
  <c r="M2911" i="22"/>
  <c r="N2911" i="22" s="1"/>
  <c r="O2911" i="22" s="1"/>
  <c r="M2907" i="22"/>
  <c r="N2907" i="22" s="1"/>
  <c r="O2907" i="22" s="1"/>
  <c r="M2903" i="22"/>
  <c r="N2903" i="22" s="1"/>
  <c r="O2903" i="22" s="1"/>
  <c r="M2899" i="22"/>
  <c r="N2899" i="22" s="1"/>
  <c r="O2899" i="22" s="1"/>
  <c r="M2895" i="22"/>
  <c r="N2895" i="22" s="1"/>
  <c r="O2895" i="22" s="1"/>
  <c r="M2891" i="22"/>
  <c r="N2891" i="22" s="1"/>
  <c r="O2891" i="22" s="1"/>
  <c r="M2887" i="22"/>
  <c r="N2887" i="22" s="1"/>
  <c r="O2887" i="22" s="1"/>
  <c r="M2883" i="22"/>
  <c r="N2883" i="22" s="1"/>
  <c r="O2883" i="22" s="1"/>
  <c r="M2879" i="22"/>
  <c r="N2879" i="22" s="1"/>
  <c r="O2879" i="22" s="1"/>
  <c r="M2875" i="22"/>
  <c r="N2875" i="22" s="1"/>
  <c r="O2875" i="22" s="1"/>
  <c r="M2871" i="22"/>
  <c r="N2871" i="22" s="1"/>
  <c r="O2871" i="22" s="1"/>
  <c r="M2867" i="22"/>
  <c r="N2867" i="22" s="1"/>
  <c r="O2867" i="22" s="1"/>
  <c r="M2863" i="22"/>
  <c r="N2863" i="22" s="1"/>
  <c r="O2863" i="22" s="1"/>
  <c r="M2859" i="22"/>
  <c r="N2859" i="22" s="1"/>
  <c r="O2859" i="22" s="1"/>
  <c r="M2855" i="22"/>
  <c r="N2855" i="22" s="1"/>
  <c r="O2855" i="22" s="1"/>
  <c r="M2851" i="22"/>
  <c r="N2851" i="22" s="1"/>
  <c r="O2851" i="22" s="1"/>
  <c r="M2847" i="22"/>
  <c r="N2847" i="22" s="1"/>
  <c r="O2847" i="22" s="1"/>
  <c r="M2843" i="22"/>
  <c r="N2843" i="22" s="1"/>
  <c r="O2843" i="22" s="1"/>
  <c r="M2839" i="22"/>
  <c r="N2839" i="22" s="1"/>
  <c r="O2839" i="22" s="1"/>
  <c r="M2835" i="22"/>
  <c r="N2835" i="22" s="1"/>
  <c r="O2835" i="22" s="1"/>
  <c r="M2831" i="22"/>
  <c r="N2831" i="22" s="1"/>
  <c r="O2831" i="22" s="1"/>
  <c r="M2827" i="22"/>
  <c r="N2827" i="22" s="1"/>
  <c r="O2827" i="22" s="1"/>
  <c r="M2823" i="22"/>
  <c r="N2823" i="22" s="1"/>
  <c r="O2823" i="22" s="1"/>
  <c r="M2819" i="22"/>
  <c r="N2819" i="22" s="1"/>
  <c r="O2819" i="22" s="1"/>
  <c r="M2815" i="22"/>
  <c r="N2815" i="22" s="1"/>
  <c r="O2815" i="22" s="1"/>
  <c r="M2811" i="22"/>
  <c r="N2811" i="22" s="1"/>
  <c r="O2811" i="22" s="1"/>
  <c r="M2807" i="22"/>
  <c r="N2807" i="22" s="1"/>
  <c r="O2807" i="22" s="1"/>
  <c r="M2803" i="22"/>
  <c r="N2803" i="22" s="1"/>
  <c r="O2803" i="22" s="1"/>
  <c r="M2799" i="22"/>
  <c r="N2799" i="22" s="1"/>
  <c r="O2799" i="22" s="1"/>
  <c r="M2795" i="22"/>
  <c r="N2795" i="22" s="1"/>
  <c r="O2795" i="22" s="1"/>
  <c r="M2791" i="22"/>
  <c r="N2791" i="22" s="1"/>
  <c r="O2791" i="22" s="1"/>
  <c r="M2787" i="22"/>
  <c r="N2787" i="22" s="1"/>
  <c r="O2787" i="22" s="1"/>
  <c r="M2783" i="22"/>
  <c r="N2783" i="22" s="1"/>
  <c r="O2783" i="22" s="1"/>
  <c r="M2779" i="22"/>
  <c r="N2779" i="22" s="1"/>
  <c r="O2779" i="22" s="1"/>
  <c r="M2775" i="22"/>
  <c r="N2775" i="22" s="1"/>
  <c r="O2775" i="22" s="1"/>
  <c r="M2771" i="22"/>
  <c r="N2771" i="22" s="1"/>
  <c r="O2771" i="22" s="1"/>
  <c r="M2767" i="22"/>
  <c r="N2767" i="22" s="1"/>
  <c r="O2767" i="22" s="1"/>
  <c r="M2763" i="22"/>
  <c r="N2763" i="22" s="1"/>
  <c r="O2763" i="22" s="1"/>
  <c r="M2759" i="22"/>
  <c r="N2759" i="22" s="1"/>
  <c r="O2759" i="22" s="1"/>
  <c r="M2755" i="22"/>
  <c r="N2755" i="22" s="1"/>
  <c r="O2755" i="22" s="1"/>
  <c r="M2751" i="22"/>
  <c r="N2751" i="22" s="1"/>
  <c r="O2751" i="22" s="1"/>
  <c r="M2747" i="22"/>
  <c r="N2747" i="22" s="1"/>
  <c r="O2747" i="22" s="1"/>
  <c r="M2743" i="22"/>
  <c r="N2743" i="22" s="1"/>
  <c r="O2743" i="22" s="1"/>
  <c r="M2739" i="22"/>
  <c r="N2739" i="22" s="1"/>
  <c r="O2739" i="22" s="1"/>
  <c r="M2735" i="22"/>
  <c r="N2735" i="22" s="1"/>
  <c r="O2735" i="22" s="1"/>
  <c r="M2731" i="22"/>
  <c r="N2731" i="22" s="1"/>
  <c r="O2731" i="22" s="1"/>
  <c r="M2727" i="22"/>
  <c r="N2727" i="22" s="1"/>
  <c r="O2727" i="22" s="1"/>
  <c r="M2723" i="22"/>
  <c r="N2723" i="22" s="1"/>
  <c r="O2723" i="22" s="1"/>
  <c r="M2719" i="22"/>
  <c r="N2719" i="22" s="1"/>
  <c r="O2719" i="22" s="1"/>
  <c r="M2715" i="22"/>
  <c r="N2715" i="22" s="1"/>
  <c r="O2715" i="22" s="1"/>
  <c r="M2711" i="22"/>
  <c r="N2711" i="22" s="1"/>
  <c r="O2711" i="22" s="1"/>
  <c r="M2707" i="22"/>
  <c r="N2707" i="22" s="1"/>
  <c r="O2707" i="22" s="1"/>
  <c r="M2703" i="22"/>
  <c r="N2703" i="22" s="1"/>
  <c r="O2703" i="22" s="1"/>
  <c r="M2698" i="22"/>
  <c r="N2698" i="22" s="1"/>
  <c r="O2698" i="22" s="1"/>
  <c r="M2693" i="22"/>
  <c r="N2693" i="22" s="1"/>
  <c r="O2693" i="22" s="1"/>
  <c r="M2689" i="22"/>
  <c r="N2689" i="22" s="1"/>
  <c r="O2689" i="22" s="1"/>
  <c r="M2685" i="22"/>
  <c r="N2685" i="22" s="1"/>
  <c r="O2685" i="22" s="1"/>
  <c r="M2681" i="22"/>
  <c r="N2681" i="22" s="1"/>
  <c r="O2681" i="22" s="1"/>
  <c r="M2677" i="22"/>
  <c r="N2677" i="22" s="1"/>
  <c r="O2677" i="22" s="1"/>
  <c r="M2673" i="22"/>
  <c r="N2673" i="22" s="1"/>
  <c r="O2673" i="22" s="1"/>
  <c r="M2669" i="22"/>
  <c r="N2669" i="22" s="1"/>
  <c r="O2669" i="22" s="1"/>
  <c r="M2665" i="22"/>
  <c r="N2665" i="22" s="1"/>
  <c r="O2665" i="22" s="1"/>
  <c r="M2661" i="22"/>
  <c r="N2661" i="22" s="1"/>
  <c r="O2661" i="22" s="1"/>
  <c r="M2657" i="22"/>
  <c r="N2657" i="22" s="1"/>
  <c r="O2657" i="22" s="1"/>
  <c r="M2653" i="22"/>
  <c r="N2653" i="22" s="1"/>
  <c r="O2653" i="22" s="1"/>
  <c r="M2649" i="22"/>
  <c r="N2649" i="22" s="1"/>
  <c r="O2649" i="22" s="1"/>
  <c r="M2645" i="22"/>
  <c r="N2645" i="22" s="1"/>
  <c r="O2645" i="22" s="1"/>
  <c r="M2641" i="22"/>
  <c r="N2641" i="22" s="1"/>
  <c r="O2641" i="22" s="1"/>
  <c r="M2637" i="22"/>
  <c r="N2637" i="22" s="1"/>
  <c r="O2637" i="22" s="1"/>
  <c r="M2633" i="22"/>
  <c r="N2633" i="22" s="1"/>
  <c r="O2633" i="22" s="1"/>
  <c r="M2629" i="22"/>
  <c r="N2629" i="22" s="1"/>
  <c r="O2629" i="22" s="1"/>
  <c r="M2625" i="22"/>
  <c r="N2625" i="22" s="1"/>
  <c r="O2625" i="22" s="1"/>
  <c r="M2621" i="22"/>
  <c r="N2621" i="22" s="1"/>
  <c r="O2621" i="22" s="1"/>
  <c r="M2617" i="22"/>
  <c r="N2617" i="22" s="1"/>
  <c r="O2617" i="22" s="1"/>
  <c r="M2613" i="22"/>
  <c r="N2613" i="22" s="1"/>
  <c r="O2613" i="22" s="1"/>
  <c r="M5112" i="22"/>
  <c r="N5112" i="22" s="1"/>
  <c r="O5112" i="22" s="1"/>
  <c r="M5074" i="22"/>
  <c r="N5074" i="22" s="1"/>
  <c r="O5074" i="22" s="1"/>
  <c r="M4506" i="22"/>
  <c r="N4506" i="22" s="1"/>
  <c r="O4506" i="22" s="1"/>
  <c r="M4503" i="22"/>
  <c r="N4503" i="22" s="1"/>
  <c r="O4503" i="22" s="1"/>
  <c r="M4498" i="22"/>
  <c r="N4498" i="22" s="1"/>
  <c r="O4498" i="22" s="1"/>
  <c r="M4495" i="22"/>
  <c r="N4495" i="22" s="1"/>
  <c r="O4495" i="22" s="1"/>
  <c r="M4490" i="22"/>
  <c r="N4490" i="22" s="1"/>
  <c r="O4490" i="22" s="1"/>
  <c r="M4487" i="22"/>
  <c r="N4487" i="22" s="1"/>
  <c r="O4487" i="22" s="1"/>
  <c r="M4482" i="22"/>
  <c r="N4482" i="22" s="1"/>
  <c r="O4482" i="22" s="1"/>
  <c r="M4479" i="22"/>
  <c r="N4479" i="22" s="1"/>
  <c r="O4479" i="22" s="1"/>
  <c r="M4474" i="22"/>
  <c r="N4474" i="22" s="1"/>
  <c r="O4474" i="22" s="1"/>
  <c r="M4471" i="22"/>
  <c r="N4471" i="22" s="1"/>
  <c r="O4471" i="22" s="1"/>
  <c r="M4466" i="22"/>
  <c r="N4466" i="22" s="1"/>
  <c r="O4466" i="22" s="1"/>
  <c r="M4463" i="22"/>
  <c r="N4463" i="22" s="1"/>
  <c r="O4463" i="22" s="1"/>
  <c r="M4457" i="22"/>
  <c r="N4457" i="22" s="1"/>
  <c r="O4457" i="22" s="1"/>
  <c r="M4454" i="22"/>
  <c r="N4454" i="22" s="1"/>
  <c r="O4454" i="22" s="1"/>
  <c r="M4449" i="22"/>
  <c r="N4449" i="22" s="1"/>
  <c r="O4449" i="22" s="1"/>
  <c r="M4446" i="22"/>
  <c r="N4446" i="22" s="1"/>
  <c r="O4446" i="22" s="1"/>
  <c r="M4440" i="22"/>
  <c r="N4440" i="22" s="1"/>
  <c r="O4440" i="22" s="1"/>
  <c r="M4437" i="22"/>
  <c r="N4437" i="22" s="1"/>
  <c r="O4437" i="22" s="1"/>
  <c r="M4432" i="22"/>
  <c r="N4432" i="22" s="1"/>
  <c r="O4432" i="22" s="1"/>
  <c r="M4429" i="22"/>
  <c r="N4429" i="22" s="1"/>
  <c r="O4429" i="22" s="1"/>
  <c r="M4424" i="22"/>
  <c r="N4424" i="22" s="1"/>
  <c r="O4424" i="22" s="1"/>
  <c r="M4421" i="22"/>
  <c r="N4421" i="22" s="1"/>
  <c r="O4421" i="22" s="1"/>
  <c r="M4416" i="22"/>
  <c r="N4416" i="22" s="1"/>
  <c r="O4416" i="22" s="1"/>
  <c r="M4413" i="22"/>
  <c r="N4413" i="22" s="1"/>
  <c r="O4413" i="22" s="1"/>
  <c r="M4407" i="22"/>
  <c r="N4407" i="22" s="1"/>
  <c r="O4407" i="22" s="1"/>
  <c r="M4404" i="22"/>
  <c r="N4404" i="22" s="1"/>
  <c r="O4404" i="22" s="1"/>
  <c r="M4399" i="22"/>
  <c r="N4399" i="22" s="1"/>
  <c r="O4399" i="22" s="1"/>
  <c r="M4396" i="22"/>
  <c r="N4396" i="22" s="1"/>
  <c r="O4396" i="22" s="1"/>
  <c r="M4394" i="22"/>
  <c r="N4394" i="22" s="1"/>
  <c r="O4394" i="22" s="1"/>
  <c r="M4392" i="22"/>
  <c r="N4392" i="22" s="1"/>
  <c r="O4392" i="22" s="1"/>
  <c r="M4390" i="22"/>
  <c r="N4390" i="22" s="1"/>
  <c r="O4390" i="22" s="1"/>
  <c r="M4388" i="22"/>
  <c r="N4388" i="22" s="1"/>
  <c r="O4388" i="22" s="1"/>
  <c r="M4386" i="22"/>
  <c r="N4386" i="22" s="1"/>
  <c r="O4386" i="22" s="1"/>
  <c r="M4384" i="22"/>
  <c r="N4384" i="22" s="1"/>
  <c r="O4384" i="22" s="1"/>
  <c r="M4382" i="22"/>
  <c r="N4382" i="22" s="1"/>
  <c r="O4382" i="22" s="1"/>
  <c r="M4380" i="22"/>
  <c r="N4380" i="22" s="1"/>
  <c r="O4380" i="22" s="1"/>
  <c r="M4378" i="22"/>
  <c r="N4378" i="22" s="1"/>
  <c r="O4378" i="22" s="1"/>
  <c r="M4376" i="22"/>
  <c r="N4376" i="22" s="1"/>
  <c r="O4376" i="22" s="1"/>
  <c r="M4374" i="22"/>
  <c r="N4374" i="22" s="1"/>
  <c r="O4374" i="22" s="1"/>
  <c r="M4372" i="22"/>
  <c r="N4372" i="22" s="1"/>
  <c r="O4372" i="22" s="1"/>
  <c r="M4370" i="22"/>
  <c r="N4370" i="22" s="1"/>
  <c r="O4370" i="22" s="1"/>
  <c r="M4368" i="22"/>
  <c r="N4368" i="22" s="1"/>
  <c r="O4368" i="22" s="1"/>
  <c r="M4366" i="22"/>
  <c r="N4366" i="22" s="1"/>
  <c r="O4366" i="22" s="1"/>
  <c r="M4364" i="22"/>
  <c r="N4364" i="22" s="1"/>
  <c r="O4364" i="22" s="1"/>
  <c r="M4361" i="22"/>
  <c r="N4361" i="22" s="1"/>
  <c r="O4361" i="22" s="1"/>
  <c r="M4359" i="22"/>
  <c r="N4359" i="22" s="1"/>
  <c r="O4359" i="22" s="1"/>
  <c r="M4357" i="22"/>
  <c r="N4357" i="22" s="1"/>
  <c r="O4357" i="22" s="1"/>
  <c r="M4355" i="22"/>
  <c r="N4355" i="22" s="1"/>
  <c r="O4355" i="22" s="1"/>
  <c r="M4353" i="22"/>
  <c r="N4353" i="22" s="1"/>
  <c r="O4353" i="22" s="1"/>
  <c r="M4351" i="22"/>
  <c r="N4351" i="22" s="1"/>
  <c r="O4351" i="22" s="1"/>
  <c r="M4349" i="22"/>
  <c r="N4349" i="22" s="1"/>
  <c r="O4349" i="22" s="1"/>
  <c r="M4347" i="22"/>
  <c r="N4347" i="22" s="1"/>
  <c r="O4347" i="22" s="1"/>
  <c r="M4345" i="22"/>
  <c r="N4345" i="22" s="1"/>
  <c r="O4345" i="22" s="1"/>
  <c r="M4343" i="22"/>
  <c r="N4343" i="22" s="1"/>
  <c r="O4343" i="22" s="1"/>
  <c r="M4341" i="22"/>
  <c r="N4341" i="22" s="1"/>
  <c r="O4341" i="22" s="1"/>
  <c r="M4339" i="22"/>
  <c r="N4339" i="22" s="1"/>
  <c r="O4339" i="22" s="1"/>
  <c r="M4337" i="22"/>
  <c r="N4337" i="22" s="1"/>
  <c r="O4337" i="22" s="1"/>
  <c r="M4335" i="22"/>
  <c r="N4335" i="22" s="1"/>
  <c r="O4335" i="22" s="1"/>
  <c r="M4333" i="22"/>
  <c r="N4333" i="22" s="1"/>
  <c r="O4333" i="22" s="1"/>
  <c r="M4331" i="22"/>
  <c r="N4331" i="22" s="1"/>
  <c r="O4331" i="22" s="1"/>
  <c r="M4329" i="22"/>
  <c r="N4329" i="22" s="1"/>
  <c r="O4329" i="22" s="1"/>
  <c r="M4327" i="22"/>
  <c r="N4327" i="22" s="1"/>
  <c r="O4327" i="22" s="1"/>
  <c r="M4324" i="22"/>
  <c r="N4324" i="22" s="1"/>
  <c r="O4324" i="22" s="1"/>
  <c r="M4322" i="22"/>
  <c r="N4322" i="22" s="1"/>
  <c r="O4322" i="22" s="1"/>
  <c r="M4320" i="22"/>
  <c r="N4320" i="22" s="1"/>
  <c r="O4320" i="22" s="1"/>
  <c r="M4318" i="22"/>
  <c r="N4318" i="22" s="1"/>
  <c r="O4318" i="22" s="1"/>
  <c r="M4316" i="22"/>
  <c r="N4316" i="22" s="1"/>
  <c r="O4316" i="22" s="1"/>
  <c r="M4314" i="22"/>
  <c r="N4314" i="22" s="1"/>
  <c r="O4314" i="22" s="1"/>
  <c r="M4311" i="22"/>
  <c r="N4311" i="22" s="1"/>
  <c r="O4311" i="22" s="1"/>
  <c r="M4309" i="22"/>
  <c r="N4309" i="22" s="1"/>
  <c r="O4309" i="22" s="1"/>
  <c r="M4307" i="22"/>
  <c r="N4307" i="22" s="1"/>
  <c r="O4307" i="22" s="1"/>
  <c r="M4305" i="22"/>
  <c r="N4305" i="22" s="1"/>
  <c r="O4305" i="22" s="1"/>
  <c r="M4303" i="22"/>
  <c r="N4303" i="22" s="1"/>
  <c r="O4303" i="22" s="1"/>
  <c r="M4301" i="22"/>
  <c r="N4301" i="22" s="1"/>
  <c r="O4301" i="22" s="1"/>
  <c r="M4299" i="22"/>
  <c r="N4299" i="22" s="1"/>
  <c r="O4299" i="22" s="1"/>
  <c r="M4296" i="22"/>
  <c r="N4296" i="22" s="1"/>
  <c r="O4296" i="22" s="1"/>
  <c r="M4294" i="22"/>
  <c r="N4294" i="22" s="1"/>
  <c r="O4294" i="22" s="1"/>
  <c r="M4292" i="22"/>
  <c r="N4292" i="22" s="1"/>
  <c r="O4292" i="22" s="1"/>
  <c r="M4290" i="22"/>
  <c r="N4290" i="22" s="1"/>
  <c r="O4290" i="22" s="1"/>
  <c r="M4288" i="22"/>
  <c r="N4288" i="22" s="1"/>
  <c r="O4288" i="22" s="1"/>
  <c r="M4286" i="22"/>
  <c r="N4286" i="22" s="1"/>
  <c r="O4286" i="22" s="1"/>
  <c r="M4283" i="22"/>
  <c r="N4283" i="22" s="1"/>
  <c r="O4283" i="22" s="1"/>
  <c r="M4281" i="22"/>
  <c r="N4281" i="22" s="1"/>
  <c r="O4281" i="22" s="1"/>
  <c r="M4279" i="22"/>
  <c r="N4279" i="22" s="1"/>
  <c r="O4279" i="22" s="1"/>
  <c r="M4277" i="22"/>
  <c r="N4277" i="22" s="1"/>
  <c r="O4277" i="22" s="1"/>
  <c r="M4275" i="22"/>
  <c r="N4275" i="22" s="1"/>
  <c r="O4275" i="22" s="1"/>
  <c r="M4273" i="22"/>
  <c r="N4273" i="22" s="1"/>
  <c r="O4273" i="22" s="1"/>
  <c r="M4271" i="22"/>
  <c r="N4271" i="22" s="1"/>
  <c r="O4271" i="22" s="1"/>
  <c r="M4268" i="22"/>
  <c r="N4268" i="22" s="1"/>
  <c r="O4268" i="22" s="1"/>
  <c r="M4266" i="22"/>
  <c r="N4266" i="22" s="1"/>
  <c r="O4266" i="22" s="1"/>
  <c r="M4264" i="22"/>
  <c r="N4264" i="22" s="1"/>
  <c r="O4264" i="22" s="1"/>
  <c r="M4262" i="22"/>
  <c r="N4262" i="22" s="1"/>
  <c r="O4262" i="22" s="1"/>
  <c r="M4260" i="22"/>
  <c r="N4260" i="22" s="1"/>
  <c r="O4260" i="22" s="1"/>
  <c r="M4258" i="22"/>
  <c r="N4258" i="22" s="1"/>
  <c r="O4258" i="22" s="1"/>
  <c r="M4255" i="22"/>
  <c r="N4255" i="22" s="1"/>
  <c r="O4255" i="22" s="1"/>
  <c r="M4253" i="22"/>
  <c r="N4253" i="22" s="1"/>
  <c r="O4253" i="22" s="1"/>
  <c r="M4251" i="22"/>
  <c r="N4251" i="22" s="1"/>
  <c r="O4251" i="22" s="1"/>
  <c r="M4248" i="22"/>
  <c r="N4248" i="22" s="1"/>
  <c r="O4248" i="22" s="1"/>
  <c r="M3764" i="22"/>
  <c r="N3764" i="22" s="1"/>
  <c r="O3764" i="22" s="1"/>
  <c r="M3760" i="22"/>
  <c r="N3760" i="22" s="1"/>
  <c r="O3760" i="22" s="1"/>
  <c r="M3755" i="22"/>
  <c r="N3755" i="22" s="1"/>
  <c r="O3755" i="22" s="1"/>
  <c r="M3751" i="22"/>
  <c r="N3751" i="22" s="1"/>
  <c r="O3751" i="22" s="1"/>
  <c r="M3746" i="22"/>
  <c r="N3746" i="22" s="1"/>
  <c r="O3746" i="22" s="1"/>
  <c r="M3742" i="22"/>
  <c r="N3742" i="22" s="1"/>
  <c r="O3742" i="22" s="1"/>
  <c r="M3737" i="22"/>
  <c r="N3737" i="22" s="1"/>
  <c r="O3737" i="22" s="1"/>
  <c r="M3733" i="22"/>
  <c r="N3733" i="22" s="1"/>
  <c r="O3733" i="22" s="1"/>
  <c r="M3728" i="22"/>
  <c r="N3728" i="22" s="1"/>
  <c r="O3728" i="22" s="1"/>
  <c r="M3724" i="22"/>
  <c r="N3724" i="22" s="1"/>
  <c r="O3724" i="22" s="1"/>
  <c r="M3719" i="22"/>
  <c r="N3719" i="22" s="1"/>
  <c r="O3719" i="22" s="1"/>
  <c r="M3715" i="22"/>
  <c r="N3715" i="22" s="1"/>
  <c r="O3715" i="22" s="1"/>
  <c r="M3710" i="22"/>
  <c r="N3710" i="22" s="1"/>
  <c r="O3710" i="22" s="1"/>
  <c r="M3705" i="22"/>
  <c r="N3705" i="22" s="1"/>
  <c r="O3705" i="22" s="1"/>
  <c r="M3701" i="22"/>
  <c r="N3701" i="22" s="1"/>
  <c r="O3701" i="22" s="1"/>
  <c r="M3696" i="22"/>
  <c r="N3696" i="22" s="1"/>
  <c r="O3696" i="22" s="1"/>
  <c r="M3691" i="22"/>
  <c r="N3691" i="22" s="1"/>
  <c r="O3691" i="22" s="1"/>
  <c r="M3687" i="22"/>
  <c r="N3687" i="22" s="1"/>
  <c r="O3687" i="22" s="1"/>
  <c r="M3681" i="22"/>
  <c r="N3681" i="22" s="1"/>
  <c r="O3681" i="22" s="1"/>
  <c r="M3675" i="22"/>
  <c r="N3675" i="22" s="1"/>
  <c r="O3675" i="22" s="1"/>
  <c r="M3664" i="22"/>
  <c r="N3664" i="22" s="1"/>
  <c r="O3664" i="22" s="1"/>
  <c r="M3655" i="22"/>
  <c r="N3655" i="22" s="1"/>
  <c r="O3655" i="22" s="1"/>
  <c r="M3648" i="22"/>
  <c r="N3648" i="22" s="1"/>
  <c r="O3648" i="22" s="1"/>
  <c r="M3644" i="22"/>
  <c r="N3644" i="22" s="1"/>
  <c r="O3644" i="22" s="1"/>
  <c r="M3639" i="22"/>
  <c r="N3639" i="22" s="1"/>
  <c r="O3639" i="22" s="1"/>
  <c r="M3635" i="22"/>
  <c r="N3635" i="22" s="1"/>
  <c r="O3635" i="22" s="1"/>
  <c r="M3630" i="22"/>
  <c r="N3630" i="22" s="1"/>
  <c r="O3630" i="22" s="1"/>
  <c r="M3626" i="22"/>
  <c r="N3626" i="22" s="1"/>
  <c r="O3626" i="22" s="1"/>
  <c r="M3622" i="22"/>
  <c r="N3622" i="22" s="1"/>
  <c r="O3622" i="22" s="1"/>
  <c r="M3613" i="22"/>
  <c r="N3613" i="22" s="1"/>
  <c r="O3613" i="22" s="1"/>
  <c r="M3608" i="22"/>
  <c r="N3608" i="22" s="1"/>
  <c r="O3608" i="22" s="1"/>
  <c r="M3601" i="22"/>
  <c r="N3601" i="22" s="1"/>
  <c r="O3601" i="22" s="1"/>
  <c r="M3597" i="22"/>
  <c r="N3597" i="22" s="1"/>
  <c r="O3597" i="22" s="1"/>
  <c r="M3593" i="22"/>
  <c r="N3593" i="22" s="1"/>
  <c r="O3593" i="22" s="1"/>
  <c r="M3589" i="22"/>
  <c r="N3589" i="22" s="1"/>
  <c r="O3589" i="22" s="1"/>
  <c r="M3585" i="22"/>
  <c r="N3585" i="22" s="1"/>
  <c r="O3585" i="22" s="1"/>
  <c r="M3581" i="22"/>
  <c r="N3581" i="22" s="1"/>
  <c r="O3581" i="22" s="1"/>
  <c r="M3577" i="22"/>
  <c r="N3577" i="22" s="1"/>
  <c r="O3577" i="22" s="1"/>
  <c r="M3573" i="22"/>
  <c r="N3573" i="22" s="1"/>
  <c r="O3573" i="22" s="1"/>
  <c r="M3569" i="22"/>
  <c r="N3569" i="22" s="1"/>
  <c r="O3569" i="22" s="1"/>
  <c r="M3565" i="22"/>
  <c r="N3565" i="22" s="1"/>
  <c r="O3565" i="22" s="1"/>
  <c r="M3561" i="22"/>
  <c r="N3561" i="22" s="1"/>
  <c r="O3561" i="22" s="1"/>
  <c r="M3557" i="22"/>
  <c r="N3557" i="22" s="1"/>
  <c r="O3557" i="22" s="1"/>
  <c r="M3553" i="22"/>
  <c r="N3553" i="22" s="1"/>
  <c r="O3553" i="22" s="1"/>
  <c r="M3549" i="22"/>
  <c r="N3549" i="22" s="1"/>
  <c r="O3549" i="22" s="1"/>
  <c r="M3545" i="22"/>
  <c r="N3545" i="22" s="1"/>
  <c r="O3545" i="22" s="1"/>
  <c r="M3541" i="22"/>
  <c r="N3541" i="22" s="1"/>
  <c r="O3541" i="22" s="1"/>
  <c r="M3537" i="22"/>
  <c r="N3537" i="22" s="1"/>
  <c r="O3537" i="22" s="1"/>
  <c r="M3533" i="22"/>
  <c r="N3533" i="22" s="1"/>
  <c r="O3533" i="22" s="1"/>
  <c r="M3529" i="22"/>
  <c r="N3529" i="22" s="1"/>
  <c r="O3529" i="22" s="1"/>
  <c r="M3525" i="22"/>
  <c r="N3525" i="22" s="1"/>
  <c r="O3525" i="22" s="1"/>
  <c r="M3521" i="22"/>
  <c r="N3521" i="22" s="1"/>
  <c r="O3521" i="22" s="1"/>
  <c r="M3517" i="22"/>
  <c r="N3517" i="22" s="1"/>
  <c r="O3517" i="22" s="1"/>
  <c r="M3513" i="22"/>
  <c r="N3513" i="22" s="1"/>
  <c r="O3513" i="22" s="1"/>
  <c r="M3509" i="22"/>
  <c r="N3509" i="22" s="1"/>
  <c r="O3509" i="22" s="1"/>
  <c r="M3505" i="22"/>
  <c r="N3505" i="22" s="1"/>
  <c r="O3505" i="22" s="1"/>
  <c r="M3501" i="22"/>
  <c r="N3501" i="22" s="1"/>
  <c r="O3501" i="22" s="1"/>
  <c r="M3497" i="22"/>
  <c r="N3497" i="22" s="1"/>
  <c r="O3497" i="22" s="1"/>
  <c r="M3493" i="22"/>
  <c r="N3493" i="22" s="1"/>
  <c r="O3493" i="22" s="1"/>
  <c r="M3489" i="22"/>
  <c r="N3489" i="22" s="1"/>
  <c r="O3489" i="22" s="1"/>
  <c r="M3485" i="22"/>
  <c r="N3485" i="22" s="1"/>
  <c r="O3485" i="22" s="1"/>
  <c r="M3481" i="22"/>
  <c r="N3481" i="22" s="1"/>
  <c r="O3481" i="22" s="1"/>
  <c r="M3477" i="22"/>
  <c r="N3477" i="22" s="1"/>
  <c r="O3477" i="22" s="1"/>
  <c r="M3473" i="22"/>
  <c r="N3473" i="22" s="1"/>
  <c r="O3473" i="22" s="1"/>
  <c r="M3469" i="22"/>
  <c r="N3469" i="22" s="1"/>
  <c r="O3469" i="22" s="1"/>
  <c r="M3465" i="22"/>
  <c r="N3465" i="22" s="1"/>
  <c r="O3465" i="22" s="1"/>
  <c r="M3461" i="22"/>
  <c r="N3461" i="22" s="1"/>
  <c r="O3461" i="22" s="1"/>
  <c r="M3457" i="22"/>
  <c r="N3457" i="22" s="1"/>
  <c r="O3457" i="22" s="1"/>
  <c r="M3453" i="22"/>
  <c r="N3453" i="22" s="1"/>
  <c r="O3453" i="22" s="1"/>
  <c r="M3449" i="22"/>
  <c r="N3449" i="22" s="1"/>
  <c r="O3449" i="22" s="1"/>
  <c r="M3445" i="22"/>
  <c r="N3445" i="22" s="1"/>
  <c r="O3445" i="22" s="1"/>
  <c r="M3441" i="22"/>
  <c r="N3441" i="22" s="1"/>
  <c r="O3441" i="22" s="1"/>
  <c r="M3437" i="22"/>
  <c r="N3437" i="22" s="1"/>
  <c r="O3437" i="22" s="1"/>
  <c r="M3433" i="22"/>
  <c r="N3433" i="22" s="1"/>
  <c r="O3433" i="22" s="1"/>
  <c r="M3429" i="22"/>
  <c r="N3429" i="22" s="1"/>
  <c r="O3429" i="22" s="1"/>
  <c r="M3425" i="22"/>
  <c r="N3425" i="22" s="1"/>
  <c r="O3425" i="22" s="1"/>
  <c r="M3421" i="22"/>
  <c r="N3421" i="22" s="1"/>
  <c r="O3421" i="22" s="1"/>
  <c r="M3417" i="22"/>
  <c r="N3417" i="22" s="1"/>
  <c r="O3417" i="22" s="1"/>
  <c r="M3413" i="22"/>
  <c r="N3413" i="22" s="1"/>
  <c r="O3413" i="22" s="1"/>
  <c r="M3409" i="22"/>
  <c r="N3409" i="22" s="1"/>
  <c r="O3409" i="22" s="1"/>
  <c r="M3405" i="22"/>
  <c r="N3405" i="22" s="1"/>
  <c r="O3405" i="22" s="1"/>
  <c r="M3401" i="22"/>
  <c r="N3401" i="22" s="1"/>
  <c r="O3401" i="22" s="1"/>
  <c r="M3397" i="22"/>
  <c r="N3397" i="22" s="1"/>
  <c r="O3397" i="22" s="1"/>
  <c r="M3393" i="22"/>
  <c r="N3393" i="22" s="1"/>
  <c r="O3393" i="22" s="1"/>
  <c r="M3389" i="22"/>
  <c r="N3389" i="22" s="1"/>
  <c r="O3389" i="22" s="1"/>
  <c r="M3383" i="22"/>
  <c r="N3383" i="22" s="1"/>
  <c r="O3383" i="22" s="1"/>
  <c r="M3379" i="22"/>
  <c r="N3379" i="22" s="1"/>
  <c r="O3379" i="22" s="1"/>
  <c r="M3375" i="22"/>
  <c r="N3375" i="22" s="1"/>
  <c r="O3375" i="22" s="1"/>
  <c r="M3371" i="22"/>
  <c r="N3371" i="22" s="1"/>
  <c r="O3371" i="22" s="1"/>
  <c r="M3367" i="22"/>
  <c r="N3367" i="22" s="1"/>
  <c r="O3367" i="22" s="1"/>
  <c r="M3363" i="22"/>
  <c r="N3363" i="22" s="1"/>
  <c r="O3363" i="22" s="1"/>
  <c r="M3359" i="22"/>
  <c r="N3359" i="22" s="1"/>
  <c r="O3359" i="22" s="1"/>
  <c r="M3355" i="22"/>
  <c r="N3355" i="22" s="1"/>
  <c r="O3355" i="22" s="1"/>
  <c r="M3349" i="22"/>
  <c r="N3349" i="22" s="1"/>
  <c r="O3349" i="22" s="1"/>
  <c r="M3345" i="22"/>
  <c r="N3345" i="22" s="1"/>
  <c r="O3345" i="22" s="1"/>
  <c r="M3341" i="22"/>
  <c r="N3341" i="22" s="1"/>
  <c r="O3341" i="22" s="1"/>
  <c r="M3337" i="22"/>
  <c r="N3337" i="22" s="1"/>
  <c r="O3337" i="22" s="1"/>
  <c r="M3333" i="22"/>
  <c r="N3333" i="22" s="1"/>
  <c r="O3333" i="22" s="1"/>
  <c r="M3329" i="22"/>
  <c r="N3329" i="22" s="1"/>
  <c r="O3329" i="22" s="1"/>
  <c r="M3325" i="22"/>
  <c r="N3325" i="22" s="1"/>
  <c r="O3325" i="22" s="1"/>
  <c r="M3321" i="22"/>
  <c r="N3321" i="22" s="1"/>
  <c r="O3321" i="22" s="1"/>
  <c r="M3317" i="22"/>
  <c r="N3317" i="22" s="1"/>
  <c r="O3317" i="22" s="1"/>
  <c r="M3313" i="22"/>
  <c r="N3313" i="22" s="1"/>
  <c r="O3313" i="22" s="1"/>
  <c r="M3309" i="22"/>
  <c r="N3309" i="22" s="1"/>
  <c r="O3309" i="22" s="1"/>
  <c r="M3305" i="22"/>
  <c r="N3305" i="22" s="1"/>
  <c r="O3305" i="22" s="1"/>
  <c r="M3301" i="22"/>
  <c r="N3301" i="22" s="1"/>
  <c r="O3301" i="22" s="1"/>
  <c r="M3297" i="22"/>
  <c r="N3297" i="22" s="1"/>
  <c r="O3297" i="22" s="1"/>
  <c r="M3293" i="22"/>
  <c r="N3293" i="22" s="1"/>
  <c r="O3293" i="22" s="1"/>
  <c r="M3289" i="22"/>
  <c r="N3289" i="22" s="1"/>
  <c r="O3289" i="22" s="1"/>
  <c r="M3285" i="22"/>
  <c r="N3285" i="22" s="1"/>
  <c r="O3285" i="22" s="1"/>
  <c r="M3281" i="22"/>
  <c r="N3281" i="22" s="1"/>
  <c r="O3281" i="22" s="1"/>
  <c r="M3277" i="22"/>
  <c r="N3277" i="22" s="1"/>
  <c r="O3277" i="22" s="1"/>
  <c r="M3273" i="22"/>
  <c r="N3273" i="22" s="1"/>
  <c r="O3273" i="22" s="1"/>
  <c r="M3269" i="22"/>
  <c r="N3269" i="22" s="1"/>
  <c r="O3269" i="22" s="1"/>
  <c r="M3265" i="22"/>
  <c r="N3265" i="22" s="1"/>
  <c r="O3265" i="22" s="1"/>
  <c r="M3261" i="22"/>
  <c r="N3261" i="22" s="1"/>
  <c r="O3261" i="22" s="1"/>
  <c r="M3257" i="22"/>
  <c r="N3257" i="22" s="1"/>
  <c r="O3257" i="22" s="1"/>
  <c r="M3253" i="22"/>
  <c r="N3253" i="22" s="1"/>
  <c r="O3253" i="22" s="1"/>
  <c r="M3249" i="22"/>
  <c r="N3249" i="22" s="1"/>
  <c r="O3249" i="22" s="1"/>
  <c r="M3245" i="22"/>
  <c r="N3245" i="22" s="1"/>
  <c r="O3245" i="22" s="1"/>
  <c r="M3241" i="22"/>
  <c r="N3241" i="22" s="1"/>
  <c r="O3241" i="22" s="1"/>
  <c r="M3237" i="22"/>
  <c r="N3237" i="22" s="1"/>
  <c r="O3237" i="22" s="1"/>
  <c r="M3233" i="22"/>
  <c r="N3233" i="22" s="1"/>
  <c r="O3233" i="22" s="1"/>
  <c r="M3229" i="22"/>
  <c r="N3229" i="22" s="1"/>
  <c r="O3229" i="22" s="1"/>
  <c r="M3225" i="22"/>
  <c r="N3225" i="22" s="1"/>
  <c r="O3225" i="22" s="1"/>
  <c r="M3221" i="22"/>
  <c r="N3221" i="22" s="1"/>
  <c r="O3221" i="22" s="1"/>
  <c r="M3217" i="22"/>
  <c r="N3217" i="22" s="1"/>
  <c r="O3217" i="22" s="1"/>
  <c r="M3213" i="22"/>
  <c r="N3213" i="22" s="1"/>
  <c r="O3213" i="22" s="1"/>
  <c r="M3209" i="22"/>
  <c r="N3209" i="22" s="1"/>
  <c r="O3209" i="22" s="1"/>
  <c r="M3205" i="22"/>
  <c r="N3205" i="22" s="1"/>
  <c r="O3205" i="22" s="1"/>
  <c r="M3201" i="22"/>
  <c r="N3201" i="22" s="1"/>
  <c r="O3201" i="22" s="1"/>
  <c r="M3197" i="22"/>
  <c r="N3197" i="22" s="1"/>
  <c r="O3197" i="22" s="1"/>
  <c r="M3193" i="22"/>
  <c r="N3193" i="22" s="1"/>
  <c r="O3193" i="22" s="1"/>
  <c r="M3189" i="22"/>
  <c r="N3189" i="22" s="1"/>
  <c r="O3189" i="22" s="1"/>
  <c r="M3185" i="22"/>
  <c r="N3185" i="22" s="1"/>
  <c r="O3185" i="22" s="1"/>
  <c r="M3181" i="22"/>
  <c r="N3181" i="22" s="1"/>
  <c r="O3181" i="22" s="1"/>
  <c r="M3177" i="22"/>
  <c r="N3177" i="22" s="1"/>
  <c r="O3177" i="22" s="1"/>
  <c r="M3173" i="22"/>
  <c r="N3173" i="22" s="1"/>
  <c r="O3173" i="22" s="1"/>
  <c r="M3169" i="22"/>
  <c r="N3169" i="22" s="1"/>
  <c r="O3169" i="22" s="1"/>
  <c r="M3165" i="22"/>
  <c r="N3165" i="22" s="1"/>
  <c r="O3165" i="22" s="1"/>
  <c r="M3161" i="22"/>
  <c r="N3161" i="22" s="1"/>
  <c r="O3161" i="22" s="1"/>
  <c r="M3157" i="22"/>
  <c r="N3157" i="22" s="1"/>
  <c r="O3157" i="22" s="1"/>
  <c r="M3153" i="22"/>
  <c r="N3153" i="22" s="1"/>
  <c r="O3153" i="22" s="1"/>
  <c r="M3149" i="22"/>
  <c r="N3149" i="22" s="1"/>
  <c r="O3149" i="22" s="1"/>
  <c r="M3145" i="22"/>
  <c r="N3145" i="22" s="1"/>
  <c r="O3145" i="22" s="1"/>
  <c r="M3141" i="22"/>
  <c r="N3141" i="22" s="1"/>
  <c r="O3141" i="22" s="1"/>
  <c r="M3137" i="22"/>
  <c r="N3137" i="22" s="1"/>
  <c r="O3137" i="22" s="1"/>
  <c r="M3133" i="22"/>
  <c r="N3133" i="22" s="1"/>
  <c r="O3133" i="22" s="1"/>
  <c r="M3129" i="22"/>
  <c r="N3129" i="22" s="1"/>
  <c r="O3129" i="22" s="1"/>
  <c r="M3125" i="22"/>
  <c r="N3125" i="22" s="1"/>
  <c r="O3125" i="22" s="1"/>
  <c r="M3121" i="22"/>
  <c r="N3121" i="22" s="1"/>
  <c r="O3121" i="22" s="1"/>
  <c r="M3117" i="22"/>
  <c r="N3117" i="22" s="1"/>
  <c r="O3117" i="22" s="1"/>
  <c r="M3113" i="22"/>
  <c r="N3113" i="22" s="1"/>
  <c r="O3113" i="22" s="1"/>
  <c r="M3109" i="22"/>
  <c r="N3109" i="22" s="1"/>
  <c r="O3109" i="22" s="1"/>
  <c r="M3105" i="22"/>
  <c r="N3105" i="22" s="1"/>
  <c r="O3105" i="22" s="1"/>
  <c r="M3101" i="22"/>
  <c r="N3101" i="22" s="1"/>
  <c r="O3101" i="22" s="1"/>
  <c r="M3097" i="22"/>
  <c r="N3097" i="22" s="1"/>
  <c r="O3097" i="22" s="1"/>
  <c r="M3093" i="22"/>
  <c r="N3093" i="22" s="1"/>
  <c r="O3093" i="22" s="1"/>
  <c r="M3089" i="22"/>
  <c r="N3089" i="22" s="1"/>
  <c r="O3089" i="22" s="1"/>
  <c r="M3085" i="22"/>
  <c r="N3085" i="22" s="1"/>
  <c r="O3085" i="22" s="1"/>
  <c r="M3081" i="22"/>
  <c r="N3081" i="22" s="1"/>
  <c r="O3081" i="22" s="1"/>
  <c r="M3077" i="22"/>
  <c r="N3077" i="22" s="1"/>
  <c r="O3077" i="22" s="1"/>
  <c r="M3073" i="22"/>
  <c r="N3073" i="22" s="1"/>
  <c r="O3073" i="22" s="1"/>
  <c r="M3069" i="22"/>
  <c r="N3069" i="22" s="1"/>
  <c r="O3069" i="22" s="1"/>
  <c r="M3065" i="22"/>
  <c r="N3065" i="22" s="1"/>
  <c r="O3065" i="22" s="1"/>
  <c r="M3061" i="22"/>
  <c r="N3061" i="22" s="1"/>
  <c r="O3061" i="22" s="1"/>
  <c r="M3057" i="22"/>
  <c r="N3057" i="22" s="1"/>
  <c r="O3057" i="22" s="1"/>
  <c r="M3053" i="22"/>
  <c r="N3053" i="22" s="1"/>
  <c r="O3053" i="22" s="1"/>
  <c r="M3049" i="22"/>
  <c r="N3049" i="22" s="1"/>
  <c r="O3049" i="22" s="1"/>
  <c r="M3045" i="22"/>
  <c r="N3045" i="22" s="1"/>
  <c r="O3045" i="22" s="1"/>
  <c r="M3041" i="22"/>
  <c r="N3041" i="22" s="1"/>
  <c r="O3041" i="22" s="1"/>
  <c r="M3037" i="22"/>
  <c r="N3037" i="22" s="1"/>
  <c r="O3037" i="22" s="1"/>
  <c r="M3033" i="22"/>
  <c r="N3033" i="22" s="1"/>
  <c r="O3033" i="22" s="1"/>
  <c r="M3029" i="22"/>
  <c r="N3029" i="22" s="1"/>
  <c r="O3029" i="22" s="1"/>
  <c r="M3025" i="22"/>
  <c r="N3025" i="22" s="1"/>
  <c r="O3025" i="22" s="1"/>
  <c r="M3021" i="22"/>
  <c r="N3021" i="22" s="1"/>
  <c r="O3021" i="22" s="1"/>
  <c r="M3017" i="22"/>
  <c r="N3017" i="22" s="1"/>
  <c r="O3017" i="22" s="1"/>
  <c r="M3013" i="22"/>
  <c r="N3013" i="22" s="1"/>
  <c r="O3013" i="22" s="1"/>
  <c r="M3009" i="22"/>
  <c r="N3009" i="22" s="1"/>
  <c r="O3009" i="22" s="1"/>
  <c r="M3005" i="22"/>
  <c r="N3005" i="22" s="1"/>
  <c r="O3005" i="22" s="1"/>
  <c r="M3001" i="22"/>
  <c r="N3001" i="22" s="1"/>
  <c r="O3001" i="22" s="1"/>
  <c r="M2997" i="22"/>
  <c r="N2997" i="22" s="1"/>
  <c r="O2997" i="22" s="1"/>
  <c r="M2993" i="22"/>
  <c r="N2993" i="22" s="1"/>
  <c r="O2993" i="22" s="1"/>
  <c r="M2989" i="22"/>
  <c r="N2989" i="22" s="1"/>
  <c r="O2989" i="22" s="1"/>
  <c r="M2985" i="22"/>
  <c r="N2985" i="22" s="1"/>
  <c r="O2985" i="22" s="1"/>
  <c r="M2981" i="22"/>
  <c r="N2981" i="22" s="1"/>
  <c r="O2981" i="22" s="1"/>
  <c r="M2977" i="22"/>
  <c r="N2977" i="22" s="1"/>
  <c r="O2977" i="22" s="1"/>
  <c r="M2973" i="22"/>
  <c r="N2973" i="22" s="1"/>
  <c r="O2973" i="22" s="1"/>
  <c r="M2969" i="22"/>
  <c r="N2969" i="22" s="1"/>
  <c r="O2969" i="22" s="1"/>
  <c r="M2965" i="22"/>
  <c r="N2965" i="22" s="1"/>
  <c r="O2965" i="22" s="1"/>
  <c r="M2961" i="22"/>
  <c r="N2961" i="22" s="1"/>
  <c r="O2961" i="22" s="1"/>
  <c r="M2957" i="22"/>
  <c r="N2957" i="22" s="1"/>
  <c r="O2957" i="22" s="1"/>
  <c r="M2953" i="22"/>
  <c r="N2953" i="22" s="1"/>
  <c r="O2953" i="22" s="1"/>
  <c r="M2949" i="22"/>
  <c r="N2949" i="22" s="1"/>
  <c r="O2949" i="22" s="1"/>
  <c r="M2945" i="22"/>
  <c r="N2945" i="22" s="1"/>
  <c r="O2945" i="22" s="1"/>
  <c r="M2941" i="22"/>
  <c r="N2941" i="22" s="1"/>
  <c r="O2941" i="22" s="1"/>
  <c r="M2937" i="22"/>
  <c r="N2937" i="22" s="1"/>
  <c r="O2937" i="22" s="1"/>
  <c r="M2933" i="22"/>
  <c r="N2933" i="22" s="1"/>
  <c r="O2933" i="22" s="1"/>
  <c r="M2929" i="22"/>
  <c r="N2929" i="22" s="1"/>
  <c r="O2929" i="22" s="1"/>
  <c r="M2925" i="22"/>
  <c r="N2925" i="22" s="1"/>
  <c r="O2925" i="22" s="1"/>
  <c r="M2921" i="22"/>
  <c r="N2921" i="22" s="1"/>
  <c r="O2921" i="22" s="1"/>
  <c r="M2917" i="22"/>
  <c r="N2917" i="22" s="1"/>
  <c r="O2917" i="22" s="1"/>
  <c r="M2913" i="22"/>
  <c r="N2913" i="22" s="1"/>
  <c r="O2913" i="22" s="1"/>
  <c r="M2909" i="22"/>
  <c r="N2909" i="22" s="1"/>
  <c r="O2909" i="22" s="1"/>
  <c r="M2905" i="22"/>
  <c r="N2905" i="22" s="1"/>
  <c r="O2905" i="22" s="1"/>
  <c r="M2901" i="22"/>
  <c r="N2901" i="22" s="1"/>
  <c r="O2901" i="22" s="1"/>
  <c r="M2897" i="22"/>
  <c r="N2897" i="22" s="1"/>
  <c r="O2897" i="22" s="1"/>
  <c r="M2893" i="22"/>
  <c r="N2893" i="22" s="1"/>
  <c r="O2893" i="22" s="1"/>
  <c r="M2889" i="22"/>
  <c r="N2889" i="22" s="1"/>
  <c r="O2889" i="22" s="1"/>
  <c r="M2885" i="22"/>
  <c r="N2885" i="22" s="1"/>
  <c r="O2885" i="22" s="1"/>
  <c r="M2881" i="22"/>
  <c r="N2881" i="22" s="1"/>
  <c r="O2881" i="22" s="1"/>
  <c r="M2877" i="22"/>
  <c r="N2877" i="22" s="1"/>
  <c r="O2877" i="22" s="1"/>
  <c r="M2873" i="22"/>
  <c r="N2873" i="22" s="1"/>
  <c r="O2873" i="22" s="1"/>
  <c r="M2869" i="22"/>
  <c r="N2869" i="22" s="1"/>
  <c r="O2869" i="22" s="1"/>
  <c r="M2865" i="22"/>
  <c r="N2865" i="22" s="1"/>
  <c r="O2865" i="22" s="1"/>
  <c r="M2861" i="22"/>
  <c r="N2861" i="22" s="1"/>
  <c r="O2861" i="22" s="1"/>
  <c r="M2857" i="22"/>
  <c r="N2857" i="22" s="1"/>
  <c r="O2857" i="22" s="1"/>
  <c r="M2853" i="22"/>
  <c r="N2853" i="22" s="1"/>
  <c r="O2853" i="22" s="1"/>
  <c r="M2849" i="22"/>
  <c r="N2849" i="22" s="1"/>
  <c r="O2849" i="22" s="1"/>
  <c r="M2845" i="22"/>
  <c r="N2845" i="22" s="1"/>
  <c r="O2845" i="22" s="1"/>
  <c r="M2841" i="22"/>
  <c r="N2841" i="22" s="1"/>
  <c r="O2841" i="22" s="1"/>
  <c r="M2837" i="22"/>
  <c r="N2837" i="22" s="1"/>
  <c r="O2837" i="22" s="1"/>
  <c r="M2833" i="22"/>
  <c r="N2833" i="22" s="1"/>
  <c r="O2833" i="22" s="1"/>
  <c r="M2829" i="22"/>
  <c r="N2829" i="22" s="1"/>
  <c r="O2829" i="22" s="1"/>
  <c r="M2825" i="22"/>
  <c r="N2825" i="22" s="1"/>
  <c r="O2825" i="22" s="1"/>
  <c r="M2821" i="22"/>
  <c r="N2821" i="22" s="1"/>
  <c r="O2821" i="22" s="1"/>
  <c r="M2817" i="22"/>
  <c r="N2817" i="22" s="1"/>
  <c r="O2817" i="22" s="1"/>
  <c r="M2813" i="22"/>
  <c r="N2813" i="22" s="1"/>
  <c r="O2813" i="22" s="1"/>
  <c r="M2809" i="22"/>
  <c r="N2809" i="22" s="1"/>
  <c r="O2809" i="22" s="1"/>
  <c r="M2805" i="22"/>
  <c r="N2805" i="22" s="1"/>
  <c r="O2805" i="22" s="1"/>
  <c r="M2801" i="22"/>
  <c r="N2801" i="22" s="1"/>
  <c r="O2801" i="22" s="1"/>
  <c r="M2797" i="22"/>
  <c r="N2797" i="22" s="1"/>
  <c r="O2797" i="22" s="1"/>
  <c r="M2793" i="22"/>
  <c r="N2793" i="22" s="1"/>
  <c r="O2793" i="22" s="1"/>
  <c r="M2789" i="22"/>
  <c r="N2789" i="22" s="1"/>
  <c r="O2789" i="22" s="1"/>
  <c r="M2785" i="22"/>
  <c r="N2785" i="22" s="1"/>
  <c r="O2785" i="22" s="1"/>
  <c r="M2781" i="22"/>
  <c r="N2781" i="22" s="1"/>
  <c r="O2781" i="22" s="1"/>
  <c r="M2777" i="22"/>
  <c r="N2777" i="22" s="1"/>
  <c r="O2777" i="22" s="1"/>
  <c r="M2773" i="22"/>
  <c r="N2773" i="22" s="1"/>
  <c r="O2773" i="22" s="1"/>
  <c r="M2769" i="22"/>
  <c r="N2769" i="22" s="1"/>
  <c r="O2769" i="22" s="1"/>
  <c r="M2765" i="22"/>
  <c r="N2765" i="22" s="1"/>
  <c r="O2765" i="22" s="1"/>
  <c r="M2761" i="22"/>
  <c r="N2761" i="22" s="1"/>
  <c r="O2761" i="22" s="1"/>
  <c r="M2757" i="22"/>
  <c r="N2757" i="22" s="1"/>
  <c r="O2757" i="22" s="1"/>
  <c r="M2753" i="22"/>
  <c r="N2753" i="22" s="1"/>
  <c r="O2753" i="22" s="1"/>
  <c r="M2749" i="22"/>
  <c r="N2749" i="22" s="1"/>
  <c r="O2749" i="22" s="1"/>
  <c r="M2745" i="22"/>
  <c r="N2745" i="22" s="1"/>
  <c r="O2745" i="22" s="1"/>
  <c r="M2741" i="22"/>
  <c r="N2741" i="22" s="1"/>
  <c r="O2741" i="22" s="1"/>
  <c r="M2737" i="22"/>
  <c r="N2737" i="22" s="1"/>
  <c r="O2737" i="22" s="1"/>
  <c r="M2733" i="22"/>
  <c r="N2733" i="22" s="1"/>
  <c r="O2733" i="22" s="1"/>
  <c r="M2729" i="22"/>
  <c r="N2729" i="22" s="1"/>
  <c r="O2729" i="22" s="1"/>
  <c r="M2725" i="22"/>
  <c r="N2725" i="22" s="1"/>
  <c r="O2725" i="22" s="1"/>
  <c r="M2721" i="22"/>
  <c r="N2721" i="22" s="1"/>
  <c r="O2721" i="22" s="1"/>
  <c r="M2717" i="22"/>
  <c r="N2717" i="22" s="1"/>
  <c r="O2717" i="22" s="1"/>
  <c r="M2713" i="22"/>
  <c r="N2713" i="22" s="1"/>
  <c r="O2713" i="22" s="1"/>
  <c r="M2709" i="22"/>
  <c r="N2709" i="22" s="1"/>
  <c r="O2709" i="22" s="1"/>
  <c r="M2705" i="22"/>
  <c r="N2705" i="22" s="1"/>
  <c r="O2705" i="22" s="1"/>
  <c r="M2700" i="22"/>
  <c r="N2700" i="22" s="1"/>
  <c r="O2700" i="22" s="1"/>
  <c r="M2695" i="22"/>
  <c r="N2695" i="22" s="1"/>
  <c r="O2695" i="22" s="1"/>
  <c r="M2691" i="22"/>
  <c r="N2691" i="22" s="1"/>
  <c r="O2691" i="22" s="1"/>
  <c r="M2687" i="22"/>
  <c r="N2687" i="22" s="1"/>
  <c r="O2687" i="22" s="1"/>
  <c r="M2683" i="22"/>
  <c r="N2683" i="22" s="1"/>
  <c r="O2683" i="22" s="1"/>
  <c r="M2679" i="22"/>
  <c r="N2679" i="22" s="1"/>
  <c r="O2679" i="22" s="1"/>
  <c r="M2675" i="22"/>
  <c r="N2675" i="22" s="1"/>
  <c r="O2675" i="22" s="1"/>
  <c r="M2671" i="22"/>
  <c r="N2671" i="22" s="1"/>
  <c r="O2671" i="22" s="1"/>
  <c r="M2667" i="22"/>
  <c r="N2667" i="22" s="1"/>
  <c r="O2667" i="22" s="1"/>
  <c r="M2663" i="22"/>
  <c r="N2663" i="22" s="1"/>
  <c r="O2663" i="22" s="1"/>
  <c r="M2659" i="22"/>
  <c r="N2659" i="22" s="1"/>
  <c r="O2659" i="22" s="1"/>
  <c r="M2655" i="22"/>
  <c r="N2655" i="22" s="1"/>
  <c r="O2655" i="22" s="1"/>
  <c r="M2651" i="22"/>
  <c r="N2651" i="22" s="1"/>
  <c r="O2651" i="22" s="1"/>
  <c r="M2647" i="22"/>
  <c r="N2647" i="22" s="1"/>
  <c r="O2647" i="22" s="1"/>
  <c r="M2643" i="22"/>
  <c r="N2643" i="22" s="1"/>
  <c r="O2643" i="22" s="1"/>
  <c r="M2639" i="22"/>
  <c r="N2639" i="22" s="1"/>
  <c r="O2639" i="22" s="1"/>
  <c r="M2635" i="22"/>
  <c r="N2635" i="22" s="1"/>
  <c r="O2635" i="22" s="1"/>
  <c r="M2631" i="22"/>
  <c r="N2631" i="22" s="1"/>
  <c r="O2631" i="22" s="1"/>
  <c r="M2627" i="22"/>
  <c r="N2627" i="22" s="1"/>
  <c r="O2627" i="22" s="1"/>
  <c r="M2623" i="22"/>
  <c r="N2623" i="22" s="1"/>
  <c r="O2623" i="22" s="1"/>
  <c r="M2619" i="22"/>
  <c r="N2619" i="22" s="1"/>
  <c r="O2619" i="22" s="1"/>
  <c r="M2615" i="22"/>
  <c r="N2615" i="22" s="1"/>
  <c r="O2615" i="22" s="1"/>
  <c r="M2611" i="22"/>
  <c r="N2611" i="22" s="1"/>
  <c r="O2611" i="22" s="1"/>
  <c r="M4247" i="22"/>
  <c r="N4247" i="22" s="1"/>
  <c r="O4247" i="22" s="1"/>
  <c r="M2609" i="22"/>
  <c r="N2609" i="22" s="1"/>
  <c r="O2609" i="22" s="1"/>
  <c r="M2605" i="22"/>
  <c r="N2605" i="22" s="1"/>
  <c r="O2605" i="22" s="1"/>
  <c r="M2601" i="22"/>
  <c r="N2601" i="22" s="1"/>
  <c r="O2601" i="22" s="1"/>
  <c r="M2597" i="22"/>
  <c r="N2597" i="22" s="1"/>
  <c r="O2597" i="22" s="1"/>
  <c r="M2593" i="22"/>
  <c r="N2593" i="22" s="1"/>
  <c r="O2593" i="22" s="1"/>
  <c r="M2589" i="22"/>
  <c r="N2589" i="22" s="1"/>
  <c r="O2589" i="22" s="1"/>
  <c r="M2585" i="22"/>
  <c r="N2585" i="22" s="1"/>
  <c r="O2585" i="22" s="1"/>
  <c r="M2581" i="22"/>
  <c r="N2581" i="22" s="1"/>
  <c r="O2581" i="22" s="1"/>
  <c r="M2577" i="22"/>
  <c r="N2577" i="22" s="1"/>
  <c r="O2577" i="22" s="1"/>
  <c r="M2573" i="22"/>
  <c r="N2573" i="22" s="1"/>
  <c r="O2573" i="22" s="1"/>
  <c r="M2569" i="22"/>
  <c r="N2569" i="22" s="1"/>
  <c r="O2569" i="22" s="1"/>
  <c r="M2565" i="22"/>
  <c r="N2565" i="22" s="1"/>
  <c r="O2565" i="22" s="1"/>
  <c r="M2561" i="22"/>
  <c r="N2561" i="22" s="1"/>
  <c r="O2561" i="22" s="1"/>
  <c r="M2557" i="22"/>
  <c r="N2557" i="22" s="1"/>
  <c r="O2557" i="22" s="1"/>
  <c r="M2553" i="22"/>
  <c r="N2553" i="22" s="1"/>
  <c r="O2553" i="22" s="1"/>
  <c r="M2549" i="22"/>
  <c r="N2549" i="22" s="1"/>
  <c r="O2549" i="22" s="1"/>
  <c r="M2545" i="22"/>
  <c r="N2545" i="22" s="1"/>
  <c r="O2545" i="22" s="1"/>
  <c r="M2541" i="22"/>
  <c r="N2541" i="22" s="1"/>
  <c r="O2541" i="22" s="1"/>
  <c r="M2537" i="22"/>
  <c r="N2537" i="22" s="1"/>
  <c r="O2537" i="22" s="1"/>
  <c r="M2533" i="22"/>
  <c r="N2533" i="22" s="1"/>
  <c r="O2533" i="22" s="1"/>
  <c r="M2529" i="22"/>
  <c r="N2529" i="22" s="1"/>
  <c r="O2529" i="22" s="1"/>
  <c r="M2525" i="22"/>
  <c r="N2525" i="22" s="1"/>
  <c r="O2525" i="22" s="1"/>
  <c r="M2521" i="22"/>
  <c r="N2521" i="22" s="1"/>
  <c r="O2521" i="22" s="1"/>
  <c r="M2517" i="22"/>
  <c r="N2517" i="22" s="1"/>
  <c r="O2517" i="22" s="1"/>
  <c r="M2513" i="22"/>
  <c r="N2513" i="22" s="1"/>
  <c r="O2513" i="22" s="1"/>
  <c r="M2509" i="22"/>
  <c r="N2509" i="22" s="1"/>
  <c r="O2509" i="22" s="1"/>
  <c r="M2505" i="22"/>
  <c r="N2505" i="22" s="1"/>
  <c r="O2505" i="22" s="1"/>
  <c r="M2501" i="22"/>
  <c r="N2501" i="22" s="1"/>
  <c r="O2501" i="22" s="1"/>
  <c r="M2497" i="22"/>
  <c r="N2497" i="22" s="1"/>
  <c r="O2497" i="22" s="1"/>
  <c r="M2493" i="22"/>
  <c r="N2493" i="22" s="1"/>
  <c r="O2493" i="22" s="1"/>
  <c r="M2489" i="22"/>
  <c r="N2489" i="22" s="1"/>
  <c r="O2489" i="22" s="1"/>
  <c r="M2485" i="22"/>
  <c r="N2485" i="22" s="1"/>
  <c r="O2485" i="22" s="1"/>
  <c r="M2481" i="22"/>
  <c r="N2481" i="22" s="1"/>
  <c r="O2481" i="22" s="1"/>
  <c r="M2477" i="22"/>
  <c r="N2477" i="22" s="1"/>
  <c r="O2477" i="22" s="1"/>
  <c r="M2473" i="22"/>
  <c r="N2473" i="22" s="1"/>
  <c r="O2473" i="22" s="1"/>
  <c r="M2469" i="22"/>
  <c r="N2469" i="22" s="1"/>
  <c r="O2469" i="22" s="1"/>
  <c r="M2465" i="22"/>
  <c r="N2465" i="22" s="1"/>
  <c r="O2465" i="22" s="1"/>
  <c r="M2461" i="22"/>
  <c r="N2461" i="22" s="1"/>
  <c r="O2461" i="22" s="1"/>
  <c r="M2457" i="22"/>
  <c r="N2457" i="22" s="1"/>
  <c r="O2457" i="22" s="1"/>
  <c r="M2453" i="22"/>
  <c r="N2453" i="22" s="1"/>
  <c r="O2453" i="22" s="1"/>
  <c r="M2449" i="22"/>
  <c r="N2449" i="22" s="1"/>
  <c r="O2449" i="22" s="1"/>
  <c r="M2445" i="22"/>
  <c r="N2445" i="22" s="1"/>
  <c r="O2445" i="22" s="1"/>
  <c r="M2441" i="22"/>
  <c r="N2441" i="22" s="1"/>
  <c r="O2441" i="22" s="1"/>
  <c r="M2437" i="22"/>
  <c r="N2437" i="22" s="1"/>
  <c r="O2437" i="22" s="1"/>
  <c r="M2433" i="22"/>
  <c r="N2433" i="22" s="1"/>
  <c r="O2433" i="22" s="1"/>
  <c r="M2429" i="22"/>
  <c r="N2429" i="22" s="1"/>
  <c r="O2429" i="22" s="1"/>
  <c r="M2425" i="22"/>
  <c r="N2425" i="22" s="1"/>
  <c r="O2425" i="22" s="1"/>
  <c r="M2421" i="22"/>
  <c r="N2421" i="22" s="1"/>
  <c r="O2421" i="22" s="1"/>
  <c r="M2417" i="22"/>
  <c r="N2417" i="22" s="1"/>
  <c r="O2417" i="22" s="1"/>
  <c r="M2413" i="22"/>
  <c r="N2413" i="22" s="1"/>
  <c r="O2413" i="22" s="1"/>
  <c r="M2409" i="22"/>
  <c r="N2409" i="22" s="1"/>
  <c r="O2409" i="22" s="1"/>
  <c r="M2405" i="22"/>
  <c r="N2405" i="22" s="1"/>
  <c r="O2405" i="22" s="1"/>
  <c r="M2401" i="22"/>
  <c r="N2401" i="22" s="1"/>
  <c r="O2401" i="22" s="1"/>
  <c r="M2397" i="22"/>
  <c r="N2397" i="22" s="1"/>
  <c r="O2397" i="22" s="1"/>
  <c r="M2393" i="22"/>
  <c r="N2393" i="22" s="1"/>
  <c r="O2393" i="22" s="1"/>
  <c r="M2389" i="22"/>
  <c r="N2389" i="22" s="1"/>
  <c r="O2389" i="22" s="1"/>
  <c r="M2385" i="22"/>
  <c r="N2385" i="22" s="1"/>
  <c r="O2385" i="22" s="1"/>
  <c r="M2381" i="22"/>
  <c r="N2381" i="22" s="1"/>
  <c r="O2381" i="22" s="1"/>
  <c r="M2377" i="22"/>
  <c r="N2377" i="22" s="1"/>
  <c r="O2377" i="22" s="1"/>
  <c r="M2373" i="22"/>
  <c r="N2373" i="22" s="1"/>
  <c r="O2373" i="22" s="1"/>
  <c r="M2369" i="22"/>
  <c r="N2369" i="22" s="1"/>
  <c r="O2369" i="22" s="1"/>
  <c r="M2365" i="22"/>
  <c r="N2365" i="22" s="1"/>
  <c r="O2365" i="22" s="1"/>
  <c r="M2361" i="22"/>
  <c r="N2361" i="22" s="1"/>
  <c r="O2361" i="22" s="1"/>
  <c r="M2357" i="22"/>
  <c r="N2357" i="22" s="1"/>
  <c r="O2357" i="22" s="1"/>
  <c r="M2353" i="22"/>
  <c r="N2353" i="22" s="1"/>
  <c r="O2353" i="22" s="1"/>
  <c r="M2349" i="22"/>
  <c r="N2349" i="22" s="1"/>
  <c r="O2349" i="22" s="1"/>
  <c r="M2345" i="22"/>
  <c r="N2345" i="22" s="1"/>
  <c r="O2345" i="22" s="1"/>
  <c r="M2341" i="22"/>
  <c r="N2341" i="22" s="1"/>
  <c r="O2341" i="22" s="1"/>
  <c r="M2337" i="22"/>
  <c r="N2337" i="22" s="1"/>
  <c r="O2337" i="22" s="1"/>
  <c r="M2333" i="22"/>
  <c r="N2333" i="22" s="1"/>
  <c r="O2333" i="22" s="1"/>
  <c r="M2329" i="22"/>
  <c r="N2329" i="22" s="1"/>
  <c r="O2329" i="22" s="1"/>
  <c r="M2325" i="22"/>
  <c r="N2325" i="22" s="1"/>
  <c r="O2325" i="22" s="1"/>
  <c r="M2321" i="22"/>
  <c r="N2321" i="22" s="1"/>
  <c r="O2321" i="22" s="1"/>
  <c r="M2317" i="22"/>
  <c r="N2317" i="22" s="1"/>
  <c r="O2317" i="22" s="1"/>
  <c r="M2308" i="22"/>
  <c r="N2308" i="22" s="1"/>
  <c r="O2308" i="22" s="1"/>
  <c r="M2304" i="22"/>
  <c r="N2304" i="22" s="1"/>
  <c r="O2304" i="22" s="1"/>
  <c r="M2300" i="22"/>
  <c r="N2300" i="22" s="1"/>
  <c r="O2300" i="22" s="1"/>
  <c r="M2295" i="22"/>
  <c r="N2295" i="22" s="1"/>
  <c r="O2295" i="22" s="1"/>
  <c r="M2291" i="22"/>
  <c r="N2291" i="22" s="1"/>
  <c r="O2291" i="22" s="1"/>
  <c r="M2287" i="22"/>
  <c r="N2287" i="22" s="1"/>
  <c r="O2287" i="22" s="1"/>
  <c r="M2283" i="22"/>
  <c r="N2283" i="22" s="1"/>
  <c r="O2283" i="22" s="1"/>
  <c r="M2279" i="22"/>
  <c r="N2279" i="22" s="1"/>
  <c r="O2279" i="22" s="1"/>
  <c r="M2275" i="22"/>
  <c r="N2275" i="22" s="1"/>
  <c r="O2275" i="22" s="1"/>
  <c r="M2271" i="22"/>
  <c r="N2271" i="22" s="1"/>
  <c r="O2271" i="22" s="1"/>
  <c r="M2267" i="22"/>
  <c r="N2267" i="22" s="1"/>
  <c r="O2267" i="22" s="1"/>
  <c r="M2263" i="22"/>
  <c r="N2263" i="22" s="1"/>
  <c r="O2263" i="22" s="1"/>
  <c r="M2259" i="22"/>
  <c r="N2259" i="22" s="1"/>
  <c r="O2259" i="22" s="1"/>
  <c r="M2255" i="22"/>
  <c r="N2255" i="22" s="1"/>
  <c r="O2255" i="22" s="1"/>
  <c r="M2251" i="22"/>
  <c r="N2251" i="22" s="1"/>
  <c r="O2251" i="22" s="1"/>
  <c r="M2247" i="22"/>
  <c r="N2247" i="22" s="1"/>
  <c r="O2247" i="22" s="1"/>
  <c r="M2243" i="22"/>
  <c r="N2243" i="22" s="1"/>
  <c r="O2243" i="22" s="1"/>
  <c r="M2239" i="22"/>
  <c r="N2239" i="22" s="1"/>
  <c r="O2239" i="22" s="1"/>
  <c r="M2235" i="22"/>
  <c r="N2235" i="22" s="1"/>
  <c r="O2235" i="22" s="1"/>
  <c r="M2231" i="22"/>
  <c r="N2231" i="22" s="1"/>
  <c r="O2231" i="22" s="1"/>
  <c r="M2227" i="22"/>
  <c r="N2227" i="22" s="1"/>
  <c r="O2227" i="22" s="1"/>
  <c r="M2223" i="22"/>
  <c r="N2223" i="22" s="1"/>
  <c r="O2223" i="22" s="1"/>
  <c r="M2219" i="22"/>
  <c r="N2219" i="22" s="1"/>
  <c r="O2219" i="22" s="1"/>
  <c r="M2215" i="22"/>
  <c r="N2215" i="22" s="1"/>
  <c r="O2215" i="22" s="1"/>
  <c r="M2211" i="22"/>
  <c r="N2211" i="22" s="1"/>
  <c r="O2211" i="22" s="1"/>
  <c r="M2207" i="22"/>
  <c r="N2207" i="22" s="1"/>
  <c r="O2207" i="22" s="1"/>
  <c r="M2203" i="22"/>
  <c r="N2203" i="22" s="1"/>
  <c r="O2203" i="22" s="1"/>
  <c r="M2199" i="22"/>
  <c r="N2199" i="22" s="1"/>
  <c r="O2199" i="22" s="1"/>
  <c r="M2195" i="22"/>
  <c r="N2195" i="22" s="1"/>
  <c r="O2195" i="22" s="1"/>
  <c r="M2191" i="22"/>
  <c r="N2191" i="22" s="1"/>
  <c r="O2191" i="22" s="1"/>
  <c r="M2187" i="22"/>
  <c r="N2187" i="22" s="1"/>
  <c r="O2187" i="22" s="1"/>
  <c r="M2183" i="22"/>
  <c r="N2183" i="22" s="1"/>
  <c r="O2183" i="22" s="1"/>
  <c r="M2179" i="22"/>
  <c r="N2179" i="22" s="1"/>
  <c r="O2179" i="22" s="1"/>
  <c r="M2175" i="22"/>
  <c r="N2175" i="22" s="1"/>
  <c r="O2175" i="22" s="1"/>
  <c r="M2171" i="22"/>
  <c r="N2171" i="22" s="1"/>
  <c r="O2171" i="22" s="1"/>
  <c r="M2167" i="22"/>
  <c r="N2167" i="22" s="1"/>
  <c r="O2167" i="22" s="1"/>
  <c r="M2163" i="22"/>
  <c r="N2163" i="22" s="1"/>
  <c r="O2163" i="22" s="1"/>
  <c r="M2159" i="22"/>
  <c r="N2159" i="22" s="1"/>
  <c r="O2159" i="22" s="1"/>
  <c r="M2155" i="22"/>
  <c r="N2155" i="22" s="1"/>
  <c r="O2155" i="22" s="1"/>
  <c r="M2151" i="22"/>
  <c r="N2151" i="22" s="1"/>
  <c r="O2151" i="22" s="1"/>
  <c r="M2147" i="22"/>
  <c r="N2147" i="22" s="1"/>
  <c r="O2147" i="22" s="1"/>
  <c r="M2143" i="22"/>
  <c r="N2143" i="22" s="1"/>
  <c r="O2143" i="22" s="1"/>
  <c r="M2139" i="22"/>
  <c r="N2139" i="22" s="1"/>
  <c r="O2139" i="22" s="1"/>
  <c r="M2135" i="22"/>
  <c r="N2135" i="22" s="1"/>
  <c r="O2135" i="22" s="1"/>
  <c r="M2131" i="22"/>
  <c r="N2131" i="22" s="1"/>
  <c r="O2131" i="22" s="1"/>
  <c r="M2127" i="22"/>
  <c r="N2127" i="22" s="1"/>
  <c r="O2127" i="22" s="1"/>
  <c r="M2123" i="22"/>
  <c r="N2123" i="22" s="1"/>
  <c r="O2123" i="22" s="1"/>
  <c r="M2119" i="22"/>
  <c r="N2119" i="22" s="1"/>
  <c r="O2119" i="22" s="1"/>
  <c r="M2115" i="22"/>
  <c r="N2115" i="22" s="1"/>
  <c r="O2115" i="22" s="1"/>
  <c r="M2111" i="22"/>
  <c r="N2111" i="22" s="1"/>
  <c r="O2111" i="22" s="1"/>
  <c r="M2107" i="22"/>
  <c r="N2107" i="22" s="1"/>
  <c r="O2107" i="22" s="1"/>
  <c r="M2103" i="22"/>
  <c r="N2103" i="22" s="1"/>
  <c r="O2103" i="22" s="1"/>
  <c r="M2099" i="22"/>
  <c r="N2099" i="22" s="1"/>
  <c r="O2099" i="22" s="1"/>
  <c r="M2095" i="22"/>
  <c r="N2095" i="22" s="1"/>
  <c r="O2095" i="22" s="1"/>
  <c r="M2091" i="22"/>
  <c r="N2091" i="22" s="1"/>
  <c r="O2091" i="22" s="1"/>
  <c r="M2087" i="22"/>
  <c r="N2087" i="22" s="1"/>
  <c r="O2087" i="22" s="1"/>
  <c r="M2083" i="22"/>
  <c r="N2083" i="22" s="1"/>
  <c r="O2083" i="22" s="1"/>
  <c r="M2079" i="22"/>
  <c r="N2079" i="22" s="1"/>
  <c r="O2079" i="22" s="1"/>
  <c r="M2075" i="22"/>
  <c r="N2075" i="22" s="1"/>
  <c r="O2075" i="22" s="1"/>
  <c r="M2071" i="22"/>
  <c r="N2071" i="22" s="1"/>
  <c r="O2071" i="22" s="1"/>
  <c r="M2067" i="22"/>
  <c r="N2067" i="22" s="1"/>
  <c r="O2067" i="22" s="1"/>
  <c r="M2063" i="22"/>
  <c r="N2063" i="22" s="1"/>
  <c r="O2063" i="22" s="1"/>
  <c r="M2059" i="22"/>
  <c r="N2059" i="22" s="1"/>
  <c r="O2059" i="22" s="1"/>
  <c r="M2055" i="22"/>
  <c r="N2055" i="22" s="1"/>
  <c r="O2055" i="22" s="1"/>
  <c r="M2051" i="22"/>
  <c r="N2051" i="22" s="1"/>
  <c r="O2051" i="22" s="1"/>
  <c r="M2047" i="22"/>
  <c r="N2047" i="22" s="1"/>
  <c r="O2047" i="22" s="1"/>
  <c r="M2043" i="22"/>
  <c r="N2043" i="22" s="1"/>
  <c r="O2043" i="22" s="1"/>
  <c r="M2039" i="22"/>
  <c r="N2039" i="22" s="1"/>
  <c r="O2039" i="22" s="1"/>
  <c r="M2035" i="22"/>
  <c r="N2035" i="22" s="1"/>
  <c r="O2035" i="22" s="1"/>
  <c r="M2031" i="22"/>
  <c r="N2031" i="22" s="1"/>
  <c r="O2031" i="22" s="1"/>
  <c r="M5202" i="22"/>
  <c r="N5202" i="22" s="1"/>
  <c r="O5202" i="22" s="1"/>
  <c r="M5199" i="22"/>
  <c r="N5199" i="22" s="1"/>
  <c r="O5199" i="22" s="1"/>
  <c r="M5009" i="22"/>
  <c r="N5009" i="22" s="1"/>
  <c r="O5009" i="22" s="1"/>
  <c r="M5003" i="22"/>
  <c r="N5003" i="22" s="1"/>
  <c r="O5003" i="22" s="1"/>
  <c r="M4239" i="22"/>
  <c r="N4239" i="22" s="1"/>
  <c r="O4239" i="22" s="1"/>
  <c r="M4237" i="22"/>
  <c r="N4237" i="22" s="1"/>
  <c r="O4237" i="22" s="1"/>
  <c r="M4235" i="22"/>
  <c r="N4235" i="22" s="1"/>
  <c r="O4235" i="22" s="1"/>
  <c r="M4233" i="22"/>
  <c r="N4233" i="22" s="1"/>
  <c r="O4233" i="22" s="1"/>
  <c r="M4231" i="22"/>
  <c r="N4231" i="22" s="1"/>
  <c r="O4231" i="22" s="1"/>
  <c r="M4229" i="22"/>
  <c r="N4229" i="22" s="1"/>
  <c r="O4229" i="22" s="1"/>
  <c r="M4226" i="22"/>
  <c r="N4226" i="22" s="1"/>
  <c r="O4226" i="22" s="1"/>
  <c r="M4224" i="22"/>
  <c r="N4224" i="22" s="1"/>
  <c r="O4224" i="22" s="1"/>
  <c r="M4222" i="22"/>
  <c r="N4222" i="22" s="1"/>
  <c r="O4222" i="22" s="1"/>
  <c r="M4219" i="22"/>
  <c r="N4219" i="22" s="1"/>
  <c r="O4219" i="22" s="1"/>
  <c r="M4217" i="22"/>
  <c r="N4217" i="22" s="1"/>
  <c r="O4217" i="22" s="1"/>
  <c r="M4215" i="22"/>
  <c r="N4215" i="22" s="1"/>
  <c r="O4215" i="22" s="1"/>
  <c r="M4212" i="22"/>
  <c r="N4212" i="22" s="1"/>
  <c r="O4212" i="22" s="1"/>
  <c r="M4210" i="22"/>
  <c r="N4210" i="22" s="1"/>
  <c r="O4210" i="22" s="1"/>
  <c r="M4208" i="22"/>
  <c r="N4208" i="22" s="1"/>
  <c r="O4208" i="22" s="1"/>
  <c r="M4206" i="22"/>
  <c r="N4206" i="22" s="1"/>
  <c r="O4206" i="22" s="1"/>
  <c r="M4204" i="22"/>
  <c r="N4204" i="22" s="1"/>
  <c r="O4204" i="22" s="1"/>
  <c r="M4202" i="22"/>
  <c r="N4202" i="22" s="1"/>
  <c r="O4202" i="22" s="1"/>
  <c r="M4199" i="22"/>
  <c r="N4199" i="22" s="1"/>
  <c r="O4199" i="22" s="1"/>
  <c r="M4197" i="22"/>
  <c r="N4197" i="22" s="1"/>
  <c r="O4197" i="22" s="1"/>
  <c r="M4195" i="22"/>
  <c r="N4195" i="22" s="1"/>
  <c r="O4195" i="22" s="1"/>
  <c r="M4193" i="22"/>
  <c r="N4193" i="22" s="1"/>
  <c r="O4193" i="22" s="1"/>
  <c r="M4191" i="22"/>
  <c r="N4191" i="22" s="1"/>
  <c r="O4191" i="22" s="1"/>
  <c r="M4188" i="22"/>
  <c r="N4188" i="22" s="1"/>
  <c r="O4188" i="22" s="1"/>
  <c r="M4185" i="22"/>
  <c r="N4185" i="22" s="1"/>
  <c r="O4185" i="22" s="1"/>
  <c r="M4182" i="22"/>
  <c r="N4182" i="22" s="1"/>
  <c r="O4182" i="22" s="1"/>
  <c r="M4179" i="22"/>
  <c r="N4179" i="22" s="1"/>
  <c r="O4179" i="22" s="1"/>
  <c r="M4177" i="22"/>
  <c r="N4177" i="22" s="1"/>
  <c r="O4177" i="22" s="1"/>
  <c r="M4174" i="22"/>
  <c r="N4174" i="22" s="1"/>
  <c r="O4174" i="22" s="1"/>
  <c r="M4171" i="22"/>
  <c r="N4171" i="22" s="1"/>
  <c r="O4171" i="22" s="1"/>
  <c r="M4167" i="22"/>
  <c r="N4167" i="22" s="1"/>
  <c r="O4167" i="22" s="1"/>
  <c r="M4165" i="22"/>
  <c r="N4165" i="22" s="1"/>
  <c r="O4165" i="22" s="1"/>
  <c r="M4163" i="22"/>
  <c r="N4163" i="22" s="1"/>
  <c r="O4163" i="22" s="1"/>
  <c r="M4161" i="22"/>
  <c r="N4161" i="22" s="1"/>
  <c r="O4161" i="22" s="1"/>
  <c r="M4158" i="22"/>
  <c r="N4158" i="22" s="1"/>
  <c r="O4158" i="22" s="1"/>
  <c r="M4156" i="22"/>
  <c r="N4156" i="22" s="1"/>
  <c r="O4156" i="22" s="1"/>
  <c r="M4154" i="22"/>
  <c r="N4154" i="22" s="1"/>
  <c r="O4154" i="22" s="1"/>
  <c r="M4151" i="22"/>
  <c r="N4151" i="22" s="1"/>
  <c r="O4151" i="22" s="1"/>
  <c r="M4149" i="22"/>
  <c r="N4149" i="22" s="1"/>
  <c r="O4149" i="22" s="1"/>
  <c r="M4147" i="22"/>
  <c r="N4147" i="22" s="1"/>
  <c r="O4147" i="22" s="1"/>
  <c r="M4145" i="22"/>
  <c r="N4145" i="22" s="1"/>
  <c r="O4145" i="22" s="1"/>
  <c r="M4142" i="22"/>
  <c r="N4142" i="22" s="1"/>
  <c r="O4142" i="22" s="1"/>
  <c r="M4140" i="22"/>
  <c r="N4140" i="22" s="1"/>
  <c r="O4140" i="22" s="1"/>
  <c r="M4138" i="22"/>
  <c r="N4138" i="22" s="1"/>
  <c r="O4138" i="22" s="1"/>
  <c r="M4135" i="22"/>
  <c r="N4135" i="22" s="1"/>
  <c r="O4135" i="22" s="1"/>
  <c r="M4133" i="22"/>
  <c r="N4133" i="22" s="1"/>
  <c r="O4133" i="22" s="1"/>
  <c r="M4131" i="22"/>
  <c r="N4131" i="22" s="1"/>
  <c r="O4131" i="22" s="1"/>
  <c r="M4129" i="22"/>
  <c r="N4129" i="22" s="1"/>
  <c r="O4129" i="22" s="1"/>
  <c r="M4125" i="22"/>
  <c r="N4125" i="22" s="1"/>
  <c r="O4125" i="22" s="1"/>
  <c r="M4120" i="22"/>
  <c r="N4120" i="22" s="1"/>
  <c r="O4120" i="22" s="1"/>
  <c r="M4118" i="22"/>
  <c r="N4118" i="22" s="1"/>
  <c r="O4118" i="22" s="1"/>
  <c r="M4115" i="22"/>
  <c r="N4115" i="22" s="1"/>
  <c r="O4115" i="22" s="1"/>
  <c r="M4112" i="22"/>
  <c r="N4112" i="22" s="1"/>
  <c r="O4112" i="22" s="1"/>
  <c r="M4110" i="22"/>
  <c r="N4110" i="22" s="1"/>
  <c r="O4110" i="22" s="1"/>
  <c r="M4107" i="22"/>
  <c r="N4107" i="22" s="1"/>
  <c r="O4107" i="22" s="1"/>
  <c r="M4104" i="22"/>
  <c r="N4104" i="22" s="1"/>
  <c r="O4104" i="22" s="1"/>
  <c r="M4102" i="22"/>
  <c r="N4102" i="22" s="1"/>
  <c r="O4102" i="22" s="1"/>
  <c r="M4099" i="22"/>
  <c r="N4099" i="22" s="1"/>
  <c r="O4099" i="22" s="1"/>
  <c r="M4096" i="22"/>
  <c r="N4096" i="22" s="1"/>
  <c r="O4096" i="22" s="1"/>
  <c r="M4093" i="22"/>
  <c r="N4093" i="22" s="1"/>
  <c r="O4093" i="22" s="1"/>
  <c r="M4090" i="22"/>
  <c r="N4090" i="22" s="1"/>
  <c r="O4090" i="22" s="1"/>
  <c r="M4087" i="22"/>
  <c r="N4087" i="22" s="1"/>
  <c r="O4087" i="22" s="1"/>
  <c r="M4084" i="22"/>
  <c r="N4084" i="22" s="1"/>
  <c r="O4084" i="22" s="1"/>
  <c r="M4081" i="22"/>
  <c r="N4081" i="22" s="1"/>
  <c r="O4081" i="22" s="1"/>
  <c r="M4078" i="22"/>
  <c r="N4078" i="22" s="1"/>
  <c r="O4078" i="22" s="1"/>
  <c r="M4074" i="22"/>
  <c r="N4074" i="22" s="1"/>
  <c r="O4074" i="22" s="1"/>
  <c r="M4071" i="22"/>
  <c r="N4071" i="22" s="1"/>
  <c r="O4071" i="22" s="1"/>
  <c r="M4069" i="22"/>
  <c r="N4069" i="22" s="1"/>
  <c r="O4069" i="22" s="1"/>
  <c r="M4066" i="22"/>
  <c r="N4066" i="22" s="1"/>
  <c r="O4066" i="22" s="1"/>
  <c r="M4063" i="22"/>
  <c r="N4063" i="22" s="1"/>
  <c r="O4063" i="22" s="1"/>
  <c r="M4061" i="22"/>
  <c r="N4061" i="22" s="1"/>
  <c r="O4061" i="22" s="1"/>
  <c r="M4058" i="22"/>
  <c r="N4058" i="22" s="1"/>
  <c r="O4058" i="22" s="1"/>
  <c r="M4055" i="22"/>
  <c r="N4055" i="22" s="1"/>
  <c r="O4055" i="22" s="1"/>
  <c r="M4053" i="22"/>
  <c r="N4053" i="22" s="1"/>
  <c r="O4053" i="22" s="1"/>
  <c r="M4049" i="22"/>
  <c r="N4049" i="22" s="1"/>
  <c r="O4049" i="22" s="1"/>
  <c r="M4046" i="22"/>
  <c r="N4046" i="22" s="1"/>
  <c r="O4046" i="22" s="1"/>
  <c r="M4043" i="22"/>
  <c r="N4043" i="22" s="1"/>
  <c r="O4043" i="22" s="1"/>
  <c r="M4040" i="22"/>
  <c r="N4040" i="22" s="1"/>
  <c r="O4040" i="22" s="1"/>
  <c r="M4038" i="22"/>
  <c r="N4038" i="22" s="1"/>
  <c r="O4038" i="22" s="1"/>
  <c r="M4035" i="22"/>
  <c r="N4035" i="22" s="1"/>
  <c r="O4035" i="22" s="1"/>
  <c r="M4032" i="22"/>
  <c r="N4032" i="22" s="1"/>
  <c r="O4032" i="22" s="1"/>
  <c r="M4030" i="22"/>
  <c r="N4030" i="22" s="1"/>
  <c r="O4030" i="22" s="1"/>
  <c r="M4027" i="22"/>
  <c r="N4027" i="22" s="1"/>
  <c r="O4027" i="22" s="1"/>
  <c r="M4024" i="22"/>
  <c r="N4024" i="22" s="1"/>
  <c r="O4024" i="22" s="1"/>
  <c r="M4022" i="22"/>
  <c r="N4022" i="22" s="1"/>
  <c r="O4022" i="22" s="1"/>
  <c r="M4019" i="22"/>
  <c r="N4019" i="22" s="1"/>
  <c r="O4019" i="22" s="1"/>
  <c r="M4017" i="22"/>
  <c r="N4017" i="22" s="1"/>
  <c r="O4017" i="22" s="1"/>
  <c r="M4014" i="22"/>
  <c r="N4014" i="22" s="1"/>
  <c r="O4014" i="22" s="1"/>
  <c r="M4012" i="22"/>
  <c r="N4012" i="22" s="1"/>
  <c r="O4012" i="22" s="1"/>
  <c r="M4009" i="22"/>
  <c r="N4009" i="22" s="1"/>
  <c r="O4009" i="22" s="1"/>
  <c r="M4007" i="22"/>
  <c r="N4007" i="22" s="1"/>
  <c r="O4007" i="22" s="1"/>
  <c r="M4004" i="22"/>
  <c r="N4004" i="22" s="1"/>
  <c r="O4004" i="22" s="1"/>
  <c r="M4002" i="22"/>
  <c r="N4002" i="22" s="1"/>
  <c r="O4002" i="22" s="1"/>
  <c r="M3999" i="22"/>
  <c r="N3999" i="22" s="1"/>
  <c r="O3999" i="22" s="1"/>
  <c r="M3997" i="22"/>
  <c r="N3997" i="22" s="1"/>
  <c r="O3997" i="22" s="1"/>
  <c r="M3994" i="22"/>
  <c r="N3994" i="22" s="1"/>
  <c r="O3994" i="22" s="1"/>
  <c r="M3992" i="22"/>
  <c r="N3992" i="22" s="1"/>
  <c r="O3992" i="22" s="1"/>
  <c r="M3989" i="22"/>
  <c r="N3989" i="22" s="1"/>
  <c r="O3989" i="22" s="1"/>
  <c r="M3987" i="22"/>
  <c r="N3987" i="22" s="1"/>
  <c r="O3987" i="22" s="1"/>
  <c r="M3984" i="22"/>
  <c r="N3984" i="22" s="1"/>
  <c r="O3984" i="22" s="1"/>
  <c r="M3982" i="22"/>
  <c r="N3982" i="22" s="1"/>
  <c r="O3982" i="22" s="1"/>
  <c r="M3979" i="22"/>
  <c r="N3979" i="22" s="1"/>
  <c r="O3979" i="22" s="1"/>
  <c r="M3975" i="22"/>
  <c r="N3975" i="22" s="1"/>
  <c r="O3975" i="22" s="1"/>
  <c r="M3972" i="22"/>
  <c r="N3972" i="22" s="1"/>
  <c r="O3972" i="22" s="1"/>
  <c r="M3969" i="22"/>
  <c r="N3969" i="22" s="1"/>
  <c r="O3969" i="22" s="1"/>
  <c r="M3966" i="22"/>
  <c r="N3966" i="22" s="1"/>
  <c r="O3966" i="22" s="1"/>
  <c r="M3963" i="22"/>
  <c r="N3963" i="22" s="1"/>
  <c r="O3963" i="22" s="1"/>
  <c r="M3961" i="22"/>
  <c r="N3961" i="22" s="1"/>
  <c r="O3961" i="22" s="1"/>
  <c r="M3958" i="22"/>
  <c r="N3958" i="22" s="1"/>
  <c r="O3958" i="22" s="1"/>
  <c r="M3956" i="22"/>
  <c r="N3956" i="22" s="1"/>
  <c r="O3956" i="22" s="1"/>
  <c r="M3954" i="22"/>
  <c r="N3954" i="22" s="1"/>
  <c r="O3954" i="22" s="1"/>
  <c r="M3951" i="22"/>
  <c r="N3951" i="22" s="1"/>
  <c r="O3951" i="22" s="1"/>
  <c r="M3949" i="22"/>
  <c r="N3949" i="22" s="1"/>
  <c r="O3949" i="22" s="1"/>
  <c r="M3946" i="22"/>
  <c r="N3946" i="22" s="1"/>
  <c r="O3946" i="22" s="1"/>
  <c r="M3944" i="22"/>
  <c r="N3944" i="22" s="1"/>
  <c r="O3944" i="22" s="1"/>
  <c r="M3942" i="22"/>
  <c r="N3942" i="22" s="1"/>
  <c r="O3942" i="22" s="1"/>
  <c r="M3940" i="22"/>
  <c r="N3940" i="22" s="1"/>
  <c r="O3940" i="22" s="1"/>
  <c r="M3938" i="22"/>
  <c r="N3938" i="22" s="1"/>
  <c r="O3938" i="22" s="1"/>
  <c r="M3935" i="22"/>
  <c r="N3935" i="22" s="1"/>
  <c r="O3935" i="22" s="1"/>
  <c r="M3933" i="22"/>
  <c r="N3933" i="22" s="1"/>
  <c r="O3933" i="22" s="1"/>
  <c r="M3931" i="22"/>
  <c r="N3931" i="22" s="1"/>
  <c r="O3931" i="22" s="1"/>
  <c r="M3929" i="22"/>
  <c r="N3929" i="22" s="1"/>
  <c r="O3929" i="22" s="1"/>
  <c r="M3927" i="22"/>
  <c r="N3927" i="22" s="1"/>
  <c r="O3927" i="22" s="1"/>
  <c r="M3924" i="22"/>
  <c r="N3924" i="22" s="1"/>
  <c r="O3924" i="22" s="1"/>
  <c r="M3922" i="22"/>
  <c r="N3922" i="22" s="1"/>
  <c r="O3922" i="22" s="1"/>
  <c r="M3920" i="22"/>
  <c r="N3920" i="22" s="1"/>
  <c r="O3920" i="22" s="1"/>
  <c r="M3918" i="22"/>
  <c r="N3918" i="22" s="1"/>
  <c r="O3918" i="22" s="1"/>
  <c r="M3916" i="22"/>
  <c r="N3916" i="22" s="1"/>
  <c r="O3916" i="22" s="1"/>
  <c r="M3913" i="22"/>
  <c r="N3913" i="22" s="1"/>
  <c r="O3913" i="22" s="1"/>
  <c r="M3911" i="22"/>
  <c r="N3911" i="22" s="1"/>
  <c r="O3911" i="22" s="1"/>
  <c r="M3909" i="22"/>
  <c r="N3909" i="22" s="1"/>
  <c r="O3909" i="22" s="1"/>
  <c r="M3907" i="22"/>
  <c r="N3907" i="22" s="1"/>
  <c r="O3907" i="22" s="1"/>
  <c r="M3905" i="22"/>
  <c r="N3905" i="22" s="1"/>
  <c r="O3905" i="22" s="1"/>
  <c r="M3902" i="22"/>
  <c r="N3902" i="22" s="1"/>
  <c r="O3902" i="22" s="1"/>
  <c r="M3900" i="22"/>
  <c r="N3900" i="22" s="1"/>
  <c r="O3900" i="22" s="1"/>
  <c r="M3898" i="22"/>
  <c r="N3898" i="22" s="1"/>
  <c r="O3898" i="22" s="1"/>
  <c r="M3896" i="22"/>
  <c r="N3896" i="22" s="1"/>
  <c r="O3896" i="22" s="1"/>
  <c r="M3894" i="22"/>
  <c r="N3894" i="22" s="1"/>
  <c r="O3894" i="22" s="1"/>
  <c r="M3891" i="22"/>
  <c r="N3891" i="22" s="1"/>
  <c r="O3891" i="22" s="1"/>
  <c r="M3888" i="22"/>
  <c r="N3888" i="22" s="1"/>
  <c r="O3888" i="22" s="1"/>
  <c r="M3885" i="22"/>
  <c r="N3885" i="22" s="1"/>
  <c r="O3885" i="22" s="1"/>
  <c r="M3882" i="22"/>
  <c r="N3882" i="22" s="1"/>
  <c r="O3882" i="22" s="1"/>
  <c r="M3878" i="22"/>
  <c r="N3878" i="22" s="1"/>
  <c r="O3878" i="22" s="1"/>
  <c r="M3876" i="22"/>
  <c r="N3876" i="22" s="1"/>
  <c r="O3876" i="22" s="1"/>
  <c r="M3873" i="22"/>
  <c r="N3873" i="22" s="1"/>
  <c r="O3873" i="22" s="1"/>
  <c r="M3870" i="22"/>
  <c r="N3870" i="22" s="1"/>
  <c r="O3870" i="22" s="1"/>
  <c r="M3868" i="22"/>
  <c r="N3868" i="22" s="1"/>
  <c r="O3868" i="22" s="1"/>
  <c r="M3865" i="22"/>
  <c r="N3865" i="22" s="1"/>
  <c r="O3865" i="22" s="1"/>
  <c r="M3862" i="22"/>
  <c r="N3862" i="22" s="1"/>
  <c r="O3862" i="22" s="1"/>
  <c r="M3860" i="22"/>
  <c r="N3860" i="22" s="1"/>
  <c r="O3860" i="22" s="1"/>
  <c r="M3857" i="22"/>
  <c r="N3857" i="22" s="1"/>
  <c r="O3857" i="22" s="1"/>
  <c r="M3855" i="22"/>
  <c r="N3855" i="22" s="1"/>
  <c r="O3855" i="22" s="1"/>
  <c r="M3852" i="22"/>
  <c r="N3852" i="22" s="1"/>
  <c r="O3852" i="22" s="1"/>
  <c r="M3850" i="22"/>
  <c r="N3850" i="22" s="1"/>
  <c r="O3850" i="22" s="1"/>
  <c r="M3848" i="22"/>
  <c r="N3848" i="22" s="1"/>
  <c r="O3848" i="22" s="1"/>
  <c r="M3845" i="22"/>
  <c r="N3845" i="22" s="1"/>
  <c r="O3845" i="22" s="1"/>
  <c r="M3843" i="22"/>
  <c r="N3843" i="22" s="1"/>
  <c r="O3843" i="22" s="1"/>
  <c r="M3840" i="22"/>
  <c r="N3840" i="22" s="1"/>
  <c r="O3840" i="22" s="1"/>
  <c r="M3837" i="22"/>
  <c r="N3837" i="22" s="1"/>
  <c r="O3837" i="22" s="1"/>
  <c r="M3834" i="22"/>
  <c r="N3834" i="22" s="1"/>
  <c r="O3834" i="22" s="1"/>
  <c r="M3832" i="22"/>
  <c r="N3832" i="22" s="1"/>
  <c r="O3832" i="22" s="1"/>
  <c r="M3830" i="22"/>
  <c r="N3830" i="22" s="1"/>
  <c r="O3830" i="22" s="1"/>
  <c r="M3828" i="22"/>
  <c r="N3828" i="22" s="1"/>
  <c r="O3828" i="22" s="1"/>
  <c r="M3825" i="22"/>
  <c r="N3825" i="22" s="1"/>
  <c r="O3825" i="22" s="1"/>
  <c r="M3823" i="22"/>
  <c r="N3823" i="22" s="1"/>
  <c r="O3823" i="22" s="1"/>
  <c r="M3821" i="22"/>
  <c r="N3821" i="22" s="1"/>
  <c r="O3821" i="22" s="1"/>
  <c r="M3819" i="22"/>
  <c r="N3819" i="22" s="1"/>
  <c r="O3819" i="22" s="1"/>
  <c r="M3816" i="22"/>
  <c r="N3816" i="22" s="1"/>
  <c r="O3816" i="22" s="1"/>
  <c r="M3814" i="22"/>
  <c r="N3814" i="22" s="1"/>
  <c r="O3814" i="22" s="1"/>
  <c r="M3812" i="22"/>
  <c r="N3812" i="22" s="1"/>
  <c r="O3812" i="22" s="1"/>
  <c r="M3810" i="22"/>
  <c r="N3810" i="22" s="1"/>
  <c r="O3810" i="22" s="1"/>
  <c r="M3807" i="22"/>
  <c r="N3807" i="22" s="1"/>
  <c r="O3807" i="22" s="1"/>
  <c r="M3805" i="22"/>
  <c r="N3805" i="22" s="1"/>
  <c r="O3805" i="22" s="1"/>
  <c r="M3803" i="22"/>
  <c r="N3803" i="22" s="1"/>
  <c r="O3803" i="22" s="1"/>
  <c r="M3801" i="22"/>
  <c r="N3801" i="22" s="1"/>
  <c r="O3801" i="22" s="1"/>
  <c r="M3798" i="22"/>
  <c r="N3798" i="22" s="1"/>
  <c r="O3798" i="22" s="1"/>
  <c r="M3796" i="22"/>
  <c r="N3796" i="22" s="1"/>
  <c r="O3796" i="22" s="1"/>
  <c r="M3794" i="22"/>
  <c r="N3794" i="22" s="1"/>
  <c r="O3794" i="22" s="1"/>
  <c r="M3792" i="22"/>
  <c r="N3792" i="22" s="1"/>
  <c r="O3792" i="22" s="1"/>
  <c r="M3789" i="22"/>
  <c r="N3789" i="22" s="1"/>
  <c r="O3789" i="22" s="1"/>
  <c r="M3787" i="22"/>
  <c r="N3787" i="22" s="1"/>
  <c r="O3787" i="22" s="1"/>
  <c r="M3785" i="22"/>
  <c r="N3785" i="22" s="1"/>
  <c r="O3785" i="22" s="1"/>
  <c r="M3783" i="22"/>
  <c r="N3783" i="22" s="1"/>
  <c r="O3783" i="22" s="1"/>
  <c r="M3780" i="22"/>
  <c r="N3780" i="22" s="1"/>
  <c r="O3780" i="22" s="1"/>
  <c r="M3777" i="22"/>
  <c r="N3777" i="22" s="1"/>
  <c r="O3777" i="22" s="1"/>
  <c r="M3774" i="22"/>
  <c r="N3774" i="22" s="1"/>
  <c r="O3774" i="22" s="1"/>
  <c r="M3772" i="22"/>
  <c r="N3772" i="22" s="1"/>
  <c r="O3772" i="22" s="1"/>
  <c r="M3770" i="22"/>
  <c r="N3770" i="22" s="1"/>
  <c r="O3770" i="22" s="1"/>
  <c r="M3768" i="22"/>
  <c r="N3768" i="22" s="1"/>
  <c r="O3768" i="22" s="1"/>
  <c r="M3765" i="22"/>
  <c r="N3765" i="22" s="1"/>
  <c r="O3765" i="22" s="1"/>
  <c r="M3763" i="22"/>
  <c r="N3763" i="22" s="1"/>
  <c r="O3763" i="22" s="1"/>
  <c r="M3761" i="22"/>
  <c r="N3761" i="22" s="1"/>
  <c r="O3761" i="22" s="1"/>
  <c r="M3759" i="22"/>
  <c r="N3759" i="22" s="1"/>
  <c r="O3759" i="22" s="1"/>
  <c r="M3756" i="22"/>
  <c r="N3756" i="22" s="1"/>
  <c r="O3756" i="22" s="1"/>
  <c r="M3754" i="22"/>
  <c r="N3754" i="22" s="1"/>
  <c r="O3754" i="22" s="1"/>
  <c r="M3752" i="22"/>
  <c r="N3752" i="22" s="1"/>
  <c r="O3752" i="22" s="1"/>
  <c r="M3750" i="22"/>
  <c r="N3750" i="22" s="1"/>
  <c r="O3750" i="22" s="1"/>
  <c r="M3747" i="22"/>
  <c r="N3747" i="22" s="1"/>
  <c r="O3747" i="22" s="1"/>
  <c r="M3745" i="22"/>
  <c r="N3745" i="22" s="1"/>
  <c r="O3745" i="22" s="1"/>
  <c r="M3743" i="22"/>
  <c r="N3743" i="22" s="1"/>
  <c r="O3743" i="22" s="1"/>
  <c r="M3741" i="22"/>
  <c r="N3741" i="22" s="1"/>
  <c r="O3741" i="22" s="1"/>
  <c r="M3738" i="22"/>
  <c r="N3738" i="22" s="1"/>
  <c r="O3738" i="22" s="1"/>
  <c r="M3736" i="22"/>
  <c r="N3736" i="22" s="1"/>
  <c r="O3736" i="22" s="1"/>
  <c r="M3734" i="22"/>
  <c r="N3734" i="22" s="1"/>
  <c r="O3734" i="22" s="1"/>
  <c r="M3732" i="22"/>
  <c r="N3732" i="22" s="1"/>
  <c r="O3732" i="22" s="1"/>
  <c r="M3729" i="22"/>
  <c r="N3729" i="22" s="1"/>
  <c r="O3729" i="22" s="1"/>
  <c r="M3727" i="22"/>
  <c r="N3727" i="22" s="1"/>
  <c r="O3727" i="22" s="1"/>
  <c r="M3725" i="22"/>
  <c r="N3725" i="22" s="1"/>
  <c r="O3725" i="22" s="1"/>
  <c r="M3723" i="22"/>
  <c r="N3723" i="22" s="1"/>
  <c r="O3723" i="22" s="1"/>
  <c r="M3720" i="22"/>
  <c r="N3720" i="22" s="1"/>
  <c r="O3720" i="22" s="1"/>
  <c r="M3718" i="22"/>
  <c r="N3718" i="22" s="1"/>
  <c r="O3718" i="22" s="1"/>
  <c r="M3716" i="22"/>
  <c r="N3716" i="22" s="1"/>
  <c r="O3716" i="22" s="1"/>
  <c r="M3713" i="22"/>
  <c r="N3713" i="22" s="1"/>
  <c r="O3713" i="22" s="1"/>
  <c r="M3711" i="22"/>
  <c r="N3711" i="22" s="1"/>
  <c r="O3711" i="22" s="1"/>
  <c r="M3709" i="22"/>
  <c r="N3709" i="22" s="1"/>
  <c r="O3709" i="22" s="1"/>
  <c r="M3706" i="22"/>
  <c r="N3706" i="22" s="1"/>
  <c r="O3706" i="22" s="1"/>
  <c r="M3704" i="22"/>
  <c r="N3704" i="22" s="1"/>
  <c r="O3704" i="22" s="1"/>
  <c r="M3702" i="22"/>
  <c r="N3702" i="22" s="1"/>
  <c r="O3702" i="22" s="1"/>
  <c r="M3699" i="22"/>
  <c r="N3699" i="22" s="1"/>
  <c r="O3699" i="22" s="1"/>
  <c r="M3697" i="22"/>
  <c r="N3697" i="22" s="1"/>
  <c r="O3697" i="22" s="1"/>
  <c r="M3695" i="22"/>
  <c r="N3695" i="22" s="1"/>
  <c r="O3695" i="22" s="1"/>
  <c r="M3692" i="22"/>
  <c r="N3692" i="22" s="1"/>
  <c r="O3692" i="22" s="1"/>
  <c r="M3690" i="22"/>
  <c r="N3690" i="22" s="1"/>
  <c r="O3690" i="22" s="1"/>
  <c r="M3688" i="22"/>
  <c r="N3688" i="22" s="1"/>
  <c r="O3688" i="22" s="1"/>
  <c r="M3685" i="22"/>
  <c r="N3685" i="22" s="1"/>
  <c r="O3685" i="22" s="1"/>
  <c r="M3682" i="22"/>
  <c r="N3682" i="22" s="1"/>
  <c r="O3682" i="22" s="1"/>
  <c r="M3679" i="22"/>
  <c r="N3679" i="22" s="1"/>
  <c r="O3679" i="22" s="1"/>
  <c r="M3676" i="22"/>
  <c r="N3676" i="22" s="1"/>
  <c r="O3676" i="22" s="1"/>
  <c r="M3672" i="22"/>
  <c r="N3672" i="22" s="1"/>
  <c r="O3672" i="22" s="1"/>
  <c r="M3666" i="22"/>
  <c r="N3666" i="22" s="1"/>
  <c r="O3666" i="22" s="1"/>
  <c r="M3662" i="22"/>
  <c r="N3662" i="22" s="1"/>
  <c r="O3662" i="22" s="1"/>
  <c r="M3657" i="22"/>
  <c r="N3657" i="22" s="1"/>
  <c r="O3657" i="22" s="1"/>
  <c r="M3654" i="22"/>
  <c r="N3654" i="22" s="1"/>
  <c r="O3654" i="22" s="1"/>
  <c r="M3649" i="22"/>
  <c r="N3649" i="22" s="1"/>
  <c r="O3649" i="22" s="1"/>
  <c r="M3647" i="22"/>
  <c r="N3647" i="22" s="1"/>
  <c r="O3647" i="22" s="1"/>
  <c r="M3645" i="22"/>
  <c r="N3645" i="22" s="1"/>
  <c r="O3645" i="22" s="1"/>
  <c r="M3643" i="22"/>
  <c r="N3643" i="22" s="1"/>
  <c r="O3643" i="22" s="1"/>
  <c r="M3640" i="22"/>
  <c r="N3640" i="22" s="1"/>
  <c r="O3640" i="22" s="1"/>
  <c r="M3638" i="22"/>
  <c r="N3638" i="22" s="1"/>
  <c r="O3638" i="22" s="1"/>
  <c r="M3636" i="22"/>
  <c r="N3636" i="22" s="1"/>
  <c r="O3636" i="22" s="1"/>
  <c r="M3634" i="22"/>
  <c r="N3634" i="22" s="1"/>
  <c r="O3634" i="22" s="1"/>
  <c r="M3632" i="22"/>
  <c r="N3632" i="22" s="1"/>
  <c r="O3632" i="22" s="1"/>
  <c r="M3629" i="22"/>
  <c r="N3629" i="22" s="1"/>
  <c r="O3629" i="22" s="1"/>
  <c r="M3627" i="22"/>
  <c r="N3627" i="22" s="1"/>
  <c r="O3627" i="22" s="1"/>
  <c r="M3625" i="22"/>
  <c r="N3625" i="22" s="1"/>
  <c r="O3625" i="22" s="1"/>
  <c r="M3623" i="22"/>
  <c r="N3623" i="22" s="1"/>
  <c r="O3623" i="22" s="1"/>
  <c r="M3616" i="22"/>
  <c r="N3616" i="22" s="1"/>
  <c r="O3616" i="22" s="1"/>
  <c r="M3614" i="22"/>
  <c r="N3614" i="22" s="1"/>
  <c r="O3614" i="22" s="1"/>
  <c r="M3611" i="22"/>
  <c r="N3611" i="22" s="1"/>
  <c r="O3611" i="22" s="1"/>
  <c r="M3609" i="22"/>
  <c r="N3609" i="22" s="1"/>
  <c r="O3609" i="22" s="1"/>
  <c r="M3604" i="22"/>
  <c r="N3604" i="22" s="1"/>
  <c r="O3604" i="22" s="1"/>
  <c r="M3602" i="22"/>
  <c r="N3602" i="22" s="1"/>
  <c r="O3602" i="22" s="1"/>
  <c r="M3600" i="22"/>
  <c r="N3600" i="22" s="1"/>
  <c r="O3600" i="22" s="1"/>
  <c r="M3598" i="22"/>
  <c r="N3598" i="22" s="1"/>
  <c r="O3598" i="22" s="1"/>
  <c r="M3596" i="22"/>
  <c r="N3596" i="22" s="1"/>
  <c r="O3596" i="22" s="1"/>
  <c r="M3594" i="22"/>
  <c r="N3594" i="22" s="1"/>
  <c r="O3594" i="22" s="1"/>
  <c r="M3592" i="22"/>
  <c r="N3592" i="22" s="1"/>
  <c r="O3592" i="22" s="1"/>
  <c r="M3590" i="22"/>
  <c r="N3590" i="22" s="1"/>
  <c r="O3590" i="22" s="1"/>
  <c r="M3588" i="22"/>
  <c r="N3588" i="22" s="1"/>
  <c r="O3588" i="22" s="1"/>
  <c r="M3586" i="22"/>
  <c r="N3586" i="22" s="1"/>
  <c r="O3586" i="22" s="1"/>
  <c r="M3584" i="22"/>
  <c r="N3584" i="22" s="1"/>
  <c r="O3584" i="22" s="1"/>
  <c r="M3582" i="22"/>
  <c r="N3582" i="22" s="1"/>
  <c r="O3582" i="22" s="1"/>
  <c r="M3580" i="22"/>
  <c r="N3580" i="22" s="1"/>
  <c r="O3580" i="22" s="1"/>
  <c r="M3578" i="22"/>
  <c r="N3578" i="22" s="1"/>
  <c r="O3578" i="22" s="1"/>
  <c r="M3576" i="22"/>
  <c r="N3576" i="22" s="1"/>
  <c r="O3576" i="22" s="1"/>
  <c r="M3574" i="22"/>
  <c r="N3574" i="22" s="1"/>
  <c r="O3574" i="22" s="1"/>
  <c r="M3572" i="22"/>
  <c r="N3572" i="22" s="1"/>
  <c r="O3572" i="22" s="1"/>
  <c r="M3570" i="22"/>
  <c r="N3570" i="22" s="1"/>
  <c r="O3570" i="22" s="1"/>
  <c r="M3568" i="22"/>
  <c r="N3568" i="22" s="1"/>
  <c r="O3568" i="22" s="1"/>
  <c r="M3566" i="22"/>
  <c r="N3566" i="22" s="1"/>
  <c r="O3566" i="22" s="1"/>
  <c r="M3564" i="22"/>
  <c r="N3564" i="22" s="1"/>
  <c r="O3564" i="22" s="1"/>
  <c r="M3562" i="22"/>
  <c r="N3562" i="22" s="1"/>
  <c r="O3562" i="22" s="1"/>
  <c r="M3560" i="22"/>
  <c r="N3560" i="22" s="1"/>
  <c r="O3560" i="22" s="1"/>
  <c r="M3558" i="22"/>
  <c r="N3558" i="22" s="1"/>
  <c r="O3558" i="22" s="1"/>
  <c r="M3556" i="22"/>
  <c r="N3556" i="22" s="1"/>
  <c r="O3556" i="22" s="1"/>
  <c r="M3554" i="22"/>
  <c r="N3554" i="22" s="1"/>
  <c r="O3554" i="22" s="1"/>
  <c r="M3552" i="22"/>
  <c r="N3552" i="22" s="1"/>
  <c r="O3552" i="22" s="1"/>
  <c r="M3550" i="22"/>
  <c r="N3550" i="22" s="1"/>
  <c r="O3550" i="22" s="1"/>
  <c r="M3548" i="22"/>
  <c r="N3548" i="22" s="1"/>
  <c r="O3548" i="22" s="1"/>
  <c r="M3546" i="22"/>
  <c r="N3546" i="22" s="1"/>
  <c r="O3546" i="22" s="1"/>
  <c r="M3544" i="22"/>
  <c r="N3544" i="22" s="1"/>
  <c r="O3544" i="22" s="1"/>
  <c r="M3542" i="22"/>
  <c r="N3542" i="22" s="1"/>
  <c r="O3542" i="22" s="1"/>
  <c r="M3540" i="22"/>
  <c r="N3540" i="22" s="1"/>
  <c r="O3540" i="22" s="1"/>
  <c r="M3538" i="22"/>
  <c r="N3538" i="22" s="1"/>
  <c r="O3538" i="22" s="1"/>
  <c r="M3536" i="22"/>
  <c r="N3536" i="22" s="1"/>
  <c r="O3536" i="22" s="1"/>
  <c r="M3534" i="22"/>
  <c r="N3534" i="22" s="1"/>
  <c r="O3534" i="22" s="1"/>
  <c r="M3532" i="22"/>
  <c r="N3532" i="22" s="1"/>
  <c r="O3532" i="22" s="1"/>
  <c r="M3530" i="22"/>
  <c r="N3530" i="22" s="1"/>
  <c r="O3530" i="22" s="1"/>
  <c r="M3528" i="22"/>
  <c r="N3528" i="22" s="1"/>
  <c r="O3528" i="22" s="1"/>
  <c r="M3526" i="22"/>
  <c r="N3526" i="22" s="1"/>
  <c r="O3526" i="22" s="1"/>
  <c r="M3524" i="22"/>
  <c r="N3524" i="22" s="1"/>
  <c r="O3524" i="22" s="1"/>
  <c r="M3522" i="22"/>
  <c r="N3522" i="22" s="1"/>
  <c r="O3522" i="22" s="1"/>
  <c r="M3520" i="22"/>
  <c r="N3520" i="22" s="1"/>
  <c r="O3520" i="22" s="1"/>
  <c r="M3518" i="22"/>
  <c r="N3518" i="22" s="1"/>
  <c r="O3518" i="22" s="1"/>
  <c r="M3516" i="22"/>
  <c r="N3516" i="22" s="1"/>
  <c r="O3516" i="22" s="1"/>
  <c r="M3514" i="22"/>
  <c r="N3514" i="22" s="1"/>
  <c r="O3514" i="22" s="1"/>
  <c r="M3512" i="22"/>
  <c r="N3512" i="22" s="1"/>
  <c r="O3512" i="22" s="1"/>
  <c r="M3510" i="22"/>
  <c r="N3510" i="22" s="1"/>
  <c r="O3510" i="22" s="1"/>
  <c r="M3508" i="22"/>
  <c r="N3508" i="22" s="1"/>
  <c r="O3508" i="22" s="1"/>
  <c r="M3506" i="22"/>
  <c r="N3506" i="22" s="1"/>
  <c r="O3506" i="22" s="1"/>
  <c r="M3504" i="22"/>
  <c r="N3504" i="22" s="1"/>
  <c r="O3504" i="22" s="1"/>
  <c r="M3502" i="22"/>
  <c r="N3502" i="22" s="1"/>
  <c r="O3502" i="22" s="1"/>
  <c r="M3500" i="22"/>
  <c r="N3500" i="22" s="1"/>
  <c r="O3500" i="22" s="1"/>
  <c r="M3498" i="22"/>
  <c r="N3498" i="22" s="1"/>
  <c r="O3498" i="22" s="1"/>
  <c r="M3496" i="22"/>
  <c r="N3496" i="22" s="1"/>
  <c r="O3496" i="22" s="1"/>
  <c r="M3494" i="22"/>
  <c r="N3494" i="22" s="1"/>
  <c r="O3494" i="22" s="1"/>
  <c r="M3492" i="22"/>
  <c r="N3492" i="22" s="1"/>
  <c r="O3492" i="22" s="1"/>
  <c r="M3490" i="22"/>
  <c r="N3490" i="22" s="1"/>
  <c r="O3490" i="22" s="1"/>
  <c r="M3488" i="22"/>
  <c r="N3488" i="22" s="1"/>
  <c r="O3488" i="22" s="1"/>
  <c r="M3486" i="22"/>
  <c r="N3486" i="22" s="1"/>
  <c r="O3486" i="22" s="1"/>
  <c r="M3484" i="22"/>
  <c r="N3484" i="22" s="1"/>
  <c r="O3484" i="22" s="1"/>
  <c r="M3482" i="22"/>
  <c r="N3482" i="22" s="1"/>
  <c r="O3482" i="22" s="1"/>
  <c r="M3480" i="22"/>
  <c r="N3480" i="22" s="1"/>
  <c r="O3480" i="22" s="1"/>
  <c r="M3478" i="22"/>
  <c r="N3478" i="22" s="1"/>
  <c r="O3478" i="22" s="1"/>
  <c r="M3476" i="22"/>
  <c r="N3476" i="22" s="1"/>
  <c r="O3476" i="22" s="1"/>
  <c r="M3474" i="22"/>
  <c r="N3474" i="22" s="1"/>
  <c r="O3474" i="22" s="1"/>
  <c r="M3472" i="22"/>
  <c r="N3472" i="22" s="1"/>
  <c r="O3472" i="22" s="1"/>
  <c r="M3470" i="22"/>
  <c r="N3470" i="22" s="1"/>
  <c r="O3470" i="22" s="1"/>
  <c r="M3468" i="22"/>
  <c r="N3468" i="22" s="1"/>
  <c r="O3468" i="22" s="1"/>
  <c r="M3466" i="22"/>
  <c r="N3466" i="22" s="1"/>
  <c r="O3466" i="22" s="1"/>
  <c r="M3464" i="22"/>
  <c r="N3464" i="22" s="1"/>
  <c r="O3464" i="22" s="1"/>
  <c r="M4990" i="22"/>
  <c r="N4990" i="22" s="1"/>
  <c r="O4990" i="22" s="1"/>
  <c r="M4984" i="22"/>
  <c r="N4984" i="22" s="1"/>
  <c r="O4984" i="22" s="1"/>
  <c r="M2606" i="22"/>
  <c r="N2606" i="22" s="1"/>
  <c r="O2606" i="22" s="1"/>
  <c r="M2603" i="22"/>
  <c r="N2603" i="22" s="1"/>
  <c r="O2603" i="22" s="1"/>
  <c r="M2598" i="22"/>
  <c r="N2598" i="22" s="1"/>
  <c r="O2598" i="22" s="1"/>
  <c r="M2595" i="22"/>
  <c r="N2595" i="22" s="1"/>
  <c r="O2595" i="22" s="1"/>
  <c r="M2590" i="22"/>
  <c r="N2590" i="22" s="1"/>
  <c r="O2590" i="22" s="1"/>
  <c r="M2587" i="22"/>
  <c r="N2587" i="22" s="1"/>
  <c r="O2587" i="22" s="1"/>
  <c r="M2582" i="22"/>
  <c r="N2582" i="22" s="1"/>
  <c r="O2582" i="22" s="1"/>
  <c r="M2579" i="22"/>
  <c r="N2579" i="22" s="1"/>
  <c r="O2579" i="22" s="1"/>
  <c r="M2574" i="22"/>
  <c r="N2574" i="22" s="1"/>
  <c r="O2574" i="22" s="1"/>
  <c r="M2571" i="22"/>
  <c r="N2571" i="22" s="1"/>
  <c r="O2571" i="22" s="1"/>
  <c r="M2566" i="22"/>
  <c r="N2566" i="22" s="1"/>
  <c r="O2566" i="22" s="1"/>
  <c r="M2563" i="22"/>
  <c r="N2563" i="22" s="1"/>
  <c r="O2563" i="22" s="1"/>
  <c r="M2558" i="22"/>
  <c r="N2558" i="22" s="1"/>
  <c r="O2558" i="22" s="1"/>
  <c r="M2555" i="22"/>
  <c r="N2555" i="22" s="1"/>
  <c r="O2555" i="22" s="1"/>
  <c r="M2550" i="22"/>
  <c r="N2550" i="22" s="1"/>
  <c r="O2550" i="22" s="1"/>
  <c r="M2547" i="22"/>
  <c r="N2547" i="22" s="1"/>
  <c r="O2547" i="22" s="1"/>
  <c r="M2542" i="22"/>
  <c r="N2542" i="22" s="1"/>
  <c r="O2542" i="22" s="1"/>
  <c r="M2539" i="22"/>
  <c r="N2539" i="22" s="1"/>
  <c r="O2539" i="22" s="1"/>
  <c r="M2534" i="22"/>
  <c r="N2534" i="22" s="1"/>
  <c r="O2534" i="22" s="1"/>
  <c r="M2531" i="22"/>
  <c r="N2531" i="22" s="1"/>
  <c r="O2531" i="22" s="1"/>
  <c r="M2526" i="22"/>
  <c r="N2526" i="22" s="1"/>
  <c r="O2526" i="22" s="1"/>
  <c r="M2523" i="22"/>
  <c r="N2523" i="22" s="1"/>
  <c r="O2523" i="22" s="1"/>
  <c r="M2518" i="22"/>
  <c r="N2518" i="22" s="1"/>
  <c r="O2518" i="22" s="1"/>
  <c r="M2515" i="22"/>
  <c r="N2515" i="22" s="1"/>
  <c r="O2515" i="22" s="1"/>
  <c r="M2510" i="22"/>
  <c r="N2510" i="22" s="1"/>
  <c r="O2510" i="22" s="1"/>
  <c r="M2507" i="22"/>
  <c r="N2507" i="22" s="1"/>
  <c r="O2507" i="22" s="1"/>
  <c r="M2502" i="22"/>
  <c r="N2502" i="22" s="1"/>
  <c r="O2502" i="22" s="1"/>
  <c r="M2499" i="22"/>
  <c r="N2499" i="22" s="1"/>
  <c r="O2499" i="22" s="1"/>
  <c r="M2494" i="22"/>
  <c r="N2494" i="22" s="1"/>
  <c r="O2494" i="22" s="1"/>
  <c r="M2491" i="22"/>
  <c r="N2491" i="22" s="1"/>
  <c r="O2491" i="22" s="1"/>
  <c r="M2486" i="22"/>
  <c r="N2486" i="22" s="1"/>
  <c r="O2486" i="22" s="1"/>
  <c r="M2483" i="22"/>
  <c r="N2483" i="22" s="1"/>
  <c r="O2483" i="22" s="1"/>
  <c r="M2478" i="22"/>
  <c r="N2478" i="22" s="1"/>
  <c r="O2478" i="22" s="1"/>
  <c r="M2475" i="22"/>
  <c r="N2475" i="22" s="1"/>
  <c r="O2475" i="22" s="1"/>
  <c r="M2470" i="22"/>
  <c r="N2470" i="22" s="1"/>
  <c r="O2470" i="22" s="1"/>
  <c r="M2467" i="22"/>
  <c r="N2467" i="22" s="1"/>
  <c r="O2467" i="22" s="1"/>
  <c r="M2462" i="22"/>
  <c r="N2462" i="22" s="1"/>
  <c r="O2462" i="22" s="1"/>
  <c r="M2459" i="22"/>
  <c r="N2459" i="22" s="1"/>
  <c r="O2459" i="22" s="1"/>
  <c r="M2454" i="22"/>
  <c r="N2454" i="22" s="1"/>
  <c r="O2454" i="22" s="1"/>
  <c r="M2451" i="22"/>
  <c r="N2451" i="22" s="1"/>
  <c r="O2451" i="22" s="1"/>
  <c r="M2446" i="22"/>
  <c r="N2446" i="22" s="1"/>
  <c r="O2446" i="22" s="1"/>
  <c r="M2443" i="22"/>
  <c r="N2443" i="22" s="1"/>
  <c r="O2443" i="22" s="1"/>
  <c r="M2438" i="22"/>
  <c r="N2438" i="22" s="1"/>
  <c r="O2438" i="22" s="1"/>
  <c r="M2435" i="22"/>
  <c r="N2435" i="22" s="1"/>
  <c r="O2435" i="22" s="1"/>
  <c r="M2430" i="22"/>
  <c r="N2430" i="22" s="1"/>
  <c r="O2430" i="22" s="1"/>
  <c r="M2427" i="22"/>
  <c r="N2427" i="22" s="1"/>
  <c r="O2427" i="22" s="1"/>
  <c r="M2422" i="22"/>
  <c r="N2422" i="22" s="1"/>
  <c r="O2422" i="22" s="1"/>
  <c r="M2419" i="22"/>
  <c r="N2419" i="22" s="1"/>
  <c r="O2419" i="22" s="1"/>
  <c r="M2414" i="22"/>
  <c r="N2414" i="22" s="1"/>
  <c r="O2414" i="22" s="1"/>
  <c r="M2411" i="22"/>
  <c r="N2411" i="22" s="1"/>
  <c r="O2411" i="22" s="1"/>
  <c r="M2406" i="22"/>
  <c r="N2406" i="22" s="1"/>
  <c r="O2406" i="22" s="1"/>
  <c r="M2403" i="22"/>
  <c r="N2403" i="22" s="1"/>
  <c r="O2403" i="22" s="1"/>
  <c r="M2398" i="22"/>
  <c r="N2398" i="22" s="1"/>
  <c r="O2398" i="22" s="1"/>
  <c r="M2395" i="22"/>
  <c r="N2395" i="22" s="1"/>
  <c r="O2395" i="22" s="1"/>
  <c r="M2390" i="22"/>
  <c r="N2390" i="22" s="1"/>
  <c r="O2390" i="22" s="1"/>
  <c r="M2387" i="22"/>
  <c r="N2387" i="22" s="1"/>
  <c r="O2387" i="22" s="1"/>
  <c r="M2382" i="22"/>
  <c r="N2382" i="22" s="1"/>
  <c r="O2382" i="22" s="1"/>
  <c r="M2379" i="22"/>
  <c r="N2379" i="22" s="1"/>
  <c r="O2379" i="22" s="1"/>
  <c r="M2374" i="22"/>
  <c r="N2374" i="22" s="1"/>
  <c r="O2374" i="22" s="1"/>
  <c r="M2371" i="22"/>
  <c r="N2371" i="22" s="1"/>
  <c r="O2371" i="22" s="1"/>
  <c r="M2366" i="22"/>
  <c r="N2366" i="22" s="1"/>
  <c r="O2366" i="22" s="1"/>
  <c r="M2363" i="22"/>
  <c r="N2363" i="22" s="1"/>
  <c r="O2363" i="22" s="1"/>
  <c r="M2358" i="22"/>
  <c r="N2358" i="22" s="1"/>
  <c r="O2358" i="22" s="1"/>
  <c r="M2355" i="22"/>
  <c r="N2355" i="22" s="1"/>
  <c r="O2355" i="22" s="1"/>
  <c r="M2350" i="22"/>
  <c r="N2350" i="22" s="1"/>
  <c r="O2350" i="22" s="1"/>
  <c r="M2347" i="22"/>
  <c r="N2347" i="22" s="1"/>
  <c r="O2347" i="22" s="1"/>
  <c r="M2342" i="22"/>
  <c r="N2342" i="22" s="1"/>
  <c r="O2342" i="22" s="1"/>
  <c r="M2339" i="22"/>
  <c r="N2339" i="22" s="1"/>
  <c r="O2339" i="22" s="1"/>
  <c r="M2334" i="22"/>
  <c r="N2334" i="22" s="1"/>
  <c r="O2334" i="22" s="1"/>
  <c r="M2331" i="22"/>
  <c r="N2331" i="22" s="1"/>
  <c r="O2331" i="22" s="1"/>
  <c r="M2326" i="22"/>
  <c r="N2326" i="22" s="1"/>
  <c r="O2326" i="22" s="1"/>
  <c r="M2323" i="22"/>
  <c r="N2323" i="22" s="1"/>
  <c r="O2323" i="22" s="1"/>
  <c r="M2318" i="22"/>
  <c r="N2318" i="22" s="1"/>
  <c r="O2318" i="22" s="1"/>
  <c r="M2315" i="22"/>
  <c r="N2315" i="22" s="1"/>
  <c r="O2315" i="22" s="1"/>
  <c r="M2305" i="22"/>
  <c r="N2305" i="22" s="1"/>
  <c r="O2305" i="22" s="1"/>
  <c r="M2302" i="22"/>
  <c r="N2302" i="22" s="1"/>
  <c r="O2302" i="22" s="1"/>
  <c r="M2296" i="22"/>
  <c r="N2296" i="22" s="1"/>
  <c r="O2296" i="22" s="1"/>
  <c r="M2293" i="22"/>
  <c r="N2293" i="22" s="1"/>
  <c r="O2293" i="22" s="1"/>
  <c r="M2288" i="22"/>
  <c r="N2288" i="22" s="1"/>
  <c r="O2288" i="22" s="1"/>
  <c r="M2285" i="22"/>
  <c r="N2285" i="22" s="1"/>
  <c r="O2285" i="22" s="1"/>
  <c r="M2280" i="22"/>
  <c r="N2280" i="22" s="1"/>
  <c r="O2280" i="22" s="1"/>
  <c r="M2277" i="22"/>
  <c r="N2277" i="22" s="1"/>
  <c r="O2277" i="22" s="1"/>
  <c r="M2272" i="22"/>
  <c r="N2272" i="22" s="1"/>
  <c r="O2272" i="22" s="1"/>
  <c r="M2269" i="22"/>
  <c r="N2269" i="22" s="1"/>
  <c r="O2269" i="22" s="1"/>
  <c r="M2264" i="22"/>
  <c r="N2264" i="22" s="1"/>
  <c r="O2264" i="22" s="1"/>
  <c r="M2261" i="22"/>
  <c r="N2261" i="22" s="1"/>
  <c r="O2261" i="22" s="1"/>
  <c r="M2256" i="22"/>
  <c r="N2256" i="22" s="1"/>
  <c r="O2256" i="22" s="1"/>
  <c r="M2253" i="22"/>
  <c r="N2253" i="22" s="1"/>
  <c r="O2253" i="22" s="1"/>
  <c r="M2248" i="22"/>
  <c r="N2248" i="22" s="1"/>
  <c r="O2248" i="22" s="1"/>
  <c r="M2245" i="22"/>
  <c r="N2245" i="22" s="1"/>
  <c r="O2245" i="22" s="1"/>
  <c r="M2240" i="22"/>
  <c r="N2240" i="22" s="1"/>
  <c r="O2240" i="22" s="1"/>
  <c r="M2237" i="22"/>
  <c r="N2237" i="22" s="1"/>
  <c r="O2237" i="22" s="1"/>
  <c r="M2232" i="22"/>
  <c r="N2232" i="22" s="1"/>
  <c r="O2232" i="22" s="1"/>
  <c r="M2229" i="22"/>
  <c r="N2229" i="22" s="1"/>
  <c r="O2229" i="22" s="1"/>
  <c r="M2224" i="22"/>
  <c r="N2224" i="22" s="1"/>
  <c r="O2224" i="22" s="1"/>
  <c r="M2221" i="22"/>
  <c r="N2221" i="22" s="1"/>
  <c r="O2221" i="22" s="1"/>
  <c r="M2216" i="22"/>
  <c r="N2216" i="22" s="1"/>
  <c r="O2216" i="22" s="1"/>
  <c r="M2213" i="22"/>
  <c r="N2213" i="22" s="1"/>
  <c r="O2213" i="22" s="1"/>
  <c r="M2208" i="22"/>
  <c r="N2208" i="22" s="1"/>
  <c r="O2208" i="22" s="1"/>
  <c r="M2205" i="22"/>
  <c r="N2205" i="22" s="1"/>
  <c r="O2205" i="22" s="1"/>
  <c r="M2200" i="22"/>
  <c r="N2200" i="22" s="1"/>
  <c r="O2200" i="22" s="1"/>
  <c r="M2197" i="22"/>
  <c r="N2197" i="22" s="1"/>
  <c r="O2197" i="22" s="1"/>
  <c r="M2192" i="22"/>
  <c r="N2192" i="22" s="1"/>
  <c r="O2192" i="22" s="1"/>
  <c r="M2189" i="22"/>
  <c r="N2189" i="22" s="1"/>
  <c r="O2189" i="22" s="1"/>
  <c r="M2184" i="22"/>
  <c r="N2184" i="22" s="1"/>
  <c r="O2184" i="22" s="1"/>
  <c r="M2181" i="22"/>
  <c r="N2181" i="22" s="1"/>
  <c r="O2181" i="22" s="1"/>
  <c r="M2176" i="22"/>
  <c r="N2176" i="22" s="1"/>
  <c r="O2176" i="22" s="1"/>
  <c r="M2173" i="22"/>
  <c r="N2173" i="22" s="1"/>
  <c r="O2173" i="22" s="1"/>
  <c r="M2168" i="22"/>
  <c r="N2168" i="22" s="1"/>
  <c r="O2168" i="22" s="1"/>
  <c r="M2165" i="22"/>
  <c r="N2165" i="22" s="1"/>
  <c r="O2165" i="22" s="1"/>
  <c r="M2160" i="22"/>
  <c r="N2160" i="22" s="1"/>
  <c r="O2160" i="22" s="1"/>
  <c r="M2157" i="22"/>
  <c r="N2157" i="22" s="1"/>
  <c r="O2157" i="22" s="1"/>
  <c r="M2152" i="22"/>
  <c r="N2152" i="22" s="1"/>
  <c r="O2152" i="22" s="1"/>
  <c r="M2149" i="22"/>
  <c r="N2149" i="22" s="1"/>
  <c r="O2149" i="22" s="1"/>
  <c r="M2144" i="22"/>
  <c r="N2144" i="22" s="1"/>
  <c r="O2144" i="22" s="1"/>
  <c r="M2141" i="22"/>
  <c r="N2141" i="22" s="1"/>
  <c r="O2141" i="22" s="1"/>
  <c r="M2136" i="22"/>
  <c r="N2136" i="22" s="1"/>
  <c r="O2136" i="22" s="1"/>
  <c r="M2133" i="22"/>
  <c r="N2133" i="22" s="1"/>
  <c r="O2133" i="22" s="1"/>
  <c r="M2128" i="22"/>
  <c r="N2128" i="22" s="1"/>
  <c r="O2128" i="22" s="1"/>
  <c r="M2125" i="22"/>
  <c r="N2125" i="22" s="1"/>
  <c r="O2125" i="22" s="1"/>
  <c r="M2120" i="22"/>
  <c r="N2120" i="22" s="1"/>
  <c r="O2120" i="22" s="1"/>
  <c r="M2117" i="22"/>
  <c r="N2117" i="22" s="1"/>
  <c r="O2117" i="22" s="1"/>
  <c r="M2112" i="22"/>
  <c r="N2112" i="22" s="1"/>
  <c r="O2112" i="22" s="1"/>
  <c r="M2109" i="22"/>
  <c r="N2109" i="22" s="1"/>
  <c r="O2109" i="22" s="1"/>
  <c r="M2104" i="22"/>
  <c r="N2104" i="22" s="1"/>
  <c r="O2104" i="22" s="1"/>
  <c r="M2101" i="22"/>
  <c r="N2101" i="22" s="1"/>
  <c r="O2101" i="22" s="1"/>
  <c r="M2096" i="22"/>
  <c r="N2096" i="22" s="1"/>
  <c r="O2096" i="22" s="1"/>
  <c r="M2093" i="22"/>
  <c r="N2093" i="22" s="1"/>
  <c r="O2093" i="22" s="1"/>
  <c r="M2088" i="22"/>
  <c r="N2088" i="22" s="1"/>
  <c r="O2088" i="22" s="1"/>
  <c r="M2085" i="22"/>
  <c r="N2085" i="22" s="1"/>
  <c r="O2085" i="22" s="1"/>
  <c r="M2080" i="22"/>
  <c r="N2080" i="22" s="1"/>
  <c r="O2080" i="22" s="1"/>
  <c r="M2077" i="22"/>
  <c r="N2077" i="22" s="1"/>
  <c r="O2077" i="22" s="1"/>
  <c r="M2072" i="22"/>
  <c r="N2072" i="22" s="1"/>
  <c r="O2072" i="22" s="1"/>
  <c r="M2069" i="22"/>
  <c r="N2069" i="22" s="1"/>
  <c r="O2069" i="22" s="1"/>
  <c r="M2064" i="22"/>
  <c r="N2064" i="22" s="1"/>
  <c r="O2064" i="22" s="1"/>
  <c r="M2061" i="22"/>
  <c r="N2061" i="22" s="1"/>
  <c r="O2061" i="22" s="1"/>
  <c r="M2056" i="22"/>
  <c r="N2056" i="22" s="1"/>
  <c r="O2056" i="22" s="1"/>
  <c r="M2053" i="22"/>
  <c r="N2053" i="22" s="1"/>
  <c r="O2053" i="22" s="1"/>
  <c r="M2048" i="22"/>
  <c r="N2048" i="22" s="1"/>
  <c r="O2048" i="22" s="1"/>
  <c r="M2045" i="22"/>
  <c r="N2045" i="22" s="1"/>
  <c r="O2045" i="22" s="1"/>
  <c r="M2040" i="22"/>
  <c r="N2040" i="22" s="1"/>
  <c r="O2040" i="22" s="1"/>
  <c r="M2037" i="22"/>
  <c r="N2037" i="22" s="1"/>
  <c r="O2037" i="22" s="1"/>
  <c r="M2032" i="22"/>
  <c r="N2032" i="22" s="1"/>
  <c r="O2032" i="22" s="1"/>
  <c r="M2029" i="22"/>
  <c r="N2029" i="22" s="1"/>
  <c r="O2029" i="22" s="1"/>
  <c r="M2026" i="22"/>
  <c r="N2026" i="22" s="1"/>
  <c r="O2026" i="22" s="1"/>
  <c r="M2022" i="22"/>
  <c r="N2022" i="22" s="1"/>
  <c r="O2022" i="22" s="1"/>
  <c r="M2018" i="22"/>
  <c r="N2018" i="22" s="1"/>
  <c r="O2018" i="22" s="1"/>
  <c r="M2014" i="22"/>
  <c r="N2014" i="22" s="1"/>
  <c r="O2014" i="22" s="1"/>
  <c r="M2010" i="22"/>
  <c r="N2010" i="22" s="1"/>
  <c r="O2010" i="22" s="1"/>
  <c r="M2006" i="22"/>
  <c r="N2006" i="22" s="1"/>
  <c r="O2006" i="22" s="1"/>
  <c r="M2002" i="22"/>
  <c r="N2002" i="22" s="1"/>
  <c r="O2002" i="22" s="1"/>
  <c r="M1998" i="22"/>
  <c r="N1998" i="22" s="1"/>
  <c r="O1998" i="22" s="1"/>
  <c r="M1994" i="22"/>
  <c r="N1994" i="22" s="1"/>
  <c r="O1994" i="22" s="1"/>
  <c r="M1990" i="22"/>
  <c r="N1990" i="22" s="1"/>
  <c r="O1990" i="22" s="1"/>
  <c r="M1986" i="22"/>
  <c r="N1986" i="22" s="1"/>
  <c r="O1986" i="22" s="1"/>
  <c r="M1982" i="22"/>
  <c r="N1982" i="22" s="1"/>
  <c r="O1982" i="22" s="1"/>
  <c r="M1978" i="22"/>
  <c r="N1978" i="22" s="1"/>
  <c r="O1978" i="22" s="1"/>
  <c r="M1974" i="22"/>
  <c r="N1974" i="22" s="1"/>
  <c r="O1974" i="22" s="1"/>
  <c r="M1970" i="22"/>
  <c r="N1970" i="22" s="1"/>
  <c r="O1970" i="22" s="1"/>
  <c r="M1966" i="22"/>
  <c r="N1966" i="22" s="1"/>
  <c r="O1966" i="22" s="1"/>
  <c r="M1962" i="22"/>
  <c r="N1962" i="22" s="1"/>
  <c r="O1962" i="22" s="1"/>
  <c r="M1958" i="22"/>
  <c r="N1958" i="22" s="1"/>
  <c r="O1958" i="22" s="1"/>
  <c r="M1954" i="22"/>
  <c r="N1954" i="22" s="1"/>
  <c r="O1954" i="22" s="1"/>
  <c r="M1950" i="22"/>
  <c r="N1950" i="22" s="1"/>
  <c r="O1950" i="22" s="1"/>
  <c r="M1946" i="22"/>
  <c r="N1946" i="22" s="1"/>
  <c r="O1946" i="22" s="1"/>
  <c r="M1942" i="22"/>
  <c r="N1942" i="22" s="1"/>
  <c r="O1942" i="22" s="1"/>
  <c r="M1938" i="22"/>
  <c r="N1938" i="22" s="1"/>
  <c r="O1938" i="22" s="1"/>
  <c r="M1934" i="22"/>
  <c r="N1934" i="22" s="1"/>
  <c r="O1934" i="22" s="1"/>
  <c r="M1930" i="22"/>
  <c r="N1930" i="22" s="1"/>
  <c r="O1930" i="22" s="1"/>
  <c r="M1926" i="22"/>
  <c r="N1926" i="22" s="1"/>
  <c r="O1926" i="22" s="1"/>
  <c r="M1922" i="22"/>
  <c r="N1922" i="22" s="1"/>
  <c r="O1922" i="22" s="1"/>
  <c r="M1918" i="22"/>
  <c r="N1918" i="22" s="1"/>
  <c r="O1918" i="22" s="1"/>
  <c r="M1910" i="22"/>
  <c r="N1910" i="22" s="1"/>
  <c r="O1910" i="22" s="1"/>
  <c r="M1906" i="22"/>
  <c r="N1906" i="22" s="1"/>
  <c r="O1906" i="22" s="1"/>
  <c r="M1902" i="22"/>
  <c r="N1902" i="22" s="1"/>
  <c r="O1902" i="22" s="1"/>
  <c r="M1898" i="22"/>
  <c r="N1898" i="22" s="1"/>
  <c r="O1898" i="22" s="1"/>
  <c r="M1893" i="22"/>
  <c r="N1893" i="22" s="1"/>
  <c r="O1893" i="22" s="1"/>
  <c r="M1889" i="22"/>
  <c r="N1889" i="22" s="1"/>
  <c r="O1889" i="22" s="1"/>
  <c r="M1885" i="22"/>
  <c r="N1885" i="22" s="1"/>
  <c r="O1885" i="22" s="1"/>
  <c r="M1881" i="22"/>
  <c r="N1881" i="22" s="1"/>
  <c r="O1881" i="22" s="1"/>
  <c r="M1877" i="22"/>
  <c r="N1877" i="22" s="1"/>
  <c r="O1877" i="22" s="1"/>
  <c r="M1873" i="22"/>
  <c r="N1873" i="22" s="1"/>
  <c r="O1873" i="22" s="1"/>
  <c r="M1869" i="22"/>
  <c r="N1869" i="22" s="1"/>
  <c r="O1869" i="22" s="1"/>
  <c r="M1865" i="22"/>
  <c r="N1865" i="22" s="1"/>
  <c r="O1865" i="22" s="1"/>
  <c r="M1861" i="22"/>
  <c r="N1861" i="22" s="1"/>
  <c r="O1861" i="22" s="1"/>
  <c r="M1857" i="22"/>
  <c r="N1857" i="22" s="1"/>
  <c r="O1857" i="22" s="1"/>
  <c r="M1853" i="22"/>
  <c r="N1853" i="22" s="1"/>
  <c r="O1853" i="22" s="1"/>
  <c r="M1849" i="22"/>
  <c r="N1849" i="22" s="1"/>
  <c r="O1849" i="22" s="1"/>
  <c r="M1845" i="22"/>
  <c r="N1845" i="22" s="1"/>
  <c r="O1845" i="22" s="1"/>
  <c r="M1841" i="22"/>
  <c r="N1841" i="22" s="1"/>
  <c r="O1841" i="22" s="1"/>
  <c r="M1837" i="22"/>
  <c r="N1837" i="22" s="1"/>
  <c r="O1837" i="22" s="1"/>
  <c r="M1833" i="22"/>
  <c r="N1833" i="22" s="1"/>
  <c r="O1833" i="22" s="1"/>
  <c r="M1829" i="22"/>
  <c r="N1829" i="22" s="1"/>
  <c r="O1829" i="22" s="1"/>
  <c r="M1825" i="22"/>
  <c r="N1825" i="22" s="1"/>
  <c r="O1825" i="22" s="1"/>
  <c r="M1821" i="22"/>
  <c r="N1821" i="22" s="1"/>
  <c r="O1821" i="22" s="1"/>
  <c r="M1817" i="22"/>
  <c r="N1817" i="22" s="1"/>
  <c r="O1817" i="22" s="1"/>
  <c r="M1813" i="22"/>
  <c r="N1813" i="22" s="1"/>
  <c r="O1813" i="22" s="1"/>
  <c r="M1809" i="22"/>
  <c r="N1809" i="22" s="1"/>
  <c r="O1809" i="22" s="1"/>
  <c r="M1805" i="22"/>
  <c r="N1805" i="22" s="1"/>
  <c r="O1805" i="22" s="1"/>
  <c r="M1801" i="22"/>
  <c r="N1801" i="22" s="1"/>
  <c r="O1801" i="22" s="1"/>
  <c r="M1797" i="22"/>
  <c r="N1797" i="22" s="1"/>
  <c r="O1797" i="22" s="1"/>
  <c r="M1793" i="22"/>
  <c r="N1793" i="22" s="1"/>
  <c r="O1793" i="22" s="1"/>
  <c r="M1789" i="22"/>
  <c r="N1789" i="22" s="1"/>
  <c r="O1789" i="22" s="1"/>
  <c r="M1785" i="22"/>
  <c r="N1785" i="22" s="1"/>
  <c r="O1785" i="22" s="1"/>
  <c r="M1781" i="22"/>
  <c r="N1781" i="22" s="1"/>
  <c r="O1781" i="22" s="1"/>
  <c r="M1777" i="22"/>
  <c r="N1777" i="22" s="1"/>
  <c r="O1777" i="22" s="1"/>
  <c r="M1773" i="22"/>
  <c r="N1773" i="22" s="1"/>
  <c r="O1773" i="22" s="1"/>
  <c r="M1769" i="22"/>
  <c r="N1769" i="22" s="1"/>
  <c r="O1769" i="22" s="1"/>
  <c r="M1765" i="22"/>
  <c r="N1765" i="22" s="1"/>
  <c r="O1765" i="22" s="1"/>
  <c r="M1761" i="22"/>
  <c r="N1761" i="22" s="1"/>
  <c r="O1761" i="22" s="1"/>
  <c r="M1757" i="22"/>
  <c r="N1757" i="22" s="1"/>
  <c r="O1757" i="22" s="1"/>
  <c r="M1753" i="22"/>
  <c r="N1753" i="22" s="1"/>
  <c r="O1753" i="22" s="1"/>
  <c r="M1749" i="22"/>
  <c r="N1749" i="22" s="1"/>
  <c r="O1749" i="22" s="1"/>
  <c r="M1745" i="22"/>
  <c r="N1745" i="22" s="1"/>
  <c r="O1745" i="22" s="1"/>
  <c r="M1741" i="22"/>
  <c r="N1741" i="22" s="1"/>
  <c r="O1741" i="22" s="1"/>
  <c r="M1737" i="22"/>
  <c r="N1737" i="22" s="1"/>
  <c r="O1737" i="22" s="1"/>
  <c r="M1733" i="22"/>
  <c r="N1733" i="22" s="1"/>
  <c r="O1733" i="22" s="1"/>
  <c r="M1729" i="22"/>
  <c r="N1729" i="22" s="1"/>
  <c r="O1729" i="22" s="1"/>
  <c r="M1725" i="22"/>
  <c r="N1725" i="22" s="1"/>
  <c r="O1725" i="22" s="1"/>
  <c r="M1721" i="22"/>
  <c r="N1721" i="22" s="1"/>
  <c r="O1721" i="22" s="1"/>
  <c r="M1717" i="22"/>
  <c r="N1717" i="22" s="1"/>
  <c r="O1717" i="22" s="1"/>
  <c r="M1713" i="22"/>
  <c r="N1713" i="22" s="1"/>
  <c r="O1713" i="22" s="1"/>
  <c r="M1709" i="22"/>
  <c r="N1709" i="22" s="1"/>
  <c r="O1709" i="22" s="1"/>
  <c r="M1705" i="22"/>
  <c r="N1705" i="22" s="1"/>
  <c r="O1705" i="22" s="1"/>
  <c r="M1701" i="22"/>
  <c r="N1701" i="22" s="1"/>
  <c r="O1701" i="22" s="1"/>
  <c r="M1697" i="22"/>
  <c r="N1697" i="22" s="1"/>
  <c r="O1697" i="22" s="1"/>
  <c r="M1693" i="22"/>
  <c r="N1693" i="22" s="1"/>
  <c r="O1693" i="22" s="1"/>
  <c r="M1689" i="22"/>
  <c r="N1689" i="22" s="1"/>
  <c r="O1689" i="22" s="1"/>
  <c r="M1685" i="22"/>
  <c r="N1685" i="22" s="1"/>
  <c r="O1685" i="22" s="1"/>
  <c r="M1681" i="22"/>
  <c r="N1681" i="22" s="1"/>
  <c r="O1681" i="22" s="1"/>
  <c r="M1677" i="22"/>
  <c r="N1677" i="22" s="1"/>
  <c r="O1677" i="22" s="1"/>
  <c r="M1673" i="22"/>
  <c r="N1673" i="22" s="1"/>
  <c r="O1673" i="22" s="1"/>
  <c r="M1669" i="22"/>
  <c r="N1669" i="22" s="1"/>
  <c r="O1669" i="22" s="1"/>
  <c r="M1665" i="22"/>
  <c r="N1665" i="22" s="1"/>
  <c r="O1665" i="22" s="1"/>
  <c r="M1661" i="22"/>
  <c r="N1661" i="22" s="1"/>
  <c r="O1661" i="22" s="1"/>
  <c r="M1657" i="22"/>
  <c r="N1657" i="22" s="1"/>
  <c r="O1657" i="22" s="1"/>
  <c r="M1653" i="22"/>
  <c r="N1653" i="22" s="1"/>
  <c r="O1653" i="22" s="1"/>
  <c r="M1649" i="22"/>
  <c r="N1649" i="22" s="1"/>
  <c r="O1649" i="22" s="1"/>
  <c r="M1645" i="22"/>
  <c r="N1645" i="22" s="1"/>
  <c r="O1645" i="22" s="1"/>
  <c r="M1641" i="22"/>
  <c r="N1641" i="22" s="1"/>
  <c r="O1641" i="22" s="1"/>
  <c r="M1637" i="22"/>
  <c r="N1637" i="22" s="1"/>
  <c r="O1637" i="22" s="1"/>
  <c r="M1633" i="22"/>
  <c r="N1633" i="22" s="1"/>
  <c r="O1633" i="22" s="1"/>
  <c r="M1629" i="22"/>
  <c r="N1629" i="22" s="1"/>
  <c r="O1629" i="22" s="1"/>
  <c r="M1625" i="22"/>
  <c r="N1625" i="22" s="1"/>
  <c r="O1625" i="22" s="1"/>
  <c r="M1621" i="22"/>
  <c r="N1621" i="22" s="1"/>
  <c r="O1621" i="22" s="1"/>
  <c r="M1617" i="22"/>
  <c r="N1617" i="22" s="1"/>
  <c r="O1617" i="22" s="1"/>
  <c r="M1613" i="22"/>
  <c r="N1613" i="22" s="1"/>
  <c r="O1613" i="22" s="1"/>
  <c r="M1609" i="22"/>
  <c r="N1609" i="22" s="1"/>
  <c r="O1609" i="22" s="1"/>
  <c r="M1605" i="22"/>
  <c r="N1605" i="22" s="1"/>
  <c r="O1605" i="22" s="1"/>
  <c r="M1601" i="22"/>
  <c r="N1601" i="22" s="1"/>
  <c r="O1601" i="22" s="1"/>
  <c r="M1597" i="22"/>
  <c r="N1597" i="22" s="1"/>
  <c r="O1597" i="22" s="1"/>
  <c r="M1593" i="22"/>
  <c r="N1593" i="22" s="1"/>
  <c r="O1593" i="22" s="1"/>
  <c r="M1589" i="22"/>
  <c r="N1589" i="22" s="1"/>
  <c r="O1589" i="22" s="1"/>
  <c r="M1585" i="22"/>
  <c r="N1585" i="22" s="1"/>
  <c r="O1585" i="22" s="1"/>
  <c r="M1581" i="22"/>
  <c r="N1581" i="22" s="1"/>
  <c r="O1581" i="22" s="1"/>
  <c r="M1577" i="22"/>
  <c r="N1577" i="22" s="1"/>
  <c r="O1577" i="22" s="1"/>
  <c r="M1573" i="22"/>
  <c r="N1573" i="22" s="1"/>
  <c r="O1573" i="22" s="1"/>
  <c r="M1569" i="22"/>
  <c r="N1569" i="22" s="1"/>
  <c r="O1569" i="22" s="1"/>
  <c r="M1565" i="22"/>
  <c r="N1565" i="22" s="1"/>
  <c r="O1565" i="22" s="1"/>
  <c r="M1561" i="22"/>
  <c r="N1561" i="22" s="1"/>
  <c r="O1561" i="22" s="1"/>
  <c r="M1557" i="22"/>
  <c r="N1557" i="22" s="1"/>
  <c r="O1557" i="22" s="1"/>
  <c r="M1553" i="22"/>
  <c r="N1553" i="22" s="1"/>
  <c r="O1553" i="22" s="1"/>
  <c r="M1549" i="22"/>
  <c r="N1549" i="22" s="1"/>
  <c r="O1549" i="22" s="1"/>
  <c r="M1545" i="22"/>
  <c r="N1545" i="22" s="1"/>
  <c r="O1545" i="22" s="1"/>
  <c r="M1541" i="22"/>
  <c r="N1541" i="22" s="1"/>
  <c r="O1541" i="22" s="1"/>
  <c r="M1537" i="22"/>
  <c r="N1537" i="22" s="1"/>
  <c r="O1537" i="22" s="1"/>
  <c r="M1533" i="22"/>
  <c r="N1533" i="22" s="1"/>
  <c r="O1533" i="22" s="1"/>
  <c r="M1529" i="22"/>
  <c r="N1529" i="22" s="1"/>
  <c r="O1529" i="22" s="1"/>
  <c r="M1525" i="22"/>
  <c r="N1525" i="22" s="1"/>
  <c r="O1525" i="22" s="1"/>
  <c r="M1521" i="22"/>
  <c r="N1521" i="22" s="1"/>
  <c r="O1521" i="22" s="1"/>
  <c r="M1517" i="22"/>
  <c r="N1517" i="22" s="1"/>
  <c r="O1517" i="22" s="1"/>
  <c r="M1513" i="22"/>
  <c r="N1513" i="22" s="1"/>
  <c r="O1513" i="22" s="1"/>
  <c r="M1508" i="22"/>
  <c r="N1508" i="22" s="1"/>
  <c r="O1508" i="22" s="1"/>
  <c r="M1504" i="22"/>
  <c r="N1504" i="22" s="1"/>
  <c r="O1504" i="22" s="1"/>
  <c r="M1500" i="22"/>
  <c r="N1500" i="22" s="1"/>
  <c r="O1500" i="22" s="1"/>
  <c r="M1495" i="22"/>
  <c r="N1495" i="22" s="1"/>
  <c r="O1495" i="22" s="1"/>
  <c r="M1491" i="22"/>
  <c r="N1491" i="22" s="1"/>
  <c r="O1491" i="22" s="1"/>
  <c r="M1487" i="22"/>
  <c r="N1487" i="22" s="1"/>
  <c r="O1487" i="22" s="1"/>
  <c r="M1483" i="22"/>
  <c r="N1483" i="22" s="1"/>
  <c r="O1483" i="22" s="1"/>
  <c r="M1479" i="22"/>
  <c r="N1479" i="22" s="1"/>
  <c r="O1479" i="22" s="1"/>
  <c r="M1475" i="22"/>
  <c r="N1475" i="22" s="1"/>
  <c r="O1475" i="22" s="1"/>
  <c r="M1471" i="22"/>
  <c r="N1471" i="22" s="1"/>
  <c r="O1471" i="22" s="1"/>
  <c r="M1467" i="22"/>
  <c r="N1467" i="22" s="1"/>
  <c r="O1467" i="22" s="1"/>
  <c r="M1463" i="22"/>
  <c r="N1463" i="22" s="1"/>
  <c r="O1463" i="22" s="1"/>
  <c r="M1459" i="22"/>
  <c r="N1459" i="22" s="1"/>
  <c r="O1459" i="22" s="1"/>
  <c r="M1455" i="22"/>
  <c r="N1455" i="22" s="1"/>
  <c r="O1455" i="22" s="1"/>
  <c r="M1451" i="22"/>
  <c r="N1451" i="22" s="1"/>
  <c r="O1451" i="22" s="1"/>
  <c r="M1447" i="22"/>
  <c r="N1447" i="22" s="1"/>
  <c r="O1447" i="22" s="1"/>
  <c r="M1443" i="22"/>
  <c r="N1443" i="22" s="1"/>
  <c r="O1443" i="22" s="1"/>
  <c r="M1439" i="22"/>
  <c r="N1439" i="22" s="1"/>
  <c r="O1439" i="22" s="1"/>
  <c r="M1435" i="22"/>
  <c r="N1435" i="22" s="1"/>
  <c r="O1435" i="22" s="1"/>
  <c r="M1431" i="22"/>
  <c r="N1431" i="22" s="1"/>
  <c r="O1431" i="22" s="1"/>
  <c r="M1427" i="22"/>
  <c r="N1427" i="22" s="1"/>
  <c r="O1427" i="22" s="1"/>
  <c r="M1423" i="22"/>
  <c r="N1423" i="22" s="1"/>
  <c r="O1423" i="22" s="1"/>
  <c r="M1419" i="22"/>
  <c r="N1419" i="22" s="1"/>
  <c r="O1419" i="22" s="1"/>
  <c r="M1415" i="22"/>
  <c r="N1415" i="22" s="1"/>
  <c r="O1415" i="22" s="1"/>
  <c r="M1411" i="22"/>
  <c r="N1411" i="22" s="1"/>
  <c r="O1411" i="22" s="1"/>
  <c r="M1407" i="22"/>
  <c r="N1407" i="22" s="1"/>
  <c r="O1407" i="22" s="1"/>
  <c r="M1403" i="22"/>
  <c r="N1403" i="22" s="1"/>
  <c r="O1403" i="22" s="1"/>
  <c r="M1399" i="22"/>
  <c r="N1399" i="22" s="1"/>
  <c r="O1399" i="22" s="1"/>
  <c r="M1395" i="22"/>
  <c r="N1395" i="22" s="1"/>
  <c r="O1395" i="22" s="1"/>
  <c r="M1391" i="22"/>
  <c r="N1391" i="22" s="1"/>
  <c r="O1391" i="22" s="1"/>
  <c r="M1387" i="22"/>
  <c r="N1387" i="22" s="1"/>
  <c r="O1387" i="22" s="1"/>
  <c r="M1383" i="22"/>
  <c r="N1383" i="22" s="1"/>
  <c r="O1383" i="22" s="1"/>
  <c r="M1379" i="22"/>
  <c r="N1379" i="22" s="1"/>
  <c r="O1379" i="22" s="1"/>
  <c r="M1375" i="22"/>
  <c r="N1375" i="22" s="1"/>
  <c r="O1375" i="22" s="1"/>
  <c r="M1371" i="22"/>
  <c r="N1371" i="22" s="1"/>
  <c r="O1371" i="22" s="1"/>
  <c r="M1367" i="22"/>
  <c r="N1367" i="22" s="1"/>
  <c r="O1367" i="22" s="1"/>
  <c r="M1363" i="22"/>
  <c r="N1363" i="22" s="1"/>
  <c r="O1363" i="22" s="1"/>
  <c r="M1359" i="22"/>
  <c r="N1359" i="22" s="1"/>
  <c r="O1359" i="22" s="1"/>
  <c r="M1355" i="22"/>
  <c r="N1355" i="22" s="1"/>
  <c r="O1355" i="22" s="1"/>
  <c r="M1351" i="22"/>
  <c r="N1351" i="22" s="1"/>
  <c r="O1351" i="22" s="1"/>
  <c r="M1347" i="22"/>
  <c r="N1347" i="22" s="1"/>
  <c r="O1347" i="22" s="1"/>
  <c r="M1343" i="22"/>
  <c r="N1343" i="22" s="1"/>
  <c r="O1343" i="22" s="1"/>
  <c r="M1339" i="22"/>
  <c r="N1339" i="22" s="1"/>
  <c r="O1339" i="22" s="1"/>
  <c r="M1335" i="22"/>
  <c r="N1335" i="22" s="1"/>
  <c r="O1335" i="22" s="1"/>
  <c r="M1331" i="22"/>
  <c r="N1331" i="22" s="1"/>
  <c r="O1331" i="22" s="1"/>
  <c r="M1327" i="22"/>
  <c r="N1327" i="22" s="1"/>
  <c r="O1327" i="22" s="1"/>
  <c r="M1323" i="22"/>
  <c r="N1323" i="22" s="1"/>
  <c r="O1323" i="22" s="1"/>
  <c r="M1319" i="22"/>
  <c r="N1319" i="22" s="1"/>
  <c r="O1319" i="22" s="1"/>
  <c r="M1315" i="22"/>
  <c r="N1315" i="22" s="1"/>
  <c r="O1315" i="22" s="1"/>
  <c r="M1311" i="22"/>
  <c r="N1311" i="22" s="1"/>
  <c r="O1311" i="22" s="1"/>
  <c r="M1307" i="22"/>
  <c r="N1307" i="22" s="1"/>
  <c r="O1307" i="22" s="1"/>
  <c r="M1303" i="22"/>
  <c r="N1303" i="22" s="1"/>
  <c r="O1303" i="22" s="1"/>
  <c r="M1299" i="22"/>
  <c r="N1299" i="22" s="1"/>
  <c r="O1299" i="22" s="1"/>
  <c r="M1295" i="22"/>
  <c r="N1295" i="22" s="1"/>
  <c r="O1295" i="22" s="1"/>
  <c r="M1291" i="22"/>
  <c r="N1291" i="22" s="1"/>
  <c r="O1291" i="22" s="1"/>
  <c r="M1287" i="22"/>
  <c r="N1287" i="22" s="1"/>
  <c r="O1287" i="22" s="1"/>
  <c r="M1283" i="22"/>
  <c r="N1283" i="22" s="1"/>
  <c r="O1283" i="22" s="1"/>
  <c r="M1279" i="22"/>
  <c r="N1279" i="22" s="1"/>
  <c r="O1279" i="22" s="1"/>
  <c r="M1275" i="22"/>
  <c r="N1275" i="22" s="1"/>
  <c r="O1275" i="22" s="1"/>
  <c r="M1271" i="22"/>
  <c r="N1271" i="22" s="1"/>
  <c r="O1271" i="22" s="1"/>
  <c r="M1267" i="22"/>
  <c r="N1267" i="22" s="1"/>
  <c r="O1267" i="22" s="1"/>
  <c r="M1263" i="22"/>
  <c r="N1263" i="22" s="1"/>
  <c r="O1263" i="22" s="1"/>
  <c r="M1259" i="22"/>
  <c r="N1259" i="22" s="1"/>
  <c r="O1259" i="22" s="1"/>
  <c r="M1255" i="22"/>
  <c r="N1255" i="22" s="1"/>
  <c r="O1255" i="22" s="1"/>
  <c r="M1251" i="22"/>
  <c r="N1251" i="22" s="1"/>
  <c r="O1251" i="22" s="1"/>
  <c r="M1247" i="22"/>
  <c r="N1247" i="22" s="1"/>
  <c r="O1247" i="22" s="1"/>
  <c r="M1243" i="22"/>
  <c r="N1243" i="22" s="1"/>
  <c r="O1243" i="22" s="1"/>
  <c r="M1239" i="22"/>
  <c r="N1239" i="22" s="1"/>
  <c r="O1239" i="22" s="1"/>
  <c r="M1235" i="22"/>
  <c r="N1235" i="22" s="1"/>
  <c r="O1235" i="22" s="1"/>
  <c r="M1231" i="22"/>
  <c r="N1231" i="22" s="1"/>
  <c r="O1231" i="22" s="1"/>
  <c r="M1227" i="22"/>
  <c r="N1227" i="22" s="1"/>
  <c r="O1227" i="22" s="1"/>
  <c r="M1223" i="22"/>
  <c r="N1223" i="22" s="1"/>
  <c r="O1223" i="22" s="1"/>
  <c r="M1219" i="22"/>
  <c r="N1219" i="22" s="1"/>
  <c r="O1219" i="22" s="1"/>
  <c r="M1215" i="22"/>
  <c r="N1215" i="22" s="1"/>
  <c r="O1215" i="22" s="1"/>
  <c r="M1211" i="22"/>
  <c r="N1211" i="22" s="1"/>
  <c r="O1211" i="22" s="1"/>
  <c r="M1207" i="22"/>
  <c r="N1207" i="22" s="1"/>
  <c r="O1207" i="22" s="1"/>
  <c r="M1203" i="22"/>
  <c r="N1203" i="22" s="1"/>
  <c r="O1203" i="22" s="1"/>
  <c r="M1199" i="22"/>
  <c r="N1199" i="22" s="1"/>
  <c r="O1199" i="22" s="1"/>
  <c r="M1195" i="22"/>
  <c r="N1195" i="22" s="1"/>
  <c r="O1195" i="22" s="1"/>
  <c r="M1191" i="22"/>
  <c r="N1191" i="22" s="1"/>
  <c r="O1191" i="22" s="1"/>
  <c r="M1187" i="22"/>
  <c r="N1187" i="22" s="1"/>
  <c r="O1187" i="22" s="1"/>
  <c r="M1183" i="22"/>
  <c r="N1183" i="22" s="1"/>
  <c r="O1183" i="22" s="1"/>
  <c r="M1179" i="22"/>
  <c r="N1179" i="22" s="1"/>
  <c r="O1179" i="22" s="1"/>
  <c r="M1175" i="22"/>
  <c r="N1175" i="22" s="1"/>
  <c r="O1175" i="22" s="1"/>
  <c r="M1171" i="22"/>
  <c r="N1171" i="22" s="1"/>
  <c r="O1171" i="22" s="1"/>
  <c r="M1167" i="22"/>
  <c r="N1167" i="22" s="1"/>
  <c r="O1167" i="22" s="1"/>
  <c r="M1163" i="22"/>
  <c r="N1163" i="22" s="1"/>
  <c r="O1163" i="22" s="1"/>
  <c r="M1159" i="22"/>
  <c r="N1159" i="22" s="1"/>
  <c r="O1159" i="22" s="1"/>
  <c r="M1155" i="22"/>
  <c r="N1155" i="22" s="1"/>
  <c r="O1155" i="22" s="1"/>
  <c r="M1151" i="22"/>
  <c r="N1151" i="22" s="1"/>
  <c r="O1151" i="22" s="1"/>
  <c r="M1147" i="22"/>
  <c r="N1147" i="22" s="1"/>
  <c r="O1147" i="22" s="1"/>
  <c r="M1143" i="22"/>
  <c r="N1143" i="22" s="1"/>
  <c r="O1143" i="22" s="1"/>
  <c r="M1139" i="22"/>
  <c r="N1139" i="22" s="1"/>
  <c r="O1139" i="22" s="1"/>
  <c r="M1135" i="22"/>
  <c r="N1135" i="22" s="1"/>
  <c r="O1135" i="22" s="1"/>
  <c r="M1131" i="22"/>
  <c r="N1131" i="22" s="1"/>
  <c r="O1131" i="22" s="1"/>
  <c r="M1127" i="22"/>
  <c r="N1127" i="22" s="1"/>
  <c r="O1127" i="22" s="1"/>
  <c r="M1123" i="22"/>
  <c r="N1123" i="22" s="1"/>
  <c r="O1123" i="22" s="1"/>
  <c r="M1119" i="22"/>
  <c r="N1119" i="22" s="1"/>
  <c r="O1119" i="22" s="1"/>
  <c r="M1111" i="22"/>
  <c r="N1111" i="22" s="1"/>
  <c r="O1111" i="22" s="1"/>
  <c r="M1107" i="22"/>
  <c r="N1107" i="22" s="1"/>
  <c r="O1107" i="22" s="1"/>
  <c r="M1102" i="22"/>
  <c r="N1102" i="22" s="1"/>
  <c r="O1102" i="22" s="1"/>
  <c r="M1098" i="22"/>
  <c r="N1098" i="22" s="1"/>
  <c r="O1098" i="22" s="1"/>
  <c r="M1094" i="22"/>
  <c r="N1094" i="22" s="1"/>
  <c r="O1094" i="22" s="1"/>
  <c r="M1090" i="22"/>
  <c r="N1090" i="22" s="1"/>
  <c r="O1090" i="22" s="1"/>
  <c r="M1086" i="22"/>
  <c r="N1086" i="22" s="1"/>
  <c r="O1086" i="22" s="1"/>
  <c r="M1082" i="22"/>
  <c r="N1082" i="22" s="1"/>
  <c r="O1082" i="22" s="1"/>
  <c r="M1078" i="22"/>
  <c r="N1078" i="22" s="1"/>
  <c r="O1078" i="22" s="1"/>
  <c r="M1074" i="22"/>
  <c r="N1074" i="22" s="1"/>
  <c r="O1074" i="22" s="1"/>
  <c r="M1070" i="22"/>
  <c r="N1070" i="22" s="1"/>
  <c r="O1070" i="22" s="1"/>
  <c r="M2604" i="22"/>
  <c r="N2604" i="22" s="1"/>
  <c r="O2604" i="22" s="1"/>
  <c r="M2596" i="22"/>
  <c r="N2596" i="22" s="1"/>
  <c r="O2596" i="22" s="1"/>
  <c r="M2588" i="22"/>
  <c r="N2588" i="22" s="1"/>
  <c r="O2588" i="22" s="1"/>
  <c r="M2580" i="22"/>
  <c r="N2580" i="22" s="1"/>
  <c r="O2580" i="22" s="1"/>
  <c r="M2572" i="22"/>
  <c r="N2572" i="22" s="1"/>
  <c r="O2572" i="22" s="1"/>
  <c r="M2564" i="22"/>
  <c r="N2564" i="22" s="1"/>
  <c r="O2564" i="22" s="1"/>
  <c r="M2556" i="22"/>
  <c r="N2556" i="22" s="1"/>
  <c r="O2556" i="22" s="1"/>
  <c r="M2548" i="22"/>
  <c r="N2548" i="22" s="1"/>
  <c r="O2548" i="22" s="1"/>
  <c r="M2540" i="22"/>
  <c r="N2540" i="22" s="1"/>
  <c r="O2540" i="22" s="1"/>
  <c r="M2532" i="22"/>
  <c r="N2532" i="22" s="1"/>
  <c r="O2532" i="22" s="1"/>
  <c r="M2524" i="22"/>
  <c r="N2524" i="22" s="1"/>
  <c r="O2524" i="22" s="1"/>
  <c r="M2516" i="22"/>
  <c r="N2516" i="22" s="1"/>
  <c r="O2516" i="22" s="1"/>
  <c r="M2508" i="22"/>
  <c r="N2508" i="22" s="1"/>
  <c r="O2508" i="22" s="1"/>
  <c r="M2500" i="22"/>
  <c r="N2500" i="22" s="1"/>
  <c r="O2500" i="22" s="1"/>
  <c r="M2492" i="22"/>
  <c r="N2492" i="22" s="1"/>
  <c r="O2492" i="22" s="1"/>
  <c r="M2484" i="22"/>
  <c r="N2484" i="22" s="1"/>
  <c r="O2484" i="22" s="1"/>
  <c r="M2476" i="22"/>
  <c r="N2476" i="22" s="1"/>
  <c r="O2476" i="22" s="1"/>
  <c r="M2468" i="22"/>
  <c r="N2468" i="22" s="1"/>
  <c r="O2468" i="22" s="1"/>
  <c r="M2460" i="22"/>
  <c r="N2460" i="22" s="1"/>
  <c r="O2460" i="22" s="1"/>
  <c r="M2452" i="22"/>
  <c r="N2452" i="22" s="1"/>
  <c r="O2452" i="22" s="1"/>
  <c r="M2444" i="22"/>
  <c r="N2444" i="22" s="1"/>
  <c r="O2444" i="22" s="1"/>
  <c r="M2436" i="22"/>
  <c r="N2436" i="22" s="1"/>
  <c r="O2436" i="22" s="1"/>
  <c r="M2428" i="22"/>
  <c r="N2428" i="22" s="1"/>
  <c r="O2428" i="22" s="1"/>
  <c r="M2420" i="22"/>
  <c r="N2420" i="22" s="1"/>
  <c r="O2420" i="22" s="1"/>
  <c r="M2412" i="22"/>
  <c r="N2412" i="22" s="1"/>
  <c r="O2412" i="22" s="1"/>
  <c r="M2404" i="22"/>
  <c r="N2404" i="22" s="1"/>
  <c r="O2404" i="22" s="1"/>
  <c r="M2396" i="22"/>
  <c r="N2396" i="22" s="1"/>
  <c r="O2396" i="22" s="1"/>
  <c r="M2388" i="22"/>
  <c r="N2388" i="22" s="1"/>
  <c r="O2388" i="22" s="1"/>
  <c r="M2380" i="22"/>
  <c r="N2380" i="22" s="1"/>
  <c r="O2380" i="22" s="1"/>
  <c r="M2372" i="22"/>
  <c r="N2372" i="22" s="1"/>
  <c r="O2372" i="22" s="1"/>
  <c r="M2364" i="22"/>
  <c r="N2364" i="22" s="1"/>
  <c r="O2364" i="22" s="1"/>
  <c r="M2356" i="22"/>
  <c r="N2356" i="22" s="1"/>
  <c r="O2356" i="22" s="1"/>
  <c r="M2348" i="22"/>
  <c r="N2348" i="22" s="1"/>
  <c r="O2348" i="22" s="1"/>
  <c r="M2340" i="22"/>
  <c r="N2340" i="22" s="1"/>
  <c r="O2340" i="22" s="1"/>
  <c r="M2332" i="22"/>
  <c r="N2332" i="22" s="1"/>
  <c r="O2332" i="22" s="1"/>
  <c r="M2324" i="22"/>
  <c r="N2324" i="22" s="1"/>
  <c r="O2324" i="22" s="1"/>
  <c r="M2316" i="22"/>
  <c r="N2316" i="22" s="1"/>
  <c r="O2316" i="22" s="1"/>
  <c r="M2303" i="22"/>
  <c r="N2303" i="22" s="1"/>
  <c r="O2303" i="22" s="1"/>
  <c r="M2294" i="22"/>
  <c r="N2294" i="22" s="1"/>
  <c r="O2294" i="22" s="1"/>
  <c r="M2286" i="22"/>
  <c r="N2286" i="22" s="1"/>
  <c r="O2286" i="22" s="1"/>
  <c r="M2278" i="22"/>
  <c r="N2278" i="22" s="1"/>
  <c r="O2278" i="22" s="1"/>
  <c r="M2270" i="22"/>
  <c r="N2270" i="22" s="1"/>
  <c r="O2270" i="22" s="1"/>
  <c r="M2262" i="22"/>
  <c r="N2262" i="22" s="1"/>
  <c r="O2262" i="22" s="1"/>
  <c r="M2254" i="22"/>
  <c r="N2254" i="22" s="1"/>
  <c r="O2254" i="22" s="1"/>
  <c r="M2246" i="22"/>
  <c r="N2246" i="22" s="1"/>
  <c r="O2246" i="22" s="1"/>
  <c r="M2238" i="22"/>
  <c r="N2238" i="22" s="1"/>
  <c r="O2238" i="22" s="1"/>
  <c r="M2230" i="22"/>
  <c r="N2230" i="22" s="1"/>
  <c r="O2230" i="22" s="1"/>
  <c r="M2222" i="22"/>
  <c r="N2222" i="22" s="1"/>
  <c r="O2222" i="22" s="1"/>
  <c r="M2214" i="22"/>
  <c r="N2214" i="22" s="1"/>
  <c r="O2214" i="22" s="1"/>
  <c r="M2206" i="22"/>
  <c r="N2206" i="22" s="1"/>
  <c r="O2206" i="22" s="1"/>
  <c r="M2198" i="22"/>
  <c r="N2198" i="22" s="1"/>
  <c r="O2198" i="22" s="1"/>
  <c r="M2190" i="22"/>
  <c r="N2190" i="22" s="1"/>
  <c r="O2190" i="22" s="1"/>
  <c r="M2182" i="22"/>
  <c r="N2182" i="22" s="1"/>
  <c r="O2182" i="22" s="1"/>
  <c r="M2174" i="22"/>
  <c r="N2174" i="22" s="1"/>
  <c r="O2174" i="22" s="1"/>
  <c r="M2166" i="22"/>
  <c r="N2166" i="22" s="1"/>
  <c r="O2166" i="22" s="1"/>
  <c r="M2158" i="22"/>
  <c r="N2158" i="22" s="1"/>
  <c r="O2158" i="22" s="1"/>
  <c r="M2150" i="22"/>
  <c r="N2150" i="22" s="1"/>
  <c r="O2150" i="22" s="1"/>
  <c r="M2142" i="22"/>
  <c r="N2142" i="22" s="1"/>
  <c r="O2142" i="22" s="1"/>
  <c r="M2134" i="22"/>
  <c r="N2134" i="22" s="1"/>
  <c r="O2134" i="22" s="1"/>
  <c r="M2126" i="22"/>
  <c r="N2126" i="22" s="1"/>
  <c r="O2126" i="22" s="1"/>
  <c r="M2118" i="22"/>
  <c r="N2118" i="22" s="1"/>
  <c r="O2118" i="22" s="1"/>
  <c r="M2110" i="22"/>
  <c r="N2110" i="22" s="1"/>
  <c r="O2110" i="22" s="1"/>
  <c r="M2102" i="22"/>
  <c r="N2102" i="22" s="1"/>
  <c r="O2102" i="22" s="1"/>
  <c r="M2094" i="22"/>
  <c r="N2094" i="22" s="1"/>
  <c r="O2094" i="22" s="1"/>
  <c r="M2086" i="22"/>
  <c r="N2086" i="22" s="1"/>
  <c r="O2086" i="22" s="1"/>
  <c r="M2078" i="22"/>
  <c r="N2078" i="22" s="1"/>
  <c r="O2078" i="22" s="1"/>
  <c r="M2070" i="22"/>
  <c r="N2070" i="22" s="1"/>
  <c r="O2070" i="22" s="1"/>
  <c r="M2062" i="22"/>
  <c r="N2062" i="22" s="1"/>
  <c r="O2062" i="22" s="1"/>
  <c r="M2054" i="22"/>
  <c r="N2054" i="22" s="1"/>
  <c r="O2054" i="22" s="1"/>
  <c r="M2046" i="22"/>
  <c r="N2046" i="22" s="1"/>
  <c r="O2046" i="22" s="1"/>
  <c r="M2038" i="22"/>
  <c r="N2038" i="22" s="1"/>
  <c r="O2038" i="22" s="1"/>
  <c r="M2030" i="22"/>
  <c r="N2030" i="22" s="1"/>
  <c r="O2030" i="22" s="1"/>
  <c r="M2027" i="22"/>
  <c r="N2027" i="22" s="1"/>
  <c r="O2027" i="22" s="1"/>
  <c r="M2023" i="22"/>
  <c r="N2023" i="22" s="1"/>
  <c r="O2023" i="22" s="1"/>
  <c r="M2019" i="22"/>
  <c r="N2019" i="22" s="1"/>
  <c r="O2019" i="22" s="1"/>
  <c r="M2015" i="22"/>
  <c r="N2015" i="22" s="1"/>
  <c r="O2015" i="22" s="1"/>
  <c r="M2011" i="22"/>
  <c r="N2011" i="22" s="1"/>
  <c r="O2011" i="22" s="1"/>
  <c r="M2007" i="22"/>
  <c r="N2007" i="22" s="1"/>
  <c r="O2007" i="22" s="1"/>
  <c r="M2003" i="22"/>
  <c r="N2003" i="22" s="1"/>
  <c r="O2003" i="22" s="1"/>
  <c r="M1999" i="22"/>
  <c r="N1999" i="22" s="1"/>
  <c r="O1999" i="22" s="1"/>
  <c r="M1995" i="22"/>
  <c r="N1995" i="22" s="1"/>
  <c r="O1995" i="22" s="1"/>
  <c r="M1991" i="22"/>
  <c r="N1991" i="22" s="1"/>
  <c r="O1991" i="22" s="1"/>
  <c r="M1987" i="22"/>
  <c r="N1987" i="22" s="1"/>
  <c r="O1987" i="22" s="1"/>
  <c r="M1983" i="22"/>
  <c r="N1983" i="22" s="1"/>
  <c r="O1983" i="22" s="1"/>
  <c r="M1979" i="22"/>
  <c r="N1979" i="22" s="1"/>
  <c r="O1979" i="22" s="1"/>
  <c r="M1975" i="22"/>
  <c r="N1975" i="22" s="1"/>
  <c r="O1975" i="22" s="1"/>
  <c r="M1971" i="22"/>
  <c r="N1971" i="22" s="1"/>
  <c r="O1971" i="22" s="1"/>
  <c r="M1967" i="22"/>
  <c r="N1967" i="22" s="1"/>
  <c r="O1967" i="22" s="1"/>
  <c r="M1963" i="22"/>
  <c r="N1963" i="22" s="1"/>
  <c r="O1963" i="22" s="1"/>
  <c r="M1959" i="22"/>
  <c r="N1959" i="22" s="1"/>
  <c r="O1959" i="22" s="1"/>
  <c r="M1955" i="22"/>
  <c r="N1955" i="22" s="1"/>
  <c r="O1955" i="22" s="1"/>
  <c r="M1951" i="22"/>
  <c r="N1951" i="22" s="1"/>
  <c r="O1951" i="22" s="1"/>
  <c r="M1947" i="22"/>
  <c r="N1947" i="22" s="1"/>
  <c r="O1947" i="22" s="1"/>
  <c r="M1943" i="22"/>
  <c r="N1943" i="22" s="1"/>
  <c r="O1943" i="22" s="1"/>
  <c r="M1939" i="22"/>
  <c r="N1939" i="22" s="1"/>
  <c r="O1939" i="22" s="1"/>
  <c r="M1935" i="22"/>
  <c r="N1935" i="22" s="1"/>
  <c r="O1935" i="22" s="1"/>
  <c r="M1931" i="22"/>
  <c r="N1931" i="22" s="1"/>
  <c r="O1931" i="22" s="1"/>
  <c r="M1927" i="22"/>
  <c r="N1927" i="22" s="1"/>
  <c r="O1927" i="22" s="1"/>
  <c r="M1923" i="22"/>
  <c r="N1923" i="22" s="1"/>
  <c r="O1923" i="22" s="1"/>
  <c r="M1919" i="22"/>
  <c r="N1919" i="22" s="1"/>
  <c r="O1919" i="22" s="1"/>
  <c r="M1911" i="22"/>
  <c r="N1911" i="22" s="1"/>
  <c r="O1911" i="22" s="1"/>
  <c r="M1907" i="22"/>
  <c r="N1907" i="22" s="1"/>
  <c r="O1907" i="22" s="1"/>
  <c r="M1903" i="22"/>
  <c r="N1903" i="22" s="1"/>
  <c r="O1903" i="22" s="1"/>
  <c r="M1899" i="22"/>
  <c r="N1899" i="22" s="1"/>
  <c r="O1899" i="22" s="1"/>
  <c r="M1895" i="22"/>
  <c r="N1895" i="22" s="1"/>
  <c r="O1895" i="22" s="1"/>
  <c r="M1890" i="22"/>
  <c r="N1890" i="22" s="1"/>
  <c r="O1890" i="22" s="1"/>
  <c r="M1886" i="22"/>
  <c r="N1886" i="22" s="1"/>
  <c r="O1886" i="22" s="1"/>
  <c r="M1882" i="22"/>
  <c r="N1882" i="22" s="1"/>
  <c r="O1882" i="22" s="1"/>
  <c r="M1878" i="22"/>
  <c r="N1878" i="22" s="1"/>
  <c r="O1878" i="22" s="1"/>
  <c r="M1874" i="22"/>
  <c r="N1874" i="22" s="1"/>
  <c r="O1874" i="22" s="1"/>
  <c r="M1870" i="22"/>
  <c r="N1870" i="22" s="1"/>
  <c r="O1870" i="22" s="1"/>
  <c r="M1866" i="22"/>
  <c r="N1866" i="22" s="1"/>
  <c r="O1866" i="22" s="1"/>
  <c r="M1862" i="22"/>
  <c r="N1862" i="22" s="1"/>
  <c r="O1862" i="22" s="1"/>
  <c r="M1858" i="22"/>
  <c r="N1858" i="22" s="1"/>
  <c r="O1858" i="22" s="1"/>
  <c r="M1854" i="22"/>
  <c r="N1854" i="22" s="1"/>
  <c r="O1854" i="22" s="1"/>
  <c r="M1850" i="22"/>
  <c r="N1850" i="22" s="1"/>
  <c r="O1850" i="22" s="1"/>
  <c r="M1846" i="22"/>
  <c r="N1846" i="22" s="1"/>
  <c r="O1846" i="22" s="1"/>
  <c r="M1842" i="22"/>
  <c r="N1842" i="22" s="1"/>
  <c r="O1842" i="22" s="1"/>
  <c r="M1838" i="22"/>
  <c r="N1838" i="22" s="1"/>
  <c r="O1838" i="22" s="1"/>
  <c r="M1834" i="22"/>
  <c r="N1834" i="22" s="1"/>
  <c r="O1834" i="22" s="1"/>
  <c r="M1830" i="22"/>
  <c r="N1830" i="22" s="1"/>
  <c r="O1830" i="22" s="1"/>
  <c r="M1826" i="22"/>
  <c r="N1826" i="22" s="1"/>
  <c r="O1826" i="22" s="1"/>
  <c r="M1822" i="22"/>
  <c r="N1822" i="22" s="1"/>
  <c r="O1822" i="22" s="1"/>
  <c r="M1818" i="22"/>
  <c r="N1818" i="22" s="1"/>
  <c r="O1818" i="22" s="1"/>
  <c r="M1814" i="22"/>
  <c r="N1814" i="22" s="1"/>
  <c r="O1814" i="22" s="1"/>
  <c r="M1810" i="22"/>
  <c r="N1810" i="22" s="1"/>
  <c r="O1810" i="22" s="1"/>
  <c r="M1806" i="22"/>
  <c r="N1806" i="22" s="1"/>
  <c r="O1806" i="22" s="1"/>
  <c r="M1802" i="22"/>
  <c r="N1802" i="22" s="1"/>
  <c r="O1802" i="22" s="1"/>
  <c r="M1798" i="22"/>
  <c r="N1798" i="22" s="1"/>
  <c r="O1798" i="22" s="1"/>
  <c r="M1794" i="22"/>
  <c r="N1794" i="22" s="1"/>
  <c r="O1794" i="22" s="1"/>
  <c r="M1790" i="22"/>
  <c r="N1790" i="22" s="1"/>
  <c r="O1790" i="22" s="1"/>
  <c r="M1786" i="22"/>
  <c r="N1786" i="22" s="1"/>
  <c r="O1786" i="22" s="1"/>
  <c r="M1782" i="22"/>
  <c r="N1782" i="22" s="1"/>
  <c r="O1782" i="22" s="1"/>
  <c r="M1778" i="22"/>
  <c r="N1778" i="22" s="1"/>
  <c r="O1778" i="22" s="1"/>
  <c r="M1774" i="22"/>
  <c r="N1774" i="22" s="1"/>
  <c r="O1774" i="22" s="1"/>
  <c r="M1770" i="22"/>
  <c r="N1770" i="22" s="1"/>
  <c r="O1770" i="22" s="1"/>
  <c r="M1766" i="22"/>
  <c r="N1766" i="22" s="1"/>
  <c r="O1766" i="22" s="1"/>
  <c r="M1762" i="22"/>
  <c r="N1762" i="22" s="1"/>
  <c r="O1762" i="22" s="1"/>
  <c r="M1758" i="22"/>
  <c r="N1758" i="22" s="1"/>
  <c r="O1758" i="22" s="1"/>
  <c r="M1754" i="22"/>
  <c r="N1754" i="22" s="1"/>
  <c r="O1754" i="22" s="1"/>
  <c r="M1750" i="22"/>
  <c r="N1750" i="22" s="1"/>
  <c r="O1750" i="22" s="1"/>
  <c r="M1746" i="22"/>
  <c r="N1746" i="22" s="1"/>
  <c r="O1746" i="22" s="1"/>
  <c r="M1742" i="22"/>
  <c r="N1742" i="22" s="1"/>
  <c r="O1742" i="22" s="1"/>
  <c r="M1738" i="22"/>
  <c r="N1738" i="22" s="1"/>
  <c r="O1738" i="22" s="1"/>
  <c r="M1734" i="22"/>
  <c r="N1734" i="22" s="1"/>
  <c r="O1734" i="22" s="1"/>
  <c r="M1730" i="22"/>
  <c r="N1730" i="22" s="1"/>
  <c r="O1730" i="22" s="1"/>
  <c r="M1726" i="22"/>
  <c r="N1726" i="22" s="1"/>
  <c r="O1726" i="22" s="1"/>
  <c r="M1722" i="22"/>
  <c r="N1722" i="22" s="1"/>
  <c r="O1722" i="22" s="1"/>
  <c r="M1718" i="22"/>
  <c r="N1718" i="22" s="1"/>
  <c r="O1718" i="22" s="1"/>
  <c r="M1714" i="22"/>
  <c r="N1714" i="22" s="1"/>
  <c r="O1714" i="22" s="1"/>
  <c r="M1710" i="22"/>
  <c r="N1710" i="22" s="1"/>
  <c r="O1710" i="22" s="1"/>
  <c r="M1706" i="22"/>
  <c r="N1706" i="22" s="1"/>
  <c r="O1706" i="22" s="1"/>
  <c r="M1702" i="22"/>
  <c r="N1702" i="22" s="1"/>
  <c r="O1702" i="22" s="1"/>
  <c r="M1698" i="22"/>
  <c r="N1698" i="22" s="1"/>
  <c r="O1698" i="22" s="1"/>
  <c r="M1694" i="22"/>
  <c r="N1694" i="22" s="1"/>
  <c r="O1694" i="22" s="1"/>
  <c r="M1690" i="22"/>
  <c r="N1690" i="22" s="1"/>
  <c r="O1690" i="22" s="1"/>
  <c r="M1686" i="22"/>
  <c r="N1686" i="22" s="1"/>
  <c r="O1686" i="22" s="1"/>
  <c r="M1682" i="22"/>
  <c r="N1682" i="22" s="1"/>
  <c r="O1682" i="22" s="1"/>
  <c r="M1678" i="22"/>
  <c r="N1678" i="22" s="1"/>
  <c r="O1678" i="22" s="1"/>
  <c r="M1674" i="22"/>
  <c r="N1674" i="22" s="1"/>
  <c r="O1674" i="22" s="1"/>
  <c r="M1670" i="22"/>
  <c r="N1670" i="22" s="1"/>
  <c r="O1670" i="22" s="1"/>
  <c r="M1666" i="22"/>
  <c r="N1666" i="22" s="1"/>
  <c r="O1666" i="22" s="1"/>
  <c r="M1662" i="22"/>
  <c r="N1662" i="22" s="1"/>
  <c r="O1662" i="22" s="1"/>
  <c r="M1658" i="22"/>
  <c r="N1658" i="22" s="1"/>
  <c r="O1658" i="22" s="1"/>
  <c r="M1654" i="22"/>
  <c r="N1654" i="22" s="1"/>
  <c r="O1654" i="22" s="1"/>
  <c r="M1650" i="22"/>
  <c r="N1650" i="22" s="1"/>
  <c r="O1650" i="22" s="1"/>
  <c r="M1646" i="22"/>
  <c r="N1646" i="22" s="1"/>
  <c r="O1646" i="22" s="1"/>
  <c r="M1642" i="22"/>
  <c r="N1642" i="22" s="1"/>
  <c r="O1642" i="22" s="1"/>
  <c r="M1638" i="22"/>
  <c r="N1638" i="22" s="1"/>
  <c r="O1638" i="22" s="1"/>
  <c r="M1634" i="22"/>
  <c r="N1634" i="22" s="1"/>
  <c r="O1634" i="22" s="1"/>
  <c r="M1630" i="22"/>
  <c r="N1630" i="22" s="1"/>
  <c r="O1630" i="22" s="1"/>
  <c r="M1626" i="22"/>
  <c r="N1626" i="22" s="1"/>
  <c r="O1626" i="22" s="1"/>
  <c r="M1622" i="22"/>
  <c r="N1622" i="22" s="1"/>
  <c r="O1622" i="22" s="1"/>
  <c r="M1618" i="22"/>
  <c r="N1618" i="22" s="1"/>
  <c r="O1618" i="22" s="1"/>
  <c r="M1614" i="22"/>
  <c r="N1614" i="22" s="1"/>
  <c r="O1614" i="22" s="1"/>
  <c r="M1610" i="22"/>
  <c r="N1610" i="22" s="1"/>
  <c r="O1610" i="22" s="1"/>
  <c r="M1606" i="22"/>
  <c r="N1606" i="22" s="1"/>
  <c r="O1606" i="22" s="1"/>
  <c r="M1602" i="22"/>
  <c r="N1602" i="22" s="1"/>
  <c r="O1602" i="22" s="1"/>
  <c r="M1598" i="22"/>
  <c r="N1598" i="22" s="1"/>
  <c r="O1598" i="22" s="1"/>
  <c r="M1594" i="22"/>
  <c r="N1594" i="22" s="1"/>
  <c r="O1594" i="22" s="1"/>
  <c r="M1590" i="22"/>
  <c r="N1590" i="22" s="1"/>
  <c r="O1590" i="22" s="1"/>
  <c r="M1586" i="22"/>
  <c r="N1586" i="22" s="1"/>
  <c r="O1586" i="22" s="1"/>
  <c r="M1582" i="22"/>
  <c r="N1582" i="22" s="1"/>
  <c r="O1582" i="22" s="1"/>
  <c r="M1578" i="22"/>
  <c r="N1578" i="22" s="1"/>
  <c r="O1578" i="22" s="1"/>
  <c r="M1574" i="22"/>
  <c r="N1574" i="22" s="1"/>
  <c r="O1574" i="22" s="1"/>
  <c r="M1570" i="22"/>
  <c r="N1570" i="22" s="1"/>
  <c r="O1570" i="22" s="1"/>
  <c r="M1566" i="22"/>
  <c r="N1566" i="22" s="1"/>
  <c r="O1566" i="22" s="1"/>
  <c r="M1562" i="22"/>
  <c r="N1562" i="22" s="1"/>
  <c r="O1562" i="22" s="1"/>
  <c r="M1558" i="22"/>
  <c r="N1558" i="22" s="1"/>
  <c r="O1558" i="22" s="1"/>
  <c r="M1554" i="22"/>
  <c r="N1554" i="22" s="1"/>
  <c r="O1554" i="22" s="1"/>
  <c r="M1550" i="22"/>
  <c r="N1550" i="22" s="1"/>
  <c r="O1550" i="22" s="1"/>
  <c r="M1546" i="22"/>
  <c r="N1546" i="22" s="1"/>
  <c r="O1546" i="22" s="1"/>
  <c r="M1542" i="22"/>
  <c r="N1542" i="22" s="1"/>
  <c r="O1542" i="22" s="1"/>
  <c r="M1538" i="22"/>
  <c r="N1538" i="22" s="1"/>
  <c r="O1538" i="22" s="1"/>
  <c r="M1534" i="22"/>
  <c r="N1534" i="22" s="1"/>
  <c r="O1534" i="22" s="1"/>
  <c r="M1530" i="22"/>
  <c r="N1530" i="22" s="1"/>
  <c r="O1530" i="22" s="1"/>
  <c r="M1526" i="22"/>
  <c r="N1526" i="22" s="1"/>
  <c r="O1526" i="22" s="1"/>
  <c r="M1522" i="22"/>
  <c r="N1522" i="22" s="1"/>
  <c r="O1522" i="22" s="1"/>
  <c r="M1518" i="22"/>
  <c r="N1518" i="22" s="1"/>
  <c r="O1518" i="22" s="1"/>
  <c r="M1514" i="22"/>
  <c r="N1514" i="22" s="1"/>
  <c r="O1514" i="22" s="1"/>
  <c r="M1509" i="22"/>
  <c r="N1509" i="22" s="1"/>
  <c r="O1509" i="22" s="1"/>
  <c r="M1505" i="22"/>
  <c r="N1505" i="22" s="1"/>
  <c r="O1505" i="22" s="1"/>
  <c r="M1501" i="22"/>
  <c r="N1501" i="22" s="1"/>
  <c r="O1501" i="22" s="1"/>
  <c r="M1496" i="22"/>
  <c r="N1496" i="22" s="1"/>
  <c r="O1496" i="22" s="1"/>
  <c r="M1492" i="22"/>
  <c r="N1492" i="22" s="1"/>
  <c r="O1492" i="22" s="1"/>
  <c r="M1488" i="22"/>
  <c r="N1488" i="22" s="1"/>
  <c r="O1488" i="22" s="1"/>
  <c r="M1484" i="22"/>
  <c r="N1484" i="22" s="1"/>
  <c r="O1484" i="22" s="1"/>
  <c r="M1480" i="22"/>
  <c r="N1480" i="22" s="1"/>
  <c r="O1480" i="22" s="1"/>
  <c r="M1476" i="22"/>
  <c r="N1476" i="22" s="1"/>
  <c r="O1476" i="22" s="1"/>
  <c r="M1472" i="22"/>
  <c r="N1472" i="22" s="1"/>
  <c r="O1472" i="22" s="1"/>
  <c r="M1468" i="22"/>
  <c r="N1468" i="22" s="1"/>
  <c r="O1468" i="22" s="1"/>
  <c r="M1464" i="22"/>
  <c r="N1464" i="22" s="1"/>
  <c r="O1464" i="22" s="1"/>
  <c r="M1460" i="22"/>
  <c r="N1460" i="22" s="1"/>
  <c r="O1460" i="22" s="1"/>
  <c r="M1456" i="22"/>
  <c r="N1456" i="22" s="1"/>
  <c r="O1456" i="22" s="1"/>
  <c r="M1452" i="22"/>
  <c r="N1452" i="22" s="1"/>
  <c r="O1452" i="22" s="1"/>
  <c r="M1448" i="22"/>
  <c r="N1448" i="22" s="1"/>
  <c r="O1448" i="22" s="1"/>
  <c r="M1444" i="22"/>
  <c r="N1444" i="22" s="1"/>
  <c r="O1444" i="22" s="1"/>
  <c r="M1440" i="22"/>
  <c r="N1440" i="22" s="1"/>
  <c r="O1440" i="22" s="1"/>
  <c r="M1436" i="22"/>
  <c r="N1436" i="22" s="1"/>
  <c r="O1436" i="22" s="1"/>
  <c r="M1432" i="22"/>
  <c r="N1432" i="22" s="1"/>
  <c r="O1432" i="22" s="1"/>
  <c r="M1428" i="22"/>
  <c r="N1428" i="22" s="1"/>
  <c r="O1428" i="22" s="1"/>
  <c r="M1424" i="22"/>
  <c r="N1424" i="22" s="1"/>
  <c r="O1424" i="22" s="1"/>
  <c r="M1420" i="22"/>
  <c r="N1420" i="22" s="1"/>
  <c r="O1420" i="22" s="1"/>
  <c r="M1416" i="22"/>
  <c r="N1416" i="22" s="1"/>
  <c r="O1416" i="22" s="1"/>
  <c r="M1412" i="22"/>
  <c r="N1412" i="22" s="1"/>
  <c r="O1412" i="22" s="1"/>
  <c r="M1408" i="22"/>
  <c r="N1408" i="22" s="1"/>
  <c r="O1408" i="22" s="1"/>
  <c r="M1404" i="22"/>
  <c r="N1404" i="22" s="1"/>
  <c r="O1404" i="22" s="1"/>
  <c r="M1400" i="22"/>
  <c r="N1400" i="22" s="1"/>
  <c r="O1400" i="22" s="1"/>
  <c r="M1396" i="22"/>
  <c r="N1396" i="22" s="1"/>
  <c r="O1396" i="22" s="1"/>
  <c r="M1392" i="22"/>
  <c r="N1392" i="22" s="1"/>
  <c r="O1392" i="22" s="1"/>
  <c r="M1388" i="22"/>
  <c r="N1388" i="22" s="1"/>
  <c r="O1388" i="22" s="1"/>
  <c r="M1384" i="22"/>
  <c r="N1384" i="22" s="1"/>
  <c r="O1384" i="22" s="1"/>
  <c r="M1380" i="22"/>
  <c r="N1380" i="22" s="1"/>
  <c r="O1380" i="22" s="1"/>
  <c r="M1376" i="22"/>
  <c r="N1376" i="22" s="1"/>
  <c r="O1376" i="22" s="1"/>
  <c r="M1372" i="22"/>
  <c r="N1372" i="22" s="1"/>
  <c r="O1372" i="22" s="1"/>
  <c r="M1368" i="22"/>
  <c r="N1368" i="22" s="1"/>
  <c r="O1368" i="22" s="1"/>
  <c r="M1364" i="22"/>
  <c r="N1364" i="22" s="1"/>
  <c r="O1364" i="22" s="1"/>
  <c r="M1360" i="22"/>
  <c r="N1360" i="22" s="1"/>
  <c r="O1360" i="22" s="1"/>
  <c r="M1356" i="22"/>
  <c r="N1356" i="22" s="1"/>
  <c r="O1356" i="22" s="1"/>
  <c r="M1352" i="22"/>
  <c r="N1352" i="22" s="1"/>
  <c r="O1352" i="22" s="1"/>
  <c r="M1348" i="22"/>
  <c r="N1348" i="22" s="1"/>
  <c r="O1348" i="22" s="1"/>
  <c r="M1344" i="22"/>
  <c r="N1344" i="22" s="1"/>
  <c r="O1344" i="22" s="1"/>
  <c r="M1340" i="22"/>
  <c r="N1340" i="22" s="1"/>
  <c r="O1340" i="22" s="1"/>
  <c r="M1336" i="22"/>
  <c r="N1336" i="22" s="1"/>
  <c r="O1336" i="22" s="1"/>
  <c r="M1332" i="22"/>
  <c r="N1332" i="22" s="1"/>
  <c r="O1332" i="22" s="1"/>
  <c r="M1328" i="22"/>
  <c r="N1328" i="22" s="1"/>
  <c r="O1328" i="22" s="1"/>
  <c r="M1324" i="22"/>
  <c r="N1324" i="22" s="1"/>
  <c r="O1324" i="22" s="1"/>
  <c r="M1320" i="22"/>
  <c r="N1320" i="22" s="1"/>
  <c r="O1320" i="22" s="1"/>
  <c r="M1316" i="22"/>
  <c r="N1316" i="22" s="1"/>
  <c r="O1316" i="22" s="1"/>
  <c r="M1312" i="22"/>
  <c r="N1312" i="22" s="1"/>
  <c r="O1312" i="22" s="1"/>
  <c r="M1308" i="22"/>
  <c r="N1308" i="22" s="1"/>
  <c r="O1308" i="22" s="1"/>
  <c r="M1304" i="22"/>
  <c r="N1304" i="22" s="1"/>
  <c r="O1304" i="22" s="1"/>
  <c r="M1300" i="22"/>
  <c r="N1300" i="22" s="1"/>
  <c r="O1300" i="22" s="1"/>
  <c r="M1296" i="22"/>
  <c r="N1296" i="22" s="1"/>
  <c r="O1296" i="22" s="1"/>
  <c r="M1292" i="22"/>
  <c r="N1292" i="22" s="1"/>
  <c r="O1292" i="22" s="1"/>
  <c r="M1288" i="22"/>
  <c r="N1288" i="22" s="1"/>
  <c r="O1288" i="22" s="1"/>
  <c r="M1284" i="22"/>
  <c r="N1284" i="22" s="1"/>
  <c r="O1284" i="22" s="1"/>
  <c r="M1280" i="22"/>
  <c r="N1280" i="22" s="1"/>
  <c r="O1280" i="22" s="1"/>
  <c r="M1276" i="22"/>
  <c r="N1276" i="22" s="1"/>
  <c r="O1276" i="22" s="1"/>
  <c r="M1272" i="22"/>
  <c r="N1272" i="22" s="1"/>
  <c r="O1272" i="22" s="1"/>
  <c r="M1268" i="22"/>
  <c r="N1268" i="22" s="1"/>
  <c r="O1268" i="22" s="1"/>
  <c r="M1264" i="22"/>
  <c r="N1264" i="22" s="1"/>
  <c r="O1264" i="22" s="1"/>
  <c r="M1260" i="22"/>
  <c r="N1260" i="22" s="1"/>
  <c r="O1260" i="22" s="1"/>
  <c r="M1256" i="22"/>
  <c r="N1256" i="22" s="1"/>
  <c r="O1256" i="22" s="1"/>
  <c r="M1252" i="22"/>
  <c r="N1252" i="22" s="1"/>
  <c r="O1252" i="22" s="1"/>
  <c r="M1248" i="22"/>
  <c r="N1248" i="22" s="1"/>
  <c r="O1248" i="22" s="1"/>
  <c r="M1244" i="22"/>
  <c r="N1244" i="22" s="1"/>
  <c r="O1244" i="22" s="1"/>
  <c r="M1240" i="22"/>
  <c r="N1240" i="22" s="1"/>
  <c r="O1240" i="22" s="1"/>
  <c r="M1236" i="22"/>
  <c r="N1236" i="22" s="1"/>
  <c r="O1236" i="22" s="1"/>
  <c r="M1232" i="22"/>
  <c r="N1232" i="22" s="1"/>
  <c r="O1232" i="22" s="1"/>
  <c r="M1228" i="22"/>
  <c r="N1228" i="22" s="1"/>
  <c r="O1228" i="22" s="1"/>
  <c r="M1224" i="22"/>
  <c r="N1224" i="22" s="1"/>
  <c r="O1224" i="22" s="1"/>
  <c r="M1220" i="22"/>
  <c r="N1220" i="22" s="1"/>
  <c r="O1220" i="22" s="1"/>
  <c r="M1216" i="22"/>
  <c r="N1216" i="22" s="1"/>
  <c r="O1216" i="22" s="1"/>
  <c r="M1212" i="22"/>
  <c r="N1212" i="22" s="1"/>
  <c r="O1212" i="22" s="1"/>
  <c r="M1208" i="22"/>
  <c r="N1208" i="22" s="1"/>
  <c r="O1208" i="22" s="1"/>
  <c r="M1204" i="22"/>
  <c r="N1204" i="22" s="1"/>
  <c r="O1204" i="22" s="1"/>
  <c r="M1200" i="22"/>
  <c r="N1200" i="22" s="1"/>
  <c r="O1200" i="22" s="1"/>
  <c r="M1196" i="22"/>
  <c r="N1196" i="22" s="1"/>
  <c r="O1196" i="22" s="1"/>
  <c r="M1192" i="22"/>
  <c r="N1192" i="22" s="1"/>
  <c r="O1192" i="22" s="1"/>
  <c r="M1188" i="22"/>
  <c r="N1188" i="22" s="1"/>
  <c r="O1188" i="22" s="1"/>
  <c r="M1184" i="22"/>
  <c r="N1184" i="22" s="1"/>
  <c r="O1184" i="22" s="1"/>
  <c r="M1180" i="22"/>
  <c r="N1180" i="22" s="1"/>
  <c r="O1180" i="22" s="1"/>
  <c r="M1176" i="22"/>
  <c r="N1176" i="22" s="1"/>
  <c r="O1176" i="22" s="1"/>
  <c r="M1172" i="22"/>
  <c r="N1172" i="22" s="1"/>
  <c r="O1172" i="22" s="1"/>
  <c r="M1168" i="22"/>
  <c r="N1168" i="22" s="1"/>
  <c r="O1168" i="22" s="1"/>
  <c r="M1164" i="22"/>
  <c r="N1164" i="22" s="1"/>
  <c r="O1164" i="22" s="1"/>
  <c r="M1160" i="22"/>
  <c r="N1160" i="22" s="1"/>
  <c r="O1160" i="22" s="1"/>
  <c r="M1156" i="22"/>
  <c r="N1156" i="22" s="1"/>
  <c r="O1156" i="22" s="1"/>
  <c r="M1152" i="22"/>
  <c r="N1152" i="22" s="1"/>
  <c r="O1152" i="22" s="1"/>
  <c r="M1148" i="22"/>
  <c r="N1148" i="22" s="1"/>
  <c r="O1148" i="22" s="1"/>
  <c r="M1144" i="22"/>
  <c r="N1144" i="22" s="1"/>
  <c r="O1144" i="22" s="1"/>
  <c r="M1140" i="22"/>
  <c r="N1140" i="22" s="1"/>
  <c r="O1140" i="22" s="1"/>
  <c r="M1136" i="22"/>
  <c r="N1136" i="22" s="1"/>
  <c r="O1136" i="22" s="1"/>
  <c r="M1132" i="22"/>
  <c r="N1132" i="22" s="1"/>
  <c r="O1132" i="22" s="1"/>
  <c r="M1128" i="22"/>
  <c r="N1128" i="22" s="1"/>
  <c r="O1128" i="22" s="1"/>
  <c r="M1124" i="22"/>
  <c r="N1124" i="22" s="1"/>
  <c r="O1124" i="22" s="1"/>
  <c r="M1120" i="22"/>
  <c r="N1120" i="22" s="1"/>
  <c r="O1120" i="22" s="1"/>
  <c r="M5028" i="22"/>
  <c r="N5028" i="22" s="1"/>
  <c r="O5028" i="22" s="1"/>
  <c r="M5025" i="22"/>
  <c r="N5025" i="22" s="1"/>
  <c r="O5025" i="22" s="1"/>
  <c r="M3462" i="22"/>
  <c r="N3462" i="22" s="1"/>
  <c r="O3462" i="22" s="1"/>
  <c r="M3460" i="22"/>
  <c r="N3460" i="22" s="1"/>
  <c r="O3460" i="22" s="1"/>
  <c r="M3458" i="22"/>
  <c r="N3458" i="22" s="1"/>
  <c r="O3458" i="22" s="1"/>
  <c r="M3456" i="22"/>
  <c r="N3456" i="22" s="1"/>
  <c r="O3456" i="22" s="1"/>
  <c r="M3454" i="22"/>
  <c r="N3454" i="22" s="1"/>
  <c r="O3454" i="22" s="1"/>
  <c r="M3452" i="22"/>
  <c r="N3452" i="22" s="1"/>
  <c r="O3452" i="22" s="1"/>
  <c r="M3450" i="22"/>
  <c r="N3450" i="22" s="1"/>
  <c r="O3450" i="22" s="1"/>
  <c r="M3448" i="22"/>
  <c r="N3448" i="22" s="1"/>
  <c r="O3448" i="22" s="1"/>
  <c r="M3446" i="22"/>
  <c r="N3446" i="22" s="1"/>
  <c r="O3446" i="22" s="1"/>
  <c r="M3444" i="22"/>
  <c r="N3444" i="22" s="1"/>
  <c r="O3444" i="22" s="1"/>
  <c r="M3442" i="22"/>
  <c r="N3442" i="22" s="1"/>
  <c r="O3442" i="22" s="1"/>
  <c r="M3440" i="22"/>
  <c r="N3440" i="22" s="1"/>
  <c r="O3440" i="22" s="1"/>
  <c r="M3438" i="22"/>
  <c r="N3438" i="22" s="1"/>
  <c r="O3438" i="22" s="1"/>
  <c r="M3436" i="22"/>
  <c r="N3436" i="22" s="1"/>
  <c r="O3436" i="22" s="1"/>
  <c r="M3434" i="22"/>
  <c r="N3434" i="22" s="1"/>
  <c r="O3434" i="22" s="1"/>
  <c r="M3432" i="22"/>
  <c r="N3432" i="22" s="1"/>
  <c r="O3432" i="22" s="1"/>
  <c r="M3430" i="22"/>
  <c r="N3430" i="22" s="1"/>
  <c r="O3430" i="22" s="1"/>
  <c r="M3428" i="22"/>
  <c r="N3428" i="22" s="1"/>
  <c r="O3428" i="22" s="1"/>
  <c r="M3426" i="22"/>
  <c r="N3426" i="22" s="1"/>
  <c r="O3426" i="22" s="1"/>
  <c r="M3424" i="22"/>
  <c r="N3424" i="22" s="1"/>
  <c r="O3424" i="22" s="1"/>
  <c r="M3422" i="22"/>
  <c r="N3422" i="22" s="1"/>
  <c r="O3422" i="22" s="1"/>
  <c r="M3420" i="22"/>
  <c r="N3420" i="22" s="1"/>
  <c r="O3420" i="22" s="1"/>
  <c r="M3418" i="22"/>
  <c r="N3418" i="22" s="1"/>
  <c r="O3418" i="22" s="1"/>
  <c r="M3416" i="22"/>
  <c r="N3416" i="22" s="1"/>
  <c r="O3416" i="22" s="1"/>
  <c r="M3414" i="22"/>
  <c r="N3414" i="22" s="1"/>
  <c r="O3414" i="22" s="1"/>
  <c r="M3412" i="22"/>
  <c r="N3412" i="22" s="1"/>
  <c r="O3412" i="22" s="1"/>
  <c r="M3410" i="22"/>
  <c r="N3410" i="22" s="1"/>
  <c r="O3410" i="22" s="1"/>
  <c r="M3408" i="22"/>
  <c r="N3408" i="22" s="1"/>
  <c r="O3408" i="22" s="1"/>
  <c r="M3406" i="22"/>
  <c r="N3406" i="22" s="1"/>
  <c r="O3406" i="22" s="1"/>
  <c r="M3404" i="22"/>
  <c r="N3404" i="22" s="1"/>
  <c r="O3404" i="22" s="1"/>
  <c r="M3402" i="22"/>
  <c r="N3402" i="22" s="1"/>
  <c r="O3402" i="22" s="1"/>
  <c r="M3400" i="22"/>
  <c r="N3400" i="22" s="1"/>
  <c r="O3400" i="22" s="1"/>
  <c r="M3398" i="22"/>
  <c r="N3398" i="22" s="1"/>
  <c r="O3398" i="22" s="1"/>
  <c r="M3396" i="22"/>
  <c r="N3396" i="22" s="1"/>
  <c r="O3396" i="22" s="1"/>
  <c r="M3394" i="22"/>
  <c r="N3394" i="22" s="1"/>
  <c r="O3394" i="22" s="1"/>
  <c r="M3392" i="22"/>
  <c r="N3392" i="22" s="1"/>
  <c r="O3392" i="22" s="1"/>
  <c r="M3390" i="22"/>
  <c r="N3390" i="22" s="1"/>
  <c r="O3390" i="22" s="1"/>
  <c r="M3388" i="22"/>
  <c r="N3388" i="22" s="1"/>
  <c r="O3388" i="22" s="1"/>
  <c r="M3386" i="22"/>
  <c r="N3386" i="22" s="1"/>
  <c r="O3386" i="22" s="1"/>
  <c r="M3382" i="22"/>
  <c r="N3382" i="22" s="1"/>
  <c r="O3382" i="22" s="1"/>
  <c r="M3380" i="22"/>
  <c r="N3380" i="22" s="1"/>
  <c r="O3380" i="22" s="1"/>
  <c r="M3378" i="22"/>
  <c r="N3378" i="22" s="1"/>
  <c r="O3378" i="22" s="1"/>
  <c r="M3376" i="22"/>
  <c r="N3376" i="22" s="1"/>
  <c r="O3376" i="22" s="1"/>
  <c r="M3374" i="22"/>
  <c r="N3374" i="22" s="1"/>
  <c r="O3374" i="22" s="1"/>
  <c r="M3372" i="22"/>
  <c r="N3372" i="22" s="1"/>
  <c r="O3372" i="22" s="1"/>
  <c r="M3370" i="22"/>
  <c r="N3370" i="22" s="1"/>
  <c r="O3370" i="22" s="1"/>
  <c r="M3368" i="22"/>
  <c r="N3368" i="22" s="1"/>
  <c r="O3368" i="22" s="1"/>
  <c r="M3366" i="22"/>
  <c r="N3366" i="22" s="1"/>
  <c r="O3366" i="22" s="1"/>
  <c r="M3364" i="22"/>
  <c r="N3364" i="22" s="1"/>
  <c r="O3364" i="22" s="1"/>
  <c r="M3362" i="22"/>
  <c r="N3362" i="22" s="1"/>
  <c r="O3362" i="22" s="1"/>
  <c r="M3360" i="22"/>
  <c r="N3360" i="22" s="1"/>
  <c r="O3360" i="22" s="1"/>
  <c r="M3358" i="22"/>
  <c r="N3358" i="22" s="1"/>
  <c r="O3358" i="22" s="1"/>
  <c r="M3356" i="22"/>
  <c r="N3356" i="22" s="1"/>
  <c r="O3356" i="22" s="1"/>
  <c r="M3352" i="22"/>
  <c r="N3352" i="22" s="1"/>
  <c r="O3352" i="22" s="1"/>
  <c r="M3350" i="22"/>
  <c r="N3350" i="22" s="1"/>
  <c r="O3350" i="22" s="1"/>
  <c r="M3348" i="22"/>
  <c r="N3348" i="22" s="1"/>
  <c r="O3348" i="22" s="1"/>
  <c r="M3346" i="22"/>
  <c r="N3346" i="22" s="1"/>
  <c r="O3346" i="22" s="1"/>
  <c r="M3344" i="22"/>
  <c r="N3344" i="22" s="1"/>
  <c r="O3344" i="22" s="1"/>
  <c r="M3342" i="22"/>
  <c r="N3342" i="22" s="1"/>
  <c r="O3342" i="22" s="1"/>
  <c r="M3340" i="22"/>
  <c r="N3340" i="22" s="1"/>
  <c r="O3340" i="22" s="1"/>
  <c r="M3338" i="22"/>
  <c r="N3338" i="22" s="1"/>
  <c r="O3338" i="22" s="1"/>
  <c r="M3336" i="22"/>
  <c r="N3336" i="22" s="1"/>
  <c r="O3336" i="22" s="1"/>
  <c r="M3334" i="22"/>
  <c r="N3334" i="22" s="1"/>
  <c r="O3334" i="22" s="1"/>
  <c r="M3332" i="22"/>
  <c r="N3332" i="22" s="1"/>
  <c r="O3332" i="22" s="1"/>
  <c r="M3330" i="22"/>
  <c r="N3330" i="22" s="1"/>
  <c r="O3330" i="22" s="1"/>
  <c r="M3328" i="22"/>
  <c r="N3328" i="22" s="1"/>
  <c r="O3328" i="22" s="1"/>
  <c r="M3326" i="22"/>
  <c r="N3326" i="22" s="1"/>
  <c r="O3326" i="22" s="1"/>
  <c r="M3324" i="22"/>
  <c r="N3324" i="22" s="1"/>
  <c r="O3324" i="22" s="1"/>
  <c r="M3322" i="22"/>
  <c r="N3322" i="22" s="1"/>
  <c r="O3322" i="22" s="1"/>
  <c r="M3320" i="22"/>
  <c r="N3320" i="22" s="1"/>
  <c r="O3320" i="22" s="1"/>
  <c r="M3318" i="22"/>
  <c r="N3318" i="22" s="1"/>
  <c r="O3318" i="22" s="1"/>
  <c r="M3316" i="22"/>
  <c r="N3316" i="22" s="1"/>
  <c r="O3316" i="22" s="1"/>
  <c r="M3314" i="22"/>
  <c r="N3314" i="22" s="1"/>
  <c r="O3314" i="22" s="1"/>
  <c r="M3312" i="22"/>
  <c r="N3312" i="22" s="1"/>
  <c r="O3312" i="22" s="1"/>
  <c r="M3310" i="22"/>
  <c r="N3310" i="22" s="1"/>
  <c r="O3310" i="22" s="1"/>
  <c r="M3308" i="22"/>
  <c r="N3308" i="22" s="1"/>
  <c r="O3308" i="22" s="1"/>
  <c r="M3306" i="22"/>
  <c r="N3306" i="22" s="1"/>
  <c r="O3306" i="22" s="1"/>
  <c r="M3304" i="22"/>
  <c r="N3304" i="22" s="1"/>
  <c r="O3304" i="22" s="1"/>
  <c r="M3302" i="22"/>
  <c r="N3302" i="22" s="1"/>
  <c r="O3302" i="22" s="1"/>
  <c r="M3300" i="22"/>
  <c r="N3300" i="22" s="1"/>
  <c r="O3300" i="22" s="1"/>
  <c r="M3298" i="22"/>
  <c r="N3298" i="22" s="1"/>
  <c r="O3298" i="22" s="1"/>
  <c r="M3296" i="22"/>
  <c r="N3296" i="22" s="1"/>
  <c r="O3296" i="22" s="1"/>
  <c r="M3294" i="22"/>
  <c r="N3294" i="22" s="1"/>
  <c r="O3294" i="22" s="1"/>
  <c r="M3292" i="22"/>
  <c r="N3292" i="22" s="1"/>
  <c r="O3292" i="22" s="1"/>
  <c r="M3290" i="22"/>
  <c r="N3290" i="22" s="1"/>
  <c r="O3290" i="22" s="1"/>
  <c r="M3288" i="22"/>
  <c r="N3288" i="22" s="1"/>
  <c r="O3288" i="22" s="1"/>
  <c r="M3286" i="22"/>
  <c r="N3286" i="22" s="1"/>
  <c r="O3286" i="22" s="1"/>
  <c r="M3284" i="22"/>
  <c r="N3284" i="22" s="1"/>
  <c r="O3284" i="22" s="1"/>
  <c r="M3282" i="22"/>
  <c r="N3282" i="22" s="1"/>
  <c r="O3282" i="22" s="1"/>
  <c r="M3280" i="22"/>
  <c r="N3280" i="22" s="1"/>
  <c r="O3280" i="22" s="1"/>
  <c r="M3278" i="22"/>
  <c r="N3278" i="22" s="1"/>
  <c r="O3278" i="22" s="1"/>
  <c r="M3276" i="22"/>
  <c r="N3276" i="22" s="1"/>
  <c r="O3276" i="22" s="1"/>
  <c r="M3274" i="22"/>
  <c r="N3274" i="22" s="1"/>
  <c r="O3274" i="22" s="1"/>
  <c r="M3272" i="22"/>
  <c r="N3272" i="22" s="1"/>
  <c r="O3272" i="22" s="1"/>
  <c r="M3270" i="22"/>
  <c r="N3270" i="22" s="1"/>
  <c r="O3270" i="22" s="1"/>
  <c r="M3268" i="22"/>
  <c r="N3268" i="22" s="1"/>
  <c r="O3268" i="22" s="1"/>
  <c r="M3266" i="22"/>
  <c r="N3266" i="22" s="1"/>
  <c r="O3266" i="22" s="1"/>
  <c r="M3264" i="22"/>
  <c r="N3264" i="22" s="1"/>
  <c r="O3264" i="22" s="1"/>
  <c r="M3262" i="22"/>
  <c r="N3262" i="22" s="1"/>
  <c r="O3262" i="22" s="1"/>
  <c r="M3260" i="22"/>
  <c r="N3260" i="22" s="1"/>
  <c r="O3260" i="22" s="1"/>
  <c r="M3258" i="22"/>
  <c r="N3258" i="22" s="1"/>
  <c r="O3258" i="22" s="1"/>
  <c r="M3256" i="22"/>
  <c r="N3256" i="22" s="1"/>
  <c r="O3256" i="22" s="1"/>
  <c r="M3254" i="22"/>
  <c r="N3254" i="22" s="1"/>
  <c r="O3254" i="22" s="1"/>
  <c r="M3252" i="22"/>
  <c r="N3252" i="22" s="1"/>
  <c r="O3252" i="22" s="1"/>
  <c r="M3250" i="22"/>
  <c r="N3250" i="22" s="1"/>
  <c r="O3250" i="22" s="1"/>
  <c r="M3248" i="22"/>
  <c r="N3248" i="22" s="1"/>
  <c r="O3248" i="22" s="1"/>
  <c r="M3246" i="22"/>
  <c r="N3246" i="22" s="1"/>
  <c r="O3246" i="22" s="1"/>
  <c r="M3244" i="22"/>
  <c r="N3244" i="22" s="1"/>
  <c r="O3244" i="22" s="1"/>
  <c r="M3242" i="22"/>
  <c r="N3242" i="22" s="1"/>
  <c r="O3242" i="22" s="1"/>
  <c r="M3240" i="22"/>
  <c r="N3240" i="22" s="1"/>
  <c r="O3240" i="22" s="1"/>
  <c r="M3238" i="22"/>
  <c r="N3238" i="22" s="1"/>
  <c r="O3238" i="22" s="1"/>
  <c r="M3236" i="22"/>
  <c r="N3236" i="22" s="1"/>
  <c r="O3236" i="22" s="1"/>
  <c r="M3234" i="22"/>
  <c r="N3234" i="22" s="1"/>
  <c r="O3234" i="22" s="1"/>
  <c r="M3232" i="22"/>
  <c r="N3232" i="22" s="1"/>
  <c r="O3232" i="22" s="1"/>
  <c r="M3230" i="22"/>
  <c r="N3230" i="22" s="1"/>
  <c r="O3230" i="22" s="1"/>
  <c r="M3228" i="22"/>
  <c r="N3228" i="22" s="1"/>
  <c r="O3228" i="22" s="1"/>
  <c r="M3226" i="22"/>
  <c r="N3226" i="22" s="1"/>
  <c r="O3226" i="22" s="1"/>
  <c r="M3224" i="22"/>
  <c r="N3224" i="22" s="1"/>
  <c r="O3224" i="22" s="1"/>
  <c r="M3222" i="22"/>
  <c r="N3222" i="22" s="1"/>
  <c r="O3222" i="22" s="1"/>
  <c r="M3220" i="22"/>
  <c r="N3220" i="22" s="1"/>
  <c r="O3220" i="22" s="1"/>
  <c r="M3218" i="22"/>
  <c r="N3218" i="22" s="1"/>
  <c r="O3218" i="22" s="1"/>
  <c r="M3216" i="22"/>
  <c r="N3216" i="22" s="1"/>
  <c r="O3216" i="22" s="1"/>
  <c r="M3214" i="22"/>
  <c r="N3214" i="22" s="1"/>
  <c r="O3214" i="22" s="1"/>
  <c r="M3212" i="22"/>
  <c r="N3212" i="22" s="1"/>
  <c r="O3212" i="22" s="1"/>
  <c r="M3210" i="22"/>
  <c r="N3210" i="22" s="1"/>
  <c r="O3210" i="22" s="1"/>
  <c r="M3208" i="22"/>
  <c r="N3208" i="22" s="1"/>
  <c r="O3208" i="22" s="1"/>
  <c r="M3206" i="22"/>
  <c r="N3206" i="22" s="1"/>
  <c r="O3206" i="22" s="1"/>
  <c r="M3204" i="22"/>
  <c r="N3204" i="22" s="1"/>
  <c r="O3204" i="22" s="1"/>
  <c r="M3202" i="22"/>
  <c r="N3202" i="22" s="1"/>
  <c r="O3202" i="22" s="1"/>
  <c r="M3200" i="22"/>
  <c r="N3200" i="22" s="1"/>
  <c r="O3200" i="22" s="1"/>
  <c r="M3198" i="22"/>
  <c r="N3198" i="22" s="1"/>
  <c r="O3198" i="22" s="1"/>
  <c r="M3196" i="22"/>
  <c r="N3196" i="22" s="1"/>
  <c r="O3196" i="22" s="1"/>
  <c r="M3194" i="22"/>
  <c r="N3194" i="22" s="1"/>
  <c r="O3194" i="22" s="1"/>
  <c r="M3192" i="22"/>
  <c r="N3192" i="22" s="1"/>
  <c r="O3192" i="22" s="1"/>
  <c r="M3190" i="22"/>
  <c r="N3190" i="22" s="1"/>
  <c r="O3190" i="22" s="1"/>
  <c r="M3188" i="22"/>
  <c r="N3188" i="22" s="1"/>
  <c r="O3188" i="22" s="1"/>
  <c r="M3186" i="22"/>
  <c r="N3186" i="22" s="1"/>
  <c r="O3186" i="22" s="1"/>
  <c r="M3184" i="22"/>
  <c r="N3184" i="22" s="1"/>
  <c r="O3184" i="22" s="1"/>
  <c r="M3182" i="22"/>
  <c r="N3182" i="22" s="1"/>
  <c r="O3182" i="22" s="1"/>
  <c r="M3180" i="22"/>
  <c r="N3180" i="22" s="1"/>
  <c r="O3180" i="22" s="1"/>
  <c r="M3178" i="22"/>
  <c r="N3178" i="22" s="1"/>
  <c r="O3178" i="22" s="1"/>
  <c r="M3176" i="22"/>
  <c r="N3176" i="22" s="1"/>
  <c r="O3176" i="22" s="1"/>
  <c r="M3174" i="22"/>
  <c r="N3174" i="22" s="1"/>
  <c r="O3174" i="22" s="1"/>
  <c r="M3172" i="22"/>
  <c r="N3172" i="22" s="1"/>
  <c r="O3172" i="22" s="1"/>
  <c r="M3170" i="22"/>
  <c r="N3170" i="22" s="1"/>
  <c r="O3170" i="22" s="1"/>
  <c r="M3168" i="22"/>
  <c r="N3168" i="22" s="1"/>
  <c r="O3168" i="22" s="1"/>
  <c r="M3166" i="22"/>
  <c r="N3166" i="22" s="1"/>
  <c r="O3166" i="22" s="1"/>
  <c r="M3164" i="22"/>
  <c r="N3164" i="22" s="1"/>
  <c r="O3164" i="22" s="1"/>
  <c r="M3162" i="22"/>
  <c r="N3162" i="22" s="1"/>
  <c r="O3162" i="22" s="1"/>
  <c r="M3160" i="22"/>
  <c r="N3160" i="22" s="1"/>
  <c r="O3160" i="22" s="1"/>
  <c r="M3158" i="22"/>
  <c r="N3158" i="22" s="1"/>
  <c r="O3158" i="22" s="1"/>
  <c r="M3156" i="22"/>
  <c r="N3156" i="22" s="1"/>
  <c r="O3156" i="22" s="1"/>
  <c r="M3154" i="22"/>
  <c r="N3154" i="22" s="1"/>
  <c r="O3154" i="22" s="1"/>
  <c r="M3152" i="22"/>
  <c r="N3152" i="22" s="1"/>
  <c r="O3152" i="22" s="1"/>
  <c r="M3150" i="22"/>
  <c r="N3150" i="22" s="1"/>
  <c r="O3150" i="22" s="1"/>
  <c r="M3148" i="22"/>
  <c r="N3148" i="22" s="1"/>
  <c r="O3148" i="22" s="1"/>
  <c r="M3146" i="22"/>
  <c r="N3146" i="22" s="1"/>
  <c r="O3146" i="22" s="1"/>
  <c r="M3144" i="22"/>
  <c r="N3144" i="22" s="1"/>
  <c r="O3144" i="22" s="1"/>
  <c r="M3142" i="22"/>
  <c r="N3142" i="22" s="1"/>
  <c r="O3142" i="22" s="1"/>
  <c r="M3140" i="22"/>
  <c r="N3140" i="22" s="1"/>
  <c r="O3140" i="22" s="1"/>
  <c r="M3138" i="22"/>
  <c r="N3138" i="22" s="1"/>
  <c r="O3138" i="22" s="1"/>
  <c r="M3136" i="22"/>
  <c r="N3136" i="22" s="1"/>
  <c r="O3136" i="22" s="1"/>
  <c r="M3134" i="22"/>
  <c r="N3134" i="22" s="1"/>
  <c r="O3134" i="22" s="1"/>
  <c r="M3132" i="22"/>
  <c r="N3132" i="22" s="1"/>
  <c r="O3132" i="22" s="1"/>
  <c r="M3130" i="22"/>
  <c r="N3130" i="22" s="1"/>
  <c r="O3130" i="22" s="1"/>
  <c r="M3128" i="22"/>
  <c r="N3128" i="22" s="1"/>
  <c r="O3128" i="22" s="1"/>
  <c r="M3126" i="22"/>
  <c r="N3126" i="22" s="1"/>
  <c r="O3126" i="22" s="1"/>
  <c r="M3124" i="22"/>
  <c r="N3124" i="22" s="1"/>
  <c r="O3124" i="22" s="1"/>
  <c r="M3122" i="22"/>
  <c r="N3122" i="22" s="1"/>
  <c r="O3122" i="22" s="1"/>
  <c r="M3120" i="22"/>
  <c r="N3120" i="22" s="1"/>
  <c r="O3120" i="22" s="1"/>
  <c r="M3118" i="22"/>
  <c r="N3118" i="22" s="1"/>
  <c r="O3118" i="22" s="1"/>
  <c r="M3116" i="22"/>
  <c r="N3116" i="22" s="1"/>
  <c r="O3116" i="22" s="1"/>
  <c r="M3114" i="22"/>
  <c r="N3114" i="22" s="1"/>
  <c r="O3114" i="22" s="1"/>
  <c r="M3112" i="22"/>
  <c r="N3112" i="22" s="1"/>
  <c r="O3112" i="22" s="1"/>
  <c r="M3110" i="22"/>
  <c r="N3110" i="22" s="1"/>
  <c r="O3110" i="22" s="1"/>
  <c r="M3108" i="22"/>
  <c r="N3108" i="22" s="1"/>
  <c r="O3108" i="22" s="1"/>
  <c r="M3106" i="22"/>
  <c r="N3106" i="22" s="1"/>
  <c r="O3106" i="22" s="1"/>
  <c r="M3104" i="22"/>
  <c r="N3104" i="22" s="1"/>
  <c r="O3104" i="22" s="1"/>
  <c r="M3102" i="22"/>
  <c r="N3102" i="22" s="1"/>
  <c r="O3102" i="22" s="1"/>
  <c r="M3100" i="22"/>
  <c r="N3100" i="22" s="1"/>
  <c r="O3100" i="22" s="1"/>
  <c r="M3098" i="22"/>
  <c r="N3098" i="22" s="1"/>
  <c r="O3098" i="22" s="1"/>
  <c r="M3096" i="22"/>
  <c r="N3096" i="22" s="1"/>
  <c r="O3096" i="22" s="1"/>
  <c r="M3094" i="22"/>
  <c r="N3094" i="22" s="1"/>
  <c r="O3094" i="22" s="1"/>
  <c r="M3092" i="22"/>
  <c r="N3092" i="22" s="1"/>
  <c r="O3092" i="22" s="1"/>
  <c r="M3090" i="22"/>
  <c r="N3090" i="22" s="1"/>
  <c r="O3090" i="22" s="1"/>
  <c r="M3088" i="22"/>
  <c r="N3088" i="22" s="1"/>
  <c r="O3088" i="22" s="1"/>
  <c r="M3086" i="22"/>
  <c r="N3086" i="22" s="1"/>
  <c r="O3086" i="22" s="1"/>
  <c r="M3084" i="22"/>
  <c r="N3084" i="22" s="1"/>
  <c r="O3084" i="22" s="1"/>
  <c r="M3082" i="22"/>
  <c r="N3082" i="22" s="1"/>
  <c r="O3082" i="22" s="1"/>
  <c r="M3080" i="22"/>
  <c r="N3080" i="22" s="1"/>
  <c r="O3080" i="22" s="1"/>
  <c r="M3078" i="22"/>
  <c r="N3078" i="22" s="1"/>
  <c r="O3078" i="22" s="1"/>
  <c r="M3076" i="22"/>
  <c r="N3076" i="22" s="1"/>
  <c r="O3076" i="22" s="1"/>
  <c r="M3074" i="22"/>
  <c r="N3074" i="22" s="1"/>
  <c r="O3074" i="22" s="1"/>
  <c r="M3072" i="22"/>
  <c r="N3072" i="22" s="1"/>
  <c r="O3072" i="22" s="1"/>
  <c r="M3070" i="22"/>
  <c r="N3070" i="22" s="1"/>
  <c r="O3070" i="22" s="1"/>
  <c r="M3068" i="22"/>
  <c r="N3068" i="22" s="1"/>
  <c r="O3068" i="22" s="1"/>
  <c r="M3066" i="22"/>
  <c r="N3066" i="22" s="1"/>
  <c r="O3066" i="22" s="1"/>
  <c r="M3064" i="22"/>
  <c r="N3064" i="22" s="1"/>
  <c r="O3064" i="22" s="1"/>
  <c r="M3062" i="22"/>
  <c r="N3062" i="22" s="1"/>
  <c r="O3062" i="22" s="1"/>
  <c r="M3060" i="22"/>
  <c r="N3060" i="22" s="1"/>
  <c r="O3060" i="22" s="1"/>
  <c r="M3058" i="22"/>
  <c r="N3058" i="22" s="1"/>
  <c r="O3058" i="22" s="1"/>
  <c r="M3056" i="22"/>
  <c r="N3056" i="22" s="1"/>
  <c r="O3056" i="22" s="1"/>
  <c r="M3054" i="22"/>
  <c r="N3054" i="22" s="1"/>
  <c r="O3054" i="22" s="1"/>
  <c r="M3052" i="22"/>
  <c r="N3052" i="22" s="1"/>
  <c r="O3052" i="22" s="1"/>
  <c r="M3050" i="22"/>
  <c r="N3050" i="22" s="1"/>
  <c r="O3050" i="22" s="1"/>
  <c r="M3048" i="22"/>
  <c r="N3048" i="22" s="1"/>
  <c r="O3048" i="22" s="1"/>
  <c r="M3046" i="22"/>
  <c r="N3046" i="22" s="1"/>
  <c r="O3046" i="22" s="1"/>
  <c r="M3044" i="22"/>
  <c r="N3044" i="22" s="1"/>
  <c r="O3044" i="22" s="1"/>
  <c r="M3042" i="22"/>
  <c r="N3042" i="22" s="1"/>
  <c r="O3042" i="22" s="1"/>
  <c r="M3040" i="22"/>
  <c r="N3040" i="22" s="1"/>
  <c r="O3040" i="22" s="1"/>
  <c r="M3038" i="22"/>
  <c r="N3038" i="22" s="1"/>
  <c r="O3038" i="22" s="1"/>
  <c r="M3036" i="22"/>
  <c r="N3036" i="22" s="1"/>
  <c r="O3036" i="22" s="1"/>
  <c r="M3034" i="22"/>
  <c r="N3034" i="22" s="1"/>
  <c r="O3034" i="22" s="1"/>
  <c r="M3032" i="22"/>
  <c r="N3032" i="22" s="1"/>
  <c r="O3032" i="22" s="1"/>
  <c r="M3030" i="22"/>
  <c r="N3030" i="22" s="1"/>
  <c r="O3030" i="22" s="1"/>
  <c r="M3028" i="22"/>
  <c r="N3028" i="22" s="1"/>
  <c r="O3028" i="22" s="1"/>
  <c r="M3026" i="22"/>
  <c r="N3026" i="22" s="1"/>
  <c r="O3026" i="22" s="1"/>
  <c r="M3024" i="22"/>
  <c r="N3024" i="22" s="1"/>
  <c r="O3024" i="22" s="1"/>
  <c r="M3022" i="22"/>
  <c r="N3022" i="22" s="1"/>
  <c r="O3022" i="22" s="1"/>
  <c r="M3020" i="22"/>
  <c r="N3020" i="22" s="1"/>
  <c r="O3020" i="22" s="1"/>
  <c r="M3018" i="22"/>
  <c r="N3018" i="22" s="1"/>
  <c r="O3018" i="22" s="1"/>
  <c r="M3016" i="22"/>
  <c r="N3016" i="22" s="1"/>
  <c r="O3016" i="22" s="1"/>
  <c r="M3014" i="22"/>
  <c r="N3014" i="22" s="1"/>
  <c r="O3014" i="22" s="1"/>
  <c r="M3012" i="22"/>
  <c r="N3012" i="22" s="1"/>
  <c r="O3012" i="22" s="1"/>
  <c r="M3010" i="22"/>
  <c r="N3010" i="22" s="1"/>
  <c r="O3010" i="22" s="1"/>
  <c r="M3008" i="22"/>
  <c r="N3008" i="22" s="1"/>
  <c r="O3008" i="22" s="1"/>
  <c r="M3006" i="22"/>
  <c r="N3006" i="22" s="1"/>
  <c r="O3006" i="22" s="1"/>
  <c r="M3004" i="22"/>
  <c r="N3004" i="22" s="1"/>
  <c r="O3004" i="22" s="1"/>
  <c r="M3002" i="22"/>
  <c r="N3002" i="22" s="1"/>
  <c r="O3002" i="22" s="1"/>
  <c r="M3000" i="22"/>
  <c r="N3000" i="22" s="1"/>
  <c r="O3000" i="22" s="1"/>
  <c r="M2998" i="22"/>
  <c r="N2998" i="22" s="1"/>
  <c r="O2998" i="22" s="1"/>
  <c r="M2996" i="22"/>
  <c r="N2996" i="22" s="1"/>
  <c r="O2996" i="22" s="1"/>
  <c r="M2994" i="22"/>
  <c r="N2994" i="22" s="1"/>
  <c r="O2994" i="22" s="1"/>
  <c r="M2992" i="22"/>
  <c r="N2992" i="22" s="1"/>
  <c r="O2992" i="22" s="1"/>
  <c r="M2990" i="22"/>
  <c r="N2990" i="22" s="1"/>
  <c r="O2990" i="22" s="1"/>
  <c r="M2988" i="22"/>
  <c r="N2988" i="22" s="1"/>
  <c r="O2988" i="22" s="1"/>
  <c r="M2986" i="22"/>
  <c r="N2986" i="22" s="1"/>
  <c r="O2986" i="22" s="1"/>
  <c r="M2984" i="22"/>
  <c r="N2984" i="22" s="1"/>
  <c r="O2984" i="22" s="1"/>
  <c r="M2982" i="22"/>
  <c r="N2982" i="22" s="1"/>
  <c r="O2982" i="22" s="1"/>
  <c r="M2980" i="22"/>
  <c r="N2980" i="22" s="1"/>
  <c r="O2980" i="22" s="1"/>
  <c r="M2978" i="22"/>
  <c r="N2978" i="22" s="1"/>
  <c r="O2978" i="22" s="1"/>
  <c r="M2976" i="22"/>
  <c r="N2976" i="22" s="1"/>
  <c r="O2976" i="22" s="1"/>
  <c r="M2974" i="22"/>
  <c r="N2974" i="22" s="1"/>
  <c r="O2974" i="22" s="1"/>
  <c r="M2972" i="22"/>
  <c r="N2972" i="22" s="1"/>
  <c r="O2972" i="22" s="1"/>
  <c r="M2970" i="22"/>
  <c r="N2970" i="22" s="1"/>
  <c r="O2970" i="22" s="1"/>
  <c r="M2968" i="22"/>
  <c r="N2968" i="22" s="1"/>
  <c r="O2968" i="22" s="1"/>
  <c r="M2966" i="22"/>
  <c r="N2966" i="22" s="1"/>
  <c r="O2966" i="22" s="1"/>
  <c r="M2964" i="22"/>
  <c r="N2964" i="22" s="1"/>
  <c r="O2964" i="22" s="1"/>
  <c r="M2962" i="22"/>
  <c r="N2962" i="22" s="1"/>
  <c r="O2962" i="22" s="1"/>
  <c r="M2960" i="22"/>
  <c r="N2960" i="22" s="1"/>
  <c r="O2960" i="22" s="1"/>
  <c r="M2958" i="22"/>
  <c r="N2958" i="22" s="1"/>
  <c r="O2958" i="22" s="1"/>
  <c r="M2956" i="22"/>
  <c r="N2956" i="22" s="1"/>
  <c r="O2956" i="22" s="1"/>
  <c r="M2954" i="22"/>
  <c r="N2954" i="22" s="1"/>
  <c r="O2954" i="22" s="1"/>
  <c r="M2952" i="22"/>
  <c r="N2952" i="22" s="1"/>
  <c r="O2952" i="22" s="1"/>
  <c r="M2950" i="22"/>
  <c r="N2950" i="22" s="1"/>
  <c r="O2950" i="22" s="1"/>
  <c r="M2948" i="22"/>
  <c r="N2948" i="22" s="1"/>
  <c r="O2948" i="22" s="1"/>
  <c r="M2946" i="22"/>
  <c r="N2946" i="22" s="1"/>
  <c r="O2946" i="22" s="1"/>
  <c r="M2944" i="22"/>
  <c r="N2944" i="22" s="1"/>
  <c r="O2944" i="22" s="1"/>
  <c r="M2942" i="22"/>
  <c r="N2942" i="22" s="1"/>
  <c r="O2942" i="22" s="1"/>
  <c r="M2940" i="22"/>
  <c r="N2940" i="22" s="1"/>
  <c r="O2940" i="22" s="1"/>
  <c r="M2938" i="22"/>
  <c r="N2938" i="22" s="1"/>
  <c r="O2938" i="22" s="1"/>
  <c r="M2936" i="22"/>
  <c r="N2936" i="22" s="1"/>
  <c r="O2936" i="22" s="1"/>
  <c r="M2934" i="22"/>
  <c r="N2934" i="22" s="1"/>
  <c r="O2934" i="22" s="1"/>
  <c r="M2932" i="22"/>
  <c r="N2932" i="22" s="1"/>
  <c r="O2932" i="22" s="1"/>
  <c r="M2930" i="22"/>
  <c r="N2930" i="22" s="1"/>
  <c r="O2930" i="22" s="1"/>
  <c r="M2928" i="22"/>
  <c r="N2928" i="22" s="1"/>
  <c r="O2928" i="22" s="1"/>
  <c r="M2926" i="22"/>
  <c r="N2926" i="22" s="1"/>
  <c r="O2926" i="22" s="1"/>
  <c r="M2924" i="22"/>
  <c r="N2924" i="22" s="1"/>
  <c r="O2924" i="22" s="1"/>
  <c r="M2922" i="22"/>
  <c r="N2922" i="22" s="1"/>
  <c r="O2922" i="22" s="1"/>
  <c r="M2920" i="22"/>
  <c r="N2920" i="22" s="1"/>
  <c r="O2920" i="22" s="1"/>
  <c r="M2918" i="22"/>
  <c r="N2918" i="22" s="1"/>
  <c r="O2918" i="22" s="1"/>
  <c r="M2916" i="22"/>
  <c r="N2916" i="22" s="1"/>
  <c r="O2916" i="22" s="1"/>
  <c r="M2914" i="22"/>
  <c r="N2914" i="22" s="1"/>
  <c r="O2914" i="22" s="1"/>
  <c r="M2912" i="22"/>
  <c r="N2912" i="22" s="1"/>
  <c r="O2912" i="22" s="1"/>
  <c r="M2910" i="22"/>
  <c r="N2910" i="22" s="1"/>
  <c r="O2910" i="22" s="1"/>
  <c r="M2908" i="22"/>
  <c r="N2908" i="22" s="1"/>
  <c r="O2908" i="22" s="1"/>
  <c r="M2906" i="22"/>
  <c r="N2906" i="22" s="1"/>
  <c r="O2906" i="22" s="1"/>
  <c r="M2904" i="22"/>
  <c r="N2904" i="22" s="1"/>
  <c r="O2904" i="22" s="1"/>
  <c r="M2902" i="22"/>
  <c r="N2902" i="22" s="1"/>
  <c r="O2902" i="22" s="1"/>
  <c r="M2900" i="22"/>
  <c r="N2900" i="22" s="1"/>
  <c r="O2900" i="22" s="1"/>
  <c r="M2898" i="22"/>
  <c r="N2898" i="22" s="1"/>
  <c r="O2898" i="22" s="1"/>
  <c r="M2896" i="22"/>
  <c r="N2896" i="22" s="1"/>
  <c r="O2896" i="22" s="1"/>
  <c r="M2894" i="22"/>
  <c r="N2894" i="22" s="1"/>
  <c r="O2894" i="22" s="1"/>
  <c r="M2892" i="22"/>
  <c r="N2892" i="22" s="1"/>
  <c r="O2892" i="22" s="1"/>
  <c r="M2890" i="22"/>
  <c r="N2890" i="22" s="1"/>
  <c r="O2890" i="22" s="1"/>
  <c r="M2888" i="22"/>
  <c r="N2888" i="22" s="1"/>
  <c r="O2888" i="22" s="1"/>
  <c r="M2886" i="22"/>
  <c r="N2886" i="22" s="1"/>
  <c r="O2886" i="22" s="1"/>
  <c r="M2884" i="22"/>
  <c r="N2884" i="22" s="1"/>
  <c r="O2884" i="22" s="1"/>
  <c r="M2882" i="22"/>
  <c r="N2882" i="22" s="1"/>
  <c r="O2882" i="22" s="1"/>
  <c r="M2880" i="22"/>
  <c r="N2880" i="22" s="1"/>
  <c r="O2880" i="22" s="1"/>
  <c r="M2878" i="22"/>
  <c r="N2878" i="22" s="1"/>
  <c r="O2878" i="22" s="1"/>
  <c r="M2876" i="22"/>
  <c r="N2876" i="22" s="1"/>
  <c r="O2876" i="22" s="1"/>
  <c r="M2874" i="22"/>
  <c r="N2874" i="22" s="1"/>
  <c r="O2874" i="22" s="1"/>
  <c r="M2872" i="22"/>
  <c r="N2872" i="22" s="1"/>
  <c r="O2872" i="22" s="1"/>
  <c r="M2870" i="22"/>
  <c r="N2870" i="22" s="1"/>
  <c r="O2870" i="22" s="1"/>
  <c r="M2868" i="22"/>
  <c r="N2868" i="22" s="1"/>
  <c r="O2868" i="22" s="1"/>
  <c r="M2866" i="22"/>
  <c r="N2866" i="22" s="1"/>
  <c r="O2866" i="22" s="1"/>
  <c r="M2864" i="22"/>
  <c r="N2864" i="22" s="1"/>
  <c r="O2864" i="22" s="1"/>
  <c r="M2862" i="22"/>
  <c r="N2862" i="22" s="1"/>
  <c r="O2862" i="22" s="1"/>
  <c r="M2860" i="22"/>
  <c r="N2860" i="22" s="1"/>
  <c r="O2860" i="22" s="1"/>
  <c r="M2858" i="22"/>
  <c r="N2858" i="22" s="1"/>
  <c r="O2858" i="22" s="1"/>
  <c r="M2856" i="22"/>
  <c r="N2856" i="22" s="1"/>
  <c r="O2856" i="22" s="1"/>
  <c r="M2854" i="22"/>
  <c r="N2854" i="22" s="1"/>
  <c r="O2854" i="22" s="1"/>
  <c r="M2852" i="22"/>
  <c r="N2852" i="22" s="1"/>
  <c r="O2852" i="22" s="1"/>
  <c r="M2850" i="22"/>
  <c r="N2850" i="22" s="1"/>
  <c r="O2850" i="22" s="1"/>
  <c r="M2848" i="22"/>
  <c r="N2848" i="22" s="1"/>
  <c r="O2848" i="22" s="1"/>
  <c r="M2846" i="22"/>
  <c r="N2846" i="22" s="1"/>
  <c r="O2846" i="22" s="1"/>
  <c r="M2844" i="22"/>
  <c r="N2844" i="22" s="1"/>
  <c r="O2844" i="22" s="1"/>
  <c r="M2842" i="22"/>
  <c r="N2842" i="22" s="1"/>
  <c r="O2842" i="22" s="1"/>
  <c r="M2840" i="22"/>
  <c r="N2840" i="22" s="1"/>
  <c r="O2840" i="22" s="1"/>
  <c r="M2838" i="22"/>
  <c r="N2838" i="22" s="1"/>
  <c r="O2838" i="22" s="1"/>
  <c r="M2836" i="22"/>
  <c r="N2836" i="22" s="1"/>
  <c r="O2836" i="22" s="1"/>
  <c r="M2834" i="22"/>
  <c r="N2834" i="22" s="1"/>
  <c r="O2834" i="22" s="1"/>
  <c r="M2832" i="22"/>
  <c r="N2832" i="22" s="1"/>
  <c r="O2832" i="22" s="1"/>
  <c r="M2830" i="22"/>
  <c r="N2830" i="22" s="1"/>
  <c r="O2830" i="22" s="1"/>
  <c r="M2828" i="22"/>
  <c r="N2828" i="22" s="1"/>
  <c r="O2828" i="22" s="1"/>
  <c r="M2826" i="22"/>
  <c r="N2826" i="22" s="1"/>
  <c r="O2826" i="22" s="1"/>
  <c r="M2824" i="22"/>
  <c r="N2824" i="22" s="1"/>
  <c r="O2824" i="22" s="1"/>
  <c r="M2822" i="22"/>
  <c r="N2822" i="22" s="1"/>
  <c r="O2822" i="22" s="1"/>
  <c r="M2820" i="22"/>
  <c r="N2820" i="22" s="1"/>
  <c r="O2820" i="22" s="1"/>
  <c r="M2818" i="22"/>
  <c r="N2818" i="22" s="1"/>
  <c r="O2818" i="22" s="1"/>
  <c r="M2816" i="22"/>
  <c r="N2816" i="22" s="1"/>
  <c r="O2816" i="22" s="1"/>
  <c r="M2814" i="22"/>
  <c r="N2814" i="22" s="1"/>
  <c r="O2814" i="22" s="1"/>
  <c r="M2812" i="22"/>
  <c r="N2812" i="22" s="1"/>
  <c r="O2812" i="22" s="1"/>
  <c r="M2810" i="22"/>
  <c r="N2810" i="22" s="1"/>
  <c r="O2810" i="22" s="1"/>
  <c r="M2808" i="22"/>
  <c r="N2808" i="22" s="1"/>
  <c r="O2808" i="22" s="1"/>
  <c r="M2806" i="22"/>
  <c r="N2806" i="22" s="1"/>
  <c r="O2806" i="22" s="1"/>
  <c r="M2804" i="22"/>
  <c r="N2804" i="22" s="1"/>
  <c r="O2804" i="22" s="1"/>
  <c r="M2802" i="22"/>
  <c r="N2802" i="22" s="1"/>
  <c r="O2802" i="22" s="1"/>
  <c r="M2800" i="22"/>
  <c r="N2800" i="22" s="1"/>
  <c r="O2800" i="22" s="1"/>
  <c r="M2798" i="22"/>
  <c r="N2798" i="22" s="1"/>
  <c r="O2798" i="22" s="1"/>
  <c r="M2796" i="22"/>
  <c r="N2796" i="22" s="1"/>
  <c r="O2796" i="22" s="1"/>
  <c r="M2794" i="22"/>
  <c r="N2794" i="22" s="1"/>
  <c r="O2794" i="22" s="1"/>
  <c r="M2792" i="22"/>
  <c r="N2792" i="22" s="1"/>
  <c r="O2792" i="22" s="1"/>
  <c r="M2790" i="22"/>
  <c r="N2790" i="22" s="1"/>
  <c r="O2790" i="22" s="1"/>
  <c r="M2788" i="22"/>
  <c r="N2788" i="22" s="1"/>
  <c r="O2788" i="22" s="1"/>
  <c r="M2786" i="22"/>
  <c r="N2786" i="22" s="1"/>
  <c r="O2786" i="22" s="1"/>
  <c r="M2784" i="22"/>
  <c r="N2784" i="22" s="1"/>
  <c r="O2784" i="22" s="1"/>
  <c r="M2782" i="22"/>
  <c r="N2782" i="22" s="1"/>
  <c r="O2782" i="22" s="1"/>
  <c r="M2780" i="22"/>
  <c r="N2780" i="22" s="1"/>
  <c r="O2780" i="22" s="1"/>
  <c r="M2778" i="22"/>
  <c r="N2778" i="22" s="1"/>
  <c r="O2778" i="22" s="1"/>
  <c r="M2776" i="22"/>
  <c r="N2776" i="22" s="1"/>
  <c r="O2776" i="22" s="1"/>
  <c r="M2774" i="22"/>
  <c r="N2774" i="22" s="1"/>
  <c r="O2774" i="22" s="1"/>
  <c r="M2772" i="22"/>
  <c r="N2772" i="22" s="1"/>
  <c r="O2772" i="22" s="1"/>
  <c r="M2770" i="22"/>
  <c r="N2770" i="22" s="1"/>
  <c r="O2770" i="22" s="1"/>
  <c r="M2768" i="22"/>
  <c r="N2768" i="22" s="1"/>
  <c r="O2768" i="22" s="1"/>
  <c r="M2766" i="22"/>
  <c r="N2766" i="22" s="1"/>
  <c r="O2766" i="22" s="1"/>
  <c r="M2764" i="22"/>
  <c r="N2764" i="22" s="1"/>
  <c r="O2764" i="22" s="1"/>
  <c r="M2762" i="22"/>
  <c r="N2762" i="22" s="1"/>
  <c r="O2762" i="22" s="1"/>
  <c r="M2760" i="22"/>
  <c r="N2760" i="22" s="1"/>
  <c r="O2760" i="22" s="1"/>
  <c r="M2758" i="22"/>
  <c r="N2758" i="22" s="1"/>
  <c r="O2758" i="22" s="1"/>
  <c r="M2756" i="22"/>
  <c r="N2756" i="22" s="1"/>
  <c r="O2756" i="22" s="1"/>
  <c r="M2754" i="22"/>
  <c r="N2754" i="22" s="1"/>
  <c r="O2754" i="22" s="1"/>
  <c r="M2752" i="22"/>
  <c r="N2752" i="22" s="1"/>
  <c r="O2752" i="22" s="1"/>
  <c r="M2750" i="22"/>
  <c r="N2750" i="22" s="1"/>
  <c r="O2750" i="22" s="1"/>
  <c r="M2748" i="22"/>
  <c r="N2748" i="22" s="1"/>
  <c r="O2748" i="22" s="1"/>
  <c r="M2746" i="22"/>
  <c r="N2746" i="22" s="1"/>
  <c r="O2746" i="22" s="1"/>
  <c r="M2744" i="22"/>
  <c r="N2744" i="22" s="1"/>
  <c r="O2744" i="22" s="1"/>
  <c r="M2742" i="22"/>
  <c r="N2742" i="22" s="1"/>
  <c r="O2742" i="22" s="1"/>
  <c r="M2740" i="22"/>
  <c r="N2740" i="22" s="1"/>
  <c r="O2740" i="22" s="1"/>
  <c r="M2738" i="22"/>
  <c r="N2738" i="22" s="1"/>
  <c r="O2738" i="22" s="1"/>
  <c r="M2736" i="22"/>
  <c r="N2736" i="22" s="1"/>
  <c r="O2736" i="22" s="1"/>
  <c r="M2734" i="22"/>
  <c r="N2734" i="22" s="1"/>
  <c r="O2734" i="22" s="1"/>
  <c r="M2732" i="22"/>
  <c r="N2732" i="22" s="1"/>
  <c r="O2732" i="22" s="1"/>
  <c r="M2730" i="22"/>
  <c r="N2730" i="22" s="1"/>
  <c r="O2730" i="22" s="1"/>
  <c r="M2728" i="22"/>
  <c r="N2728" i="22" s="1"/>
  <c r="O2728" i="22" s="1"/>
  <c r="M2726" i="22"/>
  <c r="N2726" i="22" s="1"/>
  <c r="O2726" i="22" s="1"/>
  <c r="M2724" i="22"/>
  <c r="N2724" i="22" s="1"/>
  <c r="O2724" i="22" s="1"/>
  <c r="M2722" i="22"/>
  <c r="N2722" i="22" s="1"/>
  <c r="O2722" i="22" s="1"/>
  <c r="M2720" i="22"/>
  <c r="N2720" i="22" s="1"/>
  <c r="O2720" i="22" s="1"/>
  <c r="M2718" i="22"/>
  <c r="N2718" i="22" s="1"/>
  <c r="O2718" i="22" s="1"/>
  <c r="M2716" i="22"/>
  <c r="N2716" i="22" s="1"/>
  <c r="O2716" i="22" s="1"/>
  <c r="M2714" i="22"/>
  <c r="N2714" i="22" s="1"/>
  <c r="O2714" i="22" s="1"/>
  <c r="M2712" i="22"/>
  <c r="N2712" i="22" s="1"/>
  <c r="O2712" i="22" s="1"/>
  <c r="M2710" i="22"/>
  <c r="N2710" i="22" s="1"/>
  <c r="O2710" i="22" s="1"/>
  <c r="M2708" i="22"/>
  <c r="N2708" i="22" s="1"/>
  <c r="O2708" i="22" s="1"/>
  <c r="M2706" i="22"/>
  <c r="N2706" i="22" s="1"/>
  <c r="O2706" i="22" s="1"/>
  <c r="M2704" i="22"/>
  <c r="N2704" i="22" s="1"/>
  <c r="O2704" i="22" s="1"/>
  <c r="M2702" i="22"/>
  <c r="N2702" i="22" s="1"/>
  <c r="O2702" i="22" s="1"/>
  <c r="M2699" i="22"/>
  <c r="N2699" i="22" s="1"/>
  <c r="O2699" i="22" s="1"/>
  <c r="M2696" i="22"/>
  <c r="N2696" i="22" s="1"/>
  <c r="O2696" i="22" s="1"/>
  <c r="M2694" i="22"/>
  <c r="N2694" i="22" s="1"/>
  <c r="O2694" i="22" s="1"/>
  <c r="M2692" i="22"/>
  <c r="N2692" i="22" s="1"/>
  <c r="O2692" i="22" s="1"/>
  <c r="M2690" i="22"/>
  <c r="N2690" i="22" s="1"/>
  <c r="O2690" i="22" s="1"/>
  <c r="M2688" i="22"/>
  <c r="N2688" i="22" s="1"/>
  <c r="O2688" i="22" s="1"/>
  <c r="M2686" i="22"/>
  <c r="N2686" i="22" s="1"/>
  <c r="O2686" i="22" s="1"/>
  <c r="M2684" i="22"/>
  <c r="N2684" i="22" s="1"/>
  <c r="O2684" i="22" s="1"/>
  <c r="M2682" i="22"/>
  <c r="N2682" i="22" s="1"/>
  <c r="O2682" i="22" s="1"/>
  <c r="M2680" i="22"/>
  <c r="N2680" i="22" s="1"/>
  <c r="O2680" i="22" s="1"/>
  <c r="M2678" i="22"/>
  <c r="N2678" i="22" s="1"/>
  <c r="O2678" i="22" s="1"/>
  <c r="M2676" i="22"/>
  <c r="N2676" i="22" s="1"/>
  <c r="O2676" i="22" s="1"/>
  <c r="M2674" i="22"/>
  <c r="N2674" i="22" s="1"/>
  <c r="O2674" i="22" s="1"/>
  <c r="M2672" i="22"/>
  <c r="N2672" i="22" s="1"/>
  <c r="O2672" i="22" s="1"/>
  <c r="M2670" i="22"/>
  <c r="N2670" i="22" s="1"/>
  <c r="O2670" i="22" s="1"/>
  <c r="M2668" i="22"/>
  <c r="N2668" i="22" s="1"/>
  <c r="O2668" i="22" s="1"/>
  <c r="M2666" i="22"/>
  <c r="N2666" i="22" s="1"/>
  <c r="O2666" i="22" s="1"/>
  <c r="M2664" i="22"/>
  <c r="N2664" i="22" s="1"/>
  <c r="O2664" i="22" s="1"/>
  <c r="M2662" i="22"/>
  <c r="N2662" i="22" s="1"/>
  <c r="O2662" i="22" s="1"/>
  <c r="M2660" i="22"/>
  <c r="N2660" i="22" s="1"/>
  <c r="O2660" i="22" s="1"/>
  <c r="M2658" i="22"/>
  <c r="N2658" i="22" s="1"/>
  <c r="O2658" i="22" s="1"/>
  <c r="M2656" i="22"/>
  <c r="N2656" i="22" s="1"/>
  <c r="O2656" i="22" s="1"/>
  <c r="M2654" i="22"/>
  <c r="N2654" i="22" s="1"/>
  <c r="O2654" i="22" s="1"/>
  <c r="M2652" i="22"/>
  <c r="N2652" i="22" s="1"/>
  <c r="O2652" i="22" s="1"/>
  <c r="M2650" i="22"/>
  <c r="N2650" i="22" s="1"/>
  <c r="O2650" i="22" s="1"/>
  <c r="M2648" i="22"/>
  <c r="N2648" i="22" s="1"/>
  <c r="O2648" i="22" s="1"/>
  <c r="M2646" i="22"/>
  <c r="N2646" i="22" s="1"/>
  <c r="O2646" i="22" s="1"/>
  <c r="M2644" i="22"/>
  <c r="N2644" i="22" s="1"/>
  <c r="O2644" i="22" s="1"/>
  <c r="M2642" i="22"/>
  <c r="N2642" i="22" s="1"/>
  <c r="O2642" i="22" s="1"/>
  <c r="M2640" i="22"/>
  <c r="N2640" i="22" s="1"/>
  <c r="O2640" i="22" s="1"/>
  <c r="M2638" i="22"/>
  <c r="N2638" i="22" s="1"/>
  <c r="O2638" i="22" s="1"/>
  <c r="M2636" i="22"/>
  <c r="N2636" i="22" s="1"/>
  <c r="O2636" i="22" s="1"/>
  <c r="M2634" i="22"/>
  <c r="N2634" i="22" s="1"/>
  <c r="O2634" i="22" s="1"/>
  <c r="M2632" i="22"/>
  <c r="N2632" i="22" s="1"/>
  <c r="O2632" i="22" s="1"/>
  <c r="M2630" i="22"/>
  <c r="N2630" i="22" s="1"/>
  <c r="O2630" i="22" s="1"/>
  <c r="M2628" i="22"/>
  <c r="N2628" i="22" s="1"/>
  <c r="O2628" i="22" s="1"/>
  <c r="M2626" i="22"/>
  <c r="N2626" i="22" s="1"/>
  <c r="O2626" i="22" s="1"/>
  <c r="M2624" i="22"/>
  <c r="N2624" i="22" s="1"/>
  <c r="O2624" i="22" s="1"/>
  <c r="M2622" i="22"/>
  <c r="N2622" i="22" s="1"/>
  <c r="O2622" i="22" s="1"/>
  <c r="M2620" i="22"/>
  <c r="N2620" i="22" s="1"/>
  <c r="O2620" i="22" s="1"/>
  <c r="M2618" i="22"/>
  <c r="N2618" i="22" s="1"/>
  <c r="O2618" i="22" s="1"/>
  <c r="M2616" i="22"/>
  <c r="N2616" i="22" s="1"/>
  <c r="O2616" i="22" s="1"/>
  <c r="M2614" i="22"/>
  <c r="N2614" i="22" s="1"/>
  <c r="O2614" i="22" s="1"/>
  <c r="M2612" i="22"/>
  <c r="N2612" i="22" s="1"/>
  <c r="O2612" i="22" s="1"/>
  <c r="M2610" i="22"/>
  <c r="N2610" i="22" s="1"/>
  <c r="O2610" i="22" s="1"/>
  <c r="M2607" i="22"/>
  <c r="N2607" i="22" s="1"/>
  <c r="O2607" i="22" s="1"/>
  <c r="M2602" i="22"/>
  <c r="N2602" i="22" s="1"/>
  <c r="O2602" i="22" s="1"/>
  <c r="M2599" i="22"/>
  <c r="N2599" i="22" s="1"/>
  <c r="O2599" i="22" s="1"/>
  <c r="M2594" i="22"/>
  <c r="N2594" i="22" s="1"/>
  <c r="O2594" i="22" s="1"/>
  <c r="M2591" i="22"/>
  <c r="N2591" i="22" s="1"/>
  <c r="O2591" i="22" s="1"/>
  <c r="M2586" i="22"/>
  <c r="N2586" i="22" s="1"/>
  <c r="O2586" i="22" s="1"/>
  <c r="M2583" i="22"/>
  <c r="N2583" i="22" s="1"/>
  <c r="O2583" i="22" s="1"/>
  <c r="M2578" i="22"/>
  <c r="N2578" i="22" s="1"/>
  <c r="O2578" i="22" s="1"/>
  <c r="M2575" i="22"/>
  <c r="N2575" i="22" s="1"/>
  <c r="O2575" i="22" s="1"/>
  <c r="M2570" i="22"/>
  <c r="N2570" i="22" s="1"/>
  <c r="O2570" i="22" s="1"/>
  <c r="M2567" i="22"/>
  <c r="N2567" i="22" s="1"/>
  <c r="O2567" i="22" s="1"/>
  <c r="M2562" i="22"/>
  <c r="N2562" i="22" s="1"/>
  <c r="O2562" i="22" s="1"/>
  <c r="M2559" i="22"/>
  <c r="N2559" i="22" s="1"/>
  <c r="O2559" i="22" s="1"/>
  <c r="M2554" i="22"/>
  <c r="N2554" i="22" s="1"/>
  <c r="O2554" i="22" s="1"/>
  <c r="M2551" i="22"/>
  <c r="N2551" i="22" s="1"/>
  <c r="O2551" i="22" s="1"/>
  <c r="M2546" i="22"/>
  <c r="N2546" i="22" s="1"/>
  <c r="O2546" i="22" s="1"/>
  <c r="M2543" i="22"/>
  <c r="N2543" i="22" s="1"/>
  <c r="O2543" i="22" s="1"/>
  <c r="M2538" i="22"/>
  <c r="N2538" i="22" s="1"/>
  <c r="O2538" i="22" s="1"/>
  <c r="M2535" i="22"/>
  <c r="N2535" i="22" s="1"/>
  <c r="O2535" i="22" s="1"/>
  <c r="M2530" i="22"/>
  <c r="N2530" i="22" s="1"/>
  <c r="O2530" i="22" s="1"/>
  <c r="M2527" i="22"/>
  <c r="N2527" i="22" s="1"/>
  <c r="O2527" i="22" s="1"/>
  <c r="M2522" i="22"/>
  <c r="N2522" i="22" s="1"/>
  <c r="O2522" i="22" s="1"/>
  <c r="M2519" i="22"/>
  <c r="N2519" i="22" s="1"/>
  <c r="O2519" i="22" s="1"/>
  <c r="M2514" i="22"/>
  <c r="N2514" i="22" s="1"/>
  <c r="O2514" i="22" s="1"/>
  <c r="M2511" i="22"/>
  <c r="N2511" i="22" s="1"/>
  <c r="O2511" i="22" s="1"/>
  <c r="M2506" i="22"/>
  <c r="N2506" i="22" s="1"/>
  <c r="O2506" i="22" s="1"/>
  <c r="M2503" i="22"/>
  <c r="N2503" i="22" s="1"/>
  <c r="O2503" i="22" s="1"/>
  <c r="M2498" i="22"/>
  <c r="N2498" i="22" s="1"/>
  <c r="O2498" i="22" s="1"/>
  <c r="M2495" i="22"/>
  <c r="N2495" i="22" s="1"/>
  <c r="O2495" i="22" s="1"/>
  <c r="M2490" i="22"/>
  <c r="N2490" i="22" s="1"/>
  <c r="O2490" i="22" s="1"/>
  <c r="M2487" i="22"/>
  <c r="N2487" i="22" s="1"/>
  <c r="O2487" i="22" s="1"/>
  <c r="M2482" i="22"/>
  <c r="N2482" i="22" s="1"/>
  <c r="O2482" i="22" s="1"/>
  <c r="M2479" i="22"/>
  <c r="N2479" i="22" s="1"/>
  <c r="O2479" i="22" s="1"/>
  <c r="M2474" i="22"/>
  <c r="N2474" i="22" s="1"/>
  <c r="O2474" i="22" s="1"/>
  <c r="M2471" i="22"/>
  <c r="N2471" i="22" s="1"/>
  <c r="O2471" i="22" s="1"/>
  <c r="M2466" i="22"/>
  <c r="N2466" i="22" s="1"/>
  <c r="O2466" i="22" s="1"/>
  <c r="M2463" i="22"/>
  <c r="N2463" i="22" s="1"/>
  <c r="O2463" i="22" s="1"/>
  <c r="M2458" i="22"/>
  <c r="N2458" i="22" s="1"/>
  <c r="O2458" i="22" s="1"/>
  <c r="M2455" i="22"/>
  <c r="N2455" i="22" s="1"/>
  <c r="O2455" i="22" s="1"/>
  <c r="M2450" i="22"/>
  <c r="N2450" i="22" s="1"/>
  <c r="O2450" i="22" s="1"/>
  <c r="M2447" i="22"/>
  <c r="N2447" i="22" s="1"/>
  <c r="O2447" i="22" s="1"/>
  <c r="M2442" i="22"/>
  <c r="N2442" i="22" s="1"/>
  <c r="O2442" i="22" s="1"/>
  <c r="M2439" i="22"/>
  <c r="N2439" i="22" s="1"/>
  <c r="O2439" i="22" s="1"/>
  <c r="M2434" i="22"/>
  <c r="N2434" i="22" s="1"/>
  <c r="O2434" i="22" s="1"/>
  <c r="M2431" i="22"/>
  <c r="N2431" i="22" s="1"/>
  <c r="O2431" i="22" s="1"/>
  <c r="M2426" i="22"/>
  <c r="N2426" i="22" s="1"/>
  <c r="O2426" i="22" s="1"/>
  <c r="M2423" i="22"/>
  <c r="N2423" i="22" s="1"/>
  <c r="O2423" i="22" s="1"/>
  <c r="M2418" i="22"/>
  <c r="N2418" i="22" s="1"/>
  <c r="O2418" i="22" s="1"/>
  <c r="M2415" i="22"/>
  <c r="N2415" i="22" s="1"/>
  <c r="O2415" i="22" s="1"/>
  <c r="M2410" i="22"/>
  <c r="N2410" i="22" s="1"/>
  <c r="O2410" i="22" s="1"/>
  <c r="M2407" i="22"/>
  <c r="N2407" i="22" s="1"/>
  <c r="O2407" i="22" s="1"/>
  <c r="M2402" i="22"/>
  <c r="N2402" i="22" s="1"/>
  <c r="O2402" i="22" s="1"/>
  <c r="M2399" i="22"/>
  <c r="N2399" i="22" s="1"/>
  <c r="O2399" i="22" s="1"/>
  <c r="M2394" i="22"/>
  <c r="N2394" i="22" s="1"/>
  <c r="O2394" i="22" s="1"/>
  <c r="M2391" i="22"/>
  <c r="N2391" i="22" s="1"/>
  <c r="O2391" i="22" s="1"/>
  <c r="M2386" i="22"/>
  <c r="N2386" i="22" s="1"/>
  <c r="O2386" i="22" s="1"/>
  <c r="M2383" i="22"/>
  <c r="N2383" i="22" s="1"/>
  <c r="O2383" i="22" s="1"/>
  <c r="M2378" i="22"/>
  <c r="N2378" i="22" s="1"/>
  <c r="O2378" i="22" s="1"/>
  <c r="M2375" i="22"/>
  <c r="N2375" i="22" s="1"/>
  <c r="O2375" i="22" s="1"/>
  <c r="M2370" i="22"/>
  <c r="N2370" i="22" s="1"/>
  <c r="O2370" i="22" s="1"/>
  <c r="M2367" i="22"/>
  <c r="N2367" i="22" s="1"/>
  <c r="O2367" i="22" s="1"/>
  <c r="M2362" i="22"/>
  <c r="N2362" i="22" s="1"/>
  <c r="O2362" i="22" s="1"/>
  <c r="M2359" i="22"/>
  <c r="N2359" i="22" s="1"/>
  <c r="O2359" i="22" s="1"/>
  <c r="M2354" i="22"/>
  <c r="N2354" i="22" s="1"/>
  <c r="O2354" i="22" s="1"/>
  <c r="M2351" i="22"/>
  <c r="N2351" i="22" s="1"/>
  <c r="O2351" i="22" s="1"/>
  <c r="M2346" i="22"/>
  <c r="N2346" i="22" s="1"/>
  <c r="O2346" i="22" s="1"/>
  <c r="M2343" i="22"/>
  <c r="N2343" i="22" s="1"/>
  <c r="O2343" i="22" s="1"/>
  <c r="M2338" i="22"/>
  <c r="N2338" i="22" s="1"/>
  <c r="O2338" i="22" s="1"/>
  <c r="M2335" i="22"/>
  <c r="N2335" i="22" s="1"/>
  <c r="O2335" i="22" s="1"/>
  <c r="M2330" i="22"/>
  <c r="N2330" i="22" s="1"/>
  <c r="O2330" i="22" s="1"/>
  <c r="M2327" i="22"/>
  <c r="N2327" i="22" s="1"/>
  <c r="O2327" i="22" s="1"/>
  <c r="M2322" i="22"/>
  <c r="N2322" i="22" s="1"/>
  <c r="O2322" i="22" s="1"/>
  <c r="M2319" i="22"/>
  <c r="N2319" i="22" s="1"/>
  <c r="O2319" i="22" s="1"/>
  <c r="M2314" i="22"/>
  <c r="N2314" i="22" s="1"/>
  <c r="O2314" i="22" s="1"/>
  <c r="M2306" i="22"/>
  <c r="N2306" i="22" s="1"/>
  <c r="O2306" i="22" s="1"/>
  <c r="M2301" i="22"/>
  <c r="N2301" i="22" s="1"/>
  <c r="O2301" i="22" s="1"/>
  <c r="M2297" i="22"/>
  <c r="N2297" i="22" s="1"/>
  <c r="O2297" i="22" s="1"/>
  <c r="M2292" i="22"/>
  <c r="N2292" i="22" s="1"/>
  <c r="O2292" i="22" s="1"/>
  <c r="M2289" i="22"/>
  <c r="N2289" i="22" s="1"/>
  <c r="O2289" i="22" s="1"/>
  <c r="M2284" i="22"/>
  <c r="N2284" i="22" s="1"/>
  <c r="O2284" i="22" s="1"/>
  <c r="M2281" i="22"/>
  <c r="N2281" i="22" s="1"/>
  <c r="O2281" i="22" s="1"/>
  <c r="M2276" i="22"/>
  <c r="N2276" i="22" s="1"/>
  <c r="O2276" i="22" s="1"/>
  <c r="M2273" i="22"/>
  <c r="N2273" i="22" s="1"/>
  <c r="O2273" i="22" s="1"/>
  <c r="M2268" i="22"/>
  <c r="N2268" i="22" s="1"/>
  <c r="O2268" i="22" s="1"/>
  <c r="M2265" i="22"/>
  <c r="N2265" i="22" s="1"/>
  <c r="O2265" i="22" s="1"/>
  <c r="M2260" i="22"/>
  <c r="N2260" i="22" s="1"/>
  <c r="O2260" i="22" s="1"/>
  <c r="M2257" i="22"/>
  <c r="N2257" i="22" s="1"/>
  <c r="O2257" i="22" s="1"/>
  <c r="M2252" i="22"/>
  <c r="N2252" i="22" s="1"/>
  <c r="O2252" i="22" s="1"/>
  <c r="M2249" i="22"/>
  <c r="N2249" i="22" s="1"/>
  <c r="O2249" i="22" s="1"/>
  <c r="M2244" i="22"/>
  <c r="N2244" i="22" s="1"/>
  <c r="O2244" i="22" s="1"/>
  <c r="M2241" i="22"/>
  <c r="N2241" i="22" s="1"/>
  <c r="O2241" i="22" s="1"/>
  <c r="M2236" i="22"/>
  <c r="N2236" i="22" s="1"/>
  <c r="O2236" i="22" s="1"/>
  <c r="M2233" i="22"/>
  <c r="N2233" i="22" s="1"/>
  <c r="O2233" i="22" s="1"/>
  <c r="M2228" i="22"/>
  <c r="N2228" i="22" s="1"/>
  <c r="O2228" i="22" s="1"/>
  <c r="M2225" i="22"/>
  <c r="N2225" i="22" s="1"/>
  <c r="O2225" i="22" s="1"/>
  <c r="M2220" i="22"/>
  <c r="N2220" i="22" s="1"/>
  <c r="O2220" i="22" s="1"/>
  <c r="M2217" i="22"/>
  <c r="N2217" i="22" s="1"/>
  <c r="O2217" i="22" s="1"/>
  <c r="M2212" i="22"/>
  <c r="N2212" i="22" s="1"/>
  <c r="O2212" i="22" s="1"/>
  <c r="M2209" i="22"/>
  <c r="N2209" i="22" s="1"/>
  <c r="O2209" i="22" s="1"/>
  <c r="M2204" i="22"/>
  <c r="N2204" i="22" s="1"/>
  <c r="O2204" i="22" s="1"/>
  <c r="M2201" i="22"/>
  <c r="N2201" i="22" s="1"/>
  <c r="O2201" i="22" s="1"/>
  <c r="M2196" i="22"/>
  <c r="N2196" i="22" s="1"/>
  <c r="O2196" i="22" s="1"/>
  <c r="M2193" i="22"/>
  <c r="N2193" i="22" s="1"/>
  <c r="O2193" i="22" s="1"/>
  <c r="M2188" i="22"/>
  <c r="N2188" i="22" s="1"/>
  <c r="O2188" i="22" s="1"/>
  <c r="M2185" i="22"/>
  <c r="N2185" i="22" s="1"/>
  <c r="O2185" i="22" s="1"/>
  <c r="M2180" i="22"/>
  <c r="N2180" i="22" s="1"/>
  <c r="O2180" i="22" s="1"/>
  <c r="M2177" i="22"/>
  <c r="N2177" i="22" s="1"/>
  <c r="O2177" i="22" s="1"/>
  <c r="M2172" i="22"/>
  <c r="N2172" i="22" s="1"/>
  <c r="O2172" i="22" s="1"/>
  <c r="M2169" i="22"/>
  <c r="N2169" i="22" s="1"/>
  <c r="O2169" i="22" s="1"/>
  <c r="M2164" i="22"/>
  <c r="N2164" i="22" s="1"/>
  <c r="O2164" i="22" s="1"/>
  <c r="M2161" i="22"/>
  <c r="N2161" i="22" s="1"/>
  <c r="O2161" i="22" s="1"/>
  <c r="M2156" i="22"/>
  <c r="N2156" i="22" s="1"/>
  <c r="O2156" i="22" s="1"/>
  <c r="M2153" i="22"/>
  <c r="N2153" i="22" s="1"/>
  <c r="O2153" i="22" s="1"/>
  <c r="M2148" i="22"/>
  <c r="N2148" i="22" s="1"/>
  <c r="O2148" i="22" s="1"/>
  <c r="M2145" i="22"/>
  <c r="N2145" i="22" s="1"/>
  <c r="O2145" i="22" s="1"/>
  <c r="M2140" i="22"/>
  <c r="N2140" i="22" s="1"/>
  <c r="O2140" i="22" s="1"/>
  <c r="M2137" i="22"/>
  <c r="N2137" i="22" s="1"/>
  <c r="O2137" i="22" s="1"/>
  <c r="M2132" i="22"/>
  <c r="N2132" i="22" s="1"/>
  <c r="O2132" i="22" s="1"/>
  <c r="M2129" i="22"/>
  <c r="N2129" i="22" s="1"/>
  <c r="O2129" i="22" s="1"/>
  <c r="M2124" i="22"/>
  <c r="N2124" i="22" s="1"/>
  <c r="O2124" i="22" s="1"/>
  <c r="M2121" i="22"/>
  <c r="N2121" i="22" s="1"/>
  <c r="O2121" i="22" s="1"/>
  <c r="M2116" i="22"/>
  <c r="N2116" i="22" s="1"/>
  <c r="O2116" i="22" s="1"/>
  <c r="M2113" i="22"/>
  <c r="N2113" i="22" s="1"/>
  <c r="O2113" i="22" s="1"/>
  <c r="M2108" i="22"/>
  <c r="N2108" i="22" s="1"/>
  <c r="O2108" i="22" s="1"/>
  <c r="M2105" i="22"/>
  <c r="N2105" i="22" s="1"/>
  <c r="O2105" i="22" s="1"/>
  <c r="M2100" i="22"/>
  <c r="N2100" i="22" s="1"/>
  <c r="O2100" i="22" s="1"/>
  <c r="M2097" i="22"/>
  <c r="N2097" i="22" s="1"/>
  <c r="O2097" i="22" s="1"/>
  <c r="M2092" i="22"/>
  <c r="N2092" i="22" s="1"/>
  <c r="O2092" i="22" s="1"/>
  <c r="M2089" i="22"/>
  <c r="N2089" i="22" s="1"/>
  <c r="O2089" i="22" s="1"/>
  <c r="M2084" i="22"/>
  <c r="N2084" i="22" s="1"/>
  <c r="O2084" i="22" s="1"/>
  <c r="M2081" i="22"/>
  <c r="N2081" i="22" s="1"/>
  <c r="O2081" i="22" s="1"/>
  <c r="M2076" i="22"/>
  <c r="N2076" i="22" s="1"/>
  <c r="O2076" i="22" s="1"/>
  <c r="M2073" i="22"/>
  <c r="N2073" i="22" s="1"/>
  <c r="O2073" i="22" s="1"/>
  <c r="M2068" i="22"/>
  <c r="N2068" i="22" s="1"/>
  <c r="O2068" i="22" s="1"/>
  <c r="M2065" i="22"/>
  <c r="N2065" i="22" s="1"/>
  <c r="O2065" i="22" s="1"/>
  <c r="M2060" i="22"/>
  <c r="N2060" i="22" s="1"/>
  <c r="O2060" i="22" s="1"/>
  <c r="M2057" i="22"/>
  <c r="N2057" i="22" s="1"/>
  <c r="O2057" i="22" s="1"/>
  <c r="M2052" i="22"/>
  <c r="N2052" i="22" s="1"/>
  <c r="O2052" i="22" s="1"/>
  <c r="M2049" i="22"/>
  <c r="N2049" i="22" s="1"/>
  <c r="O2049" i="22" s="1"/>
  <c r="M2044" i="22"/>
  <c r="N2044" i="22" s="1"/>
  <c r="O2044" i="22" s="1"/>
  <c r="M2041" i="22"/>
  <c r="N2041" i="22" s="1"/>
  <c r="O2041" i="22" s="1"/>
  <c r="M2036" i="22"/>
  <c r="N2036" i="22" s="1"/>
  <c r="O2036" i="22" s="1"/>
  <c r="M2033" i="22"/>
  <c r="N2033" i="22" s="1"/>
  <c r="O2033" i="22" s="1"/>
  <c r="M2028" i="22"/>
  <c r="N2028" i="22" s="1"/>
  <c r="O2028" i="22" s="1"/>
  <c r="M2024" i="22"/>
  <c r="N2024" i="22" s="1"/>
  <c r="O2024" i="22" s="1"/>
  <c r="M2020" i="22"/>
  <c r="N2020" i="22" s="1"/>
  <c r="O2020" i="22" s="1"/>
  <c r="M2016" i="22"/>
  <c r="N2016" i="22" s="1"/>
  <c r="O2016" i="22" s="1"/>
  <c r="M2012" i="22"/>
  <c r="N2012" i="22" s="1"/>
  <c r="O2012" i="22" s="1"/>
  <c r="M2008" i="22"/>
  <c r="N2008" i="22" s="1"/>
  <c r="O2008" i="22" s="1"/>
  <c r="M2004" i="22"/>
  <c r="N2004" i="22" s="1"/>
  <c r="O2004" i="22" s="1"/>
  <c r="M2000" i="22"/>
  <c r="N2000" i="22" s="1"/>
  <c r="O2000" i="22" s="1"/>
  <c r="M1996" i="22"/>
  <c r="N1996" i="22" s="1"/>
  <c r="O1996" i="22" s="1"/>
  <c r="M1992" i="22"/>
  <c r="N1992" i="22" s="1"/>
  <c r="O1992" i="22" s="1"/>
  <c r="M1988" i="22"/>
  <c r="N1988" i="22" s="1"/>
  <c r="O1988" i="22" s="1"/>
  <c r="M1984" i="22"/>
  <c r="N1984" i="22" s="1"/>
  <c r="O1984" i="22" s="1"/>
  <c r="M1980" i="22"/>
  <c r="N1980" i="22" s="1"/>
  <c r="O1980" i="22" s="1"/>
  <c r="M1976" i="22"/>
  <c r="N1976" i="22" s="1"/>
  <c r="O1976" i="22" s="1"/>
  <c r="M1972" i="22"/>
  <c r="N1972" i="22" s="1"/>
  <c r="O1972" i="22" s="1"/>
  <c r="M1968" i="22"/>
  <c r="N1968" i="22" s="1"/>
  <c r="O1968" i="22" s="1"/>
  <c r="M1964" i="22"/>
  <c r="N1964" i="22" s="1"/>
  <c r="O1964" i="22" s="1"/>
  <c r="M1960" i="22"/>
  <c r="N1960" i="22" s="1"/>
  <c r="O1960" i="22" s="1"/>
  <c r="M1956" i="22"/>
  <c r="N1956" i="22" s="1"/>
  <c r="O1956" i="22" s="1"/>
  <c r="M1952" i="22"/>
  <c r="N1952" i="22" s="1"/>
  <c r="O1952" i="22" s="1"/>
  <c r="M1948" i="22"/>
  <c r="N1948" i="22" s="1"/>
  <c r="O1948" i="22" s="1"/>
  <c r="M1944" i="22"/>
  <c r="N1944" i="22" s="1"/>
  <c r="O1944" i="22" s="1"/>
  <c r="M1940" i="22"/>
  <c r="N1940" i="22" s="1"/>
  <c r="O1940" i="22" s="1"/>
  <c r="M1936" i="22"/>
  <c r="N1936" i="22" s="1"/>
  <c r="O1936" i="22" s="1"/>
  <c r="M1932" i="22"/>
  <c r="N1932" i="22" s="1"/>
  <c r="O1932" i="22" s="1"/>
  <c r="M1928" i="22"/>
  <c r="N1928" i="22" s="1"/>
  <c r="O1928" i="22" s="1"/>
  <c r="M1924" i="22"/>
  <c r="N1924" i="22" s="1"/>
  <c r="O1924" i="22" s="1"/>
  <c r="M1920" i="22"/>
  <c r="N1920" i="22" s="1"/>
  <c r="O1920" i="22" s="1"/>
  <c r="M1916" i="22"/>
  <c r="N1916" i="22" s="1"/>
  <c r="O1916" i="22" s="1"/>
  <c r="M1908" i="22"/>
  <c r="N1908" i="22" s="1"/>
  <c r="O1908" i="22" s="1"/>
  <c r="M1904" i="22"/>
  <c r="N1904" i="22" s="1"/>
  <c r="O1904" i="22" s="1"/>
  <c r="M1900" i="22"/>
  <c r="N1900" i="22" s="1"/>
  <c r="O1900" i="22" s="1"/>
  <c r="M1896" i="22"/>
  <c r="N1896" i="22" s="1"/>
  <c r="O1896" i="22" s="1"/>
  <c r="M1891" i="22"/>
  <c r="N1891" i="22" s="1"/>
  <c r="O1891" i="22" s="1"/>
  <c r="M1887" i="22"/>
  <c r="N1887" i="22" s="1"/>
  <c r="O1887" i="22" s="1"/>
  <c r="M1883" i="22"/>
  <c r="N1883" i="22" s="1"/>
  <c r="O1883" i="22" s="1"/>
  <c r="M1879" i="22"/>
  <c r="N1879" i="22" s="1"/>
  <c r="O1879" i="22" s="1"/>
  <c r="M1875" i="22"/>
  <c r="N1875" i="22" s="1"/>
  <c r="O1875" i="22" s="1"/>
  <c r="M1871" i="22"/>
  <c r="N1871" i="22" s="1"/>
  <c r="O1871" i="22" s="1"/>
  <c r="M1867" i="22"/>
  <c r="N1867" i="22" s="1"/>
  <c r="O1867" i="22" s="1"/>
  <c r="M1863" i="22"/>
  <c r="N1863" i="22" s="1"/>
  <c r="O1863" i="22" s="1"/>
  <c r="M1859" i="22"/>
  <c r="N1859" i="22" s="1"/>
  <c r="O1859" i="22" s="1"/>
  <c r="M1855" i="22"/>
  <c r="N1855" i="22" s="1"/>
  <c r="O1855" i="22" s="1"/>
  <c r="M1851" i="22"/>
  <c r="N1851" i="22" s="1"/>
  <c r="O1851" i="22" s="1"/>
  <c r="M1847" i="22"/>
  <c r="N1847" i="22" s="1"/>
  <c r="O1847" i="22" s="1"/>
  <c r="M1843" i="22"/>
  <c r="N1843" i="22" s="1"/>
  <c r="O1843" i="22" s="1"/>
  <c r="M1839" i="22"/>
  <c r="N1839" i="22" s="1"/>
  <c r="O1839" i="22" s="1"/>
  <c r="M1835" i="22"/>
  <c r="N1835" i="22" s="1"/>
  <c r="O1835" i="22" s="1"/>
  <c r="M1831" i="22"/>
  <c r="N1831" i="22" s="1"/>
  <c r="O1831" i="22" s="1"/>
  <c r="M1827" i="22"/>
  <c r="N1827" i="22" s="1"/>
  <c r="O1827" i="22" s="1"/>
  <c r="M1823" i="22"/>
  <c r="N1823" i="22" s="1"/>
  <c r="O1823" i="22" s="1"/>
  <c r="M1819" i="22"/>
  <c r="N1819" i="22" s="1"/>
  <c r="O1819" i="22" s="1"/>
  <c r="M1815" i="22"/>
  <c r="N1815" i="22" s="1"/>
  <c r="O1815" i="22" s="1"/>
  <c r="M1811" i="22"/>
  <c r="N1811" i="22" s="1"/>
  <c r="O1811" i="22" s="1"/>
  <c r="M1807" i="22"/>
  <c r="N1807" i="22" s="1"/>
  <c r="O1807" i="22" s="1"/>
  <c r="M1803" i="22"/>
  <c r="N1803" i="22" s="1"/>
  <c r="O1803" i="22" s="1"/>
  <c r="M1799" i="22"/>
  <c r="N1799" i="22" s="1"/>
  <c r="O1799" i="22" s="1"/>
  <c r="M1795" i="22"/>
  <c r="N1795" i="22" s="1"/>
  <c r="O1795" i="22" s="1"/>
  <c r="M1791" i="22"/>
  <c r="N1791" i="22" s="1"/>
  <c r="O1791" i="22" s="1"/>
  <c r="M1787" i="22"/>
  <c r="N1787" i="22" s="1"/>
  <c r="O1787" i="22" s="1"/>
  <c r="M1783" i="22"/>
  <c r="N1783" i="22" s="1"/>
  <c r="O1783" i="22" s="1"/>
  <c r="M1779" i="22"/>
  <c r="N1779" i="22" s="1"/>
  <c r="O1779" i="22" s="1"/>
  <c r="M1775" i="22"/>
  <c r="N1775" i="22" s="1"/>
  <c r="O1775" i="22" s="1"/>
  <c r="M1771" i="22"/>
  <c r="N1771" i="22" s="1"/>
  <c r="O1771" i="22" s="1"/>
  <c r="M1767" i="22"/>
  <c r="N1767" i="22" s="1"/>
  <c r="O1767" i="22" s="1"/>
  <c r="M1763" i="22"/>
  <c r="N1763" i="22" s="1"/>
  <c r="O1763" i="22" s="1"/>
  <c r="M1759" i="22"/>
  <c r="N1759" i="22" s="1"/>
  <c r="O1759" i="22" s="1"/>
  <c r="M1755" i="22"/>
  <c r="N1755" i="22" s="1"/>
  <c r="O1755" i="22" s="1"/>
  <c r="M1751" i="22"/>
  <c r="N1751" i="22" s="1"/>
  <c r="O1751" i="22" s="1"/>
  <c r="M1747" i="22"/>
  <c r="N1747" i="22" s="1"/>
  <c r="O1747" i="22" s="1"/>
  <c r="M1743" i="22"/>
  <c r="N1743" i="22" s="1"/>
  <c r="O1743" i="22" s="1"/>
  <c r="M1739" i="22"/>
  <c r="N1739" i="22" s="1"/>
  <c r="O1739" i="22" s="1"/>
  <c r="M1735" i="22"/>
  <c r="N1735" i="22" s="1"/>
  <c r="O1735" i="22" s="1"/>
  <c r="M1731" i="22"/>
  <c r="N1731" i="22" s="1"/>
  <c r="O1731" i="22" s="1"/>
  <c r="M1727" i="22"/>
  <c r="N1727" i="22" s="1"/>
  <c r="O1727" i="22" s="1"/>
  <c r="M1723" i="22"/>
  <c r="N1723" i="22" s="1"/>
  <c r="O1723" i="22" s="1"/>
  <c r="M1719" i="22"/>
  <c r="N1719" i="22" s="1"/>
  <c r="O1719" i="22" s="1"/>
  <c r="M1715" i="22"/>
  <c r="N1715" i="22" s="1"/>
  <c r="O1715" i="22" s="1"/>
  <c r="M1711" i="22"/>
  <c r="N1711" i="22" s="1"/>
  <c r="O1711" i="22" s="1"/>
  <c r="M1707" i="22"/>
  <c r="N1707" i="22" s="1"/>
  <c r="O1707" i="22" s="1"/>
  <c r="M1703" i="22"/>
  <c r="N1703" i="22" s="1"/>
  <c r="O1703" i="22" s="1"/>
  <c r="M1699" i="22"/>
  <c r="N1699" i="22" s="1"/>
  <c r="O1699" i="22" s="1"/>
  <c r="M1695" i="22"/>
  <c r="N1695" i="22" s="1"/>
  <c r="O1695" i="22" s="1"/>
  <c r="M1691" i="22"/>
  <c r="N1691" i="22" s="1"/>
  <c r="O1691" i="22" s="1"/>
  <c r="M1687" i="22"/>
  <c r="N1687" i="22" s="1"/>
  <c r="O1687" i="22" s="1"/>
  <c r="M1683" i="22"/>
  <c r="N1683" i="22" s="1"/>
  <c r="O1683" i="22" s="1"/>
  <c r="M1679" i="22"/>
  <c r="N1679" i="22" s="1"/>
  <c r="O1679" i="22" s="1"/>
  <c r="M1675" i="22"/>
  <c r="N1675" i="22" s="1"/>
  <c r="O1675" i="22" s="1"/>
  <c r="M1671" i="22"/>
  <c r="N1671" i="22" s="1"/>
  <c r="O1671" i="22" s="1"/>
  <c r="M1667" i="22"/>
  <c r="N1667" i="22" s="1"/>
  <c r="O1667" i="22" s="1"/>
  <c r="M1663" i="22"/>
  <c r="N1663" i="22" s="1"/>
  <c r="O1663" i="22" s="1"/>
  <c r="M1659" i="22"/>
  <c r="N1659" i="22" s="1"/>
  <c r="O1659" i="22" s="1"/>
  <c r="M1655" i="22"/>
  <c r="N1655" i="22" s="1"/>
  <c r="O1655" i="22" s="1"/>
  <c r="M1651" i="22"/>
  <c r="N1651" i="22" s="1"/>
  <c r="O1651" i="22" s="1"/>
  <c r="M1647" i="22"/>
  <c r="N1647" i="22" s="1"/>
  <c r="O1647" i="22" s="1"/>
  <c r="M1643" i="22"/>
  <c r="N1643" i="22" s="1"/>
  <c r="O1643" i="22" s="1"/>
  <c r="M1639" i="22"/>
  <c r="N1639" i="22" s="1"/>
  <c r="O1639" i="22" s="1"/>
  <c r="M1635" i="22"/>
  <c r="N1635" i="22" s="1"/>
  <c r="O1635" i="22" s="1"/>
  <c r="M1631" i="22"/>
  <c r="N1631" i="22" s="1"/>
  <c r="O1631" i="22" s="1"/>
  <c r="M1627" i="22"/>
  <c r="N1627" i="22" s="1"/>
  <c r="O1627" i="22" s="1"/>
  <c r="M1623" i="22"/>
  <c r="N1623" i="22" s="1"/>
  <c r="O1623" i="22" s="1"/>
  <c r="M1619" i="22"/>
  <c r="N1619" i="22" s="1"/>
  <c r="O1619" i="22" s="1"/>
  <c r="M1615" i="22"/>
  <c r="N1615" i="22" s="1"/>
  <c r="O1615" i="22" s="1"/>
  <c r="M1611" i="22"/>
  <c r="N1611" i="22" s="1"/>
  <c r="O1611" i="22" s="1"/>
  <c r="M1607" i="22"/>
  <c r="N1607" i="22" s="1"/>
  <c r="O1607" i="22" s="1"/>
  <c r="M1603" i="22"/>
  <c r="N1603" i="22" s="1"/>
  <c r="O1603" i="22" s="1"/>
  <c r="M1599" i="22"/>
  <c r="N1599" i="22" s="1"/>
  <c r="O1599" i="22" s="1"/>
  <c r="M1595" i="22"/>
  <c r="N1595" i="22" s="1"/>
  <c r="O1595" i="22" s="1"/>
  <c r="M1591" i="22"/>
  <c r="N1591" i="22" s="1"/>
  <c r="O1591" i="22" s="1"/>
  <c r="M1587" i="22"/>
  <c r="N1587" i="22" s="1"/>
  <c r="O1587" i="22" s="1"/>
  <c r="M1583" i="22"/>
  <c r="N1583" i="22" s="1"/>
  <c r="O1583" i="22" s="1"/>
  <c r="M1579" i="22"/>
  <c r="N1579" i="22" s="1"/>
  <c r="O1579" i="22" s="1"/>
  <c r="M1575" i="22"/>
  <c r="N1575" i="22" s="1"/>
  <c r="O1575" i="22" s="1"/>
  <c r="M1571" i="22"/>
  <c r="N1571" i="22" s="1"/>
  <c r="O1571" i="22" s="1"/>
  <c r="M1567" i="22"/>
  <c r="N1567" i="22" s="1"/>
  <c r="O1567" i="22" s="1"/>
  <c r="M1563" i="22"/>
  <c r="N1563" i="22" s="1"/>
  <c r="O1563" i="22" s="1"/>
  <c r="M1559" i="22"/>
  <c r="N1559" i="22" s="1"/>
  <c r="O1559" i="22" s="1"/>
  <c r="M1555" i="22"/>
  <c r="N1555" i="22" s="1"/>
  <c r="O1555" i="22" s="1"/>
  <c r="M1551" i="22"/>
  <c r="N1551" i="22" s="1"/>
  <c r="O1551" i="22" s="1"/>
  <c r="M1547" i="22"/>
  <c r="N1547" i="22" s="1"/>
  <c r="O1547" i="22" s="1"/>
  <c r="M1543" i="22"/>
  <c r="N1543" i="22" s="1"/>
  <c r="O1543" i="22" s="1"/>
  <c r="M1539" i="22"/>
  <c r="N1539" i="22" s="1"/>
  <c r="O1539" i="22" s="1"/>
  <c r="M1535" i="22"/>
  <c r="N1535" i="22" s="1"/>
  <c r="O1535" i="22" s="1"/>
  <c r="M1531" i="22"/>
  <c r="N1531" i="22" s="1"/>
  <c r="O1531" i="22" s="1"/>
  <c r="M1527" i="22"/>
  <c r="N1527" i="22" s="1"/>
  <c r="O1527" i="22" s="1"/>
  <c r="M1523" i="22"/>
  <c r="N1523" i="22" s="1"/>
  <c r="O1523" i="22" s="1"/>
  <c r="M1519" i="22"/>
  <c r="N1519" i="22" s="1"/>
  <c r="O1519" i="22" s="1"/>
  <c r="M1515" i="22"/>
  <c r="N1515" i="22" s="1"/>
  <c r="O1515" i="22" s="1"/>
  <c r="M1511" i="22"/>
  <c r="N1511" i="22" s="1"/>
  <c r="O1511" i="22" s="1"/>
  <c r="M1506" i="22"/>
  <c r="N1506" i="22" s="1"/>
  <c r="O1506" i="22" s="1"/>
  <c r="M1502" i="22"/>
  <c r="N1502" i="22" s="1"/>
  <c r="O1502" i="22" s="1"/>
  <c r="M1498" i="22"/>
  <c r="N1498" i="22" s="1"/>
  <c r="O1498" i="22" s="1"/>
  <c r="M1493" i="22"/>
  <c r="N1493" i="22" s="1"/>
  <c r="O1493" i="22" s="1"/>
  <c r="M1489" i="22"/>
  <c r="N1489" i="22" s="1"/>
  <c r="O1489" i="22" s="1"/>
  <c r="M1485" i="22"/>
  <c r="N1485" i="22" s="1"/>
  <c r="O1485" i="22" s="1"/>
  <c r="M1481" i="22"/>
  <c r="N1481" i="22" s="1"/>
  <c r="O1481" i="22" s="1"/>
  <c r="M1477" i="22"/>
  <c r="N1477" i="22" s="1"/>
  <c r="O1477" i="22" s="1"/>
  <c r="M1473" i="22"/>
  <c r="N1473" i="22" s="1"/>
  <c r="O1473" i="22" s="1"/>
  <c r="M1469" i="22"/>
  <c r="N1469" i="22" s="1"/>
  <c r="O1469" i="22" s="1"/>
  <c r="M1465" i="22"/>
  <c r="N1465" i="22" s="1"/>
  <c r="O1465" i="22" s="1"/>
  <c r="M1461" i="22"/>
  <c r="N1461" i="22" s="1"/>
  <c r="O1461" i="22" s="1"/>
  <c r="M1457" i="22"/>
  <c r="N1457" i="22" s="1"/>
  <c r="O1457" i="22" s="1"/>
  <c r="M1453" i="22"/>
  <c r="N1453" i="22" s="1"/>
  <c r="O1453" i="22" s="1"/>
  <c r="M1449" i="22"/>
  <c r="N1449" i="22" s="1"/>
  <c r="O1449" i="22" s="1"/>
  <c r="M1445" i="22"/>
  <c r="N1445" i="22" s="1"/>
  <c r="O1445" i="22" s="1"/>
  <c r="M1441" i="22"/>
  <c r="N1441" i="22" s="1"/>
  <c r="O1441" i="22" s="1"/>
  <c r="M1437" i="22"/>
  <c r="N1437" i="22" s="1"/>
  <c r="O1437" i="22" s="1"/>
  <c r="M1433" i="22"/>
  <c r="N1433" i="22" s="1"/>
  <c r="O1433" i="22" s="1"/>
  <c r="M1429" i="22"/>
  <c r="N1429" i="22" s="1"/>
  <c r="O1429" i="22" s="1"/>
  <c r="M1425" i="22"/>
  <c r="N1425" i="22" s="1"/>
  <c r="O1425" i="22" s="1"/>
  <c r="M1421" i="22"/>
  <c r="N1421" i="22" s="1"/>
  <c r="O1421" i="22" s="1"/>
  <c r="M1417" i="22"/>
  <c r="N1417" i="22" s="1"/>
  <c r="O1417" i="22" s="1"/>
  <c r="M1413" i="22"/>
  <c r="N1413" i="22" s="1"/>
  <c r="O1413" i="22" s="1"/>
  <c r="M1409" i="22"/>
  <c r="N1409" i="22" s="1"/>
  <c r="O1409" i="22" s="1"/>
  <c r="M1405" i="22"/>
  <c r="N1405" i="22" s="1"/>
  <c r="O1405" i="22" s="1"/>
  <c r="M1401" i="22"/>
  <c r="N1401" i="22" s="1"/>
  <c r="O1401" i="22" s="1"/>
  <c r="M1397" i="22"/>
  <c r="N1397" i="22" s="1"/>
  <c r="O1397" i="22" s="1"/>
  <c r="M1393" i="22"/>
  <c r="N1393" i="22" s="1"/>
  <c r="O1393" i="22" s="1"/>
  <c r="M1389" i="22"/>
  <c r="N1389" i="22" s="1"/>
  <c r="O1389" i="22" s="1"/>
  <c r="M1385" i="22"/>
  <c r="N1385" i="22" s="1"/>
  <c r="O1385" i="22" s="1"/>
  <c r="M1381" i="22"/>
  <c r="N1381" i="22" s="1"/>
  <c r="O1381" i="22" s="1"/>
  <c r="M1377" i="22"/>
  <c r="N1377" i="22" s="1"/>
  <c r="O1377" i="22" s="1"/>
  <c r="M1373" i="22"/>
  <c r="N1373" i="22" s="1"/>
  <c r="O1373" i="22" s="1"/>
  <c r="M1369" i="22"/>
  <c r="N1369" i="22" s="1"/>
  <c r="O1369" i="22" s="1"/>
  <c r="M1365" i="22"/>
  <c r="N1365" i="22" s="1"/>
  <c r="O1365" i="22" s="1"/>
  <c r="M1361" i="22"/>
  <c r="N1361" i="22" s="1"/>
  <c r="O1361" i="22" s="1"/>
  <c r="M1357" i="22"/>
  <c r="N1357" i="22" s="1"/>
  <c r="O1357" i="22" s="1"/>
  <c r="M1353" i="22"/>
  <c r="N1353" i="22" s="1"/>
  <c r="O1353" i="22" s="1"/>
  <c r="M1349" i="22"/>
  <c r="N1349" i="22" s="1"/>
  <c r="O1349" i="22" s="1"/>
  <c r="M1345" i="22"/>
  <c r="N1345" i="22" s="1"/>
  <c r="O1345" i="22" s="1"/>
  <c r="M1341" i="22"/>
  <c r="N1341" i="22" s="1"/>
  <c r="O1341" i="22" s="1"/>
  <c r="M1337" i="22"/>
  <c r="N1337" i="22" s="1"/>
  <c r="O1337" i="22" s="1"/>
  <c r="M1333" i="22"/>
  <c r="N1333" i="22" s="1"/>
  <c r="O1333" i="22" s="1"/>
  <c r="M1329" i="22"/>
  <c r="N1329" i="22" s="1"/>
  <c r="O1329" i="22" s="1"/>
  <c r="M1325" i="22"/>
  <c r="N1325" i="22" s="1"/>
  <c r="O1325" i="22" s="1"/>
  <c r="M1321" i="22"/>
  <c r="N1321" i="22" s="1"/>
  <c r="O1321" i="22" s="1"/>
  <c r="M1317" i="22"/>
  <c r="N1317" i="22" s="1"/>
  <c r="O1317" i="22" s="1"/>
  <c r="M1313" i="22"/>
  <c r="N1313" i="22" s="1"/>
  <c r="O1313" i="22" s="1"/>
  <c r="M1309" i="22"/>
  <c r="N1309" i="22" s="1"/>
  <c r="O1309" i="22" s="1"/>
  <c r="M1305" i="22"/>
  <c r="N1305" i="22" s="1"/>
  <c r="O1305" i="22" s="1"/>
  <c r="M1301" i="22"/>
  <c r="N1301" i="22" s="1"/>
  <c r="O1301" i="22" s="1"/>
  <c r="M1297" i="22"/>
  <c r="N1297" i="22" s="1"/>
  <c r="O1297" i="22" s="1"/>
  <c r="M1293" i="22"/>
  <c r="N1293" i="22" s="1"/>
  <c r="O1293" i="22" s="1"/>
  <c r="M1289" i="22"/>
  <c r="N1289" i="22" s="1"/>
  <c r="O1289" i="22" s="1"/>
  <c r="M1285" i="22"/>
  <c r="N1285" i="22" s="1"/>
  <c r="O1285" i="22" s="1"/>
  <c r="M1281" i="22"/>
  <c r="N1281" i="22" s="1"/>
  <c r="O1281" i="22" s="1"/>
  <c r="M1277" i="22"/>
  <c r="N1277" i="22" s="1"/>
  <c r="O1277" i="22" s="1"/>
  <c r="M1273" i="22"/>
  <c r="N1273" i="22" s="1"/>
  <c r="O1273" i="22" s="1"/>
  <c r="M1269" i="22"/>
  <c r="N1269" i="22" s="1"/>
  <c r="O1269" i="22" s="1"/>
  <c r="M1265" i="22"/>
  <c r="N1265" i="22" s="1"/>
  <c r="O1265" i="22" s="1"/>
  <c r="M1261" i="22"/>
  <c r="N1261" i="22" s="1"/>
  <c r="O1261" i="22" s="1"/>
  <c r="M1257" i="22"/>
  <c r="N1257" i="22" s="1"/>
  <c r="O1257" i="22" s="1"/>
  <c r="M1253" i="22"/>
  <c r="N1253" i="22" s="1"/>
  <c r="O1253" i="22" s="1"/>
  <c r="M1249" i="22"/>
  <c r="N1249" i="22" s="1"/>
  <c r="O1249" i="22" s="1"/>
  <c r="M1245" i="22"/>
  <c r="N1245" i="22" s="1"/>
  <c r="O1245" i="22" s="1"/>
  <c r="M1241" i="22"/>
  <c r="N1241" i="22" s="1"/>
  <c r="O1241" i="22" s="1"/>
  <c r="M1237" i="22"/>
  <c r="N1237" i="22" s="1"/>
  <c r="O1237" i="22" s="1"/>
  <c r="M1233" i="22"/>
  <c r="N1233" i="22" s="1"/>
  <c r="O1233" i="22" s="1"/>
  <c r="M1229" i="22"/>
  <c r="N1229" i="22" s="1"/>
  <c r="O1229" i="22" s="1"/>
  <c r="M1225" i="22"/>
  <c r="N1225" i="22" s="1"/>
  <c r="O1225" i="22" s="1"/>
  <c r="M1221" i="22"/>
  <c r="N1221" i="22" s="1"/>
  <c r="O1221" i="22" s="1"/>
  <c r="M1217" i="22"/>
  <c r="N1217" i="22" s="1"/>
  <c r="O1217" i="22" s="1"/>
  <c r="M1213" i="22"/>
  <c r="N1213" i="22" s="1"/>
  <c r="O1213" i="22" s="1"/>
  <c r="M1209" i="22"/>
  <c r="N1209" i="22" s="1"/>
  <c r="O1209" i="22" s="1"/>
  <c r="M1205" i="22"/>
  <c r="N1205" i="22" s="1"/>
  <c r="O1205" i="22" s="1"/>
  <c r="M1201" i="22"/>
  <c r="N1201" i="22" s="1"/>
  <c r="O1201" i="22" s="1"/>
  <c r="M1197" i="22"/>
  <c r="N1197" i="22" s="1"/>
  <c r="O1197" i="22" s="1"/>
  <c r="M1193" i="22"/>
  <c r="N1193" i="22" s="1"/>
  <c r="O1193" i="22" s="1"/>
  <c r="M1189" i="22"/>
  <c r="N1189" i="22" s="1"/>
  <c r="O1189" i="22" s="1"/>
  <c r="M1185" i="22"/>
  <c r="N1185" i="22" s="1"/>
  <c r="O1185" i="22" s="1"/>
  <c r="M1181" i="22"/>
  <c r="N1181" i="22" s="1"/>
  <c r="O1181" i="22" s="1"/>
  <c r="M1177" i="22"/>
  <c r="N1177" i="22" s="1"/>
  <c r="O1177" i="22" s="1"/>
  <c r="M1173" i="22"/>
  <c r="N1173" i="22" s="1"/>
  <c r="O1173" i="22" s="1"/>
  <c r="M1169" i="22"/>
  <c r="N1169" i="22" s="1"/>
  <c r="O1169" i="22" s="1"/>
  <c r="M1165" i="22"/>
  <c r="N1165" i="22" s="1"/>
  <c r="O1165" i="22" s="1"/>
  <c r="M1161" i="22"/>
  <c r="N1161" i="22" s="1"/>
  <c r="O1161" i="22" s="1"/>
  <c r="M1157" i="22"/>
  <c r="N1157" i="22" s="1"/>
  <c r="O1157" i="22" s="1"/>
  <c r="M1153" i="22"/>
  <c r="N1153" i="22" s="1"/>
  <c r="O1153" i="22" s="1"/>
  <c r="M1149" i="22"/>
  <c r="N1149" i="22" s="1"/>
  <c r="O1149" i="22" s="1"/>
  <c r="M1145" i="22"/>
  <c r="N1145" i="22" s="1"/>
  <c r="O1145" i="22" s="1"/>
  <c r="M1141" i="22"/>
  <c r="N1141" i="22" s="1"/>
  <c r="O1141" i="22" s="1"/>
  <c r="M1137" i="22"/>
  <c r="N1137" i="22" s="1"/>
  <c r="O1137" i="22" s="1"/>
  <c r="M1133" i="22"/>
  <c r="N1133" i="22" s="1"/>
  <c r="O1133" i="22" s="1"/>
  <c r="M1129" i="22"/>
  <c r="N1129" i="22" s="1"/>
  <c r="O1129" i="22" s="1"/>
  <c r="M1125" i="22"/>
  <c r="N1125" i="22" s="1"/>
  <c r="O1125" i="22" s="1"/>
  <c r="M1121" i="22"/>
  <c r="N1121" i="22" s="1"/>
  <c r="O1121" i="22" s="1"/>
  <c r="M1113" i="22"/>
  <c r="N1113" i="22" s="1"/>
  <c r="O1113" i="22" s="1"/>
  <c r="M1109" i="22"/>
  <c r="N1109" i="22" s="1"/>
  <c r="O1109" i="22" s="1"/>
  <c r="M1104" i="22"/>
  <c r="N1104" i="22" s="1"/>
  <c r="O1104" i="22" s="1"/>
  <c r="M1100" i="22"/>
  <c r="N1100" i="22" s="1"/>
  <c r="O1100" i="22" s="1"/>
  <c r="M1096" i="22"/>
  <c r="N1096" i="22" s="1"/>
  <c r="O1096" i="22" s="1"/>
  <c r="M1092" i="22"/>
  <c r="N1092" i="22" s="1"/>
  <c r="O1092" i="22" s="1"/>
  <c r="M1088" i="22"/>
  <c r="N1088" i="22" s="1"/>
  <c r="O1088" i="22" s="1"/>
  <c r="M1084" i="22"/>
  <c r="N1084" i="22" s="1"/>
  <c r="O1084" i="22" s="1"/>
  <c r="M1080" i="22"/>
  <c r="N1080" i="22" s="1"/>
  <c r="O1080" i="22" s="1"/>
  <c r="M1076" i="22"/>
  <c r="N1076" i="22" s="1"/>
  <c r="O1076" i="22" s="1"/>
  <c r="M1072" i="22"/>
  <c r="N1072" i="22" s="1"/>
  <c r="O1072" i="22" s="1"/>
  <c r="M2608" i="22"/>
  <c r="N2608" i="22" s="1"/>
  <c r="O2608" i="22" s="1"/>
  <c r="M2592" i="22"/>
  <c r="N2592" i="22" s="1"/>
  <c r="O2592" i="22" s="1"/>
  <c r="M2576" i="22"/>
  <c r="N2576" i="22" s="1"/>
  <c r="O2576" i="22" s="1"/>
  <c r="M2560" i="22"/>
  <c r="N2560" i="22" s="1"/>
  <c r="O2560" i="22" s="1"/>
  <c r="M2544" i="22"/>
  <c r="N2544" i="22" s="1"/>
  <c r="O2544" i="22" s="1"/>
  <c r="M2528" i="22"/>
  <c r="N2528" i="22" s="1"/>
  <c r="O2528" i="22" s="1"/>
  <c r="M2512" i="22"/>
  <c r="N2512" i="22" s="1"/>
  <c r="O2512" i="22" s="1"/>
  <c r="M2496" i="22"/>
  <c r="N2496" i="22" s="1"/>
  <c r="O2496" i="22" s="1"/>
  <c r="M2480" i="22"/>
  <c r="N2480" i="22" s="1"/>
  <c r="O2480" i="22" s="1"/>
  <c r="M2464" i="22"/>
  <c r="N2464" i="22" s="1"/>
  <c r="O2464" i="22" s="1"/>
  <c r="M2448" i="22"/>
  <c r="N2448" i="22" s="1"/>
  <c r="O2448" i="22" s="1"/>
  <c r="M2432" i="22"/>
  <c r="N2432" i="22" s="1"/>
  <c r="O2432" i="22" s="1"/>
  <c r="M2416" i="22"/>
  <c r="N2416" i="22" s="1"/>
  <c r="O2416" i="22" s="1"/>
  <c r="M2400" i="22"/>
  <c r="N2400" i="22" s="1"/>
  <c r="O2400" i="22" s="1"/>
  <c r="M2384" i="22"/>
  <c r="N2384" i="22" s="1"/>
  <c r="O2384" i="22" s="1"/>
  <c r="M2368" i="22"/>
  <c r="N2368" i="22" s="1"/>
  <c r="O2368" i="22" s="1"/>
  <c r="M2352" i="22"/>
  <c r="N2352" i="22" s="1"/>
  <c r="O2352" i="22" s="1"/>
  <c r="M2336" i="22"/>
  <c r="N2336" i="22" s="1"/>
  <c r="O2336" i="22" s="1"/>
  <c r="M2320" i="22"/>
  <c r="N2320" i="22" s="1"/>
  <c r="O2320" i="22" s="1"/>
  <c r="M2298" i="22"/>
  <c r="N2298" i="22" s="1"/>
  <c r="O2298" i="22" s="1"/>
  <c r="M2282" i="22"/>
  <c r="N2282" i="22" s="1"/>
  <c r="O2282" i="22" s="1"/>
  <c r="M2266" i="22"/>
  <c r="N2266" i="22" s="1"/>
  <c r="O2266" i="22" s="1"/>
  <c r="M2250" i="22"/>
  <c r="N2250" i="22" s="1"/>
  <c r="O2250" i="22" s="1"/>
  <c r="M2234" i="22"/>
  <c r="N2234" i="22" s="1"/>
  <c r="O2234" i="22" s="1"/>
  <c r="M2218" i="22"/>
  <c r="N2218" i="22" s="1"/>
  <c r="O2218" i="22" s="1"/>
  <c r="M2202" i="22"/>
  <c r="N2202" i="22" s="1"/>
  <c r="O2202" i="22" s="1"/>
  <c r="M2186" i="22"/>
  <c r="N2186" i="22" s="1"/>
  <c r="O2186" i="22" s="1"/>
  <c r="M2170" i="22"/>
  <c r="N2170" i="22" s="1"/>
  <c r="O2170" i="22" s="1"/>
  <c r="M2154" i="22"/>
  <c r="N2154" i="22" s="1"/>
  <c r="O2154" i="22" s="1"/>
  <c r="M2138" i="22"/>
  <c r="N2138" i="22" s="1"/>
  <c r="O2138" i="22" s="1"/>
  <c r="M2122" i="22"/>
  <c r="N2122" i="22" s="1"/>
  <c r="O2122" i="22" s="1"/>
  <c r="M2106" i="22"/>
  <c r="N2106" i="22" s="1"/>
  <c r="O2106" i="22" s="1"/>
  <c r="M2090" i="22"/>
  <c r="N2090" i="22" s="1"/>
  <c r="O2090" i="22" s="1"/>
  <c r="M2074" i="22"/>
  <c r="N2074" i="22" s="1"/>
  <c r="O2074" i="22" s="1"/>
  <c r="M2058" i="22"/>
  <c r="N2058" i="22" s="1"/>
  <c r="O2058" i="22" s="1"/>
  <c r="M2042" i="22"/>
  <c r="N2042" i="22" s="1"/>
  <c r="O2042" i="22" s="1"/>
  <c r="M2021" i="22"/>
  <c r="N2021" i="22" s="1"/>
  <c r="O2021" i="22" s="1"/>
  <c r="M2013" i="22"/>
  <c r="N2013" i="22" s="1"/>
  <c r="O2013" i="22" s="1"/>
  <c r="M2005" i="22"/>
  <c r="N2005" i="22" s="1"/>
  <c r="O2005" i="22" s="1"/>
  <c r="M1997" i="22"/>
  <c r="N1997" i="22" s="1"/>
  <c r="O1997" i="22" s="1"/>
  <c r="M1989" i="22"/>
  <c r="N1989" i="22" s="1"/>
  <c r="O1989" i="22" s="1"/>
  <c r="M1981" i="22"/>
  <c r="N1981" i="22" s="1"/>
  <c r="O1981" i="22" s="1"/>
  <c r="M1973" i="22"/>
  <c r="N1973" i="22" s="1"/>
  <c r="O1973" i="22" s="1"/>
  <c r="M1965" i="22"/>
  <c r="N1965" i="22" s="1"/>
  <c r="O1965" i="22" s="1"/>
  <c r="M1957" i="22"/>
  <c r="N1957" i="22" s="1"/>
  <c r="O1957" i="22" s="1"/>
  <c r="M1949" i="22"/>
  <c r="N1949" i="22" s="1"/>
  <c r="O1949" i="22" s="1"/>
  <c r="M1941" i="22"/>
  <c r="N1941" i="22" s="1"/>
  <c r="O1941" i="22" s="1"/>
  <c r="M1933" i="22"/>
  <c r="N1933" i="22" s="1"/>
  <c r="O1933" i="22" s="1"/>
  <c r="M1925" i="22"/>
  <c r="N1925" i="22" s="1"/>
  <c r="O1925" i="22" s="1"/>
  <c r="M1917" i="22"/>
  <c r="N1917" i="22" s="1"/>
  <c r="O1917" i="22" s="1"/>
  <c r="M1905" i="22"/>
  <c r="N1905" i="22" s="1"/>
  <c r="O1905" i="22" s="1"/>
  <c r="M1897" i="22"/>
  <c r="N1897" i="22" s="1"/>
  <c r="O1897" i="22" s="1"/>
  <c r="M1888" i="22"/>
  <c r="N1888" i="22" s="1"/>
  <c r="O1888" i="22" s="1"/>
  <c r="M1880" i="22"/>
  <c r="N1880" i="22" s="1"/>
  <c r="O1880" i="22" s="1"/>
  <c r="M1872" i="22"/>
  <c r="N1872" i="22" s="1"/>
  <c r="O1872" i="22" s="1"/>
  <c r="M1864" i="22"/>
  <c r="N1864" i="22" s="1"/>
  <c r="O1864" i="22" s="1"/>
  <c r="M1856" i="22"/>
  <c r="N1856" i="22" s="1"/>
  <c r="O1856" i="22" s="1"/>
  <c r="M1848" i="22"/>
  <c r="N1848" i="22" s="1"/>
  <c r="O1848" i="22" s="1"/>
  <c r="M1840" i="22"/>
  <c r="N1840" i="22" s="1"/>
  <c r="O1840" i="22" s="1"/>
  <c r="M1832" i="22"/>
  <c r="N1832" i="22" s="1"/>
  <c r="O1832" i="22" s="1"/>
  <c r="M1824" i="22"/>
  <c r="N1824" i="22" s="1"/>
  <c r="O1824" i="22" s="1"/>
  <c r="M1816" i="22"/>
  <c r="N1816" i="22" s="1"/>
  <c r="O1816" i="22" s="1"/>
  <c r="M1808" i="22"/>
  <c r="N1808" i="22" s="1"/>
  <c r="O1808" i="22" s="1"/>
  <c r="M1800" i="22"/>
  <c r="N1800" i="22" s="1"/>
  <c r="O1800" i="22" s="1"/>
  <c r="M1792" i="22"/>
  <c r="N1792" i="22" s="1"/>
  <c r="O1792" i="22" s="1"/>
  <c r="M1784" i="22"/>
  <c r="N1784" i="22" s="1"/>
  <c r="O1784" i="22" s="1"/>
  <c r="M1776" i="22"/>
  <c r="N1776" i="22" s="1"/>
  <c r="O1776" i="22" s="1"/>
  <c r="M1768" i="22"/>
  <c r="N1768" i="22" s="1"/>
  <c r="O1768" i="22" s="1"/>
  <c r="M1760" i="22"/>
  <c r="N1760" i="22" s="1"/>
  <c r="O1760" i="22" s="1"/>
  <c r="M1752" i="22"/>
  <c r="N1752" i="22" s="1"/>
  <c r="O1752" i="22" s="1"/>
  <c r="M1744" i="22"/>
  <c r="N1744" i="22" s="1"/>
  <c r="O1744" i="22" s="1"/>
  <c r="M1736" i="22"/>
  <c r="N1736" i="22" s="1"/>
  <c r="O1736" i="22" s="1"/>
  <c r="M1728" i="22"/>
  <c r="N1728" i="22" s="1"/>
  <c r="O1728" i="22" s="1"/>
  <c r="M1720" i="22"/>
  <c r="N1720" i="22" s="1"/>
  <c r="O1720" i="22" s="1"/>
  <c r="M1712" i="22"/>
  <c r="N1712" i="22" s="1"/>
  <c r="O1712" i="22" s="1"/>
  <c r="M1704" i="22"/>
  <c r="N1704" i="22" s="1"/>
  <c r="O1704" i="22" s="1"/>
  <c r="M1696" i="22"/>
  <c r="N1696" i="22" s="1"/>
  <c r="O1696" i="22" s="1"/>
  <c r="M1688" i="22"/>
  <c r="N1688" i="22" s="1"/>
  <c r="O1688" i="22" s="1"/>
  <c r="M1680" i="22"/>
  <c r="N1680" i="22" s="1"/>
  <c r="O1680" i="22" s="1"/>
  <c r="M1672" i="22"/>
  <c r="N1672" i="22" s="1"/>
  <c r="O1672" i="22" s="1"/>
  <c r="M1664" i="22"/>
  <c r="N1664" i="22" s="1"/>
  <c r="O1664" i="22" s="1"/>
  <c r="M1656" i="22"/>
  <c r="N1656" i="22" s="1"/>
  <c r="O1656" i="22" s="1"/>
  <c r="M1648" i="22"/>
  <c r="N1648" i="22" s="1"/>
  <c r="O1648" i="22" s="1"/>
  <c r="M1640" i="22"/>
  <c r="N1640" i="22" s="1"/>
  <c r="O1640" i="22" s="1"/>
  <c r="M1632" i="22"/>
  <c r="N1632" i="22" s="1"/>
  <c r="O1632" i="22" s="1"/>
  <c r="M1624" i="22"/>
  <c r="N1624" i="22" s="1"/>
  <c r="O1624" i="22" s="1"/>
  <c r="M1616" i="22"/>
  <c r="N1616" i="22" s="1"/>
  <c r="O1616" i="22" s="1"/>
  <c r="M1608" i="22"/>
  <c r="N1608" i="22" s="1"/>
  <c r="O1608" i="22" s="1"/>
  <c r="M1600" i="22"/>
  <c r="N1600" i="22" s="1"/>
  <c r="O1600" i="22" s="1"/>
  <c r="M1592" i="22"/>
  <c r="N1592" i="22" s="1"/>
  <c r="O1592" i="22" s="1"/>
  <c r="M1584" i="22"/>
  <c r="N1584" i="22" s="1"/>
  <c r="O1584" i="22" s="1"/>
  <c r="M1576" i="22"/>
  <c r="N1576" i="22" s="1"/>
  <c r="O1576" i="22" s="1"/>
  <c r="M1568" i="22"/>
  <c r="N1568" i="22" s="1"/>
  <c r="O1568" i="22" s="1"/>
  <c r="M1560" i="22"/>
  <c r="N1560" i="22" s="1"/>
  <c r="O1560" i="22" s="1"/>
  <c r="M1552" i="22"/>
  <c r="N1552" i="22" s="1"/>
  <c r="O1552" i="22" s="1"/>
  <c r="M1544" i="22"/>
  <c r="N1544" i="22" s="1"/>
  <c r="O1544" i="22" s="1"/>
  <c r="M1536" i="22"/>
  <c r="N1536" i="22" s="1"/>
  <c r="O1536" i="22" s="1"/>
  <c r="M1528" i="22"/>
  <c r="N1528" i="22" s="1"/>
  <c r="O1528" i="22" s="1"/>
  <c r="M1520" i="22"/>
  <c r="N1520" i="22" s="1"/>
  <c r="O1520" i="22" s="1"/>
  <c r="M1512" i="22"/>
  <c r="N1512" i="22" s="1"/>
  <c r="O1512" i="22" s="1"/>
  <c r="M1503" i="22"/>
  <c r="N1503" i="22" s="1"/>
  <c r="O1503" i="22" s="1"/>
  <c r="M1494" i="22"/>
  <c r="N1494" i="22" s="1"/>
  <c r="O1494" i="22" s="1"/>
  <c r="M1486" i="22"/>
  <c r="N1486" i="22" s="1"/>
  <c r="O1486" i="22" s="1"/>
  <c r="M1478" i="22"/>
  <c r="N1478" i="22" s="1"/>
  <c r="O1478" i="22" s="1"/>
  <c r="M1470" i="22"/>
  <c r="N1470" i="22" s="1"/>
  <c r="O1470" i="22" s="1"/>
  <c r="M1462" i="22"/>
  <c r="N1462" i="22" s="1"/>
  <c r="O1462" i="22" s="1"/>
  <c r="M1454" i="22"/>
  <c r="N1454" i="22" s="1"/>
  <c r="O1454" i="22" s="1"/>
  <c r="M1446" i="22"/>
  <c r="N1446" i="22" s="1"/>
  <c r="O1446" i="22" s="1"/>
  <c r="M1438" i="22"/>
  <c r="N1438" i="22" s="1"/>
  <c r="O1438" i="22" s="1"/>
  <c r="M1430" i="22"/>
  <c r="N1430" i="22" s="1"/>
  <c r="O1430" i="22" s="1"/>
  <c r="M1422" i="22"/>
  <c r="N1422" i="22" s="1"/>
  <c r="O1422" i="22" s="1"/>
  <c r="M1414" i="22"/>
  <c r="N1414" i="22" s="1"/>
  <c r="O1414" i="22" s="1"/>
  <c r="M1406" i="22"/>
  <c r="N1406" i="22" s="1"/>
  <c r="O1406" i="22" s="1"/>
  <c r="M1398" i="22"/>
  <c r="N1398" i="22" s="1"/>
  <c r="O1398" i="22" s="1"/>
  <c r="M1390" i="22"/>
  <c r="N1390" i="22" s="1"/>
  <c r="O1390" i="22" s="1"/>
  <c r="M1382" i="22"/>
  <c r="N1382" i="22" s="1"/>
  <c r="O1382" i="22" s="1"/>
  <c r="M1374" i="22"/>
  <c r="N1374" i="22" s="1"/>
  <c r="O1374" i="22" s="1"/>
  <c r="M1366" i="22"/>
  <c r="N1366" i="22" s="1"/>
  <c r="O1366" i="22" s="1"/>
  <c r="M1358" i="22"/>
  <c r="N1358" i="22" s="1"/>
  <c r="O1358" i="22" s="1"/>
  <c r="M1350" i="22"/>
  <c r="N1350" i="22" s="1"/>
  <c r="O1350" i="22" s="1"/>
  <c r="M1342" i="22"/>
  <c r="N1342" i="22" s="1"/>
  <c r="O1342" i="22" s="1"/>
  <c r="M1334" i="22"/>
  <c r="N1334" i="22" s="1"/>
  <c r="O1334" i="22" s="1"/>
  <c r="M1326" i="22"/>
  <c r="N1326" i="22" s="1"/>
  <c r="O1326" i="22" s="1"/>
  <c r="M1318" i="22"/>
  <c r="N1318" i="22" s="1"/>
  <c r="O1318" i="22" s="1"/>
  <c r="M1310" i="22"/>
  <c r="N1310" i="22" s="1"/>
  <c r="O1310" i="22" s="1"/>
  <c r="M1302" i="22"/>
  <c r="N1302" i="22" s="1"/>
  <c r="O1302" i="22" s="1"/>
  <c r="M1294" i="22"/>
  <c r="N1294" i="22" s="1"/>
  <c r="O1294" i="22" s="1"/>
  <c r="M1286" i="22"/>
  <c r="N1286" i="22" s="1"/>
  <c r="O1286" i="22" s="1"/>
  <c r="M1278" i="22"/>
  <c r="N1278" i="22" s="1"/>
  <c r="O1278" i="22" s="1"/>
  <c r="M1270" i="22"/>
  <c r="N1270" i="22" s="1"/>
  <c r="O1270" i="22" s="1"/>
  <c r="M1262" i="22"/>
  <c r="N1262" i="22" s="1"/>
  <c r="O1262" i="22" s="1"/>
  <c r="M1254" i="22"/>
  <c r="N1254" i="22" s="1"/>
  <c r="O1254" i="22" s="1"/>
  <c r="M1246" i="22"/>
  <c r="N1246" i="22" s="1"/>
  <c r="O1246" i="22" s="1"/>
  <c r="M1238" i="22"/>
  <c r="N1238" i="22" s="1"/>
  <c r="O1238" i="22" s="1"/>
  <c r="M1230" i="22"/>
  <c r="N1230" i="22" s="1"/>
  <c r="O1230" i="22" s="1"/>
  <c r="M1222" i="22"/>
  <c r="N1222" i="22" s="1"/>
  <c r="O1222" i="22" s="1"/>
  <c r="M1214" i="22"/>
  <c r="N1214" i="22" s="1"/>
  <c r="O1214" i="22" s="1"/>
  <c r="M1206" i="22"/>
  <c r="N1206" i="22" s="1"/>
  <c r="O1206" i="22" s="1"/>
  <c r="M1198" i="22"/>
  <c r="N1198" i="22" s="1"/>
  <c r="O1198" i="22" s="1"/>
  <c r="M1190" i="22"/>
  <c r="N1190" i="22" s="1"/>
  <c r="O1190" i="22" s="1"/>
  <c r="M1182" i="22"/>
  <c r="N1182" i="22" s="1"/>
  <c r="O1182" i="22" s="1"/>
  <c r="M1174" i="22"/>
  <c r="N1174" i="22" s="1"/>
  <c r="O1174" i="22" s="1"/>
  <c r="M1166" i="22"/>
  <c r="N1166" i="22" s="1"/>
  <c r="O1166" i="22" s="1"/>
  <c r="M1158" i="22"/>
  <c r="N1158" i="22" s="1"/>
  <c r="O1158" i="22" s="1"/>
  <c r="M1150" i="22"/>
  <c r="N1150" i="22" s="1"/>
  <c r="O1150" i="22" s="1"/>
  <c r="M1142" i="22"/>
  <c r="N1142" i="22" s="1"/>
  <c r="O1142" i="22" s="1"/>
  <c r="M1134" i="22"/>
  <c r="N1134" i="22" s="1"/>
  <c r="O1134" i="22" s="1"/>
  <c r="M1126" i="22"/>
  <c r="N1126" i="22" s="1"/>
  <c r="O1126" i="22" s="1"/>
  <c r="M1114" i="22"/>
  <c r="N1114" i="22" s="1"/>
  <c r="O1114" i="22" s="1"/>
  <c r="M1066" i="22"/>
  <c r="N1066" i="22" s="1"/>
  <c r="O1066" i="22" s="1"/>
  <c r="M1062" i="22"/>
  <c r="N1062" i="22" s="1"/>
  <c r="O1062" i="22" s="1"/>
  <c r="M1058" i="22"/>
  <c r="N1058" i="22" s="1"/>
  <c r="O1058" i="22" s="1"/>
  <c r="M1054" i="22"/>
  <c r="N1054" i="22" s="1"/>
  <c r="O1054" i="22" s="1"/>
  <c r="M1050" i="22"/>
  <c r="N1050" i="22" s="1"/>
  <c r="O1050" i="22" s="1"/>
  <c r="M1046" i="22"/>
  <c r="N1046" i="22" s="1"/>
  <c r="O1046" i="22" s="1"/>
  <c r="M1042" i="22"/>
  <c r="N1042" i="22" s="1"/>
  <c r="O1042" i="22" s="1"/>
  <c r="M1038" i="22"/>
  <c r="N1038" i="22" s="1"/>
  <c r="O1038" i="22" s="1"/>
  <c r="M1034" i="22"/>
  <c r="N1034" i="22" s="1"/>
  <c r="O1034" i="22" s="1"/>
  <c r="M1030" i="22"/>
  <c r="N1030" i="22" s="1"/>
  <c r="O1030" i="22" s="1"/>
  <c r="M1026" i="22"/>
  <c r="N1026" i="22" s="1"/>
  <c r="O1026" i="22" s="1"/>
  <c r="M1022" i="22"/>
  <c r="N1022" i="22" s="1"/>
  <c r="O1022" i="22" s="1"/>
  <c r="M1018" i="22"/>
  <c r="N1018" i="22" s="1"/>
  <c r="O1018" i="22" s="1"/>
  <c r="M1014" i="22"/>
  <c r="N1014" i="22" s="1"/>
  <c r="O1014" i="22" s="1"/>
  <c r="M1010" i="22"/>
  <c r="N1010" i="22" s="1"/>
  <c r="O1010" i="22" s="1"/>
  <c r="M1006" i="22"/>
  <c r="N1006" i="22" s="1"/>
  <c r="O1006" i="22" s="1"/>
  <c r="M1002" i="22"/>
  <c r="N1002" i="22" s="1"/>
  <c r="O1002" i="22" s="1"/>
  <c r="M998" i="22"/>
  <c r="N998" i="22" s="1"/>
  <c r="O998" i="22" s="1"/>
  <c r="M994" i="22"/>
  <c r="N994" i="22" s="1"/>
  <c r="O994" i="22" s="1"/>
  <c r="M990" i="22"/>
  <c r="N990" i="22" s="1"/>
  <c r="O990" i="22" s="1"/>
  <c r="M986" i="22"/>
  <c r="N986" i="22" s="1"/>
  <c r="O986" i="22" s="1"/>
  <c r="M982" i="22"/>
  <c r="N982" i="22" s="1"/>
  <c r="O982" i="22" s="1"/>
  <c r="M978" i="22"/>
  <c r="N978" i="22" s="1"/>
  <c r="O978" i="22" s="1"/>
  <c r="M974" i="22"/>
  <c r="N974" i="22" s="1"/>
  <c r="O974" i="22" s="1"/>
  <c r="M970" i="22"/>
  <c r="N970" i="22" s="1"/>
  <c r="O970" i="22" s="1"/>
  <c r="M966" i="22"/>
  <c r="N966" i="22" s="1"/>
  <c r="O966" i="22" s="1"/>
  <c r="M962" i="22"/>
  <c r="N962" i="22" s="1"/>
  <c r="O962" i="22" s="1"/>
  <c r="M958" i="22"/>
  <c r="N958" i="22" s="1"/>
  <c r="O958" i="22" s="1"/>
  <c r="M954" i="22"/>
  <c r="N954" i="22" s="1"/>
  <c r="O954" i="22" s="1"/>
  <c r="M950" i="22"/>
  <c r="N950" i="22" s="1"/>
  <c r="O950" i="22" s="1"/>
  <c r="M946" i="22"/>
  <c r="N946" i="22" s="1"/>
  <c r="O946" i="22" s="1"/>
  <c r="M942" i="22"/>
  <c r="N942" i="22" s="1"/>
  <c r="O942" i="22" s="1"/>
  <c r="M938" i="22"/>
  <c r="N938" i="22" s="1"/>
  <c r="O938" i="22" s="1"/>
  <c r="M934" i="22"/>
  <c r="N934" i="22" s="1"/>
  <c r="O934" i="22" s="1"/>
  <c r="M930" i="22"/>
  <c r="N930" i="22" s="1"/>
  <c r="O930" i="22" s="1"/>
  <c r="M926" i="22"/>
  <c r="N926" i="22" s="1"/>
  <c r="O926" i="22" s="1"/>
  <c r="M922" i="22"/>
  <c r="N922" i="22" s="1"/>
  <c r="O922" i="22" s="1"/>
  <c r="M918" i="22"/>
  <c r="N918" i="22" s="1"/>
  <c r="O918" i="22" s="1"/>
  <c r="M914" i="22"/>
  <c r="N914" i="22" s="1"/>
  <c r="O914" i="22" s="1"/>
  <c r="M910" i="22"/>
  <c r="N910" i="22" s="1"/>
  <c r="O910" i="22" s="1"/>
  <c r="M906" i="22"/>
  <c r="N906" i="22" s="1"/>
  <c r="O906" i="22" s="1"/>
  <c r="M902" i="22"/>
  <c r="N902" i="22" s="1"/>
  <c r="O902" i="22" s="1"/>
  <c r="M898" i="22"/>
  <c r="N898" i="22" s="1"/>
  <c r="O898" i="22" s="1"/>
  <c r="M894" i="22"/>
  <c r="N894" i="22" s="1"/>
  <c r="O894" i="22" s="1"/>
  <c r="M890" i="22"/>
  <c r="N890" i="22" s="1"/>
  <c r="O890" i="22" s="1"/>
  <c r="M886" i="22"/>
  <c r="N886" i="22" s="1"/>
  <c r="O886" i="22" s="1"/>
  <c r="M882" i="22"/>
  <c r="N882" i="22" s="1"/>
  <c r="O882" i="22" s="1"/>
  <c r="M878" i="22"/>
  <c r="N878" i="22" s="1"/>
  <c r="O878" i="22" s="1"/>
  <c r="M874" i="22"/>
  <c r="N874" i="22" s="1"/>
  <c r="O874" i="22" s="1"/>
  <c r="M870" i="22"/>
  <c r="N870" i="22" s="1"/>
  <c r="O870" i="22" s="1"/>
  <c r="M866" i="22"/>
  <c r="N866" i="22" s="1"/>
  <c r="O866" i="22" s="1"/>
  <c r="M862" i="22"/>
  <c r="N862" i="22" s="1"/>
  <c r="O862" i="22" s="1"/>
  <c r="M858" i="22"/>
  <c r="N858" i="22" s="1"/>
  <c r="O858" i="22" s="1"/>
  <c r="M854" i="22"/>
  <c r="N854" i="22" s="1"/>
  <c r="O854" i="22" s="1"/>
  <c r="M850" i="22"/>
  <c r="N850" i="22" s="1"/>
  <c r="O850" i="22" s="1"/>
  <c r="M846" i="22"/>
  <c r="N846" i="22" s="1"/>
  <c r="O846" i="22" s="1"/>
  <c r="M842" i="22"/>
  <c r="N842" i="22" s="1"/>
  <c r="O842" i="22" s="1"/>
  <c r="M838" i="22"/>
  <c r="N838" i="22" s="1"/>
  <c r="O838" i="22" s="1"/>
  <c r="M834" i="22"/>
  <c r="N834" i="22" s="1"/>
  <c r="O834" i="22" s="1"/>
  <c r="M830" i="22"/>
  <c r="N830" i="22" s="1"/>
  <c r="O830" i="22" s="1"/>
  <c r="M826" i="22"/>
  <c r="N826" i="22" s="1"/>
  <c r="O826" i="22" s="1"/>
  <c r="M822" i="22"/>
  <c r="N822" i="22" s="1"/>
  <c r="O822" i="22" s="1"/>
  <c r="M818" i="22"/>
  <c r="N818" i="22" s="1"/>
  <c r="O818" i="22" s="1"/>
  <c r="M814" i="22"/>
  <c r="N814" i="22" s="1"/>
  <c r="O814" i="22" s="1"/>
  <c r="M810" i="22"/>
  <c r="N810" i="22" s="1"/>
  <c r="O810" i="22" s="1"/>
  <c r="M806" i="22"/>
  <c r="N806" i="22" s="1"/>
  <c r="O806" i="22" s="1"/>
  <c r="M802" i="22"/>
  <c r="N802" i="22" s="1"/>
  <c r="O802" i="22" s="1"/>
  <c r="M798" i="22"/>
  <c r="N798" i="22" s="1"/>
  <c r="O798" i="22" s="1"/>
  <c r="M794" i="22"/>
  <c r="N794" i="22" s="1"/>
  <c r="O794" i="22" s="1"/>
  <c r="M790" i="22"/>
  <c r="N790" i="22" s="1"/>
  <c r="O790" i="22" s="1"/>
  <c r="M786" i="22"/>
  <c r="N786" i="22" s="1"/>
  <c r="O786" i="22" s="1"/>
  <c r="M782" i="22"/>
  <c r="N782" i="22" s="1"/>
  <c r="O782" i="22" s="1"/>
  <c r="M778" i="22"/>
  <c r="N778" i="22" s="1"/>
  <c r="O778" i="22" s="1"/>
  <c r="M774" i="22"/>
  <c r="N774" i="22" s="1"/>
  <c r="O774" i="22" s="1"/>
  <c r="M770" i="22"/>
  <c r="N770" i="22" s="1"/>
  <c r="O770" i="22" s="1"/>
  <c r="M766" i="22"/>
  <c r="N766" i="22" s="1"/>
  <c r="O766" i="22" s="1"/>
  <c r="M762" i="22"/>
  <c r="N762" i="22" s="1"/>
  <c r="O762" i="22" s="1"/>
  <c r="M758" i="22"/>
  <c r="N758" i="22" s="1"/>
  <c r="O758" i="22" s="1"/>
  <c r="M754" i="22"/>
  <c r="N754" i="22" s="1"/>
  <c r="O754" i="22" s="1"/>
  <c r="M750" i="22"/>
  <c r="N750" i="22" s="1"/>
  <c r="O750" i="22" s="1"/>
  <c r="M746" i="22"/>
  <c r="N746" i="22" s="1"/>
  <c r="O746" i="22" s="1"/>
  <c r="M742" i="22"/>
  <c r="N742" i="22" s="1"/>
  <c r="O742" i="22" s="1"/>
  <c r="M738" i="22"/>
  <c r="N738" i="22" s="1"/>
  <c r="O738" i="22" s="1"/>
  <c r="M734" i="22"/>
  <c r="N734" i="22" s="1"/>
  <c r="O734" i="22" s="1"/>
  <c r="M730" i="22"/>
  <c r="N730" i="22" s="1"/>
  <c r="O730" i="22" s="1"/>
  <c r="M726" i="22"/>
  <c r="N726" i="22" s="1"/>
  <c r="O726" i="22" s="1"/>
  <c r="M714" i="22"/>
  <c r="N714" i="22" s="1"/>
  <c r="O714" i="22" s="1"/>
  <c r="M710" i="22"/>
  <c r="N710" i="22" s="1"/>
  <c r="O710" i="22" s="1"/>
  <c r="M706" i="22"/>
  <c r="N706" i="22" s="1"/>
  <c r="O706" i="22" s="1"/>
  <c r="M702" i="22"/>
  <c r="N702" i="22" s="1"/>
  <c r="O702" i="22" s="1"/>
  <c r="M698" i="22"/>
  <c r="N698" i="22" s="1"/>
  <c r="O698" i="22" s="1"/>
  <c r="M694" i="22"/>
  <c r="N694" i="22" s="1"/>
  <c r="O694" i="22" s="1"/>
  <c r="M690" i="22"/>
  <c r="N690" i="22" s="1"/>
  <c r="O690" i="22" s="1"/>
  <c r="M686" i="22"/>
  <c r="N686" i="22" s="1"/>
  <c r="O686" i="22" s="1"/>
  <c r="M682" i="22"/>
  <c r="N682" i="22" s="1"/>
  <c r="O682" i="22" s="1"/>
  <c r="M678" i="22"/>
  <c r="N678" i="22" s="1"/>
  <c r="O678" i="22" s="1"/>
  <c r="M674" i="22"/>
  <c r="N674" i="22" s="1"/>
  <c r="O674" i="22" s="1"/>
  <c r="M670" i="22"/>
  <c r="N670" i="22" s="1"/>
  <c r="O670" i="22" s="1"/>
  <c r="M666" i="22"/>
  <c r="N666" i="22" s="1"/>
  <c r="O666" i="22" s="1"/>
  <c r="M662" i="22"/>
  <c r="N662" i="22" s="1"/>
  <c r="O662" i="22" s="1"/>
  <c r="M658" i="22"/>
  <c r="N658" i="22" s="1"/>
  <c r="O658" i="22" s="1"/>
  <c r="M654" i="22"/>
  <c r="N654" i="22" s="1"/>
  <c r="O654" i="22" s="1"/>
  <c r="M650" i="22"/>
  <c r="N650" i="22" s="1"/>
  <c r="O650" i="22" s="1"/>
  <c r="M646" i="22"/>
  <c r="N646" i="22" s="1"/>
  <c r="O646" i="22" s="1"/>
  <c r="M642" i="22"/>
  <c r="N642" i="22" s="1"/>
  <c r="O642" i="22" s="1"/>
  <c r="M638" i="22"/>
  <c r="N638" i="22" s="1"/>
  <c r="O638" i="22" s="1"/>
  <c r="M634" i="22"/>
  <c r="N634" i="22" s="1"/>
  <c r="O634" i="22" s="1"/>
  <c r="M630" i="22"/>
  <c r="N630" i="22" s="1"/>
  <c r="O630" i="22" s="1"/>
  <c r="M626" i="22"/>
  <c r="N626" i="22" s="1"/>
  <c r="O626" i="22" s="1"/>
  <c r="M622" i="22"/>
  <c r="N622" i="22" s="1"/>
  <c r="O622" i="22" s="1"/>
  <c r="M618" i="22"/>
  <c r="N618" i="22" s="1"/>
  <c r="O618" i="22" s="1"/>
  <c r="M614" i="22"/>
  <c r="N614" i="22" s="1"/>
  <c r="O614" i="22" s="1"/>
  <c r="M610" i="22"/>
  <c r="N610" i="22" s="1"/>
  <c r="O610" i="22" s="1"/>
  <c r="M606" i="22"/>
  <c r="N606" i="22" s="1"/>
  <c r="O606" i="22" s="1"/>
  <c r="M602" i="22"/>
  <c r="N602" i="22" s="1"/>
  <c r="O602" i="22" s="1"/>
  <c r="M598" i="22"/>
  <c r="N598" i="22" s="1"/>
  <c r="O598" i="22" s="1"/>
  <c r="M594" i="22"/>
  <c r="N594" i="22" s="1"/>
  <c r="O594" i="22" s="1"/>
  <c r="M590" i="22"/>
  <c r="N590" i="22" s="1"/>
  <c r="O590" i="22" s="1"/>
  <c r="M586" i="22"/>
  <c r="N586" i="22" s="1"/>
  <c r="O586" i="22" s="1"/>
  <c r="M582" i="22"/>
  <c r="N582" i="22" s="1"/>
  <c r="O582" i="22" s="1"/>
  <c r="M578" i="22"/>
  <c r="N578" i="22" s="1"/>
  <c r="O578" i="22" s="1"/>
  <c r="M574" i="22"/>
  <c r="N574" i="22" s="1"/>
  <c r="O574" i="22" s="1"/>
  <c r="M570" i="22"/>
  <c r="N570" i="22" s="1"/>
  <c r="O570" i="22" s="1"/>
  <c r="M566" i="22"/>
  <c r="N566" i="22" s="1"/>
  <c r="O566" i="22" s="1"/>
  <c r="M562" i="22"/>
  <c r="N562" i="22" s="1"/>
  <c r="O562" i="22" s="1"/>
  <c r="M558" i="22"/>
  <c r="N558" i="22" s="1"/>
  <c r="O558" i="22" s="1"/>
  <c r="M554" i="22"/>
  <c r="N554" i="22" s="1"/>
  <c r="O554" i="22" s="1"/>
  <c r="M550" i="22"/>
  <c r="N550" i="22" s="1"/>
  <c r="O550" i="22" s="1"/>
  <c r="M546" i="22"/>
  <c r="N546" i="22" s="1"/>
  <c r="O546" i="22" s="1"/>
  <c r="M537" i="22"/>
  <c r="N537" i="22" s="1"/>
  <c r="O537" i="22" s="1"/>
  <c r="M532" i="22"/>
  <c r="N532" i="22" s="1"/>
  <c r="O532" i="22" s="1"/>
  <c r="M528" i="22"/>
  <c r="N528" i="22" s="1"/>
  <c r="O528" i="22" s="1"/>
  <c r="M524" i="22"/>
  <c r="N524" i="22" s="1"/>
  <c r="O524" i="22" s="1"/>
  <c r="M520" i="22"/>
  <c r="N520" i="22" s="1"/>
  <c r="O520" i="22" s="1"/>
  <c r="M516" i="22"/>
  <c r="N516" i="22" s="1"/>
  <c r="O516" i="22" s="1"/>
  <c r="M512" i="22"/>
  <c r="N512" i="22" s="1"/>
  <c r="O512" i="22" s="1"/>
  <c r="M508" i="22"/>
  <c r="N508" i="22" s="1"/>
  <c r="O508" i="22" s="1"/>
  <c r="M504" i="22"/>
  <c r="N504" i="22" s="1"/>
  <c r="O504" i="22" s="1"/>
  <c r="M500" i="22"/>
  <c r="N500" i="22" s="1"/>
  <c r="O500" i="22" s="1"/>
  <c r="M496" i="22"/>
  <c r="N496" i="22" s="1"/>
  <c r="O496" i="22" s="1"/>
  <c r="M492" i="22"/>
  <c r="N492" i="22" s="1"/>
  <c r="O492" i="22" s="1"/>
  <c r="M488" i="22"/>
  <c r="N488" i="22" s="1"/>
  <c r="O488" i="22" s="1"/>
  <c r="M484" i="22"/>
  <c r="N484" i="22" s="1"/>
  <c r="O484" i="22" s="1"/>
  <c r="M480" i="22"/>
  <c r="N480" i="22" s="1"/>
  <c r="O480" i="22" s="1"/>
  <c r="M476" i="22"/>
  <c r="N476" i="22" s="1"/>
  <c r="O476" i="22" s="1"/>
  <c r="M472" i="22"/>
  <c r="N472" i="22" s="1"/>
  <c r="O472" i="22" s="1"/>
  <c r="M468" i="22"/>
  <c r="N468" i="22" s="1"/>
  <c r="O468" i="22" s="1"/>
  <c r="M464" i="22"/>
  <c r="N464" i="22" s="1"/>
  <c r="O464" i="22" s="1"/>
  <c r="M460" i="22"/>
  <c r="N460" i="22" s="1"/>
  <c r="O460" i="22" s="1"/>
  <c r="M456" i="22"/>
  <c r="N456" i="22" s="1"/>
  <c r="O456" i="22" s="1"/>
  <c r="M452" i="22"/>
  <c r="N452" i="22" s="1"/>
  <c r="O452" i="22" s="1"/>
  <c r="M448" i="22"/>
  <c r="N448" i="22" s="1"/>
  <c r="O448" i="22" s="1"/>
  <c r="M444" i="22"/>
  <c r="N444" i="22" s="1"/>
  <c r="O444" i="22" s="1"/>
  <c r="M440" i="22"/>
  <c r="N440" i="22" s="1"/>
  <c r="O440" i="22" s="1"/>
  <c r="M1067" i="22"/>
  <c r="N1067" i="22" s="1"/>
  <c r="O1067" i="22" s="1"/>
  <c r="M1063" i="22"/>
  <c r="N1063" i="22" s="1"/>
  <c r="O1063" i="22" s="1"/>
  <c r="M1059" i="22"/>
  <c r="N1059" i="22" s="1"/>
  <c r="O1059" i="22" s="1"/>
  <c r="M1055" i="22"/>
  <c r="N1055" i="22" s="1"/>
  <c r="O1055" i="22" s="1"/>
  <c r="M1051" i="22"/>
  <c r="N1051" i="22" s="1"/>
  <c r="O1051" i="22" s="1"/>
  <c r="M1047" i="22"/>
  <c r="N1047" i="22" s="1"/>
  <c r="O1047" i="22" s="1"/>
  <c r="M1043" i="22"/>
  <c r="N1043" i="22" s="1"/>
  <c r="O1043" i="22" s="1"/>
  <c r="M1039" i="22"/>
  <c r="N1039" i="22" s="1"/>
  <c r="O1039" i="22" s="1"/>
  <c r="M1035" i="22"/>
  <c r="N1035" i="22" s="1"/>
  <c r="O1035" i="22" s="1"/>
  <c r="M1031" i="22"/>
  <c r="N1031" i="22" s="1"/>
  <c r="O1031" i="22" s="1"/>
  <c r="M1027" i="22"/>
  <c r="N1027" i="22" s="1"/>
  <c r="O1027" i="22" s="1"/>
  <c r="M1023" i="22"/>
  <c r="N1023" i="22" s="1"/>
  <c r="O1023" i="22" s="1"/>
  <c r="M1019" i="22"/>
  <c r="N1019" i="22" s="1"/>
  <c r="O1019" i="22" s="1"/>
  <c r="M1015" i="22"/>
  <c r="N1015" i="22" s="1"/>
  <c r="O1015" i="22" s="1"/>
  <c r="M1011" i="22"/>
  <c r="N1011" i="22" s="1"/>
  <c r="O1011" i="22" s="1"/>
  <c r="M1007" i="22"/>
  <c r="N1007" i="22" s="1"/>
  <c r="O1007" i="22" s="1"/>
  <c r="M1003" i="22"/>
  <c r="N1003" i="22" s="1"/>
  <c r="O1003" i="22" s="1"/>
  <c r="M999" i="22"/>
  <c r="N999" i="22" s="1"/>
  <c r="O999" i="22" s="1"/>
  <c r="M995" i="22"/>
  <c r="N995" i="22" s="1"/>
  <c r="O995" i="22" s="1"/>
  <c r="M991" i="22"/>
  <c r="N991" i="22" s="1"/>
  <c r="O991" i="22" s="1"/>
  <c r="M987" i="22"/>
  <c r="N987" i="22" s="1"/>
  <c r="O987" i="22" s="1"/>
  <c r="M983" i="22"/>
  <c r="N983" i="22" s="1"/>
  <c r="O983" i="22" s="1"/>
  <c r="M979" i="22"/>
  <c r="N979" i="22" s="1"/>
  <c r="O979" i="22" s="1"/>
  <c r="M975" i="22"/>
  <c r="N975" i="22" s="1"/>
  <c r="O975" i="22" s="1"/>
  <c r="M971" i="22"/>
  <c r="N971" i="22" s="1"/>
  <c r="O971" i="22" s="1"/>
  <c r="M967" i="22"/>
  <c r="N967" i="22" s="1"/>
  <c r="O967" i="22" s="1"/>
  <c r="M963" i="22"/>
  <c r="N963" i="22" s="1"/>
  <c r="O963" i="22" s="1"/>
  <c r="M959" i="22"/>
  <c r="N959" i="22" s="1"/>
  <c r="O959" i="22" s="1"/>
  <c r="M955" i="22"/>
  <c r="N955" i="22" s="1"/>
  <c r="O955" i="22" s="1"/>
  <c r="M951" i="22"/>
  <c r="N951" i="22" s="1"/>
  <c r="O951" i="22" s="1"/>
  <c r="M947" i="22"/>
  <c r="N947" i="22" s="1"/>
  <c r="O947" i="22" s="1"/>
  <c r="M943" i="22"/>
  <c r="N943" i="22" s="1"/>
  <c r="O943" i="22" s="1"/>
  <c r="M939" i="22"/>
  <c r="N939" i="22" s="1"/>
  <c r="O939" i="22" s="1"/>
  <c r="M935" i="22"/>
  <c r="N935" i="22" s="1"/>
  <c r="O935" i="22" s="1"/>
  <c r="M931" i="22"/>
  <c r="N931" i="22" s="1"/>
  <c r="O931" i="22" s="1"/>
  <c r="M927" i="22"/>
  <c r="N927" i="22" s="1"/>
  <c r="O927" i="22" s="1"/>
  <c r="M923" i="22"/>
  <c r="N923" i="22" s="1"/>
  <c r="O923" i="22" s="1"/>
  <c r="M919" i="22"/>
  <c r="N919" i="22" s="1"/>
  <c r="O919" i="22" s="1"/>
  <c r="M915" i="22"/>
  <c r="N915" i="22" s="1"/>
  <c r="O915" i="22" s="1"/>
  <c r="M911" i="22"/>
  <c r="N911" i="22" s="1"/>
  <c r="O911" i="22" s="1"/>
  <c r="M907" i="22"/>
  <c r="N907" i="22" s="1"/>
  <c r="O907" i="22" s="1"/>
  <c r="M903" i="22"/>
  <c r="N903" i="22" s="1"/>
  <c r="O903" i="22" s="1"/>
  <c r="M899" i="22"/>
  <c r="N899" i="22" s="1"/>
  <c r="O899" i="22" s="1"/>
  <c r="M895" i="22"/>
  <c r="N895" i="22" s="1"/>
  <c r="O895" i="22" s="1"/>
  <c r="M891" i="22"/>
  <c r="N891" i="22" s="1"/>
  <c r="O891" i="22" s="1"/>
  <c r="M887" i="22"/>
  <c r="N887" i="22" s="1"/>
  <c r="O887" i="22" s="1"/>
  <c r="M883" i="22"/>
  <c r="N883" i="22" s="1"/>
  <c r="O883" i="22" s="1"/>
  <c r="M879" i="22"/>
  <c r="N879" i="22" s="1"/>
  <c r="O879" i="22" s="1"/>
  <c r="M875" i="22"/>
  <c r="N875" i="22" s="1"/>
  <c r="O875" i="22" s="1"/>
  <c r="M871" i="22"/>
  <c r="N871" i="22" s="1"/>
  <c r="O871" i="22" s="1"/>
  <c r="M867" i="22"/>
  <c r="N867" i="22" s="1"/>
  <c r="O867" i="22" s="1"/>
  <c r="M863" i="22"/>
  <c r="N863" i="22" s="1"/>
  <c r="O863" i="22" s="1"/>
  <c r="M859" i="22"/>
  <c r="N859" i="22" s="1"/>
  <c r="O859" i="22" s="1"/>
  <c r="M855" i="22"/>
  <c r="N855" i="22" s="1"/>
  <c r="O855" i="22" s="1"/>
  <c r="M851" i="22"/>
  <c r="N851" i="22" s="1"/>
  <c r="O851" i="22" s="1"/>
  <c r="M847" i="22"/>
  <c r="N847" i="22" s="1"/>
  <c r="O847" i="22" s="1"/>
  <c r="M843" i="22"/>
  <c r="N843" i="22" s="1"/>
  <c r="O843" i="22" s="1"/>
  <c r="M839" i="22"/>
  <c r="N839" i="22" s="1"/>
  <c r="O839" i="22" s="1"/>
  <c r="M835" i="22"/>
  <c r="N835" i="22" s="1"/>
  <c r="O835" i="22" s="1"/>
  <c r="M831" i="22"/>
  <c r="N831" i="22" s="1"/>
  <c r="O831" i="22" s="1"/>
  <c r="M827" i="22"/>
  <c r="N827" i="22" s="1"/>
  <c r="O827" i="22" s="1"/>
  <c r="M823" i="22"/>
  <c r="N823" i="22" s="1"/>
  <c r="O823" i="22" s="1"/>
  <c r="M819" i="22"/>
  <c r="N819" i="22" s="1"/>
  <c r="O819" i="22" s="1"/>
  <c r="M815" i="22"/>
  <c r="N815" i="22" s="1"/>
  <c r="O815" i="22" s="1"/>
  <c r="M811" i="22"/>
  <c r="N811" i="22" s="1"/>
  <c r="O811" i="22" s="1"/>
  <c r="M807" i="22"/>
  <c r="N807" i="22" s="1"/>
  <c r="O807" i="22" s="1"/>
  <c r="M803" i="22"/>
  <c r="N803" i="22" s="1"/>
  <c r="O803" i="22" s="1"/>
  <c r="M799" i="22"/>
  <c r="N799" i="22" s="1"/>
  <c r="O799" i="22" s="1"/>
  <c r="M795" i="22"/>
  <c r="N795" i="22" s="1"/>
  <c r="O795" i="22" s="1"/>
  <c r="M791" i="22"/>
  <c r="N791" i="22" s="1"/>
  <c r="O791" i="22" s="1"/>
  <c r="M787" i="22"/>
  <c r="N787" i="22" s="1"/>
  <c r="O787" i="22" s="1"/>
  <c r="M783" i="22"/>
  <c r="N783" i="22" s="1"/>
  <c r="O783" i="22" s="1"/>
  <c r="M779" i="22"/>
  <c r="N779" i="22" s="1"/>
  <c r="O779" i="22" s="1"/>
  <c r="M775" i="22"/>
  <c r="N775" i="22" s="1"/>
  <c r="O775" i="22" s="1"/>
  <c r="M771" i="22"/>
  <c r="N771" i="22" s="1"/>
  <c r="O771" i="22" s="1"/>
  <c r="M767" i="22"/>
  <c r="N767" i="22" s="1"/>
  <c r="O767" i="22" s="1"/>
  <c r="M763" i="22"/>
  <c r="N763" i="22" s="1"/>
  <c r="O763" i="22" s="1"/>
  <c r="M759" i="22"/>
  <c r="N759" i="22" s="1"/>
  <c r="O759" i="22" s="1"/>
  <c r="M755" i="22"/>
  <c r="N755" i="22" s="1"/>
  <c r="O755" i="22" s="1"/>
  <c r="M751" i="22"/>
  <c r="N751" i="22" s="1"/>
  <c r="O751" i="22" s="1"/>
  <c r="M747" i="22"/>
  <c r="N747" i="22" s="1"/>
  <c r="O747" i="22" s="1"/>
  <c r="M743" i="22"/>
  <c r="N743" i="22" s="1"/>
  <c r="O743" i="22" s="1"/>
  <c r="M739" i="22"/>
  <c r="N739" i="22" s="1"/>
  <c r="O739" i="22" s="1"/>
  <c r="M735" i="22"/>
  <c r="N735" i="22" s="1"/>
  <c r="O735" i="22" s="1"/>
  <c r="M731" i="22"/>
  <c r="N731" i="22" s="1"/>
  <c r="O731" i="22" s="1"/>
  <c r="M727" i="22"/>
  <c r="N727" i="22" s="1"/>
  <c r="O727" i="22" s="1"/>
  <c r="M723" i="22"/>
  <c r="N723" i="22" s="1"/>
  <c r="O723" i="22" s="1"/>
  <c r="M711" i="22"/>
  <c r="N711" i="22" s="1"/>
  <c r="O711" i="22" s="1"/>
  <c r="M707" i="22"/>
  <c r="N707" i="22" s="1"/>
  <c r="O707" i="22" s="1"/>
  <c r="M703" i="22"/>
  <c r="N703" i="22" s="1"/>
  <c r="O703" i="22" s="1"/>
  <c r="M699" i="22"/>
  <c r="N699" i="22" s="1"/>
  <c r="O699" i="22" s="1"/>
  <c r="M695" i="22"/>
  <c r="N695" i="22" s="1"/>
  <c r="O695" i="22" s="1"/>
  <c r="M691" i="22"/>
  <c r="N691" i="22" s="1"/>
  <c r="O691" i="22" s="1"/>
  <c r="M687" i="22"/>
  <c r="N687" i="22" s="1"/>
  <c r="O687" i="22" s="1"/>
  <c r="M683" i="22"/>
  <c r="N683" i="22" s="1"/>
  <c r="O683" i="22" s="1"/>
  <c r="M679" i="22"/>
  <c r="N679" i="22" s="1"/>
  <c r="O679" i="22" s="1"/>
  <c r="M675" i="22"/>
  <c r="N675" i="22" s="1"/>
  <c r="O675" i="22" s="1"/>
  <c r="M671" i="22"/>
  <c r="N671" i="22" s="1"/>
  <c r="O671" i="22" s="1"/>
  <c r="M667" i="22"/>
  <c r="N667" i="22" s="1"/>
  <c r="O667" i="22" s="1"/>
  <c r="M663" i="22"/>
  <c r="N663" i="22" s="1"/>
  <c r="O663" i="22" s="1"/>
  <c r="M659" i="22"/>
  <c r="N659" i="22" s="1"/>
  <c r="O659" i="22" s="1"/>
  <c r="M655" i="22"/>
  <c r="N655" i="22" s="1"/>
  <c r="O655" i="22" s="1"/>
  <c r="M651" i="22"/>
  <c r="N651" i="22" s="1"/>
  <c r="O651" i="22" s="1"/>
  <c r="M647" i="22"/>
  <c r="N647" i="22" s="1"/>
  <c r="O647" i="22" s="1"/>
  <c r="M643" i="22"/>
  <c r="N643" i="22" s="1"/>
  <c r="O643" i="22" s="1"/>
  <c r="M639" i="22"/>
  <c r="N639" i="22" s="1"/>
  <c r="O639" i="22" s="1"/>
  <c r="M635" i="22"/>
  <c r="N635" i="22" s="1"/>
  <c r="O635" i="22" s="1"/>
  <c r="M631" i="22"/>
  <c r="N631" i="22" s="1"/>
  <c r="O631" i="22" s="1"/>
  <c r="M627" i="22"/>
  <c r="N627" i="22" s="1"/>
  <c r="O627" i="22" s="1"/>
  <c r="M623" i="22"/>
  <c r="N623" i="22" s="1"/>
  <c r="O623" i="22" s="1"/>
  <c r="M619" i="22"/>
  <c r="N619" i="22" s="1"/>
  <c r="O619" i="22" s="1"/>
  <c r="M615" i="22"/>
  <c r="N615" i="22" s="1"/>
  <c r="O615" i="22" s="1"/>
  <c r="M611" i="22"/>
  <c r="N611" i="22" s="1"/>
  <c r="O611" i="22" s="1"/>
  <c r="M607" i="22"/>
  <c r="N607" i="22" s="1"/>
  <c r="O607" i="22" s="1"/>
  <c r="M603" i="22"/>
  <c r="N603" i="22" s="1"/>
  <c r="O603" i="22" s="1"/>
  <c r="M599" i="22"/>
  <c r="N599" i="22" s="1"/>
  <c r="O599" i="22" s="1"/>
  <c r="M595" i="22"/>
  <c r="N595" i="22" s="1"/>
  <c r="O595" i="22" s="1"/>
  <c r="M591" i="22"/>
  <c r="N591" i="22" s="1"/>
  <c r="O591" i="22" s="1"/>
  <c r="M587" i="22"/>
  <c r="N587" i="22" s="1"/>
  <c r="O587" i="22" s="1"/>
  <c r="M583" i="22"/>
  <c r="N583" i="22" s="1"/>
  <c r="O583" i="22" s="1"/>
  <c r="M579" i="22"/>
  <c r="N579" i="22" s="1"/>
  <c r="O579" i="22" s="1"/>
  <c r="M575" i="22"/>
  <c r="N575" i="22" s="1"/>
  <c r="O575" i="22" s="1"/>
  <c r="M571" i="22"/>
  <c r="N571" i="22" s="1"/>
  <c r="O571" i="22" s="1"/>
  <c r="M567" i="22"/>
  <c r="N567" i="22" s="1"/>
  <c r="O567" i="22" s="1"/>
  <c r="M563" i="22"/>
  <c r="N563" i="22" s="1"/>
  <c r="O563" i="22" s="1"/>
  <c r="M559" i="22"/>
  <c r="N559" i="22" s="1"/>
  <c r="O559" i="22" s="1"/>
  <c r="M555" i="22"/>
  <c r="N555" i="22" s="1"/>
  <c r="O555" i="22" s="1"/>
  <c r="M551" i="22"/>
  <c r="N551" i="22" s="1"/>
  <c r="O551" i="22" s="1"/>
  <c r="M547" i="22"/>
  <c r="N547" i="22" s="1"/>
  <c r="O547" i="22" s="1"/>
  <c r="M538" i="22"/>
  <c r="N538" i="22" s="1"/>
  <c r="O538" i="22" s="1"/>
  <c r="M533" i="22"/>
  <c r="N533" i="22" s="1"/>
  <c r="O533" i="22" s="1"/>
  <c r="M529" i="22"/>
  <c r="N529" i="22" s="1"/>
  <c r="O529" i="22" s="1"/>
  <c r="M525" i="22"/>
  <c r="N525" i="22" s="1"/>
  <c r="O525" i="22" s="1"/>
  <c r="M521" i="22"/>
  <c r="N521" i="22" s="1"/>
  <c r="O521" i="22" s="1"/>
  <c r="M517" i="22"/>
  <c r="N517" i="22" s="1"/>
  <c r="O517" i="22" s="1"/>
  <c r="M513" i="22"/>
  <c r="N513" i="22" s="1"/>
  <c r="O513" i="22" s="1"/>
  <c r="M509" i="22"/>
  <c r="N509" i="22" s="1"/>
  <c r="O509" i="22" s="1"/>
  <c r="M505" i="22"/>
  <c r="N505" i="22" s="1"/>
  <c r="O505" i="22" s="1"/>
  <c r="M501" i="22"/>
  <c r="N501" i="22" s="1"/>
  <c r="O501" i="22" s="1"/>
  <c r="M497" i="22"/>
  <c r="N497" i="22" s="1"/>
  <c r="O497" i="22" s="1"/>
  <c r="M493" i="22"/>
  <c r="N493" i="22" s="1"/>
  <c r="O493" i="22" s="1"/>
  <c r="M489" i="22"/>
  <c r="N489" i="22" s="1"/>
  <c r="O489" i="22" s="1"/>
  <c r="M485" i="22"/>
  <c r="N485" i="22" s="1"/>
  <c r="O485" i="22" s="1"/>
  <c r="M481" i="22"/>
  <c r="N481" i="22" s="1"/>
  <c r="O481" i="22" s="1"/>
  <c r="M477" i="22"/>
  <c r="N477" i="22" s="1"/>
  <c r="O477" i="22" s="1"/>
  <c r="M473" i="22"/>
  <c r="N473" i="22" s="1"/>
  <c r="O473" i="22" s="1"/>
  <c r="M469" i="22"/>
  <c r="N469" i="22" s="1"/>
  <c r="O469" i="22" s="1"/>
  <c r="M465" i="22"/>
  <c r="N465" i="22" s="1"/>
  <c r="O465" i="22" s="1"/>
  <c r="M461" i="22"/>
  <c r="N461" i="22" s="1"/>
  <c r="O461" i="22" s="1"/>
  <c r="M457" i="22"/>
  <c r="N457" i="22" s="1"/>
  <c r="O457" i="22" s="1"/>
  <c r="M453" i="22"/>
  <c r="N453" i="22" s="1"/>
  <c r="O453" i="22" s="1"/>
  <c r="M449" i="22"/>
  <c r="N449" i="22" s="1"/>
  <c r="O449" i="22" s="1"/>
  <c r="M445" i="22"/>
  <c r="N445" i="22" s="1"/>
  <c r="O445" i="22" s="1"/>
  <c r="M441" i="22"/>
  <c r="N441" i="22" s="1"/>
  <c r="O441" i="22" s="1"/>
  <c r="M437" i="22"/>
  <c r="N437" i="22" s="1"/>
  <c r="O437" i="22" s="1"/>
  <c r="M433" i="22"/>
  <c r="N433" i="22" s="1"/>
  <c r="O433" i="22" s="1"/>
  <c r="M429" i="22"/>
  <c r="N429" i="22" s="1"/>
  <c r="O429" i="22" s="1"/>
  <c r="M425" i="22"/>
  <c r="N425" i="22" s="1"/>
  <c r="O425" i="22" s="1"/>
  <c r="M421" i="22"/>
  <c r="N421" i="22" s="1"/>
  <c r="O421" i="22" s="1"/>
  <c r="M417" i="22"/>
  <c r="N417" i="22" s="1"/>
  <c r="O417" i="22" s="1"/>
  <c r="M413" i="22"/>
  <c r="N413" i="22" s="1"/>
  <c r="O413" i="22" s="1"/>
  <c r="M409" i="22"/>
  <c r="N409" i="22" s="1"/>
  <c r="O409" i="22" s="1"/>
  <c r="M405" i="22"/>
  <c r="N405" i="22" s="1"/>
  <c r="O405" i="22" s="1"/>
  <c r="M401" i="22"/>
  <c r="N401" i="22" s="1"/>
  <c r="O401" i="22" s="1"/>
  <c r="M397" i="22"/>
  <c r="N397" i="22" s="1"/>
  <c r="O397" i="22" s="1"/>
  <c r="M393" i="22"/>
  <c r="N393" i="22" s="1"/>
  <c r="O393" i="22" s="1"/>
  <c r="M389" i="22"/>
  <c r="N389" i="22" s="1"/>
  <c r="O389" i="22" s="1"/>
  <c r="M385" i="22"/>
  <c r="N385" i="22" s="1"/>
  <c r="O385" i="22" s="1"/>
  <c r="M381" i="22"/>
  <c r="N381" i="22" s="1"/>
  <c r="O381" i="22" s="1"/>
  <c r="M377" i="22"/>
  <c r="N377" i="22" s="1"/>
  <c r="O377" i="22" s="1"/>
  <c r="M373" i="22"/>
  <c r="N373" i="22" s="1"/>
  <c r="O373" i="22" s="1"/>
  <c r="M369" i="22"/>
  <c r="N369" i="22" s="1"/>
  <c r="O369" i="22" s="1"/>
  <c r="M364" i="22"/>
  <c r="N364" i="22" s="1"/>
  <c r="O364" i="22" s="1"/>
  <c r="M360" i="22"/>
  <c r="N360" i="22" s="1"/>
  <c r="O360" i="22" s="1"/>
  <c r="M356" i="22"/>
  <c r="N356" i="22" s="1"/>
  <c r="O356" i="22" s="1"/>
  <c r="M352" i="22"/>
  <c r="N352" i="22" s="1"/>
  <c r="O352" i="22" s="1"/>
  <c r="M348" i="22"/>
  <c r="N348" i="22" s="1"/>
  <c r="O348" i="22" s="1"/>
  <c r="M343" i="22"/>
  <c r="N343" i="22" s="1"/>
  <c r="O343" i="22" s="1"/>
  <c r="M339" i="22"/>
  <c r="N339" i="22" s="1"/>
  <c r="O339" i="22" s="1"/>
  <c r="M335" i="22"/>
  <c r="N335" i="22" s="1"/>
  <c r="O335" i="22" s="1"/>
  <c r="M331" i="22"/>
  <c r="N331" i="22" s="1"/>
  <c r="O331" i="22" s="1"/>
  <c r="M327" i="22"/>
  <c r="N327" i="22" s="1"/>
  <c r="O327" i="22" s="1"/>
  <c r="M323" i="22"/>
  <c r="N323" i="22" s="1"/>
  <c r="O323" i="22" s="1"/>
  <c r="M319" i="22"/>
  <c r="N319" i="22" s="1"/>
  <c r="O319" i="22" s="1"/>
  <c r="M315" i="22"/>
  <c r="N315" i="22" s="1"/>
  <c r="O315" i="22" s="1"/>
  <c r="M311" i="22"/>
  <c r="N311" i="22" s="1"/>
  <c r="O311" i="22" s="1"/>
  <c r="M307" i="22"/>
  <c r="N307" i="22" s="1"/>
  <c r="O307" i="22" s="1"/>
  <c r="M303" i="22"/>
  <c r="N303" i="22" s="1"/>
  <c r="O303" i="22" s="1"/>
  <c r="M299" i="22"/>
  <c r="N299" i="22" s="1"/>
  <c r="O299" i="22" s="1"/>
  <c r="M295" i="22"/>
  <c r="N295" i="22" s="1"/>
  <c r="O295" i="22" s="1"/>
  <c r="M291" i="22"/>
  <c r="N291" i="22" s="1"/>
  <c r="O291" i="22" s="1"/>
  <c r="M287" i="22"/>
  <c r="N287" i="22" s="1"/>
  <c r="O287" i="22" s="1"/>
  <c r="M283" i="22"/>
  <c r="N283" i="22" s="1"/>
  <c r="O283" i="22" s="1"/>
  <c r="M279" i="22"/>
  <c r="N279" i="22" s="1"/>
  <c r="O279" i="22" s="1"/>
  <c r="M275" i="22"/>
  <c r="N275" i="22" s="1"/>
  <c r="O275" i="22" s="1"/>
  <c r="M271" i="22"/>
  <c r="N271" i="22" s="1"/>
  <c r="O271" i="22" s="1"/>
  <c r="M267" i="22"/>
  <c r="N267" i="22" s="1"/>
  <c r="O267" i="22" s="1"/>
  <c r="M263" i="22"/>
  <c r="N263" i="22" s="1"/>
  <c r="O263" i="22" s="1"/>
  <c r="M259" i="22"/>
  <c r="N259" i="22" s="1"/>
  <c r="O259" i="22" s="1"/>
  <c r="M255" i="22"/>
  <c r="N255" i="22" s="1"/>
  <c r="O255" i="22" s="1"/>
  <c r="M251" i="22"/>
  <c r="N251" i="22" s="1"/>
  <c r="O251" i="22" s="1"/>
  <c r="M247" i="22"/>
  <c r="N247" i="22" s="1"/>
  <c r="O247" i="22" s="1"/>
  <c r="M243" i="22"/>
  <c r="N243" i="22" s="1"/>
  <c r="O243" i="22" s="1"/>
  <c r="M239" i="22"/>
  <c r="N239" i="22" s="1"/>
  <c r="O239" i="22" s="1"/>
  <c r="M235" i="22"/>
  <c r="N235" i="22" s="1"/>
  <c r="O235" i="22" s="1"/>
  <c r="M231" i="22"/>
  <c r="N231" i="22" s="1"/>
  <c r="O231" i="22" s="1"/>
  <c r="M227" i="22"/>
  <c r="N227" i="22" s="1"/>
  <c r="O227" i="22" s="1"/>
  <c r="M223" i="22"/>
  <c r="N223" i="22" s="1"/>
  <c r="O223" i="22" s="1"/>
  <c r="M219" i="22"/>
  <c r="N219" i="22" s="1"/>
  <c r="O219" i="22" s="1"/>
  <c r="M215" i="22"/>
  <c r="N215" i="22" s="1"/>
  <c r="O215" i="22" s="1"/>
  <c r="M211" i="22"/>
  <c r="N211" i="22" s="1"/>
  <c r="O211" i="22" s="1"/>
  <c r="M207" i="22"/>
  <c r="N207" i="22" s="1"/>
  <c r="O207" i="22" s="1"/>
  <c r="M203" i="22"/>
  <c r="N203" i="22" s="1"/>
  <c r="O203" i="22" s="1"/>
  <c r="M199" i="22"/>
  <c r="N199" i="22" s="1"/>
  <c r="O199" i="22" s="1"/>
  <c r="M195" i="22"/>
  <c r="N195" i="22" s="1"/>
  <c r="O195" i="22" s="1"/>
  <c r="M191" i="22"/>
  <c r="N191" i="22" s="1"/>
  <c r="O191" i="22" s="1"/>
  <c r="M187" i="22"/>
  <c r="N187" i="22" s="1"/>
  <c r="O187" i="22" s="1"/>
  <c r="M183" i="22"/>
  <c r="N183" i="22" s="1"/>
  <c r="O183" i="22" s="1"/>
  <c r="M179" i="22"/>
  <c r="N179" i="22" s="1"/>
  <c r="O179" i="22" s="1"/>
  <c r="M173" i="22"/>
  <c r="N173" i="22" s="1"/>
  <c r="O173" i="22" s="1"/>
  <c r="M169" i="22"/>
  <c r="N169" i="22" s="1"/>
  <c r="O169" i="22" s="1"/>
  <c r="M165" i="22"/>
  <c r="N165" i="22" s="1"/>
  <c r="O165" i="22" s="1"/>
  <c r="M161" i="22"/>
  <c r="N161" i="22" s="1"/>
  <c r="O161" i="22" s="1"/>
  <c r="M156" i="22"/>
  <c r="N156" i="22" s="1"/>
  <c r="O156" i="22" s="1"/>
  <c r="M152" i="22"/>
  <c r="N152" i="22" s="1"/>
  <c r="O152" i="22" s="1"/>
  <c r="M148" i="22"/>
  <c r="N148" i="22" s="1"/>
  <c r="O148" i="22" s="1"/>
  <c r="M142" i="22"/>
  <c r="N142" i="22" s="1"/>
  <c r="O142" i="22" s="1"/>
  <c r="M138" i="22"/>
  <c r="N138" i="22" s="1"/>
  <c r="O138" i="22" s="1"/>
  <c r="M134" i="22"/>
  <c r="N134" i="22" s="1"/>
  <c r="O134" i="22" s="1"/>
  <c r="M130" i="22"/>
  <c r="N130" i="22" s="1"/>
  <c r="O130" i="22" s="1"/>
  <c r="M125" i="22"/>
  <c r="N125" i="22" s="1"/>
  <c r="O125" i="22" s="1"/>
  <c r="M121" i="22"/>
  <c r="N121" i="22" s="1"/>
  <c r="O121" i="22" s="1"/>
  <c r="M117" i="22"/>
  <c r="N117" i="22" s="1"/>
  <c r="O117" i="22" s="1"/>
  <c r="M113" i="22"/>
  <c r="N113" i="22" s="1"/>
  <c r="O113" i="22" s="1"/>
  <c r="M108" i="22"/>
  <c r="N108" i="22" s="1"/>
  <c r="O108" i="22" s="1"/>
  <c r="M104" i="22"/>
  <c r="N104" i="22" s="1"/>
  <c r="O104" i="22" s="1"/>
  <c r="M100" i="22"/>
  <c r="N100" i="22" s="1"/>
  <c r="O100" i="22" s="1"/>
  <c r="M96" i="22"/>
  <c r="N96" i="22" s="1"/>
  <c r="O96" i="22" s="1"/>
  <c r="M92" i="22"/>
  <c r="N92" i="22" s="1"/>
  <c r="O92" i="22" s="1"/>
  <c r="M87" i="22"/>
  <c r="N87" i="22" s="1"/>
  <c r="O87" i="22" s="1"/>
  <c r="M83" i="22"/>
  <c r="N83" i="22" s="1"/>
  <c r="O83" i="22" s="1"/>
  <c r="M79" i="22"/>
  <c r="N79" i="22" s="1"/>
  <c r="O79" i="22" s="1"/>
  <c r="M74" i="22"/>
  <c r="N74" i="22" s="1"/>
  <c r="O74" i="22" s="1"/>
  <c r="M70" i="22"/>
  <c r="N70" i="22" s="1"/>
  <c r="O70" i="22" s="1"/>
  <c r="M65" i="22"/>
  <c r="N65" i="22" s="1"/>
  <c r="O65" i="22" s="1"/>
  <c r="M61" i="22"/>
  <c r="N61" i="22" s="1"/>
  <c r="O61" i="22" s="1"/>
  <c r="M57" i="22"/>
  <c r="N57" i="22" s="1"/>
  <c r="O57" i="22" s="1"/>
  <c r="M52" i="22"/>
  <c r="N52" i="22" s="1"/>
  <c r="O52" i="22" s="1"/>
  <c r="M47" i="22"/>
  <c r="N47" i="22" s="1"/>
  <c r="O47" i="22" s="1"/>
  <c r="M43" i="22"/>
  <c r="N43" i="22" s="1"/>
  <c r="O43" i="22" s="1"/>
  <c r="M38" i="22"/>
  <c r="N38" i="22" s="1"/>
  <c r="O38" i="22" s="1"/>
  <c r="M34" i="22"/>
  <c r="N34" i="22" s="1"/>
  <c r="O34" i="22" s="1"/>
  <c r="M29" i="22"/>
  <c r="N29" i="22" s="1"/>
  <c r="O29" i="22" s="1"/>
  <c r="M25" i="22"/>
  <c r="N25" i="22" s="1"/>
  <c r="O25" i="22" s="1"/>
  <c r="M20" i="22"/>
  <c r="N20" i="22" s="1"/>
  <c r="O20" i="22" s="1"/>
  <c r="M15" i="22"/>
  <c r="N15" i="22" s="1"/>
  <c r="O15" i="22" s="1"/>
  <c r="M9" i="22"/>
  <c r="N9" i="22" s="1"/>
  <c r="O9" i="22" s="1"/>
  <c r="M633" i="22"/>
  <c r="N633" i="22" s="1"/>
  <c r="O633" i="22" s="1"/>
  <c r="M621" i="22"/>
  <c r="N621" i="22" s="1"/>
  <c r="O621" i="22" s="1"/>
  <c r="M613" i="22"/>
  <c r="N613" i="22" s="1"/>
  <c r="O613" i="22" s="1"/>
  <c r="M601" i="22"/>
  <c r="N601" i="22" s="1"/>
  <c r="O601" i="22" s="1"/>
  <c r="M589" i="22"/>
  <c r="N589" i="22" s="1"/>
  <c r="O589" i="22" s="1"/>
  <c r="M577" i="22"/>
  <c r="N577" i="22" s="1"/>
  <c r="O577" i="22" s="1"/>
  <c r="M565" i="22"/>
  <c r="N565" i="22" s="1"/>
  <c r="O565" i="22" s="1"/>
  <c r="M553" i="22"/>
  <c r="N553" i="22" s="1"/>
  <c r="O553" i="22" s="1"/>
  <c r="M536" i="22"/>
  <c r="N536" i="22" s="1"/>
  <c r="O536" i="22" s="1"/>
  <c r="M523" i="22"/>
  <c r="N523" i="22" s="1"/>
  <c r="O523" i="22" s="1"/>
  <c r="M511" i="22"/>
  <c r="N511" i="22" s="1"/>
  <c r="O511" i="22" s="1"/>
  <c r="M499" i="22"/>
  <c r="N499" i="22" s="1"/>
  <c r="O499" i="22" s="1"/>
  <c r="M487" i="22"/>
  <c r="N487" i="22" s="1"/>
  <c r="O487" i="22" s="1"/>
  <c r="M475" i="22"/>
  <c r="N475" i="22" s="1"/>
  <c r="O475" i="22" s="1"/>
  <c r="M463" i="22"/>
  <c r="N463" i="22" s="1"/>
  <c r="O463" i="22" s="1"/>
  <c r="M451" i="22"/>
  <c r="N451" i="22" s="1"/>
  <c r="O451" i="22" s="1"/>
  <c r="M439" i="22"/>
  <c r="N439" i="22" s="1"/>
  <c r="O439" i="22" s="1"/>
  <c r="M391" i="22"/>
  <c r="N391" i="22" s="1"/>
  <c r="O391" i="22" s="1"/>
  <c r="M379" i="22"/>
  <c r="N379" i="22" s="1"/>
  <c r="O379" i="22" s="1"/>
  <c r="M362" i="22"/>
  <c r="N362" i="22" s="1"/>
  <c r="O362" i="22" s="1"/>
  <c r="M345" i="22"/>
  <c r="N345" i="22" s="1"/>
  <c r="O345" i="22" s="1"/>
  <c r="M337" i="22"/>
  <c r="N337" i="22" s="1"/>
  <c r="O337" i="22" s="1"/>
  <c r="M333" i="22"/>
  <c r="N333" i="22" s="1"/>
  <c r="O333" i="22" s="1"/>
  <c r="M321" i="22"/>
  <c r="N321" i="22" s="1"/>
  <c r="O321" i="22" s="1"/>
  <c r="M309" i="22"/>
  <c r="N309" i="22" s="1"/>
  <c r="O309" i="22" s="1"/>
  <c r="M305" i="22"/>
  <c r="N305" i="22" s="1"/>
  <c r="O305" i="22" s="1"/>
  <c r="M293" i="22"/>
  <c r="N293" i="22" s="1"/>
  <c r="O293" i="22" s="1"/>
  <c r="M289" i="22"/>
  <c r="N289" i="22" s="1"/>
  <c r="O289" i="22" s="1"/>
  <c r="M273" i="22"/>
  <c r="N273" i="22" s="1"/>
  <c r="O273" i="22" s="1"/>
  <c r="M261" i="22"/>
  <c r="N261" i="22" s="1"/>
  <c r="O261" i="22" s="1"/>
  <c r="M249" i="22"/>
  <c r="N249" i="22" s="1"/>
  <c r="O249" i="22" s="1"/>
  <c r="M245" i="22"/>
  <c r="N245" i="22" s="1"/>
  <c r="O245" i="22" s="1"/>
  <c r="M233" i="22"/>
  <c r="N233" i="22" s="1"/>
  <c r="O233" i="22" s="1"/>
  <c r="M229" i="22"/>
  <c r="N229" i="22" s="1"/>
  <c r="O229" i="22" s="1"/>
  <c r="M217" i="22"/>
  <c r="N217" i="22" s="1"/>
  <c r="O217" i="22" s="1"/>
  <c r="M205" i="22"/>
  <c r="N205" i="22" s="1"/>
  <c r="O205" i="22" s="1"/>
  <c r="M201" i="22"/>
  <c r="N201" i="22" s="1"/>
  <c r="O201" i="22" s="1"/>
  <c r="M193" i="22"/>
  <c r="N193" i="22" s="1"/>
  <c r="O193" i="22" s="1"/>
  <c r="M189" i="22"/>
  <c r="N189" i="22" s="1"/>
  <c r="O189" i="22" s="1"/>
  <c r="M177" i="22"/>
  <c r="N177" i="22" s="1"/>
  <c r="O177" i="22" s="1"/>
  <c r="M163" i="22"/>
  <c r="N163" i="22" s="1"/>
  <c r="O163" i="22" s="1"/>
  <c r="M150" i="22"/>
  <c r="N150" i="22" s="1"/>
  <c r="O150" i="22" s="1"/>
  <c r="M123" i="22"/>
  <c r="N123" i="22" s="1"/>
  <c r="O123" i="22" s="1"/>
  <c r="M119" i="22"/>
  <c r="N119" i="22" s="1"/>
  <c r="O119" i="22" s="1"/>
  <c r="M106" i="22"/>
  <c r="N106" i="22" s="1"/>
  <c r="O106" i="22" s="1"/>
  <c r="M94" i="22"/>
  <c r="N94" i="22" s="1"/>
  <c r="O94" i="22" s="1"/>
  <c r="M81" i="22"/>
  <c r="N81" i="22" s="1"/>
  <c r="O81" i="22" s="1"/>
  <c r="M68" i="22"/>
  <c r="N68" i="22" s="1"/>
  <c r="O68" i="22" s="1"/>
  <c r="M54" i="22"/>
  <c r="N54" i="22" s="1"/>
  <c r="O54" i="22" s="1"/>
  <c r="M41" i="22"/>
  <c r="N41" i="22" s="1"/>
  <c r="O41" i="22" s="1"/>
  <c r="M27" i="22"/>
  <c r="N27" i="22" s="1"/>
  <c r="O27" i="22" s="1"/>
  <c r="M12" i="22"/>
  <c r="N12" i="22" s="1"/>
  <c r="O12" i="22" s="1"/>
  <c r="M5" i="22"/>
  <c r="N5" i="22" s="1"/>
  <c r="O5" i="22" s="1"/>
  <c r="M432" i="22"/>
  <c r="N432" i="22" s="1"/>
  <c r="O432" i="22" s="1"/>
  <c r="M424" i="22"/>
  <c r="N424" i="22" s="1"/>
  <c r="O424" i="22" s="1"/>
  <c r="M408" i="22"/>
  <c r="N408" i="22" s="1"/>
  <c r="O408" i="22" s="1"/>
  <c r="M396" i="22"/>
  <c r="N396" i="22" s="1"/>
  <c r="O396" i="22" s="1"/>
  <c r="M384" i="22"/>
  <c r="N384" i="22" s="1"/>
  <c r="O384" i="22" s="1"/>
  <c r="M372" i="22"/>
  <c r="N372" i="22" s="1"/>
  <c r="O372" i="22" s="1"/>
  <c r="M359" i="22"/>
  <c r="N359" i="22" s="1"/>
  <c r="O359" i="22" s="1"/>
  <c r="M347" i="22"/>
  <c r="N347" i="22" s="1"/>
  <c r="O347" i="22" s="1"/>
  <c r="M334" i="22"/>
  <c r="N334" i="22" s="1"/>
  <c r="O334" i="22" s="1"/>
  <c r="M322" i="22"/>
  <c r="N322" i="22" s="1"/>
  <c r="O322" i="22" s="1"/>
  <c r="M310" i="22"/>
  <c r="N310" i="22" s="1"/>
  <c r="O310" i="22" s="1"/>
  <c r="M298" i="22"/>
  <c r="N298" i="22" s="1"/>
  <c r="O298" i="22" s="1"/>
  <c r="M286" i="22"/>
  <c r="N286" i="22" s="1"/>
  <c r="O286" i="22" s="1"/>
  <c r="M270" i="22"/>
  <c r="N270" i="22" s="1"/>
  <c r="O270" i="22" s="1"/>
  <c r="M258" i="22"/>
  <c r="N258" i="22" s="1"/>
  <c r="O258" i="22" s="1"/>
  <c r="M254" i="22"/>
  <c r="N254" i="22" s="1"/>
  <c r="O254" i="22" s="1"/>
  <c r="M242" i="22"/>
  <c r="N242" i="22" s="1"/>
  <c r="O242" i="22" s="1"/>
  <c r="M238" i="22"/>
  <c r="N238" i="22" s="1"/>
  <c r="O238" i="22" s="1"/>
  <c r="M226" i="22"/>
  <c r="N226" i="22" s="1"/>
  <c r="O226" i="22" s="1"/>
  <c r="M222" i="22"/>
  <c r="N222" i="22" s="1"/>
  <c r="O222" i="22" s="1"/>
  <c r="M2600" i="22"/>
  <c r="N2600" i="22" s="1"/>
  <c r="O2600" i="22" s="1"/>
  <c r="M2584" i="22"/>
  <c r="N2584" i="22" s="1"/>
  <c r="O2584" i="22" s="1"/>
  <c r="M2568" i="22"/>
  <c r="N2568" i="22" s="1"/>
  <c r="O2568" i="22" s="1"/>
  <c r="M2552" i="22"/>
  <c r="N2552" i="22" s="1"/>
  <c r="O2552" i="22" s="1"/>
  <c r="M2536" i="22"/>
  <c r="N2536" i="22" s="1"/>
  <c r="O2536" i="22" s="1"/>
  <c r="M2520" i="22"/>
  <c r="N2520" i="22" s="1"/>
  <c r="O2520" i="22" s="1"/>
  <c r="M2504" i="22"/>
  <c r="N2504" i="22" s="1"/>
  <c r="O2504" i="22" s="1"/>
  <c r="M2488" i="22"/>
  <c r="N2488" i="22" s="1"/>
  <c r="O2488" i="22" s="1"/>
  <c r="M2472" i="22"/>
  <c r="N2472" i="22" s="1"/>
  <c r="O2472" i="22" s="1"/>
  <c r="M2456" i="22"/>
  <c r="N2456" i="22" s="1"/>
  <c r="O2456" i="22" s="1"/>
  <c r="M2440" i="22"/>
  <c r="N2440" i="22" s="1"/>
  <c r="O2440" i="22" s="1"/>
  <c r="M2424" i="22"/>
  <c r="N2424" i="22" s="1"/>
  <c r="O2424" i="22" s="1"/>
  <c r="M2408" i="22"/>
  <c r="N2408" i="22" s="1"/>
  <c r="O2408" i="22" s="1"/>
  <c r="M2392" i="22"/>
  <c r="N2392" i="22" s="1"/>
  <c r="O2392" i="22" s="1"/>
  <c r="M2376" i="22"/>
  <c r="N2376" i="22" s="1"/>
  <c r="O2376" i="22" s="1"/>
  <c r="M2360" i="22"/>
  <c r="N2360" i="22" s="1"/>
  <c r="O2360" i="22" s="1"/>
  <c r="M2344" i="22"/>
  <c r="N2344" i="22" s="1"/>
  <c r="O2344" i="22" s="1"/>
  <c r="M2328" i="22"/>
  <c r="N2328" i="22" s="1"/>
  <c r="O2328" i="22" s="1"/>
  <c r="M2307" i="22"/>
  <c r="N2307" i="22" s="1"/>
  <c r="O2307" i="22" s="1"/>
  <c r="M2290" i="22"/>
  <c r="N2290" i="22" s="1"/>
  <c r="O2290" i="22" s="1"/>
  <c r="M2274" i="22"/>
  <c r="N2274" i="22" s="1"/>
  <c r="O2274" i="22" s="1"/>
  <c r="M2258" i="22"/>
  <c r="N2258" i="22" s="1"/>
  <c r="O2258" i="22" s="1"/>
  <c r="M2242" i="22"/>
  <c r="N2242" i="22" s="1"/>
  <c r="O2242" i="22" s="1"/>
  <c r="M2226" i="22"/>
  <c r="N2226" i="22" s="1"/>
  <c r="O2226" i="22" s="1"/>
  <c r="M2210" i="22"/>
  <c r="N2210" i="22" s="1"/>
  <c r="O2210" i="22" s="1"/>
  <c r="M2194" i="22"/>
  <c r="N2194" i="22" s="1"/>
  <c r="O2194" i="22" s="1"/>
  <c r="M2178" i="22"/>
  <c r="N2178" i="22" s="1"/>
  <c r="O2178" i="22" s="1"/>
  <c r="M2162" i="22"/>
  <c r="N2162" i="22" s="1"/>
  <c r="O2162" i="22" s="1"/>
  <c r="M2146" i="22"/>
  <c r="N2146" i="22" s="1"/>
  <c r="O2146" i="22" s="1"/>
  <c r="M2130" i="22"/>
  <c r="N2130" i="22" s="1"/>
  <c r="O2130" i="22" s="1"/>
  <c r="M2114" i="22"/>
  <c r="N2114" i="22" s="1"/>
  <c r="O2114" i="22" s="1"/>
  <c r="M2098" i="22"/>
  <c r="N2098" i="22" s="1"/>
  <c r="O2098" i="22" s="1"/>
  <c r="M2082" i="22"/>
  <c r="N2082" i="22" s="1"/>
  <c r="O2082" i="22" s="1"/>
  <c r="M2066" i="22"/>
  <c r="N2066" i="22" s="1"/>
  <c r="O2066" i="22" s="1"/>
  <c r="M2050" i="22"/>
  <c r="N2050" i="22" s="1"/>
  <c r="O2050" i="22" s="1"/>
  <c r="M2034" i="22"/>
  <c r="N2034" i="22" s="1"/>
  <c r="O2034" i="22" s="1"/>
  <c r="M2025" i="22"/>
  <c r="N2025" i="22" s="1"/>
  <c r="O2025" i="22" s="1"/>
  <c r="M2017" i="22"/>
  <c r="N2017" i="22" s="1"/>
  <c r="O2017" i="22" s="1"/>
  <c r="M2009" i="22"/>
  <c r="N2009" i="22" s="1"/>
  <c r="O2009" i="22" s="1"/>
  <c r="M2001" i="22"/>
  <c r="N2001" i="22" s="1"/>
  <c r="O2001" i="22" s="1"/>
  <c r="M1993" i="22"/>
  <c r="N1993" i="22" s="1"/>
  <c r="O1993" i="22" s="1"/>
  <c r="M1985" i="22"/>
  <c r="N1985" i="22" s="1"/>
  <c r="O1985" i="22" s="1"/>
  <c r="M1977" i="22"/>
  <c r="N1977" i="22" s="1"/>
  <c r="O1977" i="22" s="1"/>
  <c r="M1969" i="22"/>
  <c r="N1969" i="22" s="1"/>
  <c r="O1969" i="22" s="1"/>
  <c r="M1961" i="22"/>
  <c r="N1961" i="22" s="1"/>
  <c r="O1961" i="22" s="1"/>
  <c r="M1953" i="22"/>
  <c r="N1953" i="22" s="1"/>
  <c r="O1953" i="22" s="1"/>
  <c r="M1945" i="22"/>
  <c r="N1945" i="22" s="1"/>
  <c r="O1945" i="22" s="1"/>
  <c r="M1937" i="22"/>
  <c r="N1937" i="22" s="1"/>
  <c r="O1937" i="22" s="1"/>
  <c r="M1929" i="22"/>
  <c r="N1929" i="22" s="1"/>
  <c r="O1929" i="22" s="1"/>
  <c r="M1921" i="22"/>
  <c r="N1921" i="22" s="1"/>
  <c r="O1921" i="22" s="1"/>
  <c r="M1909" i="22"/>
  <c r="N1909" i="22" s="1"/>
  <c r="O1909" i="22" s="1"/>
  <c r="M1901" i="22"/>
  <c r="N1901" i="22" s="1"/>
  <c r="O1901" i="22" s="1"/>
  <c r="M1892" i="22"/>
  <c r="N1892" i="22" s="1"/>
  <c r="O1892" i="22" s="1"/>
  <c r="M1884" i="22"/>
  <c r="N1884" i="22" s="1"/>
  <c r="O1884" i="22" s="1"/>
  <c r="M1876" i="22"/>
  <c r="N1876" i="22" s="1"/>
  <c r="O1876" i="22" s="1"/>
  <c r="M1868" i="22"/>
  <c r="N1868" i="22" s="1"/>
  <c r="O1868" i="22" s="1"/>
  <c r="M1860" i="22"/>
  <c r="N1860" i="22" s="1"/>
  <c r="O1860" i="22" s="1"/>
  <c r="M1852" i="22"/>
  <c r="N1852" i="22" s="1"/>
  <c r="O1852" i="22" s="1"/>
  <c r="M1844" i="22"/>
  <c r="N1844" i="22" s="1"/>
  <c r="O1844" i="22" s="1"/>
  <c r="M1836" i="22"/>
  <c r="N1836" i="22" s="1"/>
  <c r="O1836" i="22" s="1"/>
  <c r="M1828" i="22"/>
  <c r="N1828" i="22" s="1"/>
  <c r="O1828" i="22" s="1"/>
  <c r="M1820" i="22"/>
  <c r="N1820" i="22" s="1"/>
  <c r="O1820" i="22" s="1"/>
  <c r="M1812" i="22"/>
  <c r="N1812" i="22" s="1"/>
  <c r="O1812" i="22" s="1"/>
  <c r="M1804" i="22"/>
  <c r="N1804" i="22" s="1"/>
  <c r="O1804" i="22" s="1"/>
  <c r="M1796" i="22"/>
  <c r="N1796" i="22" s="1"/>
  <c r="O1796" i="22" s="1"/>
  <c r="M1788" i="22"/>
  <c r="N1788" i="22" s="1"/>
  <c r="O1788" i="22" s="1"/>
  <c r="M1780" i="22"/>
  <c r="N1780" i="22" s="1"/>
  <c r="O1780" i="22" s="1"/>
  <c r="M1772" i="22"/>
  <c r="N1772" i="22" s="1"/>
  <c r="O1772" i="22" s="1"/>
  <c r="M1764" i="22"/>
  <c r="N1764" i="22" s="1"/>
  <c r="O1764" i="22" s="1"/>
  <c r="M1756" i="22"/>
  <c r="N1756" i="22" s="1"/>
  <c r="O1756" i="22" s="1"/>
  <c r="M1748" i="22"/>
  <c r="N1748" i="22" s="1"/>
  <c r="O1748" i="22" s="1"/>
  <c r="M1740" i="22"/>
  <c r="N1740" i="22" s="1"/>
  <c r="O1740" i="22" s="1"/>
  <c r="M1732" i="22"/>
  <c r="N1732" i="22" s="1"/>
  <c r="O1732" i="22" s="1"/>
  <c r="M1724" i="22"/>
  <c r="N1724" i="22" s="1"/>
  <c r="O1724" i="22" s="1"/>
  <c r="M1716" i="22"/>
  <c r="N1716" i="22" s="1"/>
  <c r="O1716" i="22" s="1"/>
  <c r="M1708" i="22"/>
  <c r="N1708" i="22" s="1"/>
  <c r="O1708" i="22" s="1"/>
  <c r="M1700" i="22"/>
  <c r="N1700" i="22" s="1"/>
  <c r="O1700" i="22" s="1"/>
  <c r="M1692" i="22"/>
  <c r="N1692" i="22" s="1"/>
  <c r="O1692" i="22" s="1"/>
  <c r="M1684" i="22"/>
  <c r="N1684" i="22" s="1"/>
  <c r="O1684" i="22" s="1"/>
  <c r="M1676" i="22"/>
  <c r="N1676" i="22" s="1"/>
  <c r="O1676" i="22" s="1"/>
  <c r="M1668" i="22"/>
  <c r="N1668" i="22" s="1"/>
  <c r="O1668" i="22" s="1"/>
  <c r="M1660" i="22"/>
  <c r="N1660" i="22" s="1"/>
  <c r="O1660" i="22" s="1"/>
  <c r="M1652" i="22"/>
  <c r="N1652" i="22" s="1"/>
  <c r="O1652" i="22" s="1"/>
  <c r="M1644" i="22"/>
  <c r="N1644" i="22" s="1"/>
  <c r="O1644" i="22" s="1"/>
  <c r="M1636" i="22"/>
  <c r="N1636" i="22" s="1"/>
  <c r="O1636" i="22" s="1"/>
  <c r="M1628" i="22"/>
  <c r="N1628" i="22" s="1"/>
  <c r="O1628" i="22" s="1"/>
  <c r="M1620" i="22"/>
  <c r="N1620" i="22" s="1"/>
  <c r="O1620" i="22" s="1"/>
  <c r="M1612" i="22"/>
  <c r="N1612" i="22" s="1"/>
  <c r="O1612" i="22" s="1"/>
  <c r="M1604" i="22"/>
  <c r="N1604" i="22" s="1"/>
  <c r="O1604" i="22" s="1"/>
  <c r="M1596" i="22"/>
  <c r="N1596" i="22" s="1"/>
  <c r="O1596" i="22" s="1"/>
  <c r="M1588" i="22"/>
  <c r="N1588" i="22" s="1"/>
  <c r="O1588" i="22" s="1"/>
  <c r="M1580" i="22"/>
  <c r="N1580" i="22" s="1"/>
  <c r="O1580" i="22" s="1"/>
  <c r="M1572" i="22"/>
  <c r="N1572" i="22" s="1"/>
  <c r="O1572" i="22" s="1"/>
  <c r="M1564" i="22"/>
  <c r="N1564" i="22" s="1"/>
  <c r="O1564" i="22" s="1"/>
  <c r="M1556" i="22"/>
  <c r="N1556" i="22" s="1"/>
  <c r="O1556" i="22" s="1"/>
  <c r="M1548" i="22"/>
  <c r="N1548" i="22" s="1"/>
  <c r="O1548" i="22" s="1"/>
  <c r="M1540" i="22"/>
  <c r="N1540" i="22" s="1"/>
  <c r="O1540" i="22" s="1"/>
  <c r="M1532" i="22"/>
  <c r="N1532" i="22" s="1"/>
  <c r="O1532" i="22" s="1"/>
  <c r="M1524" i="22"/>
  <c r="N1524" i="22" s="1"/>
  <c r="O1524" i="22" s="1"/>
  <c r="M1516" i="22"/>
  <c r="N1516" i="22" s="1"/>
  <c r="O1516" i="22" s="1"/>
  <c r="M1507" i="22"/>
  <c r="N1507" i="22" s="1"/>
  <c r="O1507" i="22" s="1"/>
  <c r="M1499" i="22"/>
  <c r="N1499" i="22" s="1"/>
  <c r="O1499" i="22" s="1"/>
  <c r="M1490" i="22"/>
  <c r="N1490" i="22" s="1"/>
  <c r="O1490" i="22" s="1"/>
  <c r="M1482" i="22"/>
  <c r="N1482" i="22" s="1"/>
  <c r="O1482" i="22" s="1"/>
  <c r="M1474" i="22"/>
  <c r="N1474" i="22" s="1"/>
  <c r="O1474" i="22" s="1"/>
  <c r="M1466" i="22"/>
  <c r="N1466" i="22" s="1"/>
  <c r="O1466" i="22" s="1"/>
  <c r="M1458" i="22"/>
  <c r="N1458" i="22" s="1"/>
  <c r="O1458" i="22" s="1"/>
  <c r="M1450" i="22"/>
  <c r="N1450" i="22" s="1"/>
  <c r="O1450" i="22" s="1"/>
  <c r="M1442" i="22"/>
  <c r="N1442" i="22" s="1"/>
  <c r="O1442" i="22" s="1"/>
  <c r="M1434" i="22"/>
  <c r="N1434" i="22" s="1"/>
  <c r="O1434" i="22" s="1"/>
  <c r="M1426" i="22"/>
  <c r="N1426" i="22" s="1"/>
  <c r="O1426" i="22" s="1"/>
  <c r="M1418" i="22"/>
  <c r="N1418" i="22" s="1"/>
  <c r="O1418" i="22" s="1"/>
  <c r="M1410" i="22"/>
  <c r="N1410" i="22" s="1"/>
  <c r="O1410" i="22" s="1"/>
  <c r="M1402" i="22"/>
  <c r="N1402" i="22" s="1"/>
  <c r="O1402" i="22" s="1"/>
  <c r="M1394" i="22"/>
  <c r="N1394" i="22" s="1"/>
  <c r="O1394" i="22" s="1"/>
  <c r="M1386" i="22"/>
  <c r="N1386" i="22" s="1"/>
  <c r="O1386" i="22" s="1"/>
  <c r="M1378" i="22"/>
  <c r="N1378" i="22" s="1"/>
  <c r="O1378" i="22" s="1"/>
  <c r="M1370" i="22"/>
  <c r="N1370" i="22" s="1"/>
  <c r="O1370" i="22" s="1"/>
  <c r="M1362" i="22"/>
  <c r="N1362" i="22" s="1"/>
  <c r="O1362" i="22" s="1"/>
  <c r="M1354" i="22"/>
  <c r="N1354" i="22" s="1"/>
  <c r="O1354" i="22" s="1"/>
  <c r="M1346" i="22"/>
  <c r="N1346" i="22" s="1"/>
  <c r="O1346" i="22" s="1"/>
  <c r="M1338" i="22"/>
  <c r="N1338" i="22" s="1"/>
  <c r="O1338" i="22" s="1"/>
  <c r="M1330" i="22"/>
  <c r="N1330" i="22" s="1"/>
  <c r="O1330" i="22" s="1"/>
  <c r="M1322" i="22"/>
  <c r="N1322" i="22" s="1"/>
  <c r="O1322" i="22" s="1"/>
  <c r="M1314" i="22"/>
  <c r="N1314" i="22" s="1"/>
  <c r="O1314" i="22" s="1"/>
  <c r="M1306" i="22"/>
  <c r="N1306" i="22" s="1"/>
  <c r="O1306" i="22" s="1"/>
  <c r="M1298" i="22"/>
  <c r="N1298" i="22" s="1"/>
  <c r="O1298" i="22" s="1"/>
  <c r="M1290" i="22"/>
  <c r="N1290" i="22" s="1"/>
  <c r="O1290" i="22" s="1"/>
  <c r="M1282" i="22"/>
  <c r="N1282" i="22" s="1"/>
  <c r="O1282" i="22" s="1"/>
  <c r="M1274" i="22"/>
  <c r="N1274" i="22" s="1"/>
  <c r="O1274" i="22" s="1"/>
  <c r="M1266" i="22"/>
  <c r="N1266" i="22" s="1"/>
  <c r="O1266" i="22" s="1"/>
  <c r="M1258" i="22"/>
  <c r="N1258" i="22" s="1"/>
  <c r="O1258" i="22" s="1"/>
  <c r="M1250" i="22"/>
  <c r="N1250" i="22" s="1"/>
  <c r="O1250" i="22" s="1"/>
  <c r="M1242" i="22"/>
  <c r="N1242" i="22" s="1"/>
  <c r="O1242" i="22" s="1"/>
  <c r="M1234" i="22"/>
  <c r="N1234" i="22" s="1"/>
  <c r="O1234" i="22" s="1"/>
  <c r="M1226" i="22"/>
  <c r="N1226" i="22" s="1"/>
  <c r="O1226" i="22" s="1"/>
  <c r="M1218" i="22"/>
  <c r="N1218" i="22" s="1"/>
  <c r="O1218" i="22" s="1"/>
  <c r="M1210" i="22"/>
  <c r="N1210" i="22" s="1"/>
  <c r="O1210" i="22" s="1"/>
  <c r="M1202" i="22"/>
  <c r="N1202" i="22" s="1"/>
  <c r="O1202" i="22" s="1"/>
  <c r="M1194" i="22"/>
  <c r="N1194" i="22" s="1"/>
  <c r="O1194" i="22" s="1"/>
  <c r="M1186" i="22"/>
  <c r="N1186" i="22" s="1"/>
  <c r="O1186" i="22" s="1"/>
  <c r="M1178" i="22"/>
  <c r="N1178" i="22" s="1"/>
  <c r="O1178" i="22" s="1"/>
  <c r="M1170" i="22"/>
  <c r="N1170" i="22" s="1"/>
  <c r="O1170" i="22" s="1"/>
  <c r="M1162" i="22"/>
  <c r="N1162" i="22" s="1"/>
  <c r="O1162" i="22" s="1"/>
  <c r="M1154" i="22"/>
  <c r="N1154" i="22" s="1"/>
  <c r="O1154" i="22" s="1"/>
  <c r="M1146" i="22"/>
  <c r="N1146" i="22" s="1"/>
  <c r="O1146" i="22" s="1"/>
  <c r="M1138" i="22"/>
  <c r="N1138" i="22" s="1"/>
  <c r="O1138" i="22" s="1"/>
  <c r="M1130" i="22"/>
  <c r="N1130" i="22" s="1"/>
  <c r="O1130" i="22" s="1"/>
  <c r="M1122" i="22"/>
  <c r="N1122" i="22" s="1"/>
  <c r="O1122" i="22" s="1"/>
  <c r="M1068" i="22"/>
  <c r="N1068" i="22" s="1"/>
  <c r="O1068" i="22" s="1"/>
  <c r="M1064" i="22"/>
  <c r="N1064" i="22" s="1"/>
  <c r="O1064" i="22" s="1"/>
  <c r="M1060" i="22"/>
  <c r="N1060" i="22" s="1"/>
  <c r="O1060" i="22" s="1"/>
  <c r="M1056" i="22"/>
  <c r="N1056" i="22" s="1"/>
  <c r="O1056" i="22" s="1"/>
  <c r="M1052" i="22"/>
  <c r="N1052" i="22" s="1"/>
  <c r="O1052" i="22" s="1"/>
  <c r="M1048" i="22"/>
  <c r="N1048" i="22" s="1"/>
  <c r="O1048" i="22" s="1"/>
  <c r="M1044" i="22"/>
  <c r="N1044" i="22" s="1"/>
  <c r="O1044" i="22" s="1"/>
  <c r="M1040" i="22"/>
  <c r="N1040" i="22" s="1"/>
  <c r="O1040" i="22" s="1"/>
  <c r="M1036" i="22"/>
  <c r="N1036" i="22" s="1"/>
  <c r="O1036" i="22" s="1"/>
  <c r="M1032" i="22"/>
  <c r="N1032" i="22" s="1"/>
  <c r="O1032" i="22" s="1"/>
  <c r="M1028" i="22"/>
  <c r="N1028" i="22" s="1"/>
  <c r="O1028" i="22" s="1"/>
  <c r="M1024" i="22"/>
  <c r="N1024" i="22" s="1"/>
  <c r="O1024" i="22" s="1"/>
  <c r="M1020" i="22"/>
  <c r="N1020" i="22" s="1"/>
  <c r="O1020" i="22" s="1"/>
  <c r="M1016" i="22"/>
  <c r="N1016" i="22" s="1"/>
  <c r="O1016" i="22" s="1"/>
  <c r="M1012" i="22"/>
  <c r="N1012" i="22" s="1"/>
  <c r="O1012" i="22" s="1"/>
  <c r="M1008" i="22"/>
  <c r="N1008" i="22" s="1"/>
  <c r="O1008" i="22" s="1"/>
  <c r="M1004" i="22"/>
  <c r="N1004" i="22" s="1"/>
  <c r="O1004" i="22" s="1"/>
  <c r="M1000" i="22"/>
  <c r="N1000" i="22" s="1"/>
  <c r="O1000" i="22" s="1"/>
  <c r="M996" i="22"/>
  <c r="N996" i="22" s="1"/>
  <c r="O996" i="22" s="1"/>
  <c r="M992" i="22"/>
  <c r="N992" i="22" s="1"/>
  <c r="O992" i="22" s="1"/>
  <c r="M988" i="22"/>
  <c r="N988" i="22" s="1"/>
  <c r="O988" i="22" s="1"/>
  <c r="M984" i="22"/>
  <c r="N984" i="22" s="1"/>
  <c r="O984" i="22" s="1"/>
  <c r="M980" i="22"/>
  <c r="N980" i="22" s="1"/>
  <c r="O980" i="22" s="1"/>
  <c r="M976" i="22"/>
  <c r="N976" i="22" s="1"/>
  <c r="O976" i="22" s="1"/>
  <c r="M972" i="22"/>
  <c r="N972" i="22" s="1"/>
  <c r="O972" i="22" s="1"/>
  <c r="M968" i="22"/>
  <c r="N968" i="22" s="1"/>
  <c r="O968" i="22" s="1"/>
  <c r="M964" i="22"/>
  <c r="N964" i="22" s="1"/>
  <c r="O964" i="22" s="1"/>
  <c r="M960" i="22"/>
  <c r="N960" i="22" s="1"/>
  <c r="O960" i="22" s="1"/>
  <c r="M956" i="22"/>
  <c r="N956" i="22" s="1"/>
  <c r="O956" i="22" s="1"/>
  <c r="M952" i="22"/>
  <c r="N952" i="22" s="1"/>
  <c r="O952" i="22" s="1"/>
  <c r="M948" i="22"/>
  <c r="N948" i="22" s="1"/>
  <c r="O948" i="22" s="1"/>
  <c r="M944" i="22"/>
  <c r="N944" i="22" s="1"/>
  <c r="O944" i="22" s="1"/>
  <c r="M940" i="22"/>
  <c r="N940" i="22" s="1"/>
  <c r="O940" i="22" s="1"/>
  <c r="M936" i="22"/>
  <c r="N936" i="22" s="1"/>
  <c r="O936" i="22" s="1"/>
  <c r="M932" i="22"/>
  <c r="N932" i="22" s="1"/>
  <c r="O932" i="22" s="1"/>
  <c r="M928" i="22"/>
  <c r="N928" i="22" s="1"/>
  <c r="O928" i="22" s="1"/>
  <c r="M924" i="22"/>
  <c r="N924" i="22" s="1"/>
  <c r="O924" i="22" s="1"/>
  <c r="M920" i="22"/>
  <c r="N920" i="22" s="1"/>
  <c r="O920" i="22" s="1"/>
  <c r="M916" i="22"/>
  <c r="N916" i="22" s="1"/>
  <c r="O916" i="22" s="1"/>
  <c r="M912" i="22"/>
  <c r="N912" i="22" s="1"/>
  <c r="O912" i="22" s="1"/>
  <c r="M908" i="22"/>
  <c r="N908" i="22" s="1"/>
  <c r="O908" i="22" s="1"/>
  <c r="M904" i="22"/>
  <c r="N904" i="22" s="1"/>
  <c r="O904" i="22" s="1"/>
  <c r="M900" i="22"/>
  <c r="N900" i="22" s="1"/>
  <c r="O900" i="22" s="1"/>
  <c r="M896" i="22"/>
  <c r="N896" i="22" s="1"/>
  <c r="O896" i="22" s="1"/>
  <c r="M892" i="22"/>
  <c r="N892" i="22" s="1"/>
  <c r="O892" i="22" s="1"/>
  <c r="M888" i="22"/>
  <c r="N888" i="22" s="1"/>
  <c r="O888" i="22" s="1"/>
  <c r="M884" i="22"/>
  <c r="N884" i="22" s="1"/>
  <c r="O884" i="22" s="1"/>
  <c r="M880" i="22"/>
  <c r="N880" i="22" s="1"/>
  <c r="O880" i="22" s="1"/>
  <c r="M876" i="22"/>
  <c r="N876" i="22" s="1"/>
  <c r="O876" i="22" s="1"/>
  <c r="M872" i="22"/>
  <c r="N872" i="22" s="1"/>
  <c r="O872" i="22" s="1"/>
  <c r="M868" i="22"/>
  <c r="N868" i="22" s="1"/>
  <c r="O868" i="22" s="1"/>
  <c r="M864" i="22"/>
  <c r="N864" i="22" s="1"/>
  <c r="O864" i="22" s="1"/>
  <c r="M860" i="22"/>
  <c r="N860" i="22" s="1"/>
  <c r="O860" i="22" s="1"/>
  <c r="M856" i="22"/>
  <c r="N856" i="22" s="1"/>
  <c r="O856" i="22" s="1"/>
  <c r="M852" i="22"/>
  <c r="N852" i="22" s="1"/>
  <c r="O852" i="22" s="1"/>
  <c r="M848" i="22"/>
  <c r="N848" i="22" s="1"/>
  <c r="O848" i="22" s="1"/>
  <c r="M844" i="22"/>
  <c r="N844" i="22" s="1"/>
  <c r="O844" i="22" s="1"/>
  <c r="M840" i="22"/>
  <c r="N840" i="22" s="1"/>
  <c r="O840" i="22" s="1"/>
  <c r="M836" i="22"/>
  <c r="N836" i="22" s="1"/>
  <c r="O836" i="22" s="1"/>
  <c r="M832" i="22"/>
  <c r="N832" i="22" s="1"/>
  <c r="O832" i="22" s="1"/>
  <c r="M828" i="22"/>
  <c r="N828" i="22" s="1"/>
  <c r="O828" i="22" s="1"/>
  <c r="M824" i="22"/>
  <c r="N824" i="22" s="1"/>
  <c r="O824" i="22" s="1"/>
  <c r="M820" i="22"/>
  <c r="N820" i="22" s="1"/>
  <c r="O820" i="22" s="1"/>
  <c r="M816" i="22"/>
  <c r="N816" i="22" s="1"/>
  <c r="O816" i="22" s="1"/>
  <c r="M812" i="22"/>
  <c r="N812" i="22" s="1"/>
  <c r="O812" i="22" s="1"/>
  <c r="M808" i="22"/>
  <c r="N808" i="22" s="1"/>
  <c r="O808" i="22" s="1"/>
  <c r="M804" i="22"/>
  <c r="N804" i="22" s="1"/>
  <c r="O804" i="22" s="1"/>
  <c r="M800" i="22"/>
  <c r="N800" i="22" s="1"/>
  <c r="O800" i="22" s="1"/>
  <c r="M796" i="22"/>
  <c r="N796" i="22" s="1"/>
  <c r="O796" i="22" s="1"/>
  <c r="M792" i="22"/>
  <c r="N792" i="22" s="1"/>
  <c r="O792" i="22" s="1"/>
  <c r="M788" i="22"/>
  <c r="N788" i="22" s="1"/>
  <c r="O788" i="22" s="1"/>
  <c r="M784" i="22"/>
  <c r="N784" i="22" s="1"/>
  <c r="O784" i="22" s="1"/>
  <c r="M780" i="22"/>
  <c r="N780" i="22" s="1"/>
  <c r="O780" i="22" s="1"/>
  <c r="M776" i="22"/>
  <c r="N776" i="22" s="1"/>
  <c r="O776" i="22" s="1"/>
  <c r="M772" i="22"/>
  <c r="N772" i="22" s="1"/>
  <c r="O772" i="22" s="1"/>
  <c r="M768" i="22"/>
  <c r="N768" i="22" s="1"/>
  <c r="O768" i="22" s="1"/>
  <c r="M764" i="22"/>
  <c r="N764" i="22" s="1"/>
  <c r="O764" i="22" s="1"/>
  <c r="M760" i="22"/>
  <c r="N760" i="22" s="1"/>
  <c r="O760" i="22" s="1"/>
  <c r="M756" i="22"/>
  <c r="N756" i="22" s="1"/>
  <c r="O756" i="22" s="1"/>
  <c r="M752" i="22"/>
  <c r="N752" i="22" s="1"/>
  <c r="O752" i="22" s="1"/>
  <c r="M748" i="22"/>
  <c r="N748" i="22" s="1"/>
  <c r="O748" i="22" s="1"/>
  <c r="M744" i="22"/>
  <c r="N744" i="22" s="1"/>
  <c r="O744" i="22" s="1"/>
  <c r="M740" i="22"/>
  <c r="N740" i="22" s="1"/>
  <c r="O740" i="22" s="1"/>
  <c r="M736" i="22"/>
  <c r="N736" i="22" s="1"/>
  <c r="O736" i="22" s="1"/>
  <c r="M732" i="22"/>
  <c r="N732" i="22" s="1"/>
  <c r="O732" i="22" s="1"/>
  <c r="M728" i="22"/>
  <c r="N728" i="22" s="1"/>
  <c r="O728" i="22" s="1"/>
  <c r="M724" i="22"/>
  <c r="N724" i="22" s="1"/>
  <c r="O724" i="22" s="1"/>
  <c r="M712" i="22"/>
  <c r="N712" i="22" s="1"/>
  <c r="O712" i="22" s="1"/>
  <c r="M708" i="22"/>
  <c r="N708" i="22" s="1"/>
  <c r="O708" i="22" s="1"/>
  <c r="M704" i="22"/>
  <c r="N704" i="22" s="1"/>
  <c r="O704" i="22" s="1"/>
  <c r="M700" i="22"/>
  <c r="N700" i="22" s="1"/>
  <c r="O700" i="22" s="1"/>
  <c r="M696" i="22"/>
  <c r="N696" i="22" s="1"/>
  <c r="O696" i="22" s="1"/>
  <c r="M692" i="22"/>
  <c r="N692" i="22" s="1"/>
  <c r="O692" i="22" s="1"/>
  <c r="M688" i="22"/>
  <c r="N688" i="22" s="1"/>
  <c r="O688" i="22" s="1"/>
  <c r="M684" i="22"/>
  <c r="N684" i="22" s="1"/>
  <c r="O684" i="22" s="1"/>
  <c r="M680" i="22"/>
  <c r="N680" i="22" s="1"/>
  <c r="O680" i="22" s="1"/>
  <c r="M676" i="22"/>
  <c r="N676" i="22" s="1"/>
  <c r="O676" i="22" s="1"/>
  <c r="M672" i="22"/>
  <c r="N672" i="22" s="1"/>
  <c r="O672" i="22" s="1"/>
  <c r="M668" i="22"/>
  <c r="N668" i="22" s="1"/>
  <c r="O668" i="22" s="1"/>
  <c r="M664" i="22"/>
  <c r="N664" i="22" s="1"/>
  <c r="O664" i="22" s="1"/>
  <c r="M660" i="22"/>
  <c r="N660" i="22" s="1"/>
  <c r="O660" i="22" s="1"/>
  <c r="M656" i="22"/>
  <c r="N656" i="22" s="1"/>
  <c r="O656" i="22" s="1"/>
  <c r="M652" i="22"/>
  <c r="N652" i="22" s="1"/>
  <c r="O652" i="22" s="1"/>
  <c r="M648" i="22"/>
  <c r="N648" i="22" s="1"/>
  <c r="O648" i="22" s="1"/>
  <c r="M644" i="22"/>
  <c r="N644" i="22" s="1"/>
  <c r="O644" i="22" s="1"/>
  <c r="M640" i="22"/>
  <c r="N640" i="22" s="1"/>
  <c r="O640" i="22" s="1"/>
  <c r="M636" i="22"/>
  <c r="N636" i="22" s="1"/>
  <c r="O636" i="22" s="1"/>
  <c r="M632" i="22"/>
  <c r="N632" i="22" s="1"/>
  <c r="O632" i="22" s="1"/>
  <c r="M628" i="22"/>
  <c r="N628" i="22" s="1"/>
  <c r="O628" i="22" s="1"/>
  <c r="M624" i="22"/>
  <c r="N624" i="22" s="1"/>
  <c r="O624" i="22" s="1"/>
  <c r="M620" i="22"/>
  <c r="N620" i="22" s="1"/>
  <c r="O620" i="22" s="1"/>
  <c r="M616" i="22"/>
  <c r="N616" i="22" s="1"/>
  <c r="O616" i="22" s="1"/>
  <c r="M612" i="22"/>
  <c r="N612" i="22" s="1"/>
  <c r="O612" i="22" s="1"/>
  <c r="M608" i="22"/>
  <c r="N608" i="22" s="1"/>
  <c r="O608" i="22" s="1"/>
  <c r="M604" i="22"/>
  <c r="N604" i="22" s="1"/>
  <c r="O604" i="22" s="1"/>
  <c r="M600" i="22"/>
  <c r="N600" i="22" s="1"/>
  <c r="O600" i="22" s="1"/>
  <c r="M596" i="22"/>
  <c r="N596" i="22" s="1"/>
  <c r="O596" i="22" s="1"/>
  <c r="M592" i="22"/>
  <c r="N592" i="22" s="1"/>
  <c r="O592" i="22" s="1"/>
  <c r="M588" i="22"/>
  <c r="N588" i="22" s="1"/>
  <c r="O588" i="22" s="1"/>
  <c r="M584" i="22"/>
  <c r="N584" i="22" s="1"/>
  <c r="O584" i="22" s="1"/>
  <c r="M580" i="22"/>
  <c r="N580" i="22" s="1"/>
  <c r="O580" i="22" s="1"/>
  <c r="M576" i="22"/>
  <c r="N576" i="22" s="1"/>
  <c r="O576" i="22" s="1"/>
  <c r="M572" i="22"/>
  <c r="N572" i="22" s="1"/>
  <c r="O572" i="22" s="1"/>
  <c r="M568" i="22"/>
  <c r="N568" i="22" s="1"/>
  <c r="O568" i="22" s="1"/>
  <c r="M564" i="22"/>
  <c r="N564" i="22" s="1"/>
  <c r="O564" i="22" s="1"/>
  <c r="M560" i="22"/>
  <c r="N560" i="22" s="1"/>
  <c r="O560" i="22" s="1"/>
  <c r="M556" i="22"/>
  <c r="N556" i="22" s="1"/>
  <c r="O556" i="22" s="1"/>
  <c r="M552" i="22"/>
  <c r="N552" i="22" s="1"/>
  <c r="O552" i="22" s="1"/>
  <c r="M548" i="22"/>
  <c r="N548" i="22" s="1"/>
  <c r="O548" i="22" s="1"/>
  <c r="M539" i="22"/>
  <c r="N539" i="22" s="1"/>
  <c r="O539" i="22" s="1"/>
  <c r="M534" i="22"/>
  <c r="N534" i="22" s="1"/>
  <c r="O534" i="22" s="1"/>
  <c r="M530" i="22"/>
  <c r="N530" i="22" s="1"/>
  <c r="O530" i="22" s="1"/>
  <c r="M526" i="22"/>
  <c r="N526" i="22" s="1"/>
  <c r="O526" i="22" s="1"/>
  <c r="M522" i="22"/>
  <c r="N522" i="22" s="1"/>
  <c r="O522" i="22" s="1"/>
  <c r="M518" i="22"/>
  <c r="N518" i="22" s="1"/>
  <c r="O518" i="22" s="1"/>
  <c r="M514" i="22"/>
  <c r="N514" i="22" s="1"/>
  <c r="O514" i="22" s="1"/>
  <c r="M510" i="22"/>
  <c r="N510" i="22" s="1"/>
  <c r="O510" i="22" s="1"/>
  <c r="M506" i="22"/>
  <c r="N506" i="22" s="1"/>
  <c r="O506" i="22" s="1"/>
  <c r="M502" i="22"/>
  <c r="N502" i="22" s="1"/>
  <c r="O502" i="22" s="1"/>
  <c r="M498" i="22"/>
  <c r="N498" i="22" s="1"/>
  <c r="O498" i="22" s="1"/>
  <c r="M494" i="22"/>
  <c r="N494" i="22" s="1"/>
  <c r="O494" i="22" s="1"/>
  <c r="M490" i="22"/>
  <c r="N490" i="22" s="1"/>
  <c r="O490" i="22" s="1"/>
  <c r="M486" i="22"/>
  <c r="N486" i="22" s="1"/>
  <c r="O486" i="22" s="1"/>
  <c r="M482" i="22"/>
  <c r="N482" i="22" s="1"/>
  <c r="O482" i="22" s="1"/>
  <c r="M478" i="22"/>
  <c r="N478" i="22" s="1"/>
  <c r="O478" i="22" s="1"/>
  <c r="M474" i="22"/>
  <c r="N474" i="22" s="1"/>
  <c r="O474" i="22" s="1"/>
  <c r="M470" i="22"/>
  <c r="N470" i="22" s="1"/>
  <c r="O470" i="22" s="1"/>
  <c r="M466" i="22"/>
  <c r="N466" i="22" s="1"/>
  <c r="O466" i="22" s="1"/>
  <c r="M462" i="22"/>
  <c r="N462" i="22" s="1"/>
  <c r="O462" i="22" s="1"/>
  <c r="M458" i="22"/>
  <c r="N458" i="22" s="1"/>
  <c r="O458" i="22" s="1"/>
  <c r="M454" i="22"/>
  <c r="N454" i="22" s="1"/>
  <c r="O454" i="22" s="1"/>
  <c r="M450" i="22"/>
  <c r="N450" i="22" s="1"/>
  <c r="O450" i="22" s="1"/>
  <c r="M446" i="22"/>
  <c r="N446" i="22" s="1"/>
  <c r="O446" i="22" s="1"/>
  <c r="M442" i="22"/>
  <c r="N442" i="22" s="1"/>
  <c r="O442" i="22" s="1"/>
  <c r="M438" i="22"/>
  <c r="N438" i="22" s="1"/>
  <c r="O438" i="22" s="1"/>
  <c r="M434" i="22"/>
  <c r="N434" i="22" s="1"/>
  <c r="O434" i="22" s="1"/>
  <c r="M430" i="22"/>
  <c r="N430" i="22" s="1"/>
  <c r="O430" i="22" s="1"/>
  <c r="M426" i="22"/>
  <c r="N426" i="22" s="1"/>
  <c r="O426" i="22" s="1"/>
  <c r="M422" i="22"/>
  <c r="N422" i="22" s="1"/>
  <c r="O422" i="22" s="1"/>
  <c r="M418" i="22"/>
  <c r="N418" i="22" s="1"/>
  <c r="O418" i="22" s="1"/>
  <c r="M414" i="22"/>
  <c r="N414" i="22" s="1"/>
  <c r="O414" i="22" s="1"/>
  <c r="M410" i="22"/>
  <c r="N410" i="22" s="1"/>
  <c r="O410" i="22" s="1"/>
  <c r="M406" i="22"/>
  <c r="N406" i="22" s="1"/>
  <c r="O406" i="22" s="1"/>
  <c r="M402" i="22"/>
  <c r="N402" i="22" s="1"/>
  <c r="O402" i="22" s="1"/>
  <c r="M398" i="22"/>
  <c r="N398" i="22" s="1"/>
  <c r="O398" i="22" s="1"/>
  <c r="M394" i="22"/>
  <c r="N394" i="22" s="1"/>
  <c r="O394" i="22" s="1"/>
  <c r="M390" i="22"/>
  <c r="N390" i="22" s="1"/>
  <c r="O390" i="22" s="1"/>
  <c r="M386" i="22"/>
  <c r="N386" i="22" s="1"/>
  <c r="O386" i="22" s="1"/>
  <c r="M382" i="22"/>
  <c r="N382" i="22" s="1"/>
  <c r="O382" i="22" s="1"/>
  <c r="M378" i="22"/>
  <c r="N378" i="22" s="1"/>
  <c r="O378" i="22" s="1"/>
  <c r="M374" i="22"/>
  <c r="N374" i="22" s="1"/>
  <c r="O374" i="22" s="1"/>
  <c r="M370" i="22"/>
  <c r="N370" i="22" s="1"/>
  <c r="O370" i="22" s="1"/>
  <c r="M366" i="22"/>
  <c r="N366" i="22" s="1"/>
  <c r="O366" i="22" s="1"/>
  <c r="M361" i="22"/>
  <c r="N361" i="22" s="1"/>
  <c r="O361" i="22" s="1"/>
  <c r="M357" i="22"/>
  <c r="N357" i="22" s="1"/>
  <c r="O357" i="22" s="1"/>
  <c r="M353" i="22"/>
  <c r="N353" i="22" s="1"/>
  <c r="O353" i="22" s="1"/>
  <c r="M349" i="22"/>
  <c r="N349" i="22" s="1"/>
  <c r="O349" i="22" s="1"/>
  <c r="M344" i="22"/>
  <c r="N344" i="22" s="1"/>
  <c r="O344" i="22" s="1"/>
  <c r="M340" i="22"/>
  <c r="N340" i="22" s="1"/>
  <c r="O340" i="22" s="1"/>
  <c r="M336" i="22"/>
  <c r="N336" i="22" s="1"/>
  <c r="O336" i="22" s="1"/>
  <c r="M332" i="22"/>
  <c r="N332" i="22" s="1"/>
  <c r="O332" i="22" s="1"/>
  <c r="M328" i="22"/>
  <c r="N328" i="22" s="1"/>
  <c r="O328" i="22" s="1"/>
  <c r="M324" i="22"/>
  <c r="N324" i="22" s="1"/>
  <c r="O324" i="22" s="1"/>
  <c r="M320" i="22"/>
  <c r="N320" i="22" s="1"/>
  <c r="O320" i="22" s="1"/>
  <c r="M316" i="22"/>
  <c r="N316" i="22" s="1"/>
  <c r="O316" i="22" s="1"/>
  <c r="M312" i="22"/>
  <c r="N312" i="22" s="1"/>
  <c r="O312" i="22" s="1"/>
  <c r="M308" i="22"/>
  <c r="N308" i="22" s="1"/>
  <c r="O308" i="22" s="1"/>
  <c r="M304" i="22"/>
  <c r="N304" i="22" s="1"/>
  <c r="O304" i="22" s="1"/>
  <c r="M300" i="22"/>
  <c r="N300" i="22" s="1"/>
  <c r="O300" i="22" s="1"/>
  <c r="M296" i="22"/>
  <c r="N296" i="22" s="1"/>
  <c r="O296" i="22" s="1"/>
  <c r="M292" i="22"/>
  <c r="N292" i="22" s="1"/>
  <c r="O292" i="22" s="1"/>
  <c r="M288" i="22"/>
  <c r="N288" i="22" s="1"/>
  <c r="O288" i="22" s="1"/>
  <c r="M284" i="22"/>
  <c r="N284" i="22" s="1"/>
  <c r="O284" i="22" s="1"/>
  <c r="M280" i="22"/>
  <c r="N280" i="22" s="1"/>
  <c r="O280" i="22" s="1"/>
  <c r="M276" i="22"/>
  <c r="N276" i="22" s="1"/>
  <c r="O276" i="22" s="1"/>
  <c r="M272" i="22"/>
  <c r="N272" i="22" s="1"/>
  <c r="O272" i="22" s="1"/>
  <c r="M268" i="22"/>
  <c r="N268" i="22" s="1"/>
  <c r="O268" i="22" s="1"/>
  <c r="M264" i="22"/>
  <c r="N264" i="22" s="1"/>
  <c r="O264" i="22" s="1"/>
  <c r="M260" i="22"/>
  <c r="N260" i="22" s="1"/>
  <c r="O260" i="22" s="1"/>
  <c r="M256" i="22"/>
  <c r="N256" i="22" s="1"/>
  <c r="O256" i="22" s="1"/>
  <c r="M252" i="22"/>
  <c r="N252" i="22" s="1"/>
  <c r="O252" i="22" s="1"/>
  <c r="M248" i="22"/>
  <c r="N248" i="22" s="1"/>
  <c r="O248" i="22" s="1"/>
  <c r="M244" i="22"/>
  <c r="N244" i="22" s="1"/>
  <c r="O244" i="22" s="1"/>
  <c r="M240" i="22"/>
  <c r="N240" i="22" s="1"/>
  <c r="O240" i="22" s="1"/>
  <c r="M236" i="22"/>
  <c r="N236" i="22" s="1"/>
  <c r="O236" i="22" s="1"/>
  <c r="M232" i="22"/>
  <c r="N232" i="22" s="1"/>
  <c r="O232" i="22" s="1"/>
  <c r="M228" i="22"/>
  <c r="N228" i="22" s="1"/>
  <c r="O228" i="22" s="1"/>
  <c r="M224" i="22"/>
  <c r="N224" i="22" s="1"/>
  <c r="O224" i="22" s="1"/>
  <c r="M220" i="22"/>
  <c r="N220" i="22" s="1"/>
  <c r="O220" i="22" s="1"/>
  <c r="M216" i="22"/>
  <c r="N216" i="22" s="1"/>
  <c r="O216" i="22" s="1"/>
  <c r="M212" i="22"/>
  <c r="N212" i="22" s="1"/>
  <c r="O212" i="22" s="1"/>
  <c r="M208" i="22"/>
  <c r="N208" i="22" s="1"/>
  <c r="O208" i="22" s="1"/>
  <c r="M204" i="22"/>
  <c r="N204" i="22" s="1"/>
  <c r="O204" i="22" s="1"/>
  <c r="M200" i="22"/>
  <c r="N200" i="22" s="1"/>
  <c r="O200" i="22" s="1"/>
  <c r="M196" i="22"/>
  <c r="N196" i="22" s="1"/>
  <c r="O196" i="22" s="1"/>
  <c r="M192" i="22"/>
  <c r="N192" i="22" s="1"/>
  <c r="O192" i="22" s="1"/>
  <c r="M188" i="22"/>
  <c r="N188" i="22" s="1"/>
  <c r="O188" i="22" s="1"/>
  <c r="M184" i="22"/>
  <c r="N184" i="22" s="1"/>
  <c r="O184" i="22" s="1"/>
  <c r="M180" i="22"/>
  <c r="N180" i="22" s="1"/>
  <c r="O180" i="22" s="1"/>
  <c r="M174" i="22"/>
  <c r="N174" i="22" s="1"/>
  <c r="O174" i="22" s="1"/>
  <c r="M170" i="22"/>
  <c r="N170" i="22" s="1"/>
  <c r="O170" i="22" s="1"/>
  <c r="M166" i="22"/>
  <c r="N166" i="22" s="1"/>
  <c r="O166" i="22" s="1"/>
  <c r="M162" i="22"/>
  <c r="N162" i="22" s="1"/>
  <c r="O162" i="22" s="1"/>
  <c r="M157" i="22"/>
  <c r="N157" i="22" s="1"/>
  <c r="O157" i="22" s="1"/>
  <c r="M153" i="22"/>
  <c r="N153" i="22" s="1"/>
  <c r="O153" i="22" s="1"/>
  <c r="M149" i="22"/>
  <c r="N149" i="22" s="1"/>
  <c r="O149" i="22" s="1"/>
  <c r="M143" i="22"/>
  <c r="N143" i="22" s="1"/>
  <c r="O143" i="22" s="1"/>
  <c r="M139" i="22"/>
  <c r="N139" i="22" s="1"/>
  <c r="O139" i="22" s="1"/>
  <c r="M135" i="22"/>
  <c r="N135" i="22" s="1"/>
  <c r="O135" i="22" s="1"/>
  <c r="M131" i="22"/>
  <c r="N131" i="22" s="1"/>
  <c r="O131" i="22" s="1"/>
  <c r="M126" i="22"/>
  <c r="N126" i="22" s="1"/>
  <c r="O126" i="22" s="1"/>
  <c r="M122" i="22"/>
  <c r="N122" i="22" s="1"/>
  <c r="O122" i="22" s="1"/>
  <c r="M118" i="22"/>
  <c r="N118" i="22" s="1"/>
  <c r="O118" i="22" s="1"/>
  <c r="M114" i="22"/>
  <c r="N114" i="22" s="1"/>
  <c r="O114" i="22" s="1"/>
  <c r="M110" i="22"/>
  <c r="N110" i="22" s="1"/>
  <c r="O110" i="22" s="1"/>
  <c r="M105" i="22"/>
  <c r="N105" i="22" s="1"/>
  <c r="O105" i="22" s="1"/>
  <c r="M101" i="22"/>
  <c r="N101" i="22" s="1"/>
  <c r="O101" i="22" s="1"/>
  <c r="M97" i="22"/>
  <c r="N97" i="22" s="1"/>
  <c r="O97" i="22" s="1"/>
  <c r="M93" i="22"/>
  <c r="N93" i="22" s="1"/>
  <c r="O93" i="22" s="1"/>
  <c r="M88" i="22"/>
  <c r="N88" i="22" s="1"/>
  <c r="O88" i="22" s="1"/>
  <c r="M84" i="22"/>
  <c r="N84" i="22" s="1"/>
  <c r="O84" i="22" s="1"/>
  <c r="M80" i="22"/>
  <c r="N80" i="22" s="1"/>
  <c r="O80" i="22" s="1"/>
  <c r="M75" i="22"/>
  <c r="N75" i="22" s="1"/>
  <c r="O75" i="22" s="1"/>
  <c r="M71" i="22"/>
  <c r="N71" i="22" s="1"/>
  <c r="O71" i="22" s="1"/>
  <c r="M66" i="22"/>
  <c r="N66" i="22" s="1"/>
  <c r="O66" i="22" s="1"/>
  <c r="M62" i="22"/>
  <c r="N62" i="22" s="1"/>
  <c r="O62" i="22" s="1"/>
  <c r="M58" i="22"/>
  <c r="N58" i="22" s="1"/>
  <c r="O58" i="22" s="1"/>
  <c r="M53" i="22"/>
  <c r="N53" i="22" s="1"/>
  <c r="O53" i="22" s="1"/>
  <c r="M49" i="22"/>
  <c r="N49" i="22" s="1"/>
  <c r="O49" i="22" s="1"/>
  <c r="M44" i="22"/>
  <c r="N44" i="22" s="1"/>
  <c r="O44" i="22" s="1"/>
  <c r="M39" i="22"/>
  <c r="N39" i="22" s="1"/>
  <c r="O39" i="22" s="1"/>
  <c r="M35" i="22"/>
  <c r="N35" i="22" s="1"/>
  <c r="O35" i="22" s="1"/>
  <c r="M30" i="22"/>
  <c r="N30" i="22" s="1"/>
  <c r="O30" i="22" s="1"/>
  <c r="M26" i="22"/>
  <c r="N26" i="22" s="1"/>
  <c r="O26" i="22" s="1"/>
  <c r="M21" i="22"/>
  <c r="N21" i="22" s="1"/>
  <c r="O21" i="22" s="1"/>
  <c r="M17" i="22"/>
  <c r="N17" i="22" s="1"/>
  <c r="O17" i="22" s="1"/>
  <c r="M11" i="22"/>
  <c r="N11" i="22" s="1"/>
  <c r="O11" i="22" s="1"/>
  <c r="M1112" i="22"/>
  <c r="N1112" i="22" s="1"/>
  <c r="O1112" i="22" s="1"/>
  <c r="M1110" i="22"/>
  <c r="N1110" i="22" s="1"/>
  <c r="O1110" i="22" s="1"/>
  <c r="M1108" i="22"/>
  <c r="N1108" i="22" s="1"/>
  <c r="O1108" i="22" s="1"/>
  <c r="M1105" i="22"/>
  <c r="N1105" i="22" s="1"/>
  <c r="O1105" i="22" s="1"/>
  <c r="M1103" i="22"/>
  <c r="N1103" i="22" s="1"/>
  <c r="O1103" i="22" s="1"/>
  <c r="M1101" i="22"/>
  <c r="N1101" i="22" s="1"/>
  <c r="O1101" i="22" s="1"/>
  <c r="M1099" i="22"/>
  <c r="N1099" i="22" s="1"/>
  <c r="O1099" i="22" s="1"/>
  <c r="M1097" i="22"/>
  <c r="N1097" i="22" s="1"/>
  <c r="O1097" i="22" s="1"/>
  <c r="M1095" i="22"/>
  <c r="N1095" i="22" s="1"/>
  <c r="O1095" i="22" s="1"/>
  <c r="M1093" i="22"/>
  <c r="N1093" i="22" s="1"/>
  <c r="O1093" i="22" s="1"/>
  <c r="M1091" i="22"/>
  <c r="N1091" i="22" s="1"/>
  <c r="O1091" i="22" s="1"/>
  <c r="M1089" i="22"/>
  <c r="N1089" i="22" s="1"/>
  <c r="O1089" i="22" s="1"/>
  <c r="M1087" i="22"/>
  <c r="N1087" i="22" s="1"/>
  <c r="O1087" i="22" s="1"/>
  <c r="M1085" i="22"/>
  <c r="N1085" i="22" s="1"/>
  <c r="O1085" i="22" s="1"/>
  <c r="M1083" i="22"/>
  <c r="N1083" i="22" s="1"/>
  <c r="O1083" i="22" s="1"/>
  <c r="M1081" i="22"/>
  <c r="N1081" i="22" s="1"/>
  <c r="O1081" i="22" s="1"/>
  <c r="M1079" i="22"/>
  <c r="N1079" i="22" s="1"/>
  <c r="O1079" i="22" s="1"/>
  <c r="M1077" i="22"/>
  <c r="N1077" i="22" s="1"/>
  <c r="O1077" i="22" s="1"/>
  <c r="M1075" i="22"/>
  <c r="N1075" i="22" s="1"/>
  <c r="O1075" i="22" s="1"/>
  <c r="M1073" i="22"/>
  <c r="N1073" i="22" s="1"/>
  <c r="O1073" i="22" s="1"/>
  <c r="M1071" i="22"/>
  <c r="N1071" i="22" s="1"/>
  <c r="O1071" i="22" s="1"/>
  <c r="M1069" i="22"/>
  <c r="N1069" i="22" s="1"/>
  <c r="O1069" i="22" s="1"/>
  <c r="M1065" i="22"/>
  <c r="N1065" i="22" s="1"/>
  <c r="O1065" i="22" s="1"/>
  <c r="M1061" i="22"/>
  <c r="N1061" i="22" s="1"/>
  <c r="O1061" i="22" s="1"/>
  <c r="M1057" i="22"/>
  <c r="N1057" i="22" s="1"/>
  <c r="O1057" i="22" s="1"/>
  <c r="M1053" i="22"/>
  <c r="N1053" i="22" s="1"/>
  <c r="O1053" i="22" s="1"/>
  <c r="M1049" i="22"/>
  <c r="N1049" i="22" s="1"/>
  <c r="O1049" i="22" s="1"/>
  <c r="M1045" i="22"/>
  <c r="N1045" i="22" s="1"/>
  <c r="O1045" i="22" s="1"/>
  <c r="M1041" i="22"/>
  <c r="N1041" i="22" s="1"/>
  <c r="O1041" i="22" s="1"/>
  <c r="M1037" i="22"/>
  <c r="N1037" i="22" s="1"/>
  <c r="O1037" i="22" s="1"/>
  <c r="M1033" i="22"/>
  <c r="N1033" i="22" s="1"/>
  <c r="O1033" i="22" s="1"/>
  <c r="M1029" i="22"/>
  <c r="N1029" i="22" s="1"/>
  <c r="O1029" i="22" s="1"/>
  <c r="M1025" i="22"/>
  <c r="N1025" i="22" s="1"/>
  <c r="O1025" i="22" s="1"/>
  <c r="M1021" i="22"/>
  <c r="N1021" i="22" s="1"/>
  <c r="O1021" i="22" s="1"/>
  <c r="M1017" i="22"/>
  <c r="N1017" i="22" s="1"/>
  <c r="O1017" i="22" s="1"/>
  <c r="M1013" i="22"/>
  <c r="N1013" i="22" s="1"/>
  <c r="O1013" i="22" s="1"/>
  <c r="M1009" i="22"/>
  <c r="N1009" i="22" s="1"/>
  <c r="O1009" i="22" s="1"/>
  <c r="M1005" i="22"/>
  <c r="N1005" i="22" s="1"/>
  <c r="O1005" i="22" s="1"/>
  <c r="M1001" i="22"/>
  <c r="N1001" i="22" s="1"/>
  <c r="O1001" i="22" s="1"/>
  <c r="M997" i="22"/>
  <c r="N997" i="22" s="1"/>
  <c r="O997" i="22" s="1"/>
  <c r="M993" i="22"/>
  <c r="N993" i="22" s="1"/>
  <c r="O993" i="22" s="1"/>
  <c r="M989" i="22"/>
  <c r="N989" i="22" s="1"/>
  <c r="O989" i="22" s="1"/>
  <c r="M985" i="22"/>
  <c r="N985" i="22" s="1"/>
  <c r="O985" i="22" s="1"/>
  <c r="M981" i="22"/>
  <c r="N981" i="22" s="1"/>
  <c r="O981" i="22" s="1"/>
  <c r="M977" i="22"/>
  <c r="N977" i="22" s="1"/>
  <c r="O977" i="22" s="1"/>
  <c r="M973" i="22"/>
  <c r="N973" i="22" s="1"/>
  <c r="O973" i="22" s="1"/>
  <c r="M969" i="22"/>
  <c r="N969" i="22" s="1"/>
  <c r="O969" i="22" s="1"/>
  <c r="M965" i="22"/>
  <c r="N965" i="22" s="1"/>
  <c r="O965" i="22" s="1"/>
  <c r="M961" i="22"/>
  <c r="N961" i="22" s="1"/>
  <c r="O961" i="22" s="1"/>
  <c r="M957" i="22"/>
  <c r="N957" i="22" s="1"/>
  <c r="O957" i="22" s="1"/>
  <c r="M953" i="22"/>
  <c r="N953" i="22" s="1"/>
  <c r="O953" i="22" s="1"/>
  <c r="M949" i="22"/>
  <c r="N949" i="22" s="1"/>
  <c r="O949" i="22" s="1"/>
  <c r="M945" i="22"/>
  <c r="N945" i="22" s="1"/>
  <c r="O945" i="22" s="1"/>
  <c r="M941" i="22"/>
  <c r="N941" i="22" s="1"/>
  <c r="O941" i="22" s="1"/>
  <c r="M937" i="22"/>
  <c r="N937" i="22" s="1"/>
  <c r="O937" i="22" s="1"/>
  <c r="M933" i="22"/>
  <c r="N933" i="22" s="1"/>
  <c r="O933" i="22" s="1"/>
  <c r="M929" i="22"/>
  <c r="N929" i="22" s="1"/>
  <c r="O929" i="22" s="1"/>
  <c r="M925" i="22"/>
  <c r="N925" i="22" s="1"/>
  <c r="O925" i="22" s="1"/>
  <c r="M921" i="22"/>
  <c r="N921" i="22" s="1"/>
  <c r="O921" i="22" s="1"/>
  <c r="M917" i="22"/>
  <c r="N917" i="22" s="1"/>
  <c r="O917" i="22" s="1"/>
  <c r="M913" i="22"/>
  <c r="N913" i="22" s="1"/>
  <c r="O913" i="22" s="1"/>
  <c r="M909" i="22"/>
  <c r="N909" i="22" s="1"/>
  <c r="O909" i="22" s="1"/>
  <c r="M905" i="22"/>
  <c r="N905" i="22" s="1"/>
  <c r="O905" i="22" s="1"/>
  <c r="M901" i="22"/>
  <c r="N901" i="22" s="1"/>
  <c r="O901" i="22" s="1"/>
  <c r="M897" i="22"/>
  <c r="N897" i="22" s="1"/>
  <c r="O897" i="22" s="1"/>
  <c r="M893" i="22"/>
  <c r="N893" i="22" s="1"/>
  <c r="O893" i="22" s="1"/>
  <c r="M889" i="22"/>
  <c r="N889" i="22" s="1"/>
  <c r="O889" i="22" s="1"/>
  <c r="M885" i="22"/>
  <c r="N885" i="22" s="1"/>
  <c r="O885" i="22" s="1"/>
  <c r="M881" i="22"/>
  <c r="N881" i="22" s="1"/>
  <c r="O881" i="22" s="1"/>
  <c r="M877" i="22"/>
  <c r="N877" i="22" s="1"/>
  <c r="O877" i="22" s="1"/>
  <c r="M873" i="22"/>
  <c r="N873" i="22" s="1"/>
  <c r="O873" i="22" s="1"/>
  <c r="M869" i="22"/>
  <c r="N869" i="22" s="1"/>
  <c r="O869" i="22" s="1"/>
  <c r="M865" i="22"/>
  <c r="N865" i="22" s="1"/>
  <c r="O865" i="22" s="1"/>
  <c r="M861" i="22"/>
  <c r="N861" i="22" s="1"/>
  <c r="O861" i="22" s="1"/>
  <c r="M857" i="22"/>
  <c r="N857" i="22" s="1"/>
  <c r="O857" i="22" s="1"/>
  <c r="M853" i="22"/>
  <c r="N853" i="22" s="1"/>
  <c r="O853" i="22" s="1"/>
  <c r="M849" i="22"/>
  <c r="N849" i="22" s="1"/>
  <c r="O849" i="22" s="1"/>
  <c r="M845" i="22"/>
  <c r="N845" i="22" s="1"/>
  <c r="O845" i="22" s="1"/>
  <c r="M841" i="22"/>
  <c r="N841" i="22" s="1"/>
  <c r="O841" i="22" s="1"/>
  <c r="M837" i="22"/>
  <c r="N837" i="22" s="1"/>
  <c r="O837" i="22" s="1"/>
  <c r="M833" i="22"/>
  <c r="N833" i="22" s="1"/>
  <c r="O833" i="22" s="1"/>
  <c r="M829" i="22"/>
  <c r="N829" i="22" s="1"/>
  <c r="O829" i="22" s="1"/>
  <c r="M825" i="22"/>
  <c r="N825" i="22" s="1"/>
  <c r="O825" i="22" s="1"/>
  <c r="M821" i="22"/>
  <c r="N821" i="22" s="1"/>
  <c r="O821" i="22" s="1"/>
  <c r="M817" i="22"/>
  <c r="N817" i="22" s="1"/>
  <c r="O817" i="22" s="1"/>
  <c r="M813" i="22"/>
  <c r="N813" i="22" s="1"/>
  <c r="O813" i="22" s="1"/>
  <c r="M809" i="22"/>
  <c r="N809" i="22" s="1"/>
  <c r="O809" i="22" s="1"/>
  <c r="M805" i="22"/>
  <c r="N805" i="22" s="1"/>
  <c r="O805" i="22" s="1"/>
  <c r="M801" i="22"/>
  <c r="N801" i="22" s="1"/>
  <c r="O801" i="22" s="1"/>
  <c r="M797" i="22"/>
  <c r="N797" i="22" s="1"/>
  <c r="O797" i="22" s="1"/>
  <c r="M793" i="22"/>
  <c r="N793" i="22" s="1"/>
  <c r="O793" i="22" s="1"/>
  <c r="M789" i="22"/>
  <c r="N789" i="22" s="1"/>
  <c r="O789" i="22" s="1"/>
  <c r="M785" i="22"/>
  <c r="N785" i="22" s="1"/>
  <c r="O785" i="22" s="1"/>
  <c r="M781" i="22"/>
  <c r="N781" i="22" s="1"/>
  <c r="O781" i="22" s="1"/>
  <c r="M777" i="22"/>
  <c r="N777" i="22" s="1"/>
  <c r="O777" i="22" s="1"/>
  <c r="M773" i="22"/>
  <c r="N773" i="22" s="1"/>
  <c r="O773" i="22" s="1"/>
  <c r="M769" i="22"/>
  <c r="N769" i="22" s="1"/>
  <c r="O769" i="22" s="1"/>
  <c r="M765" i="22"/>
  <c r="N765" i="22" s="1"/>
  <c r="O765" i="22" s="1"/>
  <c r="M761" i="22"/>
  <c r="N761" i="22" s="1"/>
  <c r="O761" i="22" s="1"/>
  <c r="M757" i="22"/>
  <c r="N757" i="22" s="1"/>
  <c r="O757" i="22" s="1"/>
  <c r="M753" i="22"/>
  <c r="N753" i="22" s="1"/>
  <c r="O753" i="22" s="1"/>
  <c r="M749" i="22"/>
  <c r="N749" i="22" s="1"/>
  <c r="O749" i="22" s="1"/>
  <c r="M745" i="22"/>
  <c r="N745" i="22" s="1"/>
  <c r="O745" i="22" s="1"/>
  <c r="M741" i="22"/>
  <c r="N741" i="22" s="1"/>
  <c r="O741" i="22" s="1"/>
  <c r="M737" i="22"/>
  <c r="N737" i="22" s="1"/>
  <c r="O737" i="22" s="1"/>
  <c r="M733" i="22"/>
  <c r="N733" i="22" s="1"/>
  <c r="O733" i="22" s="1"/>
  <c r="M729" i="22"/>
  <c r="N729" i="22" s="1"/>
  <c r="O729" i="22" s="1"/>
  <c r="M725" i="22"/>
  <c r="N725" i="22" s="1"/>
  <c r="O725" i="22" s="1"/>
  <c r="M713" i="22"/>
  <c r="N713" i="22" s="1"/>
  <c r="O713" i="22" s="1"/>
  <c r="M709" i="22"/>
  <c r="N709" i="22" s="1"/>
  <c r="O709" i="22" s="1"/>
  <c r="M705" i="22"/>
  <c r="N705" i="22" s="1"/>
  <c r="O705" i="22" s="1"/>
  <c r="M701" i="22"/>
  <c r="N701" i="22" s="1"/>
  <c r="O701" i="22" s="1"/>
  <c r="M697" i="22"/>
  <c r="N697" i="22" s="1"/>
  <c r="O697" i="22" s="1"/>
  <c r="M693" i="22"/>
  <c r="N693" i="22" s="1"/>
  <c r="O693" i="22" s="1"/>
  <c r="M689" i="22"/>
  <c r="N689" i="22" s="1"/>
  <c r="O689" i="22" s="1"/>
  <c r="M685" i="22"/>
  <c r="N685" i="22" s="1"/>
  <c r="O685" i="22" s="1"/>
  <c r="M681" i="22"/>
  <c r="N681" i="22" s="1"/>
  <c r="O681" i="22" s="1"/>
  <c r="M677" i="22"/>
  <c r="N677" i="22" s="1"/>
  <c r="O677" i="22" s="1"/>
  <c r="M673" i="22"/>
  <c r="N673" i="22" s="1"/>
  <c r="O673" i="22" s="1"/>
  <c r="M669" i="22"/>
  <c r="N669" i="22" s="1"/>
  <c r="O669" i="22" s="1"/>
  <c r="M665" i="22"/>
  <c r="N665" i="22" s="1"/>
  <c r="O665" i="22" s="1"/>
  <c r="M661" i="22"/>
  <c r="N661" i="22" s="1"/>
  <c r="O661" i="22" s="1"/>
  <c r="M657" i="22"/>
  <c r="N657" i="22" s="1"/>
  <c r="O657" i="22" s="1"/>
  <c r="M653" i="22"/>
  <c r="N653" i="22" s="1"/>
  <c r="O653" i="22" s="1"/>
  <c r="M649" i="22"/>
  <c r="N649" i="22" s="1"/>
  <c r="O649" i="22" s="1"/>
  <c r="M645" i="22"/>
  <c r="N645" i="22" s="1"/>
  <c r="O645" i="22" s="1"/>
  <c r="M641" i="22"/>
  <c r="N641" i="22" s="1"/>
  <c r="O641" i="22" s="1"/>
  <c r="M637" i="22"/>
  <c r="N637" i="22" s="1"/>
  <c r="O637" i="22" s="1"/>
  <c r="M629" i="22"/>
  <c r="N629" i="22" s="1"/>
  <c r="O629" i="22" s="1"/>
  <c r="M625" i="22"/>
  <c r="N625" i="22" s="1"/>
  <c r="O625" i="22" s="1"/>
  <c r="M617" i="22"/>
  <c r="N617" i="22" s="1"/>
  <c r="O617" i="22" s="1"/>
  <c r="M609" i="22"/>
  <c r="N609" i="22" s="1"/>
  <c r="O609" i="22" s="1"/>
  <c r="M605" i="22"/>
  <c r="N605" i="22" s="1"/>
  <c r="O605" i="22" s="1"/>
  <c r="M597" i="22"/>
  <c r="N597" i="22" s="1"/>
  <c r="O597" i="22" s="1"/>
  <c r="M593" i="22"/>
  <c r="N593" i="22" s="1"/>
  <c r="O593" i="22" s="1"/>
  <c r="M585" i="22"/>
  <c r="N585" i="22" s="1"/>
  <c r="O585" i="22" s="1"/>
  <c r="M581" i="22"/>
  <c r="N581" i="22" s="1"/>
  <c r="O581" i="22" s="1"/>
  <c r="M573" i="22"/>
  <c r="N573" i="22" s="1"/>
  <c r="O573" i="22" s="1"/>
  <c r="M569" i="22"/>
  <c r="N569" i="22" s="1"/>
  <c r="O569" i="22" s="1"/>
  <c r="M561" i="22"/>
  <c r="N561" i="22" s="1"/>
  <c r="O561" i="22" s="1"/>
  <c r="M557" i="22"/>
  <c r="N557" i="22" s="1"/>
  <c r="O557" i="22" s="1"/>
  <c r="M549" i="22"/>
  <c r="N549" i="22" s="1"/>
  <c r="O549" i="22" s="1"/>
  <c r="M540" i="22"/>
  <c r="N540" i="22" s="1"/>
  <c r="O540" i="22" s="1"/>
  <c r="M531" i="22"/>
  <c r="N531" i="22" s="1"/>
  <c r="O531" i="22" s="1"/>
  <c r="M527" i="22"/>
  <c r="N527" i="22" s="1"/>
  <c r="O527" i="22" s="1"/>
  <c r="M519" i="22"/>
  <c r="N519" i="22" s="1"/>
  <c r="O519" i="22" s="1"/>
  <c r="M515" i="22"/>
  <c r="N515" i="22" s="1"/>
  <c r="O515" i="22" s="1"/>
  <c r="M507" i="22"/>
  <c r="N507" i="22" s="1"/>
  <c r="O507" i="22" s="1"/>
  <c r="M503" i="22"/>
  <c r="N503" i="22" s="1"/>
  <c r="O503" i="22" s="1"/>
  <c r="M495" i="22"/>
  <c r="N495" i="22" s="1"/>
  <c r="O495" i="22" s="1"/>
  <c r="M491" i="22"/>
  <c r="N491" i="22" s="1"/>
  <c r="O491" i="22" s="1"/>
  <c r="M483" i="22"/>
  <c r="N483" i="22" s="1"/>
  <c r="O483" i="22" s="1"/>
  <c r="M479" i="22"/>
  <c r="N479" i="22" s="1"/>
  <c r="O479" i="22" s="1"/>
  <c r="M471" i="22"/>
  <c r="N471" i="22" s="1"/>
  <c r="O471" i="22" s="1"/>
  <c r="M467" i="22"/>
  <c r="N467" i="22" s="1"/>
  <c r="O467" i="22" s="1"/>
  <c r="M459" i="22"/>
  <c r="N459" i="22" s="1"/>
  <c r="O459" i="22" s="1"/>
  <c r="M455" i="22"/>
  <c r="N455" i="22" s="1"/>
  <c r="O455" i="22" s="1"/>
  <c r="M447" i="22"/>
  <c r="N447" i="22" s="1"/>
  <c r="O447" i="22" s="1"/>
  <c r="M443" i="22"/>
  <c r="N443" i="22" s="1"/>
  <c r="O443" i="22" s="1"/>
  <c r="M435" i="22"/>
  <c r="N435" i="22" s="1"/>
  <c r="O435" i="22" s="1"/>
  <c r="M431" i="22"/>
  <c r="N431" i="22" s="1"/>
  <c r="O431" i="22" s="1"/>
  <c r="M427" i="22"/>
  <c r="N427" i="22" s="1"/>
  <c r="O427" i="22" s="1"/>
  <c r="M423" i="22"/>
  <c r="N423" i="22" s="1"/>
  <c r="O423" i="22" s="1"/>
  <c r="M419" i="22"/>
  <c r="N419" i="22" s="1"/>
  <c r="O419" i="22" s="1"/>
  <c r="M415" i="22"/>
  <c r="N415" i="22" s="1"/>
  <c r="O415" i="22" s="1"/>
  <c r="M411" i="22"/>
  <c r="N411" i="22" s="1"/>
  <c r="O411" i="22" s="1"/>
  <c r="M407" i="22"/>
  <c r="N407" i="22" s="1"/>
  <c r="O407" i="22" s="1"/>
  <c r="M403" i="22"/>
  <c r="N403" i="22" s="1"/>
  <c r="O403" i="22" s="1"/>
  <c r="M399" i="22"/>
  <c r="N399" i="22" s="1"/>
  <c r="O399" i="22" s="1"/>
  <c r="M395" i="22"/>
  <c r="N395" i="22" s="1"/>
  <c r="O395" i="22" s="1"/>
  <c r="M387" i="22"/>
  <c r="N387" i="22" s="1"/>
  <c r="O387" i="22" s="1"/>
  <c r="M383" i="22"/>
  <c r="N383" i="22" s="1"/>
  <c r="O383" i="22" s="1"/>
  <c r="M375" i="22"/>
  <c r="N375" i="22" s="1"/>
  <c r="O375" i="22" s="1"/>
  <c r="M371" i="22"/>
  <c r="N371" i="22" s="1"/>
  <c r="O371" i="22" s="1"/>
  <c r="M367" i="22"/>
  <c r="N367" i="22" s="1"/>
  <c r="O367" i="22" s="1"/>
  <c r="M358" i="22"/>
  <c r="N358" i="22" s="1"/>
  <c r="O358" i="22" s="1"/>
  <c r="M354" i="22"/>
  <c r="N354" i="22" s="1"/>
  <c r="O354" i="22" s="1"/>
  <c r="M350" i="22"/>
  <c r="N350" i="22" s="1"/>
  <c r="O350" i="22" s="1"/>
  <c r="M341" i="22"/>
  <c r="N341" i="22" s="1"/>
  <c r="O341" i="22" s="1"/>
  <c r="M329" i="22"/>
  <c r="N329" i="22" s="1"/>
  <c r="O329" i="22" s="1"/>
  <c r="M325" i="22"/>
  <c r="N325" i="22" s="1"/>
  <c r="O325" i="22" s="1"/>
  <c r="M317" i="22"/>
  <c r="N317" i="22" s="1"/>
  <c r="O317" i="22" s="1"/>
  <c r="M313" i="22"/>
  <c r="N313" i="22" s="1"/>
  <c r="O313" i="22" s="1"/>
  <c r="M301" i="22"/>
  <c r="N301" i="22" s="1"/>
  <c r="O301" i="22" s="1"/>
  <c r="M297" i="22"/>
  <c r="N297" i="22" s="1"/>
  <c r="O297" i="22" s="1"/>
  <c r="M285" i="22"/>
  <c r="N285" i="22" s="1"/>
  <c r="O285" i="22" s="1"/>
  <c r="M281" i="22"/>
  <c r="N281" i="22" s="1"/>
  <c r="O281" i="22" s="1"/>
  <c r="M277" i="22"/>
  <c r="N277" i="22" s="1"/>
  <c r="O277" i="22" s="1"/>
  <c r="M269" i="22"/>
  <c r="N269" i="22" s="1"/>
  <c r="O269" i="22" s="1"/>
  <c r="M265" i="22"/>
  <c r="N265" i="22" s="1"/>
  <c r="O265" i="22" s="1"/>
  <c r="M257" i="22"/>
  <c r="N257" i="22" s="1"/>
  <c r="O257" i="22" s="1"/>
  <c r="M253" i="22"/>
  <c r="N253" i="22" s="1"/>
  <c r="O253" i="22" s="1"/>
  <c r="M241" i="22"/>
  <c r="N241" i="22" s="1"/>
  <c r="O241" i="22" s="1"/>
  <c r="M237" i="22"/>
  <c r="N237" i="22" s="1"/>
  <c r="O237" i="22" s="1"/>
  <c r="M225" i="22"/>
  <c r="N225" i="22" s="1"/>
  <c r="O225" i="22" s="1"/>
  <c r="M221" i="22"/>
  <c r="N221" i="22" s="1"/>
  <c r="O221" i="22" s="1"/>
  <c r="M213" i="22"/>
  <c r="N213" i="22" s="1"/>
  <c r="O213" i="22" s="1"/>
  <c r="M209" i="22"/>
  <c r="N209" i="22" s="1"/>
  <c r="O209" i="22" s="1"/>
  <c r="M197" i="22"/>
  <c r="N197" i="22" s="1"/>
  <c r="O197" i="22" s="1"/>
  <c r="M185" i="22"/>
  <c r="N185" i="22" s="1"/>
  <c r="O185" i="22" s="1"/>
  <c r="M181" i="22"/>
  <c r="N181" i="22" s="1"/>
  <c r="O181" i="22" s="1"/>
  <c r="M171" i="22"/>
  <c r="N171" i="22" s="1"/>
  <c r="O171" i="22" s="1"/>
  <c r="M167" i="22"/>
  <c r="N167" i="22" s="1"/>
  <c r="O167" i="22" s="1"/>
  <c r="M158" i="22"/>
  <c r="N158" i="22" s="1"/>
  <c r="O158" i="22" s="1"/>
  <c r="M154" i="22"/>
  <c r="N154" i="22" s="1"/>
  <c r="O154" i="22" s="1"/>
  <c r="M146" i="22"/>
  <c r="N146" i="22" s="1"/>
  <c r="O146" i="22" s="1"/>
  <c r="M140" i="22"/>
  <c r="N140" i="22" s="1"/>
  <c r="O140" i="22" s="1"/>
  <c r="M136" i="22"/>
  <c r="N136" i="22" s="1"/>
  <c r="O136" i="22" s="1"/>
  <c r="M132" i="22"/>
  <c r="N132" i="22" s="1"/>
  <c r="O132" i="22" s="1"/>
  <c r="M127" i="22"/>
  <c r="N127" i="22" s="1"/>
  <c r="O127" i="22" s="1"/>
  <c r="M115" i="22"/>
  <c r="N115" i="22" s="1"/>
  <c r="O115" i="22" s="1"/>
  <c r="M111" i="22"/>
  <c r="N111" i="22" s="1"/>
  <c r="O111" i="22" s="1"/>
  <c r="M102" i="22"/>
  <c r="N102" i="22" s="1"/>
  <c r="O102" i="22" s="1"/>
  <c r="M98" i="22"/>
  <c r="N98" i="22" s="1"/>
  <c r="O98" i="22" s="1"/>
  <c r="M90" i="22"/>
  <c r="N90" i="22" s="1"/>
  <c r="O90" i="22" s="1"/>
  <c r="M85" i="22"/>
  <c r="N85" i="22" s="1"/>
  <c r="O85" i="22" s="1"/>
  <c r="M76" i="22"/>
  <c r="N76" i="22" s="1"/>
  <c r="O76" i="22" s="1"/>
  <c r="M72" i="22"/>
  <c r="N72" i="22" s="1"/>
  <c r="O72" i="22" s="1"/>
  <c r="M63" i="22"/>
  <c r="N63" i="22" s="1"/>
  <c r="O63" i="22" s="1"/>
  <c r="M59" i="22"/>
  <c r="N59" i="22" s="1"/>
  <c r="O59" i="22" s="1"/>
  <c r="M50" i="22"/>
  <c r="N50" i="22" s="1"/>
  <c r="O50" i="22" s="1"/>
  <c r="M45" i="22"/>
  <c r="N45" i="22" s="1"/>
  <c r="O45" i="22" s="1"/>
  <c r="M36" i="22"/>
  <c r="N36" i="22" s="1"/>
  <c r="O36" i="22" s="1"/>
  <c r="M31" i="22"/>
  <c r="N31" i="22" s="1"/>
  <c r="O31" i="22" s="1"/>
  <c r="M22" i="22"/>
  <c r="N22" i="22" s="1"/>
  <c r="O22" i="22" s="1"/>
  <c r="M18" i="22"/>
  <c r="N18" i="22" s="1"/>
  <c r="O18" i="22" s="1"/>
  <c r="M6" i="22"/>
  <c r="N6" i="22" s="1"/>
  <c r="O6" i="22" s="1"/>
  <c r="M436" i="22"/>
  <c r="N436" i="22" s="1"/>
  <c r="O436" i="22" s="1"/>
  <c r="M428" i="22"/>
  <c r="N428" i="22" s="1"/>
  <c r="O428" i="22" s="1"/>
  <c r="M420" i="22"/>
  <c r="N420" i="22" s="1"/>
  <c r="O420" i="22" s="1"/>
  <c r="M416" i="22"/>
  <c r="N416" i="22" s="1"/>
  <c r="O416" i="22" s="1"/>
  <c r="M412" i="22"/>
  <c r="N412" i="22" s="1"/>
  <c r="O412" i="22" s="1"/>
  <c r="M404" i="22"/>
  <c r="N404" i="22" s="1"/>
  <c r="O404" i="22" s="1"/>
  <c r="M400" i="22"/>
  <c r="N400" i="22" s="1"/>
  <c r="O400" i="22" s="1"/>
  <c r="M392" i="22"/>
  <c r="N392" i="22" s="1"/>
  <c r="O392" i="22" s="1"/>
  <c r="M388" i="22"/>
  <c r="N388" i="22" s="1"/>
  <c r="O388" i="22" s="1"/>
  <c r="M380" i="22"/>
  <c r="N380" i="22" s="1"/>
  <c r="O380" i="22" s="1"/>
  <c r="M376" i="22"/>
  <c r="N376" i="22" s="1"/>
  <c r="O376" i="22" s="1"/>
  <c r="M368" i="22"/>
  <c r="N368" i="22" s="1"/>
  <c r="O368" i="22" s="1"/>
  <c r="M363" i="22"/>
  <c r="N363" i="22" s="1"/>
  <c r="O363" i="22" s="1"/>
  <c r="M355" i="22"/>
  <c r="N355" i="22" s="1"/>
  <c r="O355" i="22" s="1"/>
  <c r="M351" i="22"/>
  <c r="N351" i="22" s="1"/>
  <c r="O351" i="22" s="1"/>
  <c r="M342" i="22"/>
  <c r="N342" i="22" s="1"/>
  <c r="O342" i="22" s="1"/>
  <c r="M338" i="22"/>
  <c r="N338" i="22" s="1"/>
  <c r="O338" i="22" s="1"/>
  <c r="M330" i="22"/>
  <c r="N330" i="22" s="1"/>
  <c r="O330" i="22" s="1"/>
  <c r="M326" i="22"/>
  <c r="N326" i="22" s="1"/>
  <c r="O326" i="22" s="1"/>
  <c r="M318" i="22"/>
  <c r="N318" i="22" s="1"/>
  <c r="O318" i="22" s="1"/>
  <c r="M314" i="22"/>
  <c r="N314" i="22" s="1"/>
  <c r="O314" i="22" s="1"/>
  <c r="M306" i="22"/>
  <c r="N306" i="22" s="1"/>
  <c r="O306" i="22" s="1"/>
  <c r="M302" i="22"/>
  <c r="N302" i="22" s="1"/>
  <c r="O302" i="22" s="1"/>
  <c r="M294" i="22"/>
  <c r="N294" i="22" s="1"/>
  <c r="O294" i="22" s="1"/>
  <c r="M290" i="22"/>
  <c r="N290" i="22" s="1"/>
  <c r="O290" i="22" s="1"/>
  <c r="M282" i="22"/>
  <c r="N282" i="22" s="1"/>
  <c r="O282" i="22" s="1"/>
  <c r="M278" i="22"/>
  <c r="N278" i="22" s="1"/>
  <c r="O278" i="22" s="1"/>
  <c r="M274" i="22"/>
  <c r="N274" i="22" s="1"/>
  <c r="O274" i="22" s="1"/>
  <c r="M266" i="22"/>
  <c r="N266" i="22" s="1"/>
  <c r="O266" i="22" s="1"/>
  <c r="M262" i="22"/>
  <c r="N262" i="22" s="1"/>
  <c r="O262" i="22" s="1"/>
  <c r="M250" i="22"/>
  <c r="N250" i="22" s="1"/>
  <c r="O250" i="22" s="1"/>
  <c r="M246" i="22"/>
  <c r="N246" i="22" s="1"/>
  <c r="O246" i="22" s="1"/>
  <c r="M234" i="22"/>
  <c r="N234" i="22" s="1"/>
  <c r="O234" i="22" s="1"/>
  <c r="M230" i="22"/>
  <c r="N230" i="22" s="1"/>
  <c r="O230" i="22" s="1"/>
  <c r="M218" i="22"/>
  <c r="N218" i="22" s="1"/>
  <c r="O218" i="22" s="1"/>
  <c r="M210" i="22"/>
  <c r="N210" i="22" s="1"/>
  <c r="O210" i="22" s="1"/>
  <c r="M202" i="22"/>
  <c r="N202" i="22" s="1"/>
  <c r="O202" i="22" s="1"/>
  <c r="M194" i="22"/>
  <c r="N194" i="22" s="1"/>
  <c r="O194" i="22" s="1"/>
  <c r="M186" i="22"/>
  <c r="N186" i="22" s="1"/>
  <c r="O186" i="22" s="1"/>
  <c r="M178" i="22"/>
  <c r="N178" i="22" s="1"/>
  <c r="O178" i="22" s="1"/>
  <c r="M168" i="22"/>
  <c r="N168" i="22" s="1"/>
  <c r="O168" i="22" s="1"/>
  <c r="M159" i="22"/>
  <c r="N159" i="22" s="1"/>
  <c r="O159" i="22" s="1"/>
  <c r="M151" i="22"/>
  <c r="N151" i="22" s="1"/>
  <c r="O151" i="22" s="1"/>
  <c r="M141" i="22"/>
  <c r="N141" i="22" s="1"/>
  <c r="O141" i="22" s="1"/>
  <c r="M133" i="22"/>
  <c r="N133" i="22" s="1"/>
  <c r="O133" i="22" s="1"/>
  <c r="M124" i="22"/>
  <c r="N124" i="22" s="1"/>
  <c r="O124" i="22" s="1"/>
  <c r="M116" i="22"/>
  <c r="N116" i="22" s="1"/>
  <c r="O116" i="22" s="1"/>
  <c r="M107" i="22"/>
  <c r="N107" i="22" s="1"/>
  <c r="O107" i="22" s="1"/>
  <c r="M99" i="22"/>
  <c r="N99" i="22" s="1"/>
  <c r="O99" i="22" s="1"/>
  <c r="M91" i="22"/>
  <c r="N91" i="22" s="1"/>
  <c r="O91" i="22" s="1"/>
  <c r="M82" i="22"/>
  <c r="N82" i="22" s="1"/>
  <c r="O82" i="22" s="1"/>
  <c r="M73" i="22"/>
  <c r="N73" i="22" s="1"/>
  <c r="O73" i="22" s="1"/>
  <c r="M64" i="22"/>
  <c r="N64" i="22" s="1"/>
  <c r="O64" i="22" s="1"/>
  <c r="M55" i="22"/>
  <c r="N55" i="22" s="1"/>
  <c r="O55" i="22" s="1"/>
  <c r="M46" i="22"/>
  <c r="N46" i="22" s="1"/>
  <c r="O46" i="22" s="1"/>
  <c r="M37" i="22"/>
  <c r="N37" i="22" s="1"/>
  <c r="O37" i="22" s="1"/>
  <c r="M28" i="22"/>
  <c r="N28" i="22" s="1"/>
  <c r="O28" i="22" s="1"/>
  <c r="M19" i="22"/>
  <c r="N19" i="22" s="1"/>
  <c r="O19" i="22" s="1"/>
  <c r="M8" i="22"/>
  <c r="N8" i="22" s="1"/>
  <c r="O8" i="22" s="1"/>
  <c r="M206" i="22"/>
  <c r="N206" i="22" s="1"/>
  <c r="O206" i="22" s="1"/>
  <c r="M198" i="22"/>
  <c r="N198" i="22" s="1"/>
  <c r="O198" i="22" s="1"/>
  <c r="M190" i="22"/>
  <c r="N190" i="22" s="1"/>
  <c r="O190" i="22" s="1"/>
  <c r="M182" i="22"/>
  <c r="N182" i="22" s="1"/>
  <c r="O182" i="22" s="1"/>
  <c r="M172" i="22"/>
  <c r="N172" i="22" s="1"/>
  <c r="O172" i="22" s="1"/>
  <c r="M42" i="22"/>
  <c r="N42" i="22" s="1"/>
  <c r="O42" i="22" s="1"/>
  <c r="M214" i="22"/>
  <c r="N214" i="22" s="1"/>
  <c r="O214" i="22" s="1"/>
  <c r="M164" i="22"/>
  <c r="N164" i="22" s="1"/>
  <c r="O164" i="22" s="1"/>
  <c r="M155" i="22"/>
  <c r="N155" i="22" s="1"/>
  <c r="O155" i="22" s="1"/>
  <c r="M147" i="22"/>
  <c r="N147" i="22" s="1"/>
  <c r="O147" i="22" s="1"/>
  <c r="M137" i="22"/>
  <c r="N137" i="22" s="1"/>
  <c r="O137" i="22" s="1"/>
  <c r="M128" i="22"/>
  <c r="N128" i="22" s="1"/>
  <c r="O128" i="22" s="1"/>
  <c r="M120" i="22"/>
  <c r="N120" i="22" s="1"/>
  <c r="O120" i="22" s="1"/>
  <c r="M112" i="22"/>
  <c r="N112" i="22" s="1"/>
  <c r="O112" i="22" s="1"/>
  <c r="M103" i="22"/>
  <c r="N103" i="22" s="1"/>
  <c r="O103" i="22" s="1"/>
  <c r="M95" i="22"/>
  <c r="N95" i="22" s="1"/>
  <c r="O95" i="22" s="1"/>
  <c r="M86" i="22"/>
  <c r="N86" i="22" s="1"/>
  <c r="O86" i="22" s="1"/>
  <c r="M77" i="22"/>
  <c r="N77" i="22" s="1"/>
  <c r="O77" i="22" s="1"/>
  <c r="M69" i="22"/>
  <c r="N69" i="22" s="1"/>
  <c r="O69" i="22" s="1"/>
  <c r="M60" i="22"/>
  <c r="N60" i="22" s="1"/>
  <c r="O60" i="22" s="1"/>
  <c r="M51" i="22"/>
  <c r="N51" i="22" s="1"/>
  <c r="O51" i="22" s="1"/>
  <c r="M33" i="22"/>
  <c r="N33" i="22" s="1"/>
  <c r="O33" i="22" s="1"/>
  <c r="M23" i="22"/>
  <c r="N23" i="22" s="1"/>
  <c r="O23" i="22" s="1"/>
  <c r="M14" i="22"/>
  <c r="N14" i="22" s="1"/>
  <c r="O14" i="22" s="1"/>
  <c r="B3" i="20" l="1"/>
  <c r="B4" i="17" l="1"/>
  <c r="B1" i="6" l="1"/>
  <c r="B1" i="5"/>
  <c r="D1" i="6"/>
  <c r="D1" i="5"/>
  <c r="D1" i="4"/>
  <c r="B1" i="4"/>
  <c r="B5" i="8"/>
  <c r="G5263" i="22" l="1"/>
  <c r="H5263" i="22" s="1"/>
  <c r="I5263" i="22" s="1"/>
  <c r="H4969" i="22"/>
  <c r="I4969" i="22" s="1"/>
  <c r="G4968" i="22"/>
  <c r="G4967" i="22"/>
  <c r="H4967" i="22"/>
  <c r="I4967" i="22" s="1"/>
  <c r="G4969" i="22"/>
  <c r="H4968" i="22"/>
  <c r="I4968" i="22" s="1"/>
  <c r="G5" i="22"/>
  <c r="H4612" i="22"/>
  <c r="H4607" i="22"/>
  <c r="H4603" i="22"/>
  <c r="H4598" i="22"/>
  <c r="H4594" i="22"/>
  <c r="H4589" i="22"/>
  <c r="H4585" i="22"/>
  <c r="H4580" i="22"/>
  <c r="H4575" i="22"/>
  <c r="H4571" i="22"/>
  <c r="H4566" i="22"/>
  <c r="H4562" i="22"/>
  <c r="H4557" i="22"/>
  <c r="H4553" i="22"/>
  <c r="H4548" i="22"/>
  <c r="H4543" i="22"/>
  <c r="H4539" i="22"/>
  <c r="H4534" i="22"/>
  <c r="H4530" i="22"/>
  <c r="H4525" i="22"/>
  <c r="H4521" i="22"/>
  <c r="H4516" i="22"/>
  <c r="H4615" i="22"/>
  <c r="H4611" i="22"/>
  <c r="H4606" i="22"/>
  <c r="H4602" i="22"/>
  <c r="H4597" i="22"/>
  <c r="H4593" i="22"/>
  <c r="H4588" i="22"/>
  <c r="H4583" i="22"/>
  <c r="H4579" i="22"/>
  <c r="H4574" i="22"/>
  <c r="H4570" i="22"/>
  <c r="H4565" i="22"/>
  <c r="H4561" i="22"/>
  <c r="H4556" i="22"/>
  <c r="H4551" i="22"/>
  <c r="H4547" i="22"/>
  <c r="H4542" i="22"/>
  <c r="H4538" i="22"/>
  <c r="H4533" i="22"/>
  <c r="H4529" i="22"/>
  <c r="H4524" i="22"/>
  <c r="H4519" i="22"/>
  <c r="H4515" i="22"/>
  <c r="H4614" i="22"/>
  <c r="H4610" i="22"/>
  <c r="H4605" i="22"/>
  <c r="H4601" i="22"/>
  <c r="H4596" i="22"/>
  <c r="H4591" i="22"/>
  <c r="H4587" i="22"/>
  <c r="H4582" i="22"/>
  <c r="H4578" i="22"/>
  <c r="H4573" i="22"/>
  <c r="H4569" i="22"/>
  <c r="H4564" i="22"/>
  <c r="H4559" i="22"/>
  <c r="H4555" i="22"/>
  <c r="H4550" i="22"/>
  <c r="H4546" i="22"/>
  <c r="H4541" i="22"/>
  <c r="H4537" i="22"/>
  <c r="H4532" i="22"/>
  <c r="H4527" i="22"/>
  <c r="H4523" i="22"/>
  <c r="H4518" i="22"/>
  <c r="H4514" i="22"/>
  <c r="H4613" i="22"/>
  <c r="H4609" i="22"/>
  <c r="H4604" i="22"/>
  <c r="H4599" i="22"/>
  <c r="H4595" i="22"/>
  <c r="H4590" i="22"/>
  <c r="H4586" i="22"/>
  <c r="H4581" i="22"/>
  <c r="H4577" i="22"/>
  <c r="H4572" i="22"/>
  <c r="H4567" i="22"/>
  <c r="H4563" i="22"/>
  <c r="H4558" i="22"/>
  <c r="H4554" i="22"/>
  <c r="H4549" i="22"/>
  <c r="H4545" i="22"/>
  <c r="H4526" i="22"/>
  <c r="H4540" i="22"/>
  <c r="H4522" i="22"/>
  <c r="H4535" i="22"/>
  <c r="H4517" i="22"/>
  <c r="H4531" i="22"/>
  <c r="H4513" i="22"/>
  <c r="H4241" i="22"/>
  <c r="G5258" i="22"/>
  <c r="H5258" i="22" s="1"/>
  <c r="I5258" i="22" s="1"/>
  <c r="G5254" i="22"/>
  <c r="H5254" i="22" s="1"/>
  <c r="I5254" i="22" s="1"/>
  <c r="G5250" i="22"/>
  <c r="H5250" i="22" s="1"/>
  <c r="I5250" i="22" s="1"/>
  <c r="G5246" i="22"/>
  <c r="H5246" i="22" s="1"/>
  <c r="I5246" i="22" s="1"/>
  <c r="G5241" i="22"/>
  <c r="H5241" i="22" s="1"/>
  <c r="I5241" i="22" s="1"/>
  <c r="G5237" i="22"/>
  <c r="H5237" i="22" s="1"/>
  <c r="I5237" i="22" s="1"/>
  <c r="G5233" i="22"/>
  <c r="H5233" i="22" s="1"/>
  <c r="I5233" i="22" s="1"/>
  <c r="H5227" i="22"/>
  <c r="I5227" i="22" s="1"/>
  <c r="G5223" i="22"/>
  <c r="H5223" i="22" s="1"/>
  <c r="I5223" i="22" s="1"/>
  <c r="G5219" i="22"/>
  <c r="H5219" i="22" s="1"/>
  <c r="I5219" i="22" s="1"/>
  <c r="G5215" i="22"/>
  <c r="H5215" i="22" s="1"/>
  <c r="I5215" i="22" s="1"/>
  <c r="G5211" i="22"/>
  <c r="H5211" i="22" s="1"/>
  <c r="I5211" i="22" s="1"/>
  <c r="G5206" i="22"/>
  <c r="H5206" i="22" s="1"/>
  <c r="I5206" i="22" s="1"/>
  <c r="G5202" i="22"/>
  <c r="H5202" i="22" s="1"/>
  <c r="I5202" i="22" s="1"/>
  <c r="G5198" i="22"/>
  <c r="H5198" i="22" s="1"/>
  <c r="I5198" i="22" s="1"/>
  <c r="G5191" i="22"/>
  <c r="H5191" i="22" s="1"/>
  <c r="I5191" i="22" s="1"/>
  <c r="G5181" i="22"/>
  <c r="H5181" i="22" s="1"/>
  <c r="I5181" i="22" s="1"/>
  <c r="G5174" i="22"/>
  <c r="H5174" i="22" s="1"/>
  <c r="I5174" i="22" s="1"/>
  <c r="G5170" i="22"/>
  <c r="H5170" i="22" s="1"/>
  <c r="I5170" i="22" s="1"/>
  <c r="G5166" i="22"/>
  <c r="H5166" i="22" s="1"/>
  <c r="I5166" i="22" s="1"/>
  <c r="H5160" i="22"/>
  <c r="I5160" i="22" s="1"/>
  <c r="G5159" i="22"/>
  <c r="G5155" i="22"/>
  <c r="H5149" i="22"/>
  <c r="I5149" i="22" s="1"/>
  <c r="G5148" i="22"/>
  <c r="H5142" i="22"/>
  <c r="I5142" i="22" s="1"/>
  <c r="G5138" i="22"/>
  <c r="H5138" i="22" s="1"/>
  <c r="I5138" i="22" s="1"/>
  <c r="H5135" i="22"/>
  <c r="I5135" i="22" s="1"/>
  <c r="G5134" i="22"/>
  <c r="H5131" i="22"/>
  <c r="I5131" i="22" s="1"/>
  <c r="G5130" i="22"/>
  <c r="H5127" i="22"/>
  <c r="I5127" i="22" s="1"/>
  <c r="G5126" i="22"/>
  <c r="H5120" i="22"/>
  <c r="I5120" i="22" s="1"/>
  <c r="G5119" i="22"/>
  <c r="H5116" i="22"/>
  <c r="I5116" i="22" s="1"/>
  <c r="G5115" i="22"/>
  <c r="G5255" i="22"/>
  <c r="H5255" i="22" s="1"/>
  <c r="I5255" i="22" s="1"/>
  <c r="G5251" i="22"/>
  <c r="H5251" i="22" s="1"/>
  <c r="I5251" i="22" s="1"/>
  <c r="G5247" i="22"/>
  <c r="H5247" i="22" s="1"/>
  <c r="I5247" i="22" s="1"/>
  <c r="G5242" i="22"/>
  <c r="H5242" i="22" s="1"/>
  <c r="I5242" i="22" s="1"/>
  <c r="G5238" i="22"/>
  <c r="H5238" i="22" s="1"/>
  <c r="I5238" i="22" s="1"/>
  <c r="G5234" i="22"/>
  <c r="H5234" i="22" s="1"/>
  <c r="I5234" i="22" s="1"/>
  <c r="H5228" i="22"/>
  <c r="I5228" i="22" s="1"/>
  <c r="G5227" i="22"/>
  <c r="G5220" i="22"/>
  <c r="H5220" i="22" s="1"/>
  <c r="I5220" i="22" s="1"/>
  <c r="G5216" i="22"/>
  <c r="H5216" i="22" s="1"/>
  <c r="I5216" i="22" s="1"/>
  <c r="G5212" i="22"/>
  <c r="H5212" i="22" s="1"/>
  <c r="I5212" i="22" s="1"/>
  <c r="G5207" i="22"/>
  <c r="H5207" i="22" s="1"/>
  <c r="I5207" i="22" s="1"/>
  <c r="G5203" i="22"/>
  <c r="H5203" i="22" s="1"/>
  <c r="I5203" i="22" s="1"/>
  <c r="G5199" i="22"/>
  <c r="H5199" i="22" s="1"/>
  <c r="I5199" i="22" s="1"/>
  <c r="G5185" i="22"/>
  <c r="H5185" i="22" s="1"/>
  <c r="I5185" i="22" s="1"/>
  <c r="G5175" i="22"/>
  <c r="H5175" i="22" s="1"/>
  <c r="I5175" i="22" s="1"/>
  <c r="G5171" i="22"/>
  <c r="H5171" i="22" s="1"/>
  <c r="I5171" i="22" s="1"/>
  <c r="G5167" i="22"/>
  <c r="H5167" i="22" s="1"/>
  <c r="I5167" i="22" s="1"/>
  <c r="G5160" i="22"/>
  <c r="H5157" i="22"/>
  <c r="I5157" i="22" s="1"/>
  <c r="G5156" i="22"/>
  <c r="H5156" i="22" s="1"/>
  <c r="I5156" i="22" s="1"/>
  <c r="H5150" i="22"/>
  <c r="I5150" i="22" s="1"/>
  <c r="G5149" i="22"/>
  <c r="H5143" i="22"/>
  <c r="I5143" i="22" s="1"/>
  <c r="G5142" i="22"/>
  <c r="H5136" i="22"/>
  <c r="I5136" i="22" s="1"/>
  <c r="G5135" i="22"/>
  <c r="H5132" i="22"/>
  <c r="I5132" i="22" s="1"/>
  <c r="G5131" i="22"/>
  <c r="H5128" i="22"/>
  <c r="I5128" i="22" s="1"/>
  <c r="G5127" i="22"/>
  <c r="G5120" i="22"/>
  <c r="H5117" i="22"/>
  <c r="I5117" i="22" s="1"/>
  <c r="G5116" i="22"/>
  <c r="H5113" i="22"/>
  <c r="I5113" i="22" s="1"/>
  <c r="G5257" i="22"/>
  <c r="H5257" i="22" s="1"/>
  <c r="I5257" i="22" s="1"/>
  <c r="G5253" i="22"/>
  <c r="H5253" i="22" s="1"/>
  <c r="I5253" i="22" s="1"/>
  <c r="G5249" i="22"/>
  <c r="H5249" i="22" s="1"/>
  <c r="I5249" i="22" s="1"/>
  <c r="G5244" i="22"/>
  <c r="H5244" i="22" s="1"/>
  <c r="I5244" i="22" s="1"/>
  <c r="G5240" i="22"/>
  <c r="H5240" i="22" s="1"/>
  <c r="I5240" i="22" s="1"/>
  <c r="G5236" i="22"/>
  <c r="H5236" i="22" s="1"/>
  <c r="I5236" i="22" s="1"/>
  <c r="G5232" i="22"/>
  <c r="H5232" i="22" s="1"/>
  <c r="I5232" i="22" s="1"/>
  <c r="G5221" i="22"/>
  <c r="H5221" i="22" s="1"/>
  <c r="I5221" i="22" s="1"/>
  <c r="G5217" i="22"/>
  <c r="H5217" i="22" s="1"/>
  <c r="I5217" i="22" s="1"/>
  <c r="G5213" i="22"/>
  <c r="H5213" i="22" s="1"/>
  <c r="I5213" i="22" s="1"/>
  <c r="G5208" i="22"/>
  <c r="H5208" i="22" s="1"/>
  <c r="I5208" i="22" s="1"/>
  <c r="G5204" i="22"/>
  <c r="H5204" i="22" s="1"/>
  <c r="I5204" i="22" s="1"/>
  <c r="G5200" i="22"/>
  <c r="H5200" i="22" s="1"/>
  <c r="I5200" i="22" s="1"/>
  <c r="G5196" i="22"/>
  <c r="H5196" i="22" s="1"/>
  <c r="I5196" i="22" s="1"/>
  <c r="H5190" i="22"/>
  <c r="I5190" i="22" s="1"/>
  <c r="H5180" i="22"/>
  <c r="I5180" i="22" s="1"/>
  <c r="G5158" i="22"/>
  <c r="G5150" i="22"/>
  <c r="H5147" i="22"/>
  <c r="I5147" i="22" s="1"/>
  <c r="G5136" i="22"/>
  <c r="H5133" i="22"/>
  <c r="I5133" i="22" s="1"/>
  <c r="G5128" i="22"/>
  <c r="H5125" i="22"/>
  <c r="I5125" i="22" s="1"/>
  <c r="G5118" i="22"/>
  <c r="H5115" i="22"/>
  <c r="I5115" i="22" s="1"/>
  <c r="G5113" i="22"/>
  <c r="H5110" i="22"/>
  <c r="I5110" i="22" s="1"/>
  <c r="G5109" i="22"/>
  <c r="H5103" i="22"/>
  <c r="I5103" i="22" s="1"/>
  <c r="G5102" i="22"/>
  <c r="H5099" i="22"/>
  <c r="I5099" i="22" s="1"/>
  <c r="G5098" i="22"/>
  <c r="H5095" i="22"/>
  <c r="I5095" i="22" s="1"/>
  <c r="G5094" i="22"/>
  <c r="H5091" i="22"/>
  <c r="I5091" i="22" s="1"/>
  <c r="G5087" i="22"/>
  <c r="H5087" i="22" s="1"/>
  <c r="I5087" i="22" s="1"/>
  <c r="H5084" i="22"/>
  <c r="I5084" i="22" s="1"/>
  <c r="G5083" i="22"/>
  <c r="H5080" i="22"/>
  <c r="I5080" i="22" s="1"/>
  <c r="G5079" i="22"/>
  <c r="H5076" i="22"/>
  <c r="I5076" i="22" s="1"/>
  <c r="G5075" i="22"/>
  <c r="H5069" i="22"/>
  <c r="I5069" i="22" s="1"/>
  <c r="G5068" i="22"/>
  <c r="H5065" i="22"/>
  <c r="I5065" i="22" s="1"/>
  <c r="G5064" i="22"/>
  <c r="H5061" i="22"/>
  <c r="I5061" i="22" s="1"/>
  <c r="G5060" i="22"/>
  <c r="H5057" i="22"/>
  <c r="I5057" i="22" s="1"/>
  <c r="G5053" i="22"/>
  <c r="G5256" i="22"/>
  <c r="H5256" i="22" s="1"/>
  <c r="I5256" i="22" s="1"/>
  <c r="G5252" i="22"/>
  <c r="H5252" i="22" s="1"/>
  <c r="I5252" i="22" s="1"/>
  <c r="G5248" i="22"/>
  <c r="H5248" i="22" s="1"/>
  <c r="I5248" i="22" s="1"/>
  <c r="G5243" i="22"/>
  <c r="H5243" i="22" s="1"/>
  <c r="I5243" i="22" s="1"/>
  <c r="G5239" i="22"/>
  <c r="H5239" i="22" s="1"/>
  <c r="I5239" i="22" s="1"/>
  <c r="G5235" i="22"/>
  <c r="H5235" i="22" s="1"/>
  <c r="I5235" i="22" s="1"/>
  <c r="G5222" i="22"/>
  <c r="H5222" i="22" s="1"/>
  <c r="I5222" i="22" s="1"/>
  <c r="G5218" i="22"/>
  <c r="H5218" i="22" s="1"/>
  <c r="I5218" i="22" s="1"/>
  <c r="G5214" i="22"/>
  <c r="H5214" i="22" s="1"/>
  <c r="I5214" i="22" s="1"/>
  <c r="G5209" i="22"/>
  <c r="H5209" i="22" s="1"/>
  <c r="I5209" i="22" s="1"/>
  <c r="G5205" i="22"/>
  <c r="H5205" i="22" s="1"/>
  <c r="I5205" i="22" s="1"/>
  <c r="G5201" i="22"/>
  <c r="H5201" i="22" s="1"/>
  <c r="I5201" i="22" s="1"/>
  <c r="G5197" i="22"/>
  <c r="H5197" i="22" s="1"/>
  <c r="I5197" i="22" s="1"/>
  <c r="H5159" i="22"/>
  <c r="I5159" i="22" s="1"/>
  <c r="H5154" i="22"/>
  <c r="I5154" i="22" s="1"/>
  <c r="G5143" i="22"/>
  <c r="H5137" i="22"/>
  <c r="I5137" i="22" s="1"/>
  <c r="G5132" i="22"/>
  <c r="H5129" i="22"/>
  <c r="I5129" i="22" s="1"/>
  <c r="H5119" i="22"/>
  <c r="I5119" i="22" s="1"/>
  <c r="G5114" i="22"/>
  <c r="H5112" i="22"/>
  <c r="I5112" i="22" s="1"/>
  <c r="G5111" i="22"/>
  <c r="H5108" i="22"/>
  <c r="I5108" i="22" s="1"/>
  <c r="G5104" i="22"/>
  <c r="H5104" i="22" s="1"/>
  <c r="I5104" i="22" s="1"/>
  <c r="H5101" i="22"/>
  <c r="I5101" i="22" s="1"/>
  <c r="G5100" i="22"/>
  <c r="H5097" i="22"/>
  <c r="I5097" i="22" s="1"/>
  <c r="G5096" i="22"/>
  <c r="H5093" i="22"/>
  <c r="I5093" i="22" s="1"/>
  <c r="G5092" i="22"/>
  <c r="H5086" i="22"/>
  <c r="I5086" i="22" s="1"/>
  <c r="G5085" i="22"/>
  <c r="H5082" i="22"/>
  <c r="I5082" i="22" s="1"/>
  <c r="G5081" i="22"/>
  <c r="H5078" i="22"/>
  <c r="I5078" i="22" s="1"/>
  <c r="G5077" i="22"/>
  <c r="H5074" i="22"/>
  <c r="I5074" i="22" s="1"/>
  <c r="G5070" i="22"/>
  <c r="H5070" i="22" s="1"/>
  <c r="I5070" i="22" s="1"/>
  <c r="H5067" i="22"/>
  <c r="I5067" i="22" s="1"/>
  <c r="G5066" i="22"/>
  <c r="H5063" i="22"/>
  <c r="I5063" i="22" s="1"/>
  <c r="G5062" i="22"/>
  <c r="H5059" i="22"/>
  <c r="I5059" i="22" s="1"/>
  <c r="G5058" i="22"/>
  <c r="H5052" i="22"/>
  <c r="I5052" i="22" s="1"/>
  <c r="G5051" i="22"/>
  <c r="H5048" i="22"/>
  <c r="I5048" i="22" s="1"/>
  <c r="G5047" i="22"/>
  <c r="H5044" i="22"/>
  <c r="I5044" i="22" s="1"/>
  <c r="G5228" i="22"/>
  <c r="G5180" i="22"/>
  <c r="G5172" i="22"/>
  <c r="H5172" i="22" s="1"/>
  <c r="I5172" i="22" s="1"/>
  <c r="G5169" i="22"/>
  <c r="H5169" i="22" s="1"/>
  <c r="I5169" i="22" s="1"/>
  <c r="G5164" i="22"/>
  <c r="H5164" i="22" s="1"/>
  <c r="I5164" i="22" s="1"/>
  <c r="H5148" i="22"/>
  <c r="I5148" i="22" s="1"/>
  <c r="G5137" i="22"/>
  <c r="H5126" i="22"/>
  <c r="I5126" i="22" s="1"/>
  <c r="H5114" i="22"/>
  <c r="I5114" i="22" s="1"/>
  <c r="H5111" i="22"/>
  <c r="I5111" i="22" s="1"/>
  <c r="G5103" i="22"/>
  <c r="H5100" i="22"/>
  <c r="I5100" i="22" s="1"/>
  <c r="G5095" i="22"/>
  <c r="H5092" i="22"/>
  <c r="I5092" i="22" s="1"/>
  <c r="G5084" i="22"/>
  <c r="H5081" i="22"/>
  <c r="I5081" i="22" s="1"/>
  <c r="G5076" i="22"/>
  <c r="G5065" i="22"/>
  <c r="H5062" i="22"/>
  <c r="I5062" i="22" s="1"/>
  <c r="G5057" i="22"/>
  <c r="G5050" i="22"/>
  <c r="G5048" i="22"/>
  <c r="H5046" i="22"/>
  <c r="I5046" i="22" s="1"/>
  <c r="G5043" i="22"/>
  <c r="G5036" i="22"/>
  <c r="H5036" i="22" s="1"/>
  <c r="I5036" i="22" s="1"/>
  <c r="G5032" i="22"/>
  <c r="H5032" i="22" s="1"/>
  <c r="I5032" i="22" s="1"/>
  <c r="G5028" i="22"/>
  <c r="H5028" i="22" s="1"/>
  <c r="I5028" i="22" s="1"/>
  <c r="G5024" i="22"/>
  <c r="H5024" i="22" s="1"/>
  <c r="I5024" i="22" s="1"/>
  <c r="G5017" i="22"/>
  <c r="H5017" i="22" s="1"/>
  <c r="I5017" i="22" s="1"/>
  <c r="G5013" i="22"/>
  <c r="H5013" i="22" s="1"/>
  <c r="I5013" i="22" s="1"/>
  <c r="G5009" i="22"/>
  <c r="H5009" i="22" s="1"/>
  <c r="I5009" i="22" s="1"/>
  <c r="G5002" i="22"/>
  <c r="H5002" i="22" s="1"/>
  <c r="I5002" i="22" s="1"/>
  <c r="G4998" i="22"/>
  <c r="H4998" i="22" s="1"/>
  <c r="I4998" i="22" s="1"/>
  <c r="G4994" i="22"/>
  <c r="H4994" i="22" s="1"/>
  <c r="I4994" i="22" s="1"/>
  <c r="G4990" i="22"/>
  <c r="H4990" i="22" s="1"/>
  <c r="I4990" i="22" s="1"/>
  <c r="G4983" i="22"/>
  <c r="H4983" i="22" s="1"/>
  <c r="I4983" i="22" s="1"/>
  <c r="G4979" i="22"/>
  <c r="H4979" i="22" s="1"/>
  <c r="I4979" i="22" s="1"/>
  <c r="G4975" i="22"/>
  <c r="H4975" i="22" s="1"/>
  <c r="I4975" i="22" s="1"/>
  <c r="G4960" i="22"/>
  <c r="H4960" i="22" s="1"/>
  <c r="I4960" i="22" s="1"/>
  <c r="G4956" i="22"/>
  <c r="H4956" i="22" s="1"/>
  <c r="I4956" i="22" s="1"/>
  <c r="G4952" i="22"/>
  <c r="H4952" i="22" s="1"/>
  <c r="I4952" i="22" s="1"/>
  <c r="G4948" i="22"/>
  <c r="H4948" i="22" s="1"/>
  <c r="I4948" i="22" s="1"/>
  <c r="H4926" i="22"/>
  <c r="G5186" i="22"/>
  <c r="H5186" i="22" s="1"/>
  <c r="I5186" i="22" s="1"/>
  <c r="H5155" i="22"/>
  <c r="I5155" i="22" s="1"/>
  <c r="G5147" i="22"/>
  <c r="H5130" i="22"/>
  <c r="I5130" i="22" s="1"/>
  <c r="G5125" i="22"/>
  <c r="H5118" i="22"/>
  <c r="I5118" i="22" s="1"/>
  <c r="G5108" i="22"/>
  <c r="H5102" i="22"/>
  <c r="I5102" i="22" s="1"/>
  <c r="G5097" i="22"/>
  <c r="H5094" i="22"/>
  <c r="I5094" i="22" s="1"/>
  <c r="G5086" i="22"/>
  <c r="H5083" i="22"/>
  <c r="I5083" i="22" s="1"/>
  <c r="G5078" i="22"/>
  <c r="H5075" i="22"/>
  <c r="I5075" i="22" s="1"/>
  <c r="G5067" i="22"/>
  <c r="H5064" i="22"/>
  <c r="I5064" i="22" s="1"/>
  <c r="G5059" i="22"/>
  <c r="H5053" i="22"/>
  <c r="I5053" i="22" s="1"/>
  <c r="H5051" i="22"/>
  <c r="I5051" i="22" s="1"/>
  <c r="H5049" i="22"/>
  <c r="I5049" i="22" s="1"/>
  <c r="G5046" i="22"/>
  <c r="G5044" i="22"/>
  <c r="H5041" i="22"/>
  <c r="I5041" i="22" s="1"/>
  <c r="G5037" i="22"/>
  <c r="H5037" i="22" s="1"/>
  <c r="I5037" i="22" s="1"/>
  <c r="G5033" i="22"/>
  <c r="H5033" i="22" s="1"/>
  <c r="I5033" i="22" s="1"/>
  <c r="G5029" i="22"/>
  <c r="H5029" i="22" s="1"/>
  <c r="I5029" i="22" s="1"/>
  <c r="G5025" i="22"/>
  <c r="H5025" i="22" s="1"/>
  <c r="I5025" i="22" s="1"/>
  <c r="G5018" i="22"/>
  <c r="H5018" i="22" s="1"/>
  <c r="I5018" i="22" s="1"/>
  <c r="G5014" i="22"/>
  <c r="H5014" i="22" s="1"/>
  <c r="I5014" i="22" s="1"/>
  <c r="G5010" i="22"/>
  <c r="H5010" i="22" s="1"/>
  <c r="I5010" i="22" s="1"/>
  <c r="G5003" i="22"/>
  <c r="H5003" i="22" s="1"/>
  <c r="I5003" i="22" s="1"/>
  <c r="G4999" i="22"/>
  <c r="H4999" i="22" s="1"/>
  <c r="I4999" i="22" s="1"/>
  <c r="G4995" i="22"/>
  <c r="H4995" i="22" s="1"/>
  <c r="I4995" i="22" s="1"/>
  <c r="G4991" i="22"/>
  <c r="H4991" i="22" s="1"/>
  <c r="I4991" i="22" s="1"/>
  <c r="G4984" i="22"/>
  <c r="H4984" i="22" s="1"/>
  <c r="I4984" i="22" s="1"/>
  <c r="G4980" i="22"/>
  <c r="H4980" i="22" s="1"/>
  <c r="I4980" i="22" s="1"/>
  <c r="G4976" i="22"/>
  <c r="H4976" i="22" s="1"/>
  <c r="I4976" i="22" s="1"/>
  <c r="G4961" i="22"/>
  <c r="H4961" i="22" s="1"/>
  <c r="I4961" i="22" s="1"/>
  <c r="G4957" i="22"/>
  <c r="H4957" i="22" s="1"/>
  <c r="I4957" i="22" s="1"/>
  <c r="G4953" i="22"/>
  <c r="H4953" i="22" s="1"/>
  <c r="I4953" i="22" s="1"/>
  <c r="G4949" i="22"/>
  <c r="H4949" i="22" s="1"/>
  <c r="I4949" i="22" s="1"/>
  <c r="H4934" i="22"/>
  <c r="G4926" i="22"/>
  <c r="G5168" i="22"/>
  <c r="H5168" i="22" s="1"/>
  <c r="I5168" i="22" s="1"/>
  <c r="G5165" i="22"/>
  <c r="H5165" i="22" s="1"/>
  <c r="I5165" i="22" s="1"/>
  <c r="H5109" i="22"/>
  <c r="I5109" i="22" s="1"/>
  <c r="G5101" i="22"/>
  <c r="G5082" i="22"/>
  <c r="G5069" i="22"/>
  <c r="H5058" i="22"/>
  <c r="I5058" i="22" s="1"/>
  <c r="H5047" i="22"/>
  <c r="I5047" i="22" s="1"/>
  <c r="G5041" i="22"/>
  <c r="G5034" i="22"/>
  <c r="H5034" i="22" s="1"/>
  <c r="I5034" i="22" s="1"/>
  <c r="G5030" i="22"/>
  <c r="H5030" i="22" s="1"/>
  <c r="I5030" i="22" s="1"/>
  <c r="G5026" i="22"/>
  <c r="H5026" i="22" s="1"/>
  <c r="I5026" i="22" s="1"/>
  <c r="G5019" i="22"/>
  <c r="H5019" i="22" s="1"/>
  <c r="I5019" i="22" s="1"/>
  <c r="G5015" i="22"/>
  <c r="H5015" i="22" s="1"/>
  <c r="I5015" i="22" s="1"/>
  <c r="G5011" i="22"/>
  <c r="H5011" i="22" s="1"/>
  <c r="I5011" i="22" s="1"/>
  <c r="G5007" i="22"/>
  <c r="H5007" i="22" s="1"/>
  <c r="I5007" i="22" s="1"/>
  <c r="G5000" i="22"/>
  <c r="H5000" i="22" s="1"/>
  <c r="I5000" i="22" s="1"/>
  <c r="G4996" i="22"/>
  <c r="H4996" i="22" s="1"/>
  <c r="I4996" i="22" s="1"/>
  <c r="G4992" i="22"/>
  <c r="H4992" i="22" s="1"/>
  <c r="I4992" i="22" s="1"/>
  <c r="G4985" i="22"/>
  <c r="H4985" i="22" s="1"/>
  <c r="I4985" i="22" s="1"/>
  <c r="G4981" i="22"/>
  <c r="H4981" i="22" s="1"/>
  <c r="I4981" i="22" s="1"/>
  <c r="G4977" i="22"/>
  <c r="H4977" i="22" s="1"/>
  <c r="I4977" i="22" s="1"/>
  <c r="G4973" i="22"/>
  <c r="H4973" i="22" s="1"/>
  <c r="I4973" i="22" s="1"/>
  <c r="G4958" i="22"/>
  <c r="G4954" i="22"/>
  <c r="H4954" i="22" s="1"/>
  <c r="I4954" i="22" s="1"/>
  <c r="G4950" i="22"/>
  <c r="H4950" i="22" s="1"/>
  <c r="I4950" i="22" s="1"/>
  <c r="G4917" i="22"/>
  <c r="G4913" i="22"/>
  <c r="G4909" i="22"/>
  <c r="H4909" i="22" s="1"/>
  <c r="I4909" i="22" s="1"/>
  <c r="H4888" i="22"/>
  <c r="I4888" i="22" s="1"/>
  <c r="G4886" i="22"/>
  <c r="H4883" i="22"/>
  <c r="I4883" i="22" s="1"/>
  <c r="G4882" i="22"/>
  <c r="H4879" i="22"/>
  <c r="I4879" i="22" s="1"/>
  <c r="G4878" i="22"/>
  <c r="H4875" i="22"/>
  <c r="I4875" i="22" s="1"/>
  <c r="H4862" i="22"/>
  <c r="I4862" i="22" s="1"/>
  <c r="G4860" i="22"/>
  <c r="H4857" i="22"/>
  <c r="I4857" i="22" s="1"/>
  <c r="G4856" i="22"/>
  <c r="H4853" i="22"/>
  <c r="I4853" i="22" s="1"/>
  <c r="G4852" i="22"/>
  <c r="H4849" i="22"/>
  <c r="H4836" i="22"/>
  <c r="I4836" i="22" s="1"/>
  <c r="G4834" i="22"/>
  <c r="H4831" i="22"/>
  <c r="I4831" i="22" s="1"/>
  <c r="G4830" i="22"/>
  <c r="H4827" i="22"/>
  <c r="I4827" i="22" s="1"/>
  <c r="G4826" i="22"/>
  <c r="H4823" i="22"/>
  <c r="H4810" i="22"/>
  <c r="I4810" i="22" s="1"/>
  <c r="G4808" i="22"/>
  <c r="H4805" i="22"/>
  <c r="I4805" i="22" s="1"/>
  <c r="G4804" i="22"/>
  <c r="H4801" i="22"/>
  <c r="I4801" i="22" s="1"/>
  <c r="G4800" i="22"/>
  <c r="H4797" i="22"/>
  <c r="I4797" i="22" s="1"/>
  <c r="H4784" i="22"/>
  <c r="I4784" i="22" s="1"/>
  <c r="G4782" i="22"/>
  <c r="H4779" i="22"/>
  <c r="I4779" i="22" s="1"/>
  <c r="G4778" i="22"/>
  <c r="H4775" i="22"/>
  <c r="I4775" i="22" s="1"/>
  <c r="G4774" i="22"/>
  <c r="H4771" i="22"/>
  <c r="I4771" i="22" s="1"/>
  <c r="H4758" i="22"/>
  <c r="I4758" i="22" s="1"/>
  <c r="G4756" i="22"/>
  <c r="H4753" i="22"/>
  <c r="I4753" i="22" s="1"/>
  <c r="G4752" i="22"/>
  <c r="H4749" i="22"/>
  <c r="I4749" i="22" s="1"/>
  <c r="G4748" i="22"/>
  <c r="H4745" i="22"/>
  <c r="G4743" i="22"/>
  <c r="H4740" i="22"/>
  <c r="I4740" i="22" s="1"/>
  <c r="G4739" i="22"/>
  <c r="H4736" i="22"/>
  <c r="I4736" i="22" s="1"/>
  <c r="G4735" i="22"/>
  <c r="H4732" i="22"/>
  <c r="G4730" i="22"/>
  <c r="G5176" i="22"/>
  <c r="H5176" i="22" s="1"/>
  <c r="I5176" i="22" s="1"/>
  <c r="G5173" i="22"/>
  <c r="H5173" i="22" s="1"/>
  <c r="I5173" i="22" s="1"/>
  <c r="H5158" i="22"/>
  <c r="I5158" i="22" s="1"/>
  <c r="G5133" i="22"/>
  <c r="G5121" i="22"/>
  <c r="H5121" i="22" s="1"/>
  <c r="I5121" i="22" s="1"/>
  <c r="G5112" i="22"/>
  <c r="H5098" i="22"/>
  <c r="I5098" i="22" s="1"/>
  <c r="G5093" i="22"/>
  <c r="H5079" i="22"/>
  <c r="I5079" i="22" s="1"/>
  <c r="G5074" i="22"/>
  <c r="H5066" i="22"/>
  <c r="I5066" i="22" s="1"/>
  <c r="G5061" i="22"/>
  <c r="G5049" i="22"/>
  <c r="H5045" i="22"/>
  <c r="I5045" i="22" s="1"/>
  <c r="H5042" i="22"/>
  <c r="I5042" i="22" s="1"/>
  <c r="G5035" i="22"/>
  <c r="H5035" i="22" s="1"/>
  <c r="I5035" i="22" s="1"/>
  <c r="G5031" i="22"/>
  <c r="H5031" i="22" s="1"/>
  <c r="I5031" i="22" s="1"/>
  <c r="G5027" i="22"/>
  <c r="H5027" i="22" s="1"/>
  <c r="I5027" i="22" s="1"/>
  <c r="G5020" i="22"/>
  <c r="H5020" i="22" s="1"/>
  <c r="I5020" i="22" s="1"/>
  <c r="G5016" i="22"/>
  <c r="H5016" i="22" s="1"/>
  <c r="I5016" i="22" s="1"/>
  <c r="G5012" i="22"/>
  <c r="H5012" i="22" s="1"/>
  <c r="I5012" i="22" s="1"/>
  <c r="G5008" i="22"/>
  <c r="H5008" i="22" s="1"/>
  <c r="I5008" i="22" s="1"/>
  <c r="G5001" i="22"/>
  <c r="H5001" i="22" s="1"/>
  <c r="I5001" i="22" s="1"/>
  <c r="G4997" i="22"/>
  <c r="H4997" i="22" s="1"/>
  <c r="I4997" i="22" s="1"/>
  <c r="G4993" i="22"/>
  <c r="H4993" i="22" s="1"/>
  <c r="I4993" i="22" s="1"/>
  <c r="G4986" i="22"/>
  <c r="H4986" i="22" s="1"/>
  <c r="I4986" i="22" s="1"/>
  <c r="G4982" i="22"/>
  <c r="H4982" i="22" s="1"/>
  <c r="I4982" i="22" s="1"/>
  <c r="G4978" i="22"/>
  <c r="H4978" i="22" s="1"/>
  <c r="I4978" i="22" s="1"/>
  <c r="G4974" i="22"/>
  <c r="H4974" i="22" s="1"/>
  <c r="I4974" i="22" s="1"/>
  <c r="G4959" i="22"/>
  <c r="H4959" i="22" s="1"/>
  <c r="I4959" i="22" s="1"/>
  <c r="G4955" i="22"/>
  <c r="H4955" i="22" s="1"/>
  <c r="I4955" i="22" s="1"/>
  <c r="G4951" i="22"/>
  <c r="H4951" i="22" s="1"/>
  <c r="I4951" i="22" s="1"/>
  <c r="G4935" i="22"/>
  <c r="G4915" i="22"/>
  <c r="H4915" i="22" s="1"/>
  <c r="I4915" i="22" s="1"/>
  <c r="G4911" i="22"/>
  <c r="H4911" i="22" s="1"/>
  <c r="I4911" i="22" s="1"/>
  <c r="G4907" i="22"/>
  <c r="H4890" i="22"/>
  <c r="I4890" i="22" s="1"/>
  <c r="G4889" i="22"/>
  <c r="H4885" i="22"/>
  <c r="I4885" i="22" s="1"/>
  <c r="G4884" i="22"/>
  <c r="H4881" i="22"/>
  <c r="I4881" i="22" s="1"/>
  <c r="G4880" i="22"/>
  <c r="H4877" i="22"/>
  <c r="I4877" i="22" s="1"/>
  <c r="G4876" i="22"/>
  <c r="H4864" i="22"/>
  <c r="I4864" i="22" s="1"/>
  <c r="G4863" i="22"/>
  <c r="H4859" i="22"/>
  <c r="I4859" i="22" s="1"/>
  <c r="G4858" i="22"/>
  <c r="H4855" i="22"/>
  <c r="I4855" i="22" s="1"/>
  <c r="G4854" i="22"/>
  <c r="H4851" i="22"/>
  <c r="I4851" i="22" s="1"/>
  <c r="G4850" i="22"/>
  <c r="H4838" i="22"/>
  <c r="I4838" i="22" s="1"/>
  <c r="G4837" i="22"/>
  <c r="H4833" i="22"/>
  <c r="I4833" i="22" s="1"/>
  <c r="G4832" i="22"/>
  <c r="H4829" i="22"/>
  <c r="I4829" i="22" s="1"/>
  <c r="G4828" i="22"/>
  <c r="H4825" i="22"/>
  <c r="I4825" i="22" s="1"/>
  <c r="G4824" i="22"/>
  <c r="H4812" i="22"/>
  <c r="I4812" i="22" s="1"/>
  <c r="G4811" i="22"/>
  <c r="H4807" i="22"/>
  <c r="I4807" i="22" s="1"/>
  <c r="G4806" i="22"/>
  <c r="H4803" i="22"/>
  <c r="I4803" i="22" s="1"/>
  <c r="G4802" i="22"/>
  <c r="H4799" i="22"/>
  <c r="I4799" i="22" s="1"/>
  <c r="G4798" i="22"/>
  <c r="H4786" i="22"/>
  <c r="I4786" i="22" s="1"/>
  <c r="G4785" i="22"/>
  <c r="H4781" i="22"/>
  <c r="I4781" i="22" s="1"/>
  <c r="G4780" i="22"/>
  <c r="H4777" i="22"/>
  <c r="I4777" i="22" s="1"/>
  <c r="G4776" i="22"/>
  <c r="H4773" i="22"/>
  <c r="I4773" i="22" s="1"/>
  <c r="G4772" i="22"/>
  <c r="H4760" i="22"/>
  <c r="I4760" i="22" s="1"/>
  <c r="G4759" i="22"/>
  <c r="H4755" i="22"/>
  <c r="I4755" i="22" s="1"/>
  <c r="G4754" i="22"/>
  <c r="H4751" i="22"/>
  <c r="I4751" i="22" s="1"/>
  <c r="G4750" i="22"/>
  <c r="H4747" i="22"/>
  <c r="I4747" i="22" s="1"/>
  <c r="G4746" i="22"/>
  <c r="H4742" i="22"/>
  <c r="I4742" i="22" s="1"/>
  <c r="G4741" i="22"/>
  <c r="H4738" i="22"/>
  <c r="I4738" i="22" s="1"/>
  <c r="G4737" i="22"/>
  <c r="H4734" i="22"/>
  <c r="I4734" i="22" s="1"/>
  <c r="G4733" i="22"/>
  <c r="G5190" i="22"/>
  <c r="H5060" i="22"/>
  <c r="I5060" i="22" s="1"/>
  <c r="G5042" i="22"/>
  <c r="G4934" i="22"/>
  <c r="G4918" i="22"/>
  <c r="H4918" i="22" s="1"/>
  <c r="I4918" i="22" s="1"/>
  <c r="G4916" i="22"/>
  <c r="G4914" i="22"/>
  <c r="H4914" i="22" s="1"/>
  <c r="I4914" i="22" s="1"/>
  <c r="G4912" i="22"/>
  <c r="G4910" i="22"/>
  <c r="H4910" i="22" s="1"/>
  <c r="I4910" i="22" s="1"/>
  <c r="G4908" i="22"/>
  <c r="G4906" i="22"/>
  <c r="H4889" i="22"/>
  <c r="I4889" i="22" s="1"/>
  <c r="G4883" i="22"/>
  <c r="H4880" i="22"/>
  <c r="I4880" i="22" s="1"/>
  <c r="G4875" i="22"/>
  <c r="H4863" i="22"/>
  <c r="I4863" i="22" s="1"/>
  <c r="G4857" i="22"/>
  <c r="H4854" i="22"/>
  <c r="I4854" i="22" s="1"/>
  <c r="G4849" i="22"/>
  <c r="H4837" i="22"/>
  <c r="I4837" i="22" s="1"/>
  <c r="G4831" i="22"/>
  <c r="H4828" i="22"/>
  <c r="I4828" i="22" s="1"/>
  <c r="G4823" i="22"/>
  <c r="H4811" i="22"/>
  <c r="I4811" i="22" s="1"/>
  <c r="G4805" i="22"/>
  <c r="H4802" i="22"/>
  <c r="I4802" i="22" s="1"/>
  <c r="G4797" i="22"/>
  <c r="H4785" i="22"/>
  <c r="I4785" i="22" s="1"/>
  <c r="G4779" i="22"/>
  <c r="H4776" i="22"/>
  <c r="I4776" i="22" s="1"/>
  <c r="G4771" i="22"/>
  <c r="H4759" i="22"/>
  <c r="I4759" i="22" s="1"/>
  <c r="G4753" i="22"/>
  <c r="H4750" i="22"/>
  <c r="I4750" i="22" s="1"/>
  <c r="G4745" i="22"/>
  <c r="H4741" i="22"/>
  <c r="I4741" i="22" s="1"/>
  <c r="G4736" i="22"/>
  <c r="H4733" i="22"/>
  <c r="I4733" i="22" s="1"/>
  <c r="G4728" i="22"/>
  <c r="H4725" i="22"/>
  <c r="I4725" i="22" s="1"/>
  <c r="G4724" i="22"/>
  <c r="H4721" i="22"/>
  <c r="I4721" i="22" s="1"/>
  <c r="G4720" i="22"/>
  <c r="H4716" i="22"/>
  <c r="I4716" i="22" s="1"/>
  <c r="G4715" i="22"/>
  <c r="H4712" i="22"/>
  <c r="I4712" i="22" s="1"/>
  <c r="G4711" i="22"/>
  <c r="H4708" i="22"/>
  <c r="I4708" i="22" s="1"/>
  <c r="G4707" i="22"/>
  <c r="H4703" i="22"/>
  <c r="I4703" i="22" s="1"/>
  <c r="G4702" i="22"/>
  <c r="H4699" i="22"/>
  <c r="I4699" i="22" s="1"/>
  <c r="G4698" i="22"/>
  <c r="H4695" i="22"/>
  <c r="I4695" i="22" s="1"/>
  <c r="G4694" i="22"/>
  <c r="H4690" i="22"/>
  <c r="I4690" i="22" s="1"/>
  <c r="G4689" i="22"/>
  <c r="H4686" i="22"/>
  <c r="I4686" i="22" s="1"/>
  <c r="G4685" i="22"/>
  <c r="H4682" i="22"/>
  <c r="I4682" i="22" s="1"/>
  <c r="G4681" i="22"/>
  <c r="H4677" i="22"/>
  <c r="I4677" i="22" s="1"/>
  <c r="G4676" i="22"/>
  <c r="H4673" i="22"/>
  <c r="I4673" i="22" s="1"/>
  <c r="G4672" i="22"/>
  <c r="H4669" i="22"/>
  <c r="I4669" i="22" s="1"/>
  <c r="G4668" i="22"/>
  <c r="H4664" i="22"/>
  <c r="I4664" i="22" s="1"/>
  <c r="G4663" i="22"/>
  <c r="H4660" i="22"/>
  <c r="I4660" i="22" s="1"/>
  <c r="G4659" i="22"/>
  <c r="H4656" i="22"/>
  <c r="I4656" i="22" s="1"/>
  <c r="G4655" i="22"/>
  <c r="G4633" i="22"/>
  <c r="G4629" i="22"/>
  <c r="G4625" i="22"/>
  <c r="G5157" i="22"/>
  <c r="G5117" i="22"/>
  <c r="G5091" i="22"/>
  <c r="G5080" i="22"/>
  <c r="H5068" i="22"/>
  <c r="I5068" i="22" s="1"/>
  <c r="G4885" i="22"/>
  <c r="H4882" i="22"/>
  <c r="I4882" i="22" s="1"/>
  <c r="G4877" i="22"/>
  <c r="G4859" i="22"/>
  <c r="H4856" i="22"/>
  <c r="I4856" i="22" s="1"/>
  <c r="G4851" i="22"/>
  <c r="G4833" i="22"/>
  <c r="H4830" i="22"/>
  <c r="I4830" i="22" s="1"/>
  <c r="G4825" i="22"/>
  <c r="G4807" i="22"/>
  <c r="H4804" i="22"/>
  <c r="I4804" i="22" s="1"/>
  <c r="G4799" i="22"/>
  <c r="G4781" i="22"/>
  <c r="H4778" i="22"/>
  <c r="I4778" i="22" s="1"/>
  <c r="G4773" i="22"/>
  <c r="G4755" i="22"/>
  <c r="H4752" i="22"/>
  <c r="I4752" i="22" s="1"/>
  <c r="G4747" i="22"/>
  <c r="H4743" i="22"/>
  <c r="I4743" i="22" s="1"/>
  <c r="G4738" i="22"/>
  <c r="H4735" i="22"/>
  <c r="I4735" i="22" s="1"/>
  <c r="H4729" i="22"/>
  <c r="I4729" i="22" s="1"/>
  <c r="H4726" i="22"/>
  <c r="I4726" i="22" s="1"/>
  <c r="G4725" i="22"/>
  <c r="H4722" i="22"/>
  <c r="I4722" i="22" s="1"/>
  <c r="G4721" i="22"/>
  <c r="H4717" i="22"/>
  <c r="I4717" i="22" s="1"/>
  <c r="G4716" i="22"/>
  <c r="H4713" i="22"/>
  <c r="I4713" i="22" s="1"/>
  <c r="G4712" i="22"/>
  <c r="H4709" i="22"/>
  <c r="I4709" i="22" s="1"/>
  <c r="G4708" i="22"/>
  <c r="H4704" i="22"/>
  <c r="I4704" i="22" s="1"/>
  <c r="G4703" i="22"/>
  <c r="H4700" i="22"/>
  <c r="I4700" i="22" s="1"/>
  <c r="G4699" i="22"/>
  <c r="H4696" i="22"/>
  <c r="I4696" i="22" s="1"/>
  <c r="G4695" i="22"/>
  <c r="H4691" i="22"/>
  <c r="I4691" i="22" s="1"/>
  <c r="G4690" i="22"/>
  <c r="H4687" i="22"/>
  <c r="I4687" i="22" s="1"/>
  <c r="G4686" i="22"/>
  <c r="H4683" i="22"/>
  <c r="I4683" i="22" s="1"/>
  <c r="G4682" i="22"/>
  <c r="H4678" i="22"/>
  <c r="I4678" i="22" s="1"/>
  <c r="G4677" i="22"/>
  <c r="H4674" i="22"/>
  <c r="I4674" i="22" s="1"/>
  <c r="G4673" i="22"/>
  <c r="H4670" i="22"/>
  <c r="I4670" i="22" s="1"/>
  <c r="G4669" i="22"/>
  <c r="H4665" i="22"/>
  <c r="I4665" i="22" s="1"/>
  <c r="G4664" i="22"/>
  <c r="H4661" i="22"/>
  <c r="I4661" i="22" s="1"/>
  <c r="G4660" i="22"/>
  <c r="H4657" i="22"/>
  <c r="I4657" i="22" s="1"/>
  <c r="G4656" i="22"/>
  <c r="G4634" i="22"/>
  <c r="G4630" i="22"/>
  <c r="G4626" i="22"/>
  <c r="H4626" i="22" s="1"/>
  <c r="I4626" i="22" s="1"/>
  <c r="H5134" i="22"/>
  <c r="I5134" i="22" s="1"/>
  <c r="G5110" i="22"/>
  <c r="H5050" i="22"/>
  <c r="I5050" i="22" s="1"/>
  <c r="H4884" i="22"/>
  <c r="I4884" i="22" s="1"/>
  <c r="G4879" i="22"/>
  <c r="G4862" i="22"/>
  <c r="H4850" i="22"/>
  <c r="I4850" i="22" s="1"/>
  <c r="H4832" i="22"/>
  <c r="I4832" i="22" s="1"/>
  <c r="G4827" i="22"/>
  <c r="G4810" i="22"/>
  <c r="H4798" i="22"/>
  <c r="I4798" i="22" s="1"/>
  <c r="H4780" i="22"/>
  <c r="I4780" i="22" s="1"/>
  <c r="G4775" i="22"/>
  <c r="G4758" i="22"/>
  <c r="H4746" i="22"/>
  <c r="I4746" i="22" s="1"/>
  <c r="G4740" i="22"/>
  <c r="G4729" i="22"/>
  <c r="G4726" i="22"/>
  <c r="H4723" i="22"/>
  <c r="I4723" i="22" s="1"/>
  <c r="G4717" i="22"/>
  <c r="H4714" i="22"/>
  <c r="I4714" i="22" s="1"/>
  <c r="G4709" i="22"/>
  <c r="H4706" i="22"/>
  <c r="I4706" i="22" s="1"/>
  <c r="G4700" i="22"/>
  <c r="H4697" i="22"/>
  <c r="I4697" i="22" s="1"/>
  <c r="G4691" i="22"/>
  <c r="H4688" i="22"/>
  <c r="I4688" i="22" s="1"/>
  <c r="G4683" i="22"/>
  <c r="H4680" i="22"/>
  <c r="G4674" i="22"/>
  <c r="H4671" i="22"/>
  <c r="I4671" i="22" s="1"/>
  <c r="G4665" i="22"/>
  <c r="H4662" i="22"/>
  <c r="I4662" i="22" s="1"/>
  <c r="G4657" i="22"/>
  <c r="H4654" i="22"/>
  <c r="G4510" i="22"/>
  <c r="H4510" i="22" s="1"/>
  <c r="I4510" i="22" s="1"/>
  <c r="G4506" i="22"/>
  <c r="H4506" i="22" s="1"/>
  <c r="I4506" i="22" s="1"/>
  <c r="G4502" i="22"/>
  <c r="H4502" i="22" s="1"/>
  <c r="I4502" i="22" s="1"/>
  <c r="G4498" i="22"/>
  <c r="H4498" i="22" s="1"/>
  <c r="I4498" i="22" s="1"/>
  <c r="G4494" i="22"/>
  <c r="H4494" i="22" s="1"/>
  <c r="I4494" i="22" s="1"/>
  <c r="G4490" i="22"/>
  <c r="H4490" i="22" s="1"/>
  <c r="I4490" i="22" s="1"/>
  <c r="G4486" i="22"/>
  <c r="H4486" i="22" s="1"/>
  <c r="I4486" i="22" s="1"/>
  <c r="G4482" i="22"/>
  <c r="H4482" i="22" s="1"/>
  <c r="I4482" i="22" s="1"/>
  <c r="G4478" i="22"/>
  <c r="H4478" i="22" s="1"/>
  <c r="I4478" i="22" s="1"/>
  <c r="G4474" i="22"/>
  <c r="H4474" i="22" s="1"/>
  <c r="I4474" i="22" s="1"/>
  <c r="G4470" i="22"/>
  <c r="H4470" i="22" s="1"/>
  <c r="I4470" i="22" s="1"/>
  <c r="G4466" i="22"/>
  <c r="H4466" i="22" s="1"/>
  <c r="I4466" i="22" s="1"/>
  <c r="G4461" i="22"/>
  <c r="H4461" i="22" s="1"/>
  <c r="I4461" i="22" s="1"/>
  <c r="G4457" i="22"/>
  <c r="H4457" i="22" s="1"/>
  <c r="I4457" i="22" s="1"/>
  <c r="G4453" i="22"/>
  <c r="H4453" i="22" s="1"/>
  <c r="I4453" i="22" s="1"/>
  <c r="G4449" i="22"/>
  <c r="H4449" i="22" s="1"/>
  <c r="I4449" i="22" s="1"/>
  <c r="G4445" i="22"/>
  <c r="H4445" i="22" s="1"/>
  <c r="I4445" i="22" s="1"/>
  <c r="G4440" i="22"/>
  <c r="H4440" i="22" s="1"/>
  <c r="I4440" i="22" s="1"/>
  <c r="G4436" i="22"/>
  <c r="H4436" i="22" s="1"/>
  <c r="I4436" i="22" s="1"/>
  <c r="G4432" i="22"/>
  <c r="H4432" i="22" s="1"/>
  <c r="I4432" i="22" s="1"/>
  <c r="G4428" i="22"/>
  <c r="H4428" i="22" s="1"/>
  <c r="I4428" i="22" s="1"/>
  <c r="G4424" i="22"/>
  <c r="H4424" i="22" s="1"/>
  <c r="I4424" i="22" s="1"/>
  <c r="G4420" i="22"/>
  <c r="H4420" i="22" s="1"/>
  <c r="I4420" i="22" s="1"/>
  <c r="G4416" i="22"/>
  <c r="H4416" i="22" s="1"/>
  <c r="I4416" i="22" s="1"/>
  <c r="G4411" i="22"/>
  <c r="H4411" i="22" s="1"/>
  <c r="I4411" i="22" s="1"/>
  <c r="G4407" i="22"/>
  <c r="H4407" i="22" s="1"/>
  <c r="I4407" i="22" s="1"/>
  <c r="G4403" i="22"/>
  <c r="H4403" i="22" s="1"/>
  <c r="I4403" i="22" s="1"/>
  <c r="G4399" i="22"/>
  <c r="H4399" i="22" s="1"/>
  <c r="I4399" i="22" s="1"/>
  <c r="G4395" i="22"/>
  <c r="H4395" i="22" s="1"/>
  <c r="I4395" i="22" s="1"/>
  <c r="G5129" i="22"/>
  <c r="H5085" i="22"/>
  <c r="I5085" i="22" s="1"/>
  <c r="G5045" i="22"/>
  <c r="G4890" i="22"/>
  <c r="H4878" i="22"/>
  <c r="I4878" i="22" s="1"/>
  <c r="H4860" i="22"/>
  <c r="I4860" i="22" s="1"/>
  <c r="G4855" i="22"/>
  <c r="G4838" i="22"/>
  <c r="H4826" i="22"/>
  <c r="I4826" i="22" s="1"/>
  <c r="H4808" i="22"/>
  <c r="I4808" i="22" s="1"/>
  <c r="G4803" i="22"/>
  <c r="G4786" i="22"/>
  <c r="H4774" i="22"/>
  <c r="I4774" i="22" s="1"/>
  <c r="H4756" i="22"/>
  <c r="I4756" i="22" s="1"/>
  <c r="G4751" i="22"/>
  <c r="H4739" i="22"/>
  <c r="I4739" i="22" s="1"/>
  <c r="G4734" i="22"/>
  <c r="H4728" i="22"/>
  <c r="I4728" i="22" s="1"/>
  <c r="G4723" i="22"/>
  <c r="H4720" i="22"/>
  <c r="I4720" i="22" s="1"/>
  <c r="G4714" i="22"/>
  <c r="H4711" i="22"/>
  <c r="I4711" i="22" s="1"/>
  <c r="G4706" i="22"/>
  <c r="H4702" i="22"/>
  <c r="I4702" i="22" s="1"/>
  <c r="G4697" i="22"/>
  <c r="H4694" i="22"/>
  <c r="I4694" i="22" s="1"/>
  <c r="G4688" i="22"/>
  <c r="H4685" i="22"/>
  <c r="I4685" i="22" s="1"/>
  <c r="G4680" i="22"/>
  <c r="H4676" i="22"/>
  <c r="I4676" i="22" s="1"/>
  <c r="G4671" i="22"/>
  <c r="H4668" i="22"/>
  <c r="I4668" i="22" s="1"/>
  <c r="G4662" i="22"/>
  <c r="H4659" i="22"/>
  <c r="I4659" i="22" s="1"/>
  <c r="G4654" i="22"/>
  <c r="G4632" i="22"/>
  <c r="H4632" i="22" s="1"/>
  <c r="I4632" i="22" s="1"/>
  <c r="G4628" i="22"/>
  <c r="H4628" i="22" s="1"/>
  <c r="I4628" i="22" s="1"/>
  <c r="G4624" i="22"/>
  <c r="G4507" i="22"/>
  <c r="H4507" i="22" s="1"/>
  <c r="I4507" i="22" s="1"/>
  <c r="G4503" i="22"/>
  <c r="H4503" i="22" s="1"/>
  <c r="I4503" i="22" s="1"/>
  <c r="G4499" i="22"/>
  <c r="H4499" i="22" s="1"/>
  <c r="I4499" i="22" s="1"/>
  <c r="G4495" i="22"/>
  <c r="H4495" i="22" s="1"/>
  <c r="I4495" i="22" s="1"/>
  <c r="G4491" i="22"/>
  <c r="H4491" i="22" s="1"/>
  <c r="I4491" i="22" s="1"/>
  <c r="G4487" i="22"/>
  <c r="H4487" i="22" s="1"/>
  <c r="I4487" i="22" s="1"/>
  <c r="G4483" i="22"/>
  <c r="H4483" i="22" s="1"/>
  <c r="I4483" i="22" s="1"/>
  <c r="G4479" i="22"/>
  <c r="H4479" i="22" s="1"/>
  <c r="I4479" i="22" s="1"/>
  <c r="G4475" i="22"/>
  <c r="H4475" i="22" s="1"/>
  <c r="I4475" i="22" s="1"/>
  <c r="G4471" i="22"/>
  <c r="H4471" i="22" s="1"/>
  <c r="I4471" i="22" s="1"/>
  <c r="G4467" i="22"/>
  <c r="H4467" i="22" s="1"/>
  <c r="I4467" i="22" s="1"/>
  <c r="G4463" i="22"/>
  <c r="H4463" i="22" s="1"/>
  <c r="I4463" i="22" s="1"/>
  <c r="G4458" i="22"/>
  <c r="H4458" i="22" s="1"/>
  <c r="I4458" i="22" s="1"/>
  <c r="G4454" i="22"/>
  <c r="H4454" i="22" s="1"/>
  <c r="I4454" i="22" s="1"/>
  <c r="G4450" i="22"/>
  <c r="H4450" i="22" s="1"/>
  <c r="I4450" i="22" s="1"/>
  <c r="G4446" i="22"/>
  <c r="H4446" i="22" s="1"/>
  <c r="I4446" i="22" s="1"/>
  <c r="G4442" i="22"/>
  <c r="H4442" i="22" s="1"/>
  <c r="I4442" i="22" s="1"/>
  <c r="G4437" i="22"/>
  <c r="H4437" i="22" s="1"/>
  <c r="I4437" i="22" s="1"/>
  <c r="G4433" i="22"/>
  <c r="H4433" i="22" s="1"/>
  <c r="I4433" i="22" s="1"/>
  <c r="G4429" i="22"/>
  <c r="H4429" i="22" s="1"/>
  <c r="I4429" i="22" s="1"/>
  <c r="G4425" i="22"/>
  <c r="H4425" i="22" s="1"/>
  <c r="I4425" i="22" s="1"/>
  <c r="G4421" i="22"/>
  <c r="H4421" i="22" s="1"/>
  <c r="I4421" i="22" s="1"/>
  <c r="G4417" i="22"/>
  <c r="H4417" i="22" s="1"/>
  <c r="I4417" i="22" s="1"/>
  <c r="G4413" i="22"/>
  <c r="H4413" i="22" s="1"/>
  <c r="I4413" i="22" s="1"/>
  <c r="G4408" i="22"/>
  <c r="H4408" i="22" s="1"/>
  <c r="I4408" i="22" s="1"/>
  <c r="G4404" i="22"/>
  <c r="H4404" i="22" s="1"/>
  <c r="I4404" i="22" s="1"/>
  <c r="G4400" i="22"/>
  <c r="H4400" i="22" s="1"/>
  <c r="I4400" i="22" s="1"/>
  <c r="G4396" i="22"/>
  <c r="H4396" i="22" s="1"/>
  <c r="I4396" i="22" s="1"/>
  <c r="G5154" i="22"/>
  <c r="H5077" i="22"/>
  <c r="I5077" i="22" s="1"/>
  <c r="G5052" i="22"/>
  <c r="H4935" i="22"/>
  <c r="I4935" i="22" s="1"/>
  <c r="H4886" i="22"/>
  <c r="I4886" i="22" s="1"/>
  <c r="G4864" i="22"/>
  <c r="H4852" i="22"/>
  <c r="I4852" i="22" s="1"/>
  <c r="G4829" i="22"/>
  <c r="H4782" i="22"/>
  <c r="I4782" i="22" s="1"/>
  <c r="G4760" i="22"/>
  <c r="H4748" i="22"/>
  <c r="I4748" i="22" s="1"/>
  <c r="G4727" i="22"/>
  <c r="H4715" i="22"/>
  <c r="I4715" i="22" s="1"/>
  <c r="G4710" i="22"/>
  <c r="H4698" i="22"/>
  <c r="I4698" i="22" s="1"/>
  <c r="G4693" i="22"/>
  <c r="H4681" i="22"/>
  <c r="I4681" i="22" s="1"/>
  <c r="G4675" i="22"/>
  <c r="H4663" i="22"/>
  <c r="I4663" i="22" s="1"/>
  <c r="G4658" i="22"/>
  <c r="G4635" i="22"/>
  <c r="H4635" i="22" s="1"/>
  <c r="I4635" i="22" s="1"/>
  <c r="G4627" i="22"/>
  <c r="H4627" i="22" s="1"/>
  <c r="I4627" i="22" s="1"/>
  <c r="G4509" i="22"/>
  <c r="H4509" i="22" s="1"/>
  <c r="I4509" i="22" s="1"/>
  <c r="G4505" i="22"/>
  <c r="H4505" i="22" s="1"/>
  <c r="I4505" i="22" s="1"/>
  <c r="G4501" i="22"/>
  <c r="H4501" i="22" s="1"/>
  <c r="I4501" i="22" s="1"/>
  <c r="G4497" i="22"/>
  <c r="H4497" i="22" s="1"/>
  <c r="I4497" i="22" s="1"/>
  <c r="G4493" i="22"/>
  <c r="H4493" i="22" s="1"/>
  <c r="I4493" i="22" s="1"/>
  <c r="G4489" i="22"/>
  <c r="H4489" i="22" s="1"/>
  <c r="I4489" i="22" s="1"/>
  <c r="G4485" i="22"/>
  <c r="H4485" i="22" s="1"/>
  <c r="I4485" i="22" s="1"/>
  <c r="G4481" i="22"/>
  <c r="H4481" i="22" s="1"/>
  <c r="I4481" i="22" s="1"/>
  <c r="G4477" i="22"/>
  <c r="H4477" i="22" s="1"/>
  <c r="I4477" i="22" s="1"/>
  <c r="G4473" i="22"/>
  <c r="H4473" i="22" s="1"/>
  <c r="I4473" i="22" s="1"/>
  <c r="G4469" i="22"/>
  <c r="H4469" i="22" s="1"/>
  <c r="I4469" i="22" s="1"/>
  <c r="G4465" i="22"/>
  <c r="H4465" i="22" s="1"/>
  <c r="I4465" i="22" s="1"/>
  <c r="G4460" i="22"/>
  <c r="H4460" i="22" s="1"/>
  <c r="I4460" i="22" s="1"/>
  <c r="G4456" i="22"/>
  <c r="H4456" i="22" s="1"/>
  <c r="I4456" i="22" s="1"/>
  <c r="G4452" i="22"/>
  <c r="H4452" i="22" s="1"/>
  <c r="I4452" i="22" s="1"/>
  <c r="G4448" i="22"/>
  <c r="H4448" i="22" s="1"/>
  <c r="I4448" i="22" s="1"/>
  <c r="G4444" i="22"/>
  <c r="H4444" i="22" s="1"/>
  <c r="I4444" i="22" s="1"/>
  <c r="G4439" i="22"/>
  <c r="H4439" i="22" s="1"/>
  <c r="I4439" i="22" s="1"/>
  <c r="G4435" i="22"/>
  <c r="H4435" i="22" s="1"/>
  <c r="I4435" i="22" s="1"/>
  <c r="G4431" i="22"/>
  <c r="H4431" i="22" s="1"/>
  <c r="I4431" i="22" s="1"/>
  <c r="G4427" i="22"/>
  <c r="H4427" i="22" s="1"/>
  <c r="I4427" i="22" s="1"/>
  <c r="G4423" i="22"/>
  <c r="H4423" i="22" s="1"/>
  <c r="I4423" i="22" s="1"/>
  <c r="G4419" i="22"/>
  <c r="H4419" i="22" s="1"/>
  <c r="I4419" i="22" s="1"/>
  <c r="G4415" i="22"/>
  <c r="H4415" i="22" s="1"/>
  <c r="I4415" i="22" s="1"/>
  <c r="G4410" i="22"/>
  <c r="H4410" i="22" s="1"/>
  <c r="I4410" i="22" s="1"/>
  <c r="G4406" i="22"/>
  <c r="H4406" i="22" s="1"/>
  <c r="I4406" i="22" s="1"/>
  <c r="G4402" i="22"/>
  <c r="H4402" i="22" s="1"/>
  <c r="I4402" i="22" s="1"/>
  <c r="G4398" i="22"/>
  <c r="H4398" i="22" s="1"/>
  <c r="I4398" i="22" s="1"/>
  <c r="G4393" i="22"/>
  <c r="H4393" i="22" s="1"/>
  <c r="I4393" i="22" s="1"/>
  <c r="G4389" i="22"/>
  <c r="H4389" i="22" s="1"/>
  <c r="I4389" i="22" s="1"/>
  <c r="G4385" i="22"/>
  <c r="H4385" i="22" s="1"/>
  <c r="I4385" i="22" s="1"/>
  <c r="G4381" i="22"/>
  <c r="H4381" i="22" s="1"/>
  <c r="I4381" i="22" s="1"/>
  <c r="G4377" i="22"/>
  <c r="H4377" i="22" s="1"/>
  <c r="I4377" i="22" s="1"/>
  <c r="G4373" i="22"/>
  <c r="H4373" i="22" s="1"/>
  <c r="I4373" i="22" s="1"/>
  <c r="G4369" i="22"/>
  <c r="H4369" i="22" s="1"/>
  <c r="I4369" i="22" s="1"/>
  <c r="G4365" i="22"/>
  <c r="H4365" i="22" s="1"/>
  <c r="I4365" i="22" s="1"/>
  <c r="G4360" i="22"/>
  <c r="H4360" i="22" s="1"/>
  <c r="I4360" i="22" s="1"/>
  <c r="G4356" i="22"/>
  <c r="H4356" i="22" s="1"/>
  <c r="I4356" i="22" s="1"/>
  <c r="G4352" i="22"/>
  <c r="H4352" i="22" s="1"/>
  <c r="I4352" i="22" s="1"/>
  <c r="G4348" i="22"/>
  <c r="H4348" i="22" s="1"/>
  <c r="I4348" i="22" s="1"/>
  <c r="G4344" i="22"/>
  <c r="H4344" i="22" s="1"/>
  <c r="I4344" i="22" s="1"/>
  <c r="G4340" i="22"/>
  <c r="H4340" i="22" s="1"/>
  <c r="I4340" i="22" s="1"/>
  <c r="G4336" i="22"/>
  <c r="H4336" i="22" s="1"/>
  <c r="I4336" i="22" s="1"/>
  <c r="G4332" i="22"/>
  <c r="H4332" i="22" s="1"/>
  <c r="I4332" i="22" s="1"/>
  <c r="G4328" i="22"/>
  <c r="H4328" i="22" s="1"/>
  <c r="I4328" i="22" s="1"/>
  <c r="G4323" i="22"/>
  <c r="H4323" i="22" s="1"/>
  <c r="I4323" i="22" s="1"/>
  <c r="G4319" i="22"/>
  <c r="H4319" i="22" s="1"/>
  <c r="I4319" i="22" s="1"/>
  <c r="G4315" i="22"/>
  <c r="H4315" i="22" s="1"/>
  <c r="I4315" i="22" s="1"/>
  <c r="G4310" i="22"/>
  <c r="H4310" i="22" s="1"/>
  <c r="I4310" i="22" s="1"/>
  <c r="G4306" i="22"/>
  <c r="H4306" i="22" s="1"/>
  <c r="I4306" i="22" s="1"/>
  <c r="G4302" i="22"/>
  <c r="H4302" i="22" s="1"/>
  <c r="I4302" i="22" s="1"/>
  <c r="G4297" i="22"/>
  <c r="H4297" i="22" s="1"/>
  <c r="I4297" i="22" s="1"/>
  <c r="G4293" i="22"/>
  <c r="H4293" i="22" s="1"/>
  <c r="I4293" i="22" s="1"/>
  <c r="G4289" i="22"/>
  <c r="H4289" i="22" s="1"/>
  <c r="I4289" i="22" s="1"/>
  <c r="G4285" i="22"/>
  <c r="H4285" i="22" s="1"/>
  <c r="I4285" i="22" s="1"/>
  <c r="G4280" i="22"/>
  <c r="H4280" i="22" s="1"/>
  <c r="I4280" i="22" s="1"/>
  <c r="G4276" i="22"/>
  <c r="H4276" i="22" s="1"/>
  <c r="I4276" i="22" s="1"/>
  <c r="G4272" i="22"/>
  <c r="H4272" i="22" s="1"/>
  <c r="I4272" i="22" s="1"/>
  <c r="G4267" i="22"/>
  <c r="H4267" i="22" s="1"/>
  <c r="I4267" i="22" s="1"/>
  <c r="G4263" i="22"/>
  <c r="H4263" i="22" s="1"/>
  <c r="I4263" i="22" s="1"/>
  <c r="G4259" i="22"/>
  <c r="H4259" i="22" s="1"/>
  <c r="I4259" i="22" s="1"/>
  <c r="G4254" i="22"/>
  <c r="H4254" i="22" s="1"/>
  <c r="I4254" i="22" s="1"/>
  <c r="G4250" i="22"/>
  <c r="H4250" i="22" s="1"/>
  <c r="I4250" i="22" s="1"/>
  <c r="G4247" i="22"/>
  <c r="G4243" i="22"/>
  <c r="H4243" i="22" s="1"/>
  <c r="I4243" i="22" s="1"/>
  <c r="G4238" i="22"/>
  <c r="H4238" i="22" s="1"/>
  <c r="I4238" i="22" s="1"/>
  <c r="G4234" i="22"/>
  <c r="H4234" i="22" s="1"/>
  <c r="I4234" i="22" s="1"/>
  <c r="G4230" i="22"/>
  <c r="H4230" i="22" s="1"/>
  <c r="I4230" i="22" s="1"/>
  <c r="G4225" i="22"/>
  <c r="H4225" i="22" s="1"/>
  <c r="I4225" i="22" s="1"/>
  <c r="G4220" i="22"/>
  <c r="H4220" i="22" s="1"/>
  <c r="I4220" i="22" s="1"/>
  <c r="G4216" i="22"/>
  <c r="H4216" i="22" s="1"/>
  <c r="I4216" i="22" s="1"/>
  <c r="G4211" i="22"/>
  <c r="H4211" i="22" s="1"/>
  <c r="I4211" i="22" s="1"/>
  <c r="G4207" i="22"/>
  <c r="H4207" i="22" s="1"/>
  <c r="I4207" i="22" s="1"/>
  <c r="G4203" i="22"/>
  <c r="H4203" i="22" s="1"/>
  <c r="I4203" i="22" s="1"/>
  <c r="G4198" i="22"/>
  <c r="H4198" i="22" s="1"/>
  <c r="I4198" i="22" s="1"/>
  <c r="G4194" i="22"/>
  <c r="H4194" i="22" s="1"/>
  <c r="I4194" i="22" s="1"/>
  <c r="G4189" i="22"/>
  <c r="H4189" i="22" s="1"/>
  <c r="I4189" i="22" s="1"/>
  <c r="G4184" i="22"/>
  <c r="H4184" i="22" s="1"/>
  <c r="I4184" i="22" s="1"/>
  <c r="G4178" i="22"/>
  <c r="H4178" i="22" s="1"/>
  <c r="I4178" i="22" s="1"/>
  <c r="G4173" i="22"/>
  <c r="H4173" i="22" s="1"/>
  <c r="I4173" i="22" s="1"/>
  <c r="G4166" i="22"/>
  <c r="H4166" i="22" s="1"/>
  <c r="I4166" i="22" s="1"/>
  <c r="G4162" i="22"/>
  <c r="H4162" i="22" s="1"/>
  <c r="I4162" i="22" s="1"/>
  <c r="G4157" i="22"/>
  <c r="H4157" i="22" s="1"/>
  <c r="I4157" i="22" s="1"/>
  <c r="G4153" i="22"/>
  <c r="H4153" i="22" s="1"/>
  <c r="I4153" i="22" s="1"/>
  <c r="G4148" i="22"/>
  <c r="H4148" i="22" s="1"/>
  <c r="I4148" i="22" s="1"/>
  <c r="G4143" i="22"/>
  <c r="H4143" i="22" s="1"/>
  <c r="I4143" i="22" s="1"/>
  <c r="G4139" i="22"/>
  <c r="H4139" i="22" s="1"/>
  <c r="I4139" i="22" s="1"/>
  <c r="G4134" i="22"/>
  <c r="H4134" i="22" s="1"/>
  <c r="I4134" i="22" s="1"/>
  <c r="G4130" i="22"/>
  <c r="H4130" i="22" s="1"/>
  <c r="I4130" i="22" s="1"/>
  <c r="G4123" i="22"/>
  <c r="G4116" i="22"/>
  <c r="H4116" i="22" s="1"/>
  <c r="I4116" i="22" s="1"/>
  <c r="G4111" i="22"/>
  <c r="H4111" i="22" s="1"/>
  <c r="I4111" i="22" s="1"/>
  <c r="G4106" i="22"/>
  <c r="H4106" i="22" s="1"/>
  <c r="I4106" i="22" s="1"/>
  <c r="G4100" i="22"/>
  <c r="H4100" i="22" s="1"/>
  <c r="I4100" i="22" s="1"/>
  <c r="G4094" i="22"/>
  <c r="H4094" i="22" s="1"/>
  <c r="I4094" i="22" s="1"/>
  <c r="G4088" i="22"/>
  <c r="H4088" i="22" s="1"/>
  <c r="I4088" i="22" s="1"/>
  <c r="G4082" i="22"/>
  <c r="H4082" i="22" s="1"/>
  <c r="I4082" i="22" s="1"/>
  <c r="G4075" i="22"/>
  <c r="H4075" i="22" s="1"/>
  <c r="I4075" i="22" s="1"/>
  <c r="G4070" i="22"/>
  <c r="H4070" i="22" s="1"/>
  <c r="I4070" i="22" s="1"/>
  <c r="G4065" i="22"/>
  <c r="H4065" i="22" s="1"/>
  <c r="I4065" i="22" s="1"/>
  <c r="G4059" i="22"/>
  <c r="H4059" i="22" s="1"/>
  <c r="I4059" i="22" s="1"/>
  <c r="G4054" i="22"/>
  <c r="H4054" i="22" s="1"/>
  <c r="I4054" i="22" s="1"/>
  <c r="G4047" i="22"/>
  <c r="H4047" i="22" s="1"/>
  <c r="I4047" i="22" s="1"/>
  <c r="G4042" i="22"/>
  <c r="H4042" i="22" s="1"/>
  <c r="I4042" i="22" s="1"/>
  <c r="G4036" i="22"/>
  <c r="H4036" i="22" s="1"/>
  <c r="I4036" i="22" s="1"/>
  <c r="G4031" i="22"/>
  <c r="H4031" i="22" s="1"/>
  <c r="I4031" i="22" s="1"/>
  <c r="G4026" i="22"/>
  <c r="H4026" i="22" s="1"/>
  <c r="I4026" i="22" s="1"/>
  <c r="G4020" i="22"/>
  <c r="H4020" i="22" s="1"/>
  <c r="I4020" i="22" s="1"/>
  <c r="G4015" i="22"/>
  <c r="H4015" i="22" s="1"/>
  <c r="I4015" i="22" s="1"/>
  <c r="G4010" i="22"/>
  <c r="H4010" i="22" s="1"/>
  <c r="I4010" i="22" s="1"/>
  <c r="G4005" i="22"/>
  <c r="H4005" i="22" s="1"/>
  <c r="I4005" i="22" s="1"/>
  <c r="G4000" i="22"/>
  <c r="H4000" i="22" s="1"/>
  <c r="I4000" i="22" s="1"/>
  <c r="G3995" i="22"/>
  <c r="H3995" i="22" s="1"/>
  <c r="I3995" i="22" s="1"/>
  <c r="G3990" i="22"/>
  <c r="H3990" i="22" s="1"/>
  <c r="I3990" i="22" s="1"/>
  <c r="G3985" i="22"/>
  <c r="H3985" i="22" s="1"/>
  <c r="I3985" i="22" s="1"/>
  <c r="G3980" i="22"/>
  <c r="H3980" i="22" s="1"/>
  <c r="I3980" i="22" s="1"/>
  <c r="G3973" i="22"/>
  <c r="H3973" i="22" s="1"/>
  <c r="I3973" i="22" s="1"/>
  <c r="G3967" i="22"/>
  <c r="H3967" i="22" s="1"/>
  <c r="I3967" i="22" s="1"/>
  <c r="G3962" i="22"/>
  <c r="H3962" i="22" s="1"/>
  <c r="I3962" i="22" s="1"/>
  <c r="G3957" i="22"/>
  <c r="H3957" i="22" s="1"/>
  <c r="I3957" i="22" s="1"/>
  <c r="G3952" i="22"/>
  <c r="H3952" i="22" s="1"/>
  <c r="I3952" i="22" s="1"/>
  <c r="G3948" i="22"/>
  <c r="H3948" i="22" s="1"/>
  <c r="I3948" i="22" s="1"/>
  <c r="G3943" i="22"/>
  <c r="H3943" i="22" s="1"/>
  <c r="I3943" i="22" s="1"/>
  <c r="G3939" i="22"/>
  <c r="H3939" i="22" s="1"/>
  <c r="I3939" i="22" s="1"/>
  <c r="G3934" i="22"/>
  <c r="H3934" i="22" s="1"/>
  <c r="I3934" i="22" s="1"/>
  <c r="G3930" i="22"/>
  <c r="H3930" i="22" s="1"/>
  <c r="I3930" i="22" s="1"/>
  <c r="G3926" i="22"/>
  <c r="H3926" i="22" s="1"/>
  <c r="I3926" i="22" s="1"/>
  <c r="G3921" i="22"/>
  <c r="H3921" i="22" s="1"/>
  <c r="I3921" i="22" s="1"/>
  <c r="G3917" i="22"/>
  <c r="H3917" i="22" s="1"/>
  <c r="I3917" i="22" s="1"/>
  <c r="G3912" i="22"/>
  <c r="H3912" i="22" s="1"/>
  <c r="I3912" i="22" s="1"/>
  <c r="G3908" i="22"/>
  <c r="H3908" i="22" s="1"/>
  <c r="I3908" i="22" s="1"/>
  <c r="G3904" i="22"/>
  <c r="H3904" i="22" s="1"/>
  <c r="I3904" i="22" s="1"/>
  <c r="G3899" i="22"/>
  <c r="H3899" i="22" s="1"/>
  <c r="I3899" i="22" s="1"/>
  <c r="G3895" i="22"/>
  <c r="H3895" i="22" s="1"/>
  <c r="I3895" i="22" s="1"/>
  <c r="G3890" i="22"/>
  <c r="H3890" i="22" s="1"/>
  <c r="I3890" i="22" s="1"/>
  <c r="G3884" i="22"/>
  <c r="H3884" i="22" s="1"/>
  <c r="I3884" i="22" s="1"/>
  <c r="G3877" i="22"/>
  <c r="H3877" i="22" s="1"/>
  <c r="I3877" i="22" s="1"/>
  <c r="G3872" i="22"/>
  <c r="H3872" i="22" s="1"/>
  <c r="I3872" i="22" s="1"/>
  <c r="G3866" i="22"/>
  <c r="H3866" i="22" s="1"/>
  <c r="I3866" i="22" s="1"/>
  <c r="G3861" i="22"/>
  <c r="H3861" i="22" s="1"/>
  <c r="I3861" i="22" s="1"/>
  <c r="G3856" i="22"/>
  <c r="H3856" i="22" s="1"/>
  <c r="I3856" i="22" s="1"/>
  <c r="G3851" i="22"/>
  <c r="H3851" i="22" s="1"/>
  <c r="I3851" i="22" s="1"/>
  <c r="G3846" i="22"/>
  <c r="H3846" i="22" s="1"/>
  <c r="I3846" i="22" s="1"/>
  <c r="G3842" i="22"/>
  <c r="H3842" i="22" s="1"/>
  <c r="I3842" i="22" s="1"/>
  <c r="G3836" i="22"/>
  <c r="H3836" i="22" s="1"/>
  <c r="I3836" i="22" s="1"/>
  <c r="G3831" i="22"/>
  <c r="H3831" i="22" s="1"/>
  <c r="I3831" i="22" s="1"/>
  <c r="G3827" i="22"/>
  <c r="H3827" i="22" s="1"/>
  <c r="I3827" i="22" s="1"/>
  <c r="G3822" i="22"/>
  <c r="H3822" i="22" s="1"/>
  <c r="I3822" i="22" s="1"/>
  <c r="G3818" i="22"/>
  <c r="H3818" i="22" s="1"/>
  <c r="I3818" i="22" s="1"/>
  <c r="G3813" i="22"/>
  <c r="H3813" i="22" s="1"/>
  <c r="I3813" i="22" s="1"/>
  <c r="G3809" i="22"/>
  <c r="H3809" i="22" s="1"/>
  <c r="I3809" i="22" s="1"/>
  <c r="G3804" i="22"/>
  <c r="H3804" i="22" s="1"/>
  <c r="I3804" i="22" s="1"/>
  <c r="G3800" i="22"/>
  <c r="H3800" i="22" s="1"/>
  <c r="I3800" i="22" s="1"/>
  <c r="G3795" i="22"/>
  <c r="H3795" i="22" s="1"/>
  <c r="I3795" i="22" s="1"/>
  <c r="G3791" i="22"/>
  <c r="H3791" i="22" s="1"/>
  <c r="I3791" i="22" s="1"/>
  <c r="G3786" i="22"/>
  <c r="H3786" i="22" s="1"/>
  <c r="I3786" i="22" s="1"/>
  <c r="G3782" i="22"/>
  <c r="H3782" i="22" s="1"/>
  <c r="I3782" i="22" s="1"/>
  <c r="G3776" i="22"/>
  <c r="H3776" i="22" s="1"/>
  <c r="I3776" i="22" s="1"/>
  <c r="G3771" i="22"/>
  <c r="H3771" i="22" s="1"/>
  <c r="I3771" i="22" s="1"/>
  <c r="H5096" i="22"/>
  <c r="I5096" i="22" s="1"/>
  <c r="G4881" i="22"/>
  <c r="H4834" i="22"/>
  <c r="I4834" i="22" s="1"/>
  <c r="G4812" i="22"/>
  <c r="H4800" i="22"/>
  <c r="I4800" i="22" s="1"/>
  <c r="G4777" i="22"/>
  <c r="G4742" i="22"/>
  <c r="H4730" i="22"/>
  <c r="I4730" i="22" s="1"/>
  <c r="H4724" i="22"/>
  <c r="I4724" i="22" s="1"/>
  <c r="G4719" i="22"/>
  <c r="H4707" i="22"/>
  <c r="I4707" i="22" s="1"/>
  <c r="G4701" i="22"/>
  <c r="H4689" i="22"/>
  <c r="I4689" i="22" s="1"/>
  <c r="G4684" i="22"/>
  <c r="H4672" i="22"/>
  <c r="I4672" i="22" s="1"/>
  <c r="G4667" i="22"/>
  <c r="H4655" i="22"/>
  <c r="I4655" i="22" s="1"/>
  <c r="G4631" i="22"/>
  <c r="H4631" i="22" s="1"/>
  <c r="I4631" i="22" s="1"/>
  <c r="G4623" i="22"/>
  <c r="G4508" i="22"/>
  <c r="H4508" i="22" s="1"/>
  <c r="I4508" i="22" s="1"/>
  <c r="G4504" i="22"/>
  <c r="H4504" i="22" s="1"/>
  <c r="I4504" i="22" s="1"/>
  <c r="G4500" i="22"/>
  <c r="H4500" i="22" s="1"/>
  <c r="I4500" i="22" s="1"/>
  <c r="G4496" i="22"/>
  <c r="H4496" i="22" s="1"/>
  <c r="I4496" i="22" s="1"/>
  <c r="G4492" i="22"/>
  <c r="H4492" i="22" s="1"/>
  <c r="I4492" i="22" s="1"/>
  <c r="G4488" i="22"/>
  <c r="H4488" i="22" s="1"/>
  <c r="I4488" i="22" s="1"/>
  <c r="G4484" i="22"/>
  <c r="H4484" i="22" s="1"/>
  <c r="I4484" i="22" s="1"/>
  <c r="G4480" i="22"/>
  <c r="H4480" i="22" s="1"/>
  <c r="I4480" i="22" s="1"/>
  <c r="G4476" i="22"/>
  <c r="H4476" i="22" s="1"/>
  <c r="I4476" i="22" s="1"/>
  <c r="G4472" i="22"/>
  <c r="H4472" i="22" s="1"/>
  <c r="I4472" i="22" s="1"/>
  <c r="G4468" i="22"/>
  <c r="H4468" i="22" s="1"/>
  <c r="I4468" i="22" s="1"/>
  <c r="G4464" i="22"/>
  <c r="H4464" i="22" s="1"/>
  <c r="I4464" i="22" s="1"/>
  <c r="G4459" i="22"/>
  <c r="H4459" i="22" s="1"/>
  <c r="I4459" i="22" s="1"/>
  <c r="G4455" i="22"/>
  <c r="H4455" i="22" s="1"/>
  <c r="I4455" i="22" s="1"/>
  <c r="G4451" i="22"/>
  <c r="H4451" i="22" s="1"/>
  <c r="I4451" i="22" s="1"/>
  <c r="G4447" i="22"/>
  <c r="H4447" i="22" s="1"/>
  <c r="I4447" i="22" s="1"/>
  <c r="G4443" i="22"/>
  <c r="H4443" i="22" s="1"/>
  <c r="I4443" i="22" s="1"/>
  <c r="G4438" i="22"/>
  <c r="H4438" i="22" s="1"/>
  <c r="I4438" i="22" s="1"/>
  <c r="G4434" i="22"/>
  <c r="H4434" i="22" s="1"/>
  <c r="I4434" i="22" s="1"/>
  <c r="G4430" i="22"/>
  <c r="H4430" i="22" s="1"/>
  <c r="I4430" i="22" s="1"/>
  <c r="G4426" i="22"/>
  <c r="H4426" i="22" s="1"/>
  <c r="I4426" i="22" s="1"/>
  <c r="G4422" i="22"/>
  <c r="H4422" i="22" s="1"/>
  <c r="I4422" i="22" s="1"/>
  <c r="G4418" i="22"/>
  <c r="H4418" i="22" s="1"/>
  <c r="I4418" i="22" s="1"/>
  <c r="G4414" i="22"/>
  <c r="H4414" i="22" s="1"/>
  <c r="I4414" i="22" s="1"/>
  <c r="G4409" i="22"/>
  <c r="H4409" i="22" s="1"/>
  <c r="I4409" i="22" s="1"/>
  <c r="G4405" i="22"/>
  <c r="H4405" i="22" s="1"/>
  <c r="I4405" i="22" s="1"/>
  <c r="G4401" i="22"/>
  <c r="H4401" i="22" s="1"/>
  <c r="I4401" i="22" s="1"/>
  <c r="G4397" i="22"/>
  <c r="H4397" i="22" s="1"/>
  <c r="I4397" i="22" s="1"/>
  <c r="G4391" i="22"/>
  <c r="H4391" i="22" s="1"/>
  <c r="I4391" i="22" s="1"/>
  <c r="G4387" i="22"/>
  <c r="H4387" i="22" s="1"/>
  <c r="I4387" i="22" s="1"/>
  <c r="G4383" i="22"/>
  <c r="H4383" i="22" s="1"/>
  <c r="I4383" i="22" s="1"/>
  <c r="G4379" i="22"/>
  <c r="H4379" i="22" s="1"/>
  <c r="I4379" i="22" s="1"/>
  <c r="G4375" i="22"/>
  <c r="H4375" i="22" s="1"/>
  <c r="I4375" i="22" s="1"/>
  <c r="G4371" i="22"/>
  <c r="H4371" i="22" s="1"/>
  <c r="I4371" i="22" s="1"/>
  <c r="G4367" i="22"/>
  <c r="H4367" i="22" s="1"/>
  <c r="I4367" i="22" s="1"/>
  <c r="G4362" i="22"/>
  <c r="H4362" i="22" s="1"/>
  <c r="I4362" i="22" s="1"/>
  <c r="G4358" i="22"/>
  <c r="H4358" i="22" s="1"/>
  <c r="I4358" i="22" s="1"/>
  <c r="G4354" i="22"/>
  <c r="H4354" i="22" s="1"/>
  <c r="I4354" i="22" s="1"/>
  <c r="G4350" i="22"/>
  <c r="H4350" i="22" s="1"/>
  <c r="I4350" i="22" s="1"/>
  <c r="G4346" i="22"/>
  <c r="H4346" i="22" s="1"/>
  <c r="I4346" i="22" s="1"/>
  <c r="G4342" i="22"/>
  <c r="H4342" i="22" s="1"/>
  <c r="I4342" i="22" s="1"/>
  <c r="G4338" i="22"/>
  <c r="H4338" i="22" s="1"/>
  <c r="I4338" i="22" s="1"/>
  <c r="G4334" i="22"/>
  <c r="H4334" i="22" s="1"/>
  <c r="I4334" i="22" s="1"/>
  <c r="G4330" i="22"/>
  <c r="H4330" i="22" s="1"/>
  <c r="I4330" i="22" s="1"/>
  <c r="G4325" i="22"/>
  <c r="H4325" i="22" s="1"/>
  <c r="I4325" i="22" s="1"/>
  <c r="G4321" i="22"/>
  <c r="H4321" i="22" s="1"/>
  <c r="I4321" i="22" s="1"/>
  <c r="G4317" i="22"/>
  <c r="H4317" i="22" s="1"/>
  <c r="I4317" i="22" s="1"/>
  <c r="G4313" i="22"/>
  <c r="H4313" i="22" s="1"/>
  <c r="I4313" i="22" s="1"/>
  <c r="G4308" i="22"/>
  <c r="H4308" i="22" s="1"/>
  <c r="I4308" i="22" s="1"/>
  <c r="G4304" i="22"/>
  <c r="H4304" i="22" s="1"/>
  <c r="I4304" i="22" s="1"/>
  <c r="G4300" i="22"/>
  <c r="H4300" i="22" s="1"/>
  <c r="I4300" i="22" s="1"/>
  <c r="G4295" i="22"/>
  <c r="H4295" i="22" s="1"/>
  <c r="I4295" i="22" s="1"/>
  <c r="G4291" i="22"/>
  <c r="H4291" i="22" s="1"/>
  <c r="I4291" i="22" s="1"/>
  <c r="G4287" i="22"/>
  <c r="H4287" i="22" s="1"/>
  <c r="I4287" i="22" s="1"/>
  <c r="G4282" i="22"/>
  <c r="H4282" i="22" s="1"/>
  <c r="I4282" i="22" s="1"/>
  <c r="G4278" i="22"/>
  <c r="H4278" i="22" s="1"/>
  <c r="I4278" i="22" s="1"/>
  <c r="G4274" i="22"/>
  <c r="H4274" i="22" s="1"/>
  <c r="I4274" i="22" s="1"/>
  <c r="G4269" i="22"/>
  <c r="H4269" i="22" s="1"/>
  <c r="I4269" i="22" s="1"/>
  <c r="G4265" i="22"/>
  <c r="H4265" i="22" s="1"/>
  <c r="I4265" i="22" s="1"/>
  <c r="G4261" i="22"/>
  <c r="H4261" i="22" s="1"/>
  <c r="I4261" i="22" s="1"/>
  <c r="G4257" i="22"/>
  <c r="H4257" i="22" s="1"/>
  <c r="I4257" i="22" s="1"/>
  <c r="G4252" i="22"/>
  <c r="H4252" i="22" s="1"/>
  <c r="I4252" i="22" s="1"/>
  <c r="G4248" i="22"/>
  <c r="H4248" i="22" s="1"/>
  <c r="I4248" i="22" s="1"/>
  <c r="G4245" i="22"/>
  <c r="H4245" i="22" s="1"/>
  <c r="I4245" i="22" s="1"/>
  <c r="G4241" i="22"/>
  <c r="G4236" i="22"/>
  <c r="H4236" i="22" s="1"/>
  <c r="I4236" i="22" s="1"/>
  <c r="G4232" i="22"/>
  <c r="H4232" i="22" s="1"/>
  <c r="I4232" i="22" s="1"/>
  <c r="G4228" i="22"/>
  <c r="H4228" i="22" s="1"/>
  <c r="I4228" i="22" s="1"/>
  <c r="G4223" i="22"/>
  <c r="H4223" i="22" s="1"/>
  <c r="I4223" i="22" s="1"/>
  <c r="G4218" i="22"/>
  <c r="H4218" i="22" s="1"/>
  <c r="I4218" i="22" s="1"/>
  <c r="G4214" i="22"/>
  <c r="H4214" i="22" s="1"/>
  <c r="I4214" i="22" s="1"/>
  <c r="G4209" i="22"/>
  <c r="H4209" i="22" s="1"/>
  <c r="I4209" i="22" s="1"/>
  <c r="G4205" i="22"/>
  <c r="H4205" i="22" s="1"/>
  <c r="I4205" i="22" s="1"/>
  <c r="G4201" i="22"/>
  <c r="H4201" i="22" s="1"/>
  <c r="I4201" i="22" s="1"/>
  <c r="G4196" i="22"/>
  <c r="H4196" i="22" s="1"/>
  <c r="I4196" i="22" s="1"/>
  <c r="G4192" i="22"/>
  <c r="H4192" i="22" s="1"/>
  <c r="I4192" i="22" s="1"/>
  <c r="G4187" i="22"/>
  <c r="H4187" i="22" s="1"/>
  <c r="I4187" i="22" s="1"/>
  <c r="G4181" i="22"/>
  <c r="H4181" i="22" s="1"/>
  <c r="I4181" i="22" s="1"/>
  <c r="G4175" i="22"/>
  <c r="H4175" i="22" s="1"/>
  <c r="I4175" i="22" s="1"/>
  <c r="G4169" i="22"/>
  <c r="H4169" i="22" s="1"/>
  <c r="I4169" i="22" s="1"/>
  <c r="G4164" i="22"/>
  <c r="H4164" i="22" s="1"/>
  <c r="I4164" i="22" s="1"/>
  <c r="G4159" i="22"/>
  <c r="H4159" i="22" s="1"/>
  <c r="I4159" i="22" s="1"/>
  <c r="G4155" i="22"/>
  <c r="H4155" i="22" s="1"/>
  <c r="I4155" i="22" s="1"/>
  <c r="G4150" i="22"/>
  <c r="H4150" i="22" s="1"/>
  <c r="I4150" i="22" s="1"/>
  <c r="G4146" i="22"/>
  <c r="H4146" i="22" s="1"/>
  <c r="I4146" i="22" s="1"/>
  <c r="G4141" i="22"/>
  <c r="H4141" i="22" s="1"/>
  <c r="I4141" i="22" s="1"/>
  <c r="G4137" i="22"/>
  <c r="H4137" i="22" s="1"/>
  <c r="I4137" i="22" s="1"/>
  <c r="G4132" i="22"/>
  <c r="H4132" i="22" s="1"/>
  <c r="I4132" i="22" s="1"/>
  <c r="G4127" i="22"/>
  <c r="H4127" i="22" s="1"/>
  <c r="I4127" i="22" s="1"/>
  <c r="G4119" i="22"/>
  <c r="H4119" i="22" s="1"/>
  <c r="I4119" i="22" s="1"/>
  <c r="G4114" i="22"/>
  <c r="H4114" i="22" s="1"/>
  <c r="I4114" i="22" s="1"/>
  <c r="G4108" i="22"/>
  <c r="H4108" i="22" s="1"/>
  <c r="I4108" i="22" s="1"/>
  <c r="G4103" i="22"/>
  <c r="H4103" i="22" s="1"/>
  <c r="I4103" i="22" s="1"/>
  <c r="G4097" i="22"/>
  <c r="H4097" i="22" s="1"/>
  <c r="I4097" i="22" s="1"/>
  <c r="G4091" i="22"/>
  <c r="H4091" i="22" s="1"/>
  <c r="I4091" i="22" s="1"/>
  <c r="G4085" i="22"/>
  <c r="H4085" i="22" s="1"/>
  <c r="I4085" i="22" s="1"/>
  <c r="G4079" i="22"/>
  <c r="H4079" i="22" s="1"/>
  <c r="I4079" i="22" s="1"/>
  <c r="G4073" i="22"/>
  <c r="H4073" i="22" s="1"/>
  <c r="I4073" i="22" s="1"/>
  <c r="G4067" i="22"/>
  <c r="H4067" i="22" s="1"/>
  <c r="I4067" i="22" s="1"/>
  <c r="G4062" i="22"/>
  <c r="H4062" i="22" s="1"/>
  <c r="I4062" i="22" s="1"/>
  <c r="G4057" i="22"/>
  <c r="H4057" i="22" s="1"/>
  <c r="I4057" i="22" s="1"/>
  <c r="G4050" i="22"/>
  <c r="H4050" i="22" s="1"/>
  <c r="I4050" i="22" s="1"/>
  <c r="G4044" i="22"/>
  <c r="H4044" i="22" s="1"/>
  <c r="I4044" i="22" s="1"/>
  <c r="G4039" i="22"/>
  <c r="H4039" i="22" s="1"/>
  <c r="I4039" i="22" s="1"/>
  <c r="G4034" i="22"/>
  <c r="H4034" i="22" s="1"/>
  <c r="I4034" i="22" s="1"/>
  <c r="G4028" i="22"/>
  <c r="H4028" i="22" s="1"/>
  <c r="I4028" i="22" s="1"/>
  <c r="G4023" i="22"/>
  <c r="H4023" i="22" s="1"/>
  <c r="I4023" i="22" s="1"/>
  <c r="G4018" i="22"/>
  <c r="H4018" i="22" s="1"/>
  <c r="I4018" i="22" s="1"/>
  <c r="G4013" i="22"/>
  <c r="H4013" i="22" s="1"/>
  <c r="I4013" i="22" s="1"/>
  <c r="G4008" i="22"/>
  <c r="H4008" i="22" s="1"/>
  <c r="I4008" i="22" s="1"/>
  <c r="G4003" i="22"/>
  <c r="H4003" i="22" s="1"/>
  <c r="I4003" i="22" s="1"/>
  <c r="G3998" i="22"/>
  <c r="H3998" i="22" s="1"/>
  <c r="I3998" i="22" s="1"/>
  <c r="G3993" i="22"/>
  <c r="H3993" i="22" s="1"/>
  <c r="I3993" i="22" s="1"/>
  <c r="G3988" i="22"/>
  <c r="H3988" i="22" s="1"/>
  <c r="I3988" i="22" s="1"/>
  <c r="G3983" i="22"/>
  <c r="H3983" i="22" s="1"/>
  <c r="I3983" i="22" s="1"/>
  <c r="G3977" i="22"/>
  <c r="H3977" i="22" s="1"/>
  <c r="I3977" i="22" s="1"/>
  <c r="G3970" i="22"/>
  <c r="H3970" i="22" s="1"/>
  <c r="I3970" i="22" s="1"/>
  <c r="G3964" i="22"/>
  <c r="H3964" i="22" s="1"/>
  <c r="I3964" i="22" s="1"/>
  <c r="G3960" i="22"/>
  <c r="H3960" i="22" s="1"/>
  <c r="I3960" i="22" s="1"/>
  <c r="G3955" i="22"/>
  <c r="H3955" i="22" s="1"/>
  <c r="I3955" i="22" s="1"/>
  <c r="G3950" i="22"/>
  <c r="H3950" i="22" s="1"/>
  <c r="I3950" i="22" s="1"/>
  <c r="G3945" i="22"/>
  <c r="H3945" i="22" s="1"/>
  <c r="I3945" i="22" s="1"/>
  <c r="G3941" i="22"/>
  <c r="H3941" i="22" s="1"/>
  <c r="I3941" i="22" s="1"/>
  <c r="G3937" i="22"/>
  <c r="H3937" i="22" s="1"/>
  <c r="I3937" i="22" s="1"/>
  <c r="G3932" i="22"/>
  <c r="H3932" i="22" s="1"/>
  <c r="I3932" i="22" s="1"/>
  <c r="G3928" i="22"/>
  <c r="H3928" i="22" s="1"/>
  <c r="I3928" i="22" s="1"/>
  <c r="G3923" i="22"/>
  <c r="H3923" i="22" s="1"/>
  <c r="I3923" i="22" s="1"/>
  <c r="G3919" i="22"/>
  <c r="H3919" i="22" s="1"/>
  <c r="I3919" i="22" s="1"/>
  <c r="G3915" i="22"/>
  <c r="H3915" i="22" s="1"/>
  <c r="I3915" i="22" s="1"/>
  <c r="G3910" i="22"/>
  <c r="H3910" i="22" s="1"/>
  <c r="I3910" i="22" s="1"/>
  <c r="G3906" i="22"/>
  <c r="H3906" i="22" s="1"/>
  <c r="I3906" i="22" s="1"/>
  <c r="G3901" i="22"/>
  <c r="H3901" i="22" s="1"/>
  <c r="I3901" i="22" s="1"/>
  <c r="G3897" i="22"/>
  <c r="H3897" i="22" s="1"/>
  <c r="I3897" i="22" s="1"/>
  <c r="G3893" i="22"/>
  <c r="H3893" i="22" s="1"/>
  <c r="I3893" i="22" s="1"/>
  <c r="G3887" i="22"/>
  <c r="H3887" i="22" s="1"/>
  <c r="I3887" i="22" s="1"/>
  <c r="G3881" i="22"/>
  <c r="G3874" i="22"/>
  <c r="H3874" i="22" s="1"/>
  <c r="I3874" i="22" s="1"/>
  <c r="G3869" i="22"/>
  <c r="H3869" i="22" s="1"/>
  <c r="I3869" i="22" s="1"/>
  <c r="G3864" i="22"/>
  <c r="H3864" i="22" s="1"/>
  <c r="I3864" i="22" s="1"/>
  <c r="G3858" i="22"/>
  <c r="H3858" i="22" s="1"/>
  <c r="I3858" i="22" s="1"/>
  <c r="G3854" i="22"/>
  <c r="H3854" i="22" s="1"/>
  <c r="I3854" i="22" s="1"/>
  <c r="G3849" i="22"/>
  <c r="H3849" i="22" s="1"/>
  <c r="I3849" i="22" s="1"/>
  <c r="G3844" i="22"/>
  <c r="H3844" i="22" s="1"/>
  <c r="I3844" i="22" s="1"/>
  <c r="G3839" i="22"/>
  <c r="H3839" i="22" s="1"/>
  <c r="I3839" i="22" s="1"/>
  <c r="G3833" i="22"/>
  <c r="H3833" i="22" s="1"/>
  <c r="I3833" i="22" s="1"/>
  <c r="G3829" i="22"/>
  <c r="H3829" i="22" s="1"/>
  <c r="I3829" i="22" s="1"/>
  <c r="G3824" i="22"/>
  <c r="H3824" i="22" s="1"/>
  <c r="I3824" i="22" s="1"/>
  <c r="G3820" i="22"/>
  <c r="H3820" i="22" s="1"/>
  <c r="I3820" i="22" s="1"/>
  <c r="G3815" i="22"/>
  <c r="H3815" i="22" s="1"/>
  <c r="I3815" i="22" s="1"/>
  <c r="G3811" i="22"/>
  <c r="H3811" i="22" s="1"/>
  <c r="I3811" i="22" s="1"/>
  <c r="G3806" i="22"/>
  <c r="H3806" i="22" s="1"/>
  <c r="I3806" i="22" s="1"/>
  <c r="G3802" i="22"/>
  <c r="H3802" i="22" s="1"/>
  <c r="I3802" i="22" s="1"/>
  <c r="G3797" i="22"/>
  <c r="H3797" i="22" s="1"/>
  <c r="I3797" i="22" s="1"/>
  <c r="G3793" i="22"/>
  <c r="H3793" i="22" s="1"/>
  <c r="I3793" i="22" s="1"/>
  <c r="G3788" i="22"/>
  <c r="H3788" i="22" s="1"/>
  <c r="I3788" i="22" s="1"/>
  <c r="G3784" i="22"/>
  <c r="H3784" i="22" s="1"/>
  <c r="I3784" i="22" s="1"/>
  <c r="G3779" i="22"/>
  <c r="H3779" i="22" s="1"/>
  <c r="I3779" i="22" s="1"/>
  <c r="G3773" i="22"/>
  <c r="H3773" i="22" s="1"/>
  <c r="I3773" i="22" s="1"/>
  <c r="G3769" i="22"/>
  <c r="H3769" i="22" s="1"/>
  <c r="I3769" i="22" s="1"/>
  <c r="G5099" i="22"/>
  <c r="G5063" i="22"/>
  <c r="H4876" i="22"/>
  <c r="I4876" i="22" s="1"/>
  <c r="G4853" i="22"/>
  <c r="H4806" i="22"/>
  <c r="I4806" i="22" s="1"/>
  <c r="G4784" i="22"/>
  <c r="H4737" i="22"/>
  <c r="I4737" i="22" s="1"/>
  <c r="G4722" i="22"/>
  <c r="H4710" i="22"/>
  <c r="I4710" i="22" s="1"/>
  <c r="G4687" i="22"/>
  <c r="H4675" i="22"/>
  <c r="I4675" i="22" s="1"/>
  <c r="G4394" i="22"/>
  <c r="H4394" i="22" s="1"/>
  <c r="I4394" i="22" s="1"/>
  <c r="G4392" i="22"/>
  <c r="H4392" i="22" s="1"/>
  <c r="I4392" i="22" s="1"/>
  <c r="G4390" i="22"/>
  <c r="H4390" i="22" s="1"/>
  <c r="I4390" i="22" s="1"/>
  <c r="G4388" i="22"/>
  <c r="H4388" i="22" s="1"/>
  <c r="I4388" i="22" s="1"/>
  <c r="G4386" i="22"/>
  <c r="H4386" i="22" s="1"/>
  <c r="I4386" i="22" s="1"/>
  <c r="G4384" i="22"/>
  <c r="H4384" i="22" s="1"/>
  <c r="I4384" i="22" s="1"/>
  <c r="G4382" i="22"/>
  <c r="H4382" i="22" s="1"/>
  <c r="I4382" i="22" s="1"/>
  <c r="G4380" i="22"/>
  <c r="H4380" i="22" s="1"/>
  <c r="I4380" i="22" s="1"/>
  <c r="G4378" i="22"/>
  <c r="H4378" i="22" s="1"/>
  <c r="I4378" i="22" s="1"/>
  <c r="G4376" i="22"/>
  <c r="H4376" i="22" s="1"/>
  <c r="I4376" i="22" s="1"/>
  <c r="G4374" i="22"/>
  <c r="H4374" i="22" s="1"/>
  <c r="I4374" i="22" s="1"/>
  <c r="G4372" i="22"/>
  <c r="H4372" i="22" s="1"/>
  <c r="I4372" i="22" s="1"/>
  <c r="G4370" i="22"/>
  <c r="H4370" i="22" s="1"/>
  <c r="I4370" i="22" s="1"/>
  <c r="G4368" i="22"/>
  <c r="H4368" i="22" s="1"/>
  <c r="I4368" i="22" s="1"/>
  <c r="G4366" i="22"/>
  <c r="H4366" i="22" s="1"/>
  <c r="I4366" i="22" s="1"/>
  <c r="G4364" i="22"/>
  <c r="H4364" i="22" s="1"/>
  <c r="I4364" i="22" s="1"/>
  <c r="G4361" i="22"/>
  <c r="H4361" i="22" s="1"/>
  <c r="I4361" i="22" s="1"/>
  <c r="G4359" i="22"/>
  <c r="H4359" i="22" s="1"/>
  <c r="I4359" i="22" s="1"/>
  <c r="G4357" i="22"/>
  <c r="H4357" i="22" s="1"/>
  <c r="I4357" i="22" s="1"/>
  <c r="G4355" i="22"/>
  <c r="H4355" i="22" s="1"/>
  <c r="I4355" i="22" s="1"/>
  <c r="G4353" i="22"/>
  <c r="H4353" i="22" s="1"/>
  <c r="I4353" i="22" s="1"/>
  <c r="G4351" i="22"/>
  <c r="H4351" i="22" s="1"/>
  <c r="I4351" i="22" s="1"/>
  <c r="G4349" i="22"/>
  <c r="H4349" i="22" s="1"/>
  <c r="I4349" i="22" s="1"/>
  <c r="G4347" i="22"/>
  <c r="H4347" i="22" s="1"/>
  <c r="I4347" i="22" s="1"/>
  <c r="G4345" i="22"/>
  <c r="H4345" i="22" s="1"/>
  <c r="I4345" i="22" s="1"/>
  <c r="G4343" i="22"/>
  <c r="H4343" i="22" s="1"/>
  <c r="I4343" i="22" s="1"/>
  <c r="G4341" i="22"/>
  <c r="H4341" i="22" s="1"/>
  <c r="I4341" i="22" s="1"/>
  <c r="G4339" i="22"/>
  <c r="H4339" i="22" s="1"/>
  <c r="I4339" i="22" s="1"/>
  <c r="G4337" i="22"/>
  <c r="H4337" i="22" s="1"/>
  <c r="I4337" i="22" s="1"/>
  <c r="G4335" i="22"/>
  <c r="H4335" i="22" s="1"/>
  <c r="I4335" i="22" s="1"/>
  <c r="G4333" i="22"/>
  <c r="H4333" i="22" s="1"/>
  <c r="I4333" i="22" s="1"/>
  <c r="G4331" i="22"/>
  <c r="H4331" i="22" s="1"/>
  <c r="I4331" i="22" s="1"/>
  <c r="G4329" i="22"/>
  <c r="H4329" i="22" s="1"/>
  <c r="I4329" i="22" s="1"/>
  <c r="G4327" i="22"/>
  <c r="H4327" i="22" s="1"/>
  <c r="I4327" i="22" s="1"/>
  <c r="G4324" i="22"/>
  <c r="H4324" i="22" s="1"/>
  <c r="I4324" i="22" s="1"/>
  <c r="G4322" i="22"/>
  <c r="H4322" i="22" s="1"/>
  <c r="I4322" i="22" s="1"/>
  <c r="G4320" i="22"/>
  <c r="H4320" i="22" s="1"/>
  <c r="I4320" i="22" s="1"/>
  <c r="G4318" i="22"/>
  <c r="H4318" i="22" s="1"/>
  <c r="I4318" i="22" s="1"/>
  <c r="G4316" i="22"/>
  <c r="H4316" i="22" s="1"/>
  <c r="I4316" i="22" s="1"/>
  <c r="G4314" i="22"/>
  <c r="H4314" i="22" s="1"/>
  <c r="I4314" i="22" s="1"/>
  <c r="G4311" i="22"/>
  <c r="H4311" i="22" s="1"/>
  <c r="I4311" i="22" s="1"/>
  <c r="G4309" i="22"/>
  <c r="H4309" i="22" s="1"/>
  <c r="I4309" i="22" s="1"/>
  <c r="G4307" i="22"/>
  <c r="H4307" i="22" s="1"/>
  <c r="I4307" i="22" s="1"/>
  <c r="G4305" i="22"/>
  <c r="H4305" i="22" s="1"/>
  <c r="I4305" i="22" s="1"/>
  <c r="G4303" i="22"/>
  <c r="H4303" i="22" s="1"/>
  <c r="I4303" i="22" s="1"/>
  <c r="G4301" i="22"/>
  <c r="H4301" i="22" s="1"/>
  <c r="I4301" i="22" s="1"/>
  <c r="G4299" i="22"/>
  <c r="H4299" i="22" s="1"/>
  <c r="I4299" i="22" s="1"/>
  <c r="G4296" i="22"/>
  <c r="H4296" i="22" s="1"/>
  <c r="I4296" i="22" s="1"/>
  <c r="G4294" i="22"/>
  <c r="H4294" i="22" s="1"/>
  <c r="I4294" i="22" s="1"/>
  <c r="G4292" i="22"/>
  <c r="H4292" i="22" s="1"/>
  <c r="I4292" i="22" s="1"/>
  <c r="G4290" i="22"/>
  <c r="H4290" i="22" s="1"/>
  <c r="I4290" i="22" s="1"/>
  <c r="G4288" i="22"/>
  <c r="H4288" i="22" s="1"/>
  <c r="I4288" i="22" s="1"/>
  <c r="G4286" i="22"/>
  <c r="H4286" i="22" s="1"/>
  <c r="I4286" i="22" s="1"/>
  <c r="G4283" i="22"/>
  <c r="H4283" i="22" s="1"/>
  <c r="I4283" i="22" s="1"/>
  <c r="G4281" i="22"/>
  <c r="H4281" i="22" s="1"/>
  <c r="I4281" i="22" s="1"/>
  <c r="G4279" i="22"/>
  <c r="H4279" i="22" s="1"/>
  <c r="I4279" i="22" s="1"/>
  <c r="G4277" i="22"/>
  <c r="H4277" i="22" s="1"/>
  <c r="I4277" i="22" s="1"/>
  <c r="G4275" i="22"/>
  <c r="H4275" i="22" s="1"/>
  <c r="I4275" i="22" s="1"/>
  <c r="G4273" i="22"/>
  <c r="H4273" i="22" s="1"/>
  <c r="I4273" i="22" s="1"/>
  <c r="G4271" i="22"/>
  <c r="H4271" i="22" s="1"/>
  <c r="I4271" i="22" s="1"/>
  <c r="G4268" i="22"/>
  <c r="H4268" i="22" s="1"/>
  <c r="I4268" i="22" s="1"/>
  <c r="G4266" i="22"/>
  <c r="H4266" i="22" s="1"/>
  <c r="I4266" i="22" s="1"/>
  <c r="G4264" i="22"/>
  <c r="H4264" i="22" s="1"/>
  <c r="I4264" i="22" s="1"/>
  <c r="G4262" i="22"/>
  <c r="H4262" i="22" s="1"/>
  <c r="I4262" i="22" s="1"/>
  <c r="G4260" i="22"/>
  <c r="H4260" i="22" s="1"/>
  <c r="I4260" i="22" s="1"/>
  <c r="G4258" i="22"/>
  <c r="H4258" i="22" s="1"/>
  <c r="I4258" i="22" s="1"/>
  <c r="G4255" i="22"/>
  <c r="H4255" i="22" s="1"/>
  <c r="I4255" i="22" s="1"/>
  <c r="G4253" i="22"/>
  <c r="H4253" i="22" s="1"/>
  <c r="I4253" i="22" s="1"/>
  <c r="G4251" i="22"/>
  <c r="H4251" i="22" s="1"/>
  <c r="I4251" i="22" s="1"/>
  <c r="G3764" i="22"/>
  <c r="H3764" i="22" s="1"/>
  <c r="I3764" i="22" s="1"/>
  <c r="G3760" i="22"/>
  <c r="H3760" i="22" s="1"/>
  <c r="I3760" i="22" s="1"/>
  <c r="G3755" i="22"/>
  <c r="H3755" i="22" s="1"/>
  <c r="I3755" i="22" s="1"/>
  <c r="G3751" i="22"/>
  <c r="H3751" i="22" s="1"/>
  <c r="I3751" i="22" s="1"/>
  <c r="G3746" i="22"/>
  <c r="H3746" i="22" s="1"/>
  <c r="I3746" i="22" s="1"/>
  <c r="G3742" i="22"/>
  <c r="H3742" i="22" s="1"/>
  <c r="I3742" i="22" s="1"/>
  <c r="G3737" i="22"/>
  <c r="H3737" i="22" s="1"/>
  <c r="I3737" i="22" s="1"/>
  <c r="G3733" i="22"/>
  <c r="H3733" i="22" s="1"/>
  <c r="I3733" i="22" s="1"/>
  <c r="G3728" i="22"/>
  <c r="H3728" i="22" s="1"/>
  <c r="I3728" i="22" s="1"/>
  <c r="G3724" i="22"/>
  <c r="H3724" i="22" s="1"/>
  <c r="I3724" i="22" s="1"/>
  <c r="G3719" i="22"/>
  <c r="H3719" i="22" s="1"/>
  <c r="I3719" i="22" s="1"/>
  <c r="G3715" i="22"/>
  <c r="H3715" i="22" s="1"/>
  <c r="I3715" i="22" s="1"/>
  <c r="G3710" i="22"/>
  <c r="H3710" i="22" s="1"/>
  <c r="I3710" i="22" s="1"/>
  <c r="G3705" i="22"/>
  <c r="H3705" i="22" s="1"/>
  <c r="I3705" i="22" s="1"/>
  <c r="G3701" i="22"/>
  <c r="H3701" i="22" s="1"/>
  <c r="I3701" i="22" s="1"/>
  <c r="G3696" i="22"/>
  <c r="H3696" i="22" s="1"/>
  <c r="I3696" i="22" s="1"/>
  <c r="G3691" i="22"/>
  <c r="H3691" i="22" s="1"/>
  <c r="I3691" i="22" s="1"/>
  <c r="G3687" i="22"/>
  <c r="H3687" i="22" s="1"/>
  <c r="I3687" i="22" s="1"/>
  <c r="G3681" i="22"/>
  <c r="H3681" i="22" s="1"/>
  <c r="I3681" i="22" s="1"/>
  <c r="G3675" i="22"/>
  <c r="G3664" i="22"/>
  <c r="H3664" i="22" s="1"/>
  <c r="I3664" i="22" s="1"/>
  <c r="G3655" i="22"/>
  <c r="H3655" i="22" s="1"/>
  <c r="I3655" i="22" s="1"/>
  <c r="G3648" i="22"/>
  <c r="H3648" i="22" s="1"/>
  <c r="I3648" i="22" s="1"/>
  <c r="G3644" i="22"/>
  <c r="H3644" i="22" s="1"/>
  <c r="I3644" i="22" s="1"/>
  <c r="G3639" i="22"/>
  <c r="H3639" i="22" s="1"/>
  <c r="I3639" i="22" s="1"/>
  <c r="G3635" i="22"/>
  <c r="H3635" i="22" s="1"/>
  <c r="I3635" i="22" s="1"/>
  <c r="G3630" i="22"/>
  <c r="H3630" i="22" s="1"/>
  <c r="I3630" i="22" s="1"/>
  <c r="G3626" i="22"/>
  <c r="H3626" i="22" s="1"/>
  <c r="I3626" i="22" s="1"/>
  <c r="G3622" i="22"/>
  <c r="H3622" i="22" s="1"/>
  <c r="I3622" i="22" s="1"/>
  <c r="G3613" i="22"/>
  <c r="H3613" i="22" s="1"/>
  <c r="I3613" i="22" s="1"/>
  <c r="G3608" i="22"/>
  <c r="H3608" i="22" s="1"/>
  <c r="I3608" i="22" s="1"/>
  <c r="G3601" i="22"/>
  <c r="H3601" i="22" s="1"/>
  <c r="I3601" i="22" s="1"/>
  <c r="G3597" i="22"/>
  <c r="H3597" i="22" s="1"/>
  <c r="I3597" i="22" s="1"/>
  <c r="G3593" i="22"/>
  <c r="H3593" i="22" s="1"/>
  <c r="I3593" i="22" s="1"/>
  <c r="G3589" i="22"/>
  <c r="H3589" i="22" s="1"/>
  <c r="I3589" i="22" s="1"/>
  <c r="G3585" i="22"/>
  <c r="H3585" i="22" s="1"/>
  <c r="I3585" i="22" s="1"/>
  <c r="G3581" i="22"/>
  <c r="H3581" i="22" s="1"/>
  <c r="I3581" i="22" s="1"/>
  <c r="G3577" i="22"/>
  <c r="H3577" i="22" s="1"/>
  <c r="I3577" i="22" s="1"/>
  <c r="G3573" i="22"/>
  <c r="H3573" i="22" s="1"/>
  <c r="I3573" i="22" s="1"/>
  <c r="G3569" i="22"/>
  <c r="H3569" i="22" s="1"/>
  <c r="I3569" i="22" s="1"/>
  <c r="G3565" i="22"/>
  <c r="H3565" i="22" s="1"/>
  <c r="I3565" i="22" s="1"/>
  <c r="G3561" i="22"/>
  <c r="H3561" i="22" s="1"/>
  <c r="I3561" i="22" s="1"/>
  <c r="G3557" i="22"/>
  <c r="H3557" i="22" s="1"/>
  <c r="I3557" i="22" s="1"/>
  <c r="G3553" i="22"/>
  <c r="H3553" i="22" s="1"/>
  <c r="I3553" i="22" s="1"/>
  <c r="G3549" i="22"/>
  <c r="H3549" i="22" s="1"/>
  <c r="I3549" i="22" s="1"/>
  <c r="G3545" i="22"/>
  <c r="H3545" i="22" s="1"/>
  <c r="I3545" i="22" s="1"/>
  <c r="G3541" i="22"/>
  <c r="H3541" i="22" s="1"/>
  <c r="I3541" i="22" s="1"/>
  <c r="G3537" i="22"/>
  <c r="H3537" i="22" s="1"/>
  <c r="I3537" i="22" s="1"/>
  <c r="G3533" i="22"/>
  <c r="H3533" i="22" s="1"/>
  <c r="I3533" i="22" s="1"/>
  <c r="G3529" i="22"/>
  <c r="H3529" i="22" s="1"/>
  <c r="I3529" i="22" s="1"/>
  <c r="G3525" i="22"/>
  <c r="H3525" i="22" s="1"/>
  <c r="I3525" i="22" s="1"/>
  <c r="G3521" i="22"/>
  <c r="H3521" i="22" s="1"/>
  <c r="I3521" i="22" s="1"/>
  <c r="G3517" i="22"/>
  <c r="H3517" i="22" s="1"/>
  <c r="I3517" i="22" s="1"/>
  <c r="G3513" i="22"/>
  <c r="H3513" i="22" s="1"/>
  <c r="I3513" i="22" s="1"/>
  <c r="G3509" i="22"/>
  <c r="H3509" i="22" s="1"/>
  <c r="I3509" i="22" s="1"/>
  <c r="G3505" i="22"/>
  <c r="H3505" i="22" s="1"/>
  <c r="I3505" i="22" s="1"/>
  <c r="G3501" i="22"/>
  <c r="H3501" i="22" s="1"/>
  <c r="I3501" i="22" s="1"/>
  <c r="G3497" i="22"/>
  <c r="H3497" i="22" s="1"/>
  <c r="I3497" i="22" s="1"/>
  <c r="G3493" i="22"/>
  <c r="H3493" i="22" s="1"/>
  <c r="I3493" i="22" s="1"/>
  <c r="G3489" i="22"/>
  <c r="H3489" i="22" s="1"/>
  <c r="I3489" i="22" s="1"/>
  <c r="G3485" i="22"/>
  <c r="H3485" i="22" s="1"/>
  <c r="I3485" i="22" s="1"/>
  <c r="G3481" i="22"/>
  <c r="H3481" i="22" s="1"/>
  <c r="I3481" i="22" s="1"/>
  <c r="G3477" i="22"/>
  <c r="H3477" i="22" s="1"/>
  <c r="I3477" i="22" s="1"/>
  <c r="G3473" i="22"/>
  <c r="H3473" i="22" s="1"/>
  <c r="I3473" i="22" s="1"/>
  <c r="G3469" i="22"/>
  <c r="H3469" i="22" s="1"/>
  <c r="I3469" i="22" s="1"/>
  <c r="G3465" i="22"/>
  <c r="H3465" i="22" s="1"/>
  <c r="I3465" i="22" s="1"/>
  <c r="G3461" i="22"/>
  <c r="H3461" i="22" s="1"/>
  <c r="I3461" i="22" s="1"/>
  <c r="G3457" i="22"/>
  <c r="H3457" i="22" s="1"/>
  <c r="I3457" i="22" s="1"/>
  <c r="G3453" i="22"/>
  <c r="H3453" i="22" s="1"/>
  <c r="I3453" i="22" s="1"/>
  <c r="G3449" i="22"/>
  <c r="H3449" i="22" s="1"/>
  <c r="I3449" i="22" s="1"/>
  <c r="G3445" i="22"/>
  <c r="H3445" i="22" s="1"/>
  <c r="I3445" i="22" s="1"/>
  <c r="G3441" i="22"/>
  <c r="H3441" i="22" s="1"/>
  <c r="I3441" i="22" s="1"/>
  <c r="G3437" i="22"/>
  <c r="H3437" i="22" s="1"/>
  <c r="I3437" i="22" s="1"/>
  <c r="G3433" i="22"/>
  <c r="H3433" i="22" s="1"/>
  <c r="I3433" i="22" s="1"/>
  <c r="G3429" i="22"/>
  <c r="H3429" i="22" s="1"/>
  <c r="I3429" i="22" s="1"/>
  <c r="G3425" i="22"/>
  <c r="H3425" i="22" s="1"/>
  <c r="I3425" i="22" s="1"/>
  <c r="G3421" i="22"/>
  <c r="H3421" i="22" s="1"/>
  <c r="I3421" i="22" s="1"/>
  <c r="G3417" i="22"/>
  <c r="H3417" i="22" s="1"/>
  <c r="I3417" i="22" s="1"/>
  <c r="G3413" i="22"/>
  <c r="H3413" i="22" s="1"/>
  <c r="I3413" i="22" s="1"/>
  <c r="G3409" i="22"/>
  <c r="H3409" i="22" s="1"/>
  <c r="I3409" i="22" s="1"/>
  <c r="G3405" i="22"/>
  <c r="H3405" i="22" s="1"/>
  <c r="I3405" i="22" s="1"/>
  <c r="G3401" i="22"/>
  <c r="H3401" i="22" s="1"/>
  <c r="I3401" i="22" s="1"/>
  <c r="G3397" i="22"/>
  <c r="H3397" i="22" s="1"/>
  <c r="I3397" i="22" s="1"/>
  <c r="G3393" i="22"/>
  <c r="H3393" i="22" s="1"/>
  <c r="I3393" i="22" s="1"/>
  <c r="G3389" i="22"/>
  <c r="H3389" i="22" s="1"/>
  <c r="I3389" i="22" s="1"/>
  <c r="G3383" i="22"/>
  <c r="H3383" i="22" s="1"/>
  <c r="I3383" i="22" s="1"/>
  <c r="G3379" i="22"/>
  <c r="H3379" i="22" s="1"/>
  <c r="I3379" i="22" s="1"/>
  <c r="G3375" i="22"/>
  <c r="H3375" i="22" s="1"/>
  <c r="I3375" i="22" s="1"/>
  <c r="G3371" i="22"/>
  <c r="H3371" i="22" s="1"/>
  <c r="I3371" i="22" s="1"/>
  <c r="G3367" i="22"/>
  <c r="H3367" i="22" s="1"/>
  <c r="I3367" i="22" s="1"/>
  <c r="G3363" i="22"/>
  <c r="H3363" i="22" s="1"/>
  <c r="I3363" i="22" s="1"/>
  <c r="G3359" i="22"/>
  <c r="H3359" i="22" s="1"/>
  <c r="I3359" i="22" s="1"/>
  <c r="G3355" i="22"/>
  <c r="H3355" i="22" s="1"/>
  <c r="I3355" i="22" s="1"/>
  <c r="G3349" i="22"/>
  <c r="H3349" i="22" s="1"/>
  <c r="I3349" i="22" s="1"/>
  <c r="G3345" i="22"/>
  <c r="H3345" i="22" s="1"/>
  <c r="I3345" i="22" s="1"/>
  <c r="G3341" i="22"/>
  <c r="H3341" i="22" s="1"/>
  <c r="I3341" i="22" s="1"/>
  <c r="G3337" i="22"/>
  <c r="H3337" i="22" s="1"/>
  <c r="I3337" i="22" s="1"/>
  <c r="G3333" i="22"/>
  <c r="H3333" i="22" s="1"/>
  <c r="I3333" i="22" s="1"/>
  <c r="G3329" i="22"/>
  <c r="H3329" i="22" s="1"/>
  <c r="I3329" i="22" s="1"/>
  <c r="G3325" i="22"/>
  <c r="H3325" i="22" s="1"/>
  <c r="I3325" i="22" s="1"/>
  <c r="G3321" i="22"/>
  <c r="H3321" i="22" s="1"/>
  <c r="I3321" i="22" s="1"/>
  <c r="G3317" i="22"/>
  <c r="H3317" i="22" s="1"/>
  <c r="I3317" i="22" s="1"/>
  <c r="G3313" i="22"/>
  <c r="H3313" i="22" s="1"/>
  <c r="I3313" i="22" s="1"/>
  <c r="G3309" i="22"/>
  <c r="H3309" i="22" s="1"/>
  <c r="I3309" i="22" s="1"/>
  <c r="G3305" i="22"/>
  <c r="H3305" i="22" s="1"/>
  <c r="I3305" i="22" s="1"/>
  <c r="G3301" i="22"/>
  <c r="H3301" i="22" s="1"/>
  <c r="I3301" i="22" s="1"/>
  <c r="G3297" i="22"/>
  <c r="H3297" i="22" s="1"/>
  <c r="I3297" i="22" s="1"/>
  <c r="G3293" i="22"/>
  <c r="H3293" i="22" s="1"/>
  <c r="I3293" i="22" s="1"/>
  <c r="G3289" i="22"/>
  <c r="H3289" i="22" s="1"/>
  <c r="I3289" i="22" s="1"/>
  <c r="G3285" i="22"/>
  <c r="H3285" i="22" s="1"/>
  <c r="I3285" i="22" s="1"/>
  <c r="G3281" i="22"/>
  <c r="H3281" i="22" s="1"/>
  <c r="I3281" i="22" s="1"/>
  <c r="G3277" i="22"/>
  <c r="H3277" i="22" s="1"/>
  <c r="I3277" i="22" s="1"/>
  <c r="G3273" i="22"/>
  <c r="H3273" i="22" s="1"/>
  <c r="I3273" i="22" s="1"/>
  <c r="G3269" i="22"/>
  <c r="H3269" i="22" s="1"/>
  <c r="I3269" i="22" s="1"/>
  <c r="G3265" i="22"/>
  <c r="H3265" i="22" s="1"/>
  <c r="I3265" i="22" s="1"/>
  <c r="G3261" i="22"/>
  <c r="H3261" i="22" s="1"/>
  <c r="I3261" i="22" s="1"/>
  <c r="G3257" i="22"/>
  <c r="H3257" i="22" s="1"/>
  <c r="I3257" i="22" s="1"/>
  <c r="G3253" i="22"/>
  <c r="H3253" i="22" s="1"/>
  <c r="I3253" i="22" s="1"/>
  <c r="G3249" i="22"/>
  <c r="H3249" i="22" s="1"/>
  <c r="I3249" i="22" s="1"/>
  <c r="G3245" i="22"/>
  <c r="H3245" i="22" s="1"/>
  <c r="I3245" i="22" s="1"/>
  <c r="G3241" i="22"/>
  <c r="H3241" i="22" s="1"/>
  <c r="I3241" i="22" s="1"/>
  <c r="G3237" i="22"/>
  <c r="H3237" i="22" s="1"/>
  <c r="I3237" i="22" s="1"/>
  <c r="G3233" i="22"/>
  <c r="H3233" i="22" s="1"/>
  <c r="I3233" i="22" s="1"/>
  <c r="G3229" i="22"/>
  <c r="H3229" i="22" s="1"/>
  <c r="I3229" i="22" s="1"/>
  <c r="G3225" i="22"/>
  <c r="H3225" i="22" s="1"/>
  <c r="I3225" i="22" s="1"/>
  <c r="G3221" i="22"/>
  <c r="H3221" i="22" s="1"/>
  <c r="I3221" i="22" s="1"/>
  <c r="G3217" i="22"/>
  <c r="H3217" i="22" s="1"/>
  <c r="I3217" i="22" s="1"/>
  <c r="G3213" i="22"/>
  <c r="H3213" i="22" s="1"/>
  <c r="I3213" i="22" s="1"/>
  <c r="G3209" i="22"/>
  <c r="H3209" i="22" s="1"/>
  <c r="I3209" i="22" s="1"/>
  <c r="G3205" i="22"/>
  <c r="H3205" i="22" s="1"/>
  <c r="I3205" i="22" s="1"/>
  <c r="G3201" i="22"/>
  <c r="H3201" i="22" s="1"/>
  <c r="I3201" i="22" s="1"/>
  <c r="G3197" i="22"/>
  <c r="H3197" i="22" s="1"/>
  <c r="I3197" i="22" s="1"/>
  <c r="G3193" i="22"/>
  <c r="H3193" i="22" s="1"/>
  <c r="I3193" i="22" s="1"/>
  <c r="G3189" i="22"/>
  <c r="H3189" i="22" s="1"/>
  <c r="I3189" i="22" s="1"/>
  <c r="G3185" i="22"/>
  <c r="H3185" i="22" s="1"/>
  <c r="I3185" i="22" s="1"/>
  <c r="G3181" i="22"/>
  <c r="H3181" i="22" s="1"/>
  <c r="I3181" i="22" s="1"/>
  <c r="G3177" i="22"/>
  <c r="H3177" i="22" s="1"/>
  <c r="I3177" i="22" s="1"/>
  <c r="G3173" i="22"/>
  <c r="H3173" i="22" s="1"/>
  <c r="I3173" i="22" s="1"/>
  <c r="G3169" i="22"/>
  <c r="H3169" i="22" s="1"/>
  <c r="I3169" i="22" s="1"/>
  <c r="G3165" i="22"/>
  <c r="H3165" i="22" s="1"/>
  <c r="I3165" i="22" s="1"/>
  <c r="G3161" i="22"/>
  <c r="H3161" i="22" s="1"/>
  <c r="I3161" i="22" s="1"/>
  <c r="G3157" i="22"/>
  <c r="H3157" i="22" s="1"/>
  <c r="I3157" i="22" s="1"/>
  <c r="G3153" i="22"/>
  <c r="H3153" i="22" s="1"/>
  <c r="I3153" i="22" s="1"/>
  <c r="G3149" i="22"/>
  <c r="H3149" i="22" s="1"/>
  <c r="I3149" i="22" s="1"/>
  <c r="G3145" i="22"/>
  <c r="H3145" i="22" s="1"/>
  <c r="I3145" i="22" s="1"/>
  <c r="G3141" i="22"/>
  <c r="H3141" i="22" s="1"/>
  <c r="I3141" i="22" s="1"/>
  <c r="G3137" i="22"/>
  <c r="H3137" i="22" s="1"/>
  <c r="I3137" i="22" s="1"/>
  <c r="G3133" i="22"/>
  <c r="H3133" i="22" s="1"/>
  <c r="I3133" i="22" s="1"/>
  <c r="G3129" i="22"/>
  <c r="H3129" i="22" s="1"/>
  <c r="I3129" i="22" s="1"/>
  <c r="G3125" i="22"/>
  <c r="H3125" i="22" s="1"/>
  <c r="I3125" i="22" s="1"/>
  <c r="G3121" i="22"/>
  <c r="H3121" i="22" s="1"/>
  <c r="I3121" i="22" s="1"/>
  <c r="G3117" i="22"/>
  <c r="H3117" i="22" s="1"/>
  <c r="I3117" i="22" s="1"/>
  <c r="G3113" i="22"/>
  <c r="H3113" i="22" s="1"/>
  <c r="I3113" i="22" s="1"/>
  <c r="G3109" i="22"/>
  <c r="H3109" i="22" s="1"/>
  <c r="I3109" i="22" s="1"/>
  <c r="G3105" i="22"/>
  <c r="H3105" i="22" s="1"/>
  <c r="I3105" i="22" s="1"/>
  <c r="G3101" i="22"/>
  <c r="H3101" i="22" s="1"/>
  <c r="I3101" i="22" s="1"/>
  <c r="G3097" i="22"/>
  <c r="H3097" i="22" s="1"/>
  <c r="I3097" i="22" s="1"/>
  <c r="G3093" i="22"/>
  <c r="H3093" i="22" s="1"/>
  <c r="I3093" i="22" s="1"/>
  <c r="G3089" i="22"/>
  <c r="H3089" i="22" s="1"/>
  <c r="I3089" i="22" s="1"/>
  <c r="G3085" i="22"/>
  <c r="H3085" i="22" s="1"/>
  <c r="I3085" i="22" s="1"/>
  <c r="G3081" i="22"/>
  <c r="H3081" i="22" s="1"/>
  <c r="I3081" i="22" s="1"/>
  <c r="G3077" i="22"/>
  <c r="H3077" i="22" s="1"/>
  <c r="I3077" i="22" s="1"/>
  <c r="G3073" i="22"/>
  <c r="H3073" i="22" s="1"/>
  <c r="I3073" i="22" s="1"/>
  <c r="G3069" i="22"/>
  <c r="H3069" i="22" s="1"/>
  <c r="I3069" i="22" s="1"/>
  <c r="G3065" i="22"/>
  <c r="H3065" i="22" s="1"/>
  <c r="I3065" i="22" s="1"/>
  <c r="G3061" i="22"/>
  <c r="H3061" i="22" s="1"/>
  <c r="I3061" i="22" s="1"/>
  <c r="G3057" i="22"/>
  <c r="H3057" i="22" s="1"/>
  <c r="I3057" i="22" s="1"/>
  <c r="G3053" i="22"/>
  <c r="H3053" i="22" s="1"/>
  <c r="I3053" i="22" s="1"/>
  <c r="G3049" i="22"/>
  <c r="H3049" i="22" s="1"/>
  <c r="I3049" i="22" s="1"/>
  <c r="G3045" i="22"/>
  <c r="H3045" i="22" s="1"/>
  <c r="I3045" i="22" s="1"/>
  <c r="G3041" i="22"/>
  <c r="H3041" i="22" s="1"/>
  <c r="I3041" i="22" s="1"/>
  <c r="G3037" i="22"/>
  <c r="H3037" i="22" s="1"/>
  <c r="I3037" i="22" s="1"/>
  <c r="G3033" i="22"/>
  <c r="H3033" i="22" s="1"/>
  <c r="I3033" i="22" s="1"/>
  <c r="G3029" i="22"/>
  <c r="H3029" i="22" s="1"/>
  <c r="I3029" i="22" s="1"/>
  <c r="G3025" i="22"/>
  <c r="H3025" i="22" s="1"/>
  <c r="I3025" i="22" s="1"/>
  <c r="G3021" i="22"/>
  <c r="H3021" i="22" s="1"/>
  <c r="I3021" i="22" s="1"/>
  <c r="G3017" i="22"/>
  <c r="H3017" i="22" s="1"/>
  <c r="I3017" i="22" s="1"/>
  <c r="G3013" i="22"/>
  <c r="H3013" i="22" s="1"/>
  <c r="I3013" i="22" s="1"/>
  <c r="G3009" i="22"/>
  <c r="H3009" i="22" s="1"/>
  <c r="I3009" i="22" s="1"/>
  <c r="G3005" i="22"/>
  <c r="H3005" i="22" s="1"/>
  <c r="I3005" i="22" s="1"/>
  <c r="G3001" i="22"/>
  <c r="H3001" i="22" s="1"/>
  <c r="I3001" i="22" s="1"/>
  <c r="G2997" i="22"/>
  <c r="H2997" i="22" s="1"/>
  <c r="I2997" i="22" s="1"/>
  <c r="G2993" i="22"/>
  <c r="H2993" i="22" s="1"/>
  <c r="I2993" i="22" s="1"/>
  <c r="G2989" i="22"/>
  <c r="H2989" i="22" s="1"/>
  <c r="I2989" i="22" s="1"/>
  <c r="G2985" i="22"/>
  <c r="H2985" i="22" s="1"/>
  <c r="I2985" i="22" s="1"/>
  <c r="G2981" i="22"/>
  <c r="H2981" i="22" s="1"/>
  <c r="I2981" i="22" s="1"/>
  <c r="G2977" i="22"/>
  <c r="H2977" i="22" s="1"/>
  <c r="I2977" i="22" s="1"/>
  <c r="G2973" i="22"/>
  <c r="H2973" i="22" s="1"/>
  <c r="I2973" i="22" s="1"/>
  <c r="G2969" i="22"/>
  <c r="H2969" i="22" s="1"/>
  <c r="I2969" i="22" s="1"/>
  <c r="G2965" i="22"/>
  <c r="H2965" i="22" s="1"/>
  <c r="I2965" i="22" s="1"/>
  <c r="G2961" i="22"/>
  <c r="H2961" i="22" s="1"/>
  <c r="I2961" i="22" s="1"/>
  <c r="G2957" i="22"/>
  <c r="H2957" i="22" s="1"/>
  <c r="I2957" i="22" s="1"/>
  <c r="G2953" i="22"/>
  <c r="H2953" i="22" s="1"/>
  <c r="I2953" i="22" s="1"/>
  <c r="G2949" i="22"/>
  <c r="H2949" i="22" s="1"/>
  <c r="I2949" i="22" s="1"/>
  <c r="G2945" i="22"/>
  <c r="H2945" i="22" s="1"/>
  <c r="I2945" i="22" s="1"/>
  <c r="G2941" i="22"/>
  <c r="H2941" i="22" s="1"/>
  <c r="I2941" i="22" s="1"/>
  <c r="G2937" i="22"/>
  <c r="H2937" i="22" s="1"/>
  <c r="I2937" i="22" s="1"/>
  <c r="G2933" i="22"/>
  <c r="H2933" i="22" s="1"/>
  <c r="I2933" i="22" s="1"/>
  <c r="G2929" i="22"/>
  <c r="H2929" i="22" s="1"/>
  <c r="I2929" i="22" s="1"/>
  <c r="G2925" i="22"/>
  <c r="H2925" i="22" s="1"/>
  <c r="I2925" i="22" s="1"/>
  <c r="G2921" i="22"/>
  <c r="H2921" i="22" s="1"/>
  <c r="I2921" i="22" s="1"/>
  <c r="G2917" i="22"/>
  <c r="H2917" i="22" s="1"/>
  <c r="I2917" i="22" s="1"/>
  <c r="G2913" i="22"/>
  <c r="H2913" i="22" s="1"/>
  <c r="I2913" i="22" s="1"/>
  <c r="G2909" i="22"/>
  <c r="H2909" i="22" s="1"/>
  <c r="I2909" i="22" s="1"/>
  <c r="G2905" i="22"/>
  <c r="H2905" i="22" s="1"/>
  <c r="I2905" i="22" s="1"/>
  <c r="G2901" i="22"/>
  <c r="H2901" i="22" s="1"/>
  <c r="I2901" i="22" s="1"/>
  <c r="G2897" i="22"/>
  <c r="H2897" i="22" s="1"/>
  <c r="I2897" i="22" s="1"/>
  <c r="G2893" i="22"/>
  <c r="H2893" i="22" s="1"/>
  <c r="I2893" i="22" s="1"/>
  <c r="G2889" i="22"/>
  <c r="H2889" i="22" s="1"/>
  <c r="I2889" i="22" s="1"/>
  <c r="G2885" i="22"/>
  <c r="H2885" i="22" s="1"/>
  <c r="I2885" i="22" s="1"/>
  <c r="G2881" i="22"/>
  <c r="H2881" i="22" s="1"/>
  <c r="I2881" i="22" s="1"/>
  <c r="G2877" i="22"/>
  <c r="H2877" i="22" s="1"/>
  <c r="I2877" i="22" s="1"/>
  <c r="G2873" i="22"/>
  <c r="H2873" i="22" s="1"/>
  <c r="I2873" i="22" s="1"/>
  <c r="G2869" i="22"/>
  <c r="H2869" i="22" s="1"/>
  <c r="I2869" i="22" s="1"/>
  <c r="G2865" i="22"/>
  <c r="H2865" i="22" s="1"/>
  <c r="I2865" i="22" s="1"/>
  <c r="G2861" i="22"/>
  <c r="H2861" i="22" s="1"/>
  <c r="I2861" i="22" s="1"/>
  <c r="G2857" i="22"/>
  <c r="H2857" i="22" s="1"/>
  <c r="I2857" i="22" s="1"/>
  <c r="G2853" i="22"/>
  <c r="H2853" i="22" s="1"/>
  <c r="I2853" i="22" s="1"/>
  <c r="G2849" i="22"/>
  <c r="H2849" i="22" s="1"/>
  <c r="I2849" i="22" s="1"/>
  <c r="G2845" i="22"/>
  <c r="H2845" i="22" s="1"/>
  <c r="I2845" i="22" s="1"/>
  <c r="G2841" i="22"/>
  <c r="H2841" i="22" s="1"/>
  <c r="I2841" i="22" s="1"/>
  <c r="G2837" i="22"/>
  <c r="H2837" i="22" s="1"/>
  <c r="I2837" i="22" s="1"/>
  <c r="G2833" i="22"/>
  <c r="H2833" i="22" s="1"/>
  <c r="I2833" i="22" s="1"/>
  <c r="G2829" i="22"/>
  <c r="H2829" i="22" s="1"/>
  <c r="I2829" i="22" s="1"/>
  <c r="G2825" i="22"/>
  <c r="H2825" i="22" s="1"/>
  <c r="I2825" i="22" s="1"/>
  <c r="G2821" i="22"/>
  <c r="H2821" i="22" s="1"/>
  <c r="I2821" i="22" s="1"/>
  <c r="G2817" i="22"/>
  <c r="H2817" i="22" s="1"/>
  <c r="I2817" i="22" s="1"/>
  <c r="G2813" i="22"/>
  <c r="H2813" i="22" s="1"/>
  <c r="I2813" i="22" s="1"/>
  <c r="G2809" i="22"/>
  <c r="H2809" i="22" s="1"/>
  <c r="I2809" i="22" s="1"/>
  <c r="G2805" i="22"/>
  <c r="H2805" i="22" s="1"/>
  <c r="I2805" i="22" s="1"/>
  <c r="G2801" i="22"/>
  <c r="H2801" i="22" s="1"/>
  <c r="I2801" i="22" s="1"/>
  <c r="G2797" i="22"/>
  <c r="H2797" i="22" s="1"/>
  <c r="I2797" i="22" s="1"/>
  <c r="G2793" i="22"/>
  <c r="H2793" i="22" s="1"/>
  <c r="I2793" i="22" s="1"/>
  <c r="G2789" i="22"/>
  <c r="H2789" i="22" s="1"/>
  <c r="I2789" i="22" s="1"/>
  <c r="G2785" i="22"/>
  <c r="H2785" i="22" s="1"/>
  <c r="I2785" i="22" s="1"/>
  <c r="G2781" i="22"/>
  <c r="H2781" i="22" s="1"/>
  <c r="I2781" i="22" s="1"/>
  <c r="G2777" i="22"/>
  <c r="H2777" i="22" s="1"/>
  <c r="I2777" i="22" s="1"/>
  <c r="G2773" i="22"/>
  <c r="H2773" i="22" s="1"/>
  <c r="I2773" i="22" s="1"/>
  <c r="G2769" i="22"/>
  <c r="H2769" i="22" s="1"/>
  <c r="I2769" i="22" s="1"/>
  <c r="G2765" i="22"/>
  <c r="H2765" i="22" s="1"/>
  <c r="I2765" i="22" s="1"/>
  <c r="G2761" i="22"/>
  <c r="H2761" i="22" s="1"/>
  <c r="I2761" i="22" s="1"/>
  <c r="G2757" i="22"/>
  <c r="H2757" i="22" s="1"/>
  <c r="I2757" i="22" s="1"/>
  <c r="G2753" i="22"/>
  <c r="H2753" i="22" s="1"/>
  <c r="I2753" i="22" s="1"/>
  <c r="G2749" i="22"/>
  <c r="H2749" i="22" s="1"/>
  <c r="I2749" i="22" s="1"/>
  <c r="G2745" i="22"/>
  <c r="H2745" i="22" s="1"/>
  <c r="I2745" i="22" s="1"/>
  <c r="G2741" i="22"/>
  <c r="H2741" i="22" s="1"/>
  <c r="I2741" i="22" s="1"/>
  <c r="G2737" i="22"/>
  <c r="H2737" i="22" s="1"/>
  <c r="I2737" i="22" s="1"/>
  <c r="G2733" i="22"/>
  <c r="H2733" i="22" s="1"/>
  <c r="I2733" i="22" s="1"/>
  <c r="G2729" i="22"/>
  <c r="H2729" i="22" s="1"/>
  <c r="I2729" i="22" s="1"/>
  <c r="G2725" i="22"/>
  <c r="H2725" i="22" s="1"/>
  <c r="I2725" i="22" s="1"/>
  <c r="G2721" i="22"/>
  <c r="H2721" i="22" s="1"/>
  <c r="I2721" i="22" s="1"/>
  <c r="G2717" i="22"/>
  <c r="H2717" i="22" s="1"/>
  <c r="I2717" i="22" s="1"/>
  <c r="G2713" i="22"/>
  <c r="H2713" i="22" s="1"/>
  <c r="I2713" i="22" s="1"/>
  <c r="G2709" i="22"/>
  <c r="H2709" i="22" s="1"/>
  <c r="I2709" i="22" s="1"/>
  <c r="G2705" i="22"/>
  <c r="H2705" i="22" s="1"/>
  <c r="I2705" i="22" s="1"/>
  <c r="G2700" i="22"/>
  <c r="H2700" i="22" s="1"/>
  <c r="I2700" i="22" s="1"/>
  <c r="G2695" i="22"/>
  <c r="H2695" i="22" s="1"/>
  <c r="I2695" i="22" s="1"/>
  <c r="G2691" i="22"/>
  <c r="H2691" i="22" s="1"/>
  <c r="I2691" i="22" s="1"/>
  <c r="G2687" i="22"/>
  <c r="H2687" i="22" s="1"/>
  <c r="I2687" i="22" s="1"/>
  <c r="G2683" i="22"/>
  <c r="H2683" i="22" s="1"/>
  <c r="I2683" i="22" s="1"/>
  <c r="G2679" i="22"/>
  <c r="H2679" i="22" s="1"/>
  <c r="I2679" i="22" s="1"/>
  <c r="G2675" i="22"/>
  <c r="H2675" i="22" s="1"/>
  <c r="I2675" i="22" s="1"/>
  <c r="G2671" i="22"/>
  <c r="H2671" i="22" s="1"/>
  <c r="I2671" i="22" s="1"/>
  <c r="G2667" i="22"/>
  <c r="H2667" i="22" s="1"/>
  <c r="I2667" i="22" s="1"/>
  <c r="G2663" i="22"/>
  <c r="H2663" i="22" s="1"/>
  <c r="I2663" i="22" s="1"/>
  <c r="G2659" i="22"/>
  <c r="H2659" i="22" s="1"/>
  <c r="I2659" i="22" s="1"/>
  <c r="G2655" i="22"/>
  <c r="H2655" i="22" s="1"/>
  <c r="I2655" i="22" s="1"/>
  <c r="G2651" i="22"/>
  <c r="H2651" i="22" s="1"/>
  <c r="I2651" i="22" s="1"/>
  <c r="G2647" i="22"/>
  <c r="H2647" i="22" s="1"/>
  <c r="I2647" i="22" s="1"/>
  <c r="G2643" i="22"/>
  <c r="H2643" i="22" s="1"/>
  <c r="I2643" i="22" s="1"/>
  <c r="G2639" i="22"/>
  <c r="H2639" i="22" s="1"/>
  <c r="I2639" i="22" s="1"/>
  <c r="G2635" i="22"/>
  <c r="H2635" i="22" s="1"/>
  <c r="I2635" i="22" s="1"/>
  <c r="G2631" i="22"/>
  <c r="H2631" i="22" s="1"/>
  <c r="I2631" i="22" s="1"/>
  <c r="G2627" i="22"/>
  <c r="H2627" i="22" s="1"/>
  <c r="I2627" i="22" s="1"/>
  <c r="G2623" i="22"/>
  <c r="H2623" i="22" s="1"/>
  <c r="I2623" i="22" s="1"/>
  <c r="G2619" i="22"/>
  <c r="H2619" i="22" s="1"/>
  <c r="I2619" i="22" s="1"/>
  <c r="G2615" i="22"/>
  <c r="H2615" i="22" s="1"/>
  <c r="I2615" i="22" s="1"/>
  <c r="G2611" i="22"/>
  <c r="H2611" i="22" s="1"/>
  <c r="I2611" i="22" s="1"/>
  <c r="G4888" i="22"/>
  <c r="H4772" i="22"/>
  <c r="I4772" i="22" s="1"/>
  <c r="G4749" i="22"/>
  <c r="H4727" i="22"/>
  <c r="I4727" i="22" s="1"/>
  <c r="G4704" i="22"/>
  <c r="H4693" i="22"/>
  <c r="I4693" i="22" s="1"/>
  <c r="G4670" i="22"/>
  <c r="H4658" i="22"/>
  <c r="I4658" i="22" s="1"/>
  <c r="G4246" i="22"/>
  <c r="H4246" i="22" s="1"/>
  <c r="I4246" i="22" s="1"/>
  <c r="G4244" i="22"/>
  <c r="H4244" i="22" s="1"/>
  <c r="I4244" i="22" s="1"/>
  <c r="G3767" i="22"/>
  <c r="H3767" i="22" s="1"/>
  <c r="I3767" i="22" s="1"/>
  <c r="G3762" i="22"/>
  <c r="H3762" i="22" s="1"/>
  <c r="I3762" i="22" s="1"/>
  <c r="G3758" i="22"/>
  <c r="H3758" i="22" s="1"/>
  <c r="I3758" i="22" s="1"/>
  <c r="G3753" i="22"/>
  <c r="H3753" i="22" s="1"/>
  <c r="I3753" i="22" s="1"/>
  <c r="G3749" i="22"/>
  <c r="H3749" i="22" s="1"/>
  <c r="I3749" i="22" s="1"/>
  <c r="G3744" i="22"/>
  <c r="H3744" i="22" s="1"/>
  <c r="I3744" i="22" s="1"/>
  <c r="G3740" i="22"/>
  <c r="H3740" i="22" s="1"/>
  <c r="I3740" i="22" s="1"/>
  <c r="G3735" i="22"/>
  <c r="H3735" i="22" s="1"/>
  <c r="I3735" i="22" s="1"/>
  <c r="G3731" i="22"/>
  <c r="H3731" i="22" s="1"/>
  <c r="I3731" i="22" s="1"/>
  <c r="G3726" i="22"/>
  <c r="H3726" i="22" s="1"/>
  <c r="I3726" i="22" s="1"/>
  <c r="G3722" i="22"/>
  <c r="H3722" i="22" s="1"/>
  <c r="I3722" i="22" s="1"/>
  <c r="G3717" i="22"/>
  <c r="H3717" i="22" s="1"/>
  <c r="I3717" i="22" s="1"/>
  <c r="G3712" i="22"/>
  <c r="H3712" i="22" s="1"/>
  <c r="I3712" i="22" s="1"/>
  <c r="G3708" i="22"/>
  <c r="H3708" i="22" s="1"/>
  <c r="I3708" i="22" s="1"/>
  <c r="G3703" i="22"/>
  <c r="H3703" i="22" s="1"/>
  <c r="I3703" i="22" s="1"/>
  <c r="G3698" i="22"/>
  <c r="H3698" i="22" s="1"/>
  <c r="I3698" i="22" s="1"/>
  <c r="G3694" i="22"/>
  <c r="H3694" i="22" s="1"/>
  <c r="I3694" i="22" s="1"/>
  <c r="G3689" i="22"/>
  <c r="H3689" i="22" s="1"/>
  <c r="I3689" i="22" s="1"/>
  <c r="G3684" i="22"/>
  <c r="H3684" i="22" s="1"/>
  <c r="I3684" i="22" s="1"/>
  <c r="G3678" i="22"/>
  <c r="H3678" i="22" s="1"/>
  <c r="I3678" i="22" s="1"/>
  <c r="G3670" i="22"/>
  <c r="H3670" i="22" s="1"/>
  <c r="I3670" i="22" s="1"/>
  <c r="G3658" i="22"/>
  <c r="H3658" i="22" s="1"/>
  <c r="I3658" i="22" s="1"/>
  <c r="G3650" i="22"/>
  <c r="H3650" i="22" s="1"/>
  <c r="I3650" i="22" s="1"/>
  <c r="G3646" i="22"/>
  <c r="H3646" i="22" s="1"/>
  <c r="I3646" i="22" s="1"/>
  <c r="G3642" i="22"/>
  <c r="H3642" i="22" s="1"/>
  <c r="I3642" i="22" s="1"/>
  <c r="G3637" i="22"/>
  <c r="H3637" i="22" s="1"/>
  <c r="I3637" i="22" s="1"/>
  <c r="G3633" i="22"/>
  <c r="H3633" i="22" s="1"/>
  <c r="I3633" i="22" s="1"/>
  <c r="G3628" i="22"/>
  <c r="H3628" i="22" s="1"/>
  <c r="I3628" i="22" s="1"/>
  <c r="G3624" i="22"/>
  <c r="H3624" i="22" s="1"/>
  <c r="I3624" i="22" s="1"/>
  <c r="G3615" i="22"/>
  <c r="H3615" i="22" s="1"/>
  <c r="I3615" i="22" s="1"/>
  <c r="G3610" i="22"/>
  <c r="H3610" i="22" s="1"/>
  <c r="I3610" i="22" s="1"/>
  <c r="G3603" i="22"/>
  <c r="H3603" i="22" s="1"/>
  <c r="I3603" i="22" s="1"/>
  <c r="G3599" i="22"/>
  <c r="H3599" i="22" s="1"/>
  <c r="I3599" i="22" s="1"/>
  <c r="G3595" i="22"/>
  <c r="H3595" i="22" s="1"/>
  <c r="I3595" i="22" s="1"/>
  <c r="G3591" i="22"/>
  <c r="H3591" i="22" s="1"/>
  <c r="I3591" i="22" s="1"/>
  <c r="G3587" i="22"/>
  <c r="H3587" i="22" s="1"/>
  <c r="I3587" i="22" s="1"/>
  <c r="G3583" i="22"/>
  <c r="H3583" i="22" s="1"/>
  <c r="I3583" i="22" s="1"/>
  <c r="G3579" i="22"/>
  <c r="H3579" i="22" s="1"/>
  <c r="I3579" i="22" s="1"/>
  <c r="G3575" i="22"/>
  <c r="H3575" i="22" s="1"/>
  <c r="I3575" i="22" s="1"/>
  <c r="G3571" i="22"/>
  <c r="H3571" i="22" s="1"/>
  <c r="I3571" i="22" s="1"/>
  <c r="G3567" i="22"/>
  <c r="H3567" i="22" s="1"/>
  <c r="I3567" i="22" s="1"/>
  <c r="G3563" i="22"/>
  <c r="H3563" i="22" s="1"/>
  <c r="I3563" i="22" s="1"/>
  <c r="G3559" i="22"/>
  <c r="H3559" i="22" s="1"/>
  <c r="I3559" i="22" s="1"/>
  <c r="G3555" i="22"/>
  <c r="H3555" i="22" s="1"/>
  <c r="I3555" i="22" s="1"/>
  <c r="G3551" i="22"/>
  <c r="H3551" i="22" s="1"/>
  <c r="I3551" i="22" s="1"/>
  <c r="G3547" i="22"/>
  <c r="H3547" i="22" s="1"/>
  <c r="I3547" i="22" s="1"/>
  <c r="G3543" i="22"/>
  <c r="H3543" i="22" s="1"/>
  <c r="I3543" i="22" s="1"/>
  <c r="G3539" i="22"/>
  <c r="H3539" i="22" s="1"/>
  <c r="I3539" i="22" s="1"/>
  <c r="G3535" i="22"/>
  <c r="H3535" i="22" s="1"/>
  <c r="I3535" i="22" s="1"/>
  <c r="G3531" i="22"/>
  <c r="H3531" i="22" s="1"/>
  <c r="I3531" i="22" s="1"/>
  <c r="G3527" i="22"/>
  <c r="H3527" i="22" s="1"/>
  <c r="I3527" i="22" s="1"/>
  <c r="G3523" i="22"/>
  <c r="H3523" i="22" s="1"/>
  <c r="I3523" i="22" s="1"/>
  <c r="G3519" i="22"/>
  <c r="H3519" i="22" s="1"/>
  <c r="I3519" i="22" s="1"/>
  <c r="G3515" i="22"/>
  <c r="H3515" i="22" s="1"/>
  <c r="I3515" i="22" s="1"/>
  <c r="G3511" i="22"/>
  <c r="H3511" i="22" s="1"/>
  <c r="I3511" i="22" s="1"/>
  <c r="G3507" i="22"/>
  <c r="H3507" i="22" s="1"/>
  <c r="I3507" i="22" s="1"/>
  <c r="G3503" i="22"/>
  <c r="H3503" i="22" s="1"/>
  <c r="I3503" i="22" s="1"/>
  <c r="G3499" i="22"/>
  <c r="H3499" i="22" s="1"/>
  <c r="I3499" i="22" s="1"/>
  <c r="G3495" i="22"/>
  <c r="H3495" i="22" s="1"/>
  <c r="I3495" i="22" s="1"/>
  <c r="G3491" i="22"/>
  <c r="H3491" i="22" s="1"/>
  <c r="I3491" i="22" s="1"/>
  <c r="G3487" i="22"/>
  <c r="H3487" i="22" s="1"/>
  <c r="I3487" i="22" s="1"/>
  <c r="G3483" i="22"/>
  <c r="H3483" i="22" s="1"/>
  <c r="I3483" i="22" s="1"/>
  <c r="G3479" i="22"/>
  <c r="H3479" i="22" s="1"/>
  <c r="I3479" i="22" s="1"/>
  <c r="G3475" i="22"/>
  <c r="H3475" i="22" s="1"/>
  <c r="I3475" i="22" s="1"/>
  <c r="G3471" i="22"/>
  <c r="H3471" i="22" s="1"/>
  <c r="I3471" i="22" s="1"/>
  <c r="G3467" i="22"/>
  <c r="H3467" i="22" s="1"/>
  <c r="I3467" i="22" s="1"/>
  <c r="G3463" i="22"/>
  <c r="H3463" i="22" s="1"/>
  <c r="I3463" i="22" s="1"/>
  <c r="G3459" i="22"/>
  <c r="H3459" i="22" s="1"/>
  <c r="I3459" i="22" s="1"/>
  <c r="G3455" i="22"/>
  <c r="H3455" i="22" s="1"/>
  <c r="I3455" i="22" s="1"/>
  <c r="G3451" i="22"/>
  <c r="H3451" i="22" s="1"/>
  <c r="I3451" i="22" s="1"/>
  <c r="G3447" i="22"/>
  <c r="H3447" i="22" s="1"/>
  <c r="I3447" i="22" s="1"/>
  <c r="G3443" i="22"/>
  <c r="H3443" i="22" s="1"/>
  <c r="I3443" i="22" s="1"/>
  <c r="G3439" i="22"/>
  <c r="H3439" i="22" s="1"/>
  <c r="I3439" i="22" s="1"/>
  <c r="G3435" i="22"/>
  <c r="H3435" i="22" s="1"/>
  <c r="I3435" i="22" s="1"/>
  <c r="G3431" i="22"/>
  <c r="H3431" i="22" s="1"/>
  <c r="I3431" i="22" s="1"/>
  <c r="G3427" i="22"/>
  <c r="H3427" i="22" s="1"/>
  <c r="I3427" i="22" s="1"/>
  <c r="G3423" i="22"/>
  <c r="H3423" i="22" s="1"/>
  <c r="I3423" i="22" s="1"/>
  <c r="G3419" i="22"/>
  <c r="H3419" i="22" s="1"/>
  <c r="I3419" i="22" s="1"/>
  <c r="G3415" i="22"/>
  <c r="H3415" i="22" s="1"/>
  <c r="I3415" i="22" s="1"/>
  <c r="G3411" i="22"/>
  <c r="H3411" i="22" s="1"/>
  <c r="I3411" i="22" s="1"/>
  <c r="G3407" i="22"/>
  <c r="H3407" i="22" s="1"/>
  <c r="I3407" i="22" s="1"/>
  <c r="G3403" i="22"/>
  <c r="H3403" i="22" s="1"/>
  <c r="I3403" i="22" s="1"/>
  <c r="G3399" i="22"/>
  <c r="H3399" i="22" s="1"/>
  <c r="I3399" i="22" s="1"/>
  <c r="G3395" i="22"/>
  <c r="H3395" i="22" s="1"/>
  <c r="I3395" i="22" s="1"/>
  <c r="G3391" i="22"/>
  <c r="H3391" i="22" s="1"/>
  <c r="I3391" i="22" s="1"/>
  <c r="G3387" i="22"/>
  <c r="H3387" i="22" s="1"/>
  <c r="I3387" i="22" s="1"/>
  <c r="G3381" i="22"/>
  <c r="H3381" i="22" s="1"/>
  <c r="I3381" i="22" s="1"/>
  <c r="G3377" i="22"/>
  <c r="H3377" i="22" s="1"/>
  <c r="I3377" i="22" s="1"/>
  <c r="G3373" i="22"/>
  <c r="H3373" i="22" s="1"/>
  <c r="I3373" i="22" s="1"/>
  <c r="G3369" i="22"/>
  <c r="H3369" i="22" s="1"/>
  <c r="I3369" i="22" s="1"/>
  <c r="G3365" i="22"/>
  <c r="H3365" i="22" s="1"/>
  <c r="I3365" i="22" s="1"/>
  <c r="G3361" i="22"/>
  <c r="H3361" i="22" s="1"/>
  <c r="I3361" i="22" s="1"/>
  <c r="G3357" i="22"/>
  <c r="H3357" i="22" s="1"/>
  <c r="I3357" i="22" s="1"/>
  <c r="G3351" i="22"/>
  <c r="H3351" i="22" s="1"/>
  <c r="I3351" i="22" s="1"/>
  <c r="G3347" i="22"/>
  <c r="H3347" i="22" s="1"/>
  <c r="I3347" i="22" s="1"/>
  <c r="G3343" i="22"/>
  <c r="H3343" i="22" s="1"/>
  <c r="I3343" i="22" s="1"/>
  <c r="G3339" i="22"/>
  <c r="H3339" i="22" s="1"/>
  <c r="I3339" i="22" s="1"/>
  <c r="G3335" i="22"/>
  <c r="H3335" i="22" s="1"/>
  <c r="I3335" i="22" s="1"/>
  <c r="G3331" i="22"/>
  <c r="H3331" i="22" s="1"/>
  <c r="I3331" i="22" s="1"/>
  <c r="G3327" i="22"/>
  <c r="H3327" i="22" s="1"/>
  <c r="I3327" i="22" s="1"/>
  <c r="G3323" i="22"/>
  <c r="H3323" i="22" s="1"/>
  <c r="I3323" i="22" s="1"/>
  <c r="G3319" i="22"/>
  <c r="H3319" i="22" s="1"/>
  <c r="I3319" i="22" s="1"/>
  <c r="G3315" i="22"/>
  <c r="H3315" i="22" s="1"/>
  <c r="I3315" i="22" s="1"/>
  <c r="G3311" i="22"/>
  <c r="H3311" i="22" s="1"/>
  <c r="I3311" i="22" s="1"/>
  <c r="G3307" i="22"/>
  <c r="H3307" i="22" s="1"/>
  <c r="I3307" i="22" s="1"/>
  <c r="G3303" i="22"/>
  <c r="H3303" i="22" s="1"/>
  <c r="I3303" i="22" s="1"/>
  <c r="G3299" i="22"/>
  <c r="H3299" i="22" s="1"/>
  <c r="I3299" i="22" s="1"/>
  <c r="G3295" i="22"/>
  <c r="H3295" i="22" s="1"/>
  <c r="I3295" i="22" s="1"/>
  <c r="G3291" i="22"/>
  <c r="H3291" i="22" s="1"/>
  <c r="I3291" i="22" s="1"/>
  <c r="G3287" i="22"/>
  <c r="H3287" i="22" s="1"/>
  <c r="I3287" i="22" s="1"/>
  <c r="G3283" i="22"/>
  <c r="H3283" i="22" s="1"/>
  <c r="I3283" i="22" s="1"/>
  <c r="G3279" i="22"/>
  <c r="H3279" i="22" s="1"/>
  <c r="I3279" i="22" s="1"/>
  <c r="G3275" i="22"/>
  <c r="H3275" i="22" s="1"/>
  <c r="I3275" i="22" s="1"/>
  <c r="G3271" i="22"/>
  <c r="H3271" i="22" s="1"/>
  <c r="I3271" i="22" s="1"/>
  <c r="G3267" i="22"/>
  <c r="H3267" i="22" s="1"/>
  <c r="I3267" i="22" s="1"/>
  <c r="G3263" i="22"/>
  <c r="H3263" i="22" s="1"/>
  <c r="I3263" i="22" s="1"/>
  <c r="G3259" i="22"/>
  <c r="H3259" i="22" s="1"/>
  <c r="I3259" i="22" s="1"/>
  <c r="G3255" i="22"/>
  <c r="H3255" i="22" s="1"/>
  <c r="I3255" i="22" s="1"/>
  <c r="G3251" i="22"/>
  <c r="H3251" i="22" s="1"/>
  <c r="I3251" i="22" s="1"/>
  <c r="G3247" i="22"/>
  <c r="H3247" i="22" s="1"/>
  <c r="I3247" i="22" s="1"/>
  <c r="G3243" i="22"/>
  <c r="H3243" i="22" s="1"/>
  <c r="I3243" i="22" s="1"/>
  <c r="G3239" i="22"/>
  <c r="H3239" i="22" s="1"/>
  <c r="I3239" i="22" s="1"/>
  <c r="G3235" i="22"/>
  <c r="H3235" i="22" s="1"/>
  <c r="I3235" i="22" s="1"/>
  <c r="G3231" i="22"/>
  <c r="H3231" i="22" s="1"/>
  <c r="I3231" i="22" s="1"/>
  <c r="G3227" i="22"/>
  <c r="H3227" i="22" s="1"/>
  <c r="I3227" i="22" s="1"/>
  <c r="G3223" i="22"/>
  <c r="H3223" i="22" s="1"/>
  <c r="I3223" i="22" s="1"/>
  <c r="G3219" i="22"/>
  <c r="H3219" i="22" s="1"/>
  <c r="I3219" i="22" s="1"/>
  <c r="G3215" i="22"/>
  <c r="H3215" i="22" s="1"/>
  <c r="I3215" i="22" s="1"/>
  <c r="G3211" i="22"/>
  <c r="H3211" i="22" s="1"/>
  <c r="I3211" i="22" s="1"/>
  <c r="G3207" i="22"/>
  <c r="H3207" i="22" s="1"/>
  <c r="I3207" i="22" s="1"/>
  <c r="G3203" i="22"/>
  <c r="H3203" i="22" s="1"/>
  <c r="I3203" i="22" s="1"/>
  <c r="G3199" i="22"/>
  <c r="H3199" i="22" s="1"/>
  <c r="I3199" i="22" s="1"/>
  <c r="G3195" i="22"/>
  <c r="H3195" i="22" s="1"/>
  <c r="I3195" i="22" s="1"/>
  <c r="G3191" i="22"/>
  <c r="H3191" i="22" s="1"/>
  <c r="I3191" i="22" s="1"/>
  <c r="G3187" i="22"/>
  <c r="H3187" i="22" s="1"/>
  <c r="I3187" i="22" s="1"/>
  <c r="G3183" i="22"/>
  <c r="H3183" i="22" s="1"/>
  <c r="I3183" i="22" s="1"/>
  <c r="G3179" i="22"/>
  <c r="H3179" i="22" s="1"/>
  <c r="I3179" i="22" s="1"/>
  <c r="G3175" i="22"/>
  <c r="H3175" i="22" s="1"/>
  <c r="I3175" i="22" s="1"/>
  <c r="G3171" i="22"/>
  <c r="H3171" i="22" s="1"/>
  <c r="I3171" i="22" s="1"/>
  <c r="G3167" i="22"/>
  <c r="H3167" i="22" s="1"/>
  <c r="I3167" i="22" s="1"/>
  <c r="G3163" i="22"/>
  <c r="H3163" i="22" s="1"/>
  <c r="I3163" i="22" s="1"/>
  <c r="G3159" i="22"/>
  <c r="H3159" i="22" s="1"/>
  <c r="I3159" i="22" s="1"/>
  <c r="G3155" i="22"/>
  <c r="H3155" i="22" s="1"/>
  <c r="I3155" i="22" s="1"/>
  <c r="G3151" i="22"/>
  <c r="H3151" i="22" s="1"/>
  <c r="I3151" i="22" s="1"/>
  <c r="G3147" i="22"/>
  <c r="H3147" i="22" s="1"/>
  <c r="I3147" i="22" s="1"/>
  <c r="G3143" i="22"/>
  <c r="H3143" i="22" s="1"/>
  <c r="I3143" i="22" s="1"/>
  <c r="G3139" i="22"/>
  <c r="H3139" i="22" s="1"/>
  <c r="I3139" i="22" s="1"/>
  <c r="G3135" i="22"/>
  <c r="H3135" i="22" s="1"/>
  <c r="I3135" i="22" s="1"/>
  <c r="G3131" i="22"/>
  <c r="H3131" i="22" s="1"/>
  <c r="I3131" i="22" s="1"/>
  <c r="G3127" i="22"/>
  <c r="H3127" i="22" s="1"/>
  <c r="I3127" i="22" s="1"/>
  <c r="G3123" i="22"/>
  <c r="H3123" i="22" s="1"/>
  <c r="I3123" i="22" s="1"/>
  <c r="G3119" i="22"/>
  <c r="H3119" i="22" s="1"/>
  <c r="I3119" i="22" s="1"/>
  <c r="G3115" i="22"/>
  <c r="H3115" i="22" s="1"/>
  <c r="I3115" i="22" s="1"/>
  <c r="G3111" i="22"/>
  <c r="H3111" i="22" s="1"/>
  <c r="I3111" i="22" s="1"/>
  <c r="G3107" i="22"/>
  <c r="H3107" i="22" s="1"/>
  <c r="I3107" i="22" s="1"/>
  <c r="G3103" i="22"/>
  <c r="H3103" i="22" s="1"/>
  <c r="I3103" i="22" s="1"/>
  <c r="G3099" i="22"/>
  <c r="H3099" i="22" s="1"/>
  <c r="I3099" i="22" s="1"/>
  <c r="G3095" i="22"/>
  <c r="H3095" i="22" s="1"/>
  <c r="I3095" i="22" s="1"/>
  <c r="G3091" i="22"/>
  <c r="H3091" i="22" s="1"/>
  <c r="I3091" i="22" s="1"/>
  <c r="G3087" i="22"/>
  <c r="H3087" i="22" s="1"/>
  <c r="I3087" i="22" s="1"/>
  <c r="G3083" i="22"/>
  <c r="H3083" i="22" s="1"/>
  <c r="I3083" i="22" s="1"/>
  <c r="G3079" i="22"/>
  <c r="H3079" i="22" s="1"/>
  <c r="I3079" i="22" s="1"/>
  <c r="G3075" i="22"/>
  <c r="H3075" i="22" s="1"/>
  <c r="I3075" i="22" s="1"/>
  <c r="G3071" i="22"/>
  <c r="H3071" i="22" s="1"/>
  <c r="I3071" i="22" s="1"/>
  <c r="G3067" i="22"/>
  <c r="H3067" i="22" s="1"/>
  <c r="I3067" i="22" s="1"/>
  <c r="G3063" i="22"/>
  <c r="H3063" i="22" s="1"/>
  <c r="I3063" i="22" s="1"/>
  <c r="G3059" i="22"/>
  <c r="H3059" i="22" s="1"/>
  <c r="I3059" i="22" s="1"/>
  <c r="G3055" i="22"/>
  <c r="H3055" i="22" s="1"/>
  <c r="I3055" i="22" s="1"/>
  <c r="G3051" i="22"/>
  <c r="H3051" i="22" s="1"/>
  <c r="I3051" i="22" s="1"/>
  <c r="G3047" i="22"/>
  <c r="H3047" i="22" s="1"/>
  <c r="I3047" i="22" s="1"/>
  <c r="G3043" i="22"/>
  <c r="H3043" i="22" s="1"/>
  <c r="I3043" i="22" s="1"/>
  <c r="G3039" i="22"/>
  <c r="H3039" i="22" s="1"/>
  <c r="I3039" i="22" s="1"/>
  <c r="G3035" i="22"/>
  <c r="H3035" i="22" s="1"/>
  <c r="I3035" i="22" s="1"/>
  <c r="G3031" i="22"/>
  <c r="H3031" i="22" s="1"/>
  <c r="I3031" i="22" s="1"/>
  <c r="G3027" i="22"/>
  <c r="H3027" i="22" s="1"/>
  <c r="I3027" i="22" s="1"/>
  <c r="G3023" i="22"/>
  <c r="H3023" i="22" s="1"/>
  <c r="I3023" i="22" s="1"/>
  <c r="G3019" i="22"/>
  <c r="H3019" i="22" s="1"/>
  <c r="I3019" i="22" s="1"/>
  <c r="G3015" i="22"/>
  <c r="H3015" i="22" s="1"/>
  <c r="I3015" i="22" s="1"/>
  <c r="G3011" i="22"/>
  <c r="H3011" i="22" s="1"/>
  <c r="I3011" i="22" s="1"/>
  <c r="G3007" i="22"/>
  <c r="H3007" i="22" s="1"/>
  <c r="I3007" i="22" s="1"/>
  <c r="G3003" i="22"/>
  <c r="H3003" i="22" s="1"/>
  <c r="I3003" i="22" s="1"/>
  <c r="G2999" i="22"/>
  <c r="H2999" i="22" s="1"/>
  <c r="I2999" i="22" s="1"/>
  <c r="G2995" i="22"/>
  <c r="H2995" i="22" s="1"/>
  <c r="I2995" i="22" s="1"/>
  <c r="G2991" i="22"/>
  <c r="H2991" i="22" s="1"/>
  <c r="I2991" i="22" s="1"/>
  <c r="G2987" i="22"/>
  <c r="H2987" i="22" s="1"/>
  <c r="I2987" i="22" s="1"/>
  <c r="G2983" i="22"/>
  <c r="H2983" i="22" s="1"/>
  <c r="I2983" i="22" s="1"/>
  <c r="G2979" i="22"/>
  <c r="H2979" i="22" s="1"/>
  <c r="I2979" i="22" s="1"/>
  <c r="G2975" i="22"/>
  <c r="H2975" i="22" s="1"/>
  <c r="I2975" i="22" s="1"/>
  <c r="G2971" i="22"/>
  <c r="H2971" i="22" s="1"/>
  <c r="I2971" i="22" s="1"/>
  <c r="G2967" i="22"/>
  <c r="H2967" i="22" s="1"/>
  <c r="I2967" i="22" s="1"/>
  <c r="G2963" i="22"/>
  <c r="H2963" i="22" s="1"/>
  <c r="I2963" i="22" s="1"/>
  <c r="G2959" i="22"/>
  <c r="H2959" i="22" s="1"/>
  <c r="I2959" i="22" s="1"/>
  <c r="G2955" i="22"/>
  <c r="H2955" i="22" s="1"/>
  <c r="I2955" i="22" s="1"/>
  <c r="G2951" i="22"/>
  <c r="H2951" i="22" s="1"/>
  <c r="I2951" i="22" s="1"/>
  <c r="G2947" i="22"/>
  <c r="H2947" i="22" s="1"/>
  <c r="I2947" i="22" s="1"/>
  <c r="G2943" i="22"/>
  <c r="H2943" i="22" s="1"/>
  <c r="I2943" i="22" s="1"/>
  <c r="G2939" i="22"/>
  <c r="H2939" i="22" s="1"/>
  <c r="I2939" i="22" s="1"/>
  <c r="G2935" i="22"/>
  <c r="H2935" i="22" s="1"/>
  <c r="I2935" i="22" s="1"/>
  <c r="G2931" i="22"/>
  <c r="H2931" i="22" s="1"/>
  <c r="I2931" i="22" s="1"/>
  <c r="G2927" i="22"/>
  <c r="H2927" i="22" s="1"/>
  <c r="I2927" i="22" s="1"/>
  <c r="G2923" i="22"/>
  <c r="H2923" i="22" s="1"/>
  <c r="I2923" i="22" s="1"/>
  <c r="G2919" i="22"/>
  <c r="H2919" i="22" s="1"/>
  <c r="I2919" i="22" s="1"/>
  <c r="G2915" i="22"/>
  <c r="H2915" i="22" s="1"/>
  <c r="I2915" i="22" s="1"/>
  <c r="G2911" i="22"/>
  <c r="H2911" i="22" s="1"/>
  <c r="I2911" i="22" s="1"/>
  <c r="G2907" i="22"/>
  <c r="H2907" i="22" s="1"/>
  <c r="I2907" i="22" s="1"/>
  <c r="G2903" i="22"/>
  <c r="H2903" i="22" s="1"/>
  <c r="I2903" i="22" s="1"/>
  <c r="G2899" i="22"/>
  <c r="H2899" i="22" s="1"/>
  <c r="I2899" i="22" s="1"/>
  <c r="G2895" i="22"/>
  <c r="H2895" i="22" s="1"/>
  <c r="I2895" i="22" s="1"/>
  <c r="G2891" i="22"/>
  <c r="H2891" i="22" s="1"/>
  <c r="I2891" i="22" s="1"/>
  <c r="G2887" i="22"/>
  <c r="H2887" i="22" s="1"/>
  <c r="I2887" i="22" s="1"/>
  <c r="G2883" i="22"/>
  <c r="H2883" i="22" s="1"/>
  <c r="I2883" i="22" s="1"/>
  <c r="G2879" i="22"/>
  <c r="H2879" i="22" s="1"/>
  <c r="I2879" i="22" s="1"/>
  <c r="G2875" i="22"/>
  <c r="H2875" i="22" s="1"/>
  <c r="I2875" i="22" s="1"/>
  <c r="G2871" i="22"/>
  <c r="H2871" i="22" s="1"/>
  <c r="I2871" i="22" s="1"/>
  <c r="G2867" i="22"/>
  <c r="H2867" i="22" s="1"/>
  <c r="I2867" i="22" s="1"/>
  <c r="G2863" i="22"/>
  <c r="H2863" i="22" s="1"/>
  <c r="I2863" i="22" s="1"/>
  <c r="G2859" i="22"/>
  <c r="H2859" i="22" s="1"/>
  <c r="I2859" i="22" s="1"/>
  <c r="G2855" i="22"/>
  <c r="H2855" i="22" s="1"/>
  <c r="I2855" i="22" s="1"/>
  <c r="G2851" i="22"/>
  <c r="H2851" i="22" s="1"/>
  <c r="I2851" i="22" s="1"/>
  <c r="G2847" i="22"/>
  <c r="H2847" i="22" s="1"/>
  <c r="I2847" i="22" s="1"/>
  <c r="G2843" i="22"/>
  <c r="H2843" i="22" s="1"/>
  <c r="I2843" i="22" s="1"/>
  <c r="G2839" i="22"/>
  <c r="H2839" i="22" s="1"/>
  <c r="I2839" i="22" s="1"/>
  <c r="G2835" i="22"/>
  <c r="H2835" i="22" s="1"/>
  <c r="I2835" i="22" s="1"/>
  <c r="G2831" i="22"/>
  <c r="H2831" i="22" s="1"/>
  <c r="I2831" i="22" s="1"/>
  <c r="G2827" i="22"/>
  <c r="H2827" i="22" s="1"/>
  <c r="I2827" i="22" s="1"/>
  <c r="G2823" i="22"/>
  <c r="H2823" i="22" s="1"/>
  <c r="I2823" i="22" s="1"/>
  <c r="G2819" i="22"/>
  <c r="H2819" i="22" s="1"/>
  <c r="I2819" i="22" s="1"/>
  <c r="G2815" i="22"/>
  <c r="H2815" i="22" s="1"/>
  <c r="I2815" i="22" s="1"/>
  <c r="G2811" i="22"/>
  <c r="H2811" i="22" s="1"/>
  <c r="I2811" i="22" s="1"/>
  <c r="G2807" i="22"/>
  <c r="H2807" i="22" s="1"/>
  <c r="I2807" i="22" s="1"/>
  <c r="G2803" i="22"/>
  <c r="H2803" i="22" s="1"/>
  <c r="I2803" i="22" s="1"/>
  <c r="G2799" i="22"/>
  <c r="H2799" i="22" s="1"/>
  <c r="I2799" i="22" s="1"/>
  <c r="G2795" i="22"/>
  <c r="H2795" i="22" s="1"/>
  <c r="I2795" i="22" s="1"/>
  <c r="G2791" i="22"/>
  <c r="H2791" i="22" s="1"/>
  <c r="I2791" i="22" s="1"/>
  <c r="G2787" i="22"/>
  <c r="H2787" i="22" s="1"/>
  <c r="I2787" i="22" s="1"/>
  <c r="G2783" i="22"/>
  <c r="H2783" i="22" s="1"/>
  <c r="I2783" i="22" s="1"/>
  <c r="G2779" i="22"/>
  <c r="H2779" i="22" s="1"/>
  <c r="I2779" i="22" s="1"/>
  <c r="G2775" i="22"/>
  <c r="H2775" i="22" s="1"/>
  <c r="I2775" i="22" s="1"/>
  <c r="G2771" i="22"/>
  <c r="H2771" i="22" s="1"/>
  <c r="I2771" i="22" s="1"/>
  <c r="G2767" i="22"/>
  <c r="H2767" i="22" s="1"/>
  <c r="I2767" i="22" s="1"/>
  <c r="G2763" i="22"/>
  <c r="H2763" i="22" s="1"/>
  <c r="I2763" i="22" s="1"/>
  <c r="G2759" i="22"/>
  <c r="H2759" i="22" s="1"/>
  <c r="I2759" i="22" s="1"/>
  <c r="G2755" i="22"/>
  <c r="H2755" i="22" s="1"/>
  <c r="I2755" i="22" s="1"/>
  <c r="G2751" i="22"/>
  <c r="H2751" i="22" s="1"/>
  <c r="I2751" i="22" s="1"/>
  <c r="G2747" i="22"/>
  <c r="H2747" i="22" s="1"/>
  <c r="I2747" i="22" s="1"/>
  <c r="G2743" i="22"/>
  <c r="H2743" i="22" s="1"/>
  <c r="I2743" i="22" s="1"/>
  <c r="G2739" i="22"/>
  <c r="H2739" i="22" s="1"/>
  <c r="I2739" i="22" s="1"/>
  <c r="G2735" i="22"/>
  <c r="H2735" i="22" s="1"/>
  <c r="I2735" i="22" s="1"/>
  <c r="G2731" i="22"/>
  <c r="H2731" i="22" s="1"/>
  <c r="I2731" i="22" s="1"/>
  <c r="G2727" i="22"/>
  <c r="H2727" i="22" s="1"/>
  <c r="I2727" i="22" s="1"/>
  <c r="G2723" i="22"/>
  <c r="H2723" i="22" s="1"/>
  <c r="I2723" i="22" s="1"/>
  <c r="G2719" i="22"/>
  <c r="H2719" i="22" s="1"/>
  <c r="I2719" i="22" s="1"/>
  <c r="G2715" i="22"/>
  <c r="H2715" i="22" s="1"/>
  <c r="I2715" i="22" s="1"/>
  <c r="G2711" i="22"/>
  <c r="H2711" i="22" s="1"/>
  <c r="I2711" i="22" s="1"/>
  <c r="G2707" i="22"/>
  <c r="H2707" i="22" s="1"/>
  <c r="I2707" i="22" s="1"/>
  <c r="G2703" i="22"/>
  <c r="H2703" i="22" s="1"/>
  <c r="I2703" i="22" s="1"/>
  <c r="G2698" i="22"/>
  <c r="H2698" i="22" s="1"/>
  <c r="I2698" i="22" s="1"/>
  <c r="G2693" i="22"/>
  <c r="H2693" i="22" s="1"/>
  <c r="I2693" i="22" s="1"/>
  <c r="G2689" i="22"/>
  <c r="H2689" i="22" s="1"/>
  <c r="I2689" i="22" s="1"/>
  <c r="G2685" i="22"/>
  <c r="H2685" i="22" s="1"/>
  <c r="I2685" i="22" s="1"/>
  <c r="G2681" i="22"/>
  <c r="H2681" i="22" s="1"/>
  <c r="I2681" i="22" s="1"/>
  <c r="G2677" i="22"/>
  <c r="H2677" i="22" s="1"/>
  <c r="I2677" i="22" s="1"/>
  <c r="G2673" i="22"/>
  <c r="H2673" i="22" s="1"/>
  <c r="I2673" i="22" s="1"/>
  <c r="G2669" i="22"/>
  <c r="H2669" i="22" s="1"/>
  <c r="I2669" i="22" s="1"/>
  <c r="G2665" i="22"/>
  <c r="H2665" i="22" s="1"/>
  <c r="I2665" i="22" s="1"/>
  <c r="G2661" i="22"/>
  <c r="H2661" i="22" s="1"/>
  <c r="I2661" i="22" s="1"/>
  <c r="G2657" i="22"/>
  <c r="H2657" i="22" s="1"/>
  <c r="I2657" i="22" s="1"/>
  <c r="G2653" i="22"/>
  <c r="H2653" i="22" s="1"/>
  <c r="I2653" i="22" s="1"/>
  <c r="G2649" i="22"/>
  <c r="H2649" i="22" s="1"/>
  <c r="I2649" i="22" s="1"/>
  <c r="G2645" i="22"/>
  <c r="H2645" i="22" s="1"/>
  <c r="I2645" i="22" s="1"/>
  <c r="G2641" i="22"/>
  <c r="H2641" i="22" s="1"/>
  <c r="I2641" i="22" s="1"/>
  <c r="G2637" i="22"/>
  <c r="H2637" i="22" s="1"/>
  <c r="I2637" i="22" s="1"/>
  <c r="G2633" i="22"/>
  <c r="H2633" i="22" s="1"/>
  <c r="I2633" i="22" s="1"/>
  <c r="G2629" i="22"/>
  <c r="H2629" i="22" s="1"/>
  <c r="I2629" i="22" s="1"/>
  <c r="G2625" i="22"/>
  <c r="H2625" i="22" s="1"/>
  <c r="I2625" i="22" s="1"/>
  <c r="G2621" i="22"/>
  <c r="H2621" i="22" s="1"/>
  <c r="I2621" i="22" s="1"/>
  <c r="G2617" i="22"/>
  <c r="H2617" i="22" s="1"/>
  <c r="I2617" i="22" s="1"/>
  <c r="G2613" i="22"/>
  <c r="H2613" i="22" s="1"/>
  <c r="I2613" i="22" s="1"/>
  <c r="H4824" i="22"/>
  <c r="I4824" i="22" s="1"/>
  <c r="G4732" i="22"/>
  <c r="H4684" i="22"/>
  <c r="I4684" i="22" s="1"/>
  <c r="G4661" i="22"/>
  <c r="G2607" i="22"/>
  <c r="H2607" i="22" s="1"/>
  <c r="I2607" i="22" s="1"/>
  <c r="G2603" i="22"/>
  <c r="H2603" i="22" s="1"/>
  <c r="I2603" i="22" s="1"/>
  <c r="G2599" i="22"/>
  <c r="H2599" i="22" s="1"/>
  <c r="I2599" i="22" s="1"/>
  <c r="G2595" i="22"/>
  <c r="H2595" i="22" s="1"/>
  <c r="I2595" i="22" s="1"/>
  <c r="G2591" i="22"/>
  <c r="H2591" i="22" s="1"/>
  <c r="I2591" i="22" s="1"/>
  <c r="G2587" i="22"/>
  <c r="H2587" i="22" s="1"/>
  <c r="I2587" i="22" s="1"/>
  <c r="G2583" i="22"/>
  <c r="H2583" i="22" s="1"/>
  <c r="I2583" i="22" s="1"/>
  <c r="G2579" i="22"/>
  <c r="H2579" i="22" s="1"/>
  <c r="I2579" i="22" s="1"/>
  <c r="G2575" i="22"/>
  <c r="H2575" i="22" s="1"/>
  <c r="I2575" i="22" s="1"/>
  <c r="G2571" i="22"/>
  <c r="H2571" i="22" s="1"/>
  <c r="I2571" i="22" s="1"/>
  <c r="G2567" i="22"/>
  <c r="H2567" i="22" s="1"/>
  <c r="I2567" i="22" s="1"/>
  <c r="G2563" i="22"/>
  <c r="H2563" i="22" s="1"/>
  <c r="I2563" i="22" s="1"/>
  <c r="G2559" i="22"/>
  <c r="H2559" i="22" s="1"/>
  <c r="I2559" i="22" s="1"/>
  <c r="G2555" i="22"/>
  <c r="H2555" i="22" s="1"/>
  <c r="I2555" i="22" s="1"/>
  <c r="G2551" i="22"/>
  <c r="H2551" i="22" s="1"/>
  <c r="I2551" i="22" s="1"/>
  <c r="G2547" i="22"/>
  <c r="H2547" i="22" s="1"/>
  <c r="I2547" i="22" s="1"/>
  <c r="G2543" i="22"/>
  <c r="H2543" i="22" s="1"/>
  <c r="I2543" i="22" s="1"/>
  <c r="G2539" i="22"/>
  <c r="H2539" i="22" s="1"/>
  <c r="I2539" i="22" s="1"/>
  <c r="G2535" i="22"/>
  <c r="H2535" i="22" s="1"/>
  <c r="I2535" i="22" s="1"/>
  <c r="G2531" i="22"/>
  <c r="H2531" i="22" s="1"/>
  <c r="I2531" i="22" s="1"/>
  <c r="G2527" i="22"/>
  <c r="H2527" i="22" s="1"/>
  <c r="I2527" i="22" s="1"/>
  <c r="G2523" i="22"/>
  <c r="H2523" i="22" s="1"/>
  <c r="I2523" i="22" s="1"/>
  <c r="G2519" i="22"/>
  <c r="H2519" i="22" s="1"/>
  <c r="I2519" i="22" s="1"/>
  <c r="G2515" i="22"/>
  <c r="H2515" i="22" s="1"/>
  <c r="I2515" i="22" s="1"/>
  <c r="G2511" i="22"/>
  <c r="H2511" i="22" s="1"/>
  <c r="I2511" i="22" s="1"/>
  <c r="G2507" i="22"/>
  <c r="H2507" i="22" s="1"/>
  <c r="I2507" i="22" s="1"/>
  <c r="G2503" i="22"/>
  <c r="H2503" i="22" s="1"/>
  <c r="I2503" i="22" s="1"/>
  <c r="G2499" i="22"/>
  <c r="H2499" i="22" s="1"/>
  <c r="I2499" i="22" s="1"/>
  <c r="G2495" i="22"/>
  <c r="H2495" i="22" s="1"/>
  <c r="I2495" i="22" s="1"/>
  <c r="G2491" i="22"/>
  <c r="H2491" i="22" s="1"/>
  <c r="I2491" i="22" s="1"/>
  <c r="G2487" i="22"/>
  <c r="H2487" i="22" s="1"/>
  <c r="I2487" i="22" s="1"/>
  <c r="G2483" i="22"/>
  <c r="H2483" i="22" s="1"/>
  <c r="I2483" i="22" s="1"/>
  <c r="G2479" i="22"/>
  <c r="H2479" i="22" s="1"/>
  <c r="I2479" i="22" s="1"/>
  <c r="G2475" i="22"/>
  <c r="H2475" i="22" s="1"/>
  <c r="I2475" i="22" s="1"/>
  <c r="G2471" i="22"/>
  <c r="H2471" i="22" s="1"/>
  <c r="I2471" i="22" s="1"/>
  <c r="G2467" i="22"/>
  <c r="H2467" i="22" s="1"/>
  <c r="I2467" i="22" s="1"/>
  <c r="G2463" i="22"/>
  <c r="H2463" i="22" s="1"/>
  <c r="I2463" i="22" s="1"/>
  <c r="G2459" i="22"/>
  <c r="H2459" i="22" s="1"/>
  <c r="I2459" i="22" s="1"/>
  <c r="G2455" i="22"/>
  <c r="H2455" i="22" s="1"/>
  <c r="I2455" i="22" s="1"/>
  <c r="G2451" i="22"/>
  <c r="H2451" i="22" s="1"/>
  <c r="I2451" i="22" s="1"/>
  <c r="G2447" i="22"/>
  <c r="H2447" i="22" s="1"/>
  <c r="I2447" i="22" s="1"/>
  <c r="G2443" i="22"/>
  <c r="H2443" i="22" s="1"/>
  <c r="I2443" i="22" s="1"/>
  <c r="G2439" i="22"/>
  <c r="H2439" i="22" s="1"/>
  <c r="I2439" i="22" s="1"/>
  <c r="G2435" i="22"/>
  <c r="H2435" i="22" s="1"/>
  <c r="I2435" i="22" s="1"/>
  <c r="G2431" i="22"/>
  <c r="H2431" i="22" s="1"/>
  <c r="I2431" i="22" s="1"/>
  <c r="G2427" i="22"/>
  <c r="H2427" i="22" s="1"/>
  <c r="I2427" i="22" s="1"/>
  <c r="G2423" i="22"/>
  <c r="H2423" i="22" s="1"/>
  <c r="I2423" i="22" s="1"/>
  <c r="G2419" i="22"/>
  <c r="H2419" i="22" s="1"/>
  <c r="I2419" i="22" s="1"/>
  <c r="G2415" i="22"/>
  <c r="H2415" i="22" s="1"/>
  <c r="I2415" i="22" s="1"/>
  <c r="G2411" i="22"/>
  <c r="H2411" i="22" s="1"/>
  <c r="I2411" i="22" s="1"/>
  <c r="G2407" i="22"/>
  <c r="H2407" i="22" s="1"/>
  <c r="I2407" i="22" s="1"/>
  <c r="G2403" i="22"/>
  <c r="H2403" i="22" s="1"/>
  <c r="I2403" i="22" s="1"/>
  <c r="G2399" i="22"/>
  <c r="H2399" i="22" s="1"/>
  <c r="I2399" i="22" s="1"/>
  <c r="G2395" i="22"/>
  <c r="H2395" i="22" s="1"/>
  <c r="I2395" i="22" s="1"/>
  <c r="G2391" i="22"/>
  <c r="H2391" i="22" s="1"/>
  <c r="I2391" i="22" s="1"/>
  <c r="G2387" i="22"/>
  <c r="H2387" i="22" s="1"/>
  <c r="I2387" i="22" s="1"/>
  <c r="G2383" i="22"/>
  <c r="H2383" i="22" s="1"/>
  <c r="I2383" i="22" s="1"/>
  <c r="G2379" i="22"/>
  <c r="H2379" i="22" s="1"/>
  <c r="I2379" i="22" s="1"/>
  <c r="G2375" i="22"/>
  <c r="H2375" i="22" s="1"/>
  <c r="I2375" i="22" s="1"/>
  <c r="G2371" i="22"/>
  <c r="H2371" i="22" s="1"/>
  <c r="I2371" i="22" s="1"/>
  <c r="G2367" i="22"/>
  <c r="H2367" i="22" s="1"/>
  <c r="I2367" i="22" s="1"/>
  <c r="G2363" i="22"/>
  <c r="H2363" i="22" s="1"/>
  <c r="I2363" i="22" s="1"/>
  <c r="G2359" i="22"/>
  <c r="H2359" i="22" s="1"/>
  <c r="I2359" i="22" s="1"/>
  <c r="G2355" i="22"/>
  <c r="H2355" i="22" s="1"/>
  <c r="I2355" i="22" s="1"/>
  <c r="G2351" i="22"/>
  <c r="H2351" i="22" s="1"/>
  <c r="I2351" i="22" s="1"/>
  <c r="G2347" i="22"/>
  <c r="H2347" i="22" s="1"/>
  <c r="I2347" i="22" s="1"/>
  <c r="G2343" i="22"/>
  <c r="H2343" i="22" s="1"/>
  <c r="I2343" i="22" s="1"/>
  <c r="G2339" i="22"/>
  <c r="H2339" i="22" s="1"/>
  <c r="I2339" i="22" s="1"/>
  <c r="G2335" i="22"/>
  <c r="H2335" i="22" s="1"/>
  <c r="I2335" i="22" s="1"/>
  <c r="G2331" i="22"/>
  <c r="H2331" i="22" s="1"/>
  <c r="I2331" i="22" s="1"/>
  <c r="G2327" i="22"/>
  <c r="H2327" i="22" s="1"/>
  <c r="I2327" i="22" s="1"/>
  <c r="G2323" i="22"/>
  <c r="H2323" i="22" s="1"/>
  <c r="I2323" i="22" s="1"/>
  <c r="G2319" i="22"/>
  <c r="H2319" i="22" s="1"/>
  <c r="I2319" i="22" s="1"/>
  <c r="G2315" i="22"/>
  <c r="H2315" i="22" s="1"/>
  <c r="I2315" i="22" s="1"/>
  <c r="G2306" i="22"/>
  <c r="H2306" i="22" s="1"/>
  <c r="I2306" i="22" s="1"/>
  <c r="G2302" i="22"/>
  <c r="H2302" i="22" s="1"/>
  <c r="I2302" i="22" s="1"/>
  <c r="G2297" i="22"/>
  <c r="H2297" i="22" s="1"/>
  <c r="I2297" i="22" s="1"/>
  <c r="G2293" i="22"/>
  <c r="H2293" i="22" s="1"/>
  <c r="I2293" i="22" s="1"/>
  <c r="G2289" i="22"/>
  <c r="H2289" i="22" s="1"/>
  <c r="I2289" i="22" s="1"/>
  <c r="G2285" i="22"/>
  <c r="H2285" i="22" s="1"/>
  <c r="I2285" i="22" s="1"/>
  <c r="G2281" i="22"/>
  <c r="H2281" i="22" s="1"/>
  <c r="I2281" i="22" s="1"/>
  <c r="G2277" i="22"/>
  <c r="H2277" i="22" s="1"/>
  <c r="I2277" i="22" s="1"/>
  <c r="G2273" i="22"/>
  <c r="H2273" i="22" s="1"/>
  <c r="I2273" i="22" s="1"/>
  <c r="G2269" i="22"/>
  <c r="H2269" i="22" s="1"/>
  <c r="I2269" i="22" s="1"/>
  <c r="G2265" i="22"/>
  <c r="H2265" i="22" s="1"/>
  <c r="I2265" i="22" s="1"/>
  <c r="G2261" i="22"/>
  <c r="H2261" i="22" s="1"/>
  <c r="I2261" i="22" s="1"/>
  <c r="G2257" i="22"/>
  <c r="H2257" i="22" s="1"/>
  <c r="I2257" i="22" s="1"/>
  <c r="G2253" i="22"/>
  <c r="H2253" i="22" s="1"/>
  <c r="I2253" i="22" s="1"/>
  <c r="G2249" i="22"/>
  <c r="H2249" i="22" s="1"/>
  <c r="I2249" i="22" s="1"/>
  <c r="G2245" i="22"/>
  <c r="H2245" i="22" s="1"/>
  <c r="I2245" i="22" s="1"/>
  <c r="G2241" i="22"/>
  <c r="H2241" i="22" s="1"/>
  <c r="I2241" i="22" s="1"/>
  <c r="G2237" i="22"/>
  <c r="H2237" i="22" s="1"/>
  <c r="I2237" i="22" s="1"/>
  <c r="G2233" i="22"/>
  <c r="H2233" i="22" s="1"/>
  <c r="I2233" i="22" s="1"/>
  <c r="G2229" i="22"/>
  <c r="H2229" i="22" s="1"/>
  <c r="I2229" i="22" s="1"/>
  <c r="G2225" i="22"/>
  <c r="H2225" i="22" s="1"/>
  <c r="I2225" i="22" s="1"/>
  <c r="G2221" i="22"/>
  <c r="H2221" i="22" s="1"/>
  <c r="I2221" i="22" s="1"/>
  <c r="G2217" i="22"/>
  <c r="H2217" i="22" s="1"/>
  <c r="I2217" i="22" s="1"/>
  <c r="G2213" i="22"/>
  <c r="H2213" i="22" s="1"/>
  <c r="I2213" i="22" s="1"/>
  <c r="G2209" i="22"/>
  <c r="H2209" i="22" s="1"/>
  <c r="I2209" i="22" s="1"/>
  <c r="G2205" i="22"/>
  <c r="H2205" i="22" s="1"/>
  <c r="I2205" i="22" s="1"/>
  <c r="G2201" i="22"/>
  <c r="H2201" i="22" s="1"/>
  <c r="I2201" i="22" s="1"/>
  <c r="G2197" i="22"/>
  <c r="H2197" i="22" s="1"/>
  <c r="I2197" i="22" s="1"/>
  <c r="G2193" i="22"/>
  <c r="H2193" i="22" s="1"/>
  <c r="I2193" i="22" s="1"/>
  <c r="G2189" i="22"/>
  <c r="H2189" i="22" s="1"/>
  <c r="I2189" i="22" s="1"/>
  <c r="G2185" i="22"/>
  <c r="H2185" i="22" s="1"/>
  <c r="I2185" i="22" s="1"/>
  <c r="G2181" i="22"/>
  <c r="H2181" i="22" s="1"/>
  <c r="I2181" i="22" s="1"/>
  <c r="G2177" i="22"/>
  <c r="H2177" i="22" s="1"/>
  <c r="I2177" i="22" s="1"/>
  <c r="G2173" i="22"/>
  <c r="H2173" i="22" s="1"/>
  <c r="I2173" i="22" s="1"/>
  <c r="G2169" i="22"/>
  <c r="H2169" i="22" s="1"/>
  <c r="I2169" i="22" s="1"/>
  <c r="G2165" i="22"/>
  <c r="H2165" i="22" s="1"/>
  <c r="I2165" i="22" s="1"/>
  <c r="G2161" i="22"/>
  <c r="H2161" i="22" s="1"/>
  <c r="I2161" i="22" s="1"/>
  <c r="G2157" i="22"/>
  <c r="H2157" i="22" s="1"/>
  <c r="I2157" i="22" s="1"/>
  <c r="G2153" i="22"/>
  <c r="H2153" i="22" s="1"/>
  <c r="I2153" i="22" s="1"/>
  <c r="G2149" i="22"/>
  <c r="H2149" i="22" s="1"/>
  <c r="I2149" i="22" s="1"/>
  <c r="G2145" i="22"/>
  <c r="H2145" i="22" s="1"/>
  <c r="I2145" i="22" s="1"/>
  <c r="G2141" i="22"/>
  <c r="H2141" i="22" s="1"/>
  <c r="I2141" i="22" s="1"/>
  <c r="G2137" i="22"/>
  <c r="H2137" i="22" s="1"/>
  <c r="I2137" i="22" s="1"/>
  <c r="G2133" i="22"/>
  <c r="H2133" i="22" s="1"/>
  <c r="I2133" i="22" s="1"/>
  <c r="G2129" i="22"/>
  <c r="H2129" i="22" s="1"/>
  <c r="I2129" i="22" s="1"/>
  <c r="G2125" i="22"/>
  <c r="H2125" i="22" s="1"/>
  <c r="I2125" i="22" s="1"/>
  <c r="G2121" i="22"/>
  <c r="H2121" i="22" s="1"/>
  <c r="I2121" i="22" s="1"/>
  <c r="G2117" i="22"/>
  <c r="H2117" i="22" s="1"/>
  <c r="I2117" i="22" s="1"/>
  <c r="G2113" i="22"/>
  <c r="H2113" i="22" s="1"/>
  <c r="I2113" i="22" s="1"/>
  <c r="G2109" i="22"/>
  <c r="H2109" i="22" s="1"/>
  <c r="I2109" i="22" s="1"/>
  <c r="G2105" i="22"/>
  <c r="H2105" i="22" s="1"/>
  <c r="I2105" i="22" s="1"/>
  <c r="G2101" i="22"/>
  <c r="H2101" i="22" s="1"/>
  <c r="I2101" i="22" s="1"/>
  <c r="G2097" i="22"/>
  <c r="H2097" i="22" s="1"/>
  <c r="I2097" i="22" s="1"/>
  <c r="G2093" i="22"/>
  <c r="H2093" i="22" s="1"/>
  <c r="I2093" i="22" s="1"/>
  <c r="G2089" i="22"/>
  <c r="H2089" i="22" s="1"/>
  <c r="I2089" i="22" s="1"/>
  <c r="G2085" i="22"/>
  <c r="H2085" i="22" s="1"/>
  <c r="I2085" i="22" s="1"/>
  <c r="G2081" i="22"/>
  <c r="H2081" i="22" s="1"/>
  <c r="I2081" i="22" s="1"/>
  <c r="G2077" i="22"/>
  <c r="H2077" i="22" s="1"/>
  <c r="I2077" i="22" s="1"/>
  <c r="G2073" i="22"/>
  <c r="H2073" i="22" s="1"/>
  <c r="I2073" i="22" s="1"/>
  <c r="G2069" i="22"/>
  <c r="H2069" i="22" s="1"/>
  <c r="I2069" i="22" s="1"/>
  <c r="G2065" i="22"/>
  <c r="H2065" i="22" s="1"/>
  <c r="I2065" i="22" s="1"/>
  <c r="G2061" i="22"/>
  <c r="H2061" i="22" s="1"/>
  <c r="I2061" i="22" s="1"/>
  <c r="G2057" i="22"/>
  <c r="H2057" i="22" s="1"/>
  <c r="I2057" i="22" s="1"/>
  <c r="G2053" i="22"/>
  <c r="H2053" i="22" s="1"/>
  <c r="I2053" i="22" s="1"/>
  <c r="G2049" i="22"/>
  <c r="H2049" i="22" s="1"/>
  <c r="I2049" i="22" s="1"/>
  <c r="G2045" i="22"/>
  <c r="H2045" i="22" s="1"/>
  <c r="I2045" i="22" s="1"/>
  <c r="G2041" i="22"/>
  <c r="H2041" i="22" s="1"/>
  <c r="I2041" i="22" s="1"/>
  <c r="G2037" i="22"/>
  <c r="H2037" i="22" s="1"/>
  <c r="I2037" i="22" s="1"/>
  <c r="G2033" i="22"/>
  <c r="H2033" i="22" s="1"/>
  <c r="I2033" i="22" s="1"/>
  <c r="G2029" i="22"/>
  <c r="H2029" i="22" s="1"/>
  <c r="I2029" i="22" s="1"/>
  <c r="H5043" i="22"/>
  <c r="I5043" i="22" s="1"/>
  <c r="H4858" i="22"/>
  <c r="I4858" i="22" s="1"/>
  <c r="H4701" i="22"/>
  <c r="I4701" i="22" s="1"/>
  <c r="G4678" i="22"/>
  <c r="G4801" i="22"/>
  <c r="H4719" i="22"/>
  <c r="I4719" i="22" s="1"/>
  <c r="G4239" i="22"/>
  <c r="H4239" i="22" s="1"/>
  <c r="I4239" i="22" s="1"/>
  <c r="G4231" i="22"/>
  <c r="H4231" i="22" s="1"/>
  <c r="I4231" i="22" s="1"/>
  <c r="G4222" i="22"/>
  <c r="H4222" i="22" s="1"/>
  <c r="I4222" i="22" s="1"/>
  <c r="G4212" i="22"/>
  <c r="H4212" i="22" s="1"/>
  <c r="I4212" i="22" s="1"/>
  <c r="G4204" i="22"/>
  <c r="H4204" i="22" s="1"/>
  <c r="I4204" i="22" s="1"/>
  <c r="G4195" i="22"/>
  <c r="H4195" i="22" s="1"/>
  <c r="I4195" i="22" s="1"/>
  <c r="G4185" i="22"/>
  <c r="H4185" i="22" s="1"/>
  <c r="I4185" i="22" s="1"/>
  <c r="G4174" i="22"/>
  <c r="H4174" i="22" s="1"/>
  <c r="I4174" i="22" s="1"/>
  <c r="G4163" i="22"/>
  <c r="H4163" i="22" s="1"/>
  <c r="I4163" i="22" s="1"/>
  <c r="G4154" i="22"/>
  <c r="H4154" i="22" s="1"/>
  <c r="I4154" i="22" s="1"/>
  <c r="G4145" i="22"/>
  <c r="H4145" i="22" s="1"/>
  <c r="I4145" i="22" s="1"/>
  <c r="G4135" i="22"/>
  <c r="H4135" i="22" s="1"/>
  <c r="I4135" i="22" s="1"/>
  <c r="G4125" i="22"/>
  <c r="H4125" i="22" s="1"/>
  <c r="I4125" i="22" s="1"/>
  <c r="G4112" i="22"/>
  <c r="H4112" i="22" s="1"/>
  <c r="I4112" i="22" s="1"/>
  <c r="G4102" i="22"/>
  <c r="H4102" i="22" s="1"/>
  <c r="I4102" i="22" s="1"/>
  <c r="G4090" i="22"/>
  <c r="H4090" i="22" s="1"/>
  <c r="I4090" i="22" s="1"/>
  <c r="G4078" i="22"/>
  <c r="H4078" i="22" s="1"/>
  <c r="I4078" i="22" s="1"/>
  <c r="G4066" i="22"/>
  <c r="H4066" i="22" s="1"/>
  <c r="I4066" i="22" s="1"/>
  <c r="G4055" i="22"/>
  <c r="H4055" i="22" s="1"/>
  <c r="I4055" i="22" s="1"/>
  <c r="G4043" i="22"/>
  <c r="H4043" i="22" s="1"/>
  <c r="I4043" i="22" s="1"/>
  <c r="G4032" i="22"/>
  <c r="H4032" i="22" s="1"/>
  <c r="I4032" i="22" s="1"/>
  <c r="G4022" i="22"/>
  <c r="H4022" i="22" s="1"/>
  <c r="I4022" i="22" s="1"/>
  <c r="G4012" i="22"/>
  <c r="H4012" i="22" s="1"/>
  <c r="I4012" i="22" s="1"/>
  <c r="G4002" i="22"/>
  <c r="H4002" i="22" s="1"/>
  <c r="I4002" i="22" s="1"/>
  <c r="G3992" i="22"/>
  <c r="H3992" i="22" s="1"/>
  <c r="I3992" i="22" s="1"/>
  <c r="G3982" i="22"/>
  <c r="H3982" i="22" s="1"/>
  <c r="I3982" i="22" s="1"/>
  <c r="G3969" i="22"/>
  <c r="H3969" i="22" s="1"/>
  <c r="I3969" i="22" s="1"/>
  <c r="G3958" i="22"/>
  <c r="H3958" i="22" s="1"/>
  <c r="I3958" i="22" s="1"/>
  <c r="G3949" i="22"/>
  <c r="H3949" i="22" s="1"/>
  <c r="I3949" i="22" s="1"/>
  <c r="G3940" i="22"/>
  <c r="H3940" i="22" s="1"/>
  <c r="I3940" i="22" s="1"/>
  <c r="G3931" i="22"/>
  <c r="H3931" i="22" s="1"/>
  <c r="I3931" i="22" s="1"/>
  <c r="G3922" i="22"/>
  <c r="H3922" i="22" s="1"/>
  <c r="I3922" i="22" s="1"/>
  <c r="G3913" i="22"/>
  <c r="H3913" i="22" s="1"/>
  <c r="I3913" i="22" s="1"/>
  <c r="G3905" i="22"/>
  <c r="H3905" i="22" s="1"/>
  <c r="I3905" i="22" s="1"/>
  <c r="G3896" i="22"/>
  <c r="H3896" i="22" s="1"/>
  <c r="I3896" i="22" s="1"/>
  <c r="G3885" i="22"/>
  <c r="H3885" i="22" s="1"/>
  <c r="I3885" i="22" s="1"/>
  <c r="G3873" i="22"/>
  <c r="H3873" i="22" s="1"/>
  <c r="I3873" i="22" s="1"/>
  <c r="G3862" i="22"/>
  <c r="H3862" i="22" s="1"/>
  <c r="I3862" i="22" s="1"/>
  <c r="G3852" i="22"/>
  <c r="H3852" i="22" s="1"/>
  <c r="I3852" i="22" s="1"/>
  <c r="G3843" i="22"/>
  <c r="H3843" i="22" s="1"/>
  <c r="I3843" i="22" s="1"/>
  <c r="G3832" i="22"/>
  <c r="H3832" i="22" s="1"/>
  <c r="I3832" i="22" s="1"/>
  <c r="G3823" i="22"/>
  <c r="H3823" i="22" s="1"/>
  <c r="I3823" i="22" s="1"/>
  <c r="G3814" i="22"/>
  <c r="H3814" i="22" s="1"/>
  <c r="I3814" i="22" s="1"/>
  <c r="G3805" i="22"/>
  <c r="H3805" i="22" s="1"/>
  <c r="I3805" i="22" s="1"/>
  <c r="G3796" i="22"/>
  <c r="H3796" i="22" s="1"/>
  <c r="I3796" i="22" s="1"/>
  <c r="G3787" i="22"/>
  <c r="H3787" i="22" s="1"/>
  <c r="I3787" i="22" s="1"/>
  <c r="G3777" i="22"/>
  <c r="H3777" i="22" s="1"/>
  <c r="I3777" i="22" s="1"/>
  <c r="G3768" i="22"/>
  <c r="H3768" i="22" s="1"/>
  <c r="I3768" i="22" s="1"/>
  <c r="G3759" i="22"/>
  <c r="H3759" i="22" s="1"/>
  <c r="I3759" i="22" s="1"/>
  <c r="G3750" i="22"/>
  <c r="H3750" i="22" s="1"/>
  <c r="I3750" i="22" s="1"/>
  <c r="G3741" i="22"/>
  <c r="H3741" i="22" s="1"/>
  <c r="I3741" i="22" s="1"/>
  <c r="G3732" i="22"/>
  <c r="H3732" i="22" s="1"/>
  <c r="I3732" i="22" s="1"/>
  <c r="G3723" i="22"/>
  <c r="H3723" i="22" s="1"/>
  <c r="I3723" i="22" s="1"/>
  <c r="G3713" i="22"/>
  <c r="H3713" i="22" s="1"/>
  <c r="I3713" i="22" s="1"/>
  <c r="G3704" i="22"/>
  <c r="H3704" i="22" s="1"/>
  <c r="I3704" i="22" s="1"/>
  <c r="G3695" i="22"/>
  <c r="H3695" i="22" s="1"/>
  <c r="I3695" i="22" s="1"/>
  <c r="G3685" i="22"/>
  <c r="H3685" i="22" s="1"/>
  <c r="I3685" i="22" s="1"/>
  <c r="G3672" i="22"/>
  <c r="H3672" i="22" s="1"/>
  <c r="I3672" i="22" s="1"/>
  <c r="G3654" i="22"/>
  <c r="H3654" i="22" s="1"/>
  <c r="I3654" i="22" s="1"/>
  <c r="G3643" i="22"/>
  <c r="H3643" i="22" s="1"/>
  <c r="I3643" i="22" s="1"/>
  <c r="G3634" i="22"/>
  <c r="H3634" i="22" s="1"/>
  <c r="I3634" i="22" s="1"/>
  <c r="G3625" i="22"/>
  <c r="H3625" i="22" s="1"/>
  <c r="I3625" i="22" s="1"/>
  <c r="G3611" i="22"/>
  <c r="H3611" i="22" s="1"/>
  <c r="I3611" i="22" s="1"/>
  <c r="G3600" i="22"/>
  <c r="H3600" i="22" s="1"/>
  <c r="I3600" i="22" s="1"/>
  <c r="G3592" i="22"/>
  <c r="H3592" i="22" s="1"/>
  <c r="I3592" i="22" s="1"/>
  <c r="G3584" i="22"/>
  <c r="H3584" i="22" s="1"/>
  <c r="I3584" i="22" s="1"/>
  <c r="G3576" i="22"/>
  <c r="H3576" i="22" s="1"/>
  <c r="I3576" i="22" s="1"/>
  <c r="G3568" i="22"/>
  <c r="H3568" i="22" s="1"/>
  <c r="I3568" i="22" s="1"/>
  <c r="G3560" i="22"/>
  <c r="H3560" i="22" s="1"/>
  <c r="I3560" i="22" s="1"/>
  <c r="G3552" i="22"/>
  <c r="H3552" i="22" s="1"/>
  <c r="I3552" i="22" s="1"/>
  <c r="G3544" i="22"/>
  <c r="H3544" i="22" s="1"/>
  <c r="I3544" i="22" s="1"/>
  <c r="G3536" i="22"/>
  <c r="H3536" i="22" s="1"/>
  <c r="I3536" i="22" s="1"/>
  <c r="G3528" i="22"/>
  <c r="H3528" i="22" s="1"/>
  <c r="I3528" i="22" s="1"/>
  <c r="G3520" i="22"/>
  <c r="H3520" i="22" s="1"/>
  <c r="I3520" i="22" s="1"/>
  <c r="G3512" i="22"/>
  <c r="H3512" i="22" s="1"/>
  <c r="I3512" i="22" s="1"/>
  <c r="G3504" i="22"/>
  <c r="H3504" i="22" s="1"/>
  <c r="I3504" i="22" s="1"/>
  <c r="G3496" i="22"/>
  <c r="H3496" i="22" s="1"/>
  <c r="I3496" i="22" s="1"/>
  <c r="G3488" i="22"/>
  <c r="H3488" i="22" s="1"/>
  <c r="I3488" i="22" s="1"/>
  <c r="G3480" i="22"/>
  <c r="H3480" i="22" s="1"/>
  <c r="I3480" i="22" s="1"/>
  <c r="G3472" i="22"/>
  <c r="H3472" i="22" s="1"/>
  <c r="I3472" i="22" s="1"/>
  <c r="G3464" i="22"/>
  <c r="H3464" i="22" s="1"/>
  <c r="I3464" i="22" s="1"/>
  <c r="G3462" i="22"/>
  <c r="H3462" i="22" s="1"/>
  <c r="I3462" i="22" s="1"/>
  <c r="G3460" i="22"/>
  <c r="H3460" i="22" s="1"/>
  <c r="I3460" i="22" s="1"/>
  <c r="G3458" i="22"/>
  <c r="H3458" i="22" s="1"/>
  <c r="I3458" i="22" s="1"/>
  <c r="G3456" i="22"/>
  <c r="H3456" i="22" s="1"/>
  <c r="I3456" i="22" s="1"/>
  <c r="G3454" i="22"/>
  <c r="H3454" i="22" s="1"/>
  <c r="I3454" i="22" s="1"/>
  <c r="G3452" i="22"/>
  <c r="H3452" i="22" s="1"/>
  <c r="I3452" i="22" s="1"/>
  <c r="G3450" i="22"/>
  <c r="H3450" i="22" s="1"/>
  <c r="I3450" i="22" s="1"/>
  <c r="G3448" i="22"/>
  <c r="H3448" i="22" s="1"/>
  <c r="I3448" i="22" s="1"/>
  <c r="G3446" i="22"/>
  <c r="H3446" i="22" s="1"/>
  <c r="I3446" i="22" s="1"/>
  <c r="G3444" i="22"/>
  <c r="H3444" i="22" s="1"/>
  <c r="I3444" i="22" s="1"/>
  <c r="G3442" i="22"/>
  <c r="H3442" i="22" s="1"/>
  <c r="I3442" i="22" s="1"/>
  <c r="G3440" i="22"/>
  <c r="H3440" i="22" s="1"/>
  <c r="I3440" i="22" s="1"/>
  <c r="G3438" i="22"/>
  <c r="H3438" i="22" s="1"/>
  <c r="I3438" i="22" s="1"/>
  <c r="G3436" i="22"/>
  <c r="H3436" i="22" s="1"/>
  <c r="I3436" i="22" s="1"/>
  <c r="G3434" i="22"/>
  <c r="H3434" i="22" s="1"/>
  <c r="I3434" i="22" s="1"/>
  <c r="G3432" i="22"/>
  <c r="H3432" i="22" s="1"/>
  <c r="I3432" i="22" s="1"/>
  <c r="G3430" i="22"/>
  <c r="H3430" i="22" s="1"/>
  <c r="I3430" i="22" s="1"/>
  <c r="G3428" i="22"/>
  <c r="H3428" i="22" s="1"/>
  <c r="I3428" i="22" s="1"/>
  <c r="G3426" i="22"/>
  <c r="H3426" i="22" s="1"/>
  <c r="I3426" i="22" s="1"/>
  <c r="G3424" i="22"/>
  <c r="H3424" i="22" s="1"/>
  <c r="I3424" i="22" s="1"/>
  <c r="G3422" i="22"/>
  <c r="H3422" i="22" s="1"/>
  <c r="I3422" i="22" s="1"/>
  <c r="G3420" i="22"/>
  <c r="H3420" i="22" s="1"/>
  <c r="I3420" i="22" s="1"/>
  <c r="G3418" i="22"/>
  <c r="H3418" i="22" s="1"/>
  <c r="I3418" i="22" s="1"/>
  <c r="G3416" i="22"/>
  <c r="H3416" i="22" s="1"/>
  <c r="I3416" i="22" s="1"/>
  <c r="G3414" i="22"/>
  <c r="H3414" i="22" s="1"/>
  <c r="I3414" i="22" s="1"/>
  <c r="G3412" i="22"/>
  <c r="H3412" i="22" s="1"/>
  <c r="I3412" i="22" s="1"/>
  <c r="G3410" i="22"/>
  <c r="H3410" i="22" s="1"/>
  <c r="I3410" i="22" s="1"/>
  <c r="G3408" i="22"/>
  <c r="H3408" i="22" s="1"/>
  <c r="I3408" i="22" s="1"/>
  <c r="G3406" i="22"/>
  <c r="H3406" i="22" s="1"/>
  <c r="I3406" i="22" s="1"/>
  <c r="G3404" i="22"/>
  <c r="H3404" i="22" s="1"/>
  <c r="I3404" i="22" s="1"/>
  <c r="G3402" i="22"/>
  <c r="H3402" i="22" s="1"/>
  <c r="I3402" i="22" s="1"/>
  <c r="G3400" i="22"/>
  <c r="H3400" i="22" s="1"/>
  <c r="I3400" i="22" s="1"/>
  <c r="G3398" i="22"/>
  <c r="H3398" i="22" s="1"/>
  <c r="I3398" i="22" s="1"/>
  <c r="G3396" i="22"/>
  <c r="H3396" i="22" s="1"/>
  <c r="I3396" i="22" s="1"/>
  <c r="G3394" i="22"/>
  <c r="H3394" i="22" s="1"/>
  <c r="I3394" i="22" s="1"/>
  <c r="G3392" i="22"/>
  <c r="H3392" i="22" s="1"/>
  <c r="I3392" i="22" s="1"/>
  <c r="G3390" i="22"/>
  <c r="H3390" i="22" s="1"/>
  <c r="I3390" i="22" s="1"/>
  <c r="G3388" i="22"/>
  <c r="H3388" i="22" s="1"/>
  <c r="I3388" i="22" s="1"/>
  <c r="G3386" i="22"/>
  <c r="H3386" i="22" s="1"/>
  <c r="I3386" i="22" s="1"/>
  <c r="G3382" i="22"/>
  <c r="H3382" i="22" s="1"/>
  <c r="I3382" i="22" s="1"/>
  <c r="G3380" i="22"/>
  <c r="H3380" i="22" s="1"/>
  <c r="I3380" i="22" s="1"/>
  <c r="G3378" i="22"/>
  <c r="H3378" i="22" s="1"/>
  <c r="I3378" i="22" s="1"/>
  <c r="G3376" i="22"/>
  <c r="H3376" i="22" s="1"/>
  <c r="I3376" i="22" s="1"/>
  <c r="G3374" i="22"/>
  <c r="H3374" i="22" s="1"/>
  <c r="I3374" i="22" s="1"/>
  <c r="G3372" i="22"/>
  <c r="H3372" i="22" s="1"/>
  <c r="I3372" i="22" s="1"/>
  <c r="G3370" i="22"/>
  <c r="H3370" i="22" s="1"/>
  <c r="I3370" i="22" s="1"/>
  <c r="G3368" i="22"/>
  <c r="H3368" i="22" s="1"/>
  <c r="I3368" i="22" s="1"/>
  <c r="G3366" i="22"/>
  <c r="H3366" i="22" s="1"/>
  <c r="I3366" i="22" s="1"/>
  <c r="G3364" i="22"/>
  <c r="H3364" i="22" s="1"/>
  <c r="I3364" i="22" s="1"/>
  <c r="G3362" i="22"/>
  <c r="H3362" i="22" s="1"/>
  <c r="I3362" i="22" s="1"/>
  <c r="G3360" i="22"/>
  <c r="H3360" i="22" s="1"/>
  <c r="I3360" i="22" s="1"/>
  <c r="G3358" i="22"/>
  <c r="H3358" i="22" s="1"/>
  <c r="I3358" i="22" s="1"/>
  <c r="G3356" i="22"/>
  <c r="H3356" i="22" s="1"/>
  <c r="I3356" i="22" s="1"/>
  <c r="G3352" i="22"/>
  <c r="H3352" i="22" s="1"/>
  <c r="I3352" i="22" s="1"/>
  <c r="G3350" i="22"/>
  <c r="H3350" i="22" s="1"/>
  <c r="I3350" i="22" s="1"/>
  <c r="G3348" i="22"/>
  <c r="H3348" i="22" s="1"/>
  <c r="I3348" i="22" s="1"/>
  <c r="G3346" i="22"/>
  <c r="H3346" i="22" s="1"/>
  <c r="I3346" i="22" s="1"/>
  <c r="G3344" i="22"/>
  <c r="H3344" i="22" s="1"/>
  <c r="I3344" i="22" s="1"/>
  <c r="G3342" i="22"/>
  <c r="H3342" i="22" s="1"/>
  <c r="I3342" i="22" s="1"/>
  <c r="G3340" i="22"/>
  <c r="H3340" i="22" s="1"/>
  <c r="I3340" i="22" s="1"/>
  <c r="G3338" i="22"/>
  <c r="H3338" i="22" s="1"/>
  <c r="I3338" i="22" s="1"/>
  <c r="G3336" i="22"/>
  <c r="H3336" i="22" s="1"/>
  <c r="I3336" i="22" s="1"/>
  <c r="G3334" i="22"/>
  <c r="H3334" i="22" s="1"/>
  <c r="I3334" i="22" s="1"/>
  <c r="G3332" i="22"/>
  <c r="H3332" i="22" s="1"/>
  <c r="I3332" i="22" s="1"/>
  <c r="G3330" i="22"/>
  <c r="H3330" i="22" s="1"/>
  <c r="I3330" i="22" s="1"/>
  <c r="G3328" i="22"/>
  <c r="H3328" i="22" s="1"/>
  <c r="I3328" i="22" s="1"/>
  <c r="G3326" i="22"/>
  <c r="H3326" i="22" s="1"/>
  <c r="I3326" i="22" s="1"/>
  <c r="G3324" i="22"/>
  <c r="H3324" i="22" s="1"/>
  <c r="I3324" i="22" s="1"/>
  <c r="G3322" i="22"/>
  <c r="H3322" i="22" s="1"/>
  <c r="I3322" i="22" s="1"/>
  <c r="G3320" i="22"/>
  <c r="H3320" i="22" s="1"/>
  <c r="I3320" i="22" s="1"/>
  <c r="G3318" i="22"/>
  <c r="H3318" i="22" s="1"/>
  <c r="I3318" i="22" s="1"/>
  <c r="G3316" i="22"/>
  <c r="H3316" i="22" s="1"/>
  <c r="I3316" i="22" s="1"/>
  <c r="G3314" i="22"/>
  <c r="H3314" i="22" s="1"/>
  <c r="I3314" i="22" s="1"/>
  <c r="G3312" i="22"/>
  <c r="H3312" i="22" s="1"/>
  <c r="I3312" i="22" s="1"/>
  <c r="G3310" i="22"/>
  <c r="H3310" i="22" s="1"/>
  <c r="I3310" i="22" s="1"/>
  <c r="G3308" i="22"/>
  <c r="H3308" i="22" s="1"/>
  <c r="I3308" i="22" s="1"/>
  <c r="G3306" i="22"/>
  <c r="H3306" i="22" s="1"/>
  <c r="I3306" i="22" s="1"/>
  <c r="G3304" i="22"/>
  <c r="H3304" i="22" s="1"/>
  <c r="I3304" i="22" s="1"/>
  <c r="G3302" i="22"/>
  <c r="H3302" i="22" s="1"/>
  <c r="I3302" i="22" s="1"/>
  <c r="G3300" i="22"/>
  <c r="H3300" i="22" s="1"/>
  <c r="I3300" i="22" s="1"/>
  <c r="G3298" i="22"/>
  <c r="H3298" i="22" s="1"/>
  <c r="I3298" i="22" s="1"/>
  <c r="G3296" i="22"/>
  <c r="H3296" i="22" s="1"/>
  <c r="I3296" i="22" s="1"/>
  <c r="G3294" i="22"/>
  <c r="H3294" i="22" s="1"/>
  <c r="I3294" i="22" s="1"/>
  <c r="G3292" i="22"/>
  <c r="H3292" i="22" s="1"/>
  <c r="I3292" i="22" s="1"/>
  <c r="G3290" i="22"/>
  <c r="H3290" i="22" s="1"/>
  <c r="I3290" i="22" s="1"/>
  <c r="G3288" i="22"/>
  <c r="H3288" i="22" s="1"/>
  <c r="I3288" i="22" s="1"/>
  <c r="G3286" i="22"/>
  <c r="H3286" i="22" s="1"/>
  <c r="I3286" i="22" s="1"/>
  <c r="G3284" i="22"/>
  <c r="H3284" i="22" s="1"/>
  <c r="I3284" i="22" s="1"/>
  <c r="G3282" i="22"/>
  <c r="H3282" i="22" s="1"/>
  <c r="I3282" i="22" s="1"/>
  <c r="G3280" i="22"/>
  <c r="H3280" i="22" s="1"/>
  <c r="I3280" i="22" s="1"/>
  <c r="G3278" i="22"/>
  <c r="H3278" i="22" s="1"/>
  <c r="I3278" i="22" s="1"/>
  <c r="G3276" i="22"/>
  <c r="H3276" i="22" s="1"/>
  <c r="I3276" i="22" s="1"/>
  <c r="G3274" i="22"/>
  <c r="H3274" i="22" s="1"/>
  <c r="I3274" i="22" s="1"/>
  <c r="G3272" i="22"/>
  <c r="H3272" i="22" s="1"/>
  <c r="I3272" i="22" s="1"/>
  <c r="G3270" i="22"/>
  <c r="H3270" i="22" s="1"/>
  <c r="I3270" i="22" s="1"/>
  <c r="G3268" i="22"/>
  <c r="H3268" i="22" s="1"/>
  <c r="I3268" i="22" s="1"/>
  <c r="G3266" i="22"/>
  <c r="H3266" i="22" s="1"/>
  <c r="I3266" i="22" s="1"/>
  <c r="G3264" i="22"/>
  <c r="H3264" i="22" s="1"/>
  <c r="I3264" i="22" s="1"/>
  <c r="G3262" i="22"/>
  <c r="H3262" i="22" s="1"/>
  <c r="I3262" i="22" s="1"/>
  <c r="G3260" i="22"/>
  <c r="H3260" i="22" s="1"/>
  <c r="I3260" i="22" s="1"/>
  <c r="G3258" i="22"/>
  <c r="H3258" i="22" s="1"/>
  <c r="I3258" i="22" s="1"/>
  <c r="G3256" i="22"/>
  <c r="H3256" i="22" s="1"/>
  <c r="I3256" i="22" s="1"/>
  <c r="G3254" i="22"/>
  <c r="H3254" i="22" s="1"/>
  <c r="I3254" i="22" s="1"/>
  <c r="G3252" i="22"/>
  <c r="H3252" i="22" s="1"/>
  <c r="I3252" i="22" s="1"/>
  <c r="G3250" i="22"/>
  <c r="H3250" i="22" s="1"/>
  <c r="I3250" i="22" s="1"/>
  <c r="G3248" i="22"/>
  <c r="H3248" i="22" s="1"/>
  <c r="I3248" i="22" s="1"/>
  <c r="G3246" i="22"/>
  <c r="H3246" i="22" s="1"/>
  <c r="I3246" i="22" s="1"/>
  <c r="G3244" i="22"/>
  <c r="H3244" i="22" s="1"/>
  <c r="I3244" i="22" s="1"/>
  <c r="G3242" i="22"/>
  <c r="H3242" i="22" s="1"/>
  <c r="I3242" i="22" s="1"/>
  <c r="G3240" i="22"/>
  <c r="H3240" i="22" s="1"/>
  <c r="I3240" i="22" s="1"/>
  <c r="G3238" i="22"/>
  <c r="H3238" i="22" s="1"/>
  <c r="I3238" i="22" s="1"/>
  <c r="G3236" i="22"/>
  <c r="H3236" i="22" s="1"/>
  <c r="I3236" i="22" s="1"/>
  <c r="G3234" i="22"/>
  <c r="H3234" i="22" s="1"/>
  <c r="I3234" i="22" s="1"/>
  <c r="G3232" i="22"/>
  <c r="H3232" i="22" s="1"/>
  <c r="I3232" i="22" s="1"/>
  <c r="G3230" i="22"/>
  <c r="H3230" i="22" s="1"/>
  <c r="I3230" i="22" s="1"/>
  <c r="G3228" i="22"/>
  <c r="H3228" i="22" s="1"/>
  <c r="I3228" i="22" s="1"/>
  <c r="G3226" i="22"/>
  <c r="H3226" i="22" s="1"/>
  <c r="I3226" i="22" s="1"/>
  <c r="G3224" i="22"/>
  <c r="H3224" i="22" s="1"/>
  <c r="I3224" i="22" s="1"/>
  <c r="G3222" i="22"/>
  <c r="H3222" i="22" s="1"/>
  <c r="I3222" i="22" s="1"/>
  <c r="G3220" i="22"/>
  <c r="H3220" i="22" s="1"/>
  <c r="I3220" i="22" s="1"/>
  <c r="G3218" i="22"/>
  <c r="H3218" i="22" s="1"/>
  <c r="I3218" i="22" s="1"/>
  <c r="G3216" i="22"/>
  <c r="H3216" i="22" s="1"/>
  <c r="I3216" i="22" s="1"/>
  <c r="G3214" i="22"/>
  <c r="H3214" i="22" s="1"/>
  <c r="I3214" i="22" s="1"/>
  <c r="G3212" i="22"/>
  <c r="H3212" i="22" s="1"/>
  <c r="I3212" i="22" s="1"/>
  <c r="G3210" i="22"/>
  <c r="H3210" i="22" s="1"/>
  <c r="I3210" i="22" s="1"/>
  <c r="G3208" i="22"/>
  <c r="H3208" i="22" s="1"/>
  <c r="I3208" i="22" s="1"/>
  <c r="G3206" i="22"/>
  <c r="H3206" i="22" s="1"/>
  <c r="I3206" i="22" s="1"/>
  <c r="G3204" i="22"/>
  <c r="H3204" i="22" s="1"/>
  <c r="I3204" i="22" s="1"/>
  <c r="G3202" i="22"/>
  <c r="H3202" i="22" s="1"/>
  <c r="I3202" i="22" s="1"/>
  <c r="G3200" i="22"/>
  <c r="H3200" i="22" s="1"/>
  <c r="I3200" i="22" s="1"/>
  <c r="G3198" i="22"/>
  <c r="H3198" i="22" s="1"/>
  <c r="I3198" i="22" s="1"/>
  <c r="G3196" i="22"/>
  <c r="H3196" i="22" s="1"/>
  <c r="I3196" i="22" s="1"/>
  <c r="G3194" i="22"/>
  <c r="H3194" i="22" s="1"/>
  <c r="I3194" i="22" s="1"/>
  <c r="G3192" i="22"/>
  <c r="H3192" i="22" s="1"/>
  <c r="I3192" i="22" s="1"/>
  <c r="G3190" i="22"/>
  <c r="H3190" i="22" s="1"/>
  <c r="I3190" i="22" s="1"/>
  <c r="G3188" i="22"/>
  <c r="H3188" i="22" s="1"/>
  <c r="I3188" i="22" s="1"/>
  <c r="G3186" i="22"/>
  <c r="H3186" i="22" s="1"/>
  <c r="I3186" i="22" s="1"/>
  <c r="G3184" i="22"/>
  <c r="H3184" i="22" s="1"/>
  <c r="I3184" i="22" s="1"/>
  <c r="G3182" i="22"/>
  <c r="H3182" i="22" s="1"/>
  <c r="I3182" i="22" s="1"/>
  <c r="G3180" i="22"/>
  <c r="H3180" i="22" s="1"/>
  <c r="I3180" i="22" s="1"/>
  <c r="G3178" i="22"/>
  <c r="H3178" i="22" s="1"/>
  <c r="I3178" i="22" s="1"/>
  <c r="G3176" i="22"/>
  <c r="H3176" i="22" s="1"/>
  <c r="I3176" i="22" s="1"/>
  <c r="G3174" i="22"/>
  <c r="H3174" i="22" s="1"/>
  <c r="I3174" i="22" s="1"/>
  <c r="G3172" i="22"/>
  <c r="H3172" i="22" s="1"/>
  <c r="I3172" i="22" s="1"/>
  <c r="G3170" i="22"/>
  <c r="H3170" i="22" s="1"/>
  <c r="I3170" i="22" s="1"/>
  <c r="G3168" i="22"/>
  <c r="H3168" i="22" s="1"/>
  <c r="I3168" i="22" s="1"/>
  <c r="G3166" i="22"/>
  <c r="H3166" i="22" s="1"/>
  <c r="I3166" i="22" s="1"/>
  <c r="G3164" i="22"/>
  <c r="H3164" i="22" s="1"/>
  <c r="I3164" i="22" s="1"/>
  <c r="G3162" i="22"/>
  <c r="H3162" i="22" s="1"/>
  <c r="I3162" i="22" s="1"/>
  <c r="G3160" i="22"/>
  <c r="H3160" i="22" s="1"/>
  <c r="I3160" i="22" s="1"/>
  <c r="G3158" i="22"/>
  <c r="H3158" i="22" s="1"/>
  <c r="I3158" i="22" s="1"/>
  <c r="G3156" i="22"/>
  <c r="H3156" i="22" s="1"/>
  <c r="I3156" i="22" s="1"/>
  <c r="G3154" i="22"/>
  <c r="H3154" i="22" s="1"/>
  <c r="I3154" i="22" s="1"/>
  <c r="G3152" i="22"/>
  <c r="H3152" i="22" s="1"/>
  <c r="I3152" i="22" s="1"/>
  <c r="G3150" i="22"/>
  <c r="H3150" i="22" s="1"/>
  <c r="I3150" i="22" s="1"/>
  <c r="G3148" i="22"/>
  <c r="H3148" i="22" s="1"/>
  <c r="I3148" i="22" s="1"/>
  <c r="G3146" i="22"/>
  <c r="H3146" i="22" s="1"/>
  <c r="I3146" i="22" s="1"/>
  <c r="G3144" i="22"/>
  <c r="H3144" i="22" s="1"/>
  <c r="I3144" i="22" s="1"/>
  <c r="G3142" i="22"/>
  <c r="H3142" i="22" s="1"/>
  <c r="I3142" i="22" s="1"/>
  <c r="G3140" i="22"/>
  <c r="H3140" i="22" s="1"/>
  <c r="I3140" i="22" s="1"/>
  <c r="G3138" i="22"/>
  <c r="H3138" i="22" s="1"/>
  <c r="I3138" i="22" s="1"/>
  <c r="G3136" i="22"/>
  <c r="H3136" i="22" s="1"/>
  <c r="I3136" i="22" s="1"/>
  <c r="G3134" i="22"/>
  <c r="H3134" i="22" s="1"/>
  <c r="I3134" i="22" s="1"/>
  <c r="G3132" i="22"/>
  <c r="H3132" i="22" s="1"/>
  <c r="I3132" i="22" s="1"/>
  <c r="G3130" i="22"/>
  <c r="H3130" i="22" s="1"/>
  <c r="I3130" i="22" s="1"/>
  <c r="G3128" i="22"/>
  <c r="H3128" i="22" s="1"/>
  <c r="I3128" i="22" s="1"/>
  <c r="G3126" i="22"/>
  <c r="H3126" i="22" s="1"/>
  <c r="I3126" i="22" s="1"/>
  <c r="G3124" i="22"/>
  <c r="H3124" i="22" s="1"/>
  <c r="I3124" i="22" s="1"/>
  <c r="G3122" i="22"/>
  <c r="H3122" i="22" s="1"/>
  <c r="I3122" i="22" s="1"/>
  <c r="G3120" i="22"/>
  <c r="H3120" i="22" s="1"/>
  <c r="I3120" i="22" s="1"/>
  <c r="G3118" i="22"/>
  <c r="H3118" i="22" s="1"/>
  <c r="I3118" i="22" s="1"/>
  <c r="G3116" i="22"/>
  <c r="H3116" i="22" s="1"/>
  <c r="I3116" i="22" s="1"/>
  <c r="G3114" i="22"/>
  <c r="H3114" i="22" s="1"/>
  <c r="I3114" i="22" s="1"/>
  <c r="G3112" i="22"/>
  <c r="H3112" i="22" s="1"/>
  <c r="I3112" i="22" s="1"/>
  <c r="G3110" i="22"/>
  <c r="H3110" i="22" s="1"/>
  <c r="I3110" i="22" s="1"/>
  <c r="G3108" i="22"/>
  <c r="H3108" i="22" s="1"/>
  <c r="I3108" i="22" s="1"/>
  <c r="G3106" i="22"/>
  <c r="H3106" i="22" s="1"/>
  <c r="I3106" i="22" s="1"/>
  <c r="G3104" i="22"/>
  <c r="H3104" i="22" s="1"/>
  <c r="I3104" i="22" s="1"/>
  <c r="G3102" i="22"/>
  <c r="H3102" i="22" s="1"/>
  <c r="I3102" i="22" s="1"/>
  <c r="G3100" i="22"/>
  <c r="H3100" i="22" s="1"/>
  <c r="I3100" i="22" s="1"/>
  <c r="G3098" i="22"/>
  <c r="H3098" i="22" s="1"/>
  <c r="I3098" i="22" s="1"/>
  <c r="G3096" i="22"/>
  <c r="H3096" i="22" s="1"/>
  <c r="I3096" i="22" s="1"/>
  <c r="G3094" i="22"/>
  <c r="H3094" i="22" s="1"/>
  <c r="I3094" i="22" s="1"/>
  <c r="G3092" i="22"/>
  <c r="H3092" i="22" s="1"/>
  <c r="I3092" i="22" s="1"/>
  <c r="G3090" i="22"/>
  <c r="H3090" i="22" s="1"/>
  <c r="I3090" i="22" s="1"/>
  <c r="G3088" i="22"/>
  <c r="H3088" i="22" s="1"/>
  <c r="I3088" i="22" s="1"/>
  <c r="G3086" i="22"/>
  <c r="H3086" i="22" s="1"/>
  <c r="I3086" i="22" s="1"/>
  <c r="G3084" i="22"/>
  <c r="H3084" i="22" s="1"/>
  <c r="I3084" i="22" s="1"/>
  <c r="G3082" i="22"/>
  <c r="H3082" i="22" s="1"/>
  <c r="I3082" i="22" s="1"/>
  <c r="G3080" i="22"/>
  <c r="H3080" i="22" s="1"/>
  <c r="I3080" i="22" s="1"/>
  <c r="G3078" i="22"/>
  <c r="H3078" i="22" s="1"/>
  <c r="I3078" i="22" s="1"/>
  <c r="G3076" i="22"/>
  <c r="H3076" i="22" s="1"/>
  <c r="I3076" i="22" s="1"/>
  <c r="G3074" i="22"/>
  <c r="H3074" i="22" s="1"/>
  <c r="I3074" i="22" s="1"/>
  <c r="G3072" i="22"/>
  <c r="H3072" i="22" s="1"/>
  <c r="I3072" i="22" s="1"/>
  <c r="G3070" i="22"/>
  <c r="H3070" i="22" s="1"/>
  <c r="I3070" i="22" s="1"/>
  <c r="G3068" i="22"/>
  <c r="H3068" i="22" s="1"/>
  <c r="I3068" i="22" s="1"/>
  <c r="G3066" i="22"/>
  <c r="H3066" i="22" s="1"/>
  <c r="I3066" i="22" s="1"/>
  <c r="G3064" i="22"/>
  <c r="H3064" i="22" s="1"/>
  <c r="I3064" i="22" s="1"/>
  <c r="G3062" i="22"/>
  <c r="H3062" i="22" s="1"/>
  <c r="I3062" i="22" s="1"/>
  <c r="G3060" i="22"/>
  <c r="H3060" i="22" s="1"/>
  <c r="I3060" i="22" s="1"/>
  <c r="G3058" i="22"/>
  <c r="H3058" i="22" s="1"/>
  <c r="I3058" i="22" s="1"/>
  <c r="G3056" i="22"/>
  <c r="H3056" i="22" s="1"/>
  <c r="I3056" i="22" s="1"/>
  <c r="G3054" i="22"/>
  <c r="H3054" i="22" s="1"/>
  <c r="I3054" i="22" s="1"/>
  <c r="G3052" i="22"/>
  <c r="H3052" i="22" s="1"/>
  <c r="I3052" i="22" s="1"/>
  <c r="G3050" i="22"/>
  <c r="H3050" i="22" s="1"/>
  <c r="I3050" i="22" s="1"/>
  <c r="G3048" i="22"/>
  <c r="H3048" i="22" s="1"/>
  <c r="I3048" i="22" s="1"/>
  <c r="G3046" i="22"/>
  <c r="H3046" i="22" s="1"/>
  <c r="I3046" i="22" s="1"/>
  <c r="G3044" i="22"/>
  <c r="H3044" i="22" s="1"/>
  <c r="I3044" i="22" s="1"/>
  <c r="G3042" i="22"/>
  <c r="H3042" i="22" s="1"/>
  <c r="I3042" i="22" s="1"/>
  <c r="G3040" i="22"/>
  <c r="H3040" i="22" s="1"/>
  <c r="I3040" i="22" s="1"/>
  <c r="G3038" i="22"/>
  <c r="H3038" i="22" s="1"/>
  <c r="I3038" i="22" s="1"/>
  <c r="G3036" i="22"/>
  <c r="H3036" i="22" s="1"/>
  <c r="I3036" i="22" s="1"/>
  <c r="G3034" i="22"/>
  <c r="H3034" i="22" s="1"/>
  <c r="I3034" i="22" s="1"/>
  <c r="G3032" i="22"/>
  <c r="H3032" i="22" s="1"/>
  <c r="I3032" i="22" s="1"/>
  <c r="G3030" i="22"/>
  <c r="H3030" i="22" s="1"/>
  <c r="I3030" i="22" s="1"/>
  <c r="G3028" i="22"/>
  <c r="H3028" i="22" s="1"/>
  <c r="I3028" i="22" s="1"/>
  <c r="G3026" i="22"/>
  <c r="H3026" i="22" s="1"/>
  <c r="I3026" i="22" s="1"/>
  <c r="G3024" i="22"/>
  <c r="H3024" i="22" s="1"/>
  <c r="I3024" i="22" s="1"/>
  <c r="G3022" i="22"/>
  <c r="H3022" i="22" s="1"/>
  <c r="I3022" i="22" s="1"/>
  <c r="G3020" i="22"/>
  <c r="H3020" i="22" s="1"/>
  <c r="I3020" i="22" s="1"/>
  <c r="G3018" i="22"/>
  <c r="H3018" i="22" s="1"/>
  <c r="I3018" i="22" s="1"/>
  <c r="G3016" i="22"/>
  <c r="H3016" i="22" s="1"/>
  <c r="I3016" i="22" s="1"/>
  <c r="G3014" i="22"/>
  <c r="H3014" i="22" s="1"/>
  <c r="I3014" i="22" s="1"/>
  <c r="G3012" i="22"/>
  <c r="H3012" i="22" s="1"/>
  <c r="I3012" i="22" s="1"/>
  <c r="G3010" i="22"/>
  <c r="H3010" i="22" s="1"/>
  <c r="I3010" i="22" s="1"/>
  <c r="G3008" i="22"/>
  <c r="H3008" i="22" s="1"/>
  <c r="I3008" i="22" s="1"/>
  <c r="G3006" i="22"/>
  <c r="H3006" i="22" s="1"/>
  <c r="I3006" i="22" s="1"/>
  <c r="G3004" i="22"/>
  <c r="H3004" i="22" s="1"/>
  <c r="I3004" i="22" s="1"/>
  <c r="G3002" i="22"/>
  <c r="H3002" i="22" s="1"/>
  <c r="I3002" i="22" s="1"/>
  <c r="G3000" i="22"/>
  <c r="H3000" i="22" s="1"/>
  <c r="I3000" i="22" s="1"/>
  <c r="G2998" i="22"/>
  <c r="H2998" i="22" s="1"/>
  <c r="I2998" i="22" s="1"/>
  <c r="G2996" i="22"/>
  <c r="H2996" i="22" s="1"/>
  <c r="I2996" i="22" s="1"/>
  <c r="G2994" i="22"/>
  <c r="H2994" i="22" s="1"/>
  <c r="I2994" i="22" s="1"/>
  <c r="G2992" i="22"/>
  <c r="H2992" i="22" s="1"/>
  <c r="I2992" i="22" s="1"/>
  <c r="G2990" i="22"/>
  <c r="H2990" i="22" s="1"/>
  <c r="I2990" i="22" s="1"/>
  <c r="G2988" i="22"/>
  <c r="H2988" i="22" s="1"/>
  <c r="I2988" i="22" s="1"/>
  <c r="G2986" i="22"/>
  <c r="H2986" i="22" s="1"/>
  <c r="I2986" i="22" s="1"/>
  <c r="G2984" i="22"/>
  <c r="H2984" i="22" s="1"/>
  <c r="I2984" i="22" s="1"/>
  <c r="G2982" i="22"/>
  <c r="H2982" i="22" s="1"/>
  <c r="I2982" i="22" s="1"/>
  <c r="G2980" i="22"/>
  <c r="H2980" i="22" s="1"/>
  <c r="I2980" i="22" s="1"/>
  <c r="G2978" i="22"/>
  <c r="H2978" i="22" s="1"/>
  <c r="I2978" i="22" s="1"/>
  <c r="G2976" i="22"/>
  <c r="H2976" i="22" s="1"/>
  <c r="I2976" i="22" s="1"/>
  <c r="G2974" i="22"/>
  <c r="H2974" i="22" s="1"/>
  <c r="I2974" i="22" s="1"/>
  <c r="G2972" i="22"/>
  <c r="H2972" i="22" s="1"/>
  <c r="I2972" i="22" s="1"/>
  <c r="G2970" i="22"/>
  <c r="H2970" i="22" s="1"/>
  <c r="I2970" i="22" s="1"/>
  <c r="G2968" i="22"/>
  <c r="H2968" i="22" s="1"/>
  <c r="I2968" i="22" s="1"/>
  <c r="G2966" i="22"/>
  <c r="H2966" i="22" s="1"/>
  <c r="I2966" i="22" s="1"/>
  <c r="G2964" i="22"/>
  <c r="H2964" i="22" s="1"/>
  <c r="I2964" i="22" s="1"/>
  <c r="G2962" i="22"/>
  <c r="H2962" i="22" s="1"/>
  <c r="I2962" i="22" s="1"/>
  <c r="G2960" i="22"/>
  <c r="H2960" i="22" s="1"/>
  <c r="I2960" i="22" s="1"/>
  <c r="G2958" i="22"/>
  <c r="H2958" i="22" s="1"/>
  <c r="I2958" i="22" s="1"/>
  <c r="G2956" i="22"/>
  <c r="H2956" i="22" s="1"/>
  <c r="I2956" i="22" s="1"/>
  <c r="G2954" i="22"/>
  <c r="H2954" i="22" s="1"/>
  <c r="I2954" i="22" s="1"/>
  <c r="G2952" i="22"/>
  <c r="H2952" i="22" s="1"/>
  <c r="I2952" i="22" s="1"/>
  <c r="G2950" i="22"/>
  <c r="H2950" i="22" s="1"/>
  <c r="I2950" i="22" s="1"/>
  <c r="G2948" i="22"/>
  <c r="H2948" i="22" s="1"/>
  <c r="I2948" i="22" s="1"/>
  <c r="G2946" i="22"/>
  <c r="H2946" i="22" s="1"/>
  <c r="I2946" i="22" s="1"/>
  <c r="G2944" i="22"/>
  <c r="H2944" i="22" s="1"/>
  <c r="I2944" i="22" s="1"/>
  <c r="G2942" i="22"/>
  <c r="H2942" i="22" s="1"/>
  <c r="I2942" i="22" s="1"/>
  <c r="G2940" i="22"/>
  <c r="H2940" i="22" s="1"/>
  <c r="I2940" i="22" s="1"/>
  <c r="G2938" i="22"/>
  <c r="H2938" i="22" s="1"/>
  <c r="I2938" i="22" s="1"/>
  <c r="G2936" i="22"/>
  <c r="H2936" i="22" s="1"/>
  <c r="I2936" i="22" s="1"/>
  <c r="G2934" i="22"/>
  <c r="H2934" i="22" s="1"/>
  <c r="I2934" i="22" s="1"/>
  <c r="G2932" i="22"/>
  <c r="H2932" i="22" s="1"/>
  <c r="I2932" i="22" s="1"/>
  <c r="G2930" i="22"/>
  <c r="H2930" i="22" s="1"/>
  <c r="I2930" i="22" s="1"/>
  <c r="G2928" i="22"/>
  <c r="H2928" i="22" s="1"/>
  <c r="I2928" i="22" s="1"/>
  <c r="G2926" i="22"/>
  <c r="H2926" i="22" s="1"/>
  <c r="I2926" i="22" s="1"/>
  <c r="G2924" i="22"/>
  <c r="H2924" i="22" s="1"/>
  <c r="I2924" i="22" s="1"/>
  <c r="G2922" i="22"/>
  <c r="H2922" i="22" s="1"/>
  <c r="I2922" i="22" s="1"/>
  <c r="G2920" i="22"/>
  <c r="H2920" i="22" s="1"/>
  <c r="I2920" i="22" s="1"/>
  <c r="G2918" i="22"/>
  <c r="H2918" i="22" s="1"/>
  <c r="I2918" i="22" s="1"/>
  <c r="G2916" i="22"/>
  <c r="H2916" i="22" s="1"/>
  <c r="I2916" i="22" s="1"/>
  <c r="G2914" i="22"/>
  <c r="H2914" i="22" s="1"/>
  <c r="I2914" i="22" s="1"/>
  <c r="G2912" i="22"/>
  <c r="H2912" i="22" s="1"/>
  <c r="I2912" i="22" s="1"/>
  <c r="G2910" i="22"/>
  <c r="H2910" i="22" s="1"/>
  <c r="I2910" i="22" s="1"/>
  <c r="G2908" i="22"/>
  <c r="H2908" i="22" s="1"/>
  <c r="I2908" i="22" s="1"/>
  <c r="G2906" i="22"/>
  <c r="H2906" i="22" s="1"/>
  <c r="I2906" i="22" s="1"/>
  <c r="G2904" i="22"/>
  <c r="H2904" i="22" s="1"/>
  <c r="I2904" i="22" s="1"/>
  <c r="G2902" i="22"/>
  <c r="H2902" i="22" s="1"/>
  <c r="I2902" i="22" s="1"/>
  <c r="G2900" i="22"/>
  <c r="H2900" i="22" s="1"/>
  <c r="I2900" i="22" s="1"/>
  <c r="G2898" i="22"/>
  <c r="H2898" i="22" s="1"/>
  <c r="I2898" i="22" s="1"/>
  <c r="G2896" i="22"/>
  <c r="H2896" i="22" s="1"/>
  <c r="I2896" i="22" s="1"/>
  <c r="G2894" i="22"/>
  <c r="H2894" i="22" s="1"/>
  <c r="I2894" i="22" s="1"/>
  <c r="G2892" i="22"/>
  <c r="H2892" i="22" s="1"/>
  <c r="I2892" i="22" s="1"/>
  <c r="G2890" i="22"/>
  <c r="H2890" i="22" s="1"/>
  <c r="I2890" i="22" s="1"/>
  <c r="G2888" i="22"/>
  <c r="H2888" i="22" s="1"/>
  <c r="I2888" i="22" s="1"/>
  <c r="G2886" i="22"/>
  <c r="H2886" i="22" s="1"/>
  <c r="I2886" i="22" s="1"/>
  <c r="G2884" i="22"/>
  <c r="H2884" i="22" s="1"/>
  <c r="I2884" i="22" s="1"/>
  <c r="G2882" i="22"/>
  <c r="H2882" i="22" s="1"/>
  <c r="I2882" i="22" s="1"/>
  <c r="G2880" i="22"/>
  <c r="H2880" i="22" s="1"/>
  <c r="I2880" i="22" s="1"/>
  <c r="G2878" i="22"/>
  <c r="H2878" i="22" s="1"/>
  <c r="I2878" i="22" s="1"/>
  <c r="G2876" i="22"/>
  <c r="H2876" i="22" s="1"/>
  <c r="I2876" i="22" s="1"/>
  <c r="G2874" i="22"/>
  <c r="H2874" i="22" s="1"/>
  <c r="I2874" i="22" s="1"/>
  <c r="G2872" i="22"/>
  <c r="H2872" i="22" s="1"/>
  <c r="I2872" i="22" s="1"/>
  <c r="G2870" i="22"/>
  <c r="H2870" i="22" s="1"/>
  <c r="I2870" i="22" s="1"/>
  <c r="G2868" i="22"/>
  <c r="H2868" i="22" s="1"/>
  <c r="I2868" i="22" s="1"/>
  <c r="G2866" i="22"/>
  <c r="H2866" i="22" s="1"/>
  <c r="I2866" i="22" s="1"/>
  <c r="G2864" i="22"/>
  <c r="H2864" i="22" s="1"/>
  <c r="I2864" i="22" s="1"/>
  <c r="G2862" i="22"/>
  <c r="H2862" i="22" s="1"/>
  <c r="I2862" i="22" s="1"/>
  <c r="G2860" i="22"/>
  <c r="H2860" i="22" s="1"/>
  <c r="I2860" i="22" s="1"/>
  <c r="G2858" i="22"/>
  <c r="H2858" i="22" s="1"/>
  <c r="I2858" i="22" s="1"/>
  <c r="G2856" i="22"/>
  <c r="H2856" i="22" s="1"/>
  <c r="I2856" i="22" s="1"/>
  <c r="G2854" i="22"/>
  <c r="H2854" i="22" s="1"/>
  <c r="I2854" i="22" s="1"/>
  <c r="G2852" i="22"/>
  <c r="H2852" i="22" s="1"/>
  <c r="I2852" i="22" s="1"/>
  <c r="G2850" i="22"/>
  <c r="H2850" i="22" s="1"/>
  <c r="I2850" i="22" s="1"/>
  <c r="G2848" i="22"/>
  <c r="H2848" i="22" s="1"/>
  <c r="I2848" i="22" s="1"/>
  <c r="G2846" i="22"/>
  <c r="H2846" i="22" s="1"/>
  <c r="I2846" i="22" s="1"/>
  <c r="G2844" i="22"/>
  <c r="H2844" i="22" s="1"/>
  <c r="I2844" i="22" s="1"/>
  <c r="G2842" i="22"/>
  <c r="H2842" i="22" s="1"/>
  <c r="I2842" i="22" s="1"/>
  <c r="G2840" i="22"/>
  <c r="H2840" i="22" s="1"/>
  <c r="I2840" i="22" s="1"/>
  <c r="G2838" i="22"/>
  <c r="H2838" i="22" s="1"/>
  <c r="I2838" i="22" s="1"/>
  <c r="G2836" i="22"/>
  <c r="H2836" i="22" s="1"/>
  <c r="I2836" i="22" s="1"/>
  <c r="G2834" i="22"/>
  <c r="H2834" i="22" s="1"/>
  <c r="I2834" i="22" s="1"/>
  <c r="G2832" i="22"/>
  <c r="H2832" i="22" s="1"/>
  <c r="I2832" i="22" s="1"/>
  <c r="G2830" i="22"/>
  <c r="H2830" i="22" s="1"/>
  <c r="I2830" i="22" s="1"/>
  <c r="G2828" i="22"/>
  <c r="H2828" i="22" s="1"/>
  <c r="I2828" i="22" s="1"/>
  <c r="G2826" i="22"/>
  <c r="H2826" i="22" s="1"/>
  <c r="I2826" i="22" s="1"/>
  <c r="G2824" i="22"/>
  <c r="H2824" i="22" s="1"/>
  <c r="I2824" i="22" s="1"/>
  <c r="G2822" i="22"/>
  <c r="H2822" i="22" s="1"/>
  <c r="I2822" i="22" s="1"/>
  <c r="G2820" i="22"/>
  <c r="H2820" i="22" s="1"/>
  <c r="I2820" i="22" s="1"/>
  <c r="G2818" i="22"/>
  <c r="H2818" i="22" s="1"/>
  <c r="I2818" i="22" s="1"/>
  <c r="G2816" i="22"/>
  <c r="H2816" i="22" s="1"/>
  <c r="I2816" i="22" s="1"/>
  <c r="G2814" i="22"/>
  <c r="H2814" i="22" s="1"/>
  <c r="I2814" i="22" s="1"/>
  <c r="G2812" i="22"/>
  <c r="H2812" i="22" s="1"/>
  <c r="I2812" i="22" s="1"/>
  <c r="G2810" i="22"/>
  <c r="H2810" i="22" s="1"/>
  <c r="I2810" i="22" s="1"/>
  <c r="G2808" i="22"/>
  <c r="H2808" i="22" s="1"/>
  <c r="I2808" i="22" s="1"/>
  <c r="G2806" i="22"/>
  <c r="H2806" i="22" s="1"/>
  <c r="I2806" i="22" s="1"/>
  <c r="G2804" i="22"/>
  <c r="H2804" i="22" s="1"/>
  <c r="I2804" i="22" s="1"/>
  <c r="G2802" i="22"/>
  <c r="H2802" i="22" s="1"/>
  <c r="I2802" i="22" s="1"/>
  <c r="G2800" i="22"/>
  <c r="H2800" i="22" s="1"/>
  <c r="I2800" i="22" s="1"/>
  <c r="G2798" i="22"/>
  <c r="H2798" i="22" s="1"/>
  <c r="I2798" i="22" s="1"/>
  <c r="G2796" i="22"/>
  <c r="H2796" i="22" s="1"/>
  <c r="I2796" i="22" s="1"/>
  <c r="G2794" i="22"/>
  <c r="H2794" i="22" s="1"/>
  <c r="I2794" i="22" s="1"/>
  <c r="G2792" i="22"/>
  <c r="H2792" i="22" s="1"/>
  <c r="I2792" i="22" s="1"/>
  <c r="G2790" i="22"/>
  <c r="H2790" i="22" s="1"/>
  <c r="I2790" i="22" s="1"/>
  <c r="G2788" i="22"/>
  <c r="H2788" i="22" s="1"/>
  <c r="I2788" i="22" s="1"/>
  <c r="G2786" i="22"/>
  <c r="H2786" i="22" s="1"/>
  <c r="I2786" i="22" s="1"/>
  <c r="G2784" i="22"/>
  <c r="H2784" i="22" s="1"/>
  <c r="I2784" i="22" s="1"/>
  <c r="G2782" i="22"/>
  <c r="H2782" i="22" s="1"/>
  <c r="I2782" i="22" s="1"/>
  <c r="G2780" i="22"/>
  <c r="H2780" i="22" s="1"/>
  <c r="I2780" i="22" s="1"/>
  <c r="G2778" i="22"/>
  <c r="H2778" i="22" s="1"/>
  <c r="I2778" i="22" s="1"/>
  <c r="G2776" i="22"/>
  <c r="H2776" i="22" s="1"/>
  <c r="I2776" i="22" s="1"/>
  <c r="G2774" i="22"/>
  <c r="H2774" i="22" s="1"/>
  <c r="I2774" i="22" s="1"/>
  <c r="G2772" i="22"/>
  <c r="H2772" i="22" s="1"/>
  <c r="I2772" i="22" s="1"/>
  <c r="G2770" i="22"/>
  <c r="H2770" i="22" s="1"/>
  <c r="I2770" i="22" s="1"/>
  <c r="G2768" i="22"/>
  <c r="H2768" i="22" s="1"/>
  <c r="I2768" i="22" s="1"/>
  <c r="G2766" i="22"/>
  <c r="H2766" i="22" s="1"/>
  <c r="I2766" i="22" s="1"/>
  <c r="G2764" i="22"/>
  <c r="H2764" i="22" s="1"/>
  <c r="I2764" i="22" s="1"/>
  <c r="G2762" i="22"/>
  <c r="H2762" i="22" s="1"/>
  <c r="I2762" i="22" s="1"/>
  <c r="G2760" i="22"/>
  <c r="H2760" i="22" s="1"/>
  <c r="I2760" i="22" s="1"/>
  <c r="G2758" i="22"/>
  <c r="H2758" i="22" s="1"/>
  <c r="I2758" i="22" s="1"/>
  <c r="G2756" i="22"/>
  <c r="H2756" i="22" s="1"/>
  <c r="I2756" i="22" s="1"/>
  <c r="G2754" i="22"/>
  <c r="H2754" i="22" s="1"/>
  <c r="I2754" i="22" s="1"/>
  <c r="G2752" i="22"/>
  <c r="H2752" i="22" s="1"/>
  <c r="I2752" i="22" s="1"/>
  <c r="G2750" i="22"/>
  <c r="H2750" i="22" s="1"/>
  <c r="I2750" i="22" s="1"/>
  <c r="G2748" i="22"/>
  <c r="H2748" i="22" s="1"/>
  <c r="I2748" i="22" s="1"/>
  <c r="G2746" i="22"/>
  <c r="H2746" i="22" s="1"/>
  <c r="I2746" i="22" s="1"/>
  <c r="G2744" i="22"/>
  <c r="H2744" i="22" s="1"/>
  <c r="I2744" i="22" s="1"/>
  <c r="G2742" i="22"/>
  <c r="H2742" i="22" s="1"/>
  <c r="I2742" i="22" s="1"/>
  <c r="G2740" i="22"/>
  <c r="H2740" i="22" s="1"/>
  <c r="I2740" i="22" s="1"/>
  <c r="G2738" i="22"/>
  <c r="H2738" i="22" s="1"/>
  <c r="I2738" i="22" s="1"/>
  <c r="G2736" i="22"/>
  <c r="H2736" i="22" s="1"/>
  <c r="I2736" i="22" s="1"/>
  <c r="G2734" i="22"/>
  <c r="H2734" i="22" s="1"/>
  <c r="I2734" i="22" s="1"/>
  <c r="G2732" i="22"/>
  <c r="H2732" i="22" s="1"/>
  <c r="I2732" i="22" s="1"/>
  <c r="G2730" i="22"/>
  <c r="H2730" i="22" s="1"/>
  <c r="I2730" i="22" s="1"/>
  <c r="G2728" i="22"/>
  <c r="H2728" i="22" s="1"/>
  <c r="I2728" i="22" s="1"/>
  <c r="G2726" i="22"/>
  <c r="H2726" i="22" s="1"/>
  <c r="I2726" i="22" s="1"/>
  <c r="G2724" i="22"/>
  <c r="H2724" i="22" s="1"/>
  <c r="I2724" i="22" s="1"/>
  <c r="G2722" i="22"/>
  <c r="H2722" i="22" s="1"/>
  <c r="I2722" i="22" s="1"/>
  <c r="G2720" i="22"/>
  <c r="H2720" i="22" s="1"/>
  <c r="I2720" i="22" s="1"/>
  <c r="G2718" i="22"/>
  <c r="H2718" i="22" s="1"/>
  <c r="I2718" i="22" s="1"/>
  <c r="G2716" i="22"/>
  <c r="H2716" i="22" s="1"/>
  <c r="I2716" i="22" s="1"/>
  <c r="G2714" i="22"/>
  <c r="H2714" i="22" s="1"/>
  <c r="I2714" i="22" s="1"/>
  <c r="G2712" i="22"/>
  <c r="H2712" i="22" s="1"/>
  <c r="I2712" i="22" s="1"/>
  <c r="G2710" i="22"/>
  <c r="H2710" i="22" s="1"/>
  <c r="I2710" i="22" s="1"/>
  <c r="G2708" i="22"/>
  <c r="H2708" i="22" s="1"/>
  <c r="I2708" i="22" s="1"/>
  <c r="G2706" i="22"/>
  <c r="H2706" i="22" s="1"/>
  <c r="I2706" i="22" s="1"/>
  <c r="G2704" i="22"/>
  <c r="H2704" i="22" s="1"/>
  <c r="I2704" i="22" s="1"/>
  <c r="G2702" i="22"/>
  <c r="H2702" i="22" s="1"/>
  <c r="I2702" i="22" s="1"/>
  <c r="G2699" i="22"/>
  <c r="H2699" i="22" s="1"/>
  <c r="I2699" i="22" s="1"/>
  <c r="G2696" i="22"/>
  <c r="H2696" i="22" s="1"/>
  <c r="I2696" i="22" s="1"/>
  <c r="G2694" i="22"/>
  <c r="H2694" i="22" s="1"/>
  <c r="I2694" i="22" s="1"/>
  <c r="G2692" i="22"/>
  <c r="H2692" i="22" s="1"/>
  <c r="I2692" i="22" s="1"/>
  <c r="G2690" i="22"/>
  <c r="H2690" i="22" s="1"/>
  <c r="I2690" i="22" s="1"/>
  <c r="G2688" i="22"/>
  <c r="H2688" i="22" s="1"/>
  <c r="I2688" i="22" s="1"/>
  <c r="G2686" i="22"/>
  <c r="H2686" i="22" s="1"/>
  <c r="I2686" i="22" s="1"/>
  <c r="G2684" i="22"/>
  <c r="H2684" i="22" s="1"/>
  <c r="I2684" i="22" s="1"/>
  <c r="G2682" i="22"/>
  <c r="H2682" i="22" s="1"/>
  <c r="I2682" i="22" s="1"/>
  <c r="G2680" i="22"/>
  <c r="H2680" i="22" s="1"/>
  <c r="I2680" i="22" s="1"/>
  <c r="G2678" i="22"/>
  <c r="H2678" i="22" s="1"/>
  <c r="I2678" i="22" s="1"/>
  <c r="G2676" i="22"/>
  <c r="H2676" i="22" s="1"/>
  <c r="I2676" i="22" s="1"/>
  <c r="G2674" i="22"/>
  <c r="H2674" i="22" s="1"/>
  <c r="I2674" i="22" s="1"/>
  <c r="G2672" i="22"/>
  <c r="H2672" i="22" s="1"/>
  <c r="I2672" i="22" s="1"/>
  <c r="G2670" i="22"/>
  <c r="H2670" i="22" s="1"/>
  <c r="I2670" i="22" s="1"/>
  <c r="G2668" i="22"/>
  <c r="H2668" i="22" s="1"/>
  <c r="I2668" i="22" s="1"/>
  <c r="G2666" i="22"/>
  <c r="H2666" i="22" s="1"/>
  <c r="I2666" i="22" s="1"/>
  <c r="G2664" i="22"/>
  <c r="H2664" i="22" s="1"/>
  <c r="I2664" i="22" s="1"/>
  <c r="G2662" i="22"/>
  <c r="H2662" i="22" s="1"/>
  <c r="I2662" i="22" s="1"/>
  <c r="G2660" i="22"/>
  <c r="H2660" i="22" s="1"/>
  <c r="I2660" i="22" s="1"/>
  <c r="G2658" i="22"/>
  <c r="H2658" i="22" s="1"/>
  <c r="I2658" i="22" s="1"/>
  <c r="G2656" i="22"/>
  <c r="H2656" i="22" s="1"/>
  <c r="I2656" i="22" s="1"/>
  <c r="G2654" i="22"/>
  <c r="H2654" i="22" s="1"/>
  <c r="I2654" i="22" s="1"/>
  <c r="G2652" i="22"/>
  <c r="H2652" i="22" s="1"/>
  <c r="I2652" i="22" s="1"/>
  <c r="G2650" i="22"/>
  <c r="H2650" i="22" s="1"/>
  <c r="I2650" i="22" s="1"/>
  <c r="G2648" i="22"/>
  <c r="H2648" i="22" s="1"/>
  <c r="I2648" i="22" s="1"/>
  <c r="G2646" i="22"/>
  <c r="H2646" i="22" s="1"/>
  <c r="I2646" i="22" s="1"/>
  <c r="G2644" i="22"/>
  <c r="H2644" i="22" s="1"/>
  <c r="I2644" i="22" s="1"/>
  <c r="G2642" i="22"/>
  <c r="H2642" i="22" s="1"/>
  <c r="I2642" i="22" s="1"/>
  <c r="G2640" i="22"/>
  <c r="H2640" i="22" s="1"/>
  <c r="I2640" i="22" s="1"/>
  <c r="G2638" i="22"/>
  <c r="H2638" i="22" s="1"/>
  <c r="I2638" i="22" s="1"/>
  <c r="G2636" i="22"/>
  <c r="H2636" i="22" s="1"/>
  <c r="I2636" i="22" s="1"/>
  <c r="G2634" i="22"/>
  <c r="H2634" i="22" s="1"/>
  <c r="I2634" i="22" s="1"/>
  <c r="G2632" i="22"/>
  <c r="H2632" i="22" s="1"/>
  <c r="I2632" i="22" s="1"/>
  <c r="G2630" i="22"/>
  <c r="H2630" i="22" s="1"/>
  <c r="I2630" i="22" s="1"/>
  <c r="G2628" i="22"/>
  <c r="H2628" i="22" s="1"/>
  <c r="I2628" i="22" s="1"/>
  <c r="G2626" i="22"/>
  <c r="H2626" i="22" s="1"/>
  <c r="I2626" i="22" s="1"/>
  <c r="G2624" i="22"/>
  <c r="H2624" i="22" s="1"/>
  <c r="I2624" i="22" s="1"/>
  <c r="G2622" i="22"/>
  <c r="H2622" i="22" s="1"/>
  <c r="I2622" i="22" s="1"/>
  <c r="G2620" i="22"/>
  <c r="H2620" i="22" s="1"/>
  <c r="I2620" i="22" s="1"/>
  <c r="G2618" i="22"/>
  <c r="H2618" i="22" s="1"/>
  <c r="I2618" i="22" s="1"/>
  <c r="G2616" i="22"/>
  <c r="H2616" i="22" s="1"/>
  <c r="I2616" i="22" s="1"/>
  <c r="G2614" i="22"/>
  <c r="H2614" i="22" s="1"/>
  <c r="I2614" i="22" s="1"/>
  <c r="G2612" i="22"/>
  <c r="H2612" i="22" s="1"/>
  <c r="I2612" i="22" s="1"/>
  <c r="G2610" i="22"/>
  <c r="H2610" i="22" s="1"/>
  <c r="I2610" i="22" s="1"/>
  <c r="G2605" i="22"/>
  <c r="H2605" i="22" s="1"/>
  <c r="I2605" i="22" s="1"/>
  <c r="G2602" i="22"/>
  <c r="H2602" i="22" s="1"/>
  <c r="I2602" i="22" s="1"/>
  <c r="G2597" i="22"/>
  <c r="H2597" i="22" s="1"/>
  <c r="I2597" i="22" s="1"/>
  <c r="G2594" i="22"/>
  <c r="H2594" i="22" s="1"/>
  <c r="I2594" i="22" s="1"/>
  <c r="G2589" i="22"/>
  <c r="H2589" i="22" s="1"/>
  <c r="I2589" i="22" s="1"/>
  <c r="G2586" i="22"/>
  <c r="H2586" i="22" s="1"/>
  <c r="I2586" i="22" s="1"/>
  <c r="G2581" i="22"/>
  <c r="H2581" i="22" s="1"/>
  <c r="I2581" i="22" s="1"/>
  <c r="G2578" i="22"/>
  <c r="H2578" i="22" s="1"/>
  <c r="I2578" i="22" s="1"/>
  <c r="G2573" i="22"/>
  <c r="H2573" i="22" s="1"/>
  <c r="I2573" i="22" s="1"/>
  <c r="G2570" i="22"/>
  <c r="H2570" i="22" s="1"/>
  <c r="I2570" i="22" s="1"/>
  <c r="G2565" i="22"/>
  <c r="H2565" i="22" s="1"/>
  <c r="I2565" i="22" s="1"/>
  <c r="G2562" i="22"/>
  <c r="H2562" i="22" s="1"/>
  <c r="I2562" i="22" s="1"/>
  <c r="G2557" i="22"/>
  <c r="H2557" i="22" s="1"/>
  <c r="I2557" i="22" s="1"/>
  <c r="G2554" i="22"/>
  <c r="H2554" i="22" s="1"/>
  <c r="I2554" i="22" s="1"/>
  <c r="G2549" i="22"/>
  <c r="H2549" i="22" s="1"/>
  <c r="I2549" i="22" s="1"/>
  <c r="G2546" i="22"/>
  <c r="H2546" i="22" s="1"/>
  <c r="I2546" i="22" s="1"/>
  <c r="G2541" i="22"/>
  <c r="H2541" i="22" s="1"/>
  <c r="I2541" i="22" s="1"/>
  <c r="G2538" i="22"/>
  <c r="H2538" i="22" s="1"/>
  <c r="I2538" i="22" s="1"/>
  <c r="G2533" i="22"/>
  <c r="H2533" i="22" s="1"/>
  <c r="I2533" i="22" s="1"/>
  <c r="G2530" i="22"/>
  <c r="H2530" i="22" s="1"/>
  <c r="I2530" i="22" s="1"/>
  <c r="G2525" i="22"/>
  <c r="H2525" i="22" s="1"/>
  <c r="I2525" i="22" s="1"/>
  <c r="G2522" i="22"/>
  <c r="H2522" i="22" s="1"/>
  <c r="I2522" i="22" s="1"/>
  <c r="G2517" i="22"/>
  <c r="H2517" i="22" s="1"/>
  <c r="I2517" i="22" s="1"/>
  <c r="G2514" i="22"/>
  <c r="H2514" i="22" s="1"/>
  <c r="I2514" i="22" s="1"/>
  <c r="G2509" i="22"/>
  <c r="H2509" i="22" s="1"/>
  <c r="I2509" i="22" s="1"/>
  <c r="G2506" i="22"/>
  <c r="H2506" i="22" s="1"/>
  <c r="I2506" i="22" s="1"/>
  <c r="G2501" i="22"/>
  <c r="H2501" i="22" s="1"/>
  <c r="I2501" i="22" s="1"/>
  <c r="G2498" i="22"/>
  <c r="H2498" i="22" s="1"/>
  <c r="I2498" i="22" s="1"/>
  <c r="G2493" i="22"/>
  <c r="H2493" i="22" s="1"/>
  <c r="I2493" i="22" s="1"/>
  <c r="G2490" i="22"/>
  <c r="H2490" i="22" s="1"/>
  <c r="I2490" i="22" s="1"/>
  <c r="G2485" i="22"/>
  <c r="H2485" i="22" s="1"/>
  <c r="I2485" i="22" s="1"/>
  <c r="G2482" i="22"/>
  <c r="H2482" i="22" s="1"/>
  <c r="I2482" i="22" s="1"/>
  <c r="G2477" i="22"/>
  <c r="H2477" i="22" s="1"/>
  <c r="I2477" i="22" s="1"/>
  <c r="G2474" i="22"/>
  <c r="H2474" i="22" s="1"/>
  <c r="I2474" i="22" s="1"/>
  <c r="G2469" i="22"/>
  <c r="H2469" i="22" s="1"/>
  <c r="I2469" i="22" s="1"/>
  <c r="G2466" i="22"/>
  <c r="H2466" i="22" s="1"/>
  <c r="I2466" i="22" s="1"/>
  <c r="G2461" i="22"/>
  <c r="H2461" i="22" s="1"/>
  <c r="I2461" i="22" s="1"/>
  <c r="G2458" i="22"/>
  <c r="H2458" i="22" s="1"/>
  <c r="I2458" i="22" s="1"/>
  <c r="G2453" i="22"/>
  <c r="H2453" i="22" s="1"/>
  <c r="I2453" i="22" s="1"/>
  <c r="G2450" i="22"/>
  <c r="H2450" i="22" s="1"/>
  <c r="I2450" i="22" s="1"/>
  <c r="G2445" i="22"/>
  <c r="H2445" i="22" s="1"/>
  <c r="I2445" i="22" s="1"/>
  <c r="G2442" i="22"/>
  <c r="H2442" i="22" s="1"/>
  <c r="I2442" i="22" s="1"/>
  <c r="G2437" i="22"/>
  <c r="H2437" i="22" s="1"/>
  <c r="I2437" i="22" s="1"/>
  <c r="G2434" i="22"/>
  <c r="H2434" i="22" s="1"/>
  <c r="I2434" i="22" s="1"/>
  <c r="G2429" i="22"/>
  <c r="H2429" i="22" s="1"/>
  <c r="I2429" i="22" s="1"/>
  <c r="G2426" i="22"/>
  <c r="H2426" i="22" s="1"/>
  <c r="I2426" i="22" s="1"/>
  <c r="G2421" i="22"/>
  <c r="H2421" i="22" s="1"/>
  <c r="I2421" i="22" s="1"/>
  <c r="G2418" i="22"/>
  <c r="H2418" i="22" s="1"/>
  <c r="I2418" i="22" s="1"/>
  <c r="G2413" i="22"/>
  <c r="H2413" i="22" s="1"/>
  <c r="I2413" i="22" s="1"/>
  <c r="G2410" i="22"/>
  <c r="H2410" i="22" s="1"/>
  <c r="I2410" i="22" s="1"/>
  <c r="G2405" i="22"/>
  <c r="H2405" i="22" s="1"/>
  <c r="I2405" i="22" s="1"/>
  <c r="G2402" i="22"/>
  <c r="H2402" i="22" s="1"/>
  <c r="I2402" i="22" s="1"/>
  <c r="G2397" i="22"/>
  <c r="H2397" i="22" s="1"/>
  <c r="I2397" i="22" s="1"/>
  <c r="G2394" i="22"/>
  <c r="H2394" i="22" s="1"/>
  <c r="I2394" i="22" s="1"/>
  <c r="G2389" i="22"/>
  <c r="H2389" i="22" s="1"/>
  <c r="I2389" i="22" s="1"/>
  <c r="G2386" i="22"/>
  <c r="H2386" i="22" s="1"/>
  <c r="I2386" i="22" s="1"/>
  <c r="G2381" i="22"/>
  <c r="H2381" i="22" s="1"/>
  <c r="I2381" i="22" s="1"/>
  <c r="G2378" i="22"/>
  <c r="H2378" i="22" s="1"/>
  <c r="I2378" i="22" s="1"/>
  <c r="G2373" i="22"/>
  <c r="H2373" i="22" s="1"/>
  <c r="I2373" i="22" s="1"/>
  <c r="G2370" i="22"/>
  <c r="H2370" i="22" s="1"/>
  <c r="I2370" i="22" s="1"/>
  <c r="G2365" i="22"/>
  <c r="H2365" i="22" s="1"/>
  <c r="I2365" i="22" s="1"/>
  <c r="G2362" i="22"/>
  <c r="H2362" i="22" s="1"/>
  <c r="I2362" i="22" s="1"/>
  <c r="G2357" i="22"/>
  <c r="H2357" i="22" s="1"/>
  <c r="I2357" i="22" s="1"/>
  <c r="G2354" i="22"/>
  <c r="H2354" i="22" s="1"/>
  <c r="I2354" i="22" s="1"/>
  <c r="G2349" i="22"/>
  <c r="H2349" i="22" s="1"/>
  <c r="I2349" i="22" s="1"/>
  <c r="G2346" i="22"/>
  <c r="H2346" i="22" s="1"/>
  <c r="I2346" i="22" s="1"/>
  <c r="G2341" i="22"/>
  <c r="H2341" i="22" s="1"/>
  <c r="I2341" i="22" s="1"/>
  <c r="G2338" i="22"/>
  <c r="H2338" i="22" s="1"/>
  <c r="I2338" i="22" s="1"/>
  <c r="G2333" i="22"/>
  <c r="H2333" i="22" s="1"/>
  <c r="I2333" i="22" s="1"/>
  <c r="G2330" i="22"/>
  <c r="H2330" i="22" s="1"/>
  <c r="I2330" i="22" s="1"/>
  <c r="G2325" i="22"/>
  <c r="H2325" i="22" s="1"/>
  <c r="I2325" i="22" s="1"/>
  <c r="G2322" i="22"/>
  <c r="H2322" i="22" s="1"/>
  <c r="I2322" i="22" s="1"/>
  <c r="G2317" i="22"/>
  <c r="H2317" i="22" s="1"/>
  <c r="I2317" i="22" s="1"/>
  <c r="G2314" i="22"/>
  <c r="H2314" i="22" s="1"/>
  <c r="I2314" i="22" s="1"/>
  <c r="G2304" i="22"/>
  <c r="H2304" i="22" s="1"/>
  <c r="I2304" i="22" s="1"/>
  <c r="G2301" i="22"/>
  <c r="H2301" i="22" s="1"/>
  <c r="I2301" i="22" s="1"/>
  <c r="G2295" i="22"/>
  <c r="H2295" i="22" s="1"/>
  <c r="I2295" i="22" s="1"/>
  <c r="G2292" i="22"/>
  <c r="H2292" i="22" s="1"/>
  <c r="I2292" i="22" s="1"/>
  <c r="G2287" i="22"/>
  <c r="H2287" i="22" s="1"/>
  <c r="I2287" i="22" s="1"/>
  <c r="G2284" i="22"/>
  <c r="H2284" i="22" s="1"/>
  <c r="I2284" i="22" s="1"/>
  <c r="G2279" i="22"/>
  <c r="H2279" i="22" s="1"/>
  <c r="I2279" i="22" s="1"/>
  <c r="G2276" i="22"/>
  <c r="H2276" i="22" s="1"/>
  <c r="I2276" i="22" s="1"/>
  <c r="G2271" i="22"/>
  <c r="H2271" i="22" s="1"/>
  <c r="I2271" i="22" s="1"/>
  <c r="G2268" i="22"/>
  <c r="H2268" i="22" s="1"/>
  <c r="I2268" i="22" s="1"/>
  <c r="G2263" i="22"/>
  <c r="H2263" i="22" s="1"/>
  <c r="I2263" i="22" s="1"/>
  <c r="G2260" i="22"/>
  <c r="H2260" i="22" s="1"/>
  <c r="I2260" i="22" s="1"/>
  <c r="G2255" i="22"/>
  <c r="H2255" i="22" s="1"/>
  <c r="I2255" i="22" s="1"/>
  <c r="G2252" i="22"/>
  <c r="H2252" i="22" s="1"/>
  <c r="I2252" i="22" s="1"/>
  <c r="G2247" i="22"/>
  <c r="H2247" i="22" s="1"/>
  <c r="I2247" i="22" s="1"/>
  <c r="G2244" i="22"/>
  <c r="H2244" i="22" s="1"/>
  <c r="I2244" i="22" s="1"/>
  <c r="G2239" i="22"/>
  <c r="H2239" i="22" s="1"/>
  <c r="I2239" i="22" s="1"/>
  <c r="G2236" i="22"/>
  <c r="H2236" i="22" s="1"/>
  <c r="I2236" i="22" s="1"/>
  <c r="G2231" i="22"/>
  <c r="H2231" i="22" s="1"/>
  <c r="I2231" i="22" s="1"/>
  <c r="G2228" i="22"/>
  <c r="H2228" i="22" s="1"/>
  <c r="I2228" i="22" s="1"/>
  <c r="G2223" i="22"/>
  <c r="H2223" i="22" s="1"/>
  <c r="I2223" i="22" s="1"/>
  <c r="G2220" i="22"/>
  <c r="H2220" i="22" s="1"/>
  <c r="I2220" i="22" s="1"/>
  <c r="G2215" i="22"/>
  <c r="H2215" i="22" s="1"/>
  <c r="I2215" i="22" s="1"/>
  <c r="G2212" i="22"/>
  <c r="H2212" i="22" s="1"/>
  <c r="I2212" i="22" s="1"/>
  <c r="G2207" i="22"/>
  <c r="H2207" i="22" s="1"/>
  <c r="I2207" i="22" s="1"/>
  <c r="G2204" i="22"/>
  <c r="H2204" i="22" s="1"/>
  <c r="I2204" i="22" s="1"/>
  <c r="G2199" i="22"/>
  <c r="H2199" i="22" s="1"/>
  <c r="I2199" i="22" s="1"/>
  <c r="G2196" i="22"/>
  <c r="H2196" i="22" s="1"/>
  <c r="I2196" i="22" s="1"/>
  <c r="G2191" i="22"/>
  <c r="H2191" i="22" s="1"/>
  <c r="I2191" i="22" s="1"/>
  <c r="G2188" i="22"/>
  <c r="H2188" i="22" s="1"/>
  <c r="I2188" i="22" s="1"/>
  <c r="G2183" i="22"/>
  <c r="H2183" i="22" s="1"/>
  <c r="I2183" i="22" s="1"/>
  <c r="G2180" i="22"/>
  <c r="H2180" i="22" s="1"/>
  <c r="I2180" i="22" s="1"/>
  <c r="G2175" i="22"/>
  <c r="H2175" i="22" s="1"/>
  <c r="I2175" i="22" s="1"/>
  <c r="G2172" i="22"/>
  <c r="H2172" i="22" s="1"/>
  <c r="I2172" i="22" s="1"/>
  <c r="G2167" i="22"/>
  <c r="H2167" i="22" s="1"/>
  <c r="I2167" i="22" s="1"/>
  <c r="G2164" i="22"/>
  <c r="H2164" i="22" s="1"/>
  <c r="I2164" i="22" s="1"/>
  <c r="G2159" i="22"/>
  <c r="H2159" i="22" s="1"/>
  <c r="I2159" i="22" s="1"/>
  <c r="G2156" i="22"/>
  <c r="H2156" i="22" s="1"/>
  <c r="I2156" i="22" s="1"/>
  <c r="G2151" i="22"/>
  <c r="H2151" i="22" s="1"/>
  <c r="I2151" i="22" s="1"/>
  <c r="G2148" i="22"/>
  <c r="H2148" i="22" s="1"/>
  <c r="I2148" i="22" s="1"/>
  <c r="G2143" i="22"/>
  <c r="H2143" i="22" s="1"/>
  <c r="I2143" i="22" s="1"/>
  <c r="G2140" i="22"/>
  <c r="H2140" i="22" s="1"/>
  <c r="I2140" i="22" s="1"/>
  <c r="G2135" i="22"/>
  <c r="H2135" i="22" s="1"/>
  <c r="I2135" i="22" s="1"/>
  <c r="G2132" i="22"/>
  <c r="H2132" i="22" s="1"/>
  <c r="I2132" i="22" s="1"/>
  <c r="G2127" i="22"/>
  <c r="H2127" i="22" s="1"/>
  <c r="I2127" i="22" s="1"/>
  <c r="G2124" i="22"/>
  <c r="H2124" i="22" s="1"/>
  <c r="I2124" i="22" s="1"/>
  <c r="G2119" i="22"/>
  <c r="H2119" i="22" s="1"/>
  <c r="I2119" i="22" s="1"/>
  <c r="G2116" i="22"/>
  <c r="H2116" i="22" s="1"/>
  <c r="I2116" i="22" s="1"/>
  <c r="G2111" i="22"/>
  <c r="H2111" i="22" s="1"/>
  <c r="I2111" i="22" s="1"/>
  <c r="G2108" i="22"/>
  <c r="H2108" i="22" s="1"/>
  <c r="I2108" i="22" s="1"/>
  <c r="G2103" i="22"/>
  <c r="H2103" i="22" s="1"/>
  <c r="I2103" i="22" s="1"/>
  <c r="G2100" i="22"/>
  <c r="H2100" i="22" s="1"/>
  <c r="I2100" i="22" s="1"/>
  <c r="G2095" i="22"/>
  <c r="H2095" i="22" s="1"/>
  <c r="I2095" i="22" s="1"/>
  <c r="G2092" i="22"/>
  <c r="H2092" i="22" s="1"/>
  <c r="I2092" i="22" s="1"/>
  <c r="G2087" i="22"/>
  <c r="H2087" i="22" s="1"/>
  <c r="I2087" i="22" s="1"/>
  <c r="G2084" i="22"/>
  <c r="H2084" i="22" s="1"/>
  <c r="I2084" i="22" s="1"/>
  <c r="G2079" i="22"/>
  <c r="H2079" i="22" s="1"/>
  <c r="I2079" i="22" s="1"/>
  <c r="G2076" i="22"/>
  <c r="H2076" i="22" s="1"/>
  <c r="I2076" i="22" s="1"/>
  <c r="G2071" i="22"/>
  <c r="H2071" i="22" s="1"/>
  <c r="I2071" i="22" s="1"/>
  <c r="G2068" i="22"/>
  <c r="H2068" i="22" s="1"/>
  <c r="I2068" i="22" s="1"/>
  <c r="G2063" i="22"/>
  <c r="H2063" i="22" s="1"/>
  <c r="I2063" i="22" s="1"/>
  <c r="G2060" i="22"/>
  <c r="H2060" i="22" s="1"/>
  <c r="I2060" i="22" s="1"/>
  <c r="G2055" i="22"/>
  <c r="H2055" i="22" s="1"/>
  <c r="I2055" i="22" s="1"/>
  <c r="G2052" i="22"/>
  <c r="H2052" i="22" s="1"/>
  <c r="I2052" i="22" s="1"/>
  <c r="G2047" i="22"/>
  <c r="H2047" i="22" s="1"/>
  <c r="I2047" i="22" s="1"/>
  <c r="G2044" i="22"/>
  <c r="H2044" i="22" s="1"/>
  <c r="I2044" i="22" s="1"/>
  <c r="G2039" i="22"/>
  <c r="H2039" i="22" s="1"/>
  <c r="I2039" i="22" s="1"/>
  <c r="G2036" i="22"/>
  <c r="H2036" i="22" s="1"/>
  <c r="I2036" i="22" s="1"/>
  <c r="G2031" i="22"/>
  <c r="H2031" i="22" s="1"/>
  <c r="I2031" i="22" s="1"/>
  <c r="G2028" i="22"/>
  <c r="H2028" i="22" s="1"/>
  <c r="I2028" i="22" s="1"/>
  <c r="G2024" i="22"/>
  <c r="H2024" i="22" s="1"/>
  <c r="I2024" i="22" s="1"/>
  <c r="G2020" i="22"/>
  <c r="H2020" i="22" s="1"/>
  <c r="I2020" i="22" s="1"/>
  <c r="G2016" i="22"/>
  <c r="H2016" i="22" s="1"/>
  <c r="I2016" i="22" s="1"/>
  <c r="G2012" i="22"/>
  <c r="H2012" i="22" s="1"/>
  <c r="I2012" i="22" s="1"/>
  <c r="G2008" i="22"/>
  <c r="H2008" i="22" s="1"/>
  <c r="I2008" i="22" s="1"/>
  <c r="G2004" i="22"/>
  <c r="H2004" i="22" s="1"/>
  <c r="I2004" i="22" s="1"/>
  <c r="G2000" i="22"/>
  <c r="H2000" i="22" s="1"/>
  <c r="I2000" i="22" s="1"/>
  <c r="G1996" i="22"/>
  <c r="H1996" i="22" s="1"/>
  <c r="I1996" i="22" s="1"/>
  <c r="G1992" i="22"/>
  <c r="H1992" i="22" s="1"/>
  <c r="I1992" i="22" s="1"/>
  <c r="G1988" i="22"/>
  <c r="H1988" i="22" s="1"/>
  <c r="I1988" i="22" s="1"/>
  <c r="G1984" i="22"/>
  <c r="H1984" i="22" s="1"/>
  <c r="I1984" i="22" s="1"/>
  <c r="G1980" i="22"/>
  <c r="H1980" i="22" s="1"/>
  <c r="I1980" i="22" s="1"/>
  <c r="G1976" i="22"/>
  <c r="H1976" i="22" s="1"/>
  <c r="I1976" i="22" s="1"/>
  <c r="G1972" i="22"/>
  <c r="H1972" i="22" s="1"/>
  <c r="I1972" i="22" s="1"/>
  <c r="G1968" i="22"/>
  <c r="H1968" i="22" s="1"/>
  <c r="I1968" i="22" s="1"/>
  <c r="G1964" i="22"/>
  <c r="H1964" i="22" s="1"/>
  <c r="I1964" i="22" s="1"/>
  <c r="G1960" i="22"/>
  <c r="H1960" i="22" s="1"/>
  <c r="I1960" i="22" s="1"/>
  <c r="G1956" i="22"/>
  <c r="H1956" i="22" s="1"/>
  <c r="I1956" i="22" s="1"/>
  <c r="G1952" i="22"/>
  <c r="H1952" i="22" s="1"/>
  <c r="I1952" i="22" s="1"/>
  <c r="G1948" i="22"/>
  <c r="H1948" i="22" s="1"/>
  <c r="I1948" i="22" s="1"/>
  <c r="G1944" i="22"/>
  <c r="H1944" i="22" s="1"/>
  <c r="I1944" i="22" s="1"/>
  <c r="G1940" i="22"/>
  <c r="H1940" i="22" s="1"/>
  <c r="I1940" i="22" s="1"/>
  <c r="G1936" i="22"/>
  <c r="H1936" i="22" s="1"/>
  <c r="I1936" i="22" s="1"/>
  <c r="G1932" i="22"/>
  <c r="H1932" i="22" s="1"/>
  <c r="I1932" i="22" s="1"/>
  <c r="G1928" i="22"/>
  <c r="H1928" i="22" s="1"/>
  <c r="I1928" i="22" s="1"/>
  <c r="G1924" i="22"/>
  <c r="H1924" i="22" s="1"/>
  <c r="I1924" i="22" s="1"/>
  <c r="G1920" i="22"/>
  <c r="H1920" i="22" s="1"/>
  <c r="I1920" i="22" s="1"/>
  <c r="G1916" i="22"/>
  <c r="H1916" i="22" s="1"/>
  <c r="I1916" i="22" s="1"/>
  <c r="G1908" i="22"/>
  <c r="H1908" i="22" s="1"/>
  <c r="I1908" i="22" s="1"/>
  <c r="G1904" i="22"/>
  <c r="H1904" i="22" s="1"/>
  <c r="I1904" i="22" s="1"/>
  <c r="G1900" i="22"/>
  <c r="H1900" i="22" s="1"/>
  <c r="I1900" i="22" s="1"/>
  <c r="G1896" i="22"/>
  <c r="H1896" i="22" s="1"/>
  <c r="I1896" i="22" s="1"/>
  <c r="G1891" i="22"/>
  <c r="H1891" i="22" s="1"/>
  <c r="I1891" i="22" s="1"/>
  <c r="G1887" i="22"/>
  <c r="H1887" i="22" s="1"/>
  <c r="I1887" i="22" s="1"/>
  <c r="G1883" i="22"/>
  <c r="H1883" i="22" s="1"/>
  <c r="I1883" i="22" s="1"/>
  <c r="G1879" i="22"/>
  <c r="H1879" i="22" s="1"/>
  <c r="I1879" i="22" s="1"/>
  <c r="G1875" i="22"/>
  <c r="H1875" i="22" s="1"/>
  <c r="I1875" i="22" s="1"/>
  <c r="G1871" i="22"/>
  <c r="H1871" i="22" s="1"/>
  <c r="I1871" i="22" s="1"/>
  <c r="G1867" i="22"/>
  <c r="H1867" i="22" s="1"/>
  <c r="I1867" i="22" s="1"/>
  <c r="G1863" i="22"/>
  <c r="H1863" i="22" s="1"/>
  <c r="I1863" i="22" s="1"/>
  <c r="G1859" i="22"/>
  <c r="H1859" i="22" s="1"/>
  <c r="I1859" i="22" s="1"/>
  <c r="G1855" i="22"/>
  <c r="H1855" i="22" s="1"/>
  <c r="I1855" i="22" s="1"/>
  <c r="G1851" i="22"/>
  <c r="H1851" i="22" s="1"/>
  <c r="I1851" i="22" s="1"/>
  <c r="G1847" i="22"/>
  <c r="H1847" i="22" s="1"/>
  <c r="I1847" i="22" s="1"/>
  <c r="G1843" i="22"/>
  <c r="H1843" i="22" s="1"/>
  <c r="I1843" i="22" s="1"/>
  <c r="G1839" i="22"/>
  <c r="H1839" i="22" s="1"/>
  <c r="I1839" i="22" s="1"/>
  <c r="G1835" i="22"/>
  <c r="H1835" i="22" s="1"/>
  <c r="I1835" i="22" s="1"/>
  <c r="G1831" i="22"/>
  <c r="H1831" i="22" s="1"/>
  <c r="I1831" i="22" s="1"/>
  <c r="G1827" i="22"/>
  <c r="H1827" i="22" s="1"/>
  <c r="I1827" i="22" s="1"/>
  <c r="G1823" i="22"/>
  <c r="H1823" i="22" s="1"/>
  <c r="I1823" i="22" s="1"/>
  <c r="G1819" i="22"/>
  <c r="H1819" i="22" s="1"/>
  <c r="I1819" i="22" s="1"/>
  <c r="G1815" i="22"/>
  <c r="H1815" i="22" s="1"/>
  <c r="I1815" i="22" s="1"/>
  <c r="G1811" i="22"/>
  <c r="H1811" i="22" s="1"/>
  <c r="I1811" i="22" s="1"/>
  <c r="G1807" i="22"/>
  <c r="H1807" i="22" s="1"/>
  <c r="I1807" i="22" s="1"/>
  <c r="G1803" i="22"/>
  <c r="H1803" i="22" s="1"/>
  <c r="I1803" i="22" s="1"/>
  <c r="G1799" i="22"/>
  <c r="H1799" i="22" s="1"/>
  <c r="I1799" i="22" s="1"/>
  <c r="G1795" i="22"/>
  <c r="H1795" i="22" s="1"/>
  <c r="I1795" i="22" s="1"/>
  <c r="G1791" i="22"/>
  <c r="H1791" i="22" s="1"/>
  <c r="I1791" i="22" s="1"/>
  <c r="G1787" i="22"/>
  <c r="H1787" i="22" s="1"/>
  <c r="I1787" i="22" s="1"/>
  <c r="G1783" i="22"/>
  <c r="H1783" i="22" s="1"/>
  <c r="I1783" i="22" s="1"/>
  <c r="G1779" i="22"/>
  <c r="H1779" i="22" s="1"/>
  <c r="I1779" i="22" s="1"/>
  <c r="G1775" i="22"/>
  <c r="H1775" i="22" s="1"/>
  <c r="I1775" i="22" s="1"/>
  <c r="G1771" i="22"/>
  <c r="H1771" i="22" s="1"/>
  <c r="I1771" i="22" s="1"/>
  <c r="G1767" i="22"/>
  <c r="H1767" i="22" s="1"/>
  <c r="I1767" i="22" s="1"/>
  <c r="G1763" i="22"/>
  <c r="H1763" i="22" s="1"/>
  <c r="I1763" i="22" s="1"/>
  <c r="G1759" i="22"/>
  <c r="H1759" i="22" s="1"/>
  <c r="I1759" i="22" s="1"/>
  <c r="G1755" i="22"/>
  <c r="H1755" i="22" s="1"/>
  <c r="I1755" i="22" s="1"/>
  <c r="G1751" i="22"/>
  <c r="H1751" i="22" s="1"/>
  <c r="I1751" i="22" s="1"/>
  <c r="G1747" i="22"/>
  <c r="H1747" i="22" s="1"/>
  <c r="I1747" i="22" s="1"/>
  <c r="G1743" i="22"/>
  <c r="H1743" i="22" s="1"/>
  <c r="I1743" i="22" s="1"/>
  <c r="G1739" i="22"/>
  <c r="H1739" i="22" s="1"/>
  <c r="I1739" i="22" s="1"/>
  <c r="G1735" i="22"/>
  <c r="H1735" i="22" s="1"/>
  <c r="I1735" i="22" s="1"/>
  <c r="G1731" i="22"/>
  <c r="H1731" i="22" s="1"/>
  <c r="I1731" i="22" s="1"/>
  <c r="G1727" i="22"/>
  <c r="H1727" i="22" s="1"/>
  <c r="I1727" i="22" s="1"/>
  <c r="G1723" i="22"/>
  <c r="H1723" i="22" s="1"/>
  <c r="I1723" i="22" s="1"/>
  <c r="G1719" i="22"/>
  <c r="H1719" i="22" s="1"/>
  <c r="I1719" i="22" s="1"/>
  <c r="G1715" i="22"/>
  <c r="H1715" i="22" s="1"/>
  <c r="I1715" i="22" s="1"/>
  <c r="G1711" i="22"/>
  <c r="H1711" i="22" s="1"/>
  <c r="I1711" i="22" s="1"/>
  <c r="G1707" i="22"/>
  <c r="H1707" i="22" s="1"/>
  <c r="I1707" i="22" s="1"/>
  <c r="G1703" i="22"/>
  <c r="H1703" i="22" s="1"/>
  <c r="I1703" i="22" s="1"/>
  <c r="G1699" i="22"/>
  <c r="H1699" i="22" s="1"/>
  <c r="I1699" i="22" s="1"/>
  <c r="G1695" i="22"/>
  <c r="H1695" i="22" s="1"/>
  <c r="I1695" i="22" s="1"/>
  <c r="G1691" i="22"/>
  <c r="H1691" i="22" s="1"/>
  <c r="I1691" i="22" s="1"/>
  <c r="G1687" i="22"/>
  <c r="H1687" i="22" s="1"/>
  <c r="I1687" i="22" s="1"/>
  <c r="G1683" i="22"/>
  <c r="H1683" i="22" s="1"/>
  <c r="I1683" i="22" s="1"/>
  <c r="G1679" i="22"/>
  <c r="H1679" i="22" s="1"/>
  <c r="I1679" i="22" s="1"/>
  <c r="G1675" i="22"/>
  <c r="H1675" i="22" s="1"/>
  <c r="I1675" i="22" s="1"/>
  <c r="G1671" i="22"/>
  <c r="H1671" i="22" s="1"/>
  <c r="I1671" i="22" s="1"/>
  <c r="G1667" i="22"/>
  <c r="H1667" i="22" s="1"/>
  <c r="I1667" i="22" s="1"/>
  <c r="G1663" i="22"/>
  <c r="H1663" i="22" s="1"/>
  <c r="I1663" i="22" s="1"/>
  <c r="G1659" i="22"/>
  <c r="H1659" i="22" s="1"/>
  <c r="I1659" i="22" s="1"/>
  <c r="G1655" i="22"/>
  <c r="H1655" i="22" s="1"/>
  <c r="I1655" i="22" s="1"/>
  <c r="G1651" i="22"/>
  <c r="H1651" i="22" s="1"/>
  <c r="I1651" i="22" s="1"/>
  <c r="G1647" i="22"/>
  <c r="H1647" i="22" s="1"/>
  <c r="I1647" i="22" s="1"/>
  <c r="G1643" i="22"/>
  <c r="H1643" i="22" s="1"/>
  <c r="I1643" i="22" s="1"/>
  <c r="G1639" i="22"/>
  <c r="H1639" i="22" s="1"/>
  <c r="I1639" i="22" s="1"/>
  <c r="G1635" i="22"/>
  <c r="H1635" i="22" s="1"/>
  <c r="I1635" i="22" s="1"/>
  <c r="G1631" i="22"/>
  <c r="H1631" i="22" s="1"/>
  <c r="I1631" i="22" s="1"/>
  <c r="G1627" i="22"/>
  <c r="H1627" i="22" s="1"/>
  <c r="I1627" i="22" s="1"/>
  <c r="G1623" i="22"/>
  <c r="H1623" i="22" s="1"/>
  <c r="I1623" i="22" s="1"/>
  <c r="G1619" i="22"/>
  <c r="H1619" i="22" s="1"/>
  <c r="I1619" i="22" s="1"/>
  <c r="G1615" i="22"/>
  <c r="H1615" i="22" s="1"/>
  <c r="I1615" i="22" s="1"/>
  <c r="G1611" i="22"/>
  <c r="H1611" i="22" s="1"/>
  <c r="I1611" i="22" s="1"/>
  <c r="G1607" i="22"/>
  <c r="H1607" i="22" s="1"/>
  <c r="I1607" i="22" s="1"/>
  <c r="G1603" i="22"/>
  <c r="H1603" i="22" s="1"/>
  <c r="I1603" i="22" s="1"/>
  <c r="G1599" i="22"/>
  <c r="H1599" i="22" s="1"/>
  <c r="I1599" i="22" s="1"/>
  <c r="G1595" i="22"/>
  <c r="H1595" i="22" s="1"/>
  <c r="I1595" i="22" s="1"/>
  <c r="G1591" i="22"/>
  <c r="H1591" i="22" s="1"/>
  <c r="I1591" i="22" s="1"/>
  <c r="G1587" i="22"/>
  <c r="H1587" i="22" s="1"/>
  <c r="I1587" i="22" s="1"/>
  <c r="G1583" i="22"/>
  <c r="H1583" i="22" s="1"/>
  <c r="I1583" i="22" s="1"/>
  <c r="G1579" i="22"/>
  <c r="H1579" i="22" s="1"/>
  <c r="I1579" i="22" s="1"/>
  <c r="G1575" i="22"/>
  <c r="H1575" i="22" s="1"/>
  <c r="I1575" i="22" s="1"/>
  <c r="G1571" i="22"/>
  <c r="H1571" i="22" s="1"/>
  <c r="I1571" i="22" s="1"/>
  <c r="G1567" i="22"/>
  <c r="H1567" i="22" s="1"/>
  <c r="I1567" i="22" s="1"/>
  <c r="G1563" i="22"/>
  <c r="H1563" i="22" s="1"/>
  <c r="I1563" i="22" s="1"/>
  <c r="G1559" i="22"/>
  <c r="H1559" i="22" s="1"/>
  <c r="I1559" i="22" s="1"/>
  <c r="G1555" i="22"/>
  <c r="H1555" i="22" s="1"/>
  <c r="I1555" i="22" s="1"/>
  <c r="G1551" i="22"/>
  <c r="H1551" i="22" s="1"/>
  <c r="I1551" i="22" s="1"/>
  <c r="G1547" i="22"/>
  <c r="H1547" i="22" s="1"/>
  <c r="I1547" i="22" s="1"/>
  <c r="G1543" i="22"/>
  <c r="H1543" i="22" s="1"/>
  <c r="I1543" i="22" s="1"/>
  <c r="G1539" i="22"/>
  <c r="H1539" i="22" s="1"/>
  <c r="I1539" i="22" s="1"/>
  <c r="G1535" i="22"/>
  <c r="H1535" i="22" s="1"/>
  <c r="I1535" i="22" s="1"/>
  <c r="G1531" i="22"/>
  <c r="H1531" i="22" s="1"/>
  <c r="I1531" i="22" s="1"/>
  <c r="G1527" i="22"/>
  <c r="H1527" i="22" s="1"/>
  <c r="I1527" i="22" s="1"/>
  <c r="G1523" i="22"/>
  <c r="H1523" i="22" s="1"/>
  <c r="I1523" i="22" s="1"/>
  <c r="G1519" i="22"/>
  <c r="H1519" i="22" s="1"/>
  <c r="I1519" i="22" s="1"/>
  <c r="G1515" i="22"/>
  <c r="H1515" i="22" s="1"/>
  <c r="I1515" i="22" s="1"/>
  <c r="G1511" i="22"/>
  <c r="H1511" i="22" s="1"/>
  <c r="I1511" i="22" s="1"/>
  <c r="G1506" i="22"/>
  <c r="H1506" i="22" s="1"/>
  <c r="I1506" i="22" s="1"/>
  <c r="G1502" i="22"/>
  <c r="H1502" i="22" s="1"/>
  <c r="I1502" i="22" s="1"/>
  <c r="G1498" i="22"/>
  <c r="H1498" i="22" s="1"/>
  <c r="I1498" i="22" s="1"/>
  <c r="G1493" i="22"/>
  <c r="H1493" i="22" s="1"/>
  <c r="I1493" i="22" s="1"/>
  <c r="G1489" i="22"/>
  <c r="H1489" i="22" s="1"/>
  <c r="I1489" i="22" s="1"/>
  <c r="G1485" i="22"/>
  <c r="H1485" i="22" s="1"/>
  <c r="I1485" i="22" s="1"/>
  <c r="G1481" i="22"/>
  <c r="H1481" i="22" s="1"/>
  <c r="I1481" i="22" s="1"/>
  <c r="G1477" i="22"/>
  <c r="H1477" i="22" s="1"/>
  <c r="I1477" i="22" s="1"/>
  <c r="G1473" i="22"/>
  <c r="H1473" i="22" s="1"/>
  <c r="I1473" i="22" s="1"/>
  <c r="G1469" i="22"/>
  <c r="H1469" i="22" s="1"/>
  <c r="I1469" i="22" s="1"/>
  <c r="G1465" i="22"/>
  <c r="H1465" i="22" s="1"/>
  <c r="I1465" i="22" s="1"/>
  <c r="G1461" i="22"/>
  <c r="H1461" i="22" s="1"/>
  <c r="I1461" i="22" s="1"/>
  <c r="G1457" i="22"/>
  <c r="H1457" i="22" s="1"/>
  <c r="I1457" i="22" s="1"/>
  <c r="G1453" i="22"/>
  <c r="H1453" i="22" s="1"/>
  <c r="I1453" i="22" s="1"/>
  <c r="G1449" i="22"/>
  <c r="H1449" i="22" s="1"/>
  <c r="I1449" i="22" s="1"/>
  <c r="G1445" i="22"/>
  <c r="H1445" i="22" s="1"/>
  <c r="I1445" i="22" s="1"/>
  <c r="G1441" i="22"/>
  <c r="H1441" i="22" s="1"/>
  <c r="I1441" i="22" s="1"/>
  <c r="G1437" i="22"/>
  <c r="H1437" i="22" s="1"/>
  <c r="I1437" i="22" s="1"/>
  <c r="G1433" i="22"/>
  <c r="H1433" i="22" s="1"/>
  <c r="I1433" i="22" s="1"/>
  <c r="G1429" i="22"/>
  <c r="H1429" i="22" s="1"/>
  <c r="I1429" i="22" s="1"/>
  <c r="G1425" i="22"/>
  <c r="H1425" i="22" s="1"/>
  <c r="I1425" i="22" s="1"/>
  <c r="G1421" i="22"/>
  <c r="H1421" i="22" s="1"/>
  <c r="I1421" i="22" s="1"/>
  <c r="G1417" i="22"/>
  <c r="H1417" i="22" s="1"/>
  <c r="I1417" i="22" s="1"/>
  <c r="G1413" i="22"/>
  <c r="H1413" i="22" s="1"/>
  <c r="I1413" i="22" s="1"/>
  <c r="G1409" i="22"/>
  <c r="H1409" i="22" s="1"/>
  <c r="I1409" i="22" s="1"/>
  <c r="G1405" i="22"/>
  <c r="H1405" i="22" s="1"/>
  <c r="I1405" i="22" s="1"/>
  <c r="G1401" i="22"/>
  <c r="H1401" i="22" s="1"/>
  <c r="I1401" i="22" s="1"/>
  <c r="G1397" i="22"/>
  <c r="H1397" i="22" s="1"/>
  <c r="I1397" i="22" s="1"/>
  <c r="G1393" i="22"/>
  <c r="H1393" i="22" s="1"/>
  <c r="I1393" i="22" s="1"/>
  <c r="G1389" i="22"/>
  <c r="H1389" i="22" s="1"/>
  <c r="I1389" i="22" s="1"/>
  <c r="G1385" i="22"/>
  <c r="H1385" i="22" s="1"/>
  <c r="I1385" i="22" s="1"/>
  <c r="G1381" i="22"/>
  <c r="H1381" i="22" s="1"/>
  <c r="I1381" i="22" s="1"/>
  <c r="G1377" i="22"/>
  <c r="H1377" i="22" s="1"/>
  <c r="I1377" i="22" s="1"/>
  <c r="G1373" i="22"/>
  <c r="H1373" i="22" s="1"/>
  <c r="I1373" i="22" s="1"/>
  <c r="G1369" i="22"/>
  <c r="H1369" i="22" s="1"/>
  <c r="I1369" i="22" s="1"/>
  <c r="G1365" i="22"/>
  <c r="H1365" i="22" s="1"/>
  <c r="I1365" i="22" s="1"/>
  <c r="G1361" i="22"/>
  <c r="H1361" i="22" s="1"/>
  <c r="I1361" i="22" s="1"/>
  <c r="G1357" i="22"/>
  <c r="H1357" i="22" s="1"/>
  <c r="I1357" i="22" s="1"/>
  <c r="G1353" i="22"/>
  <c r="H1353" i="22" s="1"/>
  <c r="I1353" i="22" s="1"/>
  <c r="G1349" i="22"/>
  <c r="H1349" i="22" s="1"/>
  <c r="I1349" i="22" s="1"/>
  <c r="G1345" i="22"/>
  <c r="H1345" i="22" s="1"/>
  <c r="I1345" i="22" s="1"/>
  <c r="G1341" i="22"/>
  <c r="H1341" i="22" s="1"/>
  <c r="I1341" i="22" s="1"/>
  <c r="G1337" i="22"/>
  <c r="H1337" i="22" s="1"/>
  <c r="I1337" i="22" s="1"/>
  <c r="G1333" i="22"/>
  <c r="H1333" i="22" s="1"/>
  <c r="I1333" i="22" s="1"/>
  <c r="G1329" i="22"/>
  <c r="H1329" i="22" s="1"/>
  <c r="I1329" i="22" s="1"/>
  <c r="G1325" i="22"/>
  <c r="H1325" i="22" s="1"/>
  <c r="I1325" i="22" s="1"/>
  <c r="G1321" i="22"/>
  <c r="H1321" i="22" s="1"/>
  <c r="I1321" i="22" s="1"/>
  <c r="G1317" i="22"/>
  <c r="H1317" i="22" s="1"/>
  <c r="I1317" i="22" s="1"/>
  <c r="G1313" i="22"/>
  <c r="H1313" i="22" s="1"/>
  <c r="I1313" i="22" s="1"/>
  <c r="G1309" i="22"/>
  <c r="H1309" i="22" s="1"/>
  <c r="I1309" i="22" s="1"/>
  <c r="G1305" i="22"/>
  <c r="H1305" i="22" s="1"/>
  <c r="I1305" i="22" s="1"/>
  <c r="G1301" i="22"/>
  <c r="H1301" i="22" s="1"/>
  <c r="I1301" i="22" s="1"/>
  <c r="G1297" i="22"/>
  <c r="H1297" i="22" s="1"/>
  <c r="I1297" i="22" s="1"/>
  <c r="G1293" i="22"/>
  <c r="H1293" i="22" s="1"/>
  <c r="I1293" i="22" s="1"/>
  <c r="G1289" i="22"/>
  <c r="H1289" i="22" s="1"/>
  <c r="I1289" i="22" s="1"/>
  <c r="G1285" i="22"/>
  <c r="H1285" i="22" s="1"/>
  <c r="I1285" i="22" s="1"/>
  <c r="G1281" i="22"/>
  <c r="H1281" i="22" s="1"/>
  <c r="I1281" i="22" s="1"/>
  <c r="G1277" i="22"/>
  <c r="H1277" i="22" s="1"/>
  <c r="I1277" i="22" s="1"/>
  <c r="G1273" i="22"/>
  <c r="H1273" i="22" s="1"/>
  <c r="I1273" i="22" s="1"/>
  <c r="G1269" i="22"/>
  <c r="H1269" i="22" s="1"/>
  <c r="I1269" i="22" s="1"/>
  <c r="G1265" i="22"/>
  <c r="H1265" i="22" s="1"/>
  <c r="I1265" i="22" s="1"/>
  <c r="G1261" i="22"/>
  <c r="H1261" i="22" s="1"/>
  <c r="I1261" i="22" s="1"/>
  <c r="G1257" i="22"/>
  <c r="H1257" i="22" s="1"/>
  <c r="I1257" i="22" s="1"/>
  <c r="G1253" i="22"/>
  <c r="H1253" i="22" s="1"/>
  <c r="I1253" i="22" s="1"/>
  <c r="G1249" i="22"/>
  <c r="H1249" i="22" s="1"/>
  <c r="I1249" i="22" s="1"/>
  <c r="G1245" i="22"/>
  <c r="H1245" i="22" s="1"/>
  <c r="I1245" i="22" s="1"/>
  <c r="G1241" i="22"/>
  <c r="H1241" i="22" s="1"/>
  <c r="I1241" i="22" s="1"/>
  <c r="G1237" i="22"/>
  <c r="H1237" i="22" s="1"/>
  <c r="I1237" i="22" s="1"/>
  <c r="G1233" i="22"/>
  <c r="H1233" i="22" s="1"/>
  <c r="I1233" i="22" s="1"/>
  <c r="G1229" i="22"/>
  <c r="H1229" i="22" s="1"/>
  <c r="I1229" i="22" s="1"/>
  <c r="G1225" i="22"/>
  <c r="H1225" i="22" s="1"/>
  <c r="I1225" i="22" s="1"/>
  <c r="G1221" i="22"/>
  <c r="H1221" i="22" s="1"/>
  <c r="I1221" i="22" s="1"/>
  <c r="G1217" i="22"/>
  <c r="H1217" i="22" s="1"/>
  <c r="I1217" i="22" s="1"/>
  <c r="G1213" i="22"/>
  <c r="H1213" i="22" s="1"/>
  <c r="I1213" i="22" s="1"/>
  <c r="G1209" i="22"/>
  <c r="H1209" i="22" s="1"/>
  <c r="I1209" i="22" s="1"/>
  <c r="G1205" i="22"/>
  <c r="H1205" i="22" s="1"/>
  <c r="I1205" i="22" s="1"/>
  <c r="G1201" i="22"/>
  <c r="H1201" i="22" s="1"/>
  <c r="I1201" i="22" s="1"/>
  <c r="G1197" i="22"/>
  <c r="H1197" i="22" s="1"/>
  <c r="I1197" i="22" s="1"/>
  <c r="G1193" i="22"/>
  <c r="H1193" i="22" s="1"/>
  <c r="I1193" i="22" s="1"/>
  <c r="G1189" i="22"/>
  <c r="H1189" i="22" s="1"/>
  <c r="I1189" i="22" s="1"/>
  <c r="G1185" i="22"/>
  <c r="H1185" i="22" s="1"/>
  <c r="I1185" i="22" s="1"/>
  <c r="G1181" i="22"/>
  <c r="H1181" i="22" s="1"/>
  <c r="I1181" i="22" s="1"/>
  <c r="G1177" i="22"/>
  <c r="H1177" i="22" s="1"/>
  <c r="I1177" i="22" s="1"/>
  <c r="G1173" i="22"/>
  <c r="H1173" i="22" s="1"/>
  <c r="I1173" i="22" s="1"/>
  <c r="G1169" i="22"/>
  <c r="H1169" i="22" s="1"/>
  <c r="I1169" i="22" s="1"/>
  <c r="G1165" i="22"/>
  <c r="H1165" i="22" s="1"/>
  <c r="I1165" i="22" s="1"/>
  <c r="G1161" i="22"/>
  <c r="H1161" i="22" s="1"/>
  <c r="I1161" i="22" s="1"/>
  <c r="G1157" i="22"/>
  <c r="H1157" i="22" s="1"/>
  <c r="I1157" i="22" s="1"/>
  <c r="G1153" i="22"/>
  <c r="H1153" i="22" s="1"/>
  <c r="I1153" i="22" s="1"/>
  <c r="G1149" i="22"/>
  <c r="H1149" i="22" s="1"/>
  <c r="I1149" i="22" s="1"/>
  <c r="G1145" i="22"/>
  <c r="H1145" i="22" s="1"/>
  <c r="I1145" i="22" s="1"/>
  <c r="G1141" i="22"/>
  <c r="H1141" i="22" s="1"/>
  <c r="I1141" i="22" s="1"/>
  <c r="G1137" i="22"/>
  <c r="H1137" i="22" s="1"/>
  <c r="I1137" i="22" s="1"/>
  <c r="G1133" i="22"/>
  <c r="H1133" i="22" s="1"/>
  <c r="I1133" i="22" s="1"/>
  <c r="G1129" i="22"/>
  <c r="H1129" i="22" s="1"/>
  <c r="I1129" i="22" s="1"/>
  <c r="G1125" i="22"/>
  <c r="H1125" i="22" s="1"/>
  <c r="I1125" i="22" s="1"/>
  <c r="G1121" i="22"/>
  <c r="H1121" i="22" s="1"/>
  <c r="I1121" i="22" s="1"/>
  <c r="G1113" i="22"/>
  <c r="H1113" i="22" s="1"/>
  <c r="I1113" i="22" s="1"/>
  <c r="G1109" i="22"/>
  <c r="H1109" i="22" s="1"/>
  <c r="I1109" i="22" s="1"/>
  <c r="G1104" i="22"/>
  <c r="H1104" i="22" s="1"/>
  <c r="I1104" i="22" s="1"/>
  <c r="G1100" i="22"/>
  <c r="H1100" i="22" s="1"/>
  <c r="I1100" i="22" s="1"/>
  <c r="G1096" i="22"/>
  <c r="H1096" i="22" s="1"/>
  <c r="I1096" i="22" s="1"/>
  <c r="G1092" i="22"/>
  <c r="H1092" i="22" s="1"/>
  <c r="I1092" i="22" s="1"/>
  <c r="G1088" i="22"/>
  <c r="H1088" i="22" s="1"/>
  <c r="I1088" i="22" s="1"/>
  <c r="G1084" i="22"/>
  <c r="H1084" i="22" s="1"/>
  <c r="I1084" i="22" s="1"/>
  <c r="G1080" i="22"/>
  <c r="H1080" i="22" s="1"/>
  <c r="I1080" i="22" s="1"/>
  <c r="G1076" i="22"/>
  <c r="H1076" i="22" s="1"/>
  <c r="I1076" i="22" s="1"/>
  <c r="G1072" i="22"/>
  <c r="H1072" i="22" s="1"/>
  <c r="I1072" i="22" s="1"/>
  <c r="G4713" i="22"/>
  <c r="H4667" i="22"/>
  <c r="G4233" i="22"/>
  <c r="H4233" i="22" s="1"/>
  <c r="I4233" i="22" s="1"/>
  <c r="G4224" i="22"/>
  <c r="H4224" i="22" s="1"/>
  <c r="I4224" i="22" s="1"/>
  <c r="G4215" i="22"/>
  <c r="H4215" i="22" s="1"/>
  <c r="I4215" i="22" s="1"/>
  <c r="G4206" i="22"/>
  <c r="H4206" i="22" s="1"/>
  <c r="I4206" i="22" s="1"/>
  <c r="G4197" i="22"/>
  <c r="H4197" i="22" s="1"/>
  <c r="I4197" i="22" s="1"/>
  <c r="G4188" i="22"/>
  <c r="H4188" i="22" s="1"/>
  <c r="I4188" i="22" s="1"/>
  <c r="G4177" i="22"/>
  <c r="H4177" i="22" s="1"/>
  <c r="I4177" i="22" s="1"/>
  <c r="G4165" i="22"/>
  <c r="H4165" i="22" s="1"/>
  <c r="I4165" i="22" s="1"/>
  <c r="G4156" i="22"/>
  <c r="H4156" i="22" s="1"/>
  <c r="I4156" i="22" s="1"/>
  <c r="G4147" i="22"/>
  <c r="H4147" i="22" s="1"/>
  <c r="I4147" i="22" s="1"/>
  <c r="G4138" i="22"/>
  <c r="H4138" i="22" s="1"/>
  <c r="I4138" i="22" s="1"/>
  <c r="G4129" i="22"/>
  <c r="H4129" i="22" s="1"/>
  <c r="I4129" i="22" s="1"/>
  <c r="G4115" i="22"/>
  <c r="H4115" i="22" s="1"/>
  <c r="I4115" i="22" s="1"/>
  <c r="G4104" i="22"/>
  <c r="H4104" i="22" s="1"/>
  <c r="I4104" i="22" s="1"/>
  <c r="G4093" i="22"/>
  <c r="H4093" i="22" s="1"/>
  <c r="I4093" i="22" s="1"/>
  <c r="G4081" i="22"/>
  <c r="H4081" i="22" s="1"/>
  <c r="I4081" i="22" s="1"/>
  <c r="G4069" i="22"/>
  <c r="H4069" i="22" s="1"/>
  <c r="I4069" i="22" s="1"/>
  <c r="G4058" i="22"/>
  <c r="H4058" i="22" s="1"/>
  <c r="I4058" i="22" s="1"/>
  <c r="G4046" i="22"/>
  <c r="H4046" i="22" s="1"/>
  <c r="I4046" i="22" s="1"/>
  <c r="G4035" i="22"/>
  <c r="H4035" i="22" s="1"/>
  <c r="I4035" i="22" s="1"/>
  <c r="G4024" i="22"/>
  <c r="H4024" i="22" s="1"/>
  <c r="I4024" i="22" s="1"/>
  <c r="G4014" i="22"/>
  <c r="H4014" i="22" s="1"/>
  <c r="I4014" i="22" s="1"/>
  <c r="G4004" i="22"/>
  <c r="H4004" i="22" s="1"/>
  <c r="I4004" i="22" s="1"/>
  <c r="G3994" i="22"/>
  <c r="H3994" i="22" s="1"/>
  <c r="I3994" i="22" s="1"/>
  <c r="G3984" i="22"/>
  <c r="H3984" i="22" s="1"/>
  <c r="I3984" i="22" s="1"/>
  <c r="G3972" i="22"/>
  <c r="H3972" i="22" s="1"/>
  <c r="I3972" i="22" s="1"/>
  <c r="G3961" i="22"/>
  <c r="H3961" i="22" s="1"/>
  <c r="I3961" i="22" s="1"/>
  <c r="G3951" i="22"/>
  <c r="H3951" i="22" s="1"/>
  <c r="I3951" i="22" s="1"/>
  <c r="G3942" i="22"/>
  <c r="H3942" i="22" s="1"/>
  <c r="I3942" i="22" s="1"/>
  <c r="G3933" i="22"/>
  <c r="H3933" i="22" s="1"/>
  <c r="I3933" i="22" s="1"/>
  <c r="G3924" i="22"/>
  <c r="H3924" i="22" s="1"/>
  <c r="I3924" i="22" s="1"/>
  <c r="G3916" i="22"/>
  <c r="H3916" i="22" s="1"/>
  <c r="I3916" i="22" s="1"/>
  <c r="G3907" i="22"/>
  <c r="H3907" i="22" s="1"/>
  <c r="I3907" i="22" s="1"/>
  <c r="G3898" i="22"/>
  <c r="H3898" i="22" s="1"/>
  <c r="I3898" i="22" s="1"/>
  <c r="G3888" i="22"/>
  <c r="H3888" i="22" s="1"/>
  <c r="I3888" i="22" s="1"/>
  <c r="G3876" i="22"/>
  <c r="H3876" i="22" s="1"/>
  <c r="I3876" i="22" s="1"/>
  <c r="G3865" i="22"/>
  <c r="H3865" i="22" s="1"/>
  <c r="I3865" i="22" s="1"/>
  <c r="G3855" i="22"/>
  <c r="H3855" i="22" s="1"/>
  <c r="I3855" i="22" s="1"/>
  <c r="G3845" i="22"/>
  <c r="H3845" i="22" s="1"/>
  <c r="I3845" i="22" s="1"/>
  <c r="G3834" i="22"/>
  <c r="H3834" i="22" s="1"/>
  <c r="I3834" i="22" s="1"/>
  <c r="G3825" i="22"/>
  <c r="H3825" i="22" s="1"/>
  <c r="I3825" i="22" s="1"/>
  <c r="G3816" i="22"/>
  <c r="H3816" i="22" s="1"/>
  <c r="I3816" i="22" s="1"/>
  <c r="G3807" i="22"/>
  <c r="H3807" i="22" s="1"/>
  <c r="I3807" i="22" s="1"/>
  <c r="G3798" i="22"/>
  <c r="H3798" i="22" s="1"/>
  <c r="I3798" i="22" s="1"/>
  <c r="G3789" i="22"/>
  <c r="H3789" i="22" s="1"/>
  <c r="I3789" i="22" s="1"/>
  <c r="G3780" i="22"/>
  <c r="H3780" i="22" s="1"/>
  <c r="I3780" i="22" s="1"/>
  <c r="G3770" i="22"/>
  <c r="H3770" i="22" s="1"/>
  <c r="I3770" i="22" s="1"/>
  <c r="G3761" i="22"/>
  <c r="H3761" i="22" s="1"/>
  <c r="I3761" i="22" s="1"/>
  <c r="G3752" i="22"/>
  <c r="H3752" i="22" s="1"/>
  <c r="I3752" i="22" s="1"/>
  <c r="G3743" i="22"/>
  <c r="H3743" i="22" s="1"/>
  <c r="I3743" i="22" s="1"/>
  <c r="G3734" i="22"/>
  <c r="H3734" i="22" s="1"/>
  <c r="I3734" i="22" s="1"/>
  <c r="G3725" i="22"/>
  <c r="H3725" i="22" s="1"/>
  <c r="I3725" i="22" s="1"/>
  <c r="G3716" i="22"/>
  <c r="H3716" i="22" s="1"/>
  <c r="I3716" i="22" s="1"/>
  <c r="G3706" i="22"/>
  <c r="H3706" i="22" s="1"/>
  <c r="I3706" i="22" s="1"/>
  <c r="G3697" i="22"/>
  <c r="H3697" i="22" s="1"/>
  <c r="I3697" i="22" s="1"/>
  <c r="G3688" i="22"/>
  <c r="H3688" i="22" s="1"/>
  <c r="I3688" i="22" s="1"/>
  <c r="G3676" i="22"/>
  <c r="H3676" i="22" s="1"/>
  <c r="I3676" i="22" s="1"/>
  <c r="G3657" i="22"/>
  <c r="H3657" i="22" s="1"/>
  <c r="I3657" i="22" s="1"/>
  <c r="G3645" i="22"/>
  <c r="H3645" i="22" s="1"/>
  <c r="I3645" i="22" s="1"/>
  <c r="G3636" i="22"/>
  <c r="H3636" i="22" s="1"/>
  <c r="I3636" i="22" s="1"/>
  <c r="G3627" i="22"/>
  <c r="H3627" i="22" s="1"/>
  <c r="I3627" i="22" s="1"/>
  <c r="G3614" i="22"/>
  <c r="H3614" i="22" s="1"/>
  <c r="I3614" i="22" s="1"/>
  <c r="G3602" i="22"/>
  <c r="H3602" i="22" s="1"/>
  <c r="I3602" i="22" s="1"/>
  <c r="G3594" i="22"/>
  <c r="H3594" i="22" s="1"/>
  <c r="I3594" i="22" s="1"/>
  <c r="G3586" i="22"/>
  <c r="H3586" i="22" s="1"/>
  <c r="I3586" i="22" s="1"/>
  <c r="G3578" i="22"/>
  <c r="H3578" i="22" s="1"/>
  <c r="I3578" i="22" s="1"/>
  <c r="G3570" i="22"/>
  <c r="H3570" i="22" s="1"/>
  <c r="I3570" i="22" s="1"/>
  <c r="G3562" i="22"/>
  <c r="H3562" i="22" s="1"/>
  <c r="I3562" i="22" s="1"/>
  <c r="G3554" i="22"/>
  <c r="H3554" i="22" s="1"/>
  <c r="I3554" i="22" s="1"/>
  <c r="G3546" i="22"/>
  <c r="H3546" i="22" s="1"/>
  <c r="I3546" i="22" s="1"/>
  <c r="G3538" i="22"/>
  <c r="H3538" i="22" s="1"/>
  <c r="I3538" i="22" s="1"/>
  <c r="G3530" i="22"/>
  <c r="H3530" i="22" s="1"/>
  <c r="I3530" i="22" s="1"/>
  <c r="G3522" i="22"/>
  <c r="H3522" i="22" s="1"/>
  <c r="I3522" i="22" s="1"/>
  <c r="G3514" i="22"/>
  <c r="H3514" i="22" s="1"/>
  <c r="I3514" i="22" s="1"/>
  <c r="G3506" i="22"/>
  <c r="H3506" i="22" s="1"/>
  <c r="I3506" i="22" s="1"/>
  <c r="G3498" i="22"/>
  <c r="H3498" i="22" s="1"/>
  <c r="I3498" i="22" s="1"/>
  <c r="G3490" i="22"/>
  <c r="H3490" i="22" s="1"/>
  <c r="I3490" i="22" s="1"/>
  <c r="G3482" i="22"/>
  <c r="H3482" i="22" s="1"/>
  <c r="I3482" i="22" s="1"/>
  <c r="G3474" i="22"/>
  <c r="H3474" i="22" s="1"/>
  <c r="I3474" i="22" s="1"/>
  <c r="G3466" i="22"/>
  <c r="H3466" i="22" s="1"/>
  <c r="I3466" i="22" s="1"/>
  <c r="G2608" i="22"/>
  <c r="H2608" i="22" s="1"/>
  <c r="I2608" i="22" s="1"/>
  <c r="G2600" i="22"/>
  <c r="H2600" i="22" s="1"/>
  <c r="I2600" i="22" s="1"/>
  <c r="G2592" i="22"/>
  <c r="H2592" i="22" s="1"/>
  <c r="I2592" i="22" s="1"/>
  <c r="G2584" i="22"/>
  <c r="H2584" i="22" s="1"/>
  <c r="I2584" i="22" s="1"/>
  <c r="G2576" i="22"/>
  <c r="H2576" i="22" s="1"/>
  <c r="I2576" i="22" s="1"/>
  <c r="G2568" i="22"/>
  <c r="H2568" i="22" s="1"/>
  <c r="I2568" i="22" s="1"/>
  <c r="G2560" i="22"/>
  <c r="H2560" i="22" s="1"/>
  <c r="I2560" i="22" s="1"/>
  <c r="G2552" i="22"/>
  <c r="H2552" i="22" s="1"/>
  <c r="I2552" i="22" s="1"/>
  <c r="G2544" i="22"/>
  <c r="H2544" i="22" s="1"/>
  <c r="I2544" i="22" s="1"/>
  <c r="G2536" i="22"/>
  <c r="H2536" i="22" s="1"/>
  <c r="I2536" i="22" s="1"/>
  <c r="G2528" i="22"/>
  <c r="H2528" i="22" s="1"/>
  <c r="I2528" i="22" s="1"/>
  <c r="G2520" i="22"/>
  <c r="H2520" i="22" s="1"/>
  <c r="I2520" i="22" s="1"/>
  <c r="G2512" i="22"/>
  <c r="H2512" i="22" s="1"/>
  <c r="I2512" i="22" s="1"/>
  <c r="G2504" i="22"/>
  <c r="H2504" i="22" s="1"/>
  <c r="I2504" i="22" s="1"/>
  <c r="G2496" i="22"/>
  <c r="H2496" i="22" s="1"/>
  <c r="I2496" i="22" s="1"/>
  <c r="G2488" i="22"/>
  <c r="H2488" i="22" s="1"/>
  <c r="I2488" i="22" s="1"/>
  <c r="G2480" i="22"/>
  <c r="H2480" i="22" s="1"/>
  <c r="I2480" i="22" s="1"/>
  <c r="G2472" i="22"/>
  <c r="H2472" i="22" s="1"/>
  <c r="I2472" i="22" s="1"/>
  <c r="G2464" i="22"/>
  <c r="H2464" i="22" s="1"/>
  <c r="I2464" i="22" s="1"/>
  <c r="G2456" i="22"/>
  <c r="H2456" i="22" s="1"/>
  <c r="I2456" i="22" s="1"/>
  <c r="G2448" i="22"/>
  <c r="H2448" i="22" s="1"/>
  <c r="I2448" i="22" s="1"/>
  <c r="G2440" i="22"/>
  <c r="H2440" i="22" s="1"/>
  <c r="I2440" i="22" s="1"/>
  <c r="G2432" i="22"/>
  <c r="H2432" i="22" s="1"/>
  <c r="I2432" i="22" s="1"/>
  <c r="G2424" i="22"/>
  <c r="H2424" i="22" s="1"/>
  <c r="I2424" i="22" s="1"/>
  <c r="G2416" i="22"/>
  <c r="H2416" i="22" s="1"/>
  <c r="I2416" i="22" s="1"/>
  <c r="G2408" i="22"/>
  <c r="H2408" i="22" s="1"/>
  <c r="I2408" i="22" s="1"/>
  <c r="G2400" i="22"/>
  <c r="H2400" i="22" s="1"/>
  <c r="I2400" i="22" s="1"/>
  <c r="G2392" i="22"/>
  <c r="H2392" i="22" s="1"/>
  <c r="I2392" i="22" s="1"/>
  <c r="G2384" i="22"/>
  <c r="H2384" i="22" s="1"/>
  <c r="I2384" i="22" s="1"/>
  <c r="G2376" i="22"/>
  <c r="H2376" i="22" s="1"/>
  <c r="I2376" i="22" s="1"/>
  <c r="G2368" i="22"/>
  <c r="H2368" i="22" s="1"/>
  <c r="I2368" i="22" s="1"/>
  <c r="G2360" i="22"/>
  <c r="H2360" i="22" s="1"/>
  <c r="I2360" i="22" s="1"/>
  <c r="G2352" i="22"/>
  <c r="H2352" i="22" s="1"/>
  <c r="I2352" i="22" s="1"/>
  <c r="G2344" i="22"/>
  <c r="H2344" i="22" s="1"/>
  <c r="I2344" i="22" s="1"/>
  <c r="G2336" i="22"/>
  <c r="H2336" i="22" s="1"/>
  <c r="I2336" i="22" s="1"/>
  <c r="G2328" i="22"/>
  <c r="H2328" i="22" s="1"/>
  <c r="I2328" i="22" s="1"/>
  <c r="G2320" i="22"/>
  <c r="H2320" i="22" s="1"/>
  <c r="I2320" i="22" s="1"/>
  <c r="G2307" i="22"/>
  <c r="H2307" i="22" s="1"/>
  <c r="I2307" i="22" s="1"/>
  <c r="G2298" i="22"/>
  <c r="H2298" i="22" s="1"/>
  <c r="I2298" i="22" s="1"/>
  <c r="G2290" i="22"/>
  <c r="H2290" i="22" s="1"/>
  <c r="I2290" i="22" s="1"/>
  <c r="G2282" i="22"/>
  <c r="H2282" i="22" s="1"/>
  <c r="I2282" i="22" s="1"/>
  <c r="G2274" i="22"/>
  <c r="H2274" i="22" s="1"/>
  <c r="I2274" i="22" s="1"/>
  <c r="G2266" i="22"/>
  <c r="H2266" i="22" s="1"/>
  <c r="I2266" i="22" s="1"/>
  <c r="G2258" i="22"/>
  <c r="H2258" i="22" s="1"/>
  <c r="I2258" i="22" s="1"/>
  <c r="G2250" i="22"/>
  <c r="H2250" i="22" s="1"/>
  <c r="I2250" i="22" s="1"/>
  <c r="G2242" i="22"/>
  <c r="H2242" i="22" s="1"/>
  <c r="I2242" i="22" s="1"/>
  <c r="G2234" i="22"/>
  <c r="H2234" i="22" s="1"/>
  <c r="I2234" i="22" s="1"/>
  <c r="G2226" i="22"/>
  <c r="H2226" i="22" s="1"/>
  <c r="I2226" i="22" s="1"/>
  <c r="G2218" i="22"/>
  <c r="H2218" i="22" s="1"/>
  <c r="I2218" i="22" s="1"/>
  <c r="G2210" i="22"/>
  <c r="H2210" i="22" s="1"/>
  <c r="I2210" i="22" s="1"/>
  <c r="G2202" i="22"/>
  <c r="H2202" i="22" s="1"/>
  <c r="I2202" i="22" s="1"/>
  <c r="G2194" i="22"/>
  <c r="H2194" i="22" s="1"/>
  <c r="I2194" i="22" s="1"/>
  <c r="G2186" i="22"/>
  <c r="H2186" i="22" s="1"/>
  <c r="I2186" i="22" s="1"/>
  <c r="G2178" i="22"/>
  <c r="H2178" i="22" s="1"/>
  <c r="I2178" i="22" s="1"/>
  <c r="G2170" i="22"/>
  <c r="H2170" i="22" s="1"/>
  <c r="I2170" i="22" s="1"/>
  <c r="G2162" i="22"/>
  <c r="H2162" i="22" s="1"/>
  <c r="I2162" i="22" s="1"/>
  <c r="G2154" i="22"/>
  <c r="H2154" i="22" s="1"/>
  <c r="I2154" i="22" s="1"/>
  <c r="G2146" i="22"/>
  <c r="H2146" i="22" s="1"/>
  <c r="I2146" i="22" s="1"/>
  <c r="G2138" i="22"/>
  <c r="H2138" i="22" s="1"/>
  <c r="I2138" i="22" s="1"/>
  <c r="G2130" i="22"/>
  <c r="H2130" i="22" s="1"/>
  <c r="I2130" i="22" s="1"/>
  <c r="G2122" i="22"/>
  <c r="H2122" i="22" s="1"/>
  <c r="I2122" i="22" s="1"/>
  <c r="G2114" i="22"/>
  <c r="H2114" i="22" s="1"/>
  <c r="I2114" i="22" s="1"/>
  <c r="G2106" i="22"/>
  <c r="H2106" i="22" s="1"/>
  <c r="I2106" i="22" s="1"/>
  <c r="G2098" i="22"/>
  <c r="H2098" i="22" s="1"/>
  <c r="I2098" i="22" s="1"/>
  <c r="G2090" i="22"/>
  <c r="H2090" i="22" s="1"/>
  <c r="I2090" i="22" s="1"/>
  <c r="G2082" i="22"/>
  <c r="H2082" i="22" s="1"/>
  <c r="I2082" i="22" s="1"/>
  <c r="G2074" i="22"/>
  <c r="H2074" i="22" s="1"/>
  <c r="I2074" i="22" s="1"/>
  <c r="G2066" i="22"/>
  <c r="H2066" i="22" s="1"/>
  <c r="I2066" i="22" s="1"/>
  <c r="G2058" i="22"/>
  <c r="H2058" i="22" s="1"/>
  <c r="I2058" i="22" s="1"/>
  <c r="G2050" i="22"/>
  <c r="H2050" i="22" s="1"/>
  <c r="I2050" i="22" s="1"/>
  <c r="G2042" i="22"/>
  <c r="H2042" i="22" s="1"/>
  <c r="I2042" i="22" s="1"/>
  <c r="G2034" i="22"/>
  <c r="H2034" i="22" s="1"/>
  <c r="I2034" i="22" s="1"/>
  <c r="G2025" i="22"/>
  <c r="H2025" i="22" s="1"/>
  <c r="I2025" i="22" s="1"/>
  <c r="G2021" i="22"/>
  <c r="H2021" i="22" s="1"/>
  <c r="I2021" i="22" s="1"/>
  <c r="G2017" i="22"/>
  <c r="H2017" i="22" s="1"/>
  <c r="I2017" i="22" s="1"/>
  <c r="G2013" i="22"/>
  <c r="H2013" i="22" s="1"/>
  <c r="I2013" i="22" s="1"/>
  <c r="G2009" i="22"/>
  <c r="H2009" i="22" s="1"/>
  <c r="I2009" i="22" s="1"/>
  <c r="G2005" i="22"/>
  <c r="H2005" i="22" s="1"/>
  <c r="I2005" i="22" s="1"/>
  <c r="G2001" i="22"/>
  <c r="H2001" i="22" s="1"/>
  <c r="I2001" i="22" s="1"/>
  <c r="G1997" i="22"/>
  <c r="H1997" i="22" s="1"/>
  <c r="I1997" i="22" s="1"/>
  <c r="G1993" i="22"/>
  <c r="H1993" i="22" s="1"/>
  <c r="I1993" i="22" s="1"/>
  <c r="G1989" i="22"/>
  <c r="H1989" i="22" s="1"/>
  <c r="I1989" i="22" s="1"/>
  <c r="G1985" i="22"/>
  <c r="H1985" i="22" s="1"/>
  <c r="I1985" i="22" s="1"/>
  <c r="G1981" i="22"/>
  <c r="H1981" i="22" s="1"/>
  <c r="I1981" i="22" s="1"/>
  <c r="G1977" i="22"/>
  <c r="H1977" i="22" s="1"/>
  <c r="I1977" i="22" s="1"/>
  <c r="G1973" i="22"/>
  <c r="H1973" i="22" s="1"/>
  <c r="I1973" i="22" s="1"/>
  <c r="G1969" i="22"/>
  <c r="H1969" i="22" s="1"/>
  <c r="I1969" i="22" s="1"/>
  <c r="G1965" i="22"/>
  <c r="H1965" i="22" s="1"/>
  <c r="I1965" i="22" s="1"/>
  <c r="G1961" i="22"/>
  <c r="H1961" i="22" s="1"/>
  <c r="I1961" i="22" s="1"/>
  <c r="G1957" i="22"/>
  <c r="H1957" i="22" s="1"/>
  <c r="I1957" i="22" s="1"/>
  <c r="G1953" i="22"/>
  <c r="H1953" i="22" s="1"/>
  <c r="I1953" i="22" s="1"/>
  <c r="G1949" i="22"/>
  <c r="H1949" i="22" s="1"/>
  <c r="I1949" i="22" s="1"/>
  <c r="G1945" i="22"/>
  <c r="H1945" i="22" s="1"/>
  <c r="I1945" i="22" s="1"/>
  <c r="G1941" i="22"/>
  <c r="H1941" i="22" s="1"/>
  <c r="I1941" i="22" s="1"/>
  <c r="G1937" i="22"/>
  <c r="H1937" i="22" s="1"/>
  <c r="I1937" i="22" s="1"/>
  <c r="G1933" i="22"/>
  <c r="H1933" i="22" s="1"/>
  <c r="I1933" i="22" s="1"/>
  <c r="G1929" i="22"/>
  <c r="H1929" i="22" s="1"/>
  <c r="I1929" i="22" s="1"/>
  <c r="G1925" i="22"/>
  <c r="H1925" i="22" s="1"/>
  <c r="I1925" i="22" s="1"/>
  <c r="G1921" i="22"/>
  <c r="H1921" i="22" s="1"/>
  <c r="I1921" i="22" s="1"/>
  <c r="G1917" i="22"/>
  <c r="H1917" i="22" s="1"/>
  <c r="I1917" i="22" s="1"/>
  <c r="G1909" i="22"/>
  <c r="H1909" i="22" s="1"/>
  <c r="I1909" i="22" s="1"/>
  <c r="G1905" i="22"/>
  <c r="H1905" i="22" s="1"/>
  <c r="I1905" i="22" s="1"/>
  <c r="G1901" i="22"/>
  <c r="H1901" i="22" s="1"/>
  <c r="I1901" i="22" s="1"/>
  <c r="G1897" i="22"/>
  <c r="H1897" i="22" s="1"/>
  <c r="I1897" i="22" s="1"/>
  <c r="G1892" i="22"/>
  <c r="H1892" i="22" s="1"/>
  <c r="I1892" i="22" s="1"/>
  <c r="G1888" i="22"/>
  <c r="H1888" i="22" s="1"/>
  <c r="I1888" i="22" s="1"/>
  <c r="G1884" i="22"/>
  <c r="H1884" i="22" s="1"/>
  <c r="I1884" i="22" s="1"/>
  <c r="G1880" i="22"/>
  <c r="H1880" i="22" s="1"/>
  <c r="I1880" i="22" s="1"/>
  <c r="G1876" i="22"/>
  <c r="H1876" i="22" s="1"/>
  <c r="I1876" i="22" s="1"/>
  <c r="G1872" i="22"/>
  <c r="H1872" i="22" s="1"/>
  <c r="I1872" i="22" s="1"/>
  <c r="G1868" i="22"/>
  <c r="H1868" i="22" s="1"/>
  <c r="I1868" i="22" s="1"/>
  <c r="G1864" i="22"/>
  <c r="H1864" i="22" s="1"/>
  <c r="I1864" i="22" s="1"/>
  <c r="G1860" i="22"/>
  <c r="H1860" i="22" s="1"/>
  <c r="I1860" i="22" s="1"/>
  <c r="G1856" i="22"/>
  <c r="H1856" i="22" s="1"/>
  <c r="I1856" i="22" s="1"/>
  <c r="G1852" i="22"/>
  <c r="H1852" i="22" s="1"/>
  <c r="I1852" i="22" s="1"/>
  <c r="G1848" i="22"/>
  <c r="H1848" i="22" s="1"/>
  <c r="I1848" i="22" s="1"/>
  <c r="G1844" i="22"/>
  <c r="H1844" i="22" s="1"/>
  <c r="I1844" i="22" s="1"/>
  <c r="G1840" i="22"/>
  <c r="H1840" i="22" s="1"/>
  <c r="I1840" i="22" s="1"/>
  <c r="G1836" i="22"/>
  <c r="H1836" i="22" s="1"/>
  <c r="I1836" i="22" s="1"/>
  <c r="G1832" i="22"/>
  <c r="H1832" i="22" s="1"/>
  <c r="I1832" i="22" s="1"/>
  <c r="G1828" i="22"/>
  <c r="H1828" i="22" s="1"/>
  <c r="I1828" i="22" s="1"/>
  <c r="G1824" i="22"/>
  <c r="H1824" i="22" s="1"/>
  <c r="I1824" i="22" s="1"/>
  <c r="G1820" i="22"/>
  <c r="H1820" i="22" s="1"/>
  <c r="I1820" i="22" s="1"/>
  <c r="G1816" i="22"/>
  <c r="H1816" i="22" s="1"/>
  <c r="I1816" i="22" s="1"/>
  <c r="G1812" i="22"/>
  <c r="H1812" i="22" s="1"/>
  <c r="I1812" i="22" s="1"/>
  <c r="G1808" i="22"/>
  <c r="H1808" i="22" s="1"/>
  <c r="I1808" i="22" s="1"/>
  <c r="G1804" i="22"/>
  <c r="H1804" i="22" s="1"/>
  <c r="I1804" i="22" s="1"/>
  <c r="G1800" i="22"/>
  <c r="H1800" i="22" s="1"/>
  <c r="I1800" i="22" s="1"/>
  <c r="G1796" i="22"/>
  <c r="H1796" i="22" s="1"/>
  <c r="I1796" i="22" s="1"/>
  <c r="G1792" i="22"/>
  <c r="H1792" i="22" s="1"/>
  <c r="I1792" i="22" s="1"/>
  <c r="G1788" i="22"/>
  <c r="H1788" i="22" s="1"/>
  <c r="I1788" i="22" s="1"/>
  <c r="G1784" i="22"/>
  <c r="H1784" i="22" s="1"/>
  <c r="I1784" i="22" s="1"/>
  <c r="G1780" i="22"/>
  <c r="H1780" i="22" s="1"/>
  <c r="I1780" i="22" s="1"/>
  <c r="G1776" i="22"/>
  <c r="H1776" i="22" s="1"/>
  <c r="I1776" i="22" s="1"/>
  <c r="G1772" i="22"/>
  <c r="H1772" i="22" s="1"/>
  <c r="I1772" i="22" s="1"/>
  <c r="G1768" i="22"/>
  <c r="H1768" i="22" s="1"/>
  <c r="I1768" i="22" s="1"/>
  <c r="G1764" i="22"/>
  <c r="H1764" i="22" s="1"/>
  <c r="I1764" i="22" s="1"/>
  <c r="G1760" i="22"/>
  <c r="H1760" i="22" s="1"/>
  <c r="I1760" i="22" s="1"/>
  <c r="G1756" i="22"/>
  <c r="H1756" i="22" s="1"/>
  <c r="I1756" i="22" s="1"/>
  <c r="G1752" i="22"/>
  <c r="H1752" i="22" s="1"/>
  <c r="I1752" i="22" s="1"/>
  <c r="G1748" i="22"/>
  <c r="H1748" i="22" s="1"/>
  <c r="I1748" i="22" s="1"/>
  <c r="G1744" i="22"/>
  <c r="H1744" i="22" s="1"/>
  <c r="I1744" i="22" s="1"/>
  <c r="G1740" i="22"/>
  <c r="H1740" i="22" s="1"/>
  <c r="I1740" i="22" s="1"/>
  <c r="G1736" i="22"/>
  <c r="H1736" i="22" s="1"/>
  <c r="I1736" i="22" s="1"/>
  <c r="G1732" i="22"/>
  <c r="H1732" i="22" s="1"/>
  <c r="I1732" i="22" s="1"/>
  <c r="G1728" i="22"/>
  <c r="H1728" i="22" s="1"/>
  <c r="I1728" i="22" s="1"/>
  <c r="G1724" i="22"/>
  <c r="H1724" i="22" s="1"/>
  <c r="I1724" i="22" s="1"/>
  <c r="G1720" i="22"/>
  <c r="H1720" i="22" s="1"/>
  <c r="I1720" i="22" s="1"/>
  <c r="G1716" i="22"/>
  <c r="H1716" i="22" s="1"/>
  <c r="I1716" i="22" s="1"/>
  <c r="G1712" i="22"/>
  <c r="H1712" i="22" s="1"/>
  <c r="I1712" i="22" s="1"/>
  <c r="G1708" i="22"/>
  <c r="H1708" i="22" s="1"/>
  <c r="I1708" i="22" s="1"/>
  <c r="G1704" i="22"/>
  <c r="H1704" i="22" s="1"/>
  <c r="I1704" i="22" s="1"/>
  <c r="G1700" i="22"/>
  <c r="H1700" i="22" s="1"/>
  <c r="I1700" i="22" s="1"/>
  <c r="G1696" i="22"/>
  <c r="H1696" i="22" s="1"/>
  <c r="I1696" i="22" s="1"/>
  <c r="G1692" i="22"/>
  <c r="H1692" i="22" s="1"/>
  <c r="I1692" i="22" s="1"/>
  <c r="G1688" i="22"/>
  <c r="H1688" i="22" s="1"/>
  <c r="I1688" i="22" s="1"/>
  <c r="G1684" i="22"/>
  <c r="H1684" i="22" s="1"/>
  <c r="I1684" i="22" s="1"/>
  <c r="G1680" i="22"/>
  <c r="H1680" i="22" s="1"/>
  <c r="I1680" i="22" s="1"/>
  <c r="G1676" i="22"/>
  <c r="H1676" i="22" s="1"/>
  <c r="I1676" i="22" s="1"/>
  <c r="G1672" i="22"/>
  <c r="H1672" i="22" s="1"/>
  <c r="I1672" i="22" s="1"/>
  <c r="G1668" i="22"/>
  <c r="H1668" i="22" s="1"/>
  <c r="I1668" i="22" s="1"/>
  <c r="G1664" i="22"/>
  <c r="H1664" i="22" s="1"/>
  <c r="I1664" i="22" s="1"/>
  <c r="G1660" i="22"/>
  <c r="H1660" i="22" s="1"/>
  <c r="I1660" i="22" s="1"/>
  <c r="G1656" i="22"/>
  <c r="H1656" i="22" s="1"/>
  <c r="I1656" i="22" s="1"/>
  <c r="G1652" i="22"/>
  <c r="H1652" i="22" s="1"/>
  <c r="I1652" i="22" s="1"/>
  <c r="G1648" i="22"/>
  <c r="H1648" i="22" s="1"/>
  <c r="I1648" i="22" s="1"/>
  <c r="G1644" i="22"/>
  <c r="H1644" i="22" s="1"/>
  <c r="I1644" i="22" s="1"/>
  <c r="G1640" i="22"/>
  <c r="H1640" i="22" s="1"/>
  <c r="I1640" i="22" s="1"/>
  <c r="G1636" i="22"/>
  <c r="H1636" i="22" s="1"/>
  <c r="I1636" i="22" s="1"/>
  <c r="G1632" i="22"/>
  <c r="H1632" i="22" s="1"/>
  <c r="I1632" i="22" s="1"/>
  <c r="G1628" i="22"/>
  <c r="H1628" i="22" s="1"/>
  <c r="I1628" i="22" s="1"/>
  <c r="G1624" i="22"/>
  <c r="H1624" i="22" s="1"/>
  <c r="I1624" i="22" s="1"/>
  <c r="G1620" i="22"/>
  <c r="H1620" i="22" s="1"/>
  <c r="I1620" i="22" s="1"/>
  <c r="G1616" i="22"/>
  <c r="H1616" i="22" s="1"/>
  <c r="I1616" i="22" s="1"/>
  <c r="G1612" i="22"/>
  <c r="H1612" i="22" s="1"/>
  <c r="I1612" i="22" s="1"/>
  <c r="G1608" i="22"/>
  <c r="H1608" i="22" s="1"/>
  <c r="I1608" i="22" s="1"/>
  <c r="G1604" i="22"/>
  <c r="H1604" i="22" s="1"/>
  <c r="I1604" i="22" s="1"/>
  <c r="G1600" i="22"/>
  <c r="H1600" i="22" s="1"/>
  <c r="I1600" i="22" s="1"/>
  <c r="G1596" i="22"/>
  <c r="H1596" i="22" s="1"/>
  <c r="I1596" i="22" s="1"/>
  <c r="G1592" i="22"/>
  <c r="H1592" i="22" s="1"/>
  <c r="I1592" i="22" s="1"/>
  <c r="G1588" i="22"/>
  <c r="H1588" i="22" s="1"/>
  <c r="I1588" i="22" s="1"/>
  <c r="G1584" i="22"/>
  <c r="H1584" i="22" s="1"/>
  <c r="I1584" i="22" s="1"/>
  <c r="G1580" i="22"/>
  <c r="H1580" i="22" s="1"/>
  <c r="I1580" i="22" s="1"/>
  <c r="G1576" i="22"/>
  <c r="H1576" i="22" s="1"/>
  <c r="I1576" i="22" s="1"/>
  <c r="G1572" i="22"/>
  <c r="H1572" i="22" s="1"/>
  <c r="I1572" i="22" s="1"/>
  <c r="G1568" i="22"/>
  <c r="H1568" i="22" s="1"/>
  <c r="I1568" i="22" s="1"/>
  <c r="G1564" i="22"/>
  <c r="H1564" i="22" s="1"/>
  <c r="I1564" i="22" s="1"/>
  <c r="G1560" i="22"/>
  <c r="H1560" i="22" s="1"/>
  <c r="I1560" i="22" s="1"/>
  <c r="G1556" i="22"/>
  <c r="H1556" i="22" s="1"/>
  <c r="I1556" i="22" s="1"/>
  <c r="G1552" i="22"/>
  <c r="H1552" i="22" s="1"/>
  <c r="I1552" i="22" s="1"/>
  <c r="G1548" i="22"/>
  <c r="H1548" i="22" s="1"/>
  <c r="I1548" i="22" s="1"/>
  <c r="G1544" i="22"/>
  <c r="H1544" i="22" s="1"/>
  <c r="I1544" i="22" s="1"/>
  <c r="G1540" i="22"/>
  <c r="H1540" i="22" s="1"/>
  <c r="I1540" i="22" s="1"/>
  <c r="G1536" i="22"/>
  <c r="H1536" i="22" s="1"/>
  <c r="I1536" i="22" s="1"/>
  <c r="G1532" i="22"/>
  <c r="H1532" i="22" s="1"/>
  <c r="I1532" i="22" s="1"/>
  <c r="G1528" i="22"/>
  <c r="H1528" i="22" s="1"/>
  <c r="I1528" i="22" s="1"/>
  <c r="G1524" i="22"/>
  <c r="H1524" i="22" s="1"/>
  <c r="I1524" i="22" s="1"/>
  <c r="G1520" i="22"/>
  <c r="H1520" i="22" s="1"/>
  <c r="I1520" i="22" s="1"/>
  <c r="G1516" i="22"/>
  <c r="H1516" i="22" s="1"/>
  <c r="I1516" i="22" s="1"/>
  <c r="G1512" i="22"/>
  <c r="H1512" i="22" s="1"/>
  <c r="I1512" i="22" s="1"/>
  <c r="G1507" i="22"/>
  <c r="H1507" i="22" s="1"/>
  <c r="I1507" i="22" s="1"/>
  <c r="G1503" i="22"/>
  <c r="H1503" i="22" s="1"/>
  <c r="I1503" i="22" s="1"/>
  <c r="G1499" i="22"/>
  <c r="H1499" i="22" s="1"/>
  <c r="I1499" i="22" s="1"/>
  <c r="G1494" i="22"/>
  <c r="H1494" i="22" s="1"/>
  <c r="I1494" i="22" s="1"/>
  <c r="G1490" i="22"/>
  <c r="H1490" i="22" s="1"/>
  <c r="I1490" i="22" s="1"/>
  <c r="G1486" i="22"/>
  <c r="H1486" i="22" s="1"/>
  <c r="I1486" i="22" s="1"/>
  <c r="G1482" i="22"/>
  <c r="H1482" i="22" s="1"/>
  <c r="I1482" i="22" s="1"/>
  <c r="G1478" i="22"/>
  <c r="H1478" i="22" s="1"/>
  <c r="I1478" i="22" s="1"/>
  <c r="G1474" i="22"/>
  <c r="H1474" i="22" s="1"/>
  <c r="I1474" i="22" s="1"/>
  <c r="G1470" i="22"/>
  <c r="H1470" i="22" s="1"/>
  <c r="I1470" i="22" s="1"/>
  <c r="G1466" i="22"/>
  <c r="H1466" i="22" s="1"/>
  <c r="I1466" i="22" s="1"/>
  <c r="G1462" i="22"/>
  <c r="H1462" i="22" s="1"/>
  <c r="I1462" i="22" s="1"/>
  <c r="G1458" i="22"/>
  <c r="H1458" i="22" s="1"/>
  <c r="I1458" i="22" s="1"/>
  <c r="G1454" i="22"/>
  <c r="H1454" i="22" s="1"/>
  <c r="I1454" i="22" s="1"/>
  <c r="G1450" i="22"/>
  <c r="H1450" i="22" s="1"/>
  <c r="I1450" i="22" s="1"/>
  <c r="G1446" i="22"/>
  <c r="H1446" i="22" s="1"/>
  <c r="I1446" i="22" s="1"/>
  <c r="G1442" i="22"/>
  <c r="H1442" i="22" s="1"/>
  <c r="I1442" i="22" s="1"/>
  <c r="G1438" i="22"/>
  <c r="H1438" i="22" s="1"/>
  <c r="I1438" i="22" s="1"/>
  <c r="G1434" i="22"/>
  <c r="H1434" i="22" s="1"/>
  <c r="I1434" i="22" s="1"/>
  <c r="G1430" i="22"/>
  <c r="H1430" i="22" s="1"/>
  <c r="I1430" i="22" s="1"/>
  <c r="G1426" i="22"/>
  <c r="H1426" i="22" s="1"/>
  <c r="I1426" i="22" s="1"/>
  <c r="G1422" i="22"/>
  <c r="H1422" i="22" s="1"/>
  <c r="I1422" i="22" s="1"/>
  <c r="G1418" i="22"/>
  <c r="H1418" i="22" s="1"/>
  <c r="I1418" i="22" s="1"/>
  <c r="G1414" i="22"/>
  <c r="H1414" i="22" s="1"/>
  <c r="I1414" i="22" s="1"/>
  <c r="G1410" i="22"/>
  <c r="H1410" i="22" s="1"/>
  <c r="I1410" i="22" s="1"/>
  <c r="G1406" i="22"/>
  <c r="H1406" i="22" s="1"/>
  <c r="I1406" i="22" s="1"/>
  <c r="G1402" i="22"/>
  <c r="H1402" i="22" s="1"/>
  <c r="I1402" i="22" s="1"/>
  <c r="G1398" i="22"/>
  <c r="H1398" i="22" s="1"/>
  <c r="I1398" i="22" s="1"/>
  <c r="G1394" i="22"/>
  <c r="H1394" i="22" s="1"/>
  <c r="I1394" i="22" s="1"/>
  <c r="G1390" i="22"/>
  <c r="H1390" i="22" s="1"/>
  <c r="I1390" i="22" s="1"/>
  <c r="G1386" i="22"/>
  <c r="H1386" i="22" s="1"/>
  <c r="I1386" i="22" s="1"/>
  <c r="G1382" i="22"/>
  <c r="H1382" i="22" s="1"/>
  <c r="I1382" i="22" s="1"/>
  <c r="G1378" i="22"/>
  <c r="H1378" i="22" s="1"/>
  <c r="I1378" i="22" s="1"/>
  <c r="G1374" i="22"/>
  <c r="H1374" i="22" s="1"/>
  <c r="I1374" i="22" s="1"/>
  <c r="G1370" i="22"/>
  <c r="H1370" i="22" s="1"/>
  <c r="I1370" i="22" s="1"/>
  <c r="G1366" i="22"/>
  <c r="H1366" i="22" s="1"/>
  <c r="I1366" i="22" s="1"/>
  <c r="G1362" i="22"/>
  <c r="H1362" i="22" s="1"/>
  <c r="I1362" i="22" s="1"/>
  <c r="G1358" i="22"/>
  <c r="H1358" i="22" s="1"/>
  <c r="I1358" i="22" s="1"/>
  <c r="G1354" i="22"/>
  <c r="H1354" i="22" s="1"/>
  <c r="I1354" i="22" s="1"/>
  <c r="G1350" i="22"/>
  <c r="H1350" i="22" s="1"/>
  <c r="I1350" i="22" s="1"/>
  <c r="G1346" i="22"/>
  <c r="H1346" i="22" s="1"/>
  <c r="I1346" i="22" s="1"/>
  <c r="G1342" i="22"/>
  <c r="H1342" i="22" s="1"/>
  <c r="I1342" i="22" s="1"/>
  <c r="G1338" i="22"/>
  <c r="H1338" i="22" s="1"/>
  <c r="I1338" i="22" s="1"/>
  <c r="G1334" i="22"/>
  <c r="H1334" i="22" s="1"/>
  <c r="I1334" i="22" s="1"/>
  <c r="G1330" i="22"/>
  <c r="H1330" i="22" s="1"/>
  <c r="I1330" i="22" s="1"/>
  <c r="G1326" i="22"/>
  <c r="H1326" i="22" s="1"/>
  <c r="I1326" i="22" s="1"/>
  <c r="G1322" i="22"/>
  <c r="H1322" i="22" s="1"/>
  <c r="I1322" i="22" s="1"/>
  <c r="G1318" i="22"/>
  <c r="H1318" i="22" s="1"/>
  <c r="I1318" i="22" s="1"/>
  <c r="G1314" i="22"/>
  <c r="H1314" i="22" s="1"/>
  <c r="I1314" i="22" s="1"/>
  <c r="G1310" i="22"/>
  <c r="H1310" i="22" s="1"/>
  <c r="I1310" i="22" s="1"/>
  <c r="G1306" i="22"/>
  <c r="H1306" i="22" s="1"/>
  <c r="I1306" i="22" s="1"/>
  <c r="G1302" i="22"/>
  <c r="H1302" i="22" s="1"/>
  <c r="I1302" i="22" s="1"/>
  <c r="G1298" i="22"/>
  <c r="H1298" i="22" s="1"/>
  <c r="I1298" i="22" s="1"/>
  <c r="G1294" i="22"/>
  <c r="H1294" i="22" s="1"/>
  <c r="I1294" i="22" s="1"/>
  <c r="G1290" i="22"/>
  <c r="H1290" i="22" s="1"/>
  <c r="I1290" i="22" s="1"/>
  <c r="G1286" i="22"/>
  <c r="H1286" i="22" s="1"/>
  <c r="I1286" i="22" s="1"/>
  <c r="G1282" i="22"/>
  <c r="H1282" i="22" s="1"/>
  <c r="I1282" i="22" s="1"/>
  <c r="G1278" i="22"/>
  <c r="H1278" i="22" s="1"/>
  <c r="I1278" i="22" s="1"/>
  <c r="G1274" i="22"/>
  <c r="H1274" i="22" s="1"/>
  <c r="I1274" i="22" s="1"/>
  <c r="G1270" i="22"/>
  <c r="H1270" i="22" s="1"/>
  <c r="I1270" i="22" s="1"/>
  <c r="G1266" i="22"/>
  <c r="H1266" i="22" s="1"/>
  <c r="I1266" i="22" s="1"/>
  <c r="G1262" i="22"/>
  <c r="H1262" i="22" s="1"/>
  <c r="I1262" i="22" s="1"/>
  <c r="G1258" i="22"/>
  <c r="H1258" i="22" s="1"/>
  <c r="I1258" i="22" s="1"/>
  <c r="G1254" i="22"/>
  <c r="H1254" i="22" s="1"/>
  <c r="I1254" i="22" s="1"/>
  <c r="G1250" i="22"/>
  <c r="H1250" i="22" s="1"/>
  <c r="I1250" i="22" s="1"/>
  <c r="G1246" i="22"/>
  <c r="H1246" i="22" s="1"/>
  <c r="I1246" i="22" s="1"/>
  <c r="G1242" i="22"/>
  <c r="H1242" i="22" s="1"/>
  <c r="I1242" i="22" s="1"/>
  <c r="G1238" i="22"/>
  <c r="H1238" i="22" s="1"/>
  <c r="I1238" i="22" s="1"/>
  <c r="G1234" i="22"/>
  <c r="H1234" i="22" s="1"/>
  <c r="I1234" i="22" s="1"/>
  <c r="G1230" i="22"/>
  <c r="H1230" i="22" s="1"/>
  <c r="I1230" i="22" s="1"/>
  <c r="G1226" i="22"/>
  <c r="H1226" i="22" s="1"/>
  <c r="I1226" i="22" s="1"/>
  <c r="G1222" i="22"/>
  <c r="H1222" i="22" s="1"/>
  <c r="I1222" i="22" s="1"/>
  <c r="G1218" i="22"/>
  <c r="H1218" i="22" s="1"/>
  <c r="I1218" i="22" s="1"/>
  <c r="G1214" i="22"/>
  <c r="H1214" i="22" s="1"/>
  <c r="I1214" i="22" s="1"/>
  <c r="G1210" i="22"/>
  <c r="H1210" i="22" s="1"/>
  <c r="I1210" i="22" s="1"/>
  <c r="G1206" i="22"/>
  <c r="H1206" i="22" s="1"/>
  <c r="I1206" i="22" s="1"/>
  <c r="G1202" i="22"/>
  <c r="H1202" i="22" s="1"/>
  <c r="I1202" i="22" s="1"/>
  <c r="G1198" i="22"/>
  <c r="H1198" i="22" s="1"/>
  <c r="I1198" i="22" s="1"/>
  <c r="G1194" i="22"/>
  <c r="H1194" i="22" s="1"/>
  <c r="I1194" i="22" s="1"/>
  <c r="G1190" i="22"/>
  <c r="H1190" i="22" s="1"/>
  <c r="I1190" i="22" s="1"/>
  <c r="G1186" i="22"/>
  <c r="H1186" i="22" s="1"/>
  <c r="I1186" i="22" s="1"/>
  <c r="G1182" i="22"/>
  <c r="H1182" i="22" s="1"/>
  <c r="I1182" i="22" s="1"/>
  <c r="G1178" i="22"/>
  <c r="H1178" i="22" s="1"/>
  <c r="I1178" i="22" s="1"/>
  <c r="G1174" i="22"/>
  <c r="H1174" i="22" s="1"/>
  <c r="I1174" i="22" s="1"/>
  <c r="G1170" i="22"/>
  <c r="H1170" i="22" s="1"/>
  <c r="I1170" i="22" s="1"/>
  <c r="G1166" i="22"/>
  <c r="H1166" i="22" s="1"/>
  <c r="I1166" i="22" s="1"/>
  <c r="G1162" i="22"/>
  <c r="H1162" i="22" s="1"/>
  <c r="I1162" i="22" s="1"/>
  <c r="G1158" i="22"/>
  <c r="H1158" i="22" s="1"/>
  <c r="I1158" i="22" s="1"/>
  <c r="G1154" i="22"/>
  <c r="H1154" i="22" s="1"/>
  <c r="I1154" i="22" s="1"/>
  <c r="G1150" i="22"/>
  <c r="H1150" i="22" s="1"/>
  <c r="I1150" i="22" s="1"/>
  <c r="G1146" i="22"/>
  <c r="H1146" i="22" s="1"/>
  <c r="I1146" i="22" s="1"/>
  <c r="G1142" i="22"/>
  <c r="H1142" i="22" s="1"/>
  <c r="I1142" i="22" s="1"/>
  <c r="G1138" i="22"/>
  <c r="H1138" i="22" s="1"/>
  <c r="I1138" i="22" s="1"/>
  <c r="G1134" i="22"/>
  <c r="H1134" i="22" s="1"/>
  <c r="I1134" i="22" s="1"/>
  <c r="G1130" i="22"/>
  <c r="H1130" i="22" s="1"/>
  <c r="I1130" i="22" s="1"/>
  <c r="G1126" i="22"/>
  <c r="H1126" i="22" s="1"/>
  <c r="I1126" i="22" s="1"/>
  <c r="G1122" i="22"/>
  <c r="H1122" i="22" s="1"/>
  <c r="I1122" i="22" s="1"/>
  <c r="G1114" i="22"/>
  <c r="H1114" i="22" s="1"/>
  <c r="I1114" i="22" s="1"/>
  <c r="H4754" i="22"/>
  <c r="I4754" i="22" s="1"/>
  <c r="G4696" i="22"/>
  <c r="G4235" i="22"/>
  <c r="H4235" i="22" s="1"/>
  <c r="I4235" i="22" s="1"/>
  <c r="G4226" i="22"/>
  <c r="H4226" i="22" s="1"/>
  <c r="I4226" i="22" s="1"/>
  <c r="G4217" i="22"/>
  <c r="H4217" i="22" s="1"/>
  <c r="I4217" i="22" s="1"/>
  <c r="G4208" i="22"/>
  <c r="H4208" i="22" s="1"/>
  <c r="I4208" i="22" s="1"/>
  <c r="G4199" i="22"/>
  <c r="H4199" i="22" s="1"/>
  <c r="I4199" i="22" s="1"/>
  <c r="G4191" i="22"/>
  <c r="H4191" i="22" s="1"/>
  <c r="I4191" i="22" s="1"/>
  <c r="G4179" i="22"/>
  <c r="H4179" i="22" s="1"/>
  <c r="I4179" i="22" s="1"/>
  <c r="G4167" i="22"/>
  <c r="H4167" i="22" s="1"/>
  <c r="I4167" i="22" s="1"/>
  <c r="G4158" i="22"/>
  <c r="H4158" i="22" s="1"/>
  <c r="I4158" i="22" s="1"/>
  <c r="G4149" i="22"/>
  <c r="H4149" i="22" s="1"/>
  <c r="I4149" i="22" s="1"/>
  <c r="G4140" i="22"/>
  <c r="H4140" i="22" s="1"/>
  <c r="I4140" i="22" s="1"/>
  <c r="G4131" i="22"/>
  <c r="H4131" i="22" s="1"/>
  <c r="I4131" i="22" s="1"/>
  <c r="G4118" i="22"/>
  <c r="H4118" i="22" s="1"/>
  <c r="I4118" i="22" s="1"/>
  <c r="G4107" i="22"/>
  <c r="H4107" i="22" s="1"/>
  <c r="I4107" i="22" s="1"/>
  <c r="G4096" i="22"/>
  <c r="H4096" i="22" s="1"/>
  <c r="I4096" i="22" s="1"/>
  <c r="G4084" i="22"/>
  <c r="H4084" i="22" s="1"/>
  <c r="I4084" i="22" s="1"/>
  <c r="G4071" i="22"/>
  <c r="H4071" i="22" s="1"/>
  <c r="I4071" i="22" s="1"/>
  <c r="G4061" i="22"/>
  <c r="H4061" i="22" s="1"/>
  <c r="I4061" i="22" s="1"/>
  <c r="G4049" i="22"/>
  <c r="H4049" i="22" s="1"/>
  <c r="I4049" i="22" s="1"/>
  <c r="G4038" i="22"/>
  <c r="H4038" i="22" s="1"/>
  <c r="I4038" i="22" s="1"/>
  <c r="G4027" i="22"/>
  <c r="H4027" i="22" s="1"/>
  <c r="I4027" i="22" s="1"/>
  <c r="G4017" i="22"/>
  <c r="H4017" i="22" s="1"/>
  <c r="I4017" i="22" s="1"/>
  <c r="G4007" i="22"/>
  <c r="H4007" i="22" s="1"/>
  <c r="I4007" i="22" s="1"/>
  <c r="G3997" i="22"/>
  <c r="H3997" i="22" s="1"/>
  <c r="I3997" i="22" s="1"/>
  <c r="G3987" i="22"/>
  <c r="H3987" i="22" s="1"/>
  <c r="I3987" i="22" s="1"/>
  <c r="G3975" i="22"/>
  <c r="H3975" i="22" s="1"/>
  <c r="I3975" i="22" s="1"/>
  <c r="G3963" i="22"/>
  <c r="H3963" i="22" s="1"/>
  <c r="I3963" i="22" s="1"/>
  <c r="G3954" i="22"/>
  <c r="H3954" i="22" s="1"/>
  <c r="I3954" i="22" s="1"/>
  <c r="G3944" i="22"/>
  <c r="H3944" i="22" s="1"/>
  <c r="I3944" i="22" s="1"/>
  <c r="G3935" i="22"/>
  <c r="H3935" i="22" s="1"/>
  <c r="I3935" i="22" s="1"/>
  <c r="G3927" i="22"/>
  <c r="H3927" i="22" s="1"/>
  <c r="I3927" i="22" s="1"/>
  <c r="G3918" i="22"/>
  <c r="H3918" i="22" s="1"/>
  <c r="I3918" i="22" s="1"/>
  <c r="G3909" i="22"/>
  <c r="H3909" i="22" s="1"/>
  <c r="I3909" i="22" s="1"/>
  <c r="G3900" i="22"/>
  <c r="H3900" i="22" s="1"/>
  <c r="I3900" i="22" s="1"/>
  <c r="G3891" i="22"/>
  <c r="H3891" i="22" s="1"/>
  <c r="I3891" i="22" s="1"/>
  <c r="G3878" i="22"/>
  <c r="H3878" i="22" s="1"/>
  <c r="I3878" i="22" s="1"/>
  <c r="G3868" i="22"/>
  <c r="H3868" i="22" s="1"/>
  <c r="I3868" i="22" s="1"/>
  <c r="G3857" i="22"/>
  <c r="H3857" i="22" s="1"/>
  <c r="I3857" i="22" s="1"/>
  <c r="G3848" i="22"/>
  <c r="H3848" i="22" s="1"/>
  <c r="I3848" i="22" s="1"/>
  <c r="G3837" i="22"/>
  <c r="H3837" i="22" s="1"/>
  <c r="I3837" i="22" s="1"/>
  <c r="G3828" i="22"/>
  <c r="H3828" i="22" s="1"/>
  <c r="I3828" i="22" s="1"/>
  <c r="G3819" i="22"/>
  <c r="H3819" i="22" s="1"/>
  <c r="I3819" i="22" s="1"/>
  <c r="G3810" i="22"/>
  <c r="H3810" i="22" s="1"/>
  <c r="I3810" i="22" s="1"/>
  <c r="G3801" i="22"/>
  <c r="H3801" i="22" s="1"/>
  <c r="I3801" i="22" s="1"/>
  <c r="G3792" i="22"/>
  <c r="H3792" i="22" s="1"/>
  <c r="I3792" i="22" s="1"/>
  <c r="G3783" i="22"/>
  <c r="H3783" i="22" s="1"/>
  <c r="I3783" i="22" s="1"/>
  <c r="G3772" i="22"/>
  <c r="H3772" i="22" s="1"/>
  <c r="I3772" i="22" s="1"/>
  <c r="G3763" i="22"/>
  <c r="H3763" i="22" s="1"/>
  <c r="I3763" i="22" s="1"/>
  <c r="G3754" i="22"/>
  <c r="H3754" i="22" s="1"/>
  <c r="I3754" i="22" s="1"/>
  <c r="G3745" i="22"/>
  <c r="H3745" i="22" s="1"/>
  <c r="I3745" i="22" s="1"/>
  <c r="G3736" i="22"/>
  <c r="H3736" i="22" s="1"/>
  <c r="I3736" i="22" s="1"/>
  <c r="G3727" i="22"/>
  <c r="H3727" i="22" s="1"/>
  <c r="I3727" i="22" s="1"/>
  <c r="G3718" i="22"/>
  <c r="H3718" i="22" s="1"/>
  <c r="I3718" i="22" s="1"/>
  <c r="G3709" i="22"/>
  <c r="H3709" i="22" s="1"/>
  <c r="I3709" i="22" s="1"/>
  <c r="G3699" i="22"/>
  <c r="H3699" i="22" s="1"/>
  <c r="I3699" i="22" s="1"/>
  <c r="G3690" i="22"/>
  <c r="H3690" i="22" s="1"/>
  <c r="I3690" i="22" s="1"/>
  <c r="G3679" i="22"/>
  <c r="H3679" i="22" s="1"/>
  <c r="I3679" i="22" s="1"/>
  <c r="G3662" i="22"/>
  <c r="H3662" i="22" s="1"/>
  <c r="I3662" i="22" s="1"/>
  <c r="G3647" i="22"/>
  <c r="H3647" i="22" s="1"/>
  <c r="I3647" i="22" s="1"/>
  <c r="G3638" i="22"/>
  <c r="H3638" i="22" s="1"/>
  <c r="I3638" i="22" s="1"/>
  <c r="G3629" i="22"/>
  <c r="H3629" i="22" s="1"/>
  <c r="I3629" i="22" s="1"/>
  <c r="G3616" i="22"/>
  <c r="H3616" i="22" s="1"/>
  <c r="I3616" i="22" s="1"/>
  <c r="G3604" i="22"/>
  <c r="H3604" i="22" s="1"/>
  <c r="I3604" i="22" s="1"/>
  <c r="G3596" i="22"/>
  <c r="H3596" i="22" s="1"/>
  <c r="I3596" i="22" s="1"/>
  <c r="G3588" i="22"/>
  <c r="H3588" i="22" s="1"/>
  <c r="I3588" i="22" s="1"/>
  <c r="G3580" i="22"/>
  <c r="H3580" i="22" s="1"/>
  <c r="I3580" i="22" s="1"/>
  <c r="G3572" i="22"/>
  <c r="H3572" i="22" s="1"/>
  <c r="I3572" i="22" s="1"/>
  <c r="G3564" i="22"/>
  <c r="H3564" i="22" s="1"/>
  <c r="I3564" i="22" s="1"/>
  <c r="G3556" i="22"/>
  <c r="H3556" i="22" s="1"/>
  <c r="I3556" i="22" s="1"/>
  <c r="G3548" i="22"/>
  <c r="H3548" i="22" s="1"/>
  <c r="I3548" i="22" s="1"/>
  <c r="G3540" i="22"/>
  <c r="H3540" i="22" s="1"/>
  <c r="I3540" i="22" s="1"/>
  <c r="G3532" i="22"/>
  <c r="H3532" i="22" s="1"/>
  <c r="I3532" i="22" s="1"/>
  <c r="G3524" i="22"/>
  <c r="H3524" i="22" s="1"/>
  <c r="I3524" i="22" s="1"/>
  <c r="G3516" i="22"/>
  <c r="H3516" i="22" s="1"/>
  <c r="I3516" i="22" s="1"/>
  <c r="G3508" i="22"/>
  <c r="H3508" i="22" s="1"/>
  <c r="I3508" i="22" s="1"/>
  <c r="G3500" i="22"/>
  <c r="H3500" i="22" s="1"/>
  <c r="I3500" i="22" s="1"/>
  <c r="G3492" i="22"/>
  <c r="H3492" i="22" s="1"/>
  <c r="I3492" i="22" s="1"/>
  <c r="G3484" i="22"/>
  <c r="H3484" i="22" s="1"/>
  <c r="I3484" i="22" s="1"/>
  <c r="G3476" i="22"/>
  <c r="H3476" i="22" s="1"/>
  <c r="I3476" i="22" s="1"/>
  <c r="G3468" i="22"/>
  <c r="H3468" i="22" s="1"/>
  <c r="I3468" i="22" s="1"/>
  <c r="G2609" i="22"/>
  <c r="H2609" i="22" s="1"/>
  <c r="I2609" i="22" s="1"/>
  <c r="G2606" i="22"/>
  <c r="H2606" i="22" s="1"/>
  <c r="I2606" i="22" s="1"/>
  <c r="G2601" i="22"/>
  <c r="H2601" i="22" s="1"/>
  <c r="I2601" i="22" s="1"/>
  <c r="G2598" i="22"/>
  <c r="H2598" i="22" s="1"/>
  <c r="I2598" i="22" s="1"/>
  <c r="G2593" i="22"/>
  <c r="H2593" i="22" s="1"/>
  <c r="I2593" i="22" s="1"/>
  <c r="G2590" i="22"/>
  <c r="H2590" i="22" s="1"/>
  <c r="I2590" i="22" s="1"/>
  <c r="G2585" i="22"/>
  <c r="H2585" i="22" s="1"/>
  <c r="I2585" i="22" s="1"/>
  <c r="G2582" i="22"/>
  <c r="H2582" i="22" s="1"/>
  <c r="I2582" i="22" s="1"/>
  <c r="G2577" i="22"/>
  <c r="H2577" i="22" s="1"/>
  <c r="I2577" i="22" s="1"/>
  <c r="G2574" i="22"/>
  <c r="H2574" i="22" s="1"/>
  <c r="I2574" i="22" s="1"/>
  <c r="G2569" i="22"/>
  <c r="H2569" i="22" s="1"/>
  <c r="I2569" i="22" s="1"/>
  <c r="G2566" i="22"/>
  <c r="H2566" i="22" s="1"/>
  <c r="I2566" i="22" s="1"/>
  <c r="G2561" i="22"/>
  <c r="H2561" i="22" s="1"/>
  <c r="I2561" i="22" s="1"/>
  <c r="G2558" i="22"/>
  <c r="H2558" i="22" s="1"/>
  <c r="I2558" i="22" s="1"/>
  <c r="G2553" i="22"/>
  <c r="H2553" i="22" s="1"/>
  <c r="I2553" i="22" s="1"/>
  <c r="G2550" i="22"/>
  <c r="H2550" i="22" s="1"/>
  <c r="I2550" i="22" s="1"/>
  <c r="G2545" i="22"/>
  <c r="H2545" i="22" s="1"/>
  <c r="I2545" i="22" s="1"/>
  <c r="G2542" i="22"/>
  <c r="H2542" i="22" s="1"/>
  <c r="I2542" i="22" s="1"/>
  <c r="G2537" i="22"/>
  <c r="H2537" i="22" s="1"/>
  <c r="I2537" i="22" s="1"/>
  <c r="G2534" i="22"/>
  <c r="H2534" i="22" s="1"/>
  <c r="I2534" i="22" s="1"/>
  <c r="G2529" i="22"/>
  <c r="H2529" i="22" s="1"/>
  <c r="I2529" i="22" s="1"/>
  <c r="G2526" i="22"/>
  <c r="H2526" i="22" s="1"/>
  <c r="I2526" i="22" s="1"/>
  <c r="G2521" i="22"/>
  <c r="H2521" i="22" s="1"/>
  <c r="I2521" i="22" s="1"/>
  <c r="G2518" i="22"/>
  <c r="H2518" i="22" s="1"/>
  <c r="I2518" i="22" s="1"/>
  <c r="G2513" i="22"/>
  <c r="H2513" i="22" s="1"/>
  <c r="I2513" i="22" s="1"/>
  <c r="G2510" i="22"/>
  <c r="H2510" i="22" s="1"/>
  <c r="I2510" i="22" s="1"/>
  <c r="G2505" i="22"/>
  <c r="H2505" i="22" s="1"/>
  <c r="I2505" i="22" s="1"/>
  <c r="G2502" i="22"/>
  <c r="H2502" i="22" s="1"/>
  <c r="I2502" i="22" s="1"/>
  <c r="G2497" i="22"/>
  <c r="H2497" i="22" s="1"/>
  <c r="I2497" i="22" s="1"/>
  <c r="G2494" i="22"/>
  <c r="H2494" i="22" s="1"/>
  <c r="I2494" i="22" s="1"/>
  <c r="G2489" i="22"/>
  <c r="H2489" i="22" s="1"/>
  <c r="I2489" i="22" s="1"/>
  <c r="G2486" i="22"/>
  <c r="H2486" i="22" s="1"/>
  <c r="I2486" i="22" s="1"/>
  <c r="G2481" i="22"/>
  <c r="H2481" i="22" s="1"/>
  <c r="I2481" i="22" s="1"/>
  <c r="G2478" i="22"/>
  <c r="H2478" i="22" s="1"/>
  <c r="I2478" i="22" s="1"/>
  <c r="G2473" i="22"/>
  <c r="H2473" i="22" s="1"/>
  <c r="I2473" i="22" s="1"/>
  <c r="G2470" i="22"/>
  <c r="H2470" i="22" s="1"/>
  <c r="I2470" i="22" s="1"/>
  <c r="G2465" i="22"/>
  <c r="H2465" i="22" s="1"/>
  <c r="I2465" i="22" s="1"/>
  <c r="G2462" i="22"/>
  <c r="H2462" i="22" s="1"/>
  <c r="I2462" i="22" s="1"/>
  <c r="G2457" i="22"/>
  <c r="H2457" i="22" s="1"/>
  <c r="I2457" i="22" s="1"/>
  <c r="G2454" i="22"/>
  <c r="H2454" i="22" s="1"/>
  <c r="I2454" i="22" s="1"/>
  <c r="G2449" i="22"/>
  <c r="H2449" i="22" s="1"/>
  <c r="I2449" i="22" s="1"/>
  <c r="G2446" i="22"/>
  <c r="H2446" i="22" s="1"/>
  <c r="I2446" i="22" s="1"/>
  <c r="G2441" i="22"/>
  <c r="H2441" i="22" s="1"/>
  <c r="I2441" i="22" s="1"/>
  <c r="G2438" i="22"/>
  <c r="H2438" i="22" s="1"/>
  <c r="I2438" i="22" s="1"/>
  <c r="G2433" i="22"/>
  <c r="H2433" i="22" s="1"/>
  <c r="I2433" i="22" s="1"/>
  <c r="G2430" i="22"/>
  <c r="H2430" i="22" s="1"/>
  <c r="I2430" i="22" s="1"/>
  <c r="G2425" i="22"/>
  <c r="H2425" i="22" s="1"/>
  <c r="I2425" i="22" s="1"/>
  <c r="G2422" i="22"/>
  <c r="H2422" i="22" s="1"/>
  <c r="I2422" i="22" s="1"/>
  <c r="G2417" i="22"/>
  <c r="H2417" i="22" s="1"/>
  <c r="I2417" i="22" s="1"/>
  <c r="G2414" i="22"/>
  <c r="H2414" i="22" s="1"/>
  <c r="I2414" i="22" s="1"/>
  <c r="G2409" i="22"/>
  <c r="H2409" i="22" s="1"/>
  <c r="I2409" i="22" s="1"/>
  <c r="G2406" i="22"/>
  <c r="H2406" i="22" s="1"/>
  <c r="I2406" i="22" s="1"/>
  <c r="G2401" i="22"/>
  <c r="H2401" i="22" s="1"/>
  <c r="I2401" i="22" s="1"/>
  <c r="G2398" i="22"/>
  <c r="H2398" i="22" s="1"/>
  <c r="I2398" i="22" s="1"/>
  <c r="G2393" i="22"/>
  <c r="H2393" i="22" s="1"/>
  <c r="I2393" i="22" s="1"/>
  <c r="G2390" i="22"/>
  <c r="H2390" i="22" s="1"/>
  <c r="I2390" i="22" s="1"/>
  <c r="G2385" i="22"/>
  <c r="H2385" i="22" s="1"/>
  <c r="I2385" i="22" s="1"/>
  <c r="G2382" i="22"/>
  <c r="H2382" i="22" s="1"/>
  <c r="I2382" i="22" s="1"/>
  <c r="G2377" i="22"/>
  <c r="H2377" i="22" s="1"/>
  <c r="I2377" i="22" s="1"/>
  <c r="G2374" i="22"/>
  <c r="H2374" i="22" s="1"/>
  <c r="I2374" i="22" s="1"/>
  <c r="G2369" i="22"/>
  <c r="H2369" i="22" s="1"/>
  <c r="I2369" i="22" s="1"/>
  <c r="G2366" i="22"/>
  <c r="H2366" i="22" s="1"/>
  <c r="I2366" i="22" s="1"/>
  <c r="G2361" i="22"/>
  <c r="H2361" i="22" s="1"/>
  <c r="I2361" i="22" s="1"/>
  <c r="G2358" i="22"/>
  <c r="H2358" i="22" s="1"/>
  <c r="I2358" i="22" s="1"/>
  <c r="G2353" i="22"/>
  <c r="H2353" i="22" s="1"/>
  <c r="I2353" i="22" s="1"/>
  <c r="G2350" i="22"/>
  <c r="H2350" i="22" s="1"/>
  <c r="I2350" i="22" s="1"/>
  <c r="G2345" i="22"/>
  <c r="H2345" i="22" s="1"/>
  <c r="I2345" i="22" s="1"/>
  <c r="G2342" i="22"/>
  <c r="H2342" i="22" s="1"/>
  <c r="I2342" i="22" s="1"/>
  <c r="G2337" i="22"/>
  <c r="H2337" i="22" s="1"/>
  <c r="I2337" i="22" s="1"/>
  <c r="G2334" i="22"/>
  <c r="H2334" i="22" s="1"/>
  <c r="I2334" i="22" s="1"/>
  <c r="G2329" i="22"/>
  <c r="H2329" i="22" s="1"/>
  <c r="I2329" i="22" s="1"/>
  <c r="G2326" i="22"/>
  <c r="H2326" i="22" s="1"/>
  <c r="I2326" i="22" s="1"/>
  <c r="G2321" i="22"/>
  <c r="H2321" i="22" s="1"/>
  <c r="I2321" i="22" s="1"/>
  <c r="G2318" i="22"/>
  <c r="H2318" i="22" s="1"/>
  <c r="I2318" i="22" s="1"/>
  <c r="G2308" i="22"/>
  <c r="H2308" i="22" s="1"/>
  <c r="I2308" i="22" s="1"/>
  <c r="G2305" i="22"/>
  <c r="H2305" i="22" s="1"/>
  <c r="I2305" i="22" s="1"/>
  <c r="G2300" i="22"/>
  <c r="H2300" i="22" s="1"/>
  <c r="I2300" i="22" s="1"/>
  <c r="G2296" i="22"/>
  <c r="H2296" i="22" s="1"/>
  <c r="I2296" i="22" s="1"/>
  <c r="G2291" i="22"/>
  <c r="H2291" i="22" s="1"/>
  <c r="I2291" i="22" s="1"/>
  <c r="G2288" i="22"/>
  <c r="H2288" i="22" s="1"/>
  <c r="I2288" i="22" s="1"/>
  <c r="G2283" i="22"/>
  <c r="H2283" i="22" s="1"/>
  <c r="I2283" i="22" s="1"/>
  <c r="G2280" i="22"/>
  <c r="H2280" i="22" s="1"/>
  <c r="I2280" i="22" s="1"/>
  <c r="G2275" i="22"/>
  <c r="H2275" i="22" s="1"/>
  <c r="I2275" i="22" s="1"/>
  <c r="G2272" i="22"/>
  <c r="H2272" i="22" s="1"/>
  <c r="I2272" i="22" s="1"/>
  <c r="G2267" i="22"/>
  <c r="H2267" i="22" s="1"/>
  <c r="I2267" i="22" s="1"/>
  <c r="G2264" i="22"/>
  <c r="H2264" i="22" s="1"/>
  <c r="I2264" i="22" s="1"/>
  <c r="G2259" i="22"/>
  <c r="H2259" i="22" s="1"/>
  <c r="I2259" i="22" s="1"/>
  <c r="G2256" i="22"/>
  <c r="H2256" i="22" s="1"/>
  <c r="I2256" i="22" s="1"/>
  <c r="G2251" i="22"/>
  <c r="H2251" i="22" s="1"/>
  <c r="I2251" i="22" s="1"/>
  <c r="G2248" i="22"/>
  <c r="H2248" i="22" s="1"/>
  <c r="I2248" i="22" s="1"/>
  <c r="G2243" i="22"/>
  <c r="H2243" i="22" s="1"/>
  <c r="I2243" i="22" s="1"/>
  <c r="G2240" i="22"/>
  <c r="H2240" i="22" s="1"/>
  <c r="I2240" i="22" s="1"/>
  <c r="G2235" i="22"/>
  <c r="H2235" i="22" s="1"/>
  <c r="I2235" i="22" s="1"/>
  <c r="G2232" i="22"/>
  <c r="H2232" i="22" s="1"/>
  <c r="I2232" i="22" s="1"/>
  <c r="G2227" i="22"/>
  <c r="H2227" i="22" s="1"/>
  <c r="I2227" i="22" s="1"/>
  <c r="G2224" i="22"/>
  <c r="H2224" i="22" s="1"/>
  <c r="I2224" i="22" s="1"/>
  <c r="G2219" i="22"/>
  <c r="H2219" i="22" s="1"/>
  <c r="I2219" i="22" s="1"/>
  <c r="G2216" i="22"/>
  <c r="H2216" i="22" s="1"/>
  <c r="I2216" i="22" s="1"/>
  <c r="G2211" i="22"/>
  <c r="H2211" i="22" s="1"/>
  <c r="I2211" i="22" s="1"/>
  <c r="G2208" i="22"/>
  <c r="H2208" i="22" s="1"/>
  <c r="I2208" i="22" s="1"/>
  <c r="G2203" i="22"/>
  <c r="H2203" i="22" s="1"/>
  <c r="I2203" i="22" s="1"/>
  <c r="G2200" i="22"/>
  <c r="H2200" i="22" s="1"/>
  <c r="I2200" i="22" s="1"/>
  <c r="G2195" i="22"/>
  <c r="H2195" i="22" s="1"/>
  <c r="I2195" i="22" s="1"/>
  <c r="G2192" i="22"/>
  <c r="H2192" i="22" s="1"/>
  <c r="I2192" i="22" s="1"/>
  <c r="G2187" i="22"/>
  <c r="H2187" i="22" s="1"/>
  <c r="I2187" i="22" s="1"/>
  <c r="G2184" i="22"/>
  <c r="H2184" i="22" s="1"/>
  <c r="I2184" i="22" s="1"/>
  <c r="G2179" i="22"/>
  <c r="H2179" i="22" s="1"/>
  <c r="I2179" i="22" s="1"/>
  <c r="G2176" i="22"/>
  <c r="H2176" i="22" s="1"/>
  <c r="I2176" i="22" s="1"/>
  <c r="G2171" i="22"/>
  <c r="H2171" i="22" s="1"/>
  <c r="I2171" i="22" s="1"/>
  <c r="G2168" i="22"/>
  <c r="H2168" i="22" s="1"/>
  <c r="I2168" i="22" s="1"/>
  <c r="G2163" i="22"/>
  <c r="H2163" i="22" s="1"/>
  <c r="I2163" i="22" s="1"/>
  <c r="G2160" i="22"/>
  <c r="H2160" i="22" s="1"/>
  <c r="I2160" i="22" s="1"/>
  <c r="G2155" i="22"/>
  <c r="H2155" i="22" s="1"/>
  <c r="I2155" i="22" s="1"/>
  <c r="G2152" i="22"/>
  <c r="H2152" i="22" s="1"/>
  <c r="I2152" i="22" s="1"/>
  <c r="G2147" i="22"/>
  <c r="H2147" i="22" s="1"/>
  <c r="I2147" i="22" s="1"/>
  <c r="G2144" i="22"/>
  <c r="H2144" i="22" s="1"/>
  <c r="I2144" i="22" s="1"/>
  <c r="G2139" i="22"/>
  <c r="H2139" i="22" s="1"/>
  <c r="I2139" i="22" s="1"/>
  <c r="G2136" i="22"/>
  <c r="H2136" i="22" s="1"/>
  <c r="I2136" i="22" s="1"/>
  <c r="G2131" i="22"/>
  <c r="H2131" i="22" s="1"/>
  <c r="I2131" i="22" s="1"/>
  <c r="G2128" i="22"/>
  <c r="H2128" i="22" s="1"/>
  <c r="I2128" i="22" s="1"/>
  <c r="G2123" i="22"/>
  <c r="H2123" i="22" s="1"/>
  <c r="I2123" i="22" s="1"/>
  <c r="G2120" i="22"/>
  <c r="H2120" i="22" s="1"/>
  <c r="I2120" i="22" s="1"/>
  <c r="G2115" i="22"/>
  <c r="H2115" i="22" s="1"/>
  <c r="I2115" i="22" s="1"/>
  <c r="G2112" i="22"/>
  <c r="H2112" i="22" s="1"/>
  <c r="I2112" i="22" s="1"/>
  <c r="G2107" i="22"/>
  <c r="H2107" i="22" s="1"/>
  <c r="I2107" i="22" s="1"/>
  <c r="G2104" i="22"/>
  <c r="H2104" i="22" s="1"/>
  <c r="I2104" i="22" s="1"/>
  <c r="G2099" i="22"/>
  <c r="H2099" i="22" s="1"/>
  <c r="I2099" i="22" s="1"/>
  <c r="G2096" i="22"/>
  <c r="H2096" i="22" s="1"/>
  <c r="I2096" i="22" s="1"/>
  <c r="G2091" i="22"/>
  <c r="H2091" i="22" s="1"/>
  <c r="I2091" i="22" s="1"/>
  <c r="G2088" i="22"/>
  <c r="H2088" i="22" s="1"/>
  <c r="I2088" i="22" s="1"/>
  <c r="G2083" i="22"/>
  <c r="H2083" i="22" s="1"/>
  <c r="I2083" i="22" s="1"/>
  <c r="G2080" i="22"/>
  <c r="H2080" i="22" s="1"/>
  <c r="I2080" i="22" s="1"/>
  <c r="G2075" i="22"/>
  <c r="H2075" i="22" s="1"/>
  <c r="I2075" i="22" s="1"/>
  <c r="G2072" i="22"/>
  <c r="H2072" i="22" s="1"/>
  <c r="I2072" i="22" s="1"/>
  <c r="G2067" i="22"/>
  <c r="H2067" i="22" s="1"/>
  <c r="I2067" i="22" s="1"/>
  <c r="G2064" i="22"/>
  <c r="H2064" i="22" s="1"/>
  <c r="I2064" i="22" s="1"/>
  <c r="G2059" i="22"/>
  <c r="H2059" i="22" s="1"/>
  <c r="I2059" i="22" s="1"/>
  <c r="G2056" i="22"/>
  <c r="H2056" i="22" s="1"/>
  <c r="I2056" i="22" s="1"/>
  <c r="G2051" i="22"/>
  <c r="H2051" i="22" s="1"/>
  <c r="I2051" i="22" s="1"/>
  <c r="G2048" i="22"/>
  <c r="H2048" i="22" s="1"/>
  <c r="I2048" i="22" s="1"/>
  <c r="G2043" i="22"/>
  <c r="H2043" i="22" s="1"/>
  <c r="I2043" i="22" s="1"/>
  <c r="G2040" i="22"/>
  <c r="H2040" i="22" s="1"/>
  <c r="I2040" i="22" s="1"/>
  <c r="G2035" i="22"/>
  <c r="H2035" i="22" s="1"/>
  <c r="I2035" i="22" s="1"/>
  <c r="G2032" i="22"/>
  <c r="H2032" i="22" s="1"/>
  <c r="I2032" i="22" s="1"/>
  <c r="G2026" i="22"/>
  <c r="H2026" i="22" s="1"/>
  <c r="I2026" i="22" s="1"/>
  <c r="G2022" i="22"/>
  <c r="H2022" i="22" s="1"/>
  <c r="I2022" i="22" s="1"/>
  <c r="G2018" i="22"/>
  <c r="H2018" i="22" s="1"/>
  <c r="I2018" i="22" s="1"/>
  <c r="G2014" i="22"/>
  <c r="H2014" i="22" s="1"/>
  <c r="I2014" i="22" s="1"/>
  <c r="G2010" i="22"/>
  <c r="H2010" i="22" s="1"/>
  <c r="I2010" i="22" s="1"/>
  <c r="G2006" i="22"/>
  <c r="H2006" i="22" s="1"/>
  <c r="I2006" i="22" s="1"/>
  <c r="G2002" i="22"/>
  <c r="H2002" i="22" s="1"/>
  <c r="I2002" i="22" s="1"/>
  <c r="G1998" i="22"/>
  <c r="H1998" i="22" s="1"/>
  <c r="I1998" i="22" s="1"/>
  <c r="G1994" i="22"/>
  <c r="H1994" i="22" s="1"/>
  <c r="I1994" i="22" s="1"/>
  <c r="G1990" i="22"/>
  <c r="H1990" i="22" s="1"/>
  <c r="I1990" i="22" s="1"/>
  <c r="G1986" i="22"/>
  <c r="H1986" i="22" s="1"/>
  <c r="I1986" i="22" s="1"/>
  <c r="G1982" i="22"/>
  <c r="H1982" i="22" s="1"/>
  <c r="I1982" i="22" s="1"/>
  <c r="G1978" i="22"/>
  <c r="H1978" i="22" s="1"/>
  <c r="I1978" i="22" s="1"/>
  <c r="G1974" i="22"/>
  <c r="H1974" i="22" s="1"/>
  <c r="I1974" i="22" s="1"/>
  <c r="G1970" i="22"/>
  <c r="H1970" i="22" s="1"/>
  <c r="I1970" i="22" s="1"/>
  <c r="G1966" i="22"/>
  <c r="H1966" i="22" s="1"/>
  <c r="I1966" i="22" s="1"/>
  <c r="G1962" i="22"/>
  <c r="H1962" i="22" s="1"/>
  <c r="I1962" i="22" s="1"/>
  <c r="G1958" i="22"/>
  <c r="H1958" i="22" s="1"/>
  <c r="I1958" i="22" s="1"/>
  <c r="G1954" i="22"/>
  <c r="H1954" i="22" s="1"/>
  <c r="I1954" i="22" s="1"/>
  <c r="G1950" i="22"/>
  <c r="H1950" i="22" s="1"/>
  <c r="I1950" i="22" s="1"/>
  <c r="G1946" i="22"/>
  <c r="H1946" i="22" s="1"/>
  <c r="I1946" i="22" s="1"/>
  <c r="G1942" i="22"/>
  <c r="H1942" i="22" s="1"/>
  <c r="I1942" i="22" s="1"/>
  <c r="G1938" i="22"/>
  <c r="H1938" i="22" s="1"/>
  <c r="I1938" i="22" s="1"/>
  <c r="G1934" i="22"/>
  <c r="H1934" i="22" s="1"/>
  <c r="I1934" i="22" s="1"/>
  <c r="G1930" i="22"/>
  <c r="H1930" i="22" s="1"/>
  <c r="I1930" i="22" s="1"/>
  <c r="G1926" i="22"/>
  <c r="H1926" i="22" s="1"/>
  <c r="I1926" i="22" s="1"/>
  <c r="G1922" i="22"/>
  <c r="H1922" i="22" s="1"/>
  <c r="I1922" i="22" s="1"/>
  <c r="G1918" i="22"/>
  <c r="H1918" i="22" s="1"/>
  <c r="I1918" i="22" s="1"/>
  <c r="G1910" i="22"/>
  <c r="H1910" i="22" s="1"/>
  <c r="I1910" i="22" s="1"/>
  <c r="G1906" i="22"/>
  <c r="H1906" i="22" s="1"/>
  <c r="I1906" i="22" s="1"/>
  <c r="G1902" i="22"/>
  <c r="H1902" i="22" s="1"/>
  <c r="I1902" i="22" s="1"/>
  <c r="G1898" i="22"/>
  <c r="H1898" i="22" s="1"/>
  <c r="I1898" i="22" s="1"/>
  <c r="G1893" i="22"/>
  <c r="H1893" i="22" s="1"/>
  <c r="I1893" i="22" s="1"/>
  <c r="G1889" i="22"/>
  <c r="H1889" i="22" s="1"/>
  <c r="I1889" i="22" s="1"/>
  <c r="G1885" i="22"/>
  <c r="H1885" i="22" s="1"/>
  <c r="I1885" i="22" s="1"/>
  <c r="G1881" i="22"/>
  <c r="H1881" i="22" s="1"/>
  <c r="I1881" i="22" s="1"/>
  <c r="G1877" i="22"/>
  <c r="H1877" i="22" s="1"/>
  <c r="I1877" i="22" s="1"/>
  <c r="G1873" i="22"/>
  <c r="H1873" i="22" s="1"/>
  <c r="I1873" i="22" s="1"/>
  <c r="G1869" i="22"/>
  <c r="H1869" i="22" s="1"/>
  <c r="I1869" i="22" s="1"/>
  <c r="G1865" i="22"/>
  <c r="H1865" i="22" s="1"/>
  <c r="I1865" i="22" s="1"/>
  <c r="G1861" i="22"/>
  <c r="H1861" i="22" s="1"/>
  <c r="I1861" i="22" s="1"/>
  <c r="G1857" i="22"/>
  <c r="H1857" i="22" s="1"/>
  <c r="I1857" i="22" s="1"/>
  <c r="G1853" i="22"/>
  <c r="H1853" i="22" s="1"/>
  <c r="I1853" i="22" s="1"/>
  <c r="G1849" i="22"/>
  <c r="H1849" i="22" s="1"/>
  <c r="I1849" i="22" s="1"/>
  <c r="G1845" i="22"/>
  <c r="H1845" i="22" s="1"/>
  <c r="I1845" i="22" s="1"/>
  <c r="G1841" i="22"/>
  <c r="H1841" i="22" s="1"/>
  <c r="I1841" i="22" s="1"/>
  <c r="G1837" i="22"/>
  <c r="H1837" i="22" s="1"/>
  <c r="I1837" i="22" s="1"/>
  <c r="G1833" i="22"/>
  <c r="H1833" i="22" s="1"/>
  <c r="I1833" i="22" s="1"/>
  <c r="G1829" i="22"/>
  <c r="H1829" i="22" s="1"/>
  <c r="I1829" i="22" s="1"/>
  <c r="G1825" i="22"/>
  <c r="H1825" i="22" s="1"/>
  <c r="I1825" i="22" s="1"/>
  <c r="G1821" i="22"/>
  <c r="H1821" i="22" s="1"/>
  <c r="I1821" i="22" s="1"/>
  <c r="G1817" i="22"/>
  <c r="H1817" i="22" s="1"/>
  <c r="I1817" i="22" s="1"/>
  <c r="G1813" i="22"/>
  <c r="H1813" i="22" s="1"/>
  <c r="I1813" i="22" s="1"/>
  <c r="G1809" i="22"/>
  <c r="H1809" i="22" s="1"/>
  <c r="I1809" i="22" s="1"/>
  <c r="G1805" i="22"/>
  <c r="H1805" i="22" s="1"/>
  <c r="I1805" i="22" s="1"/>
  <c r="G1801" i="22"/>
  <c r="H1801" i="22" s="1"/>
  <c r="I1801" i="22" s="1"/>
  <c r="G1797" i="22"/>
  <c r="H1797" i="22" s="1"/>
  <c r="I1797" i="22" s="1"/>
  <c r="G1793" i="22"/>
  <c r="H1793" i="22" s="1"/>
  <c r="I1793" i="22" s="1"/>
  <c r="G1789" i="22"/>
  <c r="H1789" i="22" s="1"/>
  <c r="I1789" i="22" s="1"/>
  <c r="G1785" i="22"/>
  <c r="H1785" i="22" s="1"/>
  <c r="I1785" i="22" s="1"/>
  <c r="G1781" i="22"/>
  <c r="H1781" i="22" s="1"/>
  <c r="I1781" i="22" s="1"/>
  <c r="G1777" i="22"/>
  <c r="H1777" i="22" s="1"/>
  <c r="I1777" i="22" s="1"/>
  <c r="G1773" i="22"/>
  <c r="H1773" i="22" s="1"/>
  <c r="I1773" i="22" s="1"/>
  <c r="G1769" i="22"/>
  <c r="H1769" i="22" s="1"/>
  <c r="I1769" i="22" s="1"/>
  <c r="G1765" i="22"/>
  <c r="H1765" i="22" s="1"/>
  <c r="I1765" i="22" s="1"/>
  <c r="G1761" i="22"/>
  <c r="H1761" i="22" s="1"/>
  <c r="I1761" i="22" s="1"/>
  <c r="G1757" i="22"/>
  <c r="H1757" i="22" s="1"/>
  <c r="I1757" i="22" s="1"/>
  <c r="G1753" i="22"/>
  <c r="H1753" i="22" s="1"/>
  <c r="I1753" i="22" s="1"/>
  <c r="G1749" i="22"/>
  <c r="H1749" i="22" s="1"/>
  <c r="I1749" i="22" s="1"/>
  <c r="G1745" i="22"/>
  <c r="H1745" i="22" s="1"/>
  <c r="I1745" i="22" s="1"/>
  <c r="G1741" i="22"/>
  <c r="H1741" i="22" s="1"/>
  <c r="I1741" i="22" s="1"/>
  <c r="G1737" i="22"/>
  <c r="H1737" i="22" s="1"/>
  <c r="I1737" i="22" s="1"/>
  <c r="G1733" i="22"/>
  <c r="H1733" i="22" s="1"/>
  <c r="I1733" i="22" s="1"/>
  <c r="G1729" i="22"/>
  <c r="H1729" i="22" s="1"/>
  <c r="I1729" i="22" s="1"/>
  <c r="G1725" i="22"/>
  <c r="H1725" i="22" s="1"/>
  <c r="I1725" i="22" s="1"/>
  <c r="G1721" i="22"/>
  <c r="H1721" i="22" s="1"/>
  <c r="I1721" i="22" s="1"/>
  <c r="G1717" i="22"/>
  <c r="H1717" i="22" s="1"/>
  <c r="I1717" i="22" s="1"/>
  <c r="G1713" i="22"/>
  <c r="H1713" i="22" s="1"/>
  <c r="I1713" i="22" s="1"/>
  <c r="G1709" i="22"/>
  <c r="H1709" i="22" s="1"/>
  <c r="I1709" i="22" s="1"/>
  <c r="G1705" i="22"/>
  <c r="H1705" i="22" s="1"/>
  <c r="I1705" i="22" s="1"/>
  <c r="G1701" i="22"/>
  <c r="H1701" i="22" s="1"/>
  <c r="I1701" i="22" s="1"/>
  <c r="G1697" i="22"/>
  <c r="H1697" i="22" s="1"/>
  <c r="I1697" i="22" s="1"/>
  <c r="G1693" i="22"/>
  <c r="H1693" i="22" s="1"/>
  <c r="I1693" i="22" s="1"/>
  <c r="G1689" i="22"/>
  <c r="H1689" i="22" s="1"/>
  <c r="I1689" i="22" s="1"/>
  <c r="G1685" i="22"/>
  <c r="H1685" i="22" s="1"/>
  <c r="I1685" i="22" s="1"/>
  <c r="G1681" i="22"/>
  <c r="H1681" i="22" s="1"/>
  <c r="I1681" i="22" s="1"/>
  <c r="G1677" i="22"/>
  <c r="H1677" i="22" s="1"/>
  <c r="I1677" i="22" s="1"/>
  <c r="G1673" i="22"/>
  <c r="H1673" i="22" s="1"/>
  <c r="I1673" i="22" s="1"/>
  <c r="G1669" i="22"/>
  <c r="H1669" i="22" s="1"/>
  <c r="I1669" i="22" s="1"/>
  <c r="G1665" i="22"/>
  <c r="H1665" i="22" s="1"/>
  <c r="I1665" i="22" s="1"/>
  <c r="G1661" i="22"/>
  <c r="H1661" i="22" s="1"/>
  <c r="I1661" i="22" s="1"/>
  <c r="G1657" i="22"/>
  <c r="H1657" i="22" s="1"/>
  <c r="I1657" i="22" s="1"/>
  <c r="G1653" i="22"/>
  <c r="H1653" i="22" s="1"/>
  <c r="I1653" i="22" s="1"/>
  <c r="G1649" i="22"/>
  <c r="H1649" i="22" s="1"/>
  <c r="I1649" i="22" s="1"/>
  <c r="G1645" i="22"/>
  <c r="H1645" i="22" s="1"/>
  <c r="I1645" i="22" s="1"/>
  <c r="G1641" i="22"/>
  <c r="H1641" i="22" s="1"/>
  <c r="I1641" i="22" s="1"/>
  <c r="G1637" i="22"/>
  <c r="H1637" i="22" s="1"/>
  <c r="I1637" i="22" s="1"/>
  <c r="G1633" i="22"/>
  <c r="H1633" i="22" s="1"/>
  <c r="I1633" i="22" s="1"/>
  <c r="G1629" i="22"/>
  <c r="H1629" i="22" s="1"/>
  <c r="I1629" i="22" s="1"/>
  <c r="G1625" i="22"/>
  <c r="H1625" i="22" s="1"/>
  <c r="I1625" i="22" s="1"/>
  <c r="G1621" i="22"/>
  <c r="H1621" i="22" s="1"/>
  <c r="I1621" i="22" s="1"/>
  <c r="G1617" i="22"/>
  <c r="H1617" i="22" s="1"/>
  <c r="I1617" i="22" s="1"/>
  <c r="G1613" i="22"/>
  <c r="H1613" i="22" s="1"/>
  <c r="I1613" i="22" s="1"/>
  <c r="G1609" i="22"/>
  <c r="H1609" i="22" s="1"/>
  <c r="I1609" i="22" s="1"/>
  <c r="G1605" i="22"/>
  <c r="H1605" i="22" s="1"/>
  <c r="I1605" i="22" s="1"/>
  <c r="G1601" i="22"/>
  <c r="H1601" i="22" s="1"/>
  <c r="I1601" i="22" s="1"/>
  <c r="G1597" i="22"/>
  <c r="H1597" i="22" s="1"/>
  <c r="I1597" i="22" s="1"/>
  <c r="G1593" i="22"/>
  <c r="H1593" i="22" s="1"/>
  <c r="I1593" i="22" s="1"/>
  <c r="G1589" i="22"/>
  <c r="H1589" i="22" s="1"/>
  <c r="I1589" i="22" s="1"/>
  <c r="G1585" i="22"/>
  <c r="H1585" i="22" s="1"/>
  <c r="I1585" i="22" s="1"/>
  <c r="G1581" i="22"/>
  <c r="H1581" i="22" s="1"/>
  <c r="I1581" i="22" s="1"/>
  <c r="G1577" i="22"/>
  <c r="H1577" i="22" s="1"/>
  <c r="I1577" i="22" s="1"/>
  <c r="G1573" i="22"/>
  <c r="H1573" i="22" s="1"/>
  <c r="I1573" i="22" s="1"/>
  <c r="G1569" i="22"/>
  <c r="H1569" i="22" s="1"/>
  <c r="I1569" i="22" s="1"/>
  <c r="G1565" i="22"/>
  <c r="H1565" i="22" s="1"/>
  <c r="I1565" i="22" s="1"/>
  <c r="G1561" i="22"/>
  <c r="H1561" i="22" s="1"/>
  <c r="I1561" i="22" s="1"/>
  <c r="G1557" i="22"/>
  <c r="H1557" i="22" s="1"/>
  <c r="I1557" i="22" s="1"/>
  <c r="G1553" i="22"/>
  <c r="H1553" i="22" s="1"/>
  <c r="I1553" i="22" s="1"/>
  <c r="G1549" i="22"/>
  <c r="H1549" i="22" s="1"/>
  <c r="I1549" i="22" s="1"/>
  <c r="G1545" i="22"/>
  <c r="H1545" i="22" s="1"/>
  <c r="I1545" i="22" s="1"/>
  <c r="G1541" i="22"/>
  <c r="H1541" i="22" s="1"/>
  <c r="I1541" i="22" s="1"/>
  <c r="G1537" i="22"/>
  <c r="H1537" i="22" s="1"/>
  <c r="I1537" i="22" s="1"/>
  <c r="G1533" i="22"/>
  <c r="H1533" i="22" s="1"/>
  <c r="I1533" i="22" s="1"/>
  <c r="G1529" i="22"/>
  <c r="H1529" i="22" s="1"/>
  <c r="I1529" i="22" s="1"/>
  <c r="G1525" i="22"/>
  <c r="H1525" i="22" s="1"/>
  <c r="I1525" i="22" s="1"/>
  <c r="G1521" i="22"/>
  <c r="H1521" i="22" s="1"/>
  <c r="I1521" i="22" s="1"/>
  <c r="G1517" i="22"/>
  <c r="H1517" i="22" s="1"/>
  <c r="I1517" i="22" s="1"/>
  <c r="G1513" i="22"/>
  <c r="H1513" i="22" s="1"/>
  <c r="I1513" i="22" s="1"/>
  <c r="G1508" i="22"/>
  <c r="H1508" i="22" s="1"/>
  <c r="I1508" i="22" s="1"/>
  <c r="G1504" i="22"/>
  <c r="H1504" i="22" s="1"/>
  <c r="I1504" i="22" s="1"/>
  <c r="G1500" i="22"/>
  <c r="H1500" i="22" s="1"/>
  <c r="I1500" i="22" s="1"/>
  <c r="G1495" i="22"/>
  <c r="H1495" i="22" s="1"/>
  <c r="I1495" i="22" s="1"/>
  <c r="G1491" i="22"/>
  <c r="H1491" i="22" s="1"/>
  <c r="I1491" i="22" s="1"/>
  <c r="G1487" i="22"/>
  <c r="H1487" i="22" s="1"/>
  <c r="I1487" i="22" s="1"/>
  <c r="G1483" i="22"/>
  <c r="H1483" i="22" s="1"/>
  <c r="I1483" i="22" s="1"/>
  <c r="G1479" i="22"/>
  <c r="H1479" i="22" s="1"/>
  <c r="I1479" i="22" s="1"/>
  <c r="G1475" i="22"/>
  <c r="H1475" i="22" s="1"/>
  <c r="I1475" i="22" s="1"/>
  <c r="G1471" i="22"/>
  <c r="H1471" i="22" s="1"/>
  <c r="I1471" i="22" s="1"/>
  <c r="G1467" i="22"/>
  <c r="H1467" i="22" s="1"/>
  <c r="I1467" i="22" s="1"/>
  <c r="G1463" i="22"/>
  <c r="H1463" i="22" s="1"/>
  <c r="I1463" i="22" s="1"/>
  <c r="G1459" i="22"/>
  <c r="H1459" i="22" s="1"/>
  <c r="I1459" i="22" s="1"/>
  <c r="G1455" i="22"/>
  <c r="H1455" i="22" s="1"/>
  <c r="I1455" i="22" s="1"/>
  <c r="G1451" i="22"/>
  <c r="H1451" i="22" s="1"/>
  <c r="I1451" i="22" s="1"/>
  <c r="G1447" i="22"/>
  <c r="H1447" i="22" s="1"/>
  <c r="I1447" i="22" s="1"/>
  <c r="G1443" i="22"/>
  <c r="H1443" i="22" s="1"/>
  <c r="I1443" i="22" s="1"/>
  <c r="G1439" i="22"/>
  <c r="H1439" i="22" s="1"/>
  <c r="I1439" i="22" s="1"/>
  <c r="G1435" i="22"/>
  <c r="H1435" i="22" s="1"/>
  <c r="I1435" i="22" s="1"/>
  <c r="G1431" i="22"/>
  <c r="H1431" i="22" s="1"/>
  <c r="I1431" i="22" s="1"/>
  <c r="G1427" i="22"/>
  <c r="H1427" i="22" s="1"/>
  <c r="I1427" i="22" s="1"/>
  <c r="G1423" i="22"/>
  <c r="H1423" i="22" s="1"/>
  <c r="I1423" i="22" s="1"/>
  <c r="G1419" i="22"/>
  <c r="H1419" i="22" s="1"/>
  <c r="I1419" i="22" s="1"/>
  <c r="G1415" i="22"/>
  <c r="H1415" i="22" s="1"/>
  <c r="I1415" i="22" s="1"/>
  <c r="G1411" i="22"/>
  <c r="H1411" i="22" s="1"/>
  <c r="I1411" i="22" s="1"/>
  <c r="G1407" i="22"/>
  <c r="H1407" i="22" s="1"/>
  <c r="I1407" i="22" s="1"/>
  <c r="G1403" i="22"/>
  <c r="H1403" i="22" s="1"/>
  <c r="I1403" i="22" s="1"/>
  <c r="G1399" i="22"/>
  <c r="H1399" i="22" s="1"/>
  <c r="I1399" i="22" s="1"/>
  <c r="G1395" i="22"/>
  <c r="H1395" i="22" s="1"/>
  <c r="I1395" i="22" s="1"/>
  <c r="G1391" i="22"/>
  <c r="H1391" i="22" s="1"/>
  <c r="I1391" i="22" s="1"/>
  <c r="G1387" i="22"/>
  <c r="H1387" i="22" s="1"/>
  <c r="I1387" i="22" s="1"/>
  <c r="G1383" i="22"/>
  <c r="H1383" i="22" s="1"/>
  <c r="I1383" i="22" s="1"/>
  <c r="G1379" i="22"/>
  <c r="H1379" i="22" s="1"/>
  <c r="I1379" i="22" s="1"/>
  <c r="G1375" i="22"/>
  <c r="H1375" i="22" s="1"/>
  <c r="I1375" i="22" s="1"/>
  <c r="G1371" i="22"/>
  <c r="H1371" i="22" s="1"/>
  <c r="I1371" i="22" s="1"/>
  <c r="G1367" i="22"/>
  <c r="H1367" i="22" s="1"/>
  <c r="I1367" i="22" s="1"/>
  <c r="G1363" i="22"/>
  <c r="H1363" i="22" s="1"/>
  <c r="I1363" i="22" s="1"/>
  <c r="G1359" i="22"/>
  <c r="H1359" i="22" s="1"/>
  <c r="I1359" i="22" s="1"/>
  <c r="G1355" i="22"/>
  <c r="H1355" i="22" s="1"/>
  <c r="I1355" i="22" s="1"/>
  <c r="G1351" i="22"/>
  <c r="H1351" i="22" s="1"/>
  <c r="I1351" i="22" s="1"/>
  <c r="G1347" i="22"/>
  <c r="H1347" i="22" s="1"/>
  <c r="I1347" i="22" s="1"/>
  <c r="G1343" i="22"/>
  <c r="H1343" i="22" s="1"/>
  <c r="I1343" i="22" s="1"/>
  <c r="G1339" i="22"/>
  <c r="H1339" i="22" s="1"/>
  <c r="I1339" i="22" s="1"/>
  <c r="G1335" i="22"/>
  <c r="H1335" i="22" s="1"/>
  <c r="I1335" i="22" s="1"/>
  <c r="G1331" i="22"/>
  <c r="H1331" i="22" s="1"/>
  <c r="I1331" i="22" s="1"/>
  <c r="G1327" i="22"/>
  <c r="H1327" i="22" s="1"/>
  <c r="I1327" i="22" s="1"/>
  <c r="G1323" i="22"/>
  <c r="H1323" i="22" s="1"/>
  <c r="I1323" i="22" s="1"/>
  <c r="G1319" i="22"/>
  <c r="H1319" i="22" s="1"/>
  <c r="I1319" i="22" s="1"/>
  <c r="G1315" i="22"/>
  <c r="H1315" i="22" s="1"/>
  <c r="I1315" i="22" s="1"/>
  <c r="G1311" i="22"/>
  <c r="H1311" i="22" s="1"/>
  <c r="I1311" i="22" s="1"/>
  <c r="G1307" i="22"/>
  <c r="H1307" i="22" s="1"/>
  <c r="I1307" i="22" s="1"/>
  <c r="G1303" i="22"/>
  <c r="H1303" i="22" s="1"/>
  <c r="I1303" i="22" s="1"/>
  <c r="G1299" i="22"/>
  <c r="H1299" i="22" s="1"/>
  <c r="I1299" i="22" s="1"/>
  <c r="G1295" i="22"/>
  <c r="H1295" i="22" s="1"/>
  <c r="I1295" i="22" s="1"/>
  <c r="G1291" i="22"/>
  <c r="H1291" i="22" s="1"/>
  <c r="I1291" i="22" s="1"/>
  <c r="G1287" i="22"/>
  <c r="H1287" i="22" s="1"/>
  <c r="I1287" i="22" s="1"/>
  <c r="G1283" i="22"/>
  <c r="H1283" i="22" s="1"/>
  <c r="I1283" i="22" s="1"/>
  <c r="G1279" i="22"/>
  <c r="H1279" i="22" s="1"/>
  <c r="I1279" i="22" s="1"/>
  <c r="G1275" i="22"/>
  <c r="H1275" i="22" s="1"/>
  <c r="I1275" i="22" s="1"/>
  <c r="G1271" i="22"/>
  <c r="H1271" i="22" s="1"/>
  <c r="I1271" i="22" s="1"/>
  <c r="G1267" i="22"/>
  <c r="H1267" i="22" s="1"/>
  <c r="I1267" i="22" s="1"/>
  <c r="G1263" i="22"/>
  <c r="H1263" i="22" s="1"/>
  <c r="I1263" i="22" s="1"/>
  <c r="G1259" i="22"/>
  <c r="H1259" i="22" s="1"/>
  <c r="I1259" i="22" s="1"/>
  <c r="G1255" i="22"/>
  <c r="H1255" i="22" s="1"/>
  <c r="I1255" i="22" s="1"/>
  <c r="G1251" i="22"/>
  <c r="H1251" i="22" s="1"/>
  <c r="I1251" i="22" s="1"/>
  <c r="G1247" i="22"/>
  <c r="H1247" i="22" s="1"/>
  <c r="I1247" i="22" s="1"/>
  <c r="G1243" i="22"/>
  <c r="H1243" i="22" s="1"/>
  <c r="I1243" i="22" s="1"/>
  <c r="G1239" i="22"/>
  <c r="H1239" i="22" s="1"/>
  <c r="I1239" i="22" s="1"/>
  <c r="G1235" i="22"/>
  <c r="H1235" i="22" s="1"/>
  <c r="I1235" i="22" s="1"/>
  <c r="G1231" i="22"/>
  <c r="H1231" i="22" s="1"/>
  <c r="I1231" i="22" s="1"/>
  <c r="G1227" i="22"/>
  <c r="H1227" i="22" s="1"/>
  <c r="I1227" i="22" s="1"/>
  <c r="G1223" i="22"/>
  <c r="H1223" i="22" s="1"/>
  <c r="I1223" i="22" s="1"/>
  <c r="G1219" i="22"/>
  <c r="H1219" i="22" s="1"/>
  <c r="I1219" i="22" s="1"/>
  <c r="G1215" i="22"/>
  <c r="H1215" i="22" s="1"/>
  <c r="I1215" i="22" s="1"/>
  <c r="G1211" i="22"/>
  <c r="H1211" i="22" s="1"/>
  <c r="I1211" i="22" s="1"/>
  <c r="G1207" i="22"/>
  <c r="H1207" i="22" s="1"/>
  <c r="I1207" i="22" s="1"/>
  <c r="G1203" i="22"/>
  <c r="H1203" i="22" s="1"/>
  <c r="I1203" i="22" s="1"/>
  <c r="G1199" i="22"/>
  <c r="H1199" i="22" s="1"/>
  <c r="I1199" i="22" s="1"/>
  <c r="G1195" i="22"/>
  <c r="H1195" i="22" s="1"/>
  <c r="I1195" i="22" s="1"/>
  <c r="G1191" i="22"/>
  <c r="H1191" i="22" s="1"/>
  <c r="I1191" i="22" s="1"/>
  <c r="G1187" i="22"/>
  <c r="H1187" i="22" s="1"/>
  <c r="I1187" i="22" s="1"/>
  <c r="G1183" i="22"/>
  <c r="H1183" i="22" s="1"/>
  <c r="I1183" i="22" s="1"/>
  <c r="G1179" i="22"/>
  <c r="H1179" i="22" s="1"/>
  <c r="I1179" i="22" s="1"/>
  <c r="G1175" i="22"/>
  <c r="H1175" i="22" s="1"/>
  <c r="I1175" i="22" s="1"/>
  <c r="G1171" i="22"/>
  <c r="H1171" i="22" s="1"/>
  <c r="I1171" i="22" s="1"/>
  <c r="G1167" i="22"/>
  <c r="H1167" i="22" s="1"/>
  <c r="I1167" i="22" s="1"/>
  <c r="G1163" i="22"/>
  <c r="H1163" i="22" s="1"/>
  <c r="I1163" i="22" s="1"/>
  <c r="G1159" i="22"/>
  <c r="H1159" i="22" s="1"/>
  <c r="I1159" i="22" s="1"/>
  <c r="G1155" i="22"/>
  <c r="H1155" i="22" s="1"/>
  <c r="I1155" i="22" s="1"/>
  <c r="G1151" i="22"/>
  <c r="H1151" i="22" s="1"/>
  <c r="I1151" i="22" s="1"/>
  <c r="G1147" i="22"/>
  <c r="H1147" i="22" s="1"/>
  <c r="I1147" i="22" s="1"/>
  <c r="G1143" i="22"/>
  <c r="H1143" i="22" s="1"/>
  <c r="I1143" i="22" s="1"/>
  <c r="G1139" i="22"/>
  <c r="H1139" i="22" s="1"/>
  <c r="I1139" i="22" s="1"/>
  <c r="G1135" i="22"/>
  <c r="H1135" i="22" s="1"/>
  <c r="I1135" i="22" s="1"/>
  <c r="G1131" i="22"/>
  <c r="H1131" i="22" s="1"/>
  <c r="I1131" i="22" s="1"/>
  <c r="G1127" i="22"/>
  <c r="H1127" i="22" s="1"/>
  <c r="I1127" i="22" s="1"/>
  <c r="G1123" i="22"/>
  <c r="H1123" i="22" s="1"/>
  <c r="I1123" i="22" s="1"/>
  <c r="G1119" i="22"/>
  <c r="H1119" i="22" s="1"/>
  <c r="I1119" i="22" s="1"/>
  <c r="G1111" i="22"/>
  <c r="H1111" i="22" s="1"/>
  <c r="I1111" i="22" s="1"/>
  <c r="G1107" i="22"/>
  <c r="H1107" i="22" s="1"/>
  <c r="I1107" i="22" s="1"/>
  <c r="G1102" i="22"/>
  <c r="H1102" i="22" s="1"/>
  <c r="I1102" i="22" s="1"/>
  <c r="G1098" i="22"/>
  <c r="H1098" i="22" s="1"/>
  <c r="I1098" i="22" s="1"/>
  <c r="G1094" i="22"/>
  <c r="H1094" i="22" s="1"/>
  <c r="I1094" i="22" s="1"/>
  <c r="G1090" i="22"/>
  <c r="H1090" i="22" s="1"/>
  <c r="I1090" i="22" s="1"/>
  <c r="G1086" i="22"/>
  <c r="H1086" i="22" s="1"/>
  <c r="I1086" i="22" s="1"/>
  <c r="G1082" i="22"/>
  <c r="H1082" i="22" s="1"/>
  <c r="I1082" i="22" s="1"/>
  <c r="G1078" i="22"/>
  <c r="H1078" i="22" s="1"/>
  <c r="I1078" i="22" s="1"/>
  <c r="G1074" i="22"/>
  <c r="H1074" i="22" s="1"/>
  <c r="I1074" i="22" s="1"/>
  <c r="G1070" i="22"/>
  <c r="H1070" i="22" s="1"/>
  <c r="I1070" i="22" s="1"/>
  <c r="G4836" i="22"/>
  <c r="G4210" i="22"/>
  <c r="H4210" i="22" s="1"/>
  <c r="I4210" i="22" s="1"/>
  <c r="G4171" i="22"/>
  <c r="H4171" i="22" s="1"/>
  <c r="I4171" i="22" s="1"/>
  <c r="G4133" i="22"/>
  <c r="H4133" i="22" s="1"/>
  <c r="I4133" i="22" s="1"/>
  <c r="G4087" i="22"/>
  <c r="H4087" i="22" s="1"/>
  <c r="I4087" i="22" s="1"/>
  <c r="G4040" i="22"/>
  <c r="H4040" i="22" s="1"/>
  <c r="I4040" i="22" s="1"/>
  <c r="G3999" i="22"/>
  <c r="H3999" i="22" s="1"/>
  <c r="I3999" i="22" s="1"/>
  <c r="G3956" i="22"/>
  <c r="H3956" i="22" s="1"/>
  <c r="I3956" i="22" s="1"/>
  <c r="G3920" i="22"/>
  <c r="H3920" i="22" s="1"/>
  <c r="I3920" i="22" s="1"/>
  <c r="G3882" i="22"/>
  <c r="H3882" i="22" s="1"/>
  <c r="I3882" i="22" s="1"/>
  <c r="G3840" i="22"/>
  <c r="H3840" i="22" s="1"/>
  <c r="I3840" i="22" s="1"/>
  <c r="G3803" i="22"/>
  <c r="H3803" i="22" s="1"/>
  <c r="I3803" i="22" s="1"/>
  <c r="G3765" i="22"/>
  <c r="H3765" i="22" s="1"/>
  <c r="I3765" i="22" s="1"/>
  <c r="G3729" i="22"/>
  <c r="H3729" i="22" s="1"/>
  <c r="I3729" i="22" s="1"/>
  <c r="G3692" i="22"/>
  <c r="H3692" i="22" s="1"/>
  <c r="I3692" i="22" s="1"/>
  <c r="G3640" i="22"/>
  <c r="H3640" i="22" s="1"/>
  <c r="I3640" i="22" s="1"/>
  <c r="G3598" i="22"/>
  <c r="H3598" i="22" s="1"/>
  <c r="I3598" i="22" s="1"/>
  <c r="G3566" i="22"/>
  <c r="H3566" i="22" s="1"/>
  <c r="I3566" i="22" s="1"/>
  <c r="G3534" i="22"/>
  <c r="H3534" i="22" s="1"/>
  <c r="I3534" i="22" s="1"/>
  <c r="G3502" i="22"/>
  <c r="H3502" i="22" s="1"/>
  <c r="I3502" i="22" s="1"/>
  <c r="G3470" i="22"/>
  <c r="H3470" i="22" s="1"/>
  <c r="I3470" i="22" s="1"/>
  <c r="G2596" i="22"/>
  <c r="H2596" i="22" s="1"/>
  <c r="I2596" i="22" s="1"/>
  <c r="G2580" i="22"/>
  <c r="H2580" i="22" s="1"/>
  <c r="I2580" i="22" s="1"/>
  <c r="G2564" i="22"/>
  <c r="H2564" i="22" s="1"/>
  <c r="I2564" i="22" s="1"/>
  <c r="G2548" i="22"/>
  <c r="H2548" i="22" s="1"/>
  <c r="I2548" i="22" s="1"/>
  <c r="G2532" i="22"/>
  <c r="H2532" i="22" s="1"/>
  <c r="I2532" i="22" s="1"/>
  <c r="G2516" i="22"/>
  <c r="H2516" i="22" s="1"/>
  <c r="I2516" i="22" s="1"/>
  <c r="G2500" i="22"/>
  <c r="H2500" i="22" s="1"/>
  <c r="I2500" i="22" s="1"/>
  <c r="G2484" i="22"/>
  <c r="H2484" i="22" s="1"/>
  <c r="I2484" i="22" s="1"/>
  <c r="G2468" i="22"/>
  <c r="H2468" i="22" s="1"/>
  <c r="I2468" i="22" s="1"/>
  <c r="G2452" i="22"/>
  <c r="H2452" i="22" s="1"/>
  <c r="I2452" i="22" s="1"/>
  <c r="G2436" i="22"/>
  <c r="H2436" i="22" s="1"/>
  <c r="I2436" i="22" s="1"/>
  <c r="G2420" i="22"/>
  <c r="H2420" i="22" s="1"/>
  <c r="I2420" i="22" s="1"/>
  <c r="G2404" i="22"/>
  <c r="H2404" i="22" s="1"/>
  <c r="I2404" i="22" s="1"/>
  <c r="G2388" i="22"/>
  <c r="H2388" i="22" s="1"/>
  <c r="I2388" i="22" s="1"/>
  <c r="G2372" i="22"/>
  <c r="H2372" i="22" s="1"/>
  <c r="I2372" i="22" s="1"/>
  <c r="G2356" i="22"/>
  <c r="H2356" i="22" s="1"/>
  <c r="I2356" i="22" s="1"/>
  <c r="G2340" i="22"/>
  <c r="H2340" i="22" s="1"/>
  <c r="I2340" i="22" s="1"/>
  <c r="G2324" i="22"/>
  <c r="H2324" i="22" s="1"/>
  <c r="I2324" i="22" s="1"/>
  <c r="G2303" i="22"/>
  <c r="H2303" i="22" s="1"/>
  <c r="I2303" i="22" s="1"/>
  <c r="G2286" i="22"/>
  <c r="H2286" i="22" s="1"/>
  <c r="I2286" i="22" s="1"/>
  <c r="G2270" i="22"/>
  <c r="H2270" i="22" s="1"/>
  <c r="I2270" i="22" s="1"/>
  <c r="G2254" i="22"/>
  <c r="H2254" i="22" s="1"/>
  <c r="I2254" i="22" s="1"/>
  <c r="G2238" i="22"/>
  <c r="H2238" i="22" s="1"/>
  <c r="I2238" i="22" s="1"/>
  <c r="G2222" i="22"/>
  <c r="H2222" i="22" s="1"/>
  <c r="I2222" i="22" s="1"/>
  <c r="G2206" i="22"/>
  <c r="H2206" i="22" s="1"/>
  <c r="I2206" i="22" s="1"/>
  <c r="G2190" i="22"/>
  <c r="H2190" i="22" s="1"/>
  <c r="I2190" i="22" s="1"/>
  <c r="G2174" i="22"/>
  <c r="H2174" i="22" s="1"/>
  <c r="I2174" i="22" s="1"/>
  <c r="G2158" i="22"/>
  <c r="H2158" i="22" s="1"/>
  <c r="I2158" i="22" s="1"/>
  <c r="G2142" i="22"/>
  <c r="H2142" i="22" s="1"/>
  <c r="I2142" i="22" s="1"/>
  <c r="G2126" i="22"/>
  <c r="H2126" i="22" s="1"/>
  <c r="I2126" i="22" s="1"/>
  <c r="G2110" i="22"/>
  <c r="H2110" i="22" s="1"/>
  <c r="I2110" i="22" s="1"/>
  <c r="G2094" i="22"/>
  <c r="H2094" i="22" s="1"/>
  <c r="I2094" i="22" s="1"/>
  <c r="G2078" i="22"/>
  <c r="H2078" i="22" s="1"/>
  <c r="I2078" i="22" s="1"/>
  <c r="G2062" i="22"/>
  <c r="H2062" i="22" s="1"/>
  <c r="I2062" i="22" s="1"/>
  <c r="G2046" i="22"/>
  <c r="H2046" i="22" s="1"/>
  <c r="I2046" i="22" s="1"/>
  <c r="G2030" i="22"/>
  <c r="H2030" i="22" s="1"/>
  <c r="I2030" i="22" s="1"/>
  <c r="G2027" i="22"/>
  <c r="H2027" i="22" s="1"/>
  <c r="I2027" i="22" s="1"/>
  <c r="G2019" i="22"/>
  <c r="H2019" i="22" s="1"/>
  <c r="I2019" i="22" s="1"/>
  <c r="G2011" i="22"/>
  <c r="H2011" i="22" s="1"/>
  <c r="I2011" i="22" s="1"/>
  <c r="G2003" i="22"/>
  <c r="H2003" i="22" s="1"/>
  <c r="I2003" i="22" s="1"/>
  <c r="G1995" i="22"/>
  <c r="H1995" i="22" s="1"/>
  <c r="I1995" i="22" s="1"/>
  <c r="G1987" i="22"/>
  <c r="H1987" i="22" s="1"/>
  <c r="I1987" i="22" s="1"/>
  <c r="G1979" i="22"/>
  <c r="H1979" i="22" s="1"/>
  <c r="I1979" i="22" s="1"/>
  <c r="G1971" i="22"/>
  <c r="H1971" i="22" s="1"/>
  <c r="I1971" i="22" s="1"/>
  <c r="G1963" i="22"/>
  <c r="H1963" i="22" s="1"/>
  <c r="I1963" i="22" s="1"/>
  <c r="G1955" i="22"/>
  <c r="H1955" i="22" s="1"/>
  <c r="I1955" i="22" s="1"/>
  <c r="G1947" i="22"/>
  <c r="H1947" i="22" s="1"/>
  <c r="I1947" i="22" s="1"/>
  <c r="G1939" i="22"/>
  <c r="H1939" i="22" s="1"/>
  <c r="I1939" i="22" s="1"/>
  <c r="G1931" i="22"/>
  <c r="H1931" i="22" s="1"/>
  <c r="I1931" i="22" s="1"/>
  <c r="G1923" i="22"/>
  <c r="H1923" i="22" s="1"/>
  <c r="I1923" i="22" s="1"/>
  <c r="G1911" i="22"/>
  <c r="H1911" i="22" s="1"/>
  <c r="I1911" i="22" s="1"/>
  <c r="G1903" i="22"/>
  <c r="H1903" i="22" s="1"/>
  <c r="I1903" i="22" s="1"/>
  <c r="G1895" i="22"/>
  <c r="H1895" i="22" s="1"/>
  <c r="I1895" i="22" s="1"/>
  <c r="G1886" i="22"/>
  <c r="H1886" i="22" s="1"/>
  <c r="I1886" i="22" s="1"/>
  <c r="G1878" i="22"/>
  <c r="H1878" i="22" s="1"/>
  <c r="I1878" i="22" s="1"/>
  <c r="G1870" i="22"/>
  <c r="H1870" i="22" s="1"/>
  <c r="I1870" i="22" s="1"/>
  <c r="G1862" i="22"/>
  <c r="H1862" i="22" s="1"/>
  <c r="I1862" i="22" s="1"/>
  <c r="G1854" i="22"/>
  <c r="H1854" i="22" s="1"/>
  <c r="I1854" i="22" s="1"/>
  <c r="G1846" i="22"/>
  <c r="H1846" i="22" s="1"/>
  <c r="I1846" i="22" s="1"/>
  <c r="G1838" i="22"/>
  <c r="H1838" i="22" s="1"/>
  <c r="I1838" i="22" s="1"/>
  <c r="G1830" i="22"/>
  <c r="H1830" i="22" s="1"/>
  <c r="I1830" i="22" s="1"/>
  <c r="G1822" i="22"/>
  <c r="H1822" i="22" s="1"/>
  <c r="I1822" i="22" s="1"/>
  <c r="G1814" i="22"/>
  <c r="H1814" i="22" s="1"/>
  <c r="I1814" i="22" s="1"/>
  <c r="G1806" i="22"/>
  <c r="H1806" i="22" s="1"/>
  <c r="I1806" i="22" s="1"/>
  <c r="G1798" i="22"/>
  <c r="H1798" i="22" s="1"/>
  <c r="I1798" i="22" s="1"/>
  <c r="G1790" i="22"/>
  <c r="H1790" i="22" s="1"/>
  <c r="I1790" i="22" s="1"/>
  <c r="G1782" i="22"/>
  <c r="H1782" i="22" s="1"/>
  <c r="I1782" i="22" s="1"/>
  <c r="G1774" i="22"/>
  <c r="H1774" i="22" s="1"/>
  <c r="I1774" i="22" s="1"/>
  <c r="G1766" i="22"/>
  <c r="H1766" i="22" s="1"/>
  <c r="I1766" i="22" s="1"/>
  <c r="G1758" i="22"/>
  <c r="H1758" i="22" s="1"/>
  <c r="I1758" i="22" s="1"/>
  <c r="G1750" i="22"/>
  <c r="H1750" i="22" s="1"/>
  <c r="I1750" i="22" s="1"/>
  <c r="G1742" i="22"/>
  <c r="H1742" i="22" s="1"/>
  <c r="I1742" i="22" s="1"/>
  <c r="G1734" i="22"/>
  <c r="H1734" i="22" s="1"/>
  <c r="I1734" i="22" s="1"/>
  <c r="G1726" i="22"/>
  <c r="H1726" i="22" s="1"/>
  <c r="I1726" i="22" s="1"/>
  <c r="G1718" i="22"/>
  <c r="H1718" i="22" s="1"/>
  <c r="I1718" i="22" s="1"/>
  <c r="G1710" i="22"/>
  <c r="H1710" i="22" s="1"/>
  <c r="I1710" i="22" s="1"/>
  <c r="G1702" i="22"/>
  <c r="H1702" i="22" s="1"/>
  <c r="I1702" i="22" s="1"/>
  <c r="G1694" i="22"/>
  <c r="H1694" i="22" s="1"/>
  <c r="I1694" i="22" s="1"/>
  <c r="G1686" i="22"/>
  <c r="H1686" i="22" s="1"/>
  <c r="I1686" i="22" s="1"/>
  <c r="G1678" i="22"/>
  <c r="H1678" i="22" s="1"/>
  <c r="I1678" i="22" s="1"/>
  <c r="G1670" i="22"/>
  <c r="H1670" i="22" s="1"/>
  <c r="I1670" i="22" s="1"/>
  <c r="G1662" i="22"/>
  <c r="H1662" i="22" s="1"/>
  <c r="I1662" i="22" s="1"/>
  <c r="G1654" i="22"/>
  <c r="H1654" i="22" s="1"/>
  <c r="I1654" i="22" s="1"/>
  <c r="G1646" i="22"/>
  <c r="H1646" i="22" s="1"/>
  <c r="I1646" i="22" s="1"/>
  <c r="G1638" i="22"/>
  <c r="H1638" i="22" s="1"/>
  <c r="I1638" i="22" s="1"/>
  <c r="G1630" i="22"/>
  <c r="H1630" i="22" s="1"/>
  <c r="I1630" i="22" s="1"/>
  <c r="G1622" i="22"/>
  <c r="H1622" i="22" s="1"/>
  <c r="I1622" i="22" s="1"/>
  <c r="G1614" i="22"/>
  <c r="H1614" i="22" s="1"/>
  <c r="I1614" i="22" s="1"/>
  <c r="G1606" i="22"/>
  <c r="H1606" i="22" s="1"/>
  <c r="I1606" i="22" s="1"/>
  <c r="G1598" i="22"/>
  <c r="H1598" i="22" s="1"/>
  <c r="I1598" i="22" s="1"/>
  <c r="G1590" i="22"/>
  <c r="H1590" i="22" s="1"/>
  <c r="I1590" i="22" s="1"/>
  <c r="G1582" i="22"/>
  <c r="H1582" i="22" s="1"/>
  <c r="I1582" i="22" s="1"/>
  <c r="G1574" i="22"/>
  <c r="H1574" i="22" s="1"/>
  <c r="I1574" i="22" s="1"/>
  <c r="G1566" i="22"/>
  <c r="H1566" i="22" s="1"/>
  <c r="I1566" i="22" s="1"/>
  <c r="G1558" i="22"/>
  <c r="H1558" i="22" s="1"/>
  <c r="I1558" i="22" s="1"/>
  <c r="G1550" i="22"/>
  <c r="H1550" i="22" s="1"/>
  <c r="I1550" i="22" s="1"/>
  <c r="G1542" i="22"/>
  <c r="H1542" i="22" s="1"/>
  <c r="I1542" i="22" s="1"/>
  <c r="G1534" i="22"/>
  <c r="H1534" i="22" s="1"/>
  <c r="I1534" i="22" s="1"/>
  <c r="G1526" i="22"/>
  <c r="H1526" i="22" s="1"/>
  <c r="I1526" i="22" s="1"/>
  <c r="G1518" i="22"/>
  <c r="H1518" i="22" s="1"/>
  <c r="I1518" i="22" s="1"/>
  <c r="G1509" i="22"/>
  <c r="H1509" i="22" s="1"/>
  <c r="I1509" i="22" s="1"/>
  <c r="G1501" i="22"/>
  <c r="H1501" i="22" s="1"/>
  <c r="I1501" i="22" s="1"/>
  <c r="G1492" i="22"/>
  <c r="H1492" i="22" s="1"/>
  <c r="I1492" i="22" s="1"/>
  <c r="G1484" i="22"/>
  <c r="H1484" i="22" s="1"/>
  <c r="I1484" i="22" s="1"/>
  <c r="G1476" i="22"/>
  <c r="H1476" i="22" s="1"/>
  <c r="I1476" i="22" s="1"/>
  <c r="G1468" i="22"/>
  <c r="H1468" i="22" s="1"/>
  <c r="I1468" i="22" s="1"/>
  <c r="G1460" i="22"/>
  <c r="H1460" i="22" s="1"/>
  <c r="I1460" i="22" s="1"/>
  <c r="G1452" i="22"/>
  <c r="H1452" i="22" s="1"/>
  <c r="I1452" i="22" s="1"/>
  <c r="G1444" i="22"/>
  <c r="H1444" i="22" s="1"/>
  <c r="I1444" i="22" s="1"/>
  <c r="G1436" i="22"/>
  <c r="H1436" i="22" s="1"/>
  <c r="I1436" i="22" s="1"/>
  <c r="G1428" i="22"/>
  <c r="H1428" i="22" s="1"/>
  <c r="I1428" i="22" s="1"/>
  <c r="G1420" i="22"/>
  <c r="H1420" i="22" s="1"/>
  <c r="I1420" i="22" s="1"/>
  <c r="G1412" i="22"/>
  <c r="H1412" i="22" s="1"/>
  <c r="I1412" i="22" s="1"/>
  <c r="G1404" i="22"/>
  <c r="H1404" i="22" s="1"/>
  <c r="I1404" i="22" s="1"/>
  <c r="G1396" i="22"/>
  <c r="H1396" i="22" s="1"/>
  <c r="I1396" i="22" s="1"/>
  <c r="G1388" i="22"/>
  <c r="H1388" i="22" s="1"/>
  <c r="I1388" i="22" s="1"/>
  <c r="G1380" i="22"/>
  <c r="H1380" i="22" s="1"/>
  <c r="I1380" i="22" s="1"/>
  <c r="G1372" i="22"/>
  <c r="H1372" i="22" s="1"/>
  <c r="I1372" i="22" s="1"/>
  <c r="G1364" i="22"/>
  <c r="H1364" i="22" s="1"/>
  <c r="I1364" i="22" s="1"/>
  <c r="G1356" i="22"/>
  <c r="H1356" i="22" s="1"/>
  <c r="I1356" i="22" s="1"/>
  <c r="G1348" i="22"/>
  <c r="H1348" i="22" s="1"/>
  <c r="I1348" i="22" s="1"/>
  <c r="G1340" i="22"/>
  <c r="H1340" i="22" s="1"/>
  <c r="I1340" i="22" s="1"/>
  <c r="G1332" i="22"/>
  <c r="H1332" i="22" s="1"/>
  <c r="I1332" i="22" s="1"/>
  <c r="G1324" i="22"/>
  <c r="H1324" i="22" s="1"/>
  <c r="I1324" i="22" s="1"/>
  <c r="G1316" i="22"/>
  <c r="H1316" i="22" s="1"/>
  <c r="I1316" i="22" s="1"/>
  <c r="G1308" i="22"/>
  <c r="H1308" i="22" s="1"/>
  <c r="I1308" i="22" s="1"/>
  <c r="G1300" i="22"/>
  <c r="H1300" i="22" s="1"/>
  <c r="I1300" i="22" s="1"/>
  <c r="G1292" i="22"/>
  <c r="H1292" i="22" s="1"/>
  <c r="I1292" i="22" s="1"/>
  <c r="G1284" i="22"/>
  <c r="H1284" i="22" s="1"/>
  <c r="I1284" i="22" s="1"/>
  <c r="G1276" i="22"/>
  <c r="H1276" i="22" s="1"/>
  <c r="I1276" i="22" s="1"/>
  <c r="G1268" i="22"/>
  <c r="H1268" i="22" s="1"/>
  <c r="I1268" i="22" s="1"/>
  <c r="G1260" i="22"/>
  <c r="H1260" i="22" s="1"/>
  <c r="I1260" i="22" s="1"/>
  <c r="G1252" i="22"/>
  <c r="H1252" i="22" s="1"/>
  <c r="I1252" i="22" s="1"/>
  <c r="G1244" i="22"/>
  <c r="H1244" i="22" s="1"/>
  <c r="I1244" i="22" s="1"/>
  <c r="G1236" i="22"/>
  <c r="H1236" i="22" s="1"/>
  <c r="I1236" i="22" s="1"/>
  <c r="G1228" i="22"/>
  <c r="H1228" i="22" s="1"/>
  <c r="I1228" i="22" s="1"/>
  <c r="G1220" i="22"/>
  <c r="H1220" i="22" s="1"/>
  <c r="I1220" i="22" s="1"/>
  <c r="G1212" i="22"/>
  <c r="H1212" i="22" s="1"/>
  <c r="I1212" i="22" s="1"/>
  <c r="G1204" i="22"/>
  <c r="H1204" i="22" s="1"/>
  <c r="I1204" i="22" s="1"/>
  <c r="G1196" i="22"/>
  <c r="H1196" i="22" s="1"/>
  <c r="I1196" i="22" s="1"/>
  <c r="G1188" i="22"/>
  <c r="H1188" i="22" s="1"/>
  <c r="I1188" i="22" s="1"/>
  <c r="G1180" i="22"/>
  <c r="H1180" i="22" s="1"/>
  <c r="I1180" i="22" s="1"/>
  <c r="G1172" i="22"/>
  <c r="H1172" i="22" s="1"/>
  <c r="I1172" i="22" s="1"/>
  <c r="G1164" i="22"/>
  <c r="H1164" i="22" s="1"/>
  <c r="I1164" i="22" s="1"/>
  <c r="G1156" i="22"/>
  <c r="H1156" i="22" s="1"/>
  <c r="I1156" i="22" s="1"/>
  <c r="G1148" i="22"/>
  <c r="H1148" i="22" s="1"/>
  <c r="I1148" i="22" s="1"/>
  <c r="G1140" i="22"/>
  <c r="H1140" i="22" s="1"/>
  <c r="I1140" i="22" s="1"/>
  <c r="G1132" i="22"/>
  <c r="H1132" i="22" s="1"/>
  <c r="I1132" i="22" s="1"/>
  <c r="G1124" i="22"/>
  <c r="H1124" i="22" s="1"/>
  <c r="I1124" i="22" s="1"/>
  <c r="G1068" i="22"/>
  <c r="H1068" i="22" s="1"/>
  <c r="I1068" i="22" s="1"/>
  <c r="G1064" i="22"/>
  <c r="H1064" i="22" s="1"/>
  <c r="I1064" i="22" s="1"/>
  <c r="G1060" i="22"/>
  <c r="H1060" i="22" s="1"/>
  <c r="I1060" i="22" s="1"/>
  <c r="G1056" i="22"/>
  <c r="H1056" i="22" s="1"/>
  <c r="I1056" i="22" s="1"/>
  <c r="G1052" i="22"/>
  <c r="H1052" i="22" s="1"/>
  <c r="I1052" i="22" s="1"/>
  <c r="G1048" i="22"/>
  <c r="H1048" i="22" s="1"/>
  <c r="I1048" i="22" s="1"/>
  <c r="G1044" i="22"/>
  <c r="H1044" i="22" s="1"/>
  <c r="I1044" i="22" s="1"/>
  <c r="G1040" i="22"/>
  <c r="H1040" i="22" s="1"/>
  <c r="I1040" i="22" s="1"/>
  <c r="G1036" i="22"/>
  <c r="H1036" i="22" s="1"/>
  <c r="I1036" i="22" s="1"/>
  <c r="G1032" i="22"/>
  <c r="H1032" i="22" s="1"/>
  <c r="I1032" i="22" s="1"/>
  <c r="G1028" i="22"/>
  <c r="H1028" i="22" s="1"/>
  <c r="I1028" i="22" s="1"/>
  <c r="G1024" i="22"/>
  <c r="H1024" i="22" s="1"/>
  <c r="I1024" i="22" s="1"/>
  <c r="G1020" i="22"/>
  <c r="H1020" i="22" s="1"/>
  <c r="I1020" i="22" s="1"/>
  <c r="G1016" i="22"/>
  <c r="H1016" i="22" s="1"/>
  <c r="I1016" i="22" s="1"/>
  <c r="G1012" i="22"/>
  <c r="H1012" i="22" s="1"/>
  <c r="I1012" i="22" s="1"/>
  <c r="G1008" i="22"/>
  <c r="H1008" i="22" s="1"/>
  <c r="I1008" i="22" s="1"/>
  <c r="G1004" i="22"/>
  <c r="H1004" i="22" s="1"/>
  <c r="I1004" i="22" s="1"/>
  <c r="G1000" i="22"/>
  <c r="H1000" i="22" s="1"/>
  <c r="I1000" i="22" s="1"/>
  <c r="G996" i="22"/>
  <c r="H996" i="22" s="1"/>
  <c r="I996" i="22" s="1"/>
  <c r="G992" i="22"/>
  <c r="H992" i="22" s="1"/>
  <c r="I992" i="22" s="1"/>
  <c r="G988" i="22"/>
  <c r="H988" i="22" s="1"/>
  <c r="I988" i="22" s="1"/>
  <c r="G984" i="22"/>
  <c r="H984" i="22" s="1"/>
  <c r="I984" i="22" s="1"/>
  <c r="G980" i="22"/>
  <c r="H980" i="22" s="1"/>
  <c r="I980" i="22" s="1"/>
  <c r="G976" i="22"/>
  <c r="H976" i="22" s="1"/>
  <c r="I976" i="22" s="1"/>
  <c r="G972" i="22"/>
  <c r="H972" i="22" s="1"/>
  <c r="I972" i="22" s="1"/>
  <c r="G968" i="22"/>
  <c r="H968" i="22" s="1"/>
  <c r="I968" i="22" s="1"/>
  <c r="G964" i="22"/>
  <c r="H964" i="22" s="1"/>
  <c r="I964" i="22" s="1"/>
  <c r="G960" i="22"/>
  <c r="H960" i="22" s="1"/>
  <c r="I960" i="22" s="1"/>
  <c r="G956" i="22"/>
  <c r="H956" i="22" s="1"/>
  <c r="I956" i="22" s="1"/>
  <c r="G952" i="22"/>
  <c r="H952" i="22" s="1"/>
  <c r="I952" i="22" s="1"/>
  <c r="G948" i="22"/>
  <c r="H948" i="22" s="1"/>
  <c r="I948" i="22" s="1"/>
  <c r="G944" i="22"/>
  <c r="H944" i="22" s="1"/>
  <c r="I944" i="22" s="1"/>
  <c r="G940" i="22"/>
  <c r="H940" i="22" s="1"/>
  <c r="I940" i="22" s="1"/>
  <c r="G936" i="22"/>
  <c r="H936" i="22" s="1"/>
  <c r="I936" i="22" s="1"/>
  <c r="G932" i="22"/>
  <c r="H932" i="22" s="1"/>
  <c r="I932" i="22" s="1"/>
  <c r="G928" i="22"/>
  <c r="H928" i="22" s="1"/>
  <c r="I928" i="22" s="1"/>
  <c r="G924" i="22"/>
  <c r="H924" i="22" s="1"/>
  <c r="I924" i="22" s="1"/>
  <c r="G920" i="22"/>
  <c r="H920" i="22" s="1"/>
  <c r="I920" i="22" s="1"/>
  <c r="G916" i="22"/>
  <c r="H916" i="22" s="1"/>
  <c r="I916" i="22" s="1"/>
  <c r="G912" i="22"/>
  <c r="H912" i="22" s="1"/>
  <c r="I912" i="22" s="1"/>
  <c r="G908" i="22"/>
  <c r="H908" i="22" s="1"/>
  <c r="I908" i="22" s="1"/>
  <c r="G904" i="22"/>
  <c r="H904" i="22" s="1"/>
  <c r="I904" i="22" s="1"/>
  <c r="G900" i="22"/>
  <c r="H900" i="22" s="1"/>
  <c r="I900" i="22" s="1"/>
  <c r="G896" i="22"/>
  <c r="H896" i="22" s="1"/>
  <c r="I896" i="22" s="1"/>
  <c r="G892" i="22"/>
  <c r="H892" i="22" s="1"/>
  <c r="I892" i="22" s="1"/>
  <c r="G888" i="22"/>
  <c r="H888" i="22" s="1"/>
  <c r="I888" i="22" s="1"/>
  <c r="G884" i="22"/>
  <c r="H884" i="22" s="1"/>
  <c r="I884" i="22" s="1"/>
  <c r="G880" i="22"/>
  <c r="H880" i="22" s="1"/>
  <c r="I880" i="22" s="1"/>
  <c r="G876" i="22"/>
  <c r="H876" i="22" s="1"/>
  <c r="I876" i="22" s="1"/>
  <c r="G872" i="22"/>
  <c r="H872" i="22" s="1"/>
  <c r="I872" i="22" s="1"/>
  <c r="G868" i="22"/>
  <c r="H868" i="22" s="1"/>
  <c r="I868" i="22" s="1"/>
  <c r="G864" i="22"/>
  <c r="H864" i="22" s="1"/>
  <c r="I864" i="22" s="1"/>
  <c r="G860" i="22"/>
  <c r="H860" i="22" s="1"/>
  <c r="I860" i="22" s="1"/>
  <c r="G856" i="22"/>
  <c r="H856" i="22" s="1"/>
  <c r="I856" i="22" s="1"/>
  <c r="G852" i="22"/>
  <c r="H852" i="22" s="1"/>
  <c r="I852" i="22" s="1"/>
  <c r="G848" i="22"/>
  <c r="H848" i="22" s="1"/>
  <c r="I848" i="22" s="1"/>
  <c r="G844" i="22"/>
  <c r="H844" i="22" s="1"/>
  <c r="I844" i="22" s="1"/>
  <c r="G840" i="22"/>
  <c r="H840" i="22" s="1"/>
  <c r="I840" i="22" s="1"/>
  <c r="G836" i="22"/>
  <c r="H836" i="22" s="1"/>
  <c r="I836" i="22" s="1"/>
  <c r="G832" i="22"/>
  <c r="H832" i="22" s="1"/>
  <c r="I832" i="22" s="1"/>
  <c r="G828" i="22"/>
  <c r="H828" i="22" s="1"/>
  <c r="I828" i="22" s="1"/>
  <c r="G824" i="22"/>
  <c r="H824" i="22" s="1"/>
  <c r="I824" i="22" s="1"/>
  <c r="G820" i="22"/>
  <c r="H820" i="22" s="1"/>
  <c r="I820" i="22" s="1"/>
  <c r="G816" i="22"/>
  <c r="H816" i="22" s="1"/>
  <c r="I816" i="22" s="1"/>
  <c r="G812" i="22"/>
  <c r="H812" i="22" s="1"/>
  <c r="I812" i="22" s="1"/>
  <c r="G808" i="22"/>
  <c r="H808" i="22" s="1"/>
  <c r="I808" i="22" s="1"/>
  <c r="G804" i="22"/>
  <c r="H804" i="22" s="1"/>
  <c r="I804" i="22" s="1"/>
  <c r="G800" i="22"/>
  <c r="H800" i="22" s="1"/>
  <c r="I800" i="22" s="1"/>
  <c r="G796" i="22"/>
  <c r="H796" i="22" s="1"/>
  <c r="I796" i="22" s="1"/>
  <c r="G792" i="22"/>
  <c r="H792" i="22" s="1"/>
  <c r="I792" i="22" s="1"/>
  <c r="G788" i="22"/>
  <c r="H788" i="22" s="1"/>
  <c r="I788" i="22" s="1"/>
  <c r="G784" i="22"/>
  <c r="H784" i="22" s="1"/>
  <c r="I784" i="22" s="1"/>
  <c r="G780" i="22"/>
  <c r="H780" i="22" s="1"/>
  <c r="I780" i="22" s="1"/>
  <c r="G776" i="22"/>
  <c r="H776" i="22" s="1"/>
  <c r="I776" i="22" s="1"/>
  <c r="G772" i="22"/>
  <c r="H772" i="22" s="1"/>
  <c r="I772" i="22" s="1"/>
  <c r="G768" i="22"/>
  <c r="H768" i="22" s="1"/>
  <c r="I768" i="22" s="1"/>
  <c r="G764" i="22"/>
  <c r="H764" i="22" s="1"/>
  <c r="I764" i="22" s="1"/>
  <c r="G760" i="22"/>
  <c r="H760" i="22" s="1"/>
  <c r="I760" i="22" s="1"/>
  <c r="G756" i="22"/>
  <c r="H756" i="22" s="1"/>
  <c r="I756" i="22" s="1"/>
  <c r="G752" i="22"/>
  <c r="H752" i="22" s="1"/>
  <c r="I752" i="22" s="1"/>
  <c r="G748" i="22"/>
  <c r="H748" i="22" s="1"/>
  <c r="I748" i="22" s="1"/>
  <c r="G744" i="22"/>
  <c r="H744" i="22" s="1"/>
  <c r="I744" i="22" s="1"/>
  <c r="G740" i="22"/>
  <c r="H740" i="22" s="1"/>
  <c r="I740" i="22" s="1"/>
  <c r="G736" i="22"/>
  <c r="H736" i="22" s="1"/>
  <c r="I736" i="22" s="1"/>
  <c r="G732" i="22"/>
  <c r="H732" i="22" s="1"/>
  <c r="I732" i="22" s="1"/>
  <c r="G728" i="22"/>
  <c r="H728" i="22" s="1"/>
  <c r="I728" i="22" s="1"/>
  <c r="G724" i="22"/>
  <c r="H724" i="22" s="1"/>
  <c r="I724" i="22" s="1"/>
  <c r="G712" i="22"/>
  <c r="H712" i="22" s="1"/>
  <c r="I712" i="22" s="1"/>
  <c r="G708" i="22"/>
  <c r="H708" i="22" s="1"/>
  <c r="I708" i="22" s="1"/>
  <c r="G704" i="22"/>
  <c r="H704" i="22" s="1"/>
  <c r="I704" i="22" s="1"/>
  <c r="G700" i="22"/>
  <c r="H700" i="22" s="1"/>
  <c r="I700" i="22" s="1"/>
  <c r="G696" i="22"/>
  <c r="H696" i="22" s="1"/>
  <c r="I696" i="22" s="1"/>
  <c r="G692" i="22"/>
  <c r="H692" i="22" s="1"/>
  <c r="I692" i="22" s="1"/>
  <c r="G688" i="22"/>
  <c r="H688" i="22" s="1"/>
  <c r="I688" i="22" s="1"/>
  <c r="G684" i="22"/>
  <c r="H684" i="22" s="1"/>
  <c r="I684" i="22" s="1"/>
  <c r="G680" i="22"/>
  <c r="H680" i="22" s="1"/>
  <c r="I680" i="22" s="1"/>
  <c r="G676" i="22"/>
  <c r="H676" i="22" s="1"/>
  <c r="I676" i="22" s="1"/>
  <c r="G672" i="22"/>
  <c r="H672" i="22" s="1"/>
  <c r="I672" i="22" s="1"/>
  <c r="G668" i="22"/>
  <c r="H668" i="22" s="1"/>
  <c r="I668" i="22" s="1"/>
  <c r="G664" i="22"/>
  <c r="H664" i="22" s="1"/>
  <c r="I664" i="22" s="1"/>
  <c r="G660" i="22"/>
  <c r="H660" i="22" s="1"/>
  <c r="I660" i="22" s="1"/>
  <c r="G656" i="22"/>
  <c r="H656" i="22" s="1"/>
  <c r="I656" i="22" s="1"/>
  <c r="G652" i="22"/>
  <c r="H652" i="22" s="1"/>
  <c r="I652" i="22" s="1"/>
  <c r="G648" i="22"/>
  <c r="H648" i="22" s="1"/>
  <c r="I648" i="22" s="1"/>
  <c r="G644" i="22"/>
  <c r="H644" i="22" s="1"/>
  <c r="I644" i="22" s="1"/>
  <c r="G640" i="22"/>
  <c r="H640" i="22" s="1"/>
  <c r="I640" i="22" s="1"/>
  <c r="G636" i="22"/>
  <c r="H636" i="22" s="1"/>
  <c r="I636" i="22" s="1"/>
  <c r="G632" i="22"/>
  <c r="H632" i="22" s="1"/>
  <c r="I632" i="22" s="1"/>
  <c r="G628" i="22"/>
  <c r="H628" i="22" s="1"/>
  <c r="I628" i="22" s="1"/>
  <c r="G624" i="22"/>
  <c r="H624" i="22" s="1"/>
  <c r="I624" i="22" s="1"/>
  <c r="G620" i="22"/>
  <c r="H620" i="22" s="1"/>
  <c r="I620" i="22" s="1"/>
  <c r="G616" i="22"/>
  <c r="H616" i="22" s="1"/>
  <c r="I616" i="22" s="1"/>
  <c r="G612" i="22"/>
  <c r="H612" i="22" s="1"/>
  <c r="I612" i="22" s="1"/>
  <c r="G608" i="22"/>
  <c r="H608" i="22" s="1"/>
  <c r="I608" i="22" s="1"/>
  <c r="G604" i="22"/>
  <c r="H604" i="22" s="1"/>
  <c r="I604" i="22" s="1"/>
  <c r="G600" i="22"/>
  <c r="H600" i="22" s="1"/>
  <c r="I600" i="22" s="1"/>
  <c r="G596" i="22"/>
  <c r="H596" i="22" s="1"/>
  <c r="I596" i="22" s="1"/>
  <c r="G592" i="22"/>
  <c r="H592" i="22" s="1"/>
  <c r="I592" i="22" s="1"/>
  <c r="G588" i="22"/>
  <c r="H588" i="22" s="1"/>
  <c r="I588" i="22" s="1"/>
  <c r="G584" i="22"/>
  <c r="H584" i="22" s="1"/>
  <c r="I584" i="22" s="1"/>
  <c r="G580" i="22"/>
  <c r="H580" i="22" s="1"/>
  <c r="I580" i="22" s="1"/>
  <c r="G576" i="22"/>
  <c r="H576" i="22" s="1"/>
  <c r="I576" i="22" s="1"/>
  <c r="G572" i="22"/>
  <c r="H572" i="22" s="1"/>
  <c r="I572" i="22" s="1"/>
  <c r="G568" i="22"/>
  <c r="H568" i="22" s="1"/>
  <c r="I568" i="22" s="1"/>
  <c r="G564" i="22"/>
  <c r="H564" i="22" s="1"/>
  <c r="I564" i="22" s="1"/>
  <c r="G560" i="22"/>
  <c r="H560" i="22" s="1"/>
  <c r="I560" i="22" s="1"/>
  <c r="G556" i="22"/>
  <c r="H556" i="22" s="1"/>
  <c r="I556" i="22" s="1"/>
  <c r="G552" i="22"/>
  <c r="H552" i="22" s="1"/>
  <c r="I552" i="22" s="1"/>
  <c r="G548" i="22"/>
  <c r="H548" i="22" s="1"/>
  <c r="I548" i="22" s="1"/>
  <c r="G539" i="22"/>
  <c r="H539" i="22" s="1"/>
  <c r="I539" i="22" s="1"/>
  <c r="G534" i="22"/>
  <c r="H534" i="22" s="1"/>
  <c r="I534" i="22" s="1"/>
  <c r="G530" i="22"/>
  <c r="H530" i="22" s="1"/>
  <c r="I530" i="22" s="1"/>
  <c r="G526" i="22"/>
  <c r="H526" i="22" s="1"/>
  <c r="I526" i="22" s="1"/>
  <c r="G522" i="22"/>
  <c r="H522" i="22" s="1"/>
  <c r="I522" i="22" s="1"/>
  <c r="G518" i="22"/>
  <c r="H518" i="22" s="1"/>
  <c r="I518" i="22" s="1"/>
  <c r="G514" i="22"/>
  <c r="H514" i="22" s="1"/>
  <c r="I514" i="22" s="1"/>
  <c r="G510" i="22"/>
  <c r="H510" i="22" s="1"/>
  <c r="I510" i="22" s="1"/>
  <c r="G506" i="22"/>
  <c r="H506" i="22" s="1"/>
  <c r="I506" i="22" s="1"/>
  <c r="G502" i="22"/>
  <c r="H502" i="22" s="1"/>
  <c r="I502" i="22" s="1"/>
  <c r="G498" i="22"/>
  <c r="H498" i="22" s="1"/>
  <c r="I498" i="22" s="1"/>
  <c r="G494" i="22"/>
  <c r="H494" i="22" s="1"/>
  <c r="I494" i="22" s="1"/>
  <c r="G490" i="22"/>
  <c r="H490" i="22" s="1"/>
  <c r="I490" i="22" s="1"/>
  <c r="G486" i="22"/>
  <c r="H486" i="22" s="1"/>
  <c r="I486" i="22" s="1"/>
  <c r="G482" i="22"/>
  <c r="H482" i="22" s="1"/>
  <c r="I482" i="22" s="1"/>
  <c r="G478" i="22"/>
  <c r="H478" i="22" s="1"/>
  <c r="I478" i="22" s="1"/>
  <c r="G474" i="22"/>
  <c r="H474" i="22" s="1"/>
  <c r="I474" i="22" s="1"/>
  <c r="G470" i="22"/>
  <c r="H470" i="22" s="1"/>
  <c r="I470" i="22" s="1"/>
  <c r="G466" i="22"/>
  <c r="H466" i="22" s="1"/>
  <c r="I466" i="22" s="1"/>
  <c r="G462" i="22"/>
  <c r="H462" i="22" s="1"/>
  <c r="I462" i="22" s="1"/>
  <c r="G458" i="22"/>
  <c r="H458" i="22" s="1"/>
  <c r="I458" i="22" s="1"/>
  <c r="G454" i="22"/>
  <c r="H454" i="22" s="1"/>
  <c r="I454" i="22" s="1"/>
  <c r="G450" i="22"/>
  <c r="H450" i="22" s="1"/>
  <c r="I450" i="22" s="1"/>
  <c r="G446" i="22"/>
  <c r="H446" i="22" s="1"/>
  <c r="I446" i="22" s="1"/>
  <c r="G442" i="22"/>
  <c r="H442" i="22" s="1"/>
  <c r="I442" i="22" s="1"/>
  <c r="G438" i="22"/>
  <c r="H438" i="22" s="1"/>
  <c r="I438" i="22" s="1"/>
  <c r="G4237" i="22"/>
  <c r="H4237" i="22" s="1"/>
  <c r="I4237" i="22" s="1"/>
  <c r="G4202" i="22"/>
  <c r="H4202" i="22" s="1"/>
  <c r="I4202" i="22" s="1"/>
  <c r="G4161" i="22"/>
  <c r="H4161" i="22" s="1"/>
  <c r="I4161" i="22" s="1"/>
  <c r="G4120" i="22"/>
  <c r="H4120" i="22" s="1"/>
  <c r="I4120" i="22" s="1"/>
  <c r="G4074" i="22"/>
  <c r="H4074" i="22" s="1"/>
  <c r="I4074" i="22" s="1"/>
  <c r="G4030" i="22"/>
  <c r="H4030" i="22" s="1"/>
  <c r="I4030" i="22" s="1"/>
  <c r="G3989" i="22"/>
  <c r="H3989" i="22" s="1"/>
  <c r="I3989" i="22" s="1"/>
  <c r="G3946" i="22"/>
  <c r="H3946" i="22" s="1"/>
  <c r="I3946" i="22" s="1"/>
  <c r="G3911" i="22"/>
  <c r="H3911" i="22" s="1"/>
  <c r="I3911" i="22" s="1"/>
  <c r="G3870" i="22"/>
  <c r="H3870" i="22" s="1"/>
  <c r="I3870" i="22" s="1"/>
  <c r="G3830" i="22"/>
  <c r="H3830" i="22" s="1"/>
  <c r="I3830" i="22" s="1"/>
  <c r="G3794" i="22"/>
  <c r="H3794" i="22" s="1"/>
  <c r="I3794" i="22" s="1"/>
  <c r="G3756" i="22"/>
  <c r="H3756" i="22" s="1"/>
  <c r="I3756" i="22" s="1"/>
  <c r="G3720" i="22"/>
  <c r="H3720" i="22" s="1"/>
  <c r="I3720" i="22" s="1"/>
  <c r="G3682" i="22"/>
  <c r="H3682" i="22" s="1"/>
  <c r="I3682" i="22" s="1"/>
  <c r="G3632" i="22"/>
  <c r="H3632" i="22" s="1"/>
  <c r="I3632" i="22" s="1"/>
  <c r="G3590" i="22"/>
  <c r="H3590" i="22" s="1"/>
  <c r="I3590" i="22" s="1"/>
  <c r="G3558" i="22"/>
  <c r="H3558" i="22" s="1"/>
  <c r="I3558" i="22" s="1"/>
  <c r="G3526" i="22"/>
  <c r="H3526" i="22" s="1"/>
  <c r="I3526" i="22" s="1"/>
  <c r="G3494" i="22"/>
  <c r="H3494" i="22" s="1"/>
  <c r="I3494" i="22" s="1"/>
  <c r="G1112" i="22"/>
  <c r="H1112" i="22" s="1"/>
  <c r="I1112" i="22" s="1"/>
  <c r="G1110" i="22"/>
  <c r="H1110" i="22" s="1"/>
  <c r="I1110" i="22" s="1"/>
  <c r="G1108" i="22"/>
  <c r="H1108" i="22" s="1"/>
  <c r="I1108" i="22" s="1"/>
  <c r="G1105" i="22"/>
  <c r="H1105" i="22" s="1"/>
  <c r="I1105" i="22" s="1"/>
  <c r="G1103" i="22"/>
  <c r="H1103" i="22" s="1"/>
  <c r="I1103" i="22" s="1"/>
  <c r="G1101" i="22"/>
  <c r="H1101" i="22" s="1"/>
  <c r="I1101" i="22" s="1"/>
  <c r="G1099" i="22"/>
  <c r="H1099" i="22" s="1"/>
  <c r="I1099" i="22" s="1"/>
  <c r="G1097" i="22"/>
  <c r="H1097" i="22" s="1"/>
  <c r="I1097" i="22" s="1"/>
  <c r="G1095" i="22"/>
  <c r="H1095" i="22" s="1"/>
  <c r="I1095" i="22" s="1"/>
  <c r="G1093" i="22"/>
  <c r="H1093" i="22" s="1"/>
  <c r="I1093" i="22" s="1"/>
  <c r="G1091" i="22"/>
  <c r="H1091" i="22" s="1"/>
  <c r="I1091" i="22" s="1"/>
  <c r="G1089" i="22"/>
  <c r="H1089" i="22" s="1"/>
  <c r="I1089" i="22" s="1"/>
  <c r="G1087" i="22"/>
  <c r="H1087" i="22" s="1"/>
  <c r="I1087" i="22" s="1"/>
  <c r="G1085" i="22"/>
  <c r="H1085" i="22" s="1"/>
  <c r="I1085" i="22" s="1"/>
  <c r="G1083" i="22"/>
  <c r="H1083" i="22" s="1"/>
  <c r="I1083" i="22" s="1"/>
  <c r="G1081" i="22"/>
  <c r="H1081" i="22" s="1"/>
  <c r="I1081" i="22" s="1"/>
  <c r="G1079" i="22"/>
  <c r="H1079" i="22" s="1"/>
  <c r="I1079" i="22" s="1"/>
  <c r="G1077" i="22"/>
  <c r="H1077" i="22" s="1"/>
  <c r="I1077" i="22" s="1"/>
  <c r="G1075" i="22"/>
  <c r="H1075" i="22" s="1"/>
  <c r="I1075" i="22" s="1"/>
  <c r="G1073" i="22"/>
  <c r="H1073" i="22" s="1"/>
  <c r="I1073" i="22" s="1"/>
  <c r="G1071" i="22"/>
  <c r="H1071" i="22" s="1"/>
  <c r="I1071" i="22" s="1"/>
  <c r="G1069" i="22"/>
  <c r="H1069" i="22" s="1"/>
  <c r="I1069" i="22" s="1"/>
  <c r="G1065" i="22"/>
  <c r="H1065" i="22" s="1"/>
  <c r="I1065" i="22" s="1"/>
  <c r="G1061" i="22"/>
  <c r="H1061" i="22" s="1"/>
  <c r="I1061" i="22" s="1"/>
  <c r="G1057" i="22"/>
  <c r="H1057" i="22" s="1"/>
  <c r="I1057" i="22" s="1"/>
  <c r="G1053" i="22"/>
  <c r="H1053" i="22" s="1"/>
  <c r="I1053" i="22" s="1"/>
  <c r="G1049" i="22"/>
  <c r="H1049" i="22" s="1"/>
  <c r="I1049" i="22" s="1"/>
  <c r="G1045" i="22"/>
  <c r="H1045" i="22" s="1"/>
  <c r="I1045" i="22" s="1"/>
  <c r="G1041" i="22"/>
  <c r="H1041" i="22" s="1"/>
  <c r="I1041" i="22" s="1"/>
  <c r="G1037" i="22"/>
  <c r="H1037" i="22" s="1"/>
  <c r="I1037" i="22" s="1"/>
  <c r="G1033" i="22"/>
  <c r="H1033" i="22" s="1"/>
  <c r="I1033" i="22" s="1"/>
  <c r="G1029" i="22"/>
  <c r="H1029" i="22" s="1"/>
  <c r="I1029" i="22" s="1"/>
  <c r="G1025" i="22"/>
  <c r="H1025" i="22" s="1"/>
  <c r="I1025" i="22" s="1"/>
  <c r="G1021" i="22"/>
  <c r="H1021" i="22" s="1"/>
  <c r="I1021" i="22" s="1"/>
  <c r="G1017" i="22"/>
  <c r="H1017" i="22" s="1"/>
  <c r="I1017" i="22" s="1"/>
  <c r="G1013" i="22"/>
  <c r="H1013" i="22" s="1"/>
  <c r="I1013" i="22" s="1"/>
  <c r="G1009" i="22"/>
  <c r="H1009" i="22" s="1"/>
  <c r="I1009" i="22" s="1"/>
  <c r="G1005" i="22"/>
  <c r="H1005" i="22" s="1"/>
  <c r="I1005" i="22" s="1"/>
  <c r="G1001" i="22"/>
  <c r="H1001" i="22" s="1"/>
  <c r="I1001" i="22" s="1"/>
  <c r="G997" i="22"/>
  <c r="H997" i="22" s="1"/>
  <c r="I997" i="22" s="1"/>
  <c r="G993" i="22"/>
  <c r="H993" i="22" s="1"/>
  <c r="I993" i="22" s="1"/>
  <c r="G989" i="22"/>
  <c r="H989" i="22" s="1"/>
  <c r="I989" i="22" s="1"/>
  <c r="G985" i="22"/>
  <c r="H985" i="22" s="1"/>
  <c r="I985" i="22" s="1"/>
  <c r="G981" i="22"/>
  <c r="H981" i="22" s="1"/>
  <c r="I981" i="22" s="1"/>
  <c r="G977" i="22"/>
  <c r="H977" i="22" s="1"/>
  <c r="I977" i="22" s="1"/>
  <c r="G973" i="22"/>
  <c r="H973" i="22" s="1"/>
  <c r="I973" i="22" s="1"/>
  <c r="G969" i="22"/>
  <c r="H969" i="22" s="1"/>
  <c r="I969" i="22" s="1"/>
  <c r="G965" i="22"/>
  <c r="H965" i="22" s="1"/>
  <c r="I965" i="22" s="1"/>
  <c r="G961" i="22"/>
  <c r="H961" i="22" s="1"/>
  <c r="I961" i="22" s="1"/>
  <c r="G957" i="22"/>
  <c r="H957" i="22" s="1"/>
  <c r="I957" i="22" s="1"/>
  <c r="G953" i="22"/>
  <c r="H953" i="22" s="1"/>
  <c r="I953" i="22" s="1"/>
  <c r="G949" i="22"/>
  <c r="H949" i="22" s="1"/>
  <c r="I949" i="22" s="1"/>
  <c r="G945" i="22"/>
  <c r="H945" i="22" s="1"/>
  <c r="I945" i="22" s="1"/>
  <c r="G941" i="22"/>
  <c r="H941" i="22" s="1"/>
  <c r="I941" i="22" s="1"/>
  <c r="G937" i="22"/>
  <c r="H937" i="22" s="1"/>
  <c r="I937" i="22" s="1"/>
  <c r="G933" i="22"/>
  <c r="H933" i="22" s="1"/>
  <c r="I933" i="22" s="1"/>
  <c r="G929" i="22"/>
  <c r="H929" i="22" s="1"/>
  <c r="I929" i="22" s="1"/>
  <c r="G925" i="22"/>
  <c r="H925" i="22" s="1"/>
  <c r="I925" i="22" s="1"/>
  <c r="G921" i="22"/>
  <c r="H921" i="22" s="1"/>
  <c r="I921" i="22" s="1"/>
  <c r="G917" i="22"/>
  <c r="H917" i="22" s="1"/>
  <c r="I917" i="22" s="1"/>
  <c r="G913" i="22"/>
  <c r="H913" i="22" s="1"/>
  <c r="I913" i="22" s="1"/>
  <c r="G909" i="22"/>
  <c r="H909" i="22" s="1"/>
  <c r="I909" i="22" s="1"/>
  <c r="G905" i="22"/>
  <c r="H905" i="22" s="1"/>
  <c r="I905" i="22" s="1"/>
  <c r="G901" i="22"/>
  <c r="H901" i="22" s="1"/>
  <c r="I901" i="22" s="1"/>
  <c r="G897" i="22"/>
  <c r="H897" i="22" s="1"/>
  <c r="I897" i="22" s="1"/>
  <c r="G893" i="22"/>
  <c r="H893" i="22" s="1"/>
  <c r="I893" i="22" s="1"/>
  <c r="G889" i="22"/>
  <c r="H889" i="22" s="1"/>
  <c r="I889" i="22" s="1"/>
  <c r="G885" i="22"/>
  <c r="H885" i="22" s="1"/>
  <c r="I885" i="22" s="1"/>
  <c r="G881" i="22"/>
  <c r="H881" i="22" s="1"/>
  <c r="I881" i="22" s="1"/>
  <c r="G877" i="22"/>
  <c r="H877" i="22" s="1"/>
  <c r="I877" i="22" s="1"/>
  <c r="G873" i="22"/>
  <c r="H873" i="22" s="1"/>
  <c r="I873" i="22" s="1"/>
  <c r="G869" i="22"/>
  <c r="H869" i="22" s="1"/>
  <c r="I869" i="22" s="1"/>
  <c r="G865" i="22"/>
  <c r="H865" i="22" s="1"/>
  <c r="I865" i="22" s="1"/>
  <c r="G861" i="22"/>
  <c r="H861" i="22" s="1"/>
  <c r="I861" i="22" s="1"/>
  <c r="G857" i="22"/>
  <c r="H857" i="22" s="1"/>
  <c r="I857" i="22" s="1"/>
  <c r="G853" i="22"/>
  <c r="H853" i="22" s="1"/>
  <c r="I853" i="22" s="1"/>
  <c r="G849" i="22"/>
  <c r="H849" i="22" s="1"/>
  <c r="I849" i="22" s="1"/>
  <c r="G845" i="22"/>
  <c r="H845" i="22" s="1"/>
  <c r="I845" i="22" s="1"/>
  <c r="G841" i="22"/>
  <c r="H841" i="22" s="1"/>
  <c r="I841" i="22" s="1"/>
  <c r="G837" i="22"/>
  <c r="H837" i="22" s="1"/>
  <c r="I837" i="22" s="1"/>
  <c r="G833" i="22"/>
  <c r="H833" i="22" s="1"/>
  <c r="I833" i="22" s="1"/>
  <c r="G829" i="22"/>
  <c r="H829" i="22" s="1"/>
  <c r="I829" i="22" s="1"/>
  <c r="G825" i="22"/>
  <c r="H825" i="22" s="1"/>
  <c r="I825" i="22" s="1"/>
  <c r="G821" i="22"/>
  <c r="H821" i="22" s="1"/>
  <c r="I821" i="22" s="1"/>
  <c r="G817" i="22"/>
  <c r="H817" i="22" s="1"/>
  <c r="I817" i="22" s="1"/>
  <c r="G813" i="22"/>
  <c r="H813" i="22" s="1"/>
  <c r="I813" i="22" s="1"/>
  <c r="G809" i="22"/>
  <c r="H809" i="22" s="1"/>
  <c r="I809" i="22" s="1"/>
  <c r="G805" i="22"/>
  <c r="H805" i="22" s="1"/>
  <c r="I805" i="22" s="1"/>
  <c r="G801" i="22"/>
  <c r="H801" i="22" s="1"/>
  <c r="I801" i="22" s="1"/>
  <c r="G797" i="22"/>
  <c r="H797" i="22" s="1"/>
  <c r="I797" i="22" s="1"/>
  <c r="G793" i="22"/>
  <c r="H793" i="22" s="1"/>
  <c r="I793" i="22" s="1"/>
  <c r="G789" i="22"/>
  <c r="H789" i="22" s="1"/>
  <c r="I789" i="22" s="1"/>
  <c r="G785" i="22"/>
  <c r="H785" i="22" s="1"/>
  <c r="I785" i="22" s="1"/>
  <c r="G781" i="22"/>
  <c r="H781" i="22" s="1"/>
  <c r="I781" i="22" s="1"/>
  <c r="G777" i="22"/>
  <c r="H777" i="22" s="1"/>
  <c r="I777" i="22" s="1"/>
  <c r="G773" i="22"/>
  <c r="H773" i="22" s="1"/>
  <c r="I773" i="22" s="1"/>
  <c r="G769" i="22"/>
  <c r="H769" i="22" s="1"/>
  <c r="I769" i="22" s="1"/>
  <c r="G765" i="22"/>
  <c r="H765" i="22" s="1"/>
  <c r="I765" i="22" s="1"/>
  <c r="G761" i="22"/>
  <c r="H761" i="22" s="1"/>
  <c r="I761" i="22" s="1"/>
  <c r="G757" i="22"/>
  <c r="H757" i="22" s="1"/>
  <c r="I757" i="22" s="1"/>
  <c r="G753" i="22"/>
  <c r="H753" i="22" s="1"/>
  <c r="I753" i="22" s="1"/>
  <c r="G749" i="22"/>
  <c r="H749" i="22" s="1"/>
  <c r="I749" i="22" s="1"/>
  <c r="G745" i="22"/>
  <c r="H745" i="22" s="1"/>
  <c r="I745" i="22" s="1"/>
  <c r="G741" i="22"/>
  <c r="H741" i="22" s="1"/>
  <c r="I741" i="22" s="1"/>
  <c r="G737" i="22"/>
  <c r="H737" i="22" s="1"/>
  <c r="I737" i="22" s="1"/>
  <c r="G733" i="22"/>
  <c r="H733" i="22" s="1"/>
  <c r="I733" i="22" s="1"/>
  <c r="G729" i="22"/>
  <c r="H729" i="22" s="1"/>
  <c r="I729" i="22" s="1"/>
  <c r="G725" i="22"/>
  <c r="H725" i="22" s="1"/>
  <c r="I725" i="22" s="1"/>
  <c r="G713" i="22"/>
  <c r="H713" i="22" s="1"/>
  <c r="I713" i="22" s="1"/>
  <c r="G709" i="22"/>
  <c r="H709" i="22" s="1"/>
  <c r="I709" i="22" s="1"/>
  <c r="G705" i="22"/>
  <c r="H705" i="22" s="1"/>
  <c r="I705" i="22" s="1"/>
  <c r="G701" i="22"/>
  <c r="H701" i="22" s="1"/>
  <c r="I701" i="22" s="1"/>
  <c r="G697" i="22"/>
  <c r="H697" i="22" s="1"/>
  <c r="I697" i="22" s="1"/>
  <c r="G693" i="22"/>
  <c r="H693" i="22" s="1"/>
  <c r="I693" i="22" s="1"/>
  <c r="G689" i="22"/>
  <c r="H689" i="22" s="1"/>
  <c r="I689" i="22" s="1"/>
  <c r="G685" i="22"/>
  <c r="H685" i="22" s="1"/>
  <c r="I685" i="22" s="1"/>
  <c r="G681" i="22"/>
  <c r="H681" i="22" s="1"/>
  <c r="I681" i="22" s="1"/>
  <c r="G677" i="22"/>
  <c r="H677" i="22" s="1"/>
  <c r="I677" i="22" s="1"/>
  <c r="G673" i="22"/>
  <c r="H673" i="22" s="1"/>
  <c r="I673" i="22" s="1"/>
  <c r="G669" i="22"/>
  <c r="H669" i="22" s="1"/>
  <c r="I669" i="22" s="1"/>
  <c r="G665" i="22"/>
  <c r="H665" i="22" s="1"/>
  <c r="I665" i="22" s="1"/>
  <c r="G661" i="22"/>
  <c r="H661" i="22" s="1"/>
  <c r="I661" i="22" s="1"/>
  <c r="G657" i="22"/>
  <c r="H657" i="22" s="1"/>
  <c r="I657" i="22" s="1"/>
  <c r="G653" i="22"/>
  <c r="H653" i="22" s="1"/>
  <c r="I653" i="22" s="1"/>
  <c r="G649" i="22"/>
  <c r="H649" i="22" s="1"/>
  <c r="I649" i="22" s="1"/>
  <c r="G645" i="22"/>
  <c r="H645" i="22" s="1"/>
  <c r="I645" i="22" s="1"/>
  <c r="G641" i="22"/>
  <c r="H641" i="22" s="1"/>
  <c r="I641" i="22" s="1"/>
  <c r="G637" i="22"/>
  <c r="H637" i="22" s="1"/>
  <c r="I637" i="22" s="1"/>
  <c r="G633" i="22"/>
  <c r="H633" i="22" s="1"/>
  <c r="I633" i="22" s="1"/>
  <c r="G629" i="22"/>
  <c r="H629" i="22" s="1"/>
  <c r="I629" i="22" s="1"/>
  <c r="G625" i="22"/>
  <c r="H625" i="22" s="1"/>
  <c r="I625" i="22" s="1"/>
  <c r="G621" i="22"/>
  <c r="H621" i="22" s="1"/>
  <c r="I621" i="22" s="1"/>
  <c r="G617" i="22"/>
  <c r="H617" i="22" s="1"/>
  <c r="I617" i="22" s="1"/>
  <c r="G613" i="22"/>
  <c r="H613" i="22" s="1"/>
  <c r="I613" i="22" s="1"/>
  <c r="G609" i="22"/>
  <c r="H609" i="22" s="1"/>
  <c r="I609" i="22" s="1"/>
  <c r="G605" i="22"/>
  <c r="H605" i="22" s="1"/>
  <c r="I605" i="22" s="1"/>
  <c r="G601" i="22"/>
  <c r="H601" i="22" s="1"/>
  <c r="I601" i="22" s="1"/>
  <c r="G597" i="22"/>
  <c r="H597" i="22" s="1"/>
  <c r="I597" i="22" s="1"/>
  <c r="G593" i="22"/>
  <c r="H593" i="22" s="1"/>
  <c r="I593" i="22" s="1"/>
  <c r="G589" i="22"/>
  <c r="H589" i="22" s="1"/>
  <c r="I589" i="22" s="1"/>
  <c r="G585" i="22"/>
  <c r="H585" i="22" s="1"/>
  <c r="I585" i="22" s="1"/>
  <c r="G581" i="22"/>
  <c r="H581" i="22" s="1"/>
  <c r="I581" i="22" s="1"/>
  <c r="G577" i="22"/>
  <c r="H577" i="22" s="1"/>
  <c r="I577" i="22" s="1"/>
  <c r="G573" i="22"/>
  <c r="H573" i="22" s="1"/>
  <c r="I573" i="22" s="1"/>
  <c r="G569" i="22"/>
  <c r="H569" i="22" s="1"/>
  <c r="I569" i="22" s="1"/>
  <c r="G565" i="22"/>
  <c r="H565" i="22" s="1"/>
  <c r="I565" i="22" s="1"/>
  <c r="G561" i="22"/>
  <c r="H561" i="22" s="1"/>
  <c r="I561" i="22" s="1"/>
  <c r="G557" i="22"/>
  <c r="H557" i="22" s="1"/>
  <c r="I557" i="22" s="1"/>
  <c r="G553" i="22"/>
  <c r="H553" i="22" s="1"/>
  <c r="I553" i="22" s="1"/>
  <c r="G549" i="22"/>
  <c r="H549" i="22" s="1"/>
  <c r="I549" i="22" s="1"/>
  <c r="G540" i="22"/>
  <c r="H540" i="22" s="1"/>
  <c r="I540" i="22" s="1"/>
  <c r="G536" i="22"/>
  <c r="H536" i="22" s="1"/>
  <c r="I536" i="22" s="1"/>
  <c r="G531" i="22"/>
  <c r="H531" i="22" s="1"/>
  <c r="I531" i="22" s="1"/>
  <c r="G527" i="22"/>
  <c r="H527" i="22" s="1"/>
  <c r="I527" i="22" s="1"/>
  <c r="G523" i="22"/>
  <c r="H523" i="22" s="1"/>
  <c r="I523" i="22" s="1"/>
  <c r="G519" i="22"/>
  <c r="H519" i="22" s="1"/>
  <c r="I519" i="22" s="1"/>
  <c r="G515" i="22"/>
  <c r="H515" i="22" s="1"/>
  <c r="I515" i="22" s="1"/>
  <c r="G511" i="22"/>
  <c r="H511" i="22" s="1"/>
  <c r="I511" i="22" s="1"/>
  <c r="G507" i="22"/>
  <c r="H507" i="22" s="1"/>
  <c r="I507" i="22" s="1"/>
  <c r="G503" i="22"/>
  <c r="H503" i="22" s="1"/>
  <c r="I503" i="22" s="1"/>
  <c r="G499" i="22"/>
  <c r="H499" i="22" s="1"/>
  <c r="I499" i="22" s="1"/>
  <c r="G495" i="22"/>
  <c r="H495" i="22" s="1"/>
  <c r="I495" i="22" s="1"/>
  <c r="G491" i="22"/>
  <c r="H491" i="22" s="1"/>
  <c r="I491" i="22" s="1"/>
  <c r="G487" i="22"/>
  <c r="H487" i="22" s="1"/>
  <c r="I487" i="22" s="1"/>
  <c r="G483" i="22"/>
  <c r="H483" i="22" s="1"/>
  <c r="I483" i="22" s="1"/>
  <c r="G479" i="22"/>
  <c r="H479" i="22" s="1"/>
  <c r="I479" i="22" s="1"/>
  <c r="G475" i="22"/>
  <c r="H475" i="22" s="1"/>
  <c r="I475" i="22" s="1"/>
  <c r="G471" i="22"/>
  <c r="H471" i="22" s="1"/>
  <c r="I471" i="22" s="1"/>
  <c r="G467" i="22"/>
  <c r="H467" i="22" s="1"/>
  <c r="I467" i="22" s="1"/>
  <c r="G463" i="22"/>
  <c r="H463" i="22" s="1"/>
  <c r="I463" i="22" s="1"/>
  <c r="G459" i="22"/>
  <c r="H459" i="22" s="1"/>
  <c r="I459" i="22" s="1"/>
  <c r="G455" i="22"/>
  <c r="H455" i="22" s="1"/>
  <c r="I455" i="22" s="1"/>
  <c r="G451" i="22"/>
  <c r="H451" i="22" s="1"/>
  <c r="I451" i="22" s="1"/>
  <c r="G447" i="22"/>
  <c r="H447" i="22" s="1"/>
  <c r="I447" i="22" s="1"/>
  <c r="G443" i="22"/>
  <c r="H443" i="22" s="1"/>
  <c r="I443" i="22" s="1"/>
  <c r="G439" i="22"/>
  <c r="H439" i="22" s="1"/>
  <c r="I439" i="22" s="1"/>
  <c r="G435" i="22"/>
  <c r="H435" i="22" s="1"/>
  <c r="I435" i="22" s="1"/>
  <c r="G431" i="22"/>
  <c r="H431" i="22" s="1"/>
  <c r="I431" i="22" s="1"/>
  <c r="G427" i="22"/>
  <c r="H427" i="22" s="1"/>
  <c r="I427" i="22" s="1"/>
  <c r="G423" i="22"/>
  <c r="H423" i="22" s="1"/>
  <c r="I423" i="22" s="1"/>
  <c r="G419" i="22"/>
  <c r="H419" i="22" s="1"/>
  <c r="I419" i="22" s="1"/>
  <c r="G415" i="22"/>
  <c r="H415" i="22" s="1"/>
  <c r="I415" i="22" s="1"/>
  <c r="G411" i="22"/>
  <c r="H411" i="22" s="1"/>
  <c r="I411" i="22" s="1"/>
  <c r="G407" i="22"/>
  <c r="H407" i="22" s="1"/>
  <c r="I407" i="22" s="1"/>
  <c r="G403" i="22"/>
  <c r="H403" i="22" s="1"/>
  <c r="I403" i="22" s="1"/>
  <c r="G399" i="22"/>
  <c r="H399" i="22" s="1"/>
  <c r="I399" i="22" s="1"/>
  <c r="G395" i="22"/>
  <c r="H395" i="22" s="1"/>
  <c r="I395" i="22" s="1"/>
  <c r="G391" i="22"/>
  <c r="H391" i="22" s="1"/>
  <c r="I391" i="22" s="1"/>
  <c r="G387" i="22"/>
  <c r="H387" i="22" s="1"/>
  <c r="I387" i="22" s="1"/>
  <c r="G383" i="22"/>
  <c r="H383" i="22" s="1"/>
  <c r="I383" i="22" s="1"/>
  <c r="G379" i="22"/>
  <c r="H379" i="22" s="1"/>
  <c r="I379" i="22" s="1"/>
  <c r="G375" i="22"/>
  <c r="H375" i="22" s="1"/>
  <c r="I375" i="22" s="1"/>
  <c r="G371" i="22"/>
  <c r="H371" i="22" s="1"/>
  <c r="I371" i="22" s="1"/>
  <c r="G367" i="22"/>
  <c r="H367" i="22" s="1"/>
  <c r="I367" i="22" s="1"/>
  <c r="G362" i="22"/>
  <c r="H362" i="22" s="1"/>
  <c r="I362" i="22" s="1"/>
  <c r="G358" i="22"/>
  <c r="H358" i="22" s="1"/>
  <c r="I358" i="22" s="1"/>
  <c r="G354" i="22"/>
  <c r="H354" i="22" s="1"/>
  <c r="I354" i="22" s="1"/>
  <c r="G350" i="22"/>
  <c r="H350" i="22" s="1"/>
  <c r="I350" i="22" s="1"/>
  <c r="G345" i="22"/>
  <c r="H345" i="22" s="1"/>
  <c r="I345" i="22" s="1"/>
  <c r="G341" i="22"/>
  <c r="H341" i="22" s="1"/>
  <c r="I341" i="22" s="1"/>
  <c r="G337" i="22"/>
  <c r="H337" i="22" s="1"/>
  <c r="I337" i="22" s="1"/>
  <c r="G333" i="22"/>
  <c r="H333" i="22" s="1"/>
  <c r="I333" i="22" s="1"/>
  <c r="G329" i="22"/>
  <c r="H329" i="22" s="1"/>
  <c r="I329" i="22" s="1"/>
  <c r="G325" i="22"/>
  <c r="H325" i="22" s="1"/>
  <c r="I325" i="22" s="1"/>
  <c r="G321" i="22"/>
  <c r="H321" i="22" s="1"/>
  <c r="I321" i="22" s="1"/>
  <c r="G317" i="22"/>
  <c r="H317" i="22" s="1"/>
  <c r="I317" i="22" s="1"/>
  <c r="G313" i="22"/>
  <c r="H313" i="22" s="1"/>
  <c r="I313" i="22" s="1"/>
  <c r="G309" i="22"/>
  <c r="H309" i="22" s="1"/>
  <c r="I309" i="22" s="1"/>
  <c r="G305" i="22"/>
  <c r="H305" i="22" s="1"/>
  <c r="I305" i="22" s="1"/>
  <c r="G301" i="22"/>
  <c r="H301" i="22" s="1"/>
  <c r="I301" i="22" s="1"/>
  <c r="G297" i="22"/>
  <c r="H297" i="22" s="1"/>
  <c r="I297" i="22" s="1"/>
  <c r="G293" i="22"/>
  <c r="H293" i="22" s="1"/>
  <c r="I293" i="22" s="1"/>
  <c r="G289" i="22"/>
  <c r="H289" i="22" s="1"/>
  <c r="I289" i="22" s="1"/>
  <c r="G285" i="22"/>
  <c r="H285" i="22" s="1"/>
  <c r="I285" i="22" s="1"/>
  <c r="G281" i="22"/>
  <c r="H281" i="22" s="1"/>
  <c r="I281" i="22" s="1"/>
  <c r="G277" i="22"/>
  <c r="H277" i="22" s="1"/>
  <c r="I277" i="22" s="1"/>
  <c r="G273" i="22"/>
  <c r="H273" i="22" s="1"/>
  <c r="I273" i="22" s="1"/>
  <c r="G269" i="22"/>
  <c r="H269" i="22" s="1"/>
  <c r="I269" i="22" s="1"/>
  <c r="G265" i="22"/>
  <c r="H265" i="22" s="1"/>
  <c r="I265" i="22" s="1"/>
  <c r="G261" i="22"/>
  <c r="H261" i="22" s="1"/>
  <c r="I261" i="22" s="1"/>
  <c r="G257" i="22"/>
  <c r="H257" i="22" s="1"/>
  <c r="I257" i="22" s="1"/>
  <c r="G253" i="22"/>
  <c r="H253" i="22" s="1"/>
  <c r="I253" i="22" s="1"/>
  <c r="G249" i="22"/>
  <c r="H249" i="22" s="1"/>
  <c r="I249" i="22" s="1"/>
  <c r="G245" i="22"/>
  <c r="H245" i="22" s="1"/>
  <c r="I245" i="22" s="1"/>
  <c r="G241" i="22"/>
  <c r="H241" i="22" s="1"/>
  <c r="I241" i="22" s="1"/>
  <c r="G237" i="22"/>
  <c r="H237" i="22" s="1"/>
  <c r="I237" i="22" s="1"/>
  <c r="G233" i="22"/>
  <c r="H233" i="22" s="1"/>
  <c r="I233" i="22" s="1"/>
  <c r="G229" i="22"/>
  <c r="H229" i="22" s="1"/>
  <c r="I229" i="22" s="1"/>
  <c r="G225" i="22"/>
  <c r="H225" i="22" s="1"/>
  <c r="I225" i="22" s="1"/>
  <c r="G221" i="22"/>
  <c r="H221" i="22" s="1"/>
  <c r="I221" i="22" s="1"/>
  <c r="G217" i="22"/>
  <c r="H217" i="22" s="1"/>
  <c r="I217" i="22" s="1"/>
  <c r="G213" i="22"/>
  <c r="H213" i="22" s="1"/>
  <c r="I213" i="22" s="1"/>
  <c r="G209" i="22"/>
  <c r="H209" i="22" s="1"/>
  <c r="I209" i="22" s="1"/>
  <c r="G205" i="22"/>
  <c r="H205" i="22" s="1"/>
  <c r="I205" i="22" s="1"/>
  <c r="G201" i="22"/>
  <c r="H201" i="22" s="1"/>
  <c r="I201" i="22" s="1"/>
  <c r="G197" i="22"/>
  <c r="H197" i="22" s="1"/>
  <c r="I197" i="22" s="1"/>
  <c r="G193" i="22"/>
  <c r="H193" i="22" s="1"/>
  <c r="I193" i="22" s="1"/>
  <c r="G189" i="22"/>
  <c r="H189" i="22" s="1"/>
  <c r="I189" i="22" s="1"/>
  <c r="G185" i="22"/>
  <c r="H185" i="22" s="1"/>
  <c r="I185" i="22" s="1"/>
  <c r="G181" i="22"/>
  <c r="H181" i="22" s="1"/>
  <c r="I181" i="22" s="1"/>
  <c r="G177" i="22"/>
  <c r="G171" i="22"/>
  <c r="H171" i="22" s="1"/>
  <c r="I171" i="22" s="1"/>
  <c r="G167" i="22"/>
  <c r="H167" i="22" s="1"/>
  <c r="I167" i="22" s="1"/>
  <c r="G163" i="22"/>
  <c r="H163" i="22" s="1"/>
  <c r="I163" i="22" s="1"/>
  <c r="G158" i="22"/>
  <c r="H158" i="22" s="1"/>
  <c r="I158" i="22" s="1"/>
  <c r="G154" i="22"/>
  <c r="H154" i="22" s="1"/>
  <c r="I154" i="22" s="1"/>
  <c r="G150" i="22"/>
  <c r="H150" i="22" s="1"/>
  <c r="I150" i="22" s="1"/>
  <c r="G146" i="22"/>
  <c r="H146" i="22" s="1"/>
  <c r="I146" i="22" s="1"/>
  <c r="G140" i="22"/>
  <c r="H140" i="22" s="1"/>
  <c r="I140" i="22" s="1"/>
  <c r="G136" i="22"/>
  <c r="H136" i="22" s="1"/>
  <c r="I136" i="22" s="1"/>
  <c r="G132" i="22"/>
  <c r="H132" i="22" s="1"/>
  <c r="I132" i="22" s="1"/>
  <c r="G127" i="22"/>
  <c r="H127" i="22" s="1"/>
  <c r="I127" i="22" s="1"/>
  <c r="G123" i="22"/>
  <c r="H123" i="22" s="1"/>
  <c r="I123" i="22" s="1"/>
  <c r="G119" i="22"/>
  <c r="H119" i="22" s="1"/>
  <c r="I119" i="22" s="1"/>
  <c r="G115" i="22"/>
  <c r="H115" i="22" s="1"/>
  <c r="I115" i="22" s="1"/>
  <c r="G111" i="22"/>
  <c r="H111" i="22" s="1"/>
  <c r="I111" i="22" s="1"/>
  <c r="G106" i="22"/>
  <c r="H106" i="22" s="1"/>
  <c r="I106" i="22" s="1"/>
  <c r="G102" i="22"/>
  <c r="H102" i="22" s="1"/>
  <c r="I102" i="22" s="1"/>
  <c r="G98" i="22"/>
  <c r="H98" i="22" s="1"/>
  <c r="I98" i="22" s="1"/>
  <c r="G94" i="22"/>
  <c r="H94" i="22" s="1"/>
  <c r="I94" i="22" s="1"/>
  <c r="G90" i="22"/>
  <c r="H90" i="22" s="1"/>
  <c r="I90" i="22" s="1"/>
  <c r="G85" i="22"/>
  <c r="H85" i="22" s="1"/>
  <c r="I85" i="22" s="1"/>
  <c r="G81" i="22"/>
  <c r="H81" i="22" s="1"/>
  <c r="I81" i="22" s="1"/>
  <c r="G76" i="22"/>
  <c r="H76" i="22" s="1"/>
  <c r="I76" i="22" s="1"/>
  <c r="G72" i="22"/>
  <c r="H72" i="22" s="1"/>
  <c r="I72" i="22" s="1"/>
  <c r="G68" i="22"/>
  <c r="H68" i="22" s="1"/>
  <c r="I68" i="22" s="1"/>
  <c r="G63" i="22"/>
  <c r="H63" i="22" s="1"/>
  <c r="I63" i="22" s="1"/>
  <c r="G59" i="22"/>
  <c r="H59" i="22" s="1"/>
  <c r="I59" i="22" s="1"/>
  <c r="G54" i="22"/>
  <c r="H54" i="22" s="1"/>
  <c r="I54" i="22" s="1"/>
  <c r="G50" i="22"/>
  <c r="H50" i="22" s="1"/>
  <c r="I50" i="22" s="1"/>
  <c r="G45" i="22"/>
  <c r="H45" i="22" s="1"/>
  <c r="I45" i="22" s="1"/>
  <c r="G41" i="22"/>
  <c r="H41" i="22" s="1"/>
  <c r="I41" i="22" s="1"/>
  <c r="G36" i="22"/>
  <c r="H36" i="22" s="1"/>
  <c r="I36" i="22" s="1"/>
  <c r="G31" i="22"/>
  <c r="H31" i="22" s="1"/>
  <c r="I31" i="22" s="1"/>
  <c r="G27" i="22"/>
  <c r="H27" i="22" s="1"/>
  <c r="I27" i="22" s="1"/>
  <c r="G22" i="22"/>
  <c r="H22" i="22" s="1"/>
  <c r="I22" i="22" s="1"/>
  <c r="G18" i="22"/>
  <c r="H18" i="22" s="1"/>
  <c r="I18" i="22" s="1"/>
  <c r="G12" i="22"/>
  <c r="H12" i="22" s="1"/>
  <c r="I12" i="22" s="1"/>
  <c r="G6" i="22"/>
  <c r="H6" i="22" s="1"/>
  <c r="I6" i="22" s="1"/>
  <c r="G627" i="22"/>
  <c r="H627" i="22" s="1"/>
  <c r="I627" i="22" s="1"/>
  <c r="G607" i="22"/>
  <c r="H607" i="22" s="1"/>
  <c r="I607" i="22" s="1"/>
  <c r="G595" i="22"/>
  <c r="H595" i="22" s="1"/>
  <c r="I595" i="22" s="1"/>
  <c r="G583" i="22"/>
  <c r="H583" i="22" s="1"/>
  <c r="I583" i="22" s="1"/>
  <c r="G571" i="22"/>
  <c r="H571" i="22" s="1"/>
  <c r="I571" i="22" s="1"/>
  <c r="G559" i="22"/>
  <c r="H559" i="22" s="1"/>
  <c r="I559" i="22" s="1"/>
  <c r="G547" i="22"/>
  <c r="H547" i="22" s="1"/>
  <c r="I547" i="22" s="1"/>
  <c r="G529" i="22"/>
  <c r="H529" i="22" s="1"/>
  <c r="I529" i="22" s="1"/>
  <c r="G517" i="22"/>
  <c r="H517" i="22" s="1"/>
  <c r="I517" i="22" s="1"/>
  <c r="G505" i="22"/>
  <c r="H505" i="22" s="1"/>
  <c r="I505" i="22" s="1"/>
  <c r="G493" i="22"/>
  <c r="H493" i="22" s="1"/>
  <c r="I493" i="22" s="1"/>
  <c r="G481" i="22"/>
  <c r="H481" i="22" s="1"/>
  <c r="I481" i="22" s="1"/>
  <c r="G469" i="22"/>
  <c r="H469" i="22" s="1"/>
  <c r="I469" i="22" s="1"/>
  <c r="G457" i="22"/>
  <c r="H457" i="22" s="1"/>
  <c r="I457" i="22" s="1"/>
  <c r="G445" i="22"/>
  <c r="H445" i="22" s="1"/>
  <c r="I445" i="22" s="1"/>
  <c r="G433" i="22"/>
  <c r="H433" i="22" s="1"/>
  <c r="I433" i="22" s="1"/>
  <c r="G397" i="22"/>
  <c r="H397" i="22" s="1"/>
  <c r="I397" i="22" s="1"/>
  <c r="G385" i="22"/>
  <c r="H385" i="22" s="1"/>
  <c r="I385" i="22" s="1"/>
  <c r="G373" i="22"/>
  <c r="H373" i="22" s="1"/>
  <c r="I373" i="22" s="1"/>
  <c r="G369" i="22"/>
  <c r="H369" i="22" s="1"/>
  <c r="I369" i="22" s="1"/>
  <c r="G352" i="22"/>
  <c r="H352" i="22" s="1"/>
  <c r="I352" i="22" s="1"/>
  <c r="G327" i="22"/>
  <c r="H327" i="22" s="1"/>
  <c r="I327" i="22" s="1"/>
  <c r="G315" i="22"/>
  <c r="H315" i="22" s="1"/>
  <c r="I315" i="22" s="1"/>
  <c r="G299" i="22"/>
  <c r="H299" i="22" s="1"/>
  <c r="I299" i="22" s="1"/>
  <c r="G283" i="22"/>
  <c r="H283" i="22" s="1"/>
  <c r="I283" i="22" s="1"/>
  <c r="G279" i="22"/>
  <c r="H279" i="22" s="1"/>
  <c r="I279" i="22" s="1"/>
  <c r="G267" i="22"/>
  <c r="H267" i="22" s="1"/>
  <c r="I267" i="22" s="1"/>
  <c r="G255" i="22"/>
  <c r="H255" i="22" s="1"/>
  <c r="I255" i="22" s="1"/>
  <c r="G239" i="22"/>
  <c r="H239" i="22" s="1"/>
  <c r="I239" i="22" s="1"/>
  <c r="G223" i="22"/>
  <c r="H223" i="22" s="1"/>
  <c r="I223" i="22" s="1"/>
  <c r="G211" i="22"/>
  <c r="H211" i="22" s="1"/>
  <c r="I211" i="22" s="1"/>
  <c r="G183" i="22"/>
  <c r="H183" i="22" s="1"/>
  <c r="I183" i="22" s="1"/>
  <c r="G169" i="22"/>
  <c r="H169" i="22" s="1"/>
  <c r="I169" i="22" s="1"/>
  <c r="G156" i="22"/>
  <c r="H156" i="22" s="1"/>
  <c r="I156" i="22" s="1"/>
  <c r="G142" i="22"/>
  <c r="H142" i="22" s="1"/>
  <c r="I142" i="22" s="1"/>
  <c r="G138" i="22"/>
  <c r="H138" i="22" s="1"/>
  <c r="I138" i="22" s="1"/>
  <c r="G130" i="22"/>
  <c r="H130" i="22" s="1"/>
  <c r="I130" i="22" s="1"/>
  <c r="G113" i="22"/>
  <c r="H113" i="22" s="1"/>
  <c r="I113" i="22" s="1"/>
  <c r="G100" i="22"/>
  <c r="H100" i="22" s="1"/>
  <c r="I100" i="22" s="1"/>
  <c r="G87" i="22"/>
  <c r="H87" i="22" s="1"/>
  <c r="I87" i="22" s="1"/>
  <c r="G74" i="22"/>
  <c r="H74" i="22" s="1"/>
  <c r="I74" i="22" s="1"/>
  <c r="G61" i="22"/>
  <c r="H61" i="22" s="1"/>
  <c r="I61" i="22" s="1"/>
  <c r="G47" i="22"/>
  <c r="H47" i="22" s="1"/>
  <c r="I47" i="22" s="1"/>
  <c r="G34" i="22"/>
  <c r="H34" i="22" s="1"/>
  <c r="I34" i="22" s="1"/>
  <c r="G20" i="22"/>
  <c r="H20" i="22" s="1"/>
  <c r="I20" i="22" s="1"/>
  <c r="G418" i="22"/>
  <c r="H418" i="22" s="1"/>
  <c r="I418" i="22" s="1"/>
  <c r="G414" i="22"/>
  <c r="H414" i="22" s="1"/>
  <c r="I414" i="22" s="1"/>
  <c r="G402" i="22"/>
  <c r="H402" i="22" s="1"/>
  <c r="I402" i="22" s="1"/>
  <c r="G390" i="22"/>
  <c r="H390" i="22" s="1"/>
  <c r="I390" i="22" s="1"/>
  <c r="G378" i="22"/>
  <c r="H378" i="22" s="1"/>
  <c r="I378" i="22" s="1"/>
  <c r="G366" i="22"/>
  <c r="H366" i="22" s="1"/>
  <c r="I366" i="22" s="1"/>
  <c r="G353" i="22"/>
  <c r="H353" i="22" s="1"/>
  <c r="I353" i="22" s="1"/>
  <c r="G340" i="22"/>
  <c r="H340" i="22" s="1"/>
  <c r="I340" i="22" s="1"/>
  <c r="G328" i="22"/>
  <c r="H328" i="22" s="1"/>
  <c r="I328" i="22" s="1"/>
  <c r="G316" i="22"/>
  <c r="H316" i="22" s="1"/>
  <c r="I316" i="22" s="1"/>
  <c r="G304" i="22"/>
  <c r="H304" i="22" s="1"/>
  <c r="I304" i="22" s="1"/>
  <c r="G292" i="22"/>
  <c r="H292" i="22" s="1"/>
  <c r="I292" i="22" s="1"/>
  <c r="G280" i="22"/>
  <c r="H280" i="22" s="1"/>
  <c r="I280" i="22" s="1"/>
  <c r="G276" i="22"/>
  <c r="H276" i="22" s="1"/>
  <c r="I276" i="22" s="1"/>
  <c r="G264" i="22"/>
  <c r="H264" i="22" s="1"/>
  <c r="I264" i="22" s="1"/>
  <c r="G248" i="22"/>
  <c r="H248" i="22" s="1"/>
  <c r="I248" i="22" s="1"/>
  <c r="G232" i="22"/>
  <c r="H232" i="22" s="1"/>
  <c r="I232" i="22" s="1"/>
  <c r="G216" i="22"/>
  <c r="H216" i="22" s="1"/>
  <c r="I216" i="22" s="1"/>
  <c r="G4229" i="22"/>
  <c r="H4229" i="22" s="1"/>
  <c r="I4229" i="22" s="1"/>
  <c r="G4193" i="22"/>
  <c r="H4193" i="22" s="1"/>
  <c r="I4193" i="22" s="1"/>
  <c r="G4151" i="22"/>
  <c r="H4151" i="22" s="1"/>
  <c r="I4151" i="22" s="1"/>
  <c r="G4110" i="22"/>
  <c r="H4110" i="22" s="1"/>
  <c r="I4110" i="22" s="1"/>
  <c r="G4063" i="22"/>
  <c r="H4063" i="22" s="1"/>
  <c r="I4063" i="22" s="1"/>
  <c r="G4019" i="22"/>
  <c r="H4019" i="22" s="1"/>
  <c r="I4019" i="22" s="1"/>
  <c r="G3979" i="22"/>
  <c r="G3938" i="22"/>
  <c r="H3938" i="22" s="1"/>
  <c r="I3938" i="22" s="1"/>
  <c r="G3902" i="22"/>
  <c r="H3902" i="22" s="1"/>
  <c r="I3902" i="22" s="1"/>
  <c r="G3860" i="22"/>
  <c r="H3860" i="22" s="1"/>
  <c r="I3860" i="22" s="1"/>
  <c r="G3821" i="22"/>
  <c r="H3821" i="22" s="1"/>
  <c r="I3821" i="22" s="1"/>
  <c r="G3785" i="22"/>
  <c r="H3785" i="22" s="1"/>
  <c r="I3785" i="22" s="1"/>
  <c r="G3747" i="22"/>
  <c r="H3747" i="22" s="1"/>
  <c r="I3747" i="22" s="1"/>
  <c r="G3711" i="22"/>
  <c r="H3711" i="22" s="1"/>
  <c r="I3711" i="22" s="1"/>
  <c r="G3666" i="22"/>
  <c r="H3666" i="22" s="1"/>
  <c r="I3666" i="22" s="1"/>
  <c r="G3623" i="22"/>
  <c r="H3623" i="22" s="1"/>
  <c r="I3623" i="22" s="1"/>
  <c r="G3582" i="22"/>
  <c r="H3582" i="22" s="1"/>
  <c r="I3582" i="22" s="1"/>
  <c r="G3550" i="22"/>
  <c r="H3550" i="22" s="1"/>
  <c r="I3550" i="22" s="1"/>
  <c r="G3518" i="22"/>
  <c r="H3518" i="22" s="1"/>
  <c r="I3518" i="22" s="1"/>
  <c r="G3486" i="22"/>
  <c r="H3486" i="22" s="1"/>
  <c r="I3486" i="22" s="1"/>
  <c r="G2604" i="22"/>
  <c r="H2604" i="22" s="1"/>
  <c r="I2604" i="22" s="1"/>
  <c r="G2588" i="22"/>
  <c r="H2588" i="22" s="1"/>
  <c r="I2588" i="22" s="1"/>
  <c r="G2572" i="22"/>
  <c r="H2572" i="22" s="1"/>
  <c r="I2572" i="22" s="1"/>
  <c r="G2556" i="22"/>
  <c r="H2556" i="22" s="1"/>
  <c r="I2556" i="22" s="1"/>
  <c r="G2540" i="22"/>
  <c r="H2540" i="22" s="1"/>
  <c r="I2540" i="22" s="1"/>
  <c r="G2524" i="22"/>
  <c r="H2524" i="22" s="1"/>
  <c r="I2524" i="22" s="1"/>
  <c r="G2508" i="22"/>
  <c r="H2508" i="22" s="1"/>
  <c r="I2508" i="22" s="1"/>
  <c r="G2492" i="22"/>
  <c r="H2492" i="22" s="1"/>
  <c r="I2492" i="22" s="1"/>
  <c r="G2476" i="22"/>
  <c r="H2476" i="22" s="1"/>
  <c r="I2476" i="22" s="1"/>
  <c r="G2460" i="22"/>
  <c r="H2460" i="22" s="1"/>
  <c r="I2460" i="22" s="1"/>
  <c r="G2444" i="22"/>
  <c r="H2444" i="22" s="1"/>
  <c r="I2444" i="22" s="1"/>
  <c r="G2428" i="22"/>
  <c r="H2428" i="22" s="1"/>
  <c r="I2428" i="22" s="1"/>
  <c r="G2412" i="22"/>
  <c r="H2412" i="22" s="1"/>
  <c r="I2412" i="22" s="1"/>
  <c r="G2396" i="22"/>
  <c r="H2396" i="22" s="1"/>
  <c r="I2396" i="22" s="1"/>
  <c r="G2380" i="22"/>
  <c r="H2380" i="22" s="1"/>
  <c r="I2380" i="22" s="1"/>
  <c r="G2364" i="22"/>
  <c r="H2364" i="22" s="1"/>
  <c r="I2364" i="22" s="1"/>
  <c r="G2348" i="22"/>
  <c r="H2348" i="22" s="1"/>
  <c r="I2348" i="22" s="1"/>
  <c r="G2332" i="22"/>
  <c r="H2332" i="22" s="1"/>
  <c r="I2332" i="22" s="1"/>
  <c r="G2316" i="22"/>
  <c r="H2316" i="22" s="1"/>
  <c r="I2316" i="22" s="1"/>
  <c r="G2294" i="22"/>
  <c r="H2294" i="22" s="1"/>
  <c r="I2294" i="22" s="1"/>
  <c r="G2278" i="22"/>
  <c r="H2278" i="22" s="1"/>
  <c r="I2278" i="22" s="1"/>
  <c r="G2262" i="22"/>
  <c r="H2262" i="22" s="1"/>
  <c r="I2262" i="22" s="1"/>
  <c r="G2246" i="22"/>
  <c r="H2246" i="22" s="1"/>
  <c r="I2246" i="22" s="1"/>
  <c r="G2230" i="22"/>
  <c r="H2230" i="22" s="1"/>
  <c r="I2230" i="22" s="1"/>
  <c r="G2214" i="22"/>
  <c r="H2214" i="22" s="1"/>
  <c r="I2214" i="22" s="1"/>
  <c r="G2198" i="22"/>
  <c r="H2198" i="22" s="1"/>
  <c r="I2198" i="22" s="1"/>
  <c r="G2182" i="22"/>
  <c r="H2182" i="22" s="1"/>
  <c r="I2182" i="22" s="1"/>
  <c r="G2166" i="22"/>
  <c r="H2166" i="22" s="1"/>
  <c r="I2166" i="22" s="1"/>
  <c r="G2150" i="22"/>
  <c r="H2150" i="22" s="1"/>
  <c r="I2150" i="22" s="1"/>
  <c r="G2134" i="22"/>
  <c r="H2134" i="22" s="1"/>
  <c r="I2134" i="22" s="1"/>
  <c r="G2118" i="22"/>
  <c r="H2118" i="22" s="1"/>
  <c r="I2118" i="22" s="1"/>
  <c r="G2102" i="22"/>
  <c r="H2102" i="22" s="1"/>
  <c r="I2102" i="22" s="1"/>
  <c r="G2086" i="22"/>
  <c r="H2086" i="22" s="1"/>
  <c r="I2086" i="22" s="1"/>
  <c r="G2070" i="22"/>
  <c r="H2070" i="22" s="1"/>
  <c r="I2070" i="22" s="1"/>
  <c r="G2054" i="22"/>
  <c r="H2054" i="22" s="1"/>
  <c r="I2054" i="22" s="1"/>
  <c r="G2038" i="22"/>
  <c r="H2038" i="22" s="1"/>
  <c r="I2038" i="22" s="1"/>
  <c r="G2023" i="22"/>
  <c r="H2023" i="22" s="1"/>
  <c r="I2023" i="22" s="1"/>
  <c r="G2015" i="22"/>
  <c r="H2015" i="22" s="1"/>
  <c r="I2015" i="22" s="1"/>
  <c r="G2007" i="22"/>
  <c r="H2007" i="22" s="1"/>
  <c r="I2007" i="22" s="1"/>
  <c r="G1999" i="22"/>
  <c r="H1999" i="22" s="1"/>
  <c r="I1999" i="22" s="1"/>
  <c r="G1991" i="22"/>
  <c r="H1991" i="22" s="1"/>
  <c r="I1991" i="22" s="1"/>
  <c r="G1983" i="22"/>
  <c r="H1983" i="22" s="1"/>
  <c r="I1983" i="22" s="1"/>
  <c r="G1975" i="22"/>
  <c r="H1975" i="22" s="1"/>
  <c r="I1975" i="22" s="1"/>
  <c r="G1967" i="22"/>
  <c r="H1967" i="22" s="1"/>
  <c r="I1967" i="22" s="1"/>
  <c r="G1959" i="22"/>
  <c r="H1959" i="22" s="1"/>
  <c r="I1959" i="22" s="1"/>
  <c r="G1951" i="22"/>
  <c r="H1951" i="22" s="1"/>
  <c r="I1951" i="22" s="1"/>
  <c r="G1943" i="22"/>
  <c r="H1943" i="22" s="1"/>
  <c r="I1943" i="22" s="1"/>
  <c r="G1935" i="22"/>
  <c r="H1935" i="22" s="1"/>
  <c r="I1935" i="22" s="1"/>
  <c r="G1927" i="22"/>
  <c r="H1927" i="22" s="1"/>
  <c r="I1927" i="22" s="1"/>
  <c r="G1919" i="22"/>
  <c r="H1919" i="22" s="1"/>
  <c r="I1919" i="22" s="1"/>
  <c r="G1907" i="22"/>
  <c r="H1907" i="22" s="1"/>
  <c r="I1907" i="22" s="1"/>
  <c r="G1899" i="22"/>
  <c r="H1899" i="22" s="1"/>
  <c r="I1899" i="22" s="1"/>
  <c r="G1890" i="22"/>
  <c r="H1890" i="22" s="1"/>
  <c r="I1890" i="22" s="1"/>
  <c r="G1882" i="22"/>
  <c r="H1882" i="22" s="1"/>
  <c r="I1882" i="22" s="1"/>
  <c r="G1874" i="22"/>
  <c r="H1874" i="22" s="1"/>
  <c r="I1874" i="22" s="1"/>
  <c r="G1866" i="22"/>
  <c r="H1866" i="22" s="1"/>
  <c r="I1866" i="22" s="1"/>
  <c r="G1858" i="22"/>
  <c r="H1858" i="22" s="1"/>
  <c r="I1858" i="22" s="1"/>
  <c r="G1850" i="22"/>
  <c r="H1850" i="22" s="1"/>
  <c r="I1850" i="22" s="1"/>
  <c r="G1842" i="22"/>
  <c r="H1842" i="22" s="1"/>
  <c r="I1842" i="22" s="1"/>
  <c r="G1834" i="22"/>
  <c r="H1834" i="22" s="1"/>
  <c r="I1834" i="22" s="1"/>
  <c r="G1826" i="22"/>
  <c r="H1826" i="22" s="1"/>
  <c r="I1826" i="22" s="1"/>
  <c r="G1818" i="22"/>
  <c r="H1818" i="22" s="1"/>
  <c r="I1818" i="22" s="1"/>
  <c r="G1810" i="22"/>
  <c r="H1810" i="22" s="1"/>
  <c r="I1810" i="22" s="1"/>
  <c r="G1802" i="22"/>
  <c r="H1802" i="22" s="1"/>
  <c r="I1802" i="22" s="1"/>
  <c r="G1794" i="22"/>
  <c r="H1794" i="22" s="1"/>
  <c r="I1794" i="22" s="1"/>
  <c r="G1786" i="22"/>
  <c r="H1786" i="22" s="1"/>
  <c r="I1786" i="22" s="1"/>
  <c r="G1778" i="22"/>
  <c r="H1778" i="22" s="1"/>
  <c r="I1778" i="22" s="1"/>
  <c r="G1770" i="22"/>
  <c r="H1770" i="22" s="1"/>
  <c r="I1770" i="22" s="1"/>
  <c r="G1762" i="22"/>
  <c r="H1762" i="22" s="1"/>
  <c r="I1762" i="22" s="1"/>
  <c r="G1754" i="22"/>
  <c r="H1754" i="22" s="1"/>
  <c r="I1754" i="22" s="1"/>
  <c r="G1746" i="22"/>
  <c r="H1746" i="22" s="1"/>
  <c r="I1746" i="22" s="1"/>
  <c r="G1738" i="22"/>
  <c r="H1738" i="22" s="1"/>
  <c r="I1738" i="22" s="1"/>
  <c r="G1730" i="22"/>
  <c r="H1730" i="22" s="1"/>
  <c r="I1730" i="22" s="1"/>
  <c r="G1722" i="22"/>
  <c r="H1722" i="22" s="1"/>
  <c r="I1722" i="22" s="1"/>
  <c r="G1714" i="22"/>
  <c r="H1714" i="22" s="1"/>
  <c r="I1714" i="22" s="1"/>
  <c r="G1706" i="22"/>
  <c r="H1706" i="22" s="1"/>
  <c r="I1706" i="22" s="1"/>
  <c r="G1698" i="22"/>
  <c r="H1698" i="22" s="1"/>
  <c r="I1698" i="22" s="1"/>
  <c r="G1690" i="22"/>
  <c r="H1690" i="22" s="1"/>
  <c r="I1690" i="22" s="1"/>
  <c r="G1682" i="22"/>
  <c r="H1682" i="22" s="1"/>
  <c r="I1682" i="22" s="1"/>
  <c r="G1674" i="22"/>
  <c r="H1674" i="22" s="1"/>
  <c r="I1674" i="22" s="1"/>
  <c r="G1666" i="22"/>
  <c r="H1666" i="22" s="1"/>
  <c r="I1666" i="22" s="1"/>
  <c r="G1658" i="22"/>
  <c r="H1658" i="22" s="1"/>
  <c r="I1658" i="22" s="1"/>
  <c r="G1650" i="22"/>
  <c r="H1650" i="22" s="1"/>
  <c r="I1650" i="22" s="1"/>
  <c r="G1642" i="22"/>
  <c r="H1642" i="22" s="1"/>
  <c r="I1642" i="22" s="1"/>
  <c r="G1634" i="22"/>
  <c r="H1634" i="22" s="1"/>
  <c r="I1634" i="22" s="1"/>
  <c r="G1626" i="22"/>
  <c r="H1626" i="22" s="1"/>
  <c r="I1626" i="22" s="1"/>
  <c r="G1618" i="22"/>
  <c r="H1618" i="22" s="1"/>
  <c r="I1618" i="22" s="1"/>
  <c r="G1610" i="22"/>
  <c r="H1610" i="22" s="1"/>
  <c r="I1610" i="22" s="1"/>
  <c r="G1602" i="22"/>
  <c r="H1602" i="22" s="1"/>
  <c r="I1602" i="22" s="1"/>
  <c r="G1594" i="22"/>
  <c r="H1594" i="22" s="1"/>
  <c r="I1594" i="22" s="1"/>
  <c r="G1586" i="22"/>
  <c r="H1586" i="22" s="1"/>
  <c r="I1586" i="22" s="1"/>
  <c r="G1578" i="22"/>
  <c r="H1578" i="22" s="1"/>
  <c r="I1578" i="22" s="1"/>
  <c r="G1570" i="22"/>
  <c r="H1570" i="22" s="1"/>
  <c r="I1570" i="22" s="1"/>
  <c r="G1562" i="22"/>
  <c r="H1562" i="22" s="1"/>
  <c r="I1562" i="22" s="1"/>
  <c r="G1554" i="22"/>
  <c r="H1554" i="22" s="1"/>
  <c r="I1554" i="22" s="1"/>
  <c r="G1546" i="22"/>
  <c r="H1546" i="22" s="1"/>
  <c r="I1546" i="22" s="1"/>
  <c r="G1538" i="22"/>
  <c r="H1538" i="22" s="1"/>
  <c r="I1538" i="22" s="1"/>
  <c r="G1530" i="22"/>
  <c r="H1530" i="22" s="1"/>
  <c r="I1530" i="22" s="1"/>
  <c r="G1522" i="22"/>
  <c r="H1522" i="22" s="1"/>
  <c r="I1522" i="22" s="1"/>
  <c r="G1514" i="22"/>
  <c r="H1514" i="22" s="1"/>
  <c r="I1514" i="22" s="1"/>
  <c r="G1505" i="22"/>
  <c r="H1505" i="22" s="1"/>
  <c r="I1505" i="22" s="1"/>
  <c r="G1496" i="22"/>
  <c r="H1496" i="22" s="1"/>
  <c r="I1496" i="22" s="1"/>
  <c r="G1488" i="22"/>
  <c r="H1488" i="22" s="1"/>
  <c r="I1488" i="22" s="1"/>
  <c r="G1480" i="22"/>
  <c r="H1480" i="22" s="1"/>
  <c r="I1480" i="22" s="1"/>
  <c r="G1472" i="22"/>
  <c r="H1472" i="22" s="1"/>
  <c r="I1472" i="22" s="1"/>
  <c r="G1464" i="22"/>
  <c r="H1464" i="22" s="1"/>
  <c r="I1464" i="22" s="1"/>
  <c r="G1456" i="22"/>
  <c r="H1456" i="22" s="1"/>
  <c r="I1456" i="22" s="1"/>
  <c r="G1448" i="22"/>
  <c r="H1448" i="22" s="1"/>
  <c r="I1448" i="22" s="1"/>
  <c r="G1440" i="22"/>
  <c r="H1440" i="22" s="1"/>
  <c r="I1440" i="22" s="1"/>
  <c r="G1432" i="22"/>
  <c r="H1432" i="22" s="1"/>
  <c r="I1432" i="22" s="1"/>
  <c r="G1424" i="22"/>
  <c r="H1424" i="22" s="1"/>
  <c r="I1424" i="22" s="1"/>
  <c r="G1416" i="22"/>
  <c r="H1416" i="22" s="1"/>
  <c r="I1416" i="22" s="1"/>
  <c r="G1408" i="22"/>
  <c r="H1408" i="22" s="1"/>
  <c r="I1408" i="22" s="1"/>
  <c r="G1400" i="22"/>
  <c r="H1400" i="22" s="1"/>
  <c r="I1400" i="22" s="1"/>
  <c r="G1392" i="22"/>
  <c r="H1392" i="22" s="1"/>
  <c r="I1392" i="22" s="1"/>
  <c r="G1384" i="22"/>
  <c r="H1384" i="22" s="1"/>
  <c r="I1384" i="22" s="1"/>
  <c r="G1376" i="22"/>
  <c r="H1376" i="22" s="1"/>
  <c r="I1376" i="22" s="1"/>
  <c r="G1368" i="22"/>
  <c r="H1368" i="22" s="1"/>
  <c r="I1368" i="22" s="1"/>
  <c r="G1360" i="22"/>
  <c r="H1360" i="22" s="1"/>
  <c r="I1360" i="22" s="1"/>
  <c r="G1352" i="22"/>
  <c r="H1352" i="22" s="1"/>
  <c r="I1352" i="22" s="1"/>
  <c r="G1344" i="22"/>
  <c r="H1344" i="22" s="1"/>
  <c r="I1344" i="22" s="1"/>
  <c r="G1336" i="22"/>
  <c r="H1336" i="22" s="1"/>
  <c r="I1336" i="22" s="1"/>
  <c r="G1328" i="22"/>
  <c r="H1328" i="22" s="1"/>
  <c r="I1328" i="22" s="1"/>
  <c r="G1320" i="22"/>
  <c r="H1320" i="22" s="1"/>
  <c r="I1320" i="22" s="1"/>
  <c r="G1312" i="22"/>
  <c r="H1312" i="22" s="1"/>
  <c r="I1312" i="22" s="1"/>
  <c r="G1304" i="22"/>
  <c r="H1304" i="22" s="1"/>
  <c r="I1304" i="22" s="1"/>
  <c r="G1296" i="22"/>
  <c r="H1296" i="22" s="1"/>
  <c r="I1296" i="22" s="1"/>
  <c r="G1288" i="22"/>
  <c r="H1288" i="22" s="1"/>
  <c r="I1288" i="22" s="1"/>
  <c r="G1280" i="22"/>
  <c r="H1280" i="22" s="1"/>
  <c r="I1280" i="22" s="1"/>
  <c r="G1272" i="22"/>
  <c r="H1272" i="22" s="1"/>
  <c r="I1272" i="22" s="1"/>
  <c r="G1264" i="22"/>
  <c r="H1264" i="22" s="1"/>
  <c r="I1264" i="22" s="1"/>
  <c r="G1256" i="22"/>
  <c r="H1256" i="22" s="1"/>
  <c r="I1256" i="22" s="1"/>
  <c r="G1248" i="22"/>
  <c r="H1248" i="22" s="1"/>
  <c r="I1248" i="22" s="1"/>
  <c r="G1240" i="22"/>
  <c r="H1240" i="22" s="1"/>
  <c r="I1240" i="22" s="1"/>
  <c r="G1232" i="22"/>
  <c r="H1232" i="22" s="1"/>
  <c r="I1232" i="22" s="1"/>
  <c r="G1224" i="22"/>
  <c r="H1224" i="22" s="1"/>
  <c r="I1224" i="22" s="1"/>
  <c r="G1216" i="22"/>
  <c r="H1216" i="22" s="1"/>
  <c r="I1216" i="22" s="1"/>
  <c r="G1208" i="22"/>
  <c r="H1208" i="22" s="1"/>
  <c r="I1208" i="22" s="1"/>
  <c r="G1200" i="22"/>
  <c r="H1200" i="22" s="1"/>
  <c r="I1200" i="22" s="1"/>
  <c r="G1192" i="22"/>
  <c r="H1192" i="22" s="1"/>
  <c r="I1192" i="22" s="1"/>
  <c r="G1184" i="22"/>
  <c r="H1184" i="22" s="1"/>
  <c r="I1184" i="22" s="1"/>
  <c r="G1176" i="22"/>
  <c r="H1176" i="22" s="1"/>
  <c r="I1176" i="22" s="1"/>
  <c r="G1168" i="22"/>
  <c r="H1168" i="22" s="1"/>
  <c r="I1168" i="22" s="1"/>
  <c r="G1160" i="22"/>
  <c r="H1160" i="22" s="1"/>
  <c r="I1160" i="22" s="1"/>
  <c r="G1152" i="22"/>
  <c r="H1152" i="22" s="1"/>
  <c r="I1152" i="22" s="1"/>
  <c r="G1144" i="22"/>
  <c r="H1144" i="22" s="1"/>
  <c r="I1144" i="22" s="1"/>
  <c r="G1136" i="22"/>
  <c r="H1136" i="22" s="1"/>
  <c r="I1136" i="22" s="1"/>
  <c r="G1128" i="22"/>
  <c r="H1128" i="22" s="1"/>
  <c r="I1128" i="22" s="1"/>
  <c r="G1120" i="22"/>
  <c r="H1120" i="22" s="1"/>
  <c r="I1120" i="22" s="1"/>
  <c r="G1066" i="22"/>
  <c r="H1066" i="22" s="1"/>
  <c r="I1066" i="22" s="1"/>
  <c r="G1062" i="22"/>
  <c r="H1062" i="22" s="1"/>
  <c r="I1062" i="22" s="1"/>
  <c r="G1058" i="22"/>
  <c r="H1058" i="22" s="1"/>
  <c r="I1058" i="22" s="1"/>
  <c r="G1054" i="22"/>
  <c r="H1054" i="22" s="1"/>
  <c r="I1054" i="22" s="1"/>
  <c r="G1050" i="22"/>
  <c r="H1050" i="22" s="1"/>
  <c r="I1050" i="22" s="1"/>
  <c r="G1046" i="22"/>
  <c r="H1046" i="22" s="1"/>
  <c r="I1046" i="22" s="1"/>
  <c r="G1042" i="22"/>
  <c r="H1042" i="22" s="1"/>
  <c r="I1042" i="22" s="1"/>
  <c r="G1038" i="22"/>
  <c r="H1038" i="22" s="1"/>
  <c r="I1038" i="22" s="1"/>
  <c r="G1034" i="22"/>
  <c r="H1034" i="22" s="1"/>
  <c r="I1034" i="22" s="1"/>
  <c r="G1030" i="22"/>
  <c r="H1030" i="22" s="1"/>
  <c r="I1030" i="22" s="1"/>
  <c r="G1026" i="22"/>
  <c r="H1026" i="22" s="1"/>
  <c r="I1026" i="22" s="1"/>
  <c r="G1022" i="22"/>
  <c r="H1022" i="22" s="1"/>
  <c r="I1022" i="22" s="1"/>
  <c r="G1018" i="22"/>
  <c r="H1018" i="22" s="1"/>
  <c r="I1018" i="22" s="1"/>
  <c r="G1014" i="22"/>
  <c r="H1014" i="22" s="1"/>
  <c r="I1014" i="22" s="1"/>
  <c r="G1010" i="22"/>
  <c r="H1010" i="22" s="1"/>
  <c r="I1010" i="22" s="1"/>
  <c r="G1006" i="22"/>
  <c r="H1006" i="22" s="1"/>
  <c r="I1006" i="22" s="1"/>
  <c r="G1002" i="22"/>
  <c r="H1002" i="22" s="1"/>
  <c r="I1002" i="22" s="1"/>
  <c r="G998" i="22"/>
  <c r="H998" i="22" s="1"/>
  <c r="I998" i="22" s="1"/>
  <c r="G994" i="22"/>
  <c r="H994" i="22" s="1"/>
  <c r="I994" i="22" s="1"/>
  <c r="G990" i="22"/>
  <c r="H990" i="22" s="1"/>
  <c r="I990" i="22" s="1"/>
  <c r="G986" i="22"/>
  <c r="H986" i="22" s="1"/>
  <c r="I986" i="22" s="1"/>
  <c r="G982" i="22"/>
  <c r="H982" i="22" s="1"/>
  <c r="I982" i="22" s="1"/>
  <c r="G978" i="22"/>
  <c r="H978" i="22" s="1"/>
  <c r="I978" i="22" s="1"/>
  <c r="G974" i="22"/>
  <c r="H974" i="22" s="1"/>
  <c r="I974" i="22" s="1"/>
  <c r="G970" i="22"/>
  <c r="H970" i="22" s="1"/>
  <c r="I970" i="22" s="1"/>
  <c r="G966" i="22"/>
  <c r="H966" i="22" s="1"/>
  <c r="I966" i="22" s="1"/>
  <c r="G962" i="22"/>
  <c r="H962" i="22" s="1"/>
  <c r="I962" i="22" s="1"/>
  <c r="G958" i="22"/>
  <c r="H958" i="22" s="1"/>
  <c r="I958" i="22" s="1"/>
  <c r="G954" i="22"/>
  <c r="H954" i="22" s="1"/>
  <c r="I954" i="22" s="1"/>
  <c r="G950" i="22"/>
  <c r="H950" i="22" s="1"/>
  <c r="I950" i="22" s="1"/>
  <c r="G946" i="22"/>
  <c r="H946" i="22" s="1"/>
  <c r="I946" i="22" s="1"/>
  <c r="G942" i="22"/>
  <c r="H942" i="22" s="1"/>
  <c r="I942" i="22" s="1"/>
  <c r="G938" i="22"/>
  <c r="H938" i="22" s="1"/>
  <c r="I938" i="22" s="1"/>
  <c r="G934" i="22"/>
  <c r="H934" i="22" s="1"/>
  <c r="I934" i="22" s="1"/>
  <c r="G930" i="22"/>
  <c r="H930" i="22" s="1"/>
  <c r="I930" i="22" s="1"/>
  <c r="G926" i="22"/>
  <c r="H926" i="22" s="1"/>
  <c r="I926" i="22" s="1"/>
  <c r="G922" i="22"/>
  <c r="H922" i="22" s="1"/>
  <c r="I922" i="22" s="1"/>
  <c r="G918" i="22"/>
  <c r="H918" i="22" s="1"/>
  <c r="I918" i="22" s="1"/>
  <c r="G914" i="22"/>
  <c r="H914" i="22" s="1"/>
  <c r="I914" i="22" s="1"/>
  <c r="G910" i="22"/>
  <c r="H910" i="22" s="1"/>
  <c r="I910" i="22" s="1"/>
  <c r="G906" i="22"/>
  <c r="H906" i="22" s="1"/>
  <c r="I906" i="22" s="1"/>
  <c r="G902" i="22"/>
  <c r="H902" i="22" s="1"/>
  <c r="I902" i="22" s="1"/>
  <c r="G898" i="22"/>
  <c r="H898" i="22" s="1"/>
  <c r="I898" i="22" s="1"/>
  <c r="G894" i="22"/>
  <c r="H894" i="22" s="1"/>
  <c r="I894" i="22" s="1"/>
  <c r="G890" i="22"/>
  <c r="H890" i="22" s="1"/>
  <c r="I890" i="22" s="1"/>
  <c r="G886" i="22"/>
  <c r="H886" i="22" s="1"/>
  <c r="I886" i="22" s="1"/>
  <c r="G882" i="22"/>
  <c r="H882" i="22" s="1"/>
  <c r="I882" i="22" s="1"/>
  <c r="G878" i="22"/>
  <c r="H878" i="22" s="1"/>
  <c r="I878" i="22" s="1"/>
  <c r="G874" i="22"/>
  <c r="H874" i="22" s="1"/>
  <c r="I874" i="22" s="1"/>
  <c r="G870" i="22"/>
  <c r="H870" i="22" s="1"/>
  <c r="I870" i="22" s="1"/>
  <c r="G866" i="22"/>
  <c r="H866" i="22" s="1"/>
  <c r="I866" i="22" s="1"/>
  <c r="G862" i="22"/>
  <c r="H862" i="22" s="1"/>
  <c r="I862" i="22" s="1"/>
  <c r="G858" i="22"/>
  <c r="H858" i="22" s="1"/>
  <c r="I858" i="22" s="1"/>
  <c r="G854" i="22"/>
  <c r="H854" i="22" s="1"/>
  <c r="I854" i="22" s="1"/>
  <c r="G850" i="22"/>
  <c r="H850" i="22" s="1"/>
  <c r="I850" i="22" s="1"/>
  <c r="G846" i="22"/>
  <c r="H846" i="22" s="1"/>
  <c r="I846" i="22" s="1"/>
  <c r="G842" i="22"/>
  <c r="H842" i="22" s="1"/>
  <c r="I842" i="22" s="1"/>
  <c r="G838" i="22"/>
  <c r="H838" i="22" s="1"/>
  <c r="I838" i="22" s="1"/>
  <c r="G834" i="22"/>
  <c r="H834" i="22" s="1"/>
  <c r="I834" i="22" s="1"/>
  <c r="G830" i="22"/>
  <c r="H830" i="22" s="1"/>
  <c r="I830" i="22" s="1"/>
  <c r="G826" i="22"/>
  <c r="H826" i="22" s="1"/>
  <c r="I826" i="22" s="1"/>
  <c r="G822" i="22"/>
  <c r="H822" i="22" s="1"/>
  <c r="I822" i="22" s="1"/>
  <c r="G818" i="22"/>
  <c r="H818" i="22" s="1"/>
  <c r="I818" i="22" s="1"/>
  <c r="G814" i="22"/>
  <c r="H814" i="22" s="1"/>
  <c r="I814" i="22" s="1"/>
  <c r="G810" i="22"/>
  <c r="H810" i="22" s="1"/>
  <c r="I810" i="22" s="1"/>
  <c r="G806" i="22"/>
  <c r="H806" i="22" s="1"/>
  <c r="I806" i="22" s="1"/>
  <c r="G802" i="22"/>
  <c r="H802" i="22" s="1"/>
  <c r="I802" i="22" s="1"/>
  <c r="G798" i="22"/>
  <c r="H798" i="22" s="1"/>
  <c r="I798" i="22" s="1"/>
  <c r="G794" i="22"/>
  <c r="H794" i="22" s="1"/>
  <c r="I794" i="22" s="1"/>
  <c r="G790" i="22"/>
  <c r="H790" i="22" s="1"/>
  <c r="I790" i="22" s="1"/>
  <c r="G786" i="22"/>
  <c r="H786" i="22" s="1"/>
  <c r="I786" i="22" s="1"/>
  <c r="G782" i="22"/>
  <c r="H782" i="22" s="1"/>
  <c r="I782" i="22" s="1"/>
  <c r="G778" i="22"/>
  <c r="H778" i="22" s="1"/>
  <c r="I778" i="22" s="1"/>
  <c r="G774" i="22"/>
  <c r="H774" i="22" s="1"/>
  <c r="I774" i="22" s="1"/>
  <c r="G770" i="22"/>
  <c r="H770" i="22" s="1"/>
  <c r="I770" i="22" s="1"/>
  <c r="G766" i="22"/>
  <c r="H766" i="22" s="1"/>
  <c r="I766" i="22" s="1"/>
  <c r="G762" i="22"/>
  <c r="H762" i="22" s="1"/>
  <c r="I762" i="22" s="1"/>
  <c r="G758" i="22"/>
  <c r="H758" i="22" s="1"/>
  <c r="I758" i="22" s="1"/>
  <c r="G754" i="22"/>
  <c r="H754" i="22" s="1"/>
  <c r="I754" i="22" s="1"/>
  <c r="G750" i="22"/>
  <c r="H750" i="22" s="1"/>
  <c r="I750" i="22" s="1"/>
  <c r="G746" i="22"/>
  <c r="H746" i="22" s="1"/>
  <c r="I746" i="22" s="1"/>
  <c r="G742" i="22"/>
  <c r="H742" i="22" s="1"/>
  <c r="I742" i="22" s="1"/>
  <c r="G738" i="22"/>
  <c r="H738" i="22" s="1"/>
  <c r="I738" i="22" s="1"/>
  <c r="G734" i="22"/>
  <c r="H734" i="22" s="1"/>
  <c r="I734" i="22" s="1"/>
  <c r="G730" i="22"/>
  <c r="H730" i="22" s="1"/>
  <c r="I730" i="22" s="1"/>
  <c r="G726" i="22"/>
  <c r="H726" i="22" s="1"/>
  <c r="I726" i="22" s="1"/>
  <c r="G714" i="22"/>
  <c r="H714" i="22" s="1"/>
  <c r="I714" i="22" s="1"/>
  <c r="G710" i="22"/>
  <c r="H710" i="22" s="1"/>
  <c r="I710" i="22" s="1"/>
  <c r="G706" i="22"/>
  <c r="H706" i="22" s="1"/>
  <c r="I706" i="22" s="1"/>
  <c r="G702" i="22"/>
  <c r="H702" i="22" s="1"/>
  <c r="I702" i="22" s="1"/>
  <c r="G698" i="22"/>
  <c r="H698" i="22" s="1"/>
  <c r="I698" i="22" s="1"/>
  <c r="G694" i="22"/>
  <c r="H694" i="22" s="1"/>
  <c r="I694" i="22" s="1"/>
  <c r="G690" i="22"/>
  <c r="H690" i="22" s="1"/>
  <c r="I690" i="22" s="1"/>
  <c r="G686" i="22"/>
  <c r="H686" i="22" s="1"/>
  <c r="I686" i="22" s="1"/>
  <c r="G682" i="22"/>
  <c r="H682" i="22" s="1"/>
  <c r="I682" i="22" s="1"/>
  <c r="G678" i="22"/>
  <c r="H678" i="22" s="1"/>
  <c r="I678" i="22" s="1"/>
  <c r="G674" i="22"/>
  <c r="H674" i="22" s="1"/>
  <c r="I674" i="22" s="1"/>
  <c r="G670" i="22"/>
  <c r="H670" i="22" s="1"/>
  <c r="I670" i="22" s="1"/>
  <c r="G666" i="22"/>
  <c r="H666" i="22" s="1"/>
  <c r="I666" i="22" s="1"/>
  <c r="G662" i="22"/>
  <c r="H662" i="22" s="1"/>
  <c r="I662" i="22" s="1"/>
  <c r="G658" i="22"/>
  <c r="H658" i="22" s="1"/>
  <c r="I658" i="22" s="1"/>
  <c r="G654" i="22"/>
  <c r="H654" i="22" s="1"/>
  <c r="I654" i="22" s="1"/>
  <c r="G650" i="22"/>
  <c r="H650" i="22" s="1"/>
  <c r="I650" i="22" s="1"/>
  <c r="G646" i="22"/>
  <c r="H646" i="22" s="1"/>
  <c r="I646" i="22" s="1"/>
  <c r="G642" i="22"/>
  <c r="H642" i="22" s="1"/>
  <c r="I642" i="22" s="1"/>
  <c r="G638" i="22"/>
  <c r="H638" i="22" s="1"/>
  <c r="I638" i="22" s="1"/>
  <c r="G634" i="22"/>
  <c r="H634" i="22" s="1"/>
  <c r="I634" i="22" s="1"/>
  <c r="G630" i="22"/>
  <c r="H630" i="22" s="1"/>
  <c r="I630" i="22" s="1"/>
  <c r="G626" i="22"/>
  <c r="H626" i="22" s="1"/>
  <c r="I626" i="22" s="1"/>
  <c r="G622" i="22"/>
  <c r="H622" i="22" s="1"/>
  <c r="I622" i="22" s="1"/>
  <c r="G618" i="22"/>
  <c r="H618" i="22" s="1"/>
  <c r="I618" i="22" s="1"/>
  <c r="G614" i="22"/>
  <c r="H614" i="22" s="1"/>
  <c r="I614" i="22" s="1"/>
  <c r="G610" i="22"/>
  <c r="H610" i="22" s="1"/>
  <c r="I610" i="22" s="1"/>
  <c r="G606" i="22"/>
  <c r="H606" i="22" s="1"/>
  <c r="I606" i="22" s="1"/>
  <c r="G602" i="22"/>
  <c r="H602" i="22" s="1"/>
  <c r="I602" i="22" s="1"/>
  <c r="G598" i="22"/>
  <c r="H598" i="22" s="1"/>
  <c r="I598" i="22" s="1"/>
  <c r="G594" i="22"/>
  <c r="H594" i="22" s="1"/>
  <c r="I594" i="22" s="1"/>
  <c r="G590" i="22"/>
  <c r="H590" i="22" s="1"/>
  <c r="I590" i="22" s="1"/>
  <c r="G586" i="22"/>
  <c r="H586" i="22" s="1"/>
  <c r="I586" i="22" s="1"/>
  <c r="G582" i="22"/>
  <c r="H582" i="22" s="1"/>
  <c r="I582" i="22" s="1"/>
  <c r="G578" i="22"/>
  <c r="H578" i="22" s="1"/>
  <c r="I578" i="22" s="1"/>
  <c r="G574" i="22"/>
  <c r="H574" i="22" s="1"/>
  <c r="I574" i="22" s="1"/>
  <c r="G570" i="22"/>
  <c r="H570" i="22" s="1"/>
  <c r="I570" i="22" s="1"/>
  <c r="G566" i="22"/>
  <c r="H566" i="22" s="1"/>
  <c r="I566" i="22" s="1"/>
  <c r="G562" i="22"/>
  <c r="H562" i="22" s="1"/>
  <c r="I562" i="22" s="1"/>
  <c r="G558" i="22"/>
  <c r="H558" i="22" s="1"/>
  <c r="I558" i="22" s="1"/>
  <c r="G554" i="22"/>
  <c r="H554" i="22" s="1"/>
  <c r="I554" i="22" s="1"/>
  <c r="G550" i="22"/>
  <c r="H550" i="22" s="1"/>
  <c r="I550" i="22" s="1"/>
  <c r="G546" i="22"/>
  <c r="H546" i="22" s="1"/>
  <c r="I546" i="22" s="1"/>
  <c r="G537" i="22"/>
  <c r="H537" i="22" s="1"/>
  <c r="I537" i="22" s="1"/>
  <c r="G532" i="22"/>
  <c r="H532" i="22" s="1"/>
  <c r="I532" i="22" s="1"/>
  <c r="G528" i="22"/>
  <c r="H528" i="22" s="1"/>
  <c r="I528" i="22" s="1"/>
  <c r="G524" i="22"/>
  <c r="H524" i="22" s="1"/>
  <c r="I524" i="22" s="1"/>
  <c r="G520" i="22"/>
  <c r="H520" i="22" s="1"/>
  <c r="I520" i="22" s="1"/>
  <c r="G516" i="22"/>
  <c r="H516" i="22" s="1"/>
  <c r="I516" i="22" s="1"/>
  <c r="G512" i="22"/>
  <c r="H512" i="22" s="1"/>
  <c r="I512" i="22" s="1"/>
  <c r="G508" i="22"/>
  <c r="H508" i="22" s="1"/>
  <c r="I508" i="22" s="1"/>
  <c r="G504" i="22"/>
  <c r="H504" i="22" s="1"/>
  <c r="I504" i="22" s="1"/>
  <c r="G500" i="22"/>
  <c r="H500" i="22" s="1"/>
  <c r="I500" i="22" s="1"/>
  <c r="G496" i="22"/>
  <c r="H496" i="22" s="1"/>
  <c r="I496" i="22" s="1"/>
  <c r="G492" i="22"/>
  <c r="H492" i="22" s="1"/>
  <c r="I492" i="22" s="1"/>
  <c r="G488" i="22"/>
  <c r="H488" i="22" s="1"/>
  <c r="I488" i="22" s="1"/>
  <c r="G484" i="22"/>
  <c r="H484" i="22" s="1"/>
  <c r="I484" i="22" s="1"/>
  <c r="G480" i="22"/>
  <c r="H480" i="22" s="1"/>
  <c r="I480" i="22" s="1"/>
  <c r="G476" i="22"/>
  <c r="H476" i="22" s="1"/>
  <c r="I476" i="22" s="1"/>
  <c r="G472" i="22"/>
  <c r="H472" i="22" s="1"/>
  <c r="I472" i="22" s="1"/>
  <c r="G468" i="22"/>
  <c r="H468" i="22" s="1"/>
  <c r="I468" i="22" s="1"/>
  <c r="G464" i="22"/>
  <c r="H464" i="22" s="1"/>
  <c r="I464" i="22" s="1"/>
  <c r="G460" i="22"/>
  <c r="H460" i="22" s="1"/>
  <c r="I460" i="22" s="1"/>
  <c r="G456" i="22"/>
  <c r="H456" i="22" s="1"/>
  <c r="I456" i="22" s="1"/>
  <c r="G452" i="22"/>
  <c r="H452" i="22" s="1"/>
  <c r="I452" i="22" s="1"/>
  <c r="G448" i="22"/>
  <c r="H448" i="22" s="1"/>
  <c r="I448" i="22" s="1"/>
  <c r="G444" i="22"/>
  <c r="H444" i="22" s="1"/>
  <c r="I444" i="22" s="1"/>
  <c r="G440" i="22"/>
  <c r="H440" i="22" s="1"/>
  <c r="I440" i="22" s="1"/>
  <c r="G436" i="22"/>
  <c r="H436" i="22" s="1"/>
  <c r="I436" i="22" s="1"/>
  <c r="G432" i="22"/>
  <c r="H432" i="22" s="1"/>
  <c r="I432" i="22" s="1"/>
  <c r="G428" i="22"/>
  <c r="H428" i="22" s="1"/>
  <c r="I428" i="22" s="1"/>
  <c r="G424" i="22"/>
  <c r="H424" i="22" s="1"/>
  <c r="I424" i="22" s="1"/>
  <c r="G420" i="22"/>
  <c r="H420" i="22" s="1"/>
  <c r="I420" i="22" s="1"/>
  <c r="G416" i="22"/>
  <c r="H416" i="22" s="1"/>
  <c r="I416" i="22" s="1"/>
  <c r="G412" i="22"/>
  <c r="H412" i="22" s="1"/>
  <c r="I412" i="22" s="1"/>
  <c r="G408" i="22"/>
  <c r="H408" i="22" s="1"/>
  <c r="I408" i="22" s="1"/>
  <c r="G404" i="22"/>
  <c r="H404" i="22" s="1"/>
  <c r="I404" i="22" s="1"/>
  <c r="G400" i="22"/>
  <c r="H400" i="22" s="1"/>
  <c r="I400" i="22" s="1"/>
  <c r="G396" i="22"/>
  <c r="H396" i="22" s="1"/>
  <c r="I396" i="22" s="1"/>
  <c r="G392" i="22"/>
  <c r="H392" i="22" s="1"/>
  <c r="I392" i="22" s="1"/>
  <c r="G388" i="22"/>
  <c r="H388" i="22" s="1"/>
  <c r="I388" i="22" s="1"/>
  <c r="G384" i="22"/>
  <c r="H384" i="22" s="1"/>
  <c r="I384" i="22" s="1"/>
  <c r="G380" i="22"/>
  <c r="H380" i="22" s="1"/>
  <c r="I380" i="22" s="1"/>
  <c r="G376" i="22"/>
  <c r="H376" i="22" s="1"/>
  <c r="I376" i="22" s="1"/>
  <c r="G372" i="22"/>
  <c r="H372" i="22" s="1"/>
  <c r="I372" i="22" s="1"/>
  <c r="G368" i="22"/>
  <c r="H368" i="22" s="1"/>
  <c r="I368" i="22" s="1"/>
  <c r="G363" i="22"/>
  <c r="H363" i="22" s="1"/>
  <c r="I363" i="22" s="1"/>
  <c r="G359" i="22"/>
  <c r="H359" i="22" s="1"/>
  <c r="I359" i="22" s="1"/>
  <c r="G355" i="22"/>
  <c r="H355" i="22" s="1"/>
  <c r="I355" i="22" s="1"/>
  <c r="G351" i="22"/>
  <c r="H351" i="22" s="1"/>
  <c r="I351" i="22" s="1"/>
  <c r="G347" i="22"/>
  <c r="H347" i="22" s="1"/>
  <c r="I347" i="22" s="1"/>
  <c r="G342" i="22"/>
  <c r="H342" i="22" s="1"/>
  <c r="I342" i="22" s="1"/>
  <c r="G338" i="22"/>
  <c r="H338" i="22" s="1"/>
  <c r="I338" i="22" s="1"/>
  <c r="G334" i="22"/>
  <c r="H334" i="22" s="1"/>
  <c r="I334" i="22" s="1"/>
  <c r="G330" i="22"/>
  <c r="H330" i="22" s="1"/>
  <c r="I330" i="22" s="1"/>
  <c r="G326" i="22"/>
  <c r="H326" i="22" s="1"/>
  <c r="I326" i="22" s="1"/>
  <c r="G322" i="22"/>
  <c r="H322" i="22" s="1"/>
  <c r="I322" i="22" s="1"/>
  <c r="G318" i="22"/>
  <c r="H318" i="22" s="1"/>
  <c r="I318" i="22" s="1"/>
  <c r="G314" i="22"/>
  <c r="H314" i="22" s="1"/>
  <c r="I314" i="22" s="1"/>
  <c r="G310" i="22"/>
  <c r="H310" i="22" s="1"/>
  <c r="I310" i="22" s="1"/>
  <c r="G306" i="22"/>
  <c r="H306" i="22" s="1"/>
  <c r="I306" i="22" s="1"/>
  <c r="G302" i="22"/>
  <c r="H302" i="22" s="1"/>
  <c r="I302" i="22" s="1"/>
  <c r="G298" i="22"/>
  <c r="H298" i="22" s="1"/>
  <c r="I298" i="22" s="1"/>
  <c r="G294" i="22"/>
  <c r="H294" i="22" s="1"/>
  <c r="I294" i="22" s="1"/>
  <c r="G290" i="22"/>
  <c r="H290" i="22" s="1"/>
  <c r="I290" i="22" s="1"/>
  <c r="G286" i="22"/>
  <c r="H286" i="22" s="1"/>
  <c r="I286" i="22" s="1"/>
  <c r="G282" i="22"/>
  <c r="H282" i="22" s="1"/>
  <c r="I282" i="22" s="1"/>
  <c r="G278" i="22"/>
  <c r="H278" i="22" s="1"/>
  <c r="I278" i="22" s="1"/>
  <c r="G274" i="22"/>
  <c r="H274" i="22" s="1"/>
  <c r="I274" i="22" s="1"/>
  <c r="G270" i="22"/>
  <c r="H270" i="22" s="1"/>
  <c r="I270" i="22" s="1"/>
  <c r="G266" i="22"/>
  <c r="H266" i="22" s="1"/>
  <c r="I266" i="22" s="1"/>
  <c r="G262" i="22"/>
  <c r="H262" i="22" s="1"/>
  <c r="I262" i="22" s="1"/>
  <c r="G258" i="22"/>
  <c r="H258" i="22" s="1"/>
  <c r="I258" i="22" s="1"/>
  <c r="G254" i="22"/>
  <c r="H254" i="22" s="1"/>
  <c r="I254" i="22" s="1"/>
  <c r="G250" i="22"/>
  <c r="H250" i="22" s="1"/>
  <c r="I250" i="22" s="1"/>
  <c r="G246" i="22"/>
  <c r="H246" i="22" s="1"/>
  <c r="I246" i="22" s="1"/>
  <c r="G242" i="22"/>
  <c r="H242" i="22" s="1"/>
  <c r="I242" i="22" s="1"/>
  <c r="G238" i="22"/>
  <c r="H238" i="22" s="1"/>
  <c r="I238" i="22" s="1"/>
  <c r="G234" i="22"/>
  <c r="H234" i="22" s="1"/>
  <c r="I234" i="22" s="1"/>
  <c r="G230" i="22"/>
  <c r="H230" i="22" s="1"/>
  <c r="I230" i="22" s="1"/>
  <c r="G226" i="22"/>
  <c r="H226" i="22" s="1"/>
  <c r="I226" i="22" s="1"/>
  <c r="G222" i="22"/>
  <c r="H222" i="22" s="1"/>
  <c r="I222" i="22" s="1"/>
  <c r="G218" i="22"/>
  <c r="H218" i="22" s="1"/>
  <c r="I218" i="22" s="1"/>
  <c r="G214" i="22"/>
  <c r="H214" i="22" s="1"/>
  <c r="I214" i="22" s="1"/>
  <c r="G210" i="22"/>
  <c r="H210" i="22" s="1"/>
  <c r="I210" i="22" s="1"/>
  <c r="G206" i="22"/>
  <c r="H206" i="22" s="1"/>
  <c r="I206" i="22" s="1"/>
  <c r="G202" i="22"/>
  <c r="H202" i="22" s="1"/>
  <c r="I202" i="22" s="1"/>
  <c r="G198" i="22"/>
  <c r="H198" i="22" s="1"/>
  <c r="I198" i="22" s="1"/>
  <c r="G194" i="22"/>
  <c r="H194" i="22" s="1"/>
  <c r="I194" i="22" s="1"/>
  <c r="G190" i="22"/>
  <c r="H190" i="22" s="1"/>
  <c r="I190" i="22" s="1"/>
  <c r="G186" i="22"/>
  <c r="H186" i="22" s="1"/>
  <c r="I186" i="22" s="1"/>
  <c r="G182" i="22"/>
  <c r="H182" i="22" s="1"/>
  <c r="I182" i="22" s="1"/>
  <c r="G178" i="22"/>
  <c r="H178" i="22" s="1"/>
  <c r="I178" i="22" s="1"/>
  <c r="G172" i="22"/>
  <c r="H172" i="22" s="1"/>
  <c r="I172" i="22" s="1"/>
  <c r="G168" i="22"/>
  <c r="H168" i="22" s="1"/>
  <c r="I168" i="22" s="1"/>
  <c r="G164" i="22"/>
  <c r="H164" i="22" s="1"/>
  <c r="I164" i="22" s="1"/>
  <c r="G159" i="22"/>
  <c r="H159" i="22" s="1"/>
  <c r="I159" i="22" s="1"/>
  <c r="G155" i="22"/>
  <c r="H155" i="22" s="1"/>
  <c r="I155" i="22" s="1"/>
  <c r="G151" i="22"/>
  <c r="H151" i="22" s="1"/>
  <c r="I151" i="22" s="1"/>
  <c r="G147" i="22"/>
  <c r="H147" i="22" s="1"/>
  <c r="I147" i="22" s="1"/>
  <c r="G141" i="22"/>
  <c r="H141" i="22" s="1"/>
  <c r="I141" i="22" s="1"/>
  <c r="G137" i="22"/>
  <c r="H137" i="22" s="1"/>
  <c r="I137" i="22" s="1"/>
  <c r="G133" i="22"/>
  <c r="H133" i="22" s="1"/>
  <c r="I133" i="22" s="1"/>
  <c r="G128" i="22"/>
  <c r="H128" i="22" s="1"/>
  <c r="I128" i="22" s="1"/>
  <c r="G124" i="22"/>
  <c r="H124" i="22" s="1"/>
  <c r="I124" i="22" s="1"/>
  <c r="G120" i="22"/>
  <c r="H120" i="22" s="1"/>
  <c r="I120" i="22" s="1"/>
  <c r="G116" i="22"/>
  <c r="H116" i="22" s="1"/>
  <c r="I116" i="22" s="1"/>
  <c r="G112" i="22"/>
  <c r="H112" i="22" s="1"/>
  <c r="I112" i="22" s="1"/>
  <c r="G107" i="22"/>
  <c r="H107" i="22" s="1"/>
  <c r="I107" i="22" s="1"/>
  <c r="G103" i="22"/>
  <c r="H103" i="22" s="1"/>
  <c r="I103" i="22" s="1"/>
  <c r="G99" i="22"/>
  <c r="H99" i="22" s="1"/>
  <c r="I99" i="22" s="1"/>
  <c r="G95" i="22"/>
  <c r="H95" i="22" s="1"/>
  <c r="I95" i="22" s="1"/>
  <c r="G91" i="22"/>
  <c r="H91" i="22" s="1"/>
  <c r="I91" i="22" s="1"/>
  <c r="G86" i="22"/>
  <c r="H86" i="22" s="1"/>
  <c r="I86" i="22" s="1"/>
  <c r="G82" i="22"/>
  <c r="H82" i="22" s="1"/>
  <c r="I82" i="22" s="1"/>
  <c r="G77" i="22"/>
  <c r="H77" i="22" s="1"/>
  <c r="I77" i="22" s="1"/>
  <c r="G73" i="22"/>
  <c r="H73" i="22" s="1"/>
  <c r="I73" i="22" s="1"/>
  <c r="G69" i="22"/>
  <c r="H69" i="22" s="1"/>
  <c r="I69" i="22" s="1"/>
  <c r="G64" i="22"/>
  <c r="H64" i="22" s="1"/>
  <c r="I64" i="22" s="1"/>
  <c r="G60" i="22"/>
  <c r="H60" i="22" s="1"/>
  <c r="I60" i="22" s="1"/>
  <c r="G55" i="22"/>
  <c r="H55" i="22" s="1"/>
  <c r="I55" i="22" s="1"/>
  <c r="G51" i="22"/>
  <c r="H51" i="22" s="1"/>
  <c r="I51" i="22" s="1"/>
  <c r="G46" i="22"/>
  <c r="H46" i="22" s="1"/>
  <c r="I46" i="22" s="1"/>
  <c r="G42" i="22"/>
  <c r="H42" i="22" s="1"/>
  <c r="I42" i="22" s="1"/>
  <c r="G37" i="22"/>
  <c r="H37" i="22" s="1"/>
  <c r="I37" i="22" s="1"/>
  <c r="G33" i="22"/>
  <c r="H33" i="22" s="1"/>
  <c r="I33" i="22" s="1"/>
  <c r="G28" i="22"/>
  <c r="H28" i="22" s="1"/>
  <c r="I28" i="22" s="1"/>
  <c r="G23" i="22"/>
  <c r="H23" i="22" s="1"/>
  <c r="I23" i="22" s="1"/>
  <c r="G19" i="22"/>
  <c r="H19" i="22" s="1"/>
  <c r="I19" i="22" s="1"/>
  <c r="G14" i="22"/>
  <c r="H14" i="22" s="1"/>
  <c r="I14" i="22" s="1"/>
  <c r="G8" i="22"/>
  <c r="H8" i="22" s="1"/>
  <c r="I8" i="22" s="1"/>
  <c r="G4219" i="22"/>
  <c r="H4219" i="22" s="1"/>
  <c r="I4219" i="22" s="1"/>
  <c r="G4182" i="22"/>
  <c r="H4182" i="22" s="1"/>
  <c r="I4182" i="22" s="1"/>
  <c r="G4142" i="22"/>
  <c r="H4142" i="22" s="1"/>
  <c r="I4142" i="22" s="1"/>
  <c r="G4099" i="22"/>
  <c r="H4099" i="22" s="1"/>
  <c r="I4099" i="22" s="1"/>
  <c r="G4053" i="22"/>
  <c r="H4053" i="22" s="1"/>
  <c r="I4053" i="22" s="1"/>
  <c r="G4009" i="22"/>
  <c r="H4009" i="22" s="1"/>
  <c r="I4009" i="22" s="1"/>
  <c r="G3966" i="22"/>
  <c r="H3966" i="22" s="1"/>
  <c r="I3966" i="22" s="1"/>
  <c r="G3929" i="22"/>
  <c r="H3929" i="22" s="1"/>
  <c r="I3929" i="22" s="1"/>
  <c r="G3894" i="22"/>
  <c r="H3894" i="22" s="1"/>
  <c r="I3894" i="22" s="1"/>
  <c r="G3850" i="22"/>
  <c r="H3850" i="22" s="1"/>
  <c r="I3850" i="22" s="1"/>
  <c r="G3812" i="22"/>
  <c r="H3812" i="22" s="1"/>
  <c r="I3812" i="22" s="1"/>
  <c r="G3774" i="22"/>
  <c r="H3774" i="22" s="1"/>
  <c r="I3774" i="22" s="1"/>
  <c r="G3738" i="22"/>
  <c r="H3738" i="22" s="1"/>
  <c r="I3738" i="22" s="1"/>
  <c r="G3702" i="22"/>
  <c r="H3702" i="22" s="1"/>
  <c r="I3702" i="22" s="1"/>
  <c r="G3649" i="22"/>
  <c r="H3649" i="22" s="1"/>
  <c r="I3649" i="22" s="1"/>
  <c r="G3609" i="22"/>
  <c r="H3609" i="22" s="1"/>
  <c r="I3609" i="22" s="1"/>
  <c r="G3574" i="22"/>
  <c r="H3574" i="22" s="1"/>
  <c r="I3574" i="22" s="1"/>
  <c r="G3542" i="22"/>
  <c r="H3542" i="22" s="1"/>
  <c r="I3542" i="22" s="1"/>
  <c r="G3510" i="22"/>
  <c r="H3510" i="22" s="1"/>
  <c r="I3510" i="22" s="1"/>
  <c r="G3478" i="22"/>
  <c r="H3478" i="22" s="1"/>
  <c r="I3478" i="22" s="1"/>
  <c r="G1067" i="22"/>
  <c r="H1067" i="22" s="1"/>
  <c r="I1067" i="22" s="1"/>
  <c r="G1063" i="22"/>
  <c r="H1063" i="22" s="1"/>
  <c r="I1063" i="22" s="1"/>
  <c r="G1059" i="22"/>
  <c r="H1059" i="22" s="1"/>
  <c r="I1059" i="22" s="1"/>
  <c r="G1055" i="22"/>
  <c r="H1055" i="22" s="1"/>
  <c r="I1055" i="22" s="1"/>
  <c r="G1051" i="22"/>
  <c r="H1051" i="22" s="1"/>
  <c r="I1051" i="22" s="1"/>
  <c r="G1047" i="22"/>
  <c r="H1047" i="22" s="1"/>
  <c r="I1047" i="22" s="1"/>
  <c r="G1043" i="22"/>
  <c r="H1043" i="22" s="1"/>
  <c r="I1043" i="22" s="1"/>
  <c r="G1039" i="22"/>
  <c r="H1039" i="22" s="1"/>
  <c r="I1039" i="22" s="1"/>
  <c r="G1035" i="22"/>
  <c r="H1035" i="22" s="1"/>
  <c r="I1035" i="22" s="1"/>
  <c r="G1031" i="22"/>
  <c r="H1031" i="22" s="1"/>
  <c r="I1031" i="22" s="1"/>
  <c r="G1027" i="22"/>
  <c r="H1027" i="22" s="1"/>
  <c r="I1027" i="22" s="1"/>
  <c r="G1023" i="22"/>
  <c r="H1023" i="22" s="1"/>
  <c r="I1023" i="22" s="1"/>
  <c r="G1019" i="22"/>
  <c r="H1019" i="22" s="1"/>
  <c r="I1019" i="22" s="1"/>
  <c r="G1015" i="22"/>
  <c r="H1015" i="22" s="1"/>
  <c r="I1015" i="22" s="1"/>
  <c r="G1011" i="22"/>
  <c r="H1011" i="22" s="1"/>
  <c r="I1011" i="22" s="1"/>
  <c r="G1007" i="22"/>
  <c r="H1007" i="22" s="1"/>
  <c r="I1007" i="22" s="1"/>
  <c r="G1003" i="22"/>
  <c r="H1003" i="22" s="1"/>
  <c r="I1003" i="22" s="1"/>
  <c r="G999" i="22"/>
  <c r="H999" i="22" s="1"/>
  <c r="I999" i="22" s="1"/>
  <c r="G995" i="22"/>
  <c r="H995" i="22" s="1"/>
  <c r="I995" i="22" s="1"/>
  <c r="G991" i="22"/>
  <c r="H991" i="22" s="1"/>
  <c r="I991" i="22" s="1"/>
  <c r="G987" i="22"/>
  <c r="H987" i="22" s="1"/>
  <c r="I987" i="22" s="1"/>
  <c r="G983" i="22"/>
  <c r="H983" i="22" s="1"/>
  <c r="I983" i="22" s="1"/>
  <c r="G979" i="22"/>
  <c r="H979" i="22" s="1"/>
  <c r="I979" i="22" s="1"/>
  <c r="G975" i="22"/>
  <c r="H975" i="22" s="1"/>
  <c r="I975" i="22" s="1"/>
  <c r="G971" i="22"/>
  <c r="H971" i="22" s="1"/>
  <c r="I971" i="22" s="1"/>
  <c r="G967" i="22"/>
  <c r="H967" i="22" s="1"/>
  <c r="I967" i="22" s="1"/>
  <c r="G963" i="22"/>
  <c r="H963" i="22" s="1"/>
  <c r="I963" i="22" s="1"/>
  <c r="G959" i="22"/>
  <c r="H959" i="22" s="1"/>
  <c r="I959" i="22" s="1"/>
  <c r="G955" i="22"/>
  <c r="H955" i="22" s="1"/>
  <c r="I955" i="22" s="1"/>
  <c r="G951" i="22"/>
  <c r="H951" i="22" s="1"/>
  <c r="I951" i="22" s="1"/>
  <c r="G947" i="22"/>
  <c r="H947" i="22" s="1"/>
  <c r="I947" i="22" s="1"/>
  <c r="G943" i="22"/>
  <c r="H943" i="22" s="1"/>
  <c r="I943" i="22" s="1"/>
  <c r="G939" i="22"/>
  <c r="H939" i="22" s="1"/>
  <c r="I939" i="22" s="1"/>
  <c r="G935" i="22"/>
  <c r="H935" i="22" s="1"/>
  <c r="I935" i="22" s="1"/>
  <c r="G931" i="22"/>
  <c r="H931" i="22" s="1"/>
  <c r="I931" i="22" s="1"/>
  <c r="G927" i="22"/>
  <c r="H927" i="22" s="1"/>
  <c r="I927" i="22" s="1"/>
  <c r="G923" i="22"/>
  <c r="H923" i="22" s="1"/>
  <c r="I923" i="22" s="1"/>
  <c r="G919" i="22"/>
  <c r="H919" i="22" s="1"/>
  <c r="I919" i="22" s="1"/>
  <c r="G915" i="22"/>
  <c r="H915" i="22" s="1"/>
  <c r="I915" i="22" s="1"/>
  <c r="G911" i="22"/>
  <c r="H911" i="22" s="1"/>
  <c r="I911" i="22" s="1"/>
  <c r="G907" i="22"/>
  <c r="H907" i="22" s="1"/>
  <c r="I907" i="22" s="1"/>
  <c r="G903" i="22"/>
  <c r="H903" i="22" s="1"/>
  <c r="I903" i="22" s="1"/>
  <c r="G899" i="22"/>
  <c r="H899" i="22" s="1"/>
  <c r="I899" i="22" s="1"/>
  <c r="G895" i="22"/>
  <c r="H895" i="22" s="1"/>
  <c r="I895" i="22" s="1"/>
  <c r="G891" i="22"/>
  <c r="H891" i="22" s="1"/>
  <c r="I891" i="22" s="1"/>
  <c r="G887" i="22"/>
  <c r="H887" i="22" s="1"/>
  <c r="I887" i="22" s="1"/>
  <c r="G883" i="22"/>
  <c r="H883" i="22" s="1"/>
  <c r="I883" i="22" s="1"/>
  <c r="G879" i="22"/>
  <c r="H879" i="22" s="1"/>
  <c r="I879" i="22" s="1"/>
  <c r="G875" i="22"/>
  <c r="H875" i="22" s="1"/>
  <c r="I875" i="22" s="1"/>
  <c r="G871" i="22"/>
  <c r="H871" i="22" s="1"/>
  <c r="I871" i="22" s="1"/>
  <c r="G867" i="22"/>
  <c r="H867" i="22" s="1"/>
  <c r="I867" i="22" s="1"/>
  <c r="G863" i="22"/>
  <c r="H863" i="22" s="1"/>
  <c r="I863" i="22" s="1"/>
  <c r="G859" i="22"/>
  <c r="H859" i="22" s="1"/>
  <c r="I859" i="22" s="1"/>
  <c r="G855" i="22"/>
  <c r="H855" i="22" s="1"/>
  <c r="I855" i="22" s="1"/>
  <c r="G851" i="22"/>
  <c r="H851" i="22" s="1"/>
  <c r="I851" i="22" s="1"/>
  <c r="G847" i="22"/>
  <c r="H847" i="22" s="1"/>
  <c r="I847" i="22" s="1"/>
  <c r="G843" i="22"/>
  <c r="H843" i="22" s="1"/>
  <c r="I843" i="22" s="1"/>
  <c r="G839" i="22"/>
  <c r="H839" i="22" s="1"/>
  <c r="I839" i="22" s="1"/>
  <c r="G835" i="22"/>
  <c r="H835" i="22" s="1"/>
  <c r="I835" i="22" s="1"/>
  <c r="G831" i="22"/>
  <c r="H831" i="22" s="1"/>
  <c r="I831" i="22" s="1"/>
  <c r="G827" i="22"/>
  <c r="H827" i="22" s="1"/>
  <c r="I827" i="22" s="1"/>
  <c r="G823" i="22"/>
  <c r="H823" i="22" s="1"/>
  <c r="I823" i="22" s="1"/>
  <c r="G819" i="22"/>
  <c r="H819" i="22" s="1"/>
  <c r="I819" i="22" s="1"/>
  <c r="G815" i="22"/>
  <c r="H815" i="22" s="1"/>
  <c r="I815" i="22" s="1"/>
  <c r="G811" i="22"/>
  <c r="H811" i="22" s="1"/>
  <c r="I811" i="22" s="1"/>
  <c r="G807" i="22"/>
  <c r="H807" i="22" s="1"/>
  <c r="I807" i="22" s="1"/>
  <c r="G803" i="22"/>
  <c r="H803" i="22" s="1"/>
  <c r="I803" i="22" s="1"/>
  <c r="G799" i="22"/>
  <c r="H799" i="22" s="1"/>
  <c r="I799" i="22" s="1"/>
  <c r="G795" i="22"/>
  <c r="H795" i="22" s="1"/>
  <c r="I795" i="22" s="1"/>
  <c r="G791" i="22"/>
  <c r="H791" i="22" s="1"/>
  <c r="I791" i="22" s="1"/>
  <c r="G787" i="22"/>
  <c r="H787" i="22" s="1"/>
  <c r="I787" i="22" s="1"/>
  <c r="G783" i="22"/>
  <c r="H783" i="22" s="1"/>
  <c r="I783" i="22" s="1"/>
  <c r="G779" i="22"/>
  <c r="H779" i="22" s="1"/>
  <c r="I779" i="22" s="1"/>
  <c r="G775" i="22"/>
  <c r="H775" i="22" s="1"/>
  <c r="I775" i="22" s="1"/>
  <c r="G771" i="22"/>
  <c r="H771" i="22" s="1"/>
  <c r="I771" i="22" s="1"/>
  <c r="G767" i="22"/>
  <c r="H767" i="22" s="1"/>
  <c r="I767" i="22" s="1"/>
  <c r="G763" i="22"/>
  <c r="H763" i="22" s="1"/>
  <c r="I763" i="22" s="1"/>
  <c r="G759" i="22"/>
  <c r="H759" i="22" s="1"/>
  <c r="I759" i="22" s="1"/>
  <c r="G755" i="22"/>
  <c r="H755" i="22" s="1"/>
  <c r="I755" i="22" s="1"/>
  <c r="G751" i="22"/>
  <c r="H751" i="22" s="1"/>
  <c r="I751" i="22" s="1"/>
  <c r="G747" i="22"/>
  <c r="H747" i="22" s="1"/>
  <c r="I747" i="22" s="1"/>
  <c r="G743" i="22"/>
  <c r="H743" i="22" s="1"/>
  <c r="I743" i="22" s="1"/>
  <c r="G739" i="22"/>
  <c r="H739" i="22" s="1"/>
  <c r="I739" i="22" s="1"/>
  <c r="G735" i="22"/>
  <c r="H735" i="22" s="1"/>
  <c r="I735" i="22" s="1"/>
  <c r="G731" i="22"/>
  <c r="H731" i="22" s="1"/>
  <c r="I731" i="22" s="1"/>
  <c r="G727" i="22"/>
  <c r="H727" i="22" s="1"/>
  <c r="I727" i="22" s="1"/>
  <c r="G723" i="22"/>
  <c r="H723" i="22" s="1"/>
  <c r="I723" i="22" s="1"/>
  <c r="G711" i="22"/>
  <c r="H711" i="22" s="1"/>
  <c r="I711" i="22" s="1"/>
  <c r="G707" i="22"/>
  <c r="H707" i="22" s="1"/>
  <c r="I707" i="22" s="1"/>
  <c r="G703" i="22"/>
  <c r="H703" i="22" s="1"/>
  <c r="I703" i="22" s="1"/>
  <c r="G699" i="22"/>
  <c r="H699" i="22" s="1"/>
  <c r="I699" i="22" s="1"/>
  <c r="G695" i="22"/>
  <c r="H695" i="22" s="1"/>
  <c r="I695" i="22" s="1"/>
  <c r="G691" i="22"/>
  <c r="H691" i="22" s="1"/>
  <c r="I691" i="22" s="1"/>
  <c r="G687" i="22"/>
  <c r="H687" i="22" s="1"/>
  <c r="I687" i="22" s="1"/>
  <c r="G683" i="22"/>
  <c r="H683" i="22" s="1"/>
  <c r="I683" i="22" s="1"/>
  <c r="G679" i="22"/>
  <c r="H679" i="22" s="1"/>
  <c r="I679" i="22" s="1"/>
  <c r="G675" i="22"/>
  <c r="H675" i="22" s="1"/>
  <c r="I675" i="22" s="1"/>
  <c r="G671" i="22"/>
  <c r="H671" i="22" s="1"/>
  <c r="I671" i="22" s="1"/>
  <c r="G667" i="22"/>
  <c r="H667" i="22" s="1"/>
  <c r="I667" i="22" s="1"/>
  <c r="G663" i="22"/>
  <c r="H663" i="22" s="1"/>
  <c r="I663" i="22" s="1"/>
  <c r="G659" i="22"/>
  <c r="H659" i="22" s="1"/>
  <c r="I659" i="22" s="1"/>
  <c r="G655" i="22"/>
  <c r="H655" i="22" s="1"/>
  <c r="I655" i="22" s="1"/>
  <c r="G651" i="22"/>
  <c r="H651" i="22" s="1"/>
  <c r="I651" i="22" s="1"/>
  <c r="G647" i="22"/>
  <c r="H647" i="22" s="1"/>
  <c r="I647" i="22" s="1"/>
  <c r="G643" i="22"/>
  <c r="H643" i="22" s="1"/>
  <c r="I643" i="22" s="1"/>
  <c r="G639" i="22"/>
  <c r="H639" i="22" s="1"/>
  <c r="I639" i="22" s="1"/>
  <c r="G635" i="22"/>
  <c r="H635" i="22" s="1"/>
  <c r="I635" i="22" s="1"/>
  <c r="G631" i="22"/>
  <c r="H631" i="22" s="1"/>
  <c r="I631" i="22" s="1"/>
  <c r="G623" i="22"/>
  <c r="H623" i="22" s="1"/>
  <c r="I623" i="22" s="1"/>
  <c r="G619" i="22"/>
  <c r="H619" i="22" s="1"/>
  <c r="I619" i="22" s="1"/>
  <c r="G615" i="22"/>
  <c r="H615" i="22" s="1"/>
  <c r="I615" i="22" s="1"/>
  <c r="G611" i="22"/>
  <c r="H611" i="22" s="1"/>
  <c r="I611" i="22" s="1"/>
  <c r="G603" i="22"/>
  <c r="H603" i="22" s="1"/>
  <c r="I603" i="22" s="1"/>
  <c r="G599" i="22"/>
  <c r="H599" i="22" s="1"/>
  <c r="I599" i="22" s="1"/>
  <c r="G591" i="22"/>
  <c r="H591" i="22" s="1"/>
  <c r="I591" i="22" s="1"/>
  <c r="G587" i="22"/>
  <c r="H587" i="22" s="1"/>
  <c r="I587" i="22" s="1"/>
  <c r="G579" i="22"/>
  <c r="H579" i="22" s="1"/>
  <c r="I579" i="22" s="1"/>
  <c r="G575" i="22"/>
  <c r="H575" i="22" s="1"/>
  <c r="I575" i="22" s="1"/>
  <c r="G567" i="22"/>
  <c r="H567" i="22" s="1"/>
  <c r="I567" i="22" s="1"/>
  <c r="G563" i="22"/>
  <c r="H563" i="22" s="1"/>
  <c r="I563" i="22" s="1"/>
  <c r="G555" i="22"/>
  <c r="H555" i="22" s="1"/>
  <c r="I555" i="22" s="1"/>
  <c r="G551" i="22"/>
  <c r="H551" i="22" s="1"/>
  <c r="I551" i="22" s="1"/>
  <c r="G538" i="22"/>
  <c r="H538" i="22" s="1"/>
  <c r="I538" i="22" s="1"/>
  <c r="G533" i="22"/>
  <c r="H533" i="22" s="1"/>
  <c r="I533" i="22" s="1"/>
  <c r="G525" i="22"/>
  <c r="H525" i="22" s="1"/>
  <c r="I525" i="22" s="1"/>
  <c r="G521" i="22"/>
  <c r="H521" i="22" s="1"/>
  <c r="I521" i="22" s="1"/>
  <c r="G513" i="22"/>
  <c r="H513" i="22" s="1"/>
  <c r="I513" i="22" s="1"/>
  <c r="G509" i="22"/>
  <c r="H509" i="22" s="1"/>
  <c r="I509" i="22" s="1"/>
  <c r="G501" i="22"/>
  <c r="H501" i="22" s="1"/>
  <c r="I501" i="22" s="1"/>
  <c r="G497" i="22"/>
  <c r="H497" i="22" s="1"/>
  <c r="I497" i="22" s="1"/>
  <c r="G489" i="22"/>
  <c r="H489" i="22" s="1"/>
  <c r="I489" i="22" s="1"/>
  <c r="G485" i="22"/>
  <c r="H485" i="22" s="1"/>
  <c r="I485" i="22" s="1"/>
  <c r="G477" i="22"/>
  <c r="H477" i="22" s="1"/>
  <c r="I477" i="22" s="1"/>
  <c r="G473" i="22"/>
  <c r="H473" i="22" s="1"/>
  <c r="I473" i="22" s="1"/>
  <c r="G465" i="22"/>
  <c r="H465" i="22" s="1"/>
  <c r="I465" i="22" s="1"/>
  <c r="G461" i="22"/>
  <c r="H461" i="22" s="1"/>
  <c r="I461" i="22" s="1"/>
  <c r="G453" i="22"/>
  <c r="H453" i="22" s="1"/>
  <c r="I453" i="22" s="1"/>
  <c r="G449" i="22"/>
  <c r="H449" i="22" s="1"/>
  <c r="I449" i="22" s="1"/>
  <c r="G441" i="22"/>
  <c r="H441" i="22" s="1"/>
  <c r="I441" i="22" s="1"/>
  <c r="G437" i="22"/>
  <c r="H437" i="22" s="1"/>
  <c r="I437" i="22" s="1"/>
  <c r="G429" i="22"/>
  <c r="H429" i="22" s="1"/>
  <c r="I429" i="22" s="1"/>
  <c r="G425" i="22"/>
  <c r="H425" i="22" s="1"/>
  <c r="I425" i="22" s="1"/>
  <c r="G421" i="22"/>
  <c r="H421" i="22" s="1"/>
  <c r="I421" i="22" s="1"/>
  <c r="G417" i="22"/>
  <c r="H417" i="22" s="1"/>
  <c r="I417" i="22" s="1"/>
  <c r="G413" i="22"/>
  <c r="H413" i="22" s="1"/>
  <c r="I413" i="22" s="1"/>
  <c r="G409" i="22"/>
  <c r="H409" i="22" s="1"/>
  <c r="I409" i="22" s="1"/>
  <c r="G405" i="22"/>
  <c r="H405" i="22" s="1"/>
  <c r="I405" i="22" s="1"/>
  <c r="G401" i="22"/>
  <c r="H401" i="22" s="1"/>
  <c r="I401" i="22" s="1"/>
  <c r="G393" i="22"/>
  <c r="H393" i="22" s="1"/>
  <c r="I393" i="22" s="1"/>
  <c r="G389" i="22"/>
  <c r="H389" i="22" s="1"/>
  <c r="I389" i="22" s="1"/>
  <c r="G381" i="22"/>
  <c r="H381" i="22" s="1"/>
  <c r="I381" i="22" s="1"/>
  <c r="G377" i="22"/>
  <c r="H377" i="22" s="1"/>
  <c r="I377" i="22" s="1"/>
  <c r="G364" i="22"/>
  <c r="H364" i="22" s="1"/>
  <c r="I364" i="22" s="1"/>
  <c r="G360" i="22"/>
  <c r="H360" i="22" s="1"/>
  <c r="I360" i="22" s="1"/>
  <c r="G356" i="22"/>
  <c r="H356" i="22" s="1"/>
  <c r="I356" i="22" s="1"/>
  <c r="G348" i="22"/>
  <c r="H348" i="22" s="1"/>
  <c r="I348" i="22" s="1"/>
  <c r="G343" i="22"/>
  <c r="H343" i="22" s="1"/>
  <c r="I343" i="22" s="1"/>
  <c r="G339" i="22"/>
  <c r="H339" i="22" s="1"/>
  <c r="I339" i="22" s="1"/>
  <c r="G335" i="22"/>
  <c r="H335" i="22" s="1"/>
  <c r="I335" i="22" s="1"/>
  <c r="G331" i="22"/>
  <c r="H331" i="22" s="1"/>
  <c r="I331" i="22" s="1"/>
  <c r="G323" i="22"/>
  <c r="H323" i="22" s="1"/>
  <c r="I323" i="22" s="1"/>
  <c r="G319" i="22"/>
  <c r="H319" i="22" s="1"/>
  <c r="I319" i="22" s="1"/>
  <c r="G311" i="22"/>
  <c r="H311" i="22" s="1"/>
  <c r="I311" i="22" s="1"/>
  <c r="G307" i="22"/>
  <c r="H307" i="22" s="1"/>
  <c r="I307" i="22" s="1"/>
  <c r="G303" i="22"/>
  <c r="H303" i="22" s="1"/>
  <c r="I303" i="22" s="1"/>
  <c r="G295" i="22"/>
  <c r="H295" i="22" s="1"/>
  <c r="I295" i="22" s="1"/>
  <c r="G291" i="22"/>
  <c r="H291" i="22" s="1"/>
  <c r="I291" i="22" s="1"/>
  <c r="G287" i="22"/>
  <c r="H287" i="22" s="1"/>
  <c r="I287" i="22" s="1"/>
  <c r="G275" i="22"/>
  <c r="H275" i="22" s="1"/>
  <c r="I275" i="22" s="1"/>
  <c r="G271" i="22"/>
  <c r="H271" i="22" s="1"/>
  <c r="I271" i="22" s="1"/>
  <c r="G263" i="22"/>
  <c r="H263" i="22" s="1"/>
  <c r="I263" i="22" s="1"/>
  <c r="G259" i="22"/>
  <c r="H259" i="22" s="1"/>
  <c r="I259" i="22" s="1"/>
  <c r="G251" i="22"/>
  <c r="H251" i="22" s="1"/>
  <c r="I251" i="22" s="1"/>
  <c r="G247" i="22"/>
  <c r="H247" i="22" s="1"/>
  <c r="I247" i="22" s="1"/>
  <c r="G243" i="22"/>
  <c r="H243" i="22" s="1"/>
  <c r="I243" i="22" s="1"/>
  <c r="G235" i="22"/>
  <c r="H235" i="22" s="1"/>
  <c r="I235" i="22" s="1"/>
  <c r="G231" i="22"/>
  <c r="H231" i="22" s="1"/>
  <c r="I231" i="22" s="1"/>
  <c r="G227" i="22"/>
  <c r="H227" i="22" s="1"/>
  <c r="I227" i="22" s="1"/>
  <c r="G219" i="22"/>
  <c r="H219" i="22" s="1"/>
  <c r="I219" i="22" s="1"/>
  <c r="G215" i="22"/>
  <c r="H215" i="22" s="1"/>
  <c r="I215" i="22" s="1"/>
  <c r="G207" i="22"/>
  <c r="H207" i="22" s="1"/>
  <c r="I207" i="22" s="1"/>
  <c r="G203" i="22"/>
  <c r="H203" i="22" s="1"/>
  <c r="I203" i="22" s="1"/>
  <c r="G199" i="22"/>
  <c r="H199" i="22" s="1"/>
  <c r="I199" i="22" s="1"/>
  <c r="G195" i="22"/>
  <c r="H195" i="22" s="1"/>
  <c r="I195" i="22" s="1"/>
  <c r="G191" i="22"/>
  <c r="H191" i="22" s="1"/>
  <c r="I191" i="22" s="1"/>
  <c r="G187" i="22"/>
  <c r="H187" i="22" s="1"/>
  <c r="I187" i="22" s="1"/>
  <c r="G179" i="22"/>
  <c r="H179" i="22" s="1"/>
  <c r="I179" i="22" s="1"/>
  <c r="G173" i="22"/>
  <c r="H173" i="22" s="1"/>
  <c r="I173" i="22" s="1"/>
  <c r="G165" i="22"/>
  <c r="H165" i="22" s="1"/>
  <c r="I165" i="22" s="1"/>
  <c r="G161" i="22"/>
  <c r="H161" i="22" s="1"/>
  <c r="I161" i="22" s="1"/>
  <c r="G152" i="22"/>
  <c r="H152" i="22" s="1"/>
  <c r="I152" i="22" s="1"/>
  <c r="G148" i="22"/>
  <c r="H148" i="22" s="1"/>
  <c r="I148" i="22" s="1"/>
  <c r="G134" i="22"/>
  <c r="H134" i="22" s="1"/>
  <c r="I134" i="22" s="1"/>
  <c r="G125" i="22"/>
  <c r="H125" i="22" s="1"/>
  <c r="I125" i="22" s="1"/>
  <c r="G121" i="22"/>
  <c r="H121" i="22" s="1"/>
  <c r="I121" i="22" s="1"/>
  <c r="G117" i="22"/>
  <c r="H117" i="22" s="1"/>
  <c r="I117" i="22" s="1"/>
  <c r="G108" i="22"/>
  <c r="H108" i="22" s="1"/>
  <c r="I108" i="22" s="1"/>
  <c r="G104" i="22"/>
  <c r="H104" i="22" s="1"/>
  <c r="I104" i="22" s="1"/>
  <c r="G96" i="22"/>
  <c r="H96" i="22" s="1"/>
  <c r="I96" i="22" s="1"/>
  <c r="G92" i="22"/>
  <c r="H92" i="22" s="1"/>
  <c r="I92" i="22" s="1"/>
  <c r="G83" i="22"/>
  <c r="H83" i="22" s="1"/>
  <c r="I83" i="22" s="1"/>
  <c r="G79" i="22"/>
  <c r="H79" i="22" s="1"/>
  <c r="I79" i="22" s="1"/>
  <c r="G70" i="22"/>
  <c r="H70" i="22" s="1"/>
  <c r="I70" i="22" s="1"/>
  <c r="G65" i="22"/>
  <c r="H65" i="22" s="1"/>
  <c r="I65" i="22" s="1"/>
  <c r="G57" i="22"/>
  <c r="H57" i="22" s="1"/>
  <c r="I57" i="22" s="1"/>
  <c r="G52" i="22"/>
  <c r="H52" i="22" s="1"/>
  <c r="I52" i="22" s="1"/>
  <c r="G43" i="22"/>
  <c r="H43" i="22" s="1"/>
  <c r="I43" i="22" s="1"/>
  <c r="G38" i="22"/>
  <c r="H38" i="22" s="1"/>
  <c r="I38" i="22" s="1"/>
  <c r="G29" i="22"/>
  <c r="H29" i="22" s="1"/>
  <c r="I29" i="22" s="1"/>
  <c r="G25" i="22"/>
  <c r="H25" i="22" s="1"/>
  <c r="I25" i="22" s="1"/>
  <c r="G15" i="22"/>
  <c r="H15" i="22" s="1"/>
  <c r="I15" i="22" s="1"/>
  <c r="G9" i="22"/>
  <c r="H9" i="22" s="1"/>
  <c r="I9" i="22" s="1"/>
  <c r="G434" i="22"/>
  <c r="H434" i="22" s="1"/>
  <c r="I434" i="22" s="1"/>
  <c r="G430" i="22"/>
  <c r="H430" i="22" s="1"/>
  <c r="I430" i="22" s="1"/>
  <c r="G426" i="22"/>
  <c r="H426" i="22" s="1"/>
  <c r="I426" i="22" s="1"/>
  <c r="G422" i="22"/>
  <c r="H422" i="22" s="1"/>
  <c r="I422" i="22" s="1"/>
  <c r="G410" i="22"/>
  <c r="H410" i="22" s="1"/>
  <c r="I410" i="22" s="1"/>
  <c r="G406" i="22"/>
  <c r="H406" i="22" s="1"/>
  <c r="I406" i="22" s="1"/>
  <c r="G398" i="22"/>
  <c r="H398" i="22" s="1"/>
  <c r="I398" i="22" s="1"/>
  <c r="G394" i="22"/>
  <c r="H394" i="22" s="1"/>
  <c r="I394" i="22" s="1"/>
  <c r="G386" i="22"/>
  <c r="H386" i="22" s="1"/>
  <c r="I386" i="22" s="1"/>
  <c r="G382" i="22"/>
  <c r="H382" i="22" s="1"/>
  <c r="I382" i="22" s="1"/>
  <c r="G374" i="22"/>
  <c r="H374" i="22" s="1"/>
  <c r="I374" i="22" s="1"/>
  <c r="G370" i="22"/>
  <c r="H370" i="22" s="1"/>
  <c r="I370" i="22" s="1"/>
  <c r="G361" i="22"/>
  <c r="H361" i="22" s="1"/>
  <c r="I361" i="22" s="1"/>
  <c r="G357" i="22"/>
  <c r="H357" i="22" s="1"/>
  <c r="I357" i="22" s="1"/>
  <c r="G349" i="22"/>
  <c r="H349" i="22" s="1"/>
  <c r="I349" i="22" s="1"/>
  <c r="G344" i="22"/>
  <c r="H344" i="22" s="1"/>
  <c r="I344" i="22" s="1"/>
  <c r="G336" i="22"/>
  <c r="H336" i="22" s="1"/>
  <c r="I336" i="22" s="1"/>
  <c r="G332" i="22"/>
  <c r="H332" i="22" s="1"/>
  <c r="I332" i="22" s="1"/>
  <c r="G324" i="22"/>
  <c r="H324" i="22" s="1"/>
  <c r="I324" i="22" s="1"/>
  <c r="G320" i="22"/>
  <c r="H320" i="22" s="1"/>
  <c r="I320" i="22" s="1"/>
  <c r="G312" i="22"/>
  <c r="H312" i="22" s="1"/>
  <c r="I312" i="22" s="1"/>
  <c r="G308" i="22"/>
  <c r="H308" i="22" s="1"/>
  <c r="I308" i="22" s="1"/>
  <c r="G300" i="22"/>
  <c r="H300" i="22" s="1"/>
  <c r="I300" i="22" s="1"/>
  <c r="G296" i="22"/>
  <c r="H296" i="22" s="1"/>
  <c r="I296" i="22" s="1"/>
  <c r="G288" i="22"/>
  <c r="H288" i="22" s="1"/>
  <c r="I288" i="22" s="1"/>
  <c r="G284" i="22"/>
  <c r="H284" i="22" s="1"/>
  <c r="I284" i="22" s="1"/>
  <c r="G272" i="22"/>
  <c r="H272" i="22" s="1"/>
  <c r="I272" i="22" s="1"/>
  <c r="G268" i="22"/>
  <c r="H268" i="22" s="1"/>
  <c r="I268" i="22" s="1"/>
  <c r="G260" i="22"/>
  <c r="H260" i="22" s="1"/>
  <c r="I260" i="22" s="1"/>
  <c r="G256" i="22"/>
  <c r="H256" i="22" s="1"/>
  <c r="I256" i="22" s="1"/>
  <c r="G252" i="22"/>
  <c r="H252" i="22" s="1"/>
  <c r="I252" i="22" s="1"/>
  <c r="G244" i="22"/>
  <c r="H244" i="22" s="1"/>
  <c r="I244" i="22" s="1"/>
  <c r="G240" i="22"/>
  <c r="H240" i="22" s="1"/>
  <c r="I240" i="22" s="1"/>
  <c r="G236" i="22"/>
  <c r="H236" i="22" s="1"/>
  <c r="I236" i="22" s="1"/>
  <c r="G228" i="22"/>
  <c r="H228" i="22" s="1"/>
  <c r="I228" i="22" s="1"/>
  <c r="G224" i="22"/>
  <c r="H224" i="22" s="1"/>
  <c r="I224" i="22" s="1"/>
  <c r="G220" i="22"/>
  <c r="H220" i="22" s="1"/>
  <c r="I220" i="22" s="1"/>
  <c r="G208" i="22"/>
  <c r="H208" i="22" s="1"/>
  <c r="I208" i="22" s="1"/>
  <c r="G200" i="22"/>
  <c r="H200" i="22" s="1"/>
  <c r="I200" i="22" s="1"/>
  <c r="G192" i="22"/>
  <c r="H192" i="22" s="1"/>
  <c r="I192" i="22" s="1"/>
  <c r="G184" i="22"/>
  <c r="H184" i="22" s="1"/>
  <c r="I184" i="22" s="1"/>
  <c r="G174" i="22"/>
  <c r="H174" i="22" s="1"/>
  <c r="I174" i="22" s="1"/>
  <c r="G166" i="22"/>
  <c r="H166" i="22" s="1"/>
  <c r="I166" i="22" s="1"/>
  <c r="G157" i="22"/>
  <c r="H157" i="22" s="1"/>
  <c r="I157" i="22" s="1"/>
  <c r="G149" i="22"/>
  <c r="H149" i="22" s="1"/>
  <c r="I149" i="22" s="1"/>
  <c r="G139" i="22"/>
  <c r="H139" i="22" s="1"/>
  <c r="I139" i="22" s="1"/>
  <c r="G131" i="22"/>
  <c r="H131" i="22" s="1"/>
  <c r="I131" i="22" s="1"/>
  <c r="G122" i="22"/>
  <c r="H122" i="22" s="1"/>
  <c r="I122" i="22" s="1"/>
  <c r="G114" i="22"/>
  <c r="H114" i="22" s="1"/>
  <c r="I114" i="22" s="1"/>
  <c r="G105" i="22"/>
  <c r="H105" i="22" s="1"/>
  <c r="I105" i="22" s="1"/>
  <c r="G97" i="22"/>
  <c r="H97" i="22" s="1"/>
  <c r="I97" i="22" s="1"/>
  <c r="G88" i="22"/>
  <c r="H88" i="22" s="1"/>
  <c r="I88" i="22" s="1"/>
  <c r="G80" i="22"/>
  <c r="H80" i="22" s="1"/>
  <c r="I80" i="22" s="1"/>
  <c r="G71" i="22"/>
  <c r="H71" i="22" s="1"/>
  <c r="I71" i="22" s="1"/>
  <c r="G62" i="22"/>
  <c r="H62" i="22" s="1"/>
  <c r="I62" i="22" s="1"/>
  <c r="G53" i="22"/>
  <c r="H53" i="22" s="1"/>
  <c r="I53" i="22" s="1"/>
  <c r="G44" i="22"/>
  <c r="H44" i="22" s="1"/>
  <c r="I44" i="22" s="1"/>
  <c r="G35" i="22"/>
  <c r="H35" i="22" s="1"/>
  <c r="I35" i="22" s="1"/>
  <c r="G26" i="22"/>
  <c r="H26" i="22" s="1"/>
  <c r="I26" i="22" s="1"/>
  <c r="G17" i="22"/>
  <c r="H17" i="22" s="1"/>
  <c r="I17" i="22" s="1"/>
  <c r="G212" i="22"/>
  <c r="H212" i="22" s="1"/>
  <c r="I212" i="22" s="1"/>
  <c r="G162" i="22"/>
  <c r="H162" i="22" s="1"/>
  <c r="I162" i="22" s="1"/>
  <c r="G153" i="22"/>
  <c r="H153" i="22" s="1"/>
  <c r="I153" i="22" s="1"/>
  <c r="G143" i="22"/>
  <c r="H143" i="22" s="1"/>
  <c r="I143" i="22" s="1"/>
  <c r="G135" i="22"/>
  <c r="H135" i="22" s="1"/>
  <c r="I135" i="22" s="1"/>
  <c r="G126" i="22"/>
  <c r="H126" i="22" s="1"/>
  <c r="I126" i="22" s="1"/>
  <c r="G118" i="22"/>
  <c r="H118" i="22" s="1"/>
  <c r="I118" i="22" s="1"/>
  <c r="G110" i="22"/>
  <c r="H110" i="22" s="1"/>
  <c r="I110" i="22" s="1"/>
  <c r="G101" i="22"/>
  <c r="H101" i="22" s="1"/>
  <c r="I101" i="22" s="1"/>
  <c r="G93" i="22"/>
  <c r="H93" i="22" s="1"/>
  <c r="I93" i="22" s="1"/>
  <c r="G84" i="22"/>
  <c r="H84" i="22" s="1"/>
  <c r="I84" i="22" s="1"/>
  <c r="G75" i="22"/>
  <c r="H75" i="22" s="1"/>
  <c r="I75" i="22" s="1"/>
  <c r="G66" i="22"/>
  <c r="H66" i="22" s="1"/>
  <c r="I66" i="22" s="1"/>
  <c r="G58" i="22"/>
  <c r="H58" i="22" s="1"/>
  <c r="I58" i="22" s="1"/>
  <c r="G49" i="22"/>
  <c r="H49" i="22" s="1"/>
  <c r="I49" i="22" s="1"/>
  <c r="G30" i="22"/>
  <c r="H30" i="22" s="1"/>
  <c r="I30" i="22" s="1"/>
  <c r="G21" i="22"/>
  <c r="H21" i="22" s="1"/>
  <c r="I21" i="22" s="1"/>
  <c r="G11" i="22"/>
  <c r="H11" i="22" s="1"/>
  <c r="I11" i="22" s="1"/>
  <c r="G204" i="22"/>
  <c r="H204" i="22" s="1"/>
  <c r="I204" i="22" s="1"/>
  <c r="G196" i="22"/>
  <c r="H196" i="22" s="1"/>
  <c r="I196" i="22" s="1"/>
  <c r="G188" i="22"/>
  <c r="H188" i="22" s="1"/>
  <c r="I188" i="22" s="1"/>
  <c r="G180" i="22"/>
  <c r="H180" i="22" s="1"/>
  <c r="I180" i="22" s="1"/>
  <c r="G170" i="22"/>
  <c r="H170" i="22" s="1"/>
  <c r="I170" i="22" s="1"/>
  <c r="G39" i="22"/>
  <c r="H39" i="22" s="1"/>
  <c r="I39" i="22" s="1"/>
  <c r="C24" i="12" l="1"/>
  <c r="H5" i="22"/>
  <c r="B7" i="17"/>
  <c r="H3979" i="22"/>
  <c r="B11" i="17"/>
  <c r="H177" i="22"/>
  <c r="B9" i="17"/>
  <c r="H3675" i="22"/>
  <c r="B8" i="17"/>
  <c r="H3881" i="22"/>
  <c r="B10" i="17"/>
  <c r="H4623" i="22"/>
  <c r="I4623" i="22" s="1"/>
  <c r="C27" i="17" s="1"/>
  <c r="B27" i="17"/>
  <c r="H4123" i="22"/>
  <c r="B13" i="17"/>
  <c r="C10" i="8"/>
  <c r="C14" i="8"/>
  <c r="I4926" i="22"/>
  <c r="B23" i="8"/>
  <c r="B10" i="20"/>
  <c r="C12" i="8"/>
  <c r="I4654" i="22"/>
  <c r="B9" i="8"/>
  <c r="H4630" i="22"/>
  <c r="I4630" i="22" s="1"/>
  <c r="C31" i="17" s="1"/>
  <c r="B31" i="17"/>
  <c r="H4625" i="22"/>
  <c r="I4625" i="22" s="1"/>
  <c r="C28" i="17" s="1"/>
  <c r="B28" i="17"/>
  <c r="H4912" i="22"/>
  <c r="D12" i="8"/>
  <c r="H4907" i="22"/>
  <c r="D11" i="8"/>
  <c r="I4745" i="22"/>
  <c r="B13" i="8"/>
  <c r="I4823" i="22"/>
  <c r="B14" i="8"/>
  <c r="I4849" i="22"/>
  <c r="B15" i="8"/>
  <c r="H4958" i="22"/>
  <c r="B12" i="17"/>
  <c r="I4934" i="22"/>
  <c r="B24" i="8"/>
  <c r="B6" i="20"/>
  <c r="B9" i="20"/>
  <c r="H4247" i="22"/>
  <c r="I4247" i="22" s="1"/>
  <c r="A15" i="17"/>
  <c r="A17" i="17"/>
  <c r="A16" i="17"/>
  <c r="C9" i="8"/>
  <c r="H4634" i="22"/>
  <c r="I4634" i="22" s="1"/>
  <c r="C33" i="17" s="1"/>
  <c r="B33" i="17"/>
  <c r="H4629" i="22"/>
  <c r="I4629" i="22" s="1"/>
  <c r="C30" i="17" s="1"/>
  <c r="B30" i="17"/>
  <c r="C13" i="8"/>
  <c r="C15" i="8"/>
  <c r="H4906" i="22"/>
  <c r="E9" i="8" s="1"/>
  <c r="D9" i="8"/>
  <c r="H4913" i="22"/>
  <c r="D13" i="8"/>
  <c r="B7" i="20"/>
  <c r="I4667" i="22"/>
  <c r="B11" i="8"/>
  <c r="I4241" i="22"/>
  <c r="C11" i="8"/>
  <c r="H4624" i="22"/>
  <c r="I4624" i="22" s="1"/>
  <c r="C29" i="17" s="1"/>
  <c r="B29" i="17"/>
  <c r="I4680" i="22"/>
  <c r="B10" i="8"/>
  <c r="H4633" i="22"/>
  <c r="I4633" i="22" s="1"/>
  <c r="C32" i="17" s="1"/>
  <c r="B32" i="17"/>
  <c r="H4908" i="22"/>
  <c r="D10" i="8"/>
  <c r="H4916" i="22"/>
  <c r="I4916" i="22" s="1"/>
  <c r="D14" i="8"/>
  <c r="I4732" i="22"/>
  <c r="B12" i="8"/>
  <c r="H4917" i="22"/>
  <c r="D15" i="8"/>
  <c r="B12" i="20"/>
  <c r="B8" i="20"/>
  <c r="B11" i="20"/>
  <c r="C11" i="20" s="1"/>
  <c r="I4917" i="22" l="1"/>
  <c r="E15" i="8"/>
  <c r="I4908" i="22"/>
  <c r="E10" i="8"/>
  <c r="I4913" i="22"/>
  <c r="E13" i="8"/>
  <c r="I4907" i="22"/>
  <c r="E11" i="8"/>
  <c r="I4912" i="22"/>
  <c r="E12" i="8"/>
  <c r="I4906" i="22"/>
  <c r="I3675" i="22"/>
  <c r="D8" i="17" s="1"/>
  <c r="C8" i="17"/>
  <c r="I3979" i="22"/>
  <c r="D11" i="17" s="1"/>
  <c r="C11" i="17"/>
  <c r="I4958" i="22"/>
  <c r="C12" i="17"/>
  <c r="I4123" i="22"/>
  <c r="D13" i="17" s="1"/>
  <c r="C13" i="17"/>
  <c r="I3881" i="22"/>
  <c r="D10" i="17" s="1"/>
  <c r="C10" i="17"/>
  <c r="I177" i="22"/>
  <c r="D9" i="17" s="1"/>
  <c r="C9" i="17"/>
  <c r="I5" i="22"/>
  <c r="D7" i="17" s="1"/>
  <c r="C7" i="17"/>
  <c r="B25" i="8"/>
  <c r="B24" i="12" s="1"/>
  <c r="B13" i="20"/>
  <c r="C25" i="12" s="1"/>
  <c r="C23" i="12" l="1"/>
  <c r="C22" i="12"/>
  <c r="B25" i="12"/>
  <c r="D32" i="17" l="1"/>
  <c r="D16" i="8" l="1"/>
  <c r="B34" i="17" l="1"/>
  <c r="C16" i="8" l="1"/>
  <c r="B16" i="8" l="1"/>
  <c r="B23" i="12" s="1"/>
  <c r="B14" i="17" l="1"/>
  <c r="C14" i="17" l="1"/>
  <c r="B22" i="12" l="1"/>
  <c r="B29" i="12" l="1"/>
  <c r="B26" i="12"/>
</calcChain>
</file>

<file path=xl/comments1.xml><?xml version="1.0" encoding="utf-8"?>
<comments xmlns="http://schemas.openxmlformats.org/spreadsheetml/2006/main">
  <authors>
    <author>Bodo Meyer</author>
    <author>r358901</author>
  </authors>
  <commentList>
    <comment ref="A9" authorId="0">
      <text>
        <r>
          <rPr>
            <b/>
            <sz val="8"/>
            <color indexed="81"/>
            <rFont val="Tahoma"/>
            <family val="2"/>
          </rPr>
          <t xml:space="preserve">Kürzel bitte den Rechnungen/Mitteilungen zum EEG entnehmen.
</t>
        </r>
        <r>
          <rPr>
            <sz val="8"/>
            <color indexed="81"/>
            <rFont val="Tahoma"/>
            <family val="2"/>
          </rPr>
          <t xml:space="preserve">
</t>
        </r>
      </text>
    </comment>
    <comment ref="A10" authorId="1">
      <text>
        <r>
          <rPr>
            <b/>
            <sz val="8"/>
            <color indexed="81"/>
            <rFont val="Tahoma"/>
            <family val="2"/>
          </rPr>
          <t>Die Betriebsnummer wird von der Bundesnetzagentur als Kennzahl für die Zuordnung und Identifikation des Unternehmens je Tätigkeitsfeld vergeben.</t>
        </r>
      </text>
    </comment>
    <comment ref="A11" authorId="1">
      <text>
        <r>
          <rPr>
            <b/>
            <sz val="8"/>
            <color indexed="81"/>
            <rFont val="Tahoma"/>
            <family val="2"/>
          </rPr>
          <t>Die Netznummer wird von der Bundesnetzagentur als Kennzahl für die Zuordnung und Identifikation eines Unternehmens für je ein Netzgebiet vergeben.</t>
        </r>
      </text>
    </comment>
    <comment ref="A12" authorId="1">
      <text>
        <r>
          <rPr>
            <b/>
            <sz val="8"/>
            <color indexed="81"/>
            <rFont val="Tahoma"/>
            <family val="2"/>
          </rPr>
          <t>Datum der letzten Änderung</t>
        </r>
      </text>
    </comment>
  </commentList>
</comments>
</file>

<file path=xl/comments2.xml><?xml version="1.0" encoding="utf-8"?>
<comments xmlns="http://schemas.openxmlformats.org/spreadsheetml/2006/main">
  <authors>
    <author>Benjamin Düvel</author>
  </authors>
  <commentList>
    <comment ref="A158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<sst xmlns="http://schemas.openxmlformats.org/spreadsheetml/2006/main" count="37594" uniqueCount="6593">
  <si>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</si>
  <si>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</si>
  <si>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</si>
  <si>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</si>
  <si>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</si>
  <si>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</si>
  <si>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</si>
  <si>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</si>
  <si>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</si>
  <si>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</si>
  <si>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</si>
  <si>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</si>
  <si>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</si>
  <si>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</si>
  <si>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</si>
  <si>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</si>
  <si>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</si>
  <si>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</si>
  <si>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</si>
  <si>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</si>
  <si>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</si>
  <si>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</si>
  <si>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</si>
  <si>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</si>
  <si>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</si>
  <si>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</si>
  <si>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</si>
  <si>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</si>
  <si>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</si>
  <si>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</si>
  <si>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</si>
  <si>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</si>
  <si>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</si>
  <si>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</si>
  <si>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</si>
  <si>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</si>
  <si>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</si>
  <si>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</si>
  <si>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</si>
  <si>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</si>
  <si>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</si>
  <si>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</si>
  <si>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</si>
  <si>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</si>
  <si>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</si>
  <si>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</si>
  <si>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</si>
  <si>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</si>
  <si>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</si>
  <si>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</si>
  <si>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</si>
  <si>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</si>
  <si>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</si>
  <si>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</si>
  <si>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</si>
  <si>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</si>
  <si>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</si>
  <si>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</si>
  <si>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</si>
  <si>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</si>
  <si>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</si>
  <si>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</si>
  <si>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</si>
  <si>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</si>
  <si>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</si>
  <si>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</si>
  <si>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</si>
  <si>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</si>
  <si>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</si>
  <si>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</si>
  <si>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</si>
  <si>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</si>
  <si>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</si>
  <si>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</si>
  <si>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</si>
  <si>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</si>
  <si>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</si>
  <si>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</si>
  <si>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</si>
  <si>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</si>
  <si>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</si>
  <si>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</si>
  <si>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</si>
  <si>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</si>
  <si>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</si>
  <si>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</si>
  <si>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</si>
  <si>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</si>
  <si>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</si>
  <si>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</si>
  <si>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</si>
  <si>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</si>
  <si>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</si>
  <si>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</si>
  <si>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</si>
  <si>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</si>
  <si>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</si>
  <si>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</si>
  <si>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</si>
  <si>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</si>
  <si>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</si>
  <si>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</si>
  <si>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</si>
  <si>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</si>
  <si>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</si>
  <si>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</si>
  <si>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</si>
  <si>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</si>
  <si>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</si>
  <si>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</si>
  <si>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</si>
  <si>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</si>
  <si>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</si>
  <si>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</si>
  <si>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</si>
  <si>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</si>
  <si>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</si>
  <si>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</si>
  <si>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</si>
  <si>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</si>
  <si>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</si>
  <si>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</si>
  <si>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</si>
  <si>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</si>
  <si>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</si>
  <si>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</si>
  <si>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</si>
  <si>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</si>
  <si>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</si>
  <si>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</si>
  <si>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</si>
  <si>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</si>
  <si>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</si>
  <si>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</si>
  <si>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</si>
  <si>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</si>
  <si>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</si>
  <si>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</si>
  <si>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</si>
  <si>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</si>
  <si>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</si>
  <si>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</si>
  <si>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</si>
  <si>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</si>
  <si>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</si>
  <si>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</si>
  <si>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</si>
  <si>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</si>
  <si>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</si>
  <si>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</si>
  <si>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</si>
  <si>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</si>
  <si>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</si>
  <si>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</si>
  <si>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</si>
  <si>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</si>
  <si>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</si>
  <si>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</si>
  <si>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Windenergie Repowering</t>
  </si>
  <si>
    <t>WrK300------09</t>
  </si>
  <si>
    <t>Wind Repowering</t>
  </si>
  <si>
    <t>Repowering, Anfangsvergütung</t>
  </si>
  <si>
    <t>WrK300S-----09</t>
  </si>
  <si>
    <t>Repowering, Anfangsvergütung, Bonusregel S</t>
  </si>
  <si>
    <t>WrK301------09</t>
  </si>
  <si>
    <t>Repowering, Endvergütung</t>
  </si>
  <si>
    <t>WfK310------09</t>
  </si>
  <si>
    <t>Wind offshore</t>
  </si>
  <si>
    <t>Offshore, Anfangsvergütung</t>
  </si>
  <si>
    <t>WfK311------09</t>
  </si>
  <si>
    <t>Offshore, Endvergütung</t>
  </si>
  <si>
    <t>Solare Strahlungsenergie</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</si>
  <si>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</si>
  <si>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</si>
  <si>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</si>
  <si>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</si>
  <si>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</si>
  <si>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</si>
  <si>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</si>
  <si>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</si>
  <si>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</si>
  <si>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</si>
  <si>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</si>
  <si>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</si>
  <si>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</si>
  <si>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</si>
  <si>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</si>
  <si>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</si>
  <si>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</si>
  <si>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</si>
  <si>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</si>
  <si>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</si>
  <si>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</si>
  <si>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</si>
  <si>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</si>
  <si>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</si>
  <si>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</si>
  <si>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</si>
  <si>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</si>
  <si>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</si>
  <si>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</si>
  <si>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</si>
  <si>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</si>
  <si>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</si>
  <si>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</si>
  <si>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</si>
  <si>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</si>
  <si>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</si>
  <si>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</si>
  <si>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</si>
  <si>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</si>
  <si>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</si>
  <si>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</si>
  <si>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</si>
  <si>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</si>
  <si>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</si>
  <si>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</si>
  <si>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</si>
  <si>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</si>
  <si>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</si>
  <si>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</si>
  <si>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</si>
  <si>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</si>
  <si>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</si>
  <si>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</si>
  <si>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</si>
  <si>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</si>
  <si>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</si>
  <si>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</si>
  <si>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</si>
  <si>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Installierte Leistung
[kW]</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</si>
  <si>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</si>
  <si>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</si>
  <si>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</si>
  <si>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</si>
  <si>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</si>
  <si>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</si>
  <si>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</si>
  <si>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</si>
  <si>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</si>
  <si>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</si>
  <si>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</si>
  <si>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</si>
  <si>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</si>
  <si>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</si>
  <si>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</si>
  <si>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</si>
  <si>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</si>
  <si>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</si>
  <si>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</si>
  <si>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</si>
  <si>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</si>
  <si>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</si>
  <si>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</si>
  <si>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</si>
  <si>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</si>
  <si>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</si>
  <si>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</si>
  <si>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</si>
  <si>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</si>
  <si>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</si>
  <si>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</si>
  <si>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</si>
  <si>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</si>
  <si>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</si>
  <si>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</si>
  <si>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</si>
  <si>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</si>
  <si>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</si>
  <si>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</si>
  <si>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</si>
  <si>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</si>
  <si>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</si>
  <si>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</si>
  <si>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</si>
  <si>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</si>
  <si>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</si>
  <si>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</si>
  <si>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EIC-Code Netzbetreiber (11Y0000000..........)</t>
  </si>
  <si>
    <t>Betriebsnummer/Netznummer BNetzA</t>
  </si>
  <si>
    <t>Mit der Vergabe einer Betriebsnummer wird automatisch die Netznummer „1“ vergeben.</t>
  </si>
  <si>
    <t>Netzbetreiber, die auf Antrag von der Bundesnetzagentur weitere Netznummern erhalten haben,</t>
  </si>
  <si>
    <t>müssen hier die Netznummer angeben, auf deren Netzbereich sich die Angaben in diesem</t>
  </si>
  <si>
    <t>Erhebungsbogen beziehen.</t>
  </si>
  <si>
    <t>Abgabedatum</t>
  </si>
  <si>
    <t xml:space="preserve">Datum der durch Sie am Erhebungsbogen vorgenommenen letzten Änderungen. </t>
  </si>
  <si>
    <t>Tabellenblättern zusammengefasste Übersicht über Ihre eingetragenen Daten.</t>
  </si>
  <si>
    <t>Anlagenstammdaten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</si>
  <si>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</si>
  <si>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</si>
  <si>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</si>
  <si>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</si>
  <si>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</si>
  <si>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</si>
  <si>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</si>
  <si>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</si>
  <si>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</si>
  <si>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</si>
  <si>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</si>
  <si>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</si>
  <si>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</si>
  <si>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</si>
  <si>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</si>
  <si>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</si>
  <si>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</si>
  <si>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</si>
  <si>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</si>
  <si>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</si>
  <si>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</si>
  <si>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</si>
  <si>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</si>
  <si>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</si>
  <si>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</si>
  <si>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</si>
  <si>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</si>
  <si>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</si>
  <si>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</si>
  <si>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</si>
  <si>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</si>
  <si>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</si>
  <si>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</si>
  <si>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</si>
  <si>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</si>
  <si>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</si>
  <si>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</si>
  <si>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</si>
  <si>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</si>
  <si>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</si>
  <si>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</si>
  <si>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</si>
  <si>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</si>
  <si>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</si>
  <si>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</si>
  <si>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</si>
  <si>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</si>
  <si>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</si>
  <si>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</si>
  <si>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</si>
  <si>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</si>
  <si>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</si>
  <si>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</si>
  <si>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</si>
  <si>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</si>
  <si>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</si>
  <si>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</si>
  <si>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</si>
  <si>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</si>
  <si>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</si>
  <si>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</si>
  <si>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</si>
  <si>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</si>
  <si>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</si>
  <si>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</si>
  <si>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</si>
  <si>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</si>
  <si>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</si>
  <si>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</si>
  <si>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</si>
  <si>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</si>
  <si>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</si>
  <si>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</si>
  <si>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</si>
  <si>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</si>
  <si>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</si>
  <si>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</si>
  <si>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</si>
  <si>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</si>
  <si>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</si>
  <si>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</si>
  <si>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</si>
  <si>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</si>
  <si>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</si>
  <si>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</si>
  <si>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</si>
  <si>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</si>
  <si>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</si>
  <si>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</si>
  <si>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</si>
  <si>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</si>
  <si>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</si>
  <si>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</si>
  <si>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</si>
  <si>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</si>
  <si>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</si>
  <si>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</si>
  <si>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</si>
  <si>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</si>
  <si>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</si>
  <si>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</si>
  <si>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</si>
  <si>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</si>
  <si>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</si>
  <si>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</si>
  <si>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</si>
  <si>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</si>
  <si>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</si>
  <si>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</si>
  <si>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</si>
  <si>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</si>
  <si>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</si>
  <si>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</si>
  <si>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</si>
  <si>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</si>
  <si>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</si>
  <si>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</si>
  <si>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</si>
  <si>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</si>
  <si>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</si>
  <si>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</si>
  <si>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</si>
  <si>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</si>
  <si>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</si>
  <si>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</si>
  <si>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</si>
  <si>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</si>
  <si>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</si>
  <si>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</si>
  <si>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</si>
  <si>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</si>
  <si>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</si>
  <si>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</si>
  <si>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</si>
  <si>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</si>
  <si>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</si>
  <si>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</si>
  <si>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</si>
  <si>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</si>
  <si>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</si>
  <si>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</si>
  <si>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</si>
  <si>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</si>
  <si>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</si>
  <si>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</si>
  <si>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</si>
  <si>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</si>
  <si>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</si>
  <si>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</si>
  <si>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</si>
  <si>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</si>
  <si>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</si>
  <si>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</si>
  <si>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</si>
  <si>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</si>
  <si>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</si>
  <si>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</si>
  <si>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</si>
  <si>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</si>
  <si>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</si>
  <si>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</si>
  <si>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</si>
  <si>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</si>
  <si>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</si>
  <si>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</si>
  <si>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</si>
  <si>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</si>
  <si>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</si>
  <si>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</si>
  <si>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</si>
  <si>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</si>
  <si>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</si>
  <si>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</si>
  <si>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</si>
  <si>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</si>
  <si>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</si>
  <si>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</si>
  <si>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</si>
  <si>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</si>
  <si>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</si>
  <si>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</si>
  <si>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</si>
  <si>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</si>
  <si>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</si>
  <si>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</si>
  <si>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</si>
  <si>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</si>
  <si>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</si>
  <si>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</si>
  <si>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</si>
  <si>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</si>
  <si>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</si>
  <si>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</si>
  <si>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</si>
  <si>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</si>
  <si>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</si>
  <si>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</si>
  <si>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</si>
  <si>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</si>
  <si>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</si>
  <si>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</si>
  <si>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</si>
  <si>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</si>
  <si>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</si>
  <si>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</si>
  <si>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</si>
  <si>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</si>
  <si>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</si>
  <si>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</si>
  <si>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</si>
  <si>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</si>
  <si>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</si>
  <si>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</si>
  <si>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</si>
  <si>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</si>
  <si>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</si>
  <si>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</si>
  <si>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</si>
  <si>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</si>
  <si>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</si>
  <si>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</si>
  <si>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</si>
  <si>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</si>
  <si>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</si>
  <si>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</si>
  <si>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</si>
  <si>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</si>
  <si>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</si>
  <si>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</si>
  <si>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</si>
  <si>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</si>
  <si>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</si>
  <si>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</si>
  <si>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</si>
  <si>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</si>
  <si>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</si>
  <si>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</si>
  <si>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</si>
  <si>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</si>
  <si>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</si>
  <si>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</si>
  <si>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</si>
  <si>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</si>
  <si>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</si>
  <si>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</si>
  <si>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</si>
  <si>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</si>
  <si>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</si>
  <si>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</si>
  <si>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</si>
  <si>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</si>
  <si>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</si>
  <si>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</si>
  <si>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</si>
  <si>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</si>
  <si>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</si>
  <si>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</si>
  <si>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</si>
  <si>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</si>
  <si>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</si>
  <si>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</si>
  <si>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</si>
  <si>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</si>
  <si>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</si>
  <si>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</si>
  <si>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</si>
  <si>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</si>
  <si>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</si>
  <si>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</si>
  <si>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</si>
  <si>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</si>
  <si>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</si>
  <si>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</si>
  <si>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</si>
  <si>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</si>
  <si>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</si>
  <si>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</si>
  <si>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</si>
  <si>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</si>
  <si>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</si>
  <si>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</si>
  <si>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</si>
  <si>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</si>
  <si>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</si>
  <si>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</si>
  <si>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</si>
  <si>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</si>
  <si>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</si>
  <si>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</si>
  <si>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</si>
  <si>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</si>
  <si>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</si>
  <si>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</si>
  <si>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</si>
  <si>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</si>
  <si>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</si>
  <si>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</si>
  <si>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</si>
  <si>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</si>
  <si>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</si>
  <si>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</si>
  <si>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</si>
  <si>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</si>
  <si>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</si>
  <si>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</si>
  <si>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</si>
  <si>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</si>
  <si>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</si>
  <si>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</si>
  <si>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</si>
  <si>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</si>
  <si>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</si>
  <si>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</si>
  <si>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</si>
  <si>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</si>
  <si>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</si>
  <si>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</si>
  <si>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</si>
  <si>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</si>
  <si>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</si>
  <si>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</si>
  <si>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</si>
  <si>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</si>
  <si>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</si>
  <si>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</si>
  <si>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</si>
  <si>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</si>
  <si>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</si>
  <si>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</si>
  <si>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</si>
  <si>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</si>
  <si>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</si>
  <si>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</si>
  <si>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</si>
  <si>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</si>
  <si>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</si>
  <si>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</si>
  <si>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</si>
  <si>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</si>
  <si>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</si>
  <si>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</si>
  <si>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</si>
  <si>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</si>
  <si>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</si>
  <si>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</si>
  <si>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</si>
  <si>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</si>
  <si>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</si>
  <si>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</si>
  <si>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</si>
  <si>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</si>
  <si>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</si>
  <si>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</si>
  <si>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</si>
  <si>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</si>
  <si>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</si>
  <si>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</si>
  <si>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</si>
  <si>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</si>
  <si>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</si>
  <si>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</si>
  <si>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</si>
  <si>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</si>
  <si>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</si>
  <si>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</si>
  <si>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</si>
  <si>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</si>
  <si>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</si>
  <si>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</si>
  <si>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</si>
  <si>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</si>
  <si>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</si>
  <si>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</si>
  <si>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</si>
  <si>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</si>
  <si>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</si>
  <si>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</si>
  <si>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</si>
  <si>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</si>
  <si>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</si>
  <si>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</si>
  <si>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</si>
  <si>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</si>
  <si>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</si>
  <si>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</si>
  <si>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</si>
  <si>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</si>
  <si>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</si>
  <si>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</si>
  <si>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</si>
  <si>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</si>
  <si>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</si>
  <si>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</si>
  <si>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</si>
  <si>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</si>
  <si>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</si>
  <si>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</si>
  <si>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</si>
  <si>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</si>
  <si>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</si>
  <si>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</si>
  <si>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</si>
  <si>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</si>
  <si>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</si>
  <si>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</si>
  <si>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Zählpunktbezeichnung (33-stellig)</t>
  </si>
  <si>
    <t>Anlagenschlüssel (33-stellig)</t>
  </si>
  <si>
    <t>gem. Metering-Code</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</si>
  <si>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</si>
  <si>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</si>
  <si>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</si>
  <si>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</si>
  <si>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</si>
  <si>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</si>
  <si>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</si>
  <si>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</si>
  <si>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</si>
  <si>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</si>
  <si>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</si>
  <si>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</si>
  <si>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</si>
  <si>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</si>
  <si>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</si>
  <si>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</si>
  <si>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</si>
  <si>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</si>
  <si>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</si>
  <si>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</si>
  <si>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</si>
  <si>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</si>
  <si>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</si>
  <si>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</si>
  <si>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</si>
  <si>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</si>
  <si>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</si>
  <si>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</si>
  <si>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</si>
  <si>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</si>
  <si>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</si>
  <si>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</si>
  <si>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</si>
  <si>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</si>
  <si>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</si>
  <si>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</si>
  <si>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</si>
  <si>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</si>
  <si>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</si>
  <si>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</si>
  <si>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</si>
  <si>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</si>
  <si>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</si>
  <si>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</si>
  <si>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</si>
  <si>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</si>
  <si>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</si>
  <si>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</si>
  <si>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</si>
  <si>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</si>
  <si>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Bundesland-     kürzel</t>
  </si>
  <si>
    <t>PLZ</t>
  </si>
  <si>
    <t>Straße / Flurstück</t>
  </si>
  <si>
    <t>Einspeise-spannungs-ebene</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</si>
  <si>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</si>
  <si>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</si>
  <si>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</si>
  <si>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</si>
  <si>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</si>
  <si>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</si>
  <si>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</si>
  <si>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</si>
  <si>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</si>
  <si>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</si>
  <si>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</si>
  <si>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</si>
  <si>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</si>
  <si>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</si>
  <si>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</si>
  <si>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</si>
  <si>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</si>
  <si>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</si>
  <si>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</si>
  <si>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</si>
  <si>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</si>
  <si>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</si>
  <si>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</si>
  <si>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</si>
  <si>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</si>
  <si>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</si>
  <si>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</si>
  <si>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</si>
  <si>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</si>
  <si>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</si>
  <si>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</si>
  <si>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</si>
  <si>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</si>
  <si>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</si>
  <si>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</si>
  <si>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</si>
  <si>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</si>
  <si>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</si>
  <si>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</si>
  <si>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</si>
  <si>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</si>
  <si>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</si>
  <si>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</si>
  <si>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</si>
  <si>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</si>
  <si>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</si>
  <si>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</si>
  <si>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</si>
  <si>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</si>
  <si>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</si>
  <si>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</si>
  <si>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</si>
  <si>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</si>
  <si>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</si>
  <si>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</si>
  <si>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</si>
  <si>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</si>
  <si>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</si>
  <si>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</si>
  <si>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</si>
  <si>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</si>
  <si>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</si>
  <si>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</si>
  <si>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</si>
  <si>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</si>
  <si>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</si>
  <si>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</si>
  <si>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</si>
  <si>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</si>
  <si>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</si>
  <si>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</si>
  <si>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</si>
  <si>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</si>
  <si>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</si>
  <si>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</si>
  <si>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</si>
  <si>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</si>
  <si>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</si>
  <si>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</si>
  <si>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</si>
  <si>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</si>
  <si>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</si>
  <si>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</si>
  <si>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</si>
  <si>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</si>
  <si>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</si>
  <si>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</si>
  <si>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</si>
  <si>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</si>
  <si>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</si>
  <si>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</si>
  <si>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</si>
  <si>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</si>
  <si>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</si>
  <si>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</si>
  <si>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</si>
  <si>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</si>
  <si>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</si>
  <si>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</si>
  <si>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</si>
  <si>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</si>
  <si>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</si>
  <si>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</si>
  <si>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</si>
  <si>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</si>
  <si>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</si>
  <si>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</si>
  <si>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</si>
  <si>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</si>
  <si>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</si>
  <si>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</si>
  <si>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</si>
  <si>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</si>
  <si>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</si>
  <si>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</si>
  <si>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</si>
  <si>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</si>
  <si>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</si>
  <si>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</si>
  <si>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</si>
  <si>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</si>
  <si>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</si>
  <si>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</si>
  <si>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</si>
  <si>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</si>
  <si>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</si>
  <si>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</si>
  <si>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</si>
  <si>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</si>
  <si>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</si>
  <si>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</si>
  <si>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</si>
  <si>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</si>
  <si>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</si>
  <si>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</si>
  <si>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</si>
  <si>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</si>
  <si>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</si>
  <si>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</si>
  <si>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</si>
  <si>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</si>
  <si>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</si>
  <si>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</si>
  <si>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</si>
  <si>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</si>
  <si>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</si>
  <si>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</si>
  <si>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</si>
  <si>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</si>
  <si>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</si>
  <si>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</si>
  <si>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</si>
  <si>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</si>
  <si>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</si>
  <si>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</si>
  <si>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</si>
  <si>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</si>
  <si>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</si>
  <si>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</si>
  <si>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</si>
  <si>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</si>
  <si>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</si>
  <si>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</si>
  <si>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</si>
  <si>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</si>
  <si>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</si>
  <si>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</si>
  <si>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</si>
  <si>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</si>
  <si>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</si>
  <si>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</si>
  <si>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</si>
  <si>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</si>
  <si>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</si>
  <si>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</si>
  <si>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</si>
  <si>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</si>
  <si>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</si>
  <si>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</si>
  <si>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</si>
  <si>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</si>
  <si>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</si>
  <si>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</si>
  <si>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</si>
  <si>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</si>
  <si>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</si>
  <si>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</si>
  <si>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</si>
  <si>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</si>
  <si>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</si>
  <si>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</si>
  <si>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</si>
  <si>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</si>
  <si>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</si>
  <si>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</si>
  <si>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</si>
  <si>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</si>
  <si>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</si>
  <si>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</si>
  <si>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</si>
  <si>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</si>
  <si>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</si>
  <si>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</si>
  <si>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</si>
  <si>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</si>
  <si>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</si>
  <si>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</si>
  <si>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</si>
  <si>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</si>
  <si>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</si>
  <si>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</si>
  <si>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</si>
  <si>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</si>
  <si>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</si>
  <si>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</si>
  <si>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</si>
  <si>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</si>
  <si>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</si>
  <si>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</si>
  <si>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</si>
  <si>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</si>
  <si>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</si>
  <si>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</si>
  <si>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</si>
  <si>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</si>
  <si>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</si>
  <si>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</si>
  <si>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</si>
  <si>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</si>
  <si>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</si>
  <si>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</si>
  <si>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</si>
  <si>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</si>
  <si>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</si>
  <si>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</si>
  <si>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</si>
  <si>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</si>
  <si>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</si>
  <si>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</si>
  <si>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</si>
  <si>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</si>
  <si>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</si>
  <si>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</si>
  <si>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</si>
  <si>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</si>
  <si>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</si>
  <si>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</si>
  <si>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</si>
  <si>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</si>
  <si>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</si>
  <si>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</si>
  <si>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</si>
  <si>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</si>
  <si>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</si>
  <si>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</si>
  <si>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</si>
  <si>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</si>
  <si>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</si>
  <si>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</si>
  <si>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</si>
  <si>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</si>
  <si>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</si>
  <si>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</si>
  <si>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</si>
  <si>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</si>
  <si>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</si>
  <si>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</si>
  <si>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</si>
  <si>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</si>
  <si>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</si>
  <si>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</si>
  <si>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</si>
  <si>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</si>
  <si>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</si>
  <si>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</si>
  <si>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</si>
  <si>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</si>
  <si>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</si>
  <si>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</si>
  <si>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</si>
  <si>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</si>
  <si>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</si>
  <si>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</si>
  <si>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</si>
  <si>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</si>
  <si>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</si>
  <si>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</si>
  <si>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</si>
  <si>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</si>
  <si>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</si>
  <si>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</si>
  <si>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</si>
  <si>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</si>
  <si>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</si>
  <si>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</si>
  <si>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</si>
  <si>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</si>
  <si>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</si>
  <si>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</si>
  <si>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</si>
  <si>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</si>
  <si>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</si>
  <si>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</si>
  <si>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</si>
  <si>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</si>
  <si>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</si>
  <si>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</si>
  <si>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</si>
  <si>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</si>
  <si>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</si>
  <si>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</si>
  <si>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</si>
  <si>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</si>
  <si>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</si>
  <si>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</si>
  <si>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</si>
  <si>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</si>
  <si>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</si>
  <si>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</si>
  <si>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</si>
  <si>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</si>
  <si>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</si>
  <si>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</si>
  <si>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</si>
  <si>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</si>
  <si>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</si>
  <si>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</si>
  <si>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</si>
  <si>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</si>
  <si>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</si>
  <si>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</si>
  <si>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</si>
  <si>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</si>
  <si>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</si>
  <si>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</si>
  <si>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</si>
  <si>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</si>
  <si>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</si>
  <si>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</si>
  <si>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</si>
  <si>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</si>
  <si>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</si>
  <si>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</si>
  <si>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</si>
  <si>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</si>
  <si>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</si>
  <si>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</si>
  <si>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</si>
  <si>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</si>
  <si>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</si>
  <si>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</si>
  <si>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</si>
  <si>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</si>
  <si>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</si>
  <si>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</si>
  <si>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</si>
  <si>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</si>
  <si>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</si>
  <si>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</si>
  <si>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</si>
  <si>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</si>
  <si>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</si>
  <si>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</si>
  <si>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</si>
  <si>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</si>
  <si>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</si>
  <si>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</si>
  <si>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</si>
  <si>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</si>
  <si>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</si>
  <si>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</si>
  <si>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</si>
  <si>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</si>
  <si>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</si>
  <si>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</si>
  <si>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</si>
  <si>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</si>
  <si>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</si>
  <si>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</si>
  <si>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</si>
  <si>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</si>
  <si>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</si>
  <si>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</si>
  <si>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</si>
  <si>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</si>
  <si>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</si>
  <si>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</si>
  <si>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</si>
  <si>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</si>
  <si>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</si>
  <si>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</si>
  <si>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</si>
  <si>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</si>
  <si>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</si>
  <si>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</si>
  <si>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</si>
  <si>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</si>
  <si>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</si>
  <si>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</si>
  <si>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</si>
  <si>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</si>
  <si>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</si>
  <si>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</si>
  <si>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</si>
  <si>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</si>
  <si>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</si>
  <si>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</si>
  <si>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</si>
  <si>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</si>
  <si>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</si>
  <si>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</si>
  <si>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</si>
  <si>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</si>
  <si>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</si>
  <si>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</si>
  <si>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</si>
  <si>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</si>
  <si>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</si>
  <si>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</si>
  <si>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</si>
  <si>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</si>
  <si>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</si>
  <si>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</si>
  <si>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</si>
  <si>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</si>
  <si>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</si>
  <si>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</si>
  <si>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</si>
  <si>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</si>
  <si>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</si>
  <si>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</si>
  <si>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</si>
  <si>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</si>
  <si>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</si>
  <si>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</si>
  <si>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</si>
  <si>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</si>
  <si>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</si>
  <si>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</si>
  <si>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</si>
  <si>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</si>
  <si>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Zählpunktbezeichnung (!!! 33-stellig!!!)</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</si>
  <si>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</si>
  <si>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</si>
  <si>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</si>
  <si>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</si>
  <si>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</si>
  <si>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</si>
  <si>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</si>
  <si>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</si>
  <si>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</si>
  <si>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</si>
  <si>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</si>
  <si>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</si>
  <si>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</si>
  <si>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</si>
  <si>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</si>
  <si>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</si>
  <si>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</si>
  <si>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</si>
  <si>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</si>
  <si>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</si>
  <si>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</si>
  <si>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</si>
  <si>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</si>
  <si>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</si>
  <si>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</si>
  <si>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</si>
  <si>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</si>
  <si>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</si>
  <si>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</si>
  <si>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</si>
  <si>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</si>
  <si>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</si>
  <si>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</si>
  <si>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</si>
  <si>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</si>
  <si>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</si>
  <si>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</si>
  <si>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</si>
  <si>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</si>
  <si>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</si>
  <si>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</si>
  <si>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</si>
  <si>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</si>
  <si>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</si>
  <si>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</si>
  <si>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</si>
  <si>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</si>
  <si>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</si>
  <si>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</si>
  <si>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</si>
  <si>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</si>
  <si>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</si>
  <si>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</si>
  <si>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</si>
  <si>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</si>
  <si>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</si>
  <si>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</si>
  <si>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</si>
  <si>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</si>
  <si>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</si>
  <si>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</si>
  <si>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</si>
  <si>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</si>
  <si>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</si>
  <si>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</si>
  <si>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</si>
  <si>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</si>
  <si>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</si>
  <si>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</si>
  <si>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</si>
  <si>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</si>
  <si>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</si>
  <si>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</si>
  <si>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</si>
  <si>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</si>
  <si>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</si>
  <si>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</si>
  <si>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</si>
  <si>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</si>
  <si>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</si>
  <si>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</si>
  <si>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</si>
  <si>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</si>
  <si>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</si>
  <si>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</si>
  <si>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</si>
  <si>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</si>
  <si>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</si>
  <si>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</si>
  <si>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</si>
  <si>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</si>
  <si>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</si>
  <si>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</si>
  <si>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</si>
  <si>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</si>
  <si>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</si>
  <si>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</si>
  <si>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</si>
  <si>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</si>
  <si>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</si>
  <si>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</si>
  <si>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</si>
  <si>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</si>
  <si>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Anlagenangaben</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</si>
  <si>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</si>
  <si>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</si>
  <si>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</si>
  <si>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</si>
  <si>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</si>
  <si>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</si>
  <si>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</si>
  <si>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</si>
  <si>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</si>
  <si>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</si>
  <si>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</si>
  <si>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</si>
  <si>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</si>
  <si>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</si>
  <si>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</si>
  <si>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</si>
  <si>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</si>
  <si>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</si>
  <si>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</si>
  <si>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</si>
  <si>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</si>
  <si>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</si>
  <si>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</si>
  <si>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</si>
  <si>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</si>
  <si>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</si>
  <si>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</si>
  <si>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</si>
  <si>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</si>
  <si>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</si>
  <si>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</si>
  <si>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</si>
  <si>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</si>
  <si>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</si>
  <si>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</si>
  <si>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</si>
  <si>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</si>
  <si>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</si>
  <si>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</si>
  <si>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</si>
  <si>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</si>
  <si>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</si>
  <si>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</si>
  <si>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</si>
  <si>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</si>
  <si>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</si>
  <si>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</si>
  <si>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</si>
  <si>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</si>
  <si>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</si>
  <si>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</si>
  <si>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</si>
  <si>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</si>
  <si>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</si>
  <si>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</si>
  <si>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</si>
  <si>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</si>
  <si>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</si>
  <si>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</si>
  <si>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</si>
  <si>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</si>
  <si>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</si>
  <si>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</si>
  <si>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</si>
  <si>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</si>
  <si>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</si>
  <si>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</si>
  <si>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</si>
  <si>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</si>
  <si>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</si>
  <si>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</si>
  <si>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</si>
  <si>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</si>
  <si>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</si>
  <si>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</si>
  <si>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</si>
  <si>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</si>
  <si>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</si>
  <si>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</si>
  <si>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</si>
  <si>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</si>
  <si>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</si>
  <si>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</si>
  <si>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</si>
  <si>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</si>
  <si>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</si>
  <si>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</si>
  <si>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</si>
  <si>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</si>
  <si>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</si>
  <si>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</si>
  <si>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</si>
  <si>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</si>
  <si>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</si>
  <si>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</si>
  <si>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</si>
  <si>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</si>
  <si>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</si>
  <si>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</si>
  <si>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</si>
  <si>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</si>
  <si>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</si>
  <si>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</si>
  <si>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</si>
  <si>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</si>
  <si>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</si>
  <si>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</si>
  <si>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</si>
  <si>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</si>
  <si>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</si>
  <si>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</si>
  <si>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</si>
  <si>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</si>
  <si>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</si>
  <si>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</si>
  <si>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</si>
  <si>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</si>
  <si>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</si>
  <si>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</si>
  <si>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</si>
  <si>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</si>
  <si>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</si>
  <si>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</si>
  <si>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</si>
  <si>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</si>
  <si>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</si>
  <si>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</si>
  <si>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</si>
  <si>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</si>
  <si>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</si>
  <si>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</si>
  <si>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</si>
  <si>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</si>
  <si>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</si>
  <si>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</si>
  <si>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</si>
  <si>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</si>
  <si>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</si>
  <si>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</si>
  <si>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</si>
  <si>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</si>
  <si>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</si>
  <si>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</si>
  <si>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</si>
  <si>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</si>
  <si>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</si>
  <si>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</si>
  <si>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</si>
  <si>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</si>
  <si>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</si>
  <si>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</si>
  <si>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</si>
  <si>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</si>
  <si>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</si>
  <si>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</si>
  <si>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</si>
  <si>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</si>
  <si>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</si>
  <si>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</si>
  <si>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</si>
  <si>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</si>
  <si>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</si>
  <si>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</si>
  <si>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</si>
  <si>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</si>
  <si>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</si>
  <si>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</si>
  <si>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</si>
  <si>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</si>
  <si>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</si>
  <si>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</si>
  <si>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</si>
  <si>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</si>
  <si>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</si>
  <si>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</si>
  <si>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</si>
  <si>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</si>
  <si>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</si>
  <si>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</si>
  <si>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</si>
  <si>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</si>
  <si>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</si>
  <si>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</si>
  <si>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</si>
  <si>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</si>
  <si>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</si>
  <si>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</si>
  <si>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</si>
  <si>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</si>
  <si>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</si>
  <si>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</si>
  <si>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Gase (Deponie-, Klär-, Grubengas)</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</si>
  <si>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</si>
  <si>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</si>
  <si>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</si>
  <si>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</si>
  <si>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</si>
  <si>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</si>
  <si>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</si>
  <si>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</si>
  <si>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</si>
  <si>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</si>
  <si>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</si>
  <si>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</si>
  <si>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</si>
  <si>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</si>
  <si>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</si>
  <si>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</si>
  <si>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</si>
  <si>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</si>
  <si>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Zurücksenden</t>
  </si>
  <si>
    <t>Amprion GmbH</t>
  </si>
  <si>
    <t xml:space="preserve">bitte an: </t>
  </si>
  <si>
    <t>Rheinlanddamm 24</t>
  </si>
  <si>
    <t>44139 Dortmund</t>
  </si>
  <si>
    <t>mailto:eeg@amprion.net</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</si>
  <si>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</si>
  <si>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</si>
  <si>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</si>
  <si>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</si>
  <si>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</si>
  <si>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</si>
  <si>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</si>
  <si>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</si>
  <si>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</si>
  <si>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</si>
  <si>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</si>
  <si>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</si>
  <si>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</si>
  <si>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</si>
  <si>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</si>
  <si>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</si>
  <si>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</si>
  <si>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</si>
  <si>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</si>
  <si>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</si>
  <si>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</si>
  <si>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</si>
  <si>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KlK252------09</t>
  </si>
  <si>
    <t>KlK253------09</t>
  </si>
  <si>
    <t>Wasserkraft</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</si>
  <si>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</si>
  <si>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</si>
  <si>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</si>
  <si>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</si>
  <si>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</si>
  <si>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</si>
  <si>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</si>
  <si>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</si>
  <si>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</si>
  <si>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</si>
  <si>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</si>
  <si>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</si>
  <si>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</si>
  <si>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</si>
  <si>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</si>
  <si>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</si>
  <si>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</si>
  <si>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</si>
  <si>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</si>
  <si>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</si>
  <si>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</si>
  <si>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</si>
  <si>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</si>
  <si>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</si>
  <si>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</si>
  <si>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</si>
  <si>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</si>
  <si>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</si>
  <si>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</si>
  <si>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</si>
  <si>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</si>
  <si>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</si>
  <si>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</si>
  <si>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</si>
  <si>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</si>
  <si>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</si>
  <si>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</si>
  <si>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</si>
  <si>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</si>
  <si>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</si>
  <si>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</si>
  <si>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</si>
  <si>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</si>
  <si>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</si>
  <si>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</si>
  <si>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</si>
  <si>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</si>
  <si>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</si>
  <si>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</si>
  <si>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</si>
  <si>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</si>
  <si>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</si>
  <si>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</si>
  <si>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</si>
  <si>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</si>
  <si>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</si>
  <si>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</si>
  <si>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</si>
  <si>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</si>
  <si>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</si>
  <si>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</si>
  <si>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</si>
  <si>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</si>
  <si>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</si>
  <si>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</si>
  <si>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</si>
  <si>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</si>
  <si>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</si>
  <si>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</si>
  <si>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</si>
  <si>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</si>
  <si>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</si>
  <si>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</si>
  <si>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</si>
  <si>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</si>
  <si>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</si>
  <si>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</si>
  <si>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</si>
  <si>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</si>
  <si>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</si>
  <si>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</si>
  <si>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</si>
  <si>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</si>
  <si>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</si>
  <si>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</si>
  <si>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</si>
  <si>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</si>
  <si>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</si>
  <si>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</si>
  <si>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</si>
  <si>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</si>
  <si>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</si>
  <si>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</si>
  <si>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</si>
  <si>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</si>
  <si>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</si>
  <si>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</si>
  <si>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</si>
  <si>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</si>
  <si>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</si>
  <si>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</si>
  <si>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</si>
  <si>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</si>
  <si>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</si>
  <si>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</si>
  <si>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</si>
  <si>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</si>
  <si>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</si>
  <si>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</si>
  <si>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</si>
  <si>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</si>
  <si>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</si>
  <si>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</si>
  <si>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</si>
  <si>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</si>
  <si>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</si>
  <si>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</si>
  <si>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</si>
  <si>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</si>
  <si>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</si>
  <si>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</si>
  <si>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</si>
  <si>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</si>
  <si>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</si>
  <si>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</si>
  <si>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</si>
  <si>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</si>
  <si>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</si>
  <si>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</si>
  <si>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</si>
  <si>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</si>
  <si>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</si>
  <si>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</si>
  <si>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</si>
  <si>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</si>
  <si>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</si>
  <si>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</si>
  <si>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</si>
  <si>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</si>
  <si>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</si>
  <si>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</si>
  <si>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</si>
  <si>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</si>
  <si>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</si>
  <si>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</si>
  <si>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</si>
  <si>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</si>
  <si>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</si>
  <si>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</si>
  <si>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</si>
  <si>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</si>
  <si>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</si>
  <si>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</si>
  <si>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</si>
  <si>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</si>
  <si>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</si>
  <si>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</si>
  <si>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</si>
  <si>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</si>
  <si>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</si>
  <si>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</si>
  <si>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</si>
  <si>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</si>
  <si>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</si>
  <si>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</si>
  <si>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</si>
  <si>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</si>
  <si>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</si>
  <si>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</si>
  <si>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</si>
  <si>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</si>
  <si>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</si>
  <si>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</si>
  <si>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</si>
  <si>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</si>
  <si>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</si>
  <si>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</si>
  <si>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</si>
  <si>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</si>
  <si>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</si>
  <si>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</si>
  <si>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</si>
  <si>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</si>
  <si>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</si>
  <si>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</si>
  <si>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</si>
  <si>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</si>
  <si>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</si>
  <si>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</si>
  <si>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</si>
  <si>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</si>
  <si>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</si>
  <si>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</si>
  <si>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</si>
  <si>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</si>
  <si>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</si>
  <si>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</si>
  <si>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</si>
  <si>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</si>
  <si>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</si>
  <si>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</si>
  <si>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</si>
  <si>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</si>
  <si>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</si>
  <si>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</si>
  <si>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</si>
  <si>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</si>
  <si>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</si>
  <si>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</si>
  <si>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</si>
  <si>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</si>
  <si>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</si>
  <si>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</si>
  <si>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</si>
  <si>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</si>
  <si>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</si>
  <si>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</si>
  <si>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</si>
  <si>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</si>
  <si>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</si>
  <si>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</si>
  <si>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</si>
  <si>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</si>
  <si>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</si>
  <si>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</si>
  <si>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</si>
  <si>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</si>
  <si>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</si>
  <si>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</si>
  <si>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</si>
  <si>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</si>
  <si>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</si>
  <si>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</si>
  <si>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</si>
  <si>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</si>
  <si>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</si>
  <si>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</si>
  <si>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</si>
  <si>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</si>
  <si>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</si>
  <si>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</si>
  <si>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</si>
  <si>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</si>
  <si>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</si>
  <si>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</si>
  <si>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</si>
  <si>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</si>
  <si>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</si>
  <si>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</si>
  <si>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</si>
  <si>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</si>
  <si>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</si>
  <si>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</si>
  <si>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</si>
  <si>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</si>
  <si>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</si>
  <si>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</si>
  <si>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</si>
  <si>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</si>
  <si>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</si>
  <si>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</si>
  <si>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</si>
  <si>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</si>
  <si>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</si>
  <si>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</si>
  <si>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</si>
  <si>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</si>
  <si>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</si>
  <si>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</si>
  <si>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</si>
  <si>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</si>
  <si>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</si>
  <si>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</si>
  <si>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</si>
  <si>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</si>
  <si>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</si>
  <si>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</si>
  <si>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</si>
  <si>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</si>
  <si>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</si>
  <si>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</si>
  <si>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</si>
  <si>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</si>
  <si>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</si>
  <si>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</si>
  <si>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</si>
  <si>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</si>
  <si>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</si>
  <si>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</si>
  <si>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</si>
  <si>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</si>
  <si>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</si>
  <si>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</si>
  <si>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</si>
  <si>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</si>
  <si>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</si>
  <si>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</si>
  <si>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</si>
  <si>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</si>
  <si>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</si>
  <si>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</si>
  <si>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</si>
  <si>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</si>
  <si>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</si>
  <si>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</si>
  <si>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</si>
  <si>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</si>
  <si>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</si>
  <si>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</si>
  <si>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</si>
  <si>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</si>
  <si>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</si>
  <si>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</si>
  <si>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</si>
  <si>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</si>
  <si>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</si>
  <si>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</si>
  <si>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</si>
  <si>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</si>
  <si>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</si>
  <si>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</si>
  <si>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</si>
  <si>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</si>
  <si>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</si>
  <si>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</si>
  <si>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</si>
  <si>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</si>
  <si>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</si>
  <si>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</si>
  <si>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</si>
  <si>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</si>
  <si>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</si>
  <si>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</si>
  <si>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</si>
  <si>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</si>
  <si>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</si>
  <si>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</si>
  <si>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</si>
  <si>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</si>
  <si>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</si>
  <si>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</si>
  <si>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</si>
  <si>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</si>
  <si>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</si>
  <si>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</si>
  <si>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</si>
  <si>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</si>
  <si>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</si>
  <si>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</si>
  <si>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</si>
  <si>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</si>
  <si>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</si>
  <si>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</si>
  <si>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</si>
  <si>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</si>
  <si>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</si>
  <si>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</si>
  <si>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</si>
  <si>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</si>
  <si>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</si>
  <si>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</si>
  <si>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</si>
  <si>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</si>
  <si>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</si>
  <si>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</si>
  <si>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</si>
  <si>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</si>
  <si>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</si>
  <si>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</si>
  <si>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</si>
  <si>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</si>
  <si>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</si>
  <si>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</si>
  <si>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</si>
  <si>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</si>
  <si>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</si>
  <si>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</si>
  <si>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</si>
  <si>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</si>
  <si>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</si>
  <si>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</si>
  <si>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</si>
  <si>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</si>
  <si>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</si>
  <si>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</si>
  <si>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</si>
  <si>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</si>
  <si>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</si>
  <si>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</si>
  <si>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</si>
  <si>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</si>
  <si>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</si>
  <si>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</si>
  <si>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</si>
  <si>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</si>
  <si>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</si>
  <si>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</si>
  <si>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</si>
  <si>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</si>
  <si>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</si>
  <si>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</si>
  <si>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</si>
  <si>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</si>
  <si>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</si>
  <si>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</si>
  <si>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</si>
  <si>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</si>
  <si>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</si>
  <si>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</si>
  <si>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</si>
  <si>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</si>
  <si>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</si>
  <si>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</si>
  <si>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</si>
  <si>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</si>
  <si>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</si>
  <si>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</si>
  <si>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</si>
  <si>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</si>
  <si>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</si>
  <si>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</si>
  <si>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</si>
  <si>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</si>
  <si>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</si>
  <si>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</si>
  <si>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</si>
  <si>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</si>
  <si>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</si>
  <si>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</si>
  <si>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</si>
  <si>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</si>
  <si>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</si>
  <si>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</si>
  <si>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</si>
  <si>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</si>
  <si>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</si>
  <si>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</si>
  <si>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</si>
  <si>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</si>
  <si>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</si>
  <si>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</si>
  <si>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</si>
  <si>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</si>
  <si>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</si>
  <si>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</si>
  <si>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</si>
  <si>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</si>
  <si>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</si>
  <si>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</si>
  <si>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</si>
  <si>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</si>
  <si>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</si>
  <si>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</si>
  <si>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</si>
  <si>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</si>
  <si>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</si>
  <si>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</si>
  <si>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</si>
  <si>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</si>
  <si>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</si>
  <si>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</si>
  <si>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</si>
  <si>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</si>
  <si>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</si>
  <si>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</si>
  <si>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</si>
  <si>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</si>
  <si>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</si>
  <si>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</si>
  <si>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</si>
  <si>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</si>
  <si>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</si>
  <si>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</si>
  <si>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</si>
  <si>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</si>
  <si>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</si>
  <si>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</si>
  <si>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</si>
  <si>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</si>
  <si>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</si>
  <si>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</si>
  <si>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</si>
  <si>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</si>
  <si>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</si>
  <si>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</si>
  <si>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</si>
  <si>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</si>
  <si>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</si>
  <si>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</si>
  <si>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</si>
  <si>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</si>
  <si>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Auswahlfeld: Diese Abkürzungen stehen für die folgenden Bundesländer:</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</si>
  <si>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</si>
  <si>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</si>
  <si>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</si>
  <si>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</si>
  <si>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</si>
  <si>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</si>
  <si>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</si>
  <si>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</si>
  <si>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</si>
  <si>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</si>
  <si>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</si>
  <si>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</si>
  <si>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</si>
  <si>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</si>
  <si>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</si>
  <si>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</si>
  <si>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Leistung eines Solargenerators bei Standardtestbedingungen, anzugeben.</t>
  </si>
  <si>
    <t>Angabe, ob die errichtete Anlage über eine Leistungsmessung verfügt.</t>
  </si>
  <si>
    <t>Angabe, an welcher Netz-/Umspannebene die Anlage angeschlossen ist. Hier ist immer die</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</si>
  <si>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</si>
  <si>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</si>
  <si>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</si>
  <si>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</si>
  <si>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</si>
  <si>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</si>
  <si>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</si>
  <si>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</si>
  <si>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</si>
  <si>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Leistungsgemessene Anlage ja/nein</t>
  </si>
  <si>
    <t xml:space="preserve">Ort/Gemarkung </t>
  </si>
  <si>
    <t>Angabe des Ortes oder der Gemarkung, in der die Anlage errichtet wurde.</t>
  </si>
  <si>
    <t>Angabe der Postleitzahl.</t>
  </si>
  <si>
    <t xml:space="preserve">Straße/Flurstück </t>
  </si>
  <si>
    <t>Angabe der Straße oder des Flurstücks, in der die Anlage errichtet wurde.</t>
  </si>
  <si>
    <t>Bundeslandkürzel</t>
  </si>
  <si>
    <t>Installierte Nennleistung einer Anlage. Bei Solaranlagen ist die Peak-Leistung, die maximal mögliche</t>
  </si>
  <si>
    <t>Einspeisespannungsebene</t>
  </si>
  <si>
    <t>Anlagenbewegungsdaten</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</si>
  <si>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</si>
  <si>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</si>
  <si>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</si>
  <si>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</si>
  <si>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</si>
  <si>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</si>
  <si>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</si>
  <si>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</si>
  <si>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</si>
  <si>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</si>
  <si>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</si>
  <si>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</si>
  <si>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</si>
  <si>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</si>
  <si>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</si>
  <si>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</si>
  <si>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</si>
  <si>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</si>
  <si>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</si>
  <si>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</si>
  <si>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</si>
  <si>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</si>
  <si>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</si>
  <si>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</si>
  <si>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</si>
  <si>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</si>
  <si>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</si>
  <si>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</si>
  <si>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</si>
  <si>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</si>
  <si>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</si>
  <si>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</si>
  <si>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</si>
  <si>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</si>
  <si>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</si>
  <si>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</si>
  <si>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</si>
  <si>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</si>
  <si>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</si>
  <si>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</si>
  <si>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</si>
  <si>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</si>
  <si>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</si>
  <si>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</si>
  <si>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</si>
  <si>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</si>
  <si>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</si>
  <si>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</si>
  <si>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</si>
  <si>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</si>
  <si>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</si>
  <si>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</si>
  <si>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</si>
  <si>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</si>
  <si>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</si>
  <si>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</si>
  <si>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</si>
  <si>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</si>
  <si>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</si>
  <si>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</si>
  <si>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</si>
  <si>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</si>
  <si>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</si>
  <si>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</si>
  <si>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</si>
  <si>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</si>
  <si>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</si>
  <si>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</si>
  <si>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</si>
  <si>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</si>
  <si>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</si>
  <si>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</si>
  <si>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</si>
  <si>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</si>
  <si>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</si>
  <si>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</si>
  <si>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</si>
  <si>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</si>
  <si>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</si>
  <si>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</si>
  <si>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</si>
  <si>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</si>
  <si>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</si>
  <si>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</si>
  <si>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</si>
  <si>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</si>
  <si>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</si>
  <si>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</si>
  <si>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</si>
  <si>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</si>
  <si>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</si>
  <si>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</si>
  <si>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</si>
  <si>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</si>
  <si>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</si>
  <si>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</si>
  <si>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</si>
  <si>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</si>
  <si>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</si>
  <si>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</si>
  <si>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</si>
  <si>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</si>
  <si>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</si>
  <si>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</si>
  <si>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</si>
  <si>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</si>
  <si>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</si>
  <si>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</si>
  <si>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</si>
  <si>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</si>
  <si>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</si>
  <si>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</si>
  <si>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</si>
  <si>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</si>
  <si>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</si>
  <si>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</si>
  <si>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</si>
  <si>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</si>
  <si>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</si>
  <si>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</si>
  <si>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</si>
  <si>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</si>
  <si>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</si>
  <si>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</si>
  <si>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</si>
  <si>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</si>
  <si>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</si>
  <si>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</si>
  <si>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</si>
  <si>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</si>
  <si>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</si>
  <si>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</si>
  <si>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</si>
  <si>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</si>
  <si>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</si>
  <si>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</si>
  <si>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</si>
  <si>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</si>
  <si>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</si>
  <si>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</si>
  <si>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</si>
  <si>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</si>
  <si>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</si>
  <si>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</si>
  <si>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</si>
  <si>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</si>
  <si>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</si>
  <si>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</si>
  <si>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</si>
  <si>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</si>
  <si>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</si>
  <si>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</si>
  <si>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</si>
  <si>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</si>
  <si>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</si>
  <si>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</si>
  <si>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</si>
  <si>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</si>
  <si>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</si>
  <si>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</si>
  <si>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</si>
  <si>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</si>
  <si>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</si>
  <si>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</si>
  <si>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</si>
  <si>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</si>
  <si>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</si>
  <si>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</si>
  <si>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</si>
  <si>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</si>
  <si>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</si>
  <si>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</si>
  <si>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</si>
  <si>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</si>
  <si>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</si>
  <si>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</si>
  <si>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</si>
  <si>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</si>
  <si>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</si>
  <si>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</si>
  <si>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</si>
  <si>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</si>
  <si>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</si>
  <si>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</si>
  <si>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</si>
  <si>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</si>
  <si>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</si>
  <si>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</si>
  <si>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</si>
  <si>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</si>
  <si>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</si>
  <si>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</si>
  <si>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</si>
  <si>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</si>
  <si>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</si>
  <si>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</si>
  <si>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</si>
  <si>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</si>
  <si>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</si>
  <si>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</si>
  <si>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</si>
  <si>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</si>
  <si>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</si>
  <si>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</si>
  <si>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</si>
  <si>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</si>
  <si>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</si>
  <si>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</si>
  <si>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</si>
  <si>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</si>
  <si>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</si>
  <si>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</si>
  <si>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</si>
  <si>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</si>
  <si>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</si>
  <si>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</si>
  <si>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</si>
  <si>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</si>
  <si>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</si>
  <si>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</si>
  <si>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</si>
  <si>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</si>
  <si>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</si>
  <si>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</si>
  <si>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</si>
  <si>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</si>
  <si>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</si>
  <si>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</si>
  <si>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</si>
  <si>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</si>
  <si>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</si>
  <si>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</si>
  <si>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</si>
  <si>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</si>
  <si>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</si>
  <si>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</si>
  <si>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</si>
  <si>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</si>
  <si>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</si>
  <si>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</si>
  <si>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</si>
  <si>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</si>
  <si>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</si>
  <si>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</si>
  <si>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</si>
  <si>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</si>
  <si>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</si>
  <si>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</si>
  <si>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</si>
  <si>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</si>
  <si>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</si>
  <si>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</si>
  <si>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</si>
  <si>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</si>
  <si>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</si>
  <si>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</si>
  <si>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</si>
  <si>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</si>
  <si>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</si>
  <si>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</si>
  <si>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</si>
  <si>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</si>
  <si>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</si>
  <si>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</si>
  <si>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</si>
  <si>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</si>
  <si>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</si>
  <si>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</si>
  <si>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</si>
  <si>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</si>
  <si>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</si>
  <si>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</si>
  <si>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</si>
  <si>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</si>
  <si>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</si>
  <si>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</si>
  <si>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</si>
  <si>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</si>
  <si>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</si>
  <si>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</si>
  <si>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</si>
  <si>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</si>
  <si>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</si>
  <si>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</si>
  <si>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</si>
  <si>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</si>
  <si>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</si>
  <si>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</si>
  <si>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</si>
  <si>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</si>
  <si>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</si>
  <si>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</si>
  <si>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</si>
  <si>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</si>
  <si>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</si>
  <si>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</si>
  <si>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</si>
  <si>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</si>
  <si>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</si>
  <si>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</si>
  <si>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</si>
  <si>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</si>
  <si>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</si>
  <si>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</si>
  <si>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</si>
  <si>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</si>
  <si>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</si>
  <si>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</si>
  <si>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</si>
  <si>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</si>
  <si>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</si>
  <si>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</si>
  <si>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</si>
  <si>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</si>
  <si>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</si>
  <si>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</si>
  <si>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</si>
  <si>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</si>
  <si>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</si>
  <si>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</si>
  <si>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</si>
  <si>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</si>
  <si>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</si>
  <si>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</si>
  <si>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</si>
  <si>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</si>
  <si>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</si>
  <si>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</si>
  <si>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</si>
  <si>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</si>
  <si>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</si>
  <si>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</si>
  <si>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</si>
  <si>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</si>
  <si>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</si>
  <si>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</si>
  <si>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</si>
  <si>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</si>
  <si>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</si>
  <si>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</si>
  <si>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</si>
  <si>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</si>
  <si>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</si>
  <si>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</si>
  <si>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</si>
  <si>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</si>
  <si>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</si>
  <si>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</si>
  <si>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</si>
  <si>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</si>
  <si>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</si>
  <si>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</si>
  <si>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</si>
  <si>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</si>
  <si>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</si>
  <si>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</si>
  <si>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</si>
  <si>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</si>
  <si>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</si>
  <si>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</si>
  <si>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</si>
  <si>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</si>
  <si>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</si>
  <si>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</si>
  <si>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</si>
  <si>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</si>
  <si>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</si>
  <si>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</si>
  <si>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</si>
  <si>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</si>
  <si>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</si>
  <si>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</si>
  <si>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</si>
  <si>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</si>
  <si>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</si>
  <si>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</si>
  <si>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</si>
  <si>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</si>
  <si>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</si>
  <si>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</si>
  <si>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</si>
  <si>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</si>
  <si>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</si>
  <si>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</si>
  <si>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</si>
  <si>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</si>
  <si>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</si>
  <si>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</si>
  <si>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</si>
  <si>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</si>
  <si>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</si>
  <si>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</si>
  <si>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</si>
  <si>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</si>
  <si>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</si>
  <si>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</si>
  <si>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</si>
  <si>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</si>
  <si>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</si>
  <si>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</si>
  <si>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</si>
  <si>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</si>
  <si>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</si>
  <si>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</si>
  <si>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</si>
  <si>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</si>
  <si>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</si>
  <si>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</si>
  <si>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</si>
  <si>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</si>
  <si>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</si>
  <si>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</si>
  <si>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</si>
  <si>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</si>
  <si>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</si>
  <si>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</si>
  <si>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</si>
  <si>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</si>
  <si>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</si>
  <si>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</si>
  <si>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</si>
  <si>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</si>
  <si>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</si>
  <si>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</si>
  <si>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</si>
  <si>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</si>
  <si>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</si>
  <si>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</si>
  <si>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</si>
  <si>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</si>
  <si>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</si>
  <si>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</si>
  <si>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</si>
  <si>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</si>
  <si>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</si>
  <si>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</si>
  <si>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</si>
  <si>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</si>
  <si>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</si>
  <si>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</si>
  <si>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</si>
  <si>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</si>
  <si>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</si>
  <si>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</si>
  <si>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</si>
  <si>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</si>
  <si>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</si>
  <si>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</si>
  <si>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</si>
  <si>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</si>
  <si>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</si>
  <si>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</si>
  <si>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</si>
  <si>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</si>
  <si>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</si>
  <si>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</si>
  <si>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</si>
  <si>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</si>
  <si>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</si>
  <si>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</si>
  <si>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</si>
  <si>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</si>
  <si>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</si>
  <si>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</si>
  <si>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</si>
  <si>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</si>
  <si>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</si>
  <si>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</si>
  <si>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</si>
  <si>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</si>
  <si>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</si>
  <si>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</si>
  <si>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</si>
  <si>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</si>
  <si>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</si>
  <si>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</si>
  <si>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</si>
  <si>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</si>
  <si>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</si>
  <si>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</si>
  <si>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</si>
  <si>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</si>
  <si>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</si>
  <si>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</si>
  <si>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</si>
  <si>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</si>
  <si>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</si>
  <si>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</si>
  <si>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</si>
  <si>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</si>
  <si>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</si>
  <si>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</si>
  <si>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</si>
  <si>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</si>
  <si>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</si>
  <si>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</si>
  <si>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</si>
  <si>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</si>
  <si>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</si>
  <si>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</si>
  <si>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</si>
  <si>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</si>
  <si>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</si>
  <si>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</si>
  <si>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</si>
  <si>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</si>
  <si>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</si>
  <si>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</si>
  <si>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</si>
  <si>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</si>
  <si>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</si>
  <si>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</si>
  <si>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</si>
  <si>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</si>
  <si>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</si>
  <si>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</si>
  <si>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</si>
  <si>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</si>
  <si>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</si>
  <si>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</si>
  <si>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</si>
  <si>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</si>
  <si>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</si>
  <si>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</si>
  <si>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</si>
  <si>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</si>
  <si>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</si>
  <si>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</si>
  <si>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</si>
  <si>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</si>
  <si>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</si>
  <si>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</si>
  <si>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</si>
  <si>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</si>
  <si>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</si>
  <si>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</si>
  <si>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</si>
  <si>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</si>
  <si>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</si>
  <si>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</si>
  <si>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</si>
  <si>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</si>
  <si>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</si>
  <si>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</si>
  <si>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</si>
  <si>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</si>
  <si>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</si>
  <si>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</si>
  <si>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</si>
  <si>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</si>
  <si>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</si>
  <si>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</si>
  <si>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</si>
  <si>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</si>
  <si>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</si>
  <si>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</si>
  <si>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</si>
  <si>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</si>
  <si>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</si>
  <si>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</si>
  <si>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</si>
  <si>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</si>
  <si>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</si>
  <si>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</si>
  <si>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</si>
  <si>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</si>
  <si>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</si>
  <si>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</si>
  <si>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</si>
  <si>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</si>
  <si>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</si>
  <si>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</si>
  <si>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</si>
  <si>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</si>
  <si>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</si>
  <si>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</si>
  <si>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</si>
  <si>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</si>
  <si>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</si>
  <si>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</si>
  <si>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</si>
  <si>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</si>
  <si>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</si>
  <si>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</si>
  <si>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</si>
  <si>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</si>
  <si>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</si>
  <si>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</si>
  <si>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</si>
  <si>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</si>
  <si>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</si>
  <si>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</si>
  <si>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</si>
  <si>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</si>
  <si>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</si>
  <si>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</si>
  <si>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</si>
  <si>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</si>
  <si>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</si>
  <si>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</si>
  <si>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</si>
  <si>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</si>
  <si>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</si>
  <si>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</si>
  <si>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</si>
  <si>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</si>
  <si>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</si>
  <si>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</si>
  <si>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</si>
  <si>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</si>
  <si>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</si>
  <si>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</si>
  <si>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</si>
  <si>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</si>
  <si>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</si>
  <si>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</si>
  <si>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</si>
  <si>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</si>
  <si>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</si>
  <si>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</si>
  <si>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</si>
  <si>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</si>
  <si>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</si>
  <si>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</si>
  <si>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</si>
  <si>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</si>
  <si>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</si>
  <si>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</si>
  <si>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</si>
  <si>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</si>
  <si>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</si>
  <si>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</si>
  <si>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</si>
  <si>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</si>
  <si>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</si>
  <si>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</si>
  <si>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</si>
  <si>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</si>
  <si>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</si>
  <si>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</si>
  <si>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</si>
  <si>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</si>
  <si>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</si>
  <si>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</si>
  <si>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</si>
  <si>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</si>
  <si>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</si>
  <si>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</si>
  <si>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</si>
  <si>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</si>
  <si>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</si>
  <si>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</si>
  <si>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</si>
  <si>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</si>
  <si>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</si>
  <si>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</si>
  <si>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</si>
  <si>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</si>
  <si>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</si>
  <si>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</si>
  <si>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</si>
  <si>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</si>
  <si>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</si>
  <si>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</si>
  <si>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</si>
  <si>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</si>
  <si>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</si>
  <si>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</si>
  <si>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</si>
  <si>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</si>
  <si>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</si>
  <si>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</si>
  <si>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</si>
  <si>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</si>
  <si>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</si>
  <si>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</si>
  <si>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</si>
  <si>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</si>
  <si>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</si>
  <si>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</si>
  <si>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</si>
  <si>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</si>
  <si>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</si>
  <si>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</si>
  <si>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</si>
  <si>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</si>
  <si>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</si>
  <si>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</si>
  <si>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</si>
  <si>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</si>
  <si>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</si>
  <si>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</si>
  <si>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</si>
  <si>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</si>
  <si>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</si>
  <si>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</si>
  <si>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</si>
  <si>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</si>
  <si>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</si>
  <si>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</si>
  <si>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</si>
  <si>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</si>
  <si>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</si>
  <si>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</si>
  <si>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</si>
  <si>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</si>
  <si>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</si>
  <si>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</si>
  <si>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</si>
  <si>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</si>
  <si>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</si>
  <si>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</si>
  <si>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</si>
  <si>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</si>
  <si>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</si>
  <si>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</si>
  <si>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</si>
  <si>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</si>
  <si>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</si>
  <si>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</si>
  <si>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</si>
  <si>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</si>
  <si>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</si>
  <si>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</si>
  <si>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</si>
  <si>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</si>
  <si>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</si>
  <si>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</si>
  <si>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</si>
  <si>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</si>
  <si>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</si>
  <si>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</si>
  <si>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</si>
  <si>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</si>
  <si>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</si>
  <si>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</si>
  <si>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</si>
  <si>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</si>
  <si>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</si>
  <si>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</si>
  <si>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</si>
  <si>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</si>
  <si>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</si>
  <si>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</si>
  <si>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</si>
  <si>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</si>
  <si>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</si>
  <si>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</si>
  <si>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</si>
  <si>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</si>
  <si>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</si>
  <si>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</si>
  <si>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</si>
  <si>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</si>
  <si>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</si>
  <si>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</si>
  <si>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</si>
  <si>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</si>
  <si>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</si>
  <si>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</si>
  <si>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</si>
  <si>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</si>
  <si>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</si>
  <si>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</si>
  <si>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</si>
  <si>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</si>
  <si>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</si>
  <si>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</si>
  <si>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</si>
  <si>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</si>
  <si>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</si>
  <si>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</si>
  <si>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</si>
  <si>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</si>
  <si>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</si>
  <si>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</si>
  <si>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</si>
  <si>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</si>
  <si>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</si>
  <si>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</si>
  <si>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</si>
  <si>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</si>
  <si>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</si>
  <si>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</si>
  <si>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</si>
  <si>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</si>
  <si>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</si>
  <si>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</si>
  <si>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</si>
  <si>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</si>
  <si>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</si>
  <si>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</si>
  <si>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</si>
  <si>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</si>
  <si>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</si>
  <si>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</si>
  <si>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</si>
  <si>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</si>
  <si>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</si>
  <si>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</si>
  <si>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</si>
  <si>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</si>
  <si>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</si>
  <si>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</si>
  <si>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</si>
  <si>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</si>
  <si>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</si>
  <si>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</si>
  <si>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</si>
  <si>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</si>
  <si>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</si>
  <si>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</si>
  <si>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</si>
  <si>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</si>
  <si>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</si>
  <si>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</si>
  <si>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</si>
  <si>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</si>
  <si>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</si>
  <si>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</si>
  <si>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</si>
  <si>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</si>
  <si>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</si>
  <si>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</si>
  <si>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</si>
  <si>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</si>
  <si>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</si>
  <si>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</si>
  <si>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</si>
  <si>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</si>
  <si>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</si>
  <si>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</si>
  <si>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</si>
  <si>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</si>
  <si>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</si>
  <si>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</si>
  <si>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</si>
  <si>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</si>
  <si>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</si>
  <si>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</si>
  <si>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</si>
  <si>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</si>
  <si>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</si>
  <si>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</si>
  <si>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</si>
  <si>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</si>
  <si>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</si>
  <si>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</si>
  <si>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</si>
  <si>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</si>
  <si>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</si>
  <si>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</si>
  <si>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</si>
  <si>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</si>
  <si>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</si>
  <si>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</si>
  <si>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</si>
  <si>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</si>
  <si>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</si>
  <si>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</si>
  <si>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</si>
  <si>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</si>
  <si>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</si>
  <si>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</si>
  <si>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</si>
  <si>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</si>
  <si>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</si>
  <si>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</si>
  <si>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</si>
  <si>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</si>
  <si>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</si>
  <si>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</si>
  <si>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</si>
  <si>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</si>
  <si>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</si>
  <si>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</si>
  <si>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</si>
  <si>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</si>
  <si>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</si>
  <si>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</si>
  <si>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</si>
  <si>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</si>
  <si>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</si>
  <si>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</si>
  <si>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</si>
  <si>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</si>
  <si>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</si>
  <si>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</si>
  <si>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</si>
  <si>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</si>
  <si>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</si>
  <si>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</si>
  <si>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</si>
  <si>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</si>
  <si>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</si>
  <si>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</si>
  <si>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</si>
  <si>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</si>
  <si>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</si>
  <si>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</si>
  <si>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</si>
  <si>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</si>
  <si>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</si>
  <si>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</si>
  <si>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</si>
  <si>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</si>
  <si>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</si>
  <si>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</si>
  <si>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</si>
  <si>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</si>
  <si>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</si>
  <si>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</si>
  <si>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</si>
  <si>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</si>
  <si>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</si>
  <si>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</si>
  <si>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</si>
  <si>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</si>
  <si>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</si>
  <si>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</si>
  <si>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</si>
  <si>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</si>
  <si>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</si>
  <si>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</si>
  <si>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</si>
  <si>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</si>
  <si>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</si>
  <si>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</si>
  <si>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</si>
  <si>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</si>
  <si>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</si>
  <si>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</si>
  <si>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</si>
  <si>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</si>
  <si>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</si>
  <si>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</si>
  <si>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</si>
  <si>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</si>
  <si>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</si>
  <si>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</si>
  <si>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</si>
  <si>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</si>
  <si>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</si>
  <si>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</si>
  <si>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</si>
  <si>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</si>
  <si>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</si>
  <si>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</si>
  <si>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</si>
  <si>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</si>
  <si>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</si>
  <si>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</si>
  <si>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</si>
  <si>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</si>
  <si>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</si>
  <si>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</si>
  <si>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</si>
  <si>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</si>
  <si>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</si>
  <si>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</si>
  <si>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</si>
  <si>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</si>
  <si>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</si>
  <si>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</si>
  <si>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</si>
  <si>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</si>
  <si>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</si>
  <si>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</si>
  <si>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</si>
  <si>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</si>
  <si>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</si>
  <si>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</si>
  <si>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</si>
  <si>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</si>
  <si>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</si>
  <si>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</si>
  <si>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</si>
  <si>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</si>
  <si>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</si>
  <si>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</si>
  <si>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</si>
  <si>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</si>
  <si>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</si>
  <si>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</si>
  <si>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</si>
  <si>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</si>
  <si>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</si>
  <si>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</si>
  <si>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</si>
  <si>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</si>
  <si>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</si>
  <si>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</si>
  <si>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</si>
  <si>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</si>
  <si>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</si>
  <si>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</si>
  <si>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</si>
  <si>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</si>
  <si>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</si>
  <si>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</si>
  <si>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</si>
  <si>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</si>
  <si>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</si>
  <si>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</si>
  <si>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</si>
  <si>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</si>
  <si>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</si>
  <si>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</si>
  <si>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</si>
  <si>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</si>
  <si>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</si>
  <si>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</si>
  <si>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</si>
  <si>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</si>
  <si>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</si>
  <si>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</si>
  <si>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</si>
  <si>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</si>
  <si>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</si>
  <si>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</si>
  <si>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</si>
  <si>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</si>
  <si>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</si>
  <si>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</si>
  <si>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</si>
  <si>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</si>
  <si>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</si>
  <si>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</si>
  <si>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</si>
  <si>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</si>
  <si>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</si>
  <si>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</si>
  <si>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</si>
  <si>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</si>
  <si>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</si>
  <si>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</si>
  <si>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</si>
  <si>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</si>
  <si>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</si>
  <si>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</si>
  <si>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</si>
  <si>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</si>
  <si>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</si>
  <si>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</si>
  <si>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</si>
  <si>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</si>
  <si>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</si>
  <si>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</si>
  <si>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</si>
  <si>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</si>
  <si>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</si>
  <si>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</si>
  <si>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</si>
  <si>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</si>
  <si>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</si>
  <si>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</si>
  <si>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</si>
  <si>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</si>
  <si>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</si>
  <si>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</si>
  <si>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</si>
  <si>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</si>
  <si>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</si>
  <si>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</si>
  <si>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</si>
  <si>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</si>
  <si>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</si>
  <si>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</si>
  <si>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</si>
  <si>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</si>
  <si>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</si>
  <si>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</si>
  <si>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</si>
  <si>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</si>
  <si>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</si>
  <si>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</si>
  <si>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</si>
  <si>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</si>
  <si>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</si>
  <si>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</si>
  <si>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</si>
  <si>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</si>
  <si>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</si>
  <si>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</si>
  <si>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</si>
  <si>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</si>
  <si>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</si>
  <si>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</si>
  <si>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</si>
  <si>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</si>
  <si>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</si>
  <si>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</si>
  <si>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</si>
  <si>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</si>
  <si>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</si>
  <si>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</si>
  <si>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</si>
  <si>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</si>
  <si>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</si>
  <si>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</si>
  <si>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</si>
  <si>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</si>
  <si>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</si>
  <si>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</si>
  <si>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</si>
  <si>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</si>
  <si>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</si>
  <si>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</si>
  <si>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</si>
  <si>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</si>
  <si>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</si>
  <si>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</si>
  <si>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</si>
  <si>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</si>
  <si>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</si>
  <si>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</si>
  <si>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</si>
  <si>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</si>
  <si>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</si>
  <si>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</si>
  <si>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</si>
  <si>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</si>
  <si>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</si>
  <si>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</si>
  <si>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</si>
  <si>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</si>
  <si>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</si>
  <si>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</si>
  <si>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</si>
  <si>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</si>
  <si>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</si>
  <si>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</si>
  <si>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</si>
  <si>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</si>
  <si>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</si>
  <si>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</si>
  <si>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</si>
  <si>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</si>
  <si>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</si>
  <si>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</si>
  <si>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</si>
  <si>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</si>
  <si>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</si>
  <si>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</si>
  <si>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</si>
  <si>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</si>
  <si>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</si>
  <si>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</si>
  <si>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</si>
  <si>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</si>
  <si>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</si>
  <si>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</si>
  <si>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</si>
  <si>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</si>
  <si>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</si>
  <si>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</si>
  <si>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</si>
  <si>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</si>
  <si>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</si>
  <si>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</si>
  <si>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</si>
  <si>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</si>
  <si>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</si>
  <si>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</si>
  <si>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</si>
  <si>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</si>
  <si>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</si>
  <si>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</si>
  <si>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</si>
  <si>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</si>
  <si>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</si>
  <si>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</si>
  <si>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</si>
  <si>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</si>
  <si>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</si>
  <si>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</si>
  <si>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</si>
  <si>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</si>
  <si>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</si>
  <si>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</si>
  <si>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</si>
  <si>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</si>
  <si>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</si>
  <si>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</si>
  <si>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</si>
  <si>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</si>
  <si>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</si>
  <si>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</si>
  <si>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</si>
  <si>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</si>
  <si>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</si>
  <si>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</si>
  <si>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</si>
  <si>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</si>
  <si>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</si>
  <si>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</si>
  <si>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</si>
  <si>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</si>
  <si>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</si>
  <si>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</si>
  <si>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</si>
  <si>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</si>
  <si>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</si>
  <si>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</si>
  <si>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</si>
  <si>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</si>
  <si>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</si>
  <si>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</si>
  <si>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</si>
  <si>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</si>
  <si>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</si>
  <si>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</si>
  <si>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</si>
  <si>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</si>
  <si>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</si>
  <si>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</si>
  <si>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</si>
  <si>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</si>
  <si>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</si>
  <si>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</si>
  <si>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</si>
  <si>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</si>
  <si>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</si>
  <si>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</si>
  <si>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</si>
  <si>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</si>
  <si>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</si>
  <si>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</si>
  <si>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</si>
  <si>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</si>
  <si>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</si>
  <si>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</si>
  <si>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</si>
  <si>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</si>
  <si>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</si>
  <si>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</si>
  <si>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</si>
  <si>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</si>
  <si>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</si>
  <si>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kWh</t>
  </si>
  <si>
    <t>Summe:</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</si>
  <si>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</si>
  <si>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</si>
  <si>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</si>
  <si>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</si>
  <si>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</si>
  <si>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</si>
  <si>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</si>
  <si>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</si>
  <si>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</si>
  <si>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</si>
  <si>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</si>
  <si>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</si>
  <si>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</si>
  <si>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</si>
  <si>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</si>
  <si>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</si>
  <si>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</si>
  <si>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</si>
  <si>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</si>
  <si>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</si>
  <si>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</si>
  <si>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</si>
  <si>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</si>
  <si>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</si>
  <si>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</si>
  <si>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</si>
  <si>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</si>
  <si>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</si>
  <si>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</si>
  <si>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</si>
  <si>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</si>
  <si>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</si>
  <si>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</si>
  <si>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</si>
  <si>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</si>
  <si>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</si>
  <si>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</si>
  <si>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</si>
  <si>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</si>
  <si>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</si>
  <si>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</si>
  <si>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</si>
  <si>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</si>
  <si>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</si>
  <si>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</si>
  <si>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</si>
  <si>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</si>
  <si>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</si>
  <si>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</si>
  <si>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</si>
  <si>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</si>
  <si>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</si>
  <si>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</si>
  <si>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</si>
  <si>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</si>
  <si>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</si>
  <si>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</si>
  <si>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</si>
  <si>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</si>
  <si>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</si>
  <si>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</si>
  <si>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</si>
  <si>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</si>
  <si>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</si>
  <si>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</si>
  <si>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</si>
  <si>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</si>
  <si>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</si>
  <si>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</si>
  <si>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</si>
  <si>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</si>
  <si>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</si>
  <si>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</si>
  <si>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</si>
  <si>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</si>
  <si>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</si>
  <si>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</si>
  <si>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</si>
  <si>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</si>
  <si>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</si>
  <si>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</si>
  <si>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</si>
  <si>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</si>
  <si>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</si>
  <si>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</si>
  <si>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</si>
  <si>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</si>
  <si>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</si>
  <si>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</si>
  <si>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</si>
  <si>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</si>
  <si>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</si>
  <si>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</si>
  <si>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</si>
  <si>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</si>
  <si>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</si>
  <si>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</si>
  <si>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</si>
  <si>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</si>
  <si>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</si>
  <si>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</si>
  <si>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</si>
  <si>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</si>
  <si>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</si>
  <si>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</si>
  <si>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</si>
  <si>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</si>
  <si>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</si>
  <si>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</si>
  <si>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</si>
  <si>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</si>
  <si>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</si>
  <si>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</si>
  <si>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</si>
  <si>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</si>
  <si>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</si>
  <si>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</si>
  <si>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</si>
  <si>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</si>
  <si>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</si>
  <si>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</si>
  <si>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</si>
  <si>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</si>
  <si>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</si>
  <si>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</si>
  <si>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</si>
  <si>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</si>
  <si>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</si>
  <si>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</si>
  <si>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</si>
  <si>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</si>
  <si>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</si>
  <si>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</si>
  <si>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</si>
  <si>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</si>
  <si>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</si>
  <si>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</si>
  <si>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</si>
  <si>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</si>
  <si>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</si>
  <si>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</si>
  <si>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</si>
  <si>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</si>
  <si>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</si>
  <si>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</si>
  <si>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</si>
  <si>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</si>
  <si>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</si>
  <si>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</si>
  <si>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</si>
  <si>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</si>
  <si>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</si>
  <si>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</si>
  <si>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</si>
  <si>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</si>
  <si>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</si>
  <si>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</si>
  <si>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</si>
  <si>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</si>
  <si>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</si>
  <si>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</si>
  <si>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</si>
  <si>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</si>
  <si>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</si>
  <si>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</si>
  <si>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</si>
  <si>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</si>
  <si>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</si>
  <si>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</si>
  <si>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</si>
  <si>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</si>
  <si>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</si>
  <si>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</si>
  <si>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</si>
  <si>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</si>
  <si>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</si>
  <si>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</si>
  <si>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</si>
  <si>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</si>
  <si>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</si>
  <si>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</si>
  <si>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</si>
  <si>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</si>
  <si>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</si>
  <si>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</si>
  <si>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</si>
  <si>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</si>
  <si>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</si>
  <si>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</si>
  <si>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</si>
  <si>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</si>
  <si>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</si>
  <si>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</si>
  <si>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</si>
  <si>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</si>
  <si>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</si>
  <si>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</si>
  <si>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</si>
  <si>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</si>
  <si>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</si>
  <si>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</si>
  <si>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</si>
  <si>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</si>
  <si>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</si>
  <si>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</si>
  <si>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</si>
  <si>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</si>
  <si>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</si>
  <si>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</si>
  <si>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</si>
  <si>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</si>
  <si>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</si>
  <si>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</si>
  <si>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</si>
  <si>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</si>
  <si>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</si>
  <si>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</si>
  <si>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</si>
  <si>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</si>
  <si>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</si>
  <si>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</si>
  <si>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</si>
  <si>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</si>
  <si>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</si>
  <si>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</si>
  <si>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</si>
  <si>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</si>
  <si>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</si>
  <si>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</si>
  <si>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</si>
  <si>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</si>
  <si>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</si>
  <si>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</si>
  <si>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</si>
  <si>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</si>
  <si>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</si>
  <si>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</si>
  <si>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</si>
  <si>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</si>
  <si>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</si>
  <si>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</si>
  <si>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</si>
  <si>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</si>
  <si>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</si>
  <si>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</si>
  <si>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</si>
  <si>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</si>
  <si>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</si>
  <si>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</si>
  <si>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</si>
  <si>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</si>
  <si>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</si>
  <si>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</si>
  <si>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</si>
  <si>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</si>
  <si>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</si>
  <si>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</si>
  <si>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</si>
  <si>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</si>
  <si>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</si>
  <si>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</si>
  <si>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</si>
  <si>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</si>
  <si>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</si>
  <si>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</si>
  <si>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</si>
  <si>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</si>
  <si>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</si>
  <si>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</si>
  <si>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</si>
  <si>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</si>
  <si>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</si>
  <si>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</si>
  <si>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</si>
  <si>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</si>
  <si>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</si>
  <si>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</si>
  <si>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</si>
  <si>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</si>
  <si>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</si>
  <si>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</si>
  <si>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</si>
  <si>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</si>
  <si>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</si>
  <si>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</si>
  <si>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</si>
  <si>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</si>
  <si>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</si>
  <si>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</si>
  <si>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</si>
  <si>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</si>
  <si>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</si>
  <si>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</si>
  <si>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</si>
  <si>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</si>
  <si>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</si>
  <si>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</si>
  <si>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</si>
  <si>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</si>
  <si>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</si>
  <si>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</si>
  <si>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</si>
  <si>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</si>
  <si>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</si>
  <si>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</si>
  <si>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</si>
  <si>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</si>
  <si>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</si>
  <si>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</si>
  <si>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</si>
  <si>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</si>
  <si>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</si>
  <si>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</si>
  <si>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</si>
  <si>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</si>
  <si>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</si>
  <si>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</si>
  <si>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</si>
  <si>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</si>
  <si>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</si>
  <si>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</si>
  <si>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</si>
  <si>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</si>
  <si>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</si>
  <si>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</si>
  <si>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</si>
  <si>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</si>
  <si>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</si>
  <si>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</si>
  <si>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</si>
  <si>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</si>
  <si>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</si>
  <si>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</si>
  <si>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</si>
  <si>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</si>
  <si>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</si>
  <si>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</si>
  <si>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</si>
  <si>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</si>
  <si>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</si>
  <si>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</si>
  <si>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</si>
  <si>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</si>
  <si>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</si>
  <si>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</si>
  <si>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</si>
  <si>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</si>
  <si>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</si>
  <si>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</si>
  <si>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</si>
  <si>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</si>
  <si>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</si>
  <si>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</si>
  <si>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</si>
  <si>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</si>
  <si>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</si>
  <si>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</si>
  <si>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</si>
  <si>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</si>
  <si>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</si>
  <si>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</si>
  <si>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</si>
  <si>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</si>
  <si>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</si>
  <si>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</si>
  <si>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</si>
  <si>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</si>
  <si>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</si>
  <si>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</si>
  <si>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</si>
  <si>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</si>
  <si>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</si>
  <si>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</si>
  <si>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</si>
  <si>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</si>
  <si>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</si>
  <si>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</si>
  <si>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</si>
  <si>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</si>
  <si>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</si>
  <si>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</si>
  <si>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</si>
  <si>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</si>
  <si>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</si>
  <si>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</si>
  <si>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</si>
  <si>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</si>
  <si>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</si>
  <si>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</si>
  <si>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</si>
  <si>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</si>
  <si>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</si>
  <si>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</si>
  <si>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</si>
  <si>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</si>
  <si>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</si>
  <si>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</si>
  <si>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</si>
  <si>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</si>
  <si>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</si>
  <si>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</si>
  <si>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</si>
  <si>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</si>
  <si>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</si>
  <si>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</si>
  <si>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</si>
  <si>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</si>
  <si>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</si>
  <si>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</si>
  <si>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</si>
  <si>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</si>
  <si>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</si>
  <si>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</si>
  <si>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</si>
  <si>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</si>
  <si>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</si>
  <si>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</si>
  <si>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</si>
  <si>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</si>
  <si>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</si>
  <si>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</si>
  <si>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</si>
  <si>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</si>
  <si>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</si>
  <si>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</si>
  <si>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</si>
  <si>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</si>
  <si>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</si>
  <si>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</si>
  <si>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</si>
  <si>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</si>
  <si>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</si>
  <si>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</si>
  <si>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</si>
  <si>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</si>
  <si>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</si>
  <si>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</si>
  <si>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</si>
  <si>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</si>
  <si>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</si>
  <si>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</si>
  <si>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</si>
  <si>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</si>
  <si>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</si>
  <si>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</si>
  <si>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</si>
  <si>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</si>
  <si>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</si>
  <si>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</si>
  <si>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</si>
  <si>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</si>
  <si>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</si>
  <si>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</si>
  <si>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</si>
  <si>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</si>
  <si>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</si>
  <si>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</si>
  <si>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</si>
  <si>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</si>
  <si>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</si>
  <si>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</si>
  <si>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</si>
  <si>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</si>
  <si>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</si>
  <si>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</si>
  <si>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</si>
  <si>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</si>
  <si>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</si>
  <si>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</si>
  <si>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</si>
  <si>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</si>
  <si>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</si>
  <si>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</si>
  <si>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</si>
  <si>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</si>
  <si>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</si>
  <si>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</si>
  <si>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</si>
  <si>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</si>
  <si>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</si>
  <si>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</si>
  <si>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</si>
  <si>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</si>
  <si>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</si>
  <si>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</si>
  <si>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</si>
  <si>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</si>
  <si>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</si>
  <si>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</si>
  <si>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</si>
  <si>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</si>
  <si>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</si>
  <si>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</si>
  <si>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</si>
  <si>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</si>
  <si>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</si>
  <si>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</si>
  <si>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</si>
  <si>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</si>
  <si>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</si>
  <si>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</si>
  <si>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</si>
  <si>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</si>
  <si>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</si>
  <si>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</si>
  <si>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</si>
  <si>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</si>
  <si>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</si>
  <si>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</si>
  <si>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</si>
  <si>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</si>
  <si>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</si>
  <si>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</si>
  <si>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</si>
  <si>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</si>
  <si>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</si>
  <si>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</si>
  <si>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</si>
  <si>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</si>
  <si>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</si>
  <si>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</si>
  <si>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</si>
  <si>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</si>
  <si>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</si>
  <si>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</si>
  <si>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</si>
  <si>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</si>
  <si>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</si>
  <si>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</si>
  <si>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</si>
  <si>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</si>
  <si>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</si>
  <si>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</si>
  <si>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</si>
  <si>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</si>
  <si>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</si>
  <si>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</si>
  <si>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</si>
  <si>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</si>
  <si>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</si>
  <si>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</si>
  <si>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</si>
  <si>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</si>
  <si>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</si>
  <si>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</si>
  <si>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</si>
  <si>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</si>
  <si>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</si>
  <si>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</si>
  <si>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</si>
  <si>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</si>
  <si>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</si>
  <si>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</si>
  <si>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</si>
  <si>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</si>
  <si>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</si>
  <si>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</si>
  <si>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</si>
  <si>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</si>
  <si>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</si>
  <si>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</si>
  <si>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</si>
  <si>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</si>
  <si>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</si>
  <si>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</si>
  <si>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</si>
  <si>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</si>
  <si>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</si>
  <si>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</si>
  <si>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</si>
  <si>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</si>
  <si>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</si>
  <si>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</si>
  <si>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</si>
  <si>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</si>
  <si>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</si>
  <si>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</si>
  <si>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</si>
  <si>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</si>
  <si>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</si>
  <si>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</si>
  <si>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</si>
  <si>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</si>
  <si>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</si>
  <si>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</si>
  <si>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</si>
  <si>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</si>
  <si>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</si>
  <si>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</si>
  <si>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</si>
  <si>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</si>
  <si>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</si>
  <si>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</si>
  <si>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</si>
  <si>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</si>
  <si>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</si>
  <si>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</si>
  <si>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</si>
  <si>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</si>
  <si>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</si>
  <si>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</si>
  <si>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</si>
  <si>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</si>
  <si>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</si>
  <si>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</si>
  <si>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</si>
  <si>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</si>
  <si>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</si>
  <si>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</si>
  <si>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</si>
  <si>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</si>
  <si>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</si>
  <si>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</si>
  <si>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</si>
  <si>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</si>
  <si>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</si>
  <si>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</si>
  <si>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</si>
  <si>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</si>
  <si>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</si>
  <si>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</si>
  <si>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</si>
  <si>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</si>
  <si>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</si>
  <si>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</si>
  <si>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</si>
  <si>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</si>
  <si>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</si>
  <si>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</si>
  <si>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</si>
  <si>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</si>
  <si>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</si>
  <si>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</si>
  <si>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</si>
  <si>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</si>
  <si>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</si>
  <si>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</si>
  <si>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</si>
  <si>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</si>
  <si>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</si>
  <si>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</si>
  <si>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</si>
  <si>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</si>
  <si>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</si>
  <si>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</si>
  <si>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</si>
  <si>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</si>
  <si>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</si>
  <si>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</si>
  <si>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</si>
  <si>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</si>
  <si>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</si>
  <si>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</si>
  <si>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</si>
  <si>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</si>
  <si>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</si>
  <si>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</si>
  <si>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</si>
  <si>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</si>
  <si>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</si>
  <si>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</si>
  <si>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</si>
  <si>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</si>
  <si>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</si>
  <si>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</si>
  <si>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</si>
  <si>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</si>
  <si>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</si>
  <si>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</si>
  <si>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</si>
  <si>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</si>
  <si>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</si>
  <si>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</si>
  <si>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</si>
  <si>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</si>
  <si>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</si>
  <si>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</si>
  <si>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</si>
  <si>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</si>
  <si>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</si>
  <si>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</si>
  <si>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</si>
  <si>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</si>
  <si>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</si>
  <si>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</si>
  <si>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</si>
  <si>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</si>
  <si>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</si>
  <si>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</si>
  <si>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</si>
  <si>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</si>
  <si>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</si>
  <si>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</si>
  <si>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</si>
  <si>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</si>
  <si>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</si>
  <si>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</si>
  <si>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WfK310------11</t>
  </si>
  <si>
    <t>WfK311------11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</si>
  <si>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</si>
  <si>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</si>
  <si>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</si>
  <si>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</si>
  <si>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</si>
  <si>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</si>
  <si>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</si>
  <si>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</si>
  <si>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</si>
  <si>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</si>
  <si>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</si>
  <si>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</si>
  <si>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</si>
  <si>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</si>
  <si>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</si>
  <si>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</si>
  <si>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Netzzugangs-
datum       [TT.MM.JJJJ]</t>
  </si>
  <si>
    <t>Netzabgangs-
datum       [TT.MM.JJJJ]</t>
  </si>
  <si>
    <t>Inbetriebnahmedatum      [TT.MM.JJJJ]</t>
  </si>
  <si>
    <t>Außerbetrieb-nahmedatum [TT.MM.JJJJ]</t>
  </si>
  <si>
    <t>Inbetriebnahmedatum</t>
  </si>
  <si>
    <t>Außerbetriebnahmedatum</t>
  </si>
  <si>
    <t>Netzzugangsdatum</t>
  </si>
  <si>
    <t>Netzabgangsdatum</t>
  </si>
  <si>
    <t>BNetzA-Nr</t>
  </si>
  <si>
    <t>Aggregatzustand Einsatzstoff (nur bei Biomasse)</t>
  </si>
  <si>
    <t>fest</t>
  </si>
  <si>
    <t>flüssig</t>
  </si>
  <si>
    <t>gasförmig</t>
  </si>
  <si>
    <t>Aggregatzustand Einsatzstoffe (nur bei Biomasse)</t>
  </si>
  <si>
    <t>Bezeichnung</t>
  </si>
  <si>
    <t>Anteilige Zuordnung</t>
  </si>
  <si>
    <t>Inbetriebnahme bis 2001</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</si>
  <si>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</si>
  <si>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</si>
  <si>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</si>
  <si>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</si>
  <si>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</si>
  <si>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</si>
  <si>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</si>
  <si>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</si>
  <si>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</si>
  <si>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</si>
  <si>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</si>
  <si>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</si>
  <si>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</si>
  <si>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</si>
  <si>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</si>
  <si>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</si>
  <si>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</si>
  <si>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</si>
  <si>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</si>
  <si>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</si>
  <si>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</si>
  <si>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</si>
  <si>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</si>
  <si>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</si>
  <si>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</si>
  <si>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</si>
  <si>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</si>
  <si>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</si>
  <si>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</si>
  <si>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</si>
  <si>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</si>
  <si>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</si>
  <si>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</si>
  <si>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</si>
  <si>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</si>
  <si>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</si>
  <si>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</si>
  <si>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</si>
  <si>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</si>
  <si>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</si>
  <si>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</si>
  <si>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</si>
  <si>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</si>
  <si>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</si>
  <si>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</si>
  <si>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</si>
  <si>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</si>
  <si>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</si>
  <si>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</si>
  <si>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</si>
  <si>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</si>
  <si>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</si>
  <si>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</si>
  <si>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</si>
  <si>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</si>
  <si>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</si>
  <si>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</si>
  <si>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</si>
  <si>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</si>
  <si>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</si>
  <si>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</si>
  <si>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</si>
  <si>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</si>
  <si>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</si>
  <si>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</si>
  <si>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</si>
  <si>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</si>
  <si>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</si>
  <si>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</si>
  <si>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</si>
  <si>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</si>
  <si>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</si>
  <si>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</si>
  <si>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</si>
  <si>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</si>
  <si>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</si>
  <si>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</si>
  <si>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</si>
  <si>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</si>
  <si>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</si>
  <si>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</si>
  <si>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</si>
  <si>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</si>
  <si>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</si>
  <si>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</si>
  <si>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</si>
  <si>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</si>
  <si>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</si>
  <si>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</si>
  <si>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</si>
  <si>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</si>
  <si>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</si>
  <si>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</si>
  <si>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</si>
  <si>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</si>
  <si>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</si>
  <si>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</si>
  <si>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</si>
  <si>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</si>
  <si>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</si>
  <si>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</si>
  <si>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</si>
  <si>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</si>
  <si>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</si>
  <si>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</si>
  <si>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</si>
  <si>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</si>
  <si>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</si>
  <si>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</si>
  <si>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</si>
  <si>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</si>
  <si>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</si>
  <si>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</si>
  <si>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</si>
  <si>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</si>
  <si>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</si>
  <si>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</si>
  <si>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</si>
  <si>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</si>
  <si>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</si>
  <si>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</si>
  <si>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</si>
  <si>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</si>
  <si>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</si>
  <si>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</si>
  <si>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</si>
  <si>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</si>
  <si>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</si>
  <si>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</si>
  <si>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</si>
  <si>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</si>
  <si>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</si>
  <si>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</si>
  <si>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</si>
  <si>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</si>
  <si>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</si>
  <si>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</si>
  <si>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</si>
  <si>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</si>
  <si>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</si>
  <si>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</si>
  <si>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</si>
  <si>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</si>
  <si>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</si>
  <si>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</si>
  <si>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</si>
  <si>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</si>
  <si>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</si>
  <si>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</si>
  <si>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</si>
  <si>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</si>
  <si>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</si>
  <si>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</si>
  <si>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</si>
  <si>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</si>
  <si>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</si>
  <si>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</si>
  <si>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</si>
  <si>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</si>
  <si>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</si>
  <si>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</si>
  <si>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</si>
  <si>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</si>
  <si>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</si>
  <si>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</si>
  <si>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</si>
  <si>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</si>
  <si>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</si>
  <si>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</si>
  <si>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</si>
  <si>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</si>
  <si>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</si>
  <si>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</si>
  <si>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</si>
  <si>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</si>
  <si>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</si>
  <si>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</si>
  <si>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</si>
  <si>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</si>
  <si>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</si>
  <si>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</si>
  <si>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</si>
  <si>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</si>
  <si>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</si>
  <si>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</si>
  <si>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</si>
  <si>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</si>
  <si>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</si>
  <si>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</si>
  <si>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</si>
  <si>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</si>
  <si>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</si>
  <si>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</si>
  <si>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</si>
  <si>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</si>
  <si>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</si>
  <si>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</si>
  <si>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</si>
  <si>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</si>
  <si>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</si>
  <si>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</si>
  <si>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</si>
  <si>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</si>
  <si>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</si>
  <si>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</si>
  <si>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</si>
  <si>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</si>
  <si>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</si>
  <si>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</si>
  <si>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</si>
  <si>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</si>
  <si>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</si>
  <si>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</si>
  <si>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</si>
  <si>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</si>
  <si>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</si>
  <si>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</si>
  <si>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</si>
  <si>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</si>
  <si>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</si>
  <si>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</si>
  <si>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</si>
  <si>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</si>
  <si>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</si>
  <si>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</si>
  <si>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</si>
  <si>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</si>
  <si>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</si>
  <si>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</si>
  <si>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</si>
  <si>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</si>
  <si>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</si>
  <si>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</si>
  <si>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</si>
  <si>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</si>
  <si>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</si>
  <si>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</si>
  <si>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</si>
  <si>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</si>
  <si>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</si>
  <si>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</si>
  <si>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</si>
  <si>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</si>
  <si>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</si>
  <si>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</si>
  <si>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</si>
  <si>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</si>
  <si>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</si>
  <si>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</si>
  <si>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</si>
  <si>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</si>
  <si>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</si>
  <si>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</si>
  <si>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</si>
  <si>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</si>
  <si>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</si>
  <si>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</si>
  <si>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</si>
  <si>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</si>
  <si>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</si>
  <si>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</si>
  <si>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</si>
  <si>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</si>
  <si>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</si>
  <si>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</si>
  <si>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</si>
  <si>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</si>
  <si>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</si>
  <si>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</si>
  <si>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</si>
  <si>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</si>
  <si>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</si>
  <si>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</si>
  <si>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</si>
  <si>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</si>
  <si>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</si>
  <si>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</si>
  <si>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</si>
  <si>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</si>
  <si>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</si>
  <si>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</si>
  <si>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</si>
  <si>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</si>
  <si>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</si>
  <si>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</si>
  <si>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</si>
  <si>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</si>
  <si>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</si>
  <si>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</si>
  <si>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</si>
  <si>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</si>
  <si>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</si>
  <si>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</si>
  <si>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</si>
  <si>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</si>
  <si>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</si>
  <si>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</si>
  <si>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</si>
  <si>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</si>
  <si>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</si>
  <si>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</si>
  <si>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</si>
  <si>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</si>
  <si>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</si>
  <si>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</si>
  <si>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</si>
  <si>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</si>
  <si>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</si>
  <si>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</si>
  <si>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</si>
  <si>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</si>
  <si>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</si>
  <si>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</si>
  <si>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</si>
  <si>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</si>
  <si>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</si>
  <si>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</si>
  <si>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</si>
  <si>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</si>
  <si>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</si>
  <si>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</si>
  <si>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</si>
  <si>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</si>
  <si>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</si>
  <si>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</si>
  <si>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</si>
  <si>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</si>
  <si>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</si>
  <si>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</si>
  <si>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</si>
  <si>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</si>
  <si>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</si>
  <si>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</si>
  <si>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</si>
  <si>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</si>
  <si>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</si>
  <si>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</si>
  <si>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</si>
  <si>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</si>
  <si>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</si>
  <si>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</si>
  <si>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</si>
  <si>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</si>
  <si>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</si>
  <si>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</si>
  <si>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</si>
  <si>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</si>
  <si>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</si>
  <si>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</si>
  <si>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</si>
  <si>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</si>
  <si>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</si>
  <si>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</si>
  <si>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</si>
  <si>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</si>
  <si>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</si>
  <si>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</si>
  <si>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</si>
  <si>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</si>
  <si>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</si>
  <si>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</si>
  <si>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</si>
  <si>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</si>
  <si>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</si>
  <si>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</si>
  <si>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</si>
  <si>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</si>
  <si>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</si>
  <si>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</si>
  <si>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</si>
  <si>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</si>
  <si>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</si>
  <si>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</si>
  <si>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</si>
  <si>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</si>
  <si>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</si>
  <si>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</si>
  <si>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</si>
  <si>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</si>
  <si>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</si>
  <si>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</si>
  <si>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</si>
  <si>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</si>
  <si>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</si>
  <si>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</si>
  <si>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</si>
  <si>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</si>
  <si>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</si>
  <si>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</si>
  <si>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</si>
  <si>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</si>
  <si>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</si>
  <si>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</si>
  <si>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</si>
  <si>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</si>
  <si>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</si>
  <si>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</si>
  <si>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</si>
  <si>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</si>
  <si>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</si>
  <si>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</si>
  <si>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</si>
  <si>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</si>
  <si>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</si>
  <si>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</si>
  <si>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</si>
  <si>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</si>
  <si>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</si>
  <si>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</si>
  <si>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</si>
  <si>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</si>
  <si>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</si>
  <si>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</si>
  <si>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</si>
  <si>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</si>
  <si>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</si>
  <si>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</si>
  <si>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</si>
  <si>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</si>
  <si>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</si>
  <si>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</si>
  <si>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</si>
  <si>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</si>
  <si>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</si>
  <si>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</si>
  <si>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</si>
  <si>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</si>
  <si>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</si>
  <si>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</si>
  <si>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</si>
  <si>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</si>
  <si>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</si>
  <si>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</si>
  <si>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</si>
  <si>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</si>
  <si>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</si>
  <si>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</si>
  <si>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</si>
  <si>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</si>
  <si>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</si>
  <si>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</si>
  <si>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</si>
  <si>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</si>
  <si>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</si>
  <si>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</si>
  <si>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</si>
  <si>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</si>
  <si>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</si>
  <si>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</si>
  <si>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</si>
  <si>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</si>
  <si>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</si>
  <si>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</si>
  <si>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</si>
  <si>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</si>
  <si>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</si>
  <si>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</si>
  <si>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</si>
  <si>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</si>
  <si>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</si>
  <si>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</si>
  <si>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</si>
  <si>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</si>
  <si>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</si>
  <si>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</si>
  <si>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</si>
  <si>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</si>
  <si>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</si>
  <si>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</si>
  <si>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</si>
  <si>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</si>
  <si>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</si>
  <si>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</si>
  <si>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</si>
  <si>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</si>
  <si>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</si>
  <si>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</si>
  <si>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</si>
  <si>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</si>
  <si>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</si>
  <si>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</si>
  <si>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</si>
  <si>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</si>
  <si>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</si>
  <si>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</si>
  <si>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</si>
  <si>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</si>
  <si>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</si>
  <si>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</si>
  <si>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</si>
  <si>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</si>
  <si>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</si>
  <si>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Biomasse nach § 27 EEG 2009</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</si>
  <si>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</si>
  <si>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</si>
  <si>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</si>
  <si>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</si>
  <si>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</si>
  <si>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</si>
  <si>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</si>
  <si>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</si>
  <si>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</si>
  <si>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</si>
  <si>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</si>
  <si>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</si>
  <si>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</si>
  <si>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</si>
  <si>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</si>
  <si>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</si>
  <si>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</si>
  <si>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</si>
  <si>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</si>
  <si>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</si>
  <si>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</si>
  <si>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</si>
  <si>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</si>
  <si>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</si>
  <si>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</si>
  <si>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</si>
  <si>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</si>
  <si>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</si>
  <si>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</si>
  <si>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Biomasse nach § 27 EEG 2012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</si>
  <si>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</si>
  <si>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</si>
  <si>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</si>
  <si>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</si>
  <si>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</si>
  <si>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</si>
  <si>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</si>
  <si>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</si>
  <si>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</si>
  <si>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</si>
  <si>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</si>
  <si>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</si>
  <si>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</si>
  <si>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</si>
  <si>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</si>
  <si>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</si>
  <si>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</si>
  <si>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</si>
  <si>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</si>
  <si>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</si>
  <si>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</si>
  <si>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</si>
  <si>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</si>
  <si>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</si>
  <si>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</si>
  <si>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</si>
  <si>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</si>
  <si>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</si>
  <si>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</si>
  <si>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</si>
  <si>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</si>
  <si>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</si>
  <si>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</si>
  <si>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</si>
  <si>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</si>
  <si>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</si>
  <si>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</si>
  <si>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</si>
  <si>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</si>
  <si>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</si>
  <si>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</si>
  <si>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</si>
  <si>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</si>
  <si>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</si>
  <si>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</si>
  <si>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</si>
  <si>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</si>
  <si>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</si>
  <si>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</si>
  <si>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</si>
  <si>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</si>
  <si>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</si>
  <si>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</si>
  <si>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</si>
  <si>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</si>
  <si>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</si>
  <si>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</si>
  <si>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</si>
  <si>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</si>
  <si>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</si>
  <si>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</si>
  <si>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</si>
  <si>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</si>
  <si>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</si>
  <si>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</si>
  <si>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</si>
  <si>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</si>
  <si>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</si>
  <si>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</si>
  <si>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</si>
  <si>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</si>
  <si>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</si>
  <si>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</si>
  <si>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</si>
  <si>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</si>
  <si>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</si>
  <si>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</si>
  <si>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</si>
  <si>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</si>
  <si>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</si>
  <si>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</si>
  <si>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</si>
  <si>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</si>
  <si>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</si>
  <si>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</si>
  <si>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</si>
  <si>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</si>
  <si>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</si>
  <si>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</si>
  <si>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</si>
  <si>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</si>
  <si>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</si>
  <si>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</si>
  <si>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</si>
  <si>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</si>
  <si>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</si>
  <si>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</si>
  <si>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</si>
  <si>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</si>
  <si>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</si>
  <si>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</si>
  <si>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</si>
  <si>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</si>
  <si>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</si>
  <si>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</si>
  <si>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</si>
  <si>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</si>
  <si>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</si>
  <si>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</si>
  <si>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</si>
  <si>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</si>
  <si>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</si>
  <si>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</si>
  <si>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</si>
  <si>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</si>
  <si>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</si>
  <si>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</si>
  <si>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</si>
  <si>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</si>
  <si>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</si>
  <si>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</si>
  <si>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</si>
  <si>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</si>
  <si>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</si>
  <si>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</si>
  <si>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</si>
  <si>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</si>
  <si>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</si>
  <si>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</si>
  <si>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</si>
  <si>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</si>
  <si>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</si>
  <si>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</si>
  <si>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</si>
  <si>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</si>
  <si>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</si>
  <si>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</si>
  <si>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</si>
  <si>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</si>
  <si>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</si>
  <si>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</si>
  <si>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</si>
  <si>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</si>
  <si>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</si>
  <si>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</si>
  <si>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</si>
  <si>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Biomasse nach § 27a EEG 2012 (Vergärung von Bioabfällen)</t>
  </si>
  <si>
    <t>Die Vergütungskategorien für Inbetriebnahmejahr 2012 können nach § 66 Abs. 1 Nr. 13 EEG 2012 auch für Anlagen mit IB vor dem 01.01.2012 verwendet werden.</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</si>
  <si>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</si>
  <si>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</si>
  <si>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</si>
  <si>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</si>
  <si>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</si>
  <si>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</si>
  <si>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</si>
  <si>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</si>
  <si>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</si>
  <si>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</si>
  <si>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</si>
  <si>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</si>
  <si>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</si>
  <si>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</si>
  <si>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</si>
  <si>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</si>
  <si>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</si>
  <si>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</si>
  <si>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</si>
  <si>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Biomasse nach § 27b EEG 2012 (Vergärung von Gülle)</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</si>
  <si>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</si>
  <si>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</si>
  <si>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</si>
  <si>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</si>
  <si>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</si>
  <si>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</si>
  <si>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</si>
  <si>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</si>
  <si>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</si>
  <si>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</si>
  <si>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</si>
  <si>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</si>
  <si>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</si>
  <si>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</si>
  <si>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</si>
  <si>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</si>
  <si>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</si>
  <si>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</si>
  <si>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</si>
  <si>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</si>
  <si>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</si>
  <si>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</si>
  <si>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</si>
  <si>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</si>
  <si>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</si>
  <si>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</si>
  <si>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</si>
  <si>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</si>
  <si>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</si>
  <si>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</si>
  <si>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</si>
  <si>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</si>
  <si>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</si>
  <si>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</si>
  <si>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</si>
  <si>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</si>
  <si>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</si>
  <si>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</si>
  <si>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</si>
  <si>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WfK310------12</t>
  </si>
  <si>
    <t>WfK311------12</t>
  </si>
  <si>
    <t>Offshore, erhöhte Anfangsvergütung nach § 31 Abs. 3</t>
  </si>
  <si>
    <t>WfK312------12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</si>
  <si>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</si>
  <si>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</si>
  <si>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</si>
  <si>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</si>
  <si>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</si>
  <si>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</si>
  <si>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</si>
  <si>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</si>
  <si>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</si>
  <si>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</si>
  <si>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</si>
  <si>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</si>
  <si>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</si>
  <si>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</si>
  <si>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</si>
  <si>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</si>
  <si>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</si>
  <si>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</si>
  <si>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</si>
  <si>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</si>
  <si>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</si>
  <si>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</si>
  <si>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</si>
  <si>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</si>
  <si>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</si>
  <si>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</si>
  <si>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</si>
  <si>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</si>
  <si>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</si>
  <si>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</si>
  <si>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</si>
  <si>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</si>
  <si>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</si>
  <si>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</si>
  <si>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</si>
  <si>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</si>
  <si>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</si>
  <si>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</si>
  <si>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</si>
  <si>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</si>
  <si>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</si>
  <si>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</si>
  <si>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</si>
  <si>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</si>
  <si>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</si>
  <si>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</si>
  <si>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</si>
  <si>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</si>
  <si>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</si>
  <si>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</si>
  <si>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</si>
  <si>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</si>
  <si>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</si>
  <si>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</si>
  <si>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</si>
  <si>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</si>
  <si>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</si>
  <si>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</si>
  <si>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</si>
  <si>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</si>
  <si>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</si>
  <si>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</si>
  <si>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</si>
  <si>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</si>
  <si>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</si>
  <si>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</si>
  <si>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</si>
  <si>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</si>
  <si>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</si>
  <si>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</si>
  <si>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</si>
  <si>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</si>
  <si>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</si>
  <si>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</si>
  <si>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</si>
  <si>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</si>
  <si>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</si>
  <si>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</si>
  <si>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</si>
  <si>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</si>
  <si>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</si>
  <si>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</si>
  <si>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</si>
  <si>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</si>
  <si>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</si>
  <si>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</si>
  <si>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</si>
  <si>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</si>
  <si>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</si>
  <si>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</si>
  <si>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</si>
  <si>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</si>
  <si>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</si>
  <si>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</si>
  <si>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</si>
  <si>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</si>
  <si>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</si>
  <si>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</si>
  <si>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</si>
  <si>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</si>
  <si>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</si>
  <si>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</si>
  <si>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</si>
  <si>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</si>
  <si>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</si>
  <si>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</si>
  <si>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</si>
  <si>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</si>
  <si>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</si>
  <si>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</si>
  <si>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</si>
  <si>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</si>
  <si>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</si>
  <si>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</si>
  <si>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</si>
  <si>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</si>
  <si>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</si>
  <si>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</si>
  <si>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</si>
  <si>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</si>
  <si>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</si>
  <si>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</si>
  <si>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</si>
  <si>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</si>
  <si>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</si>
  <si>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</si>
  <si>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</si>
  <si>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</si>
  <si>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</si>
  <si>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</si>
  <si>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</si>
  <si>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</si>
  <si>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</si>
  <si>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</si>
  <si>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Kategorien für vermiedene Netzentgelte</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</si>
  <si>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</si>
  <si>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</si>
  <si>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</si>
  <si>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</si>
  <si>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</si>
  <si>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</si>
  <si>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</si>
  <si>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</si>
  <si>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</si>
  <si>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</si>
  <si>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</si>
  <si>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</si>
  <si>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</si>
  <si>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</si>
  <si>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</si>
  <si>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</si>
  <si>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</si>
  <si>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</si>
  <si>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</si>
  <si>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</si>
  <si>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</si>
  <si>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Kategorien Verringerte Vergütungsansprüche und Sanktionen</t>
  </si>
  <si>
    <t>Die vNNE werden nicht an den Anlagenbetreiber, sondern an den ÜNB ausgezahlt, fließen in den bundesweiten Belastungsausgleich ein und reduzieren so die EEG-Umlage.</t>
  </si>
  <si>
    <t>WaK171-------0</t>
  </si>
  <si>
    <t>Verringerung auf Null nach § 17 Abs. 1 (Nichterfüllung § 6 Technische Vorgaben)</t>
  </si>
  <si>
    <t>BiK171-------0</t>
  </si>
  <si>
    <t>GaK171-------0</t>
  </si>
  <si>
    <t>DeK171-------0</t>
  </si>
  <si>
    <t>KlK171-------0</t>
  </si>
  <si>
    <t>GrK171-------0</t>
  </si>
  <si>
    <t>GeK171-------0</t>
  </si>
  <si>
    <t>WiK171-------0</t>
  </si>
  <si>
    <t>WnK171-------0</t>
  </si>
  <si>
    <t>WrK171-------0</t>
  </si>
  <si>
    <t>WfK171-------0</t>
  </si>
  <si>
    <t>SoK171-------0</t>
  </si>
  <si>
    <t>SgK171-------0</t>
  </si>
  <si>
    <t>BiK2771-----MW</t>
  </si>
  <si>
    <t>Verringerung auf Marktwert nach § 27 Abs. 7 Satz 1 (Verstoß gegen § 27 Abs. 4 oder 5)</t>
  </si>
  <si>
    <t>Sonstige Kategorien</t>
  </si>
  <si>
    <t>SoK383V1109-07</t>
  </si>
  <si>
    <t>Freifläche nach EEG-Clearingstelle Votum 2011/9</t>
  </si>
  <si>
    <t>Selbstverbrauch</t>
  </si>
  <si>
    <t>SgK171-SV----0</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</si>
  <si>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</si>
  <si>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Strommenge der Sonstigen DV</t>
  </si>
  <si>
    <t>SgK33b3--SO-DV</t>
  </si>
  <si>
    <t>SoK33b3--SO-DV</t>
  </si>
  <si>
    <t>WfK33b3--SO-DV</t>
  </si>
  <si>
    <t>WrK33b3--SO-DV</t>
  </si>
  <si>
    <t>WnK33b3--SO-DV</t>
  </si>
  <si>
    <t>WiK33b3--SO-DV</t>
  </si>
  <si>
    <t>GeK33b3--SO-DV</t>
  </si>
  <si>
    <t>GrK33b3--SO-DV</t>
  </si>
  <si>
    <t>KlK33b3--SO-DV</t>
  </si>
  <si>
    <t>DeK33b3--SO-DV</t>
  </si>
  <si>
    <t>GaK33b3--SO-DV</t>
  </si>
  <si>
    <t>BiK33b3--SO-DV</t>
  </si>
  <si>
    <t>WaK33b3--SO-DV</t>
  </si>
  <si>
    <t>Für diese Strommengen wird keine EEG-Vergütung an den Anlagenbetreiber gezahlt. Die vNNE werden an den Anlagenbetreiber ausgezahlt und sind nicht in der Datenmeldung zu erfassen.</t>
  </si>
  <si>
    <t>Die Strommengen fließen in die Berechnung der Bemessungsleistung und der vNNE ein, nicht jedoch in den bundesweiten Belastungsausgleich.</t>
  </si>
  <si>
    <t>Marktprämie für Kalendermonat Dezember (reguläre Managementprämie)</t>
  </si>
  <si>
    <t>SgK33b1-MPMDez</t>
  </si>
  <si>
    <t>Marktprämie für Kalendermonat November (reguläre Managementprämie)</t>
  </si>
  <si>
    <t>SgK33b1-MPMNov</t>
  </si>
  <si>
    <t>Marktprämie für Kalendermonat Oktober (reguläre Managementprämie)</t>
  </si>
  <si>
    <t>SgK33b1-MPMOkt</t>
  </si>
  <si>
    <t>Marktprämie für Kalendermonat September (reguläre Managementprämie)</t>
  </si>
  <si>
    <t>SgK33b1-MPMSep</t>
  </si>
  <si>
    <t>Marktprämie für Kalendermonat August (reguläre Managementprämie)</t>
  </si>
  <si>
    <t>SgK33b1-MPMAug</t>
  </si>
  <si>
    <t>Marktprämie für Kalendermonat Juli (reguläre Managementprämie)</t>
  </si>
  <si>
    <t>SgK33b1-MPMJul</t>
  </si>
  <si>
    <t>Marktprämie für Kalendermonat Juni (reguläre Managementprämie)</t>
  </si>
  <si>
    <t>SgK33b1-MPMJun</t>
  </si>
  <si>
    <t>Marktprämie für Kalendermonat Mai (reguläre Managementprämie)</t>
  </si>
  <si>
    <t>SgK33b1-MPMMai</t>
  </si>
  <si>
    <t>Marktprämie für Kalendermonat April (reguläre Managementprämie)</t>
  </si>
  <si>
    <t>SgK33b1-MPMApr</t>
  </si>
  <si>
    <t>Marktprämie für Kalendermonat März (reguläre Managementprämie)</t>
  </si>
  <si>
    <t>SgK33b1-MPMMrz</t>
  </si>
  <si>
    <t>Marktprämie für Kalendermonat Februar (reguläre Managementprämie)</t>
  </si>
  <si>
    <t>SgK33b1-MPMFeb</t>
  </si>
  <si>
    <t>Marktprämie für Kalendermonat Januar (reguläre Managementprämie)</t>
  </si>
  <si>
    <t>SgK33b1-MPMJan</t>
  </si>
  <si>
    <t>SoK33b1-MPMDez</t>
  </si>
  <si>
    <t>SoK33b1-MPMNov</t>
  </si>
  <si>
    <t>SoK33b1-MPMOkt</t>
  </si>
  <si>
    <t>SoK33b1-MPMSep</t>
  </si>
  <si>
    <t>SoK33b1-MPMAug</t>
  </si>
  <si>
    <t>SoK33b1-MPMJul</t>
  </si>
  <si>
    <t>SoK33b1-MPMJun</t>
  </si>
  <si>
    <t>SoK33b1-MPMMai</t>
  </si>
  <si>
    <t>SoK33b1-MPMApr</t>
  </si>
  <si>
    <t>SoK33b1-MPMMrz</t>
  </si>
  <si>
    <t>SoK33b1-MPMFeb</t>
  </si>
  <si>
    <t>SoK33b1-MPMJan</t>
  </si>
  <si>
    <t>WfK33b1-MPMDez</t>
  </si>
  <si>
    <t>WfK33b1-MPMNov</t>
  </si>
  <si>
    <t>WfK33b1-MPMOkt</t>
  </si>
  <si>
    <t>WfK33b1-MPMSep</t>
  </si>
  <si>
    <t>WfK33b1-MPMAug</t>
  </si>
  <si>
    <t>WfK33b1-MPMJul</t>
  </si>
  <si>
    <t>WfK33b1-MPMJun</t>
  </si>
  <si>
    <t>WfK33b1-MPMMai</t>
  </si>
  <si>
    <t>WfK33b1-MPMApr</t>
  </si>
  <si>
    <t>WfK33b1-MPMMrz</t>
  </si>
  <si>
    <t>WfK33b1-MPMFeb</t>
  </si>
  <si>
    <t>WfK33b1-MPMJan</t>
  </si>
  <si>
    <t>WrK33b1-MPMDez</t>
  </si>
  <si>
    <t>WrK33b1-MPMNov</t>
  </si>
  <si>
    <t>WrK33b1-MPMOkt</t>
  </si>
  <si>
    <t>WrK33b1-MPMSep</t>
  </si>
  <si>
    <t>WrK33b1-MPMAug</t>
  </si>
  <si>
    <t>WrK33b1-MPMJul</t>
  </si>
  <si>
    <t>WrK33b1-MPMJun</t>
  </si>
  <si>
    <t>WrK33b1-MPMMai</t>
  </si>
  <si>
    <t>WrK33b1-MPMApr</t>
  </si>
  <si>
    <t>WrK33b1-MPMMrz</t>
  </si>
  <si>
    <t>WrK33b1-MPMFeb</t>
  </si>
  <si>
    <t>WrK33b1-MPMJan</t>
  </si>
  <si>
    <t>WnK33b1-MPMDez</t>
  </si>
  <si>
    <t>WnK33b1-MPMNov</t>
  </si>
  <si>
    <t>WnK33b1-MPMOkt</t>
  </si>
  <si>
    <t>WnK33b1-MPMSep</t>
  </si>
  <si>
    <t>WnK33b1-MPMAug</t>
  </si>
  <si>
    <t>WnK33b1-MPMJul</t>
  </si>
  <si>
    <t>WnK33b1-MPMJun</t>
  </si>
  <si>
    <t>WnK33b1-MPMMai</t>
  </si>
  <si>
    <t>WnK33b1-MPMApr</t>
  </si>
  <si>
    <t>WnK33b1-MPMMrz</t>
  </si>
  <si>
    <t>WnK33b1-MPMFeb</t>
  </si>
  <si>
    <t>WnK33b1-MPMJan</t>
  </si>
  <si>
    <t>WiK33b1-MPMDez</t>
  </si>
  <si>
    <t>WiK33b1-MPMNov</t>
  </si>
  <si>
    <t>WiK33b1-MPMOkt</t>
  </si>
  <si>
    <t>WiK33b1-MPMSep</t>
  </si>
  <si>
    <t>WiK33b1-MPMAug</t>
  </si>
  <si>
    <t>WiK33b1-MPMJul</t>
  </si>
  <si>
    <t>WiK33b1-MPMJun</t>
  </si>
  <si>
    <t>WiK33b1-MPMMai</t>
  </si>
  <si>
    <t>WiK33b1-MPMApr</t>
  </si>
  <si>
    <t>WiK33b1-MPMMrz</t>
  </si>
  <si>
    <t>WiK33b1-MPMFeb</t>
  </si>
  <si>
    <t>WiK33b1-MPMJan</t>
  </si>
  <si>
    <t>Marktprämie für Kalendermonat Dezember</t>
  </si>
  <si>
    <t>GeK33b1-MPMDez</t>
  </si>
  <si>
    <t>Marktprämie für Kalendermonat November</t>
  </si>
  <si>
    <t>GeK33b1-MPMNov</t>
  </si>
  <si>
    <t>Marktprämie für Kalendermonat Oktober</t>
  </si>
  <si>
    <t>GeK33b1-MPMOkt</t>
  </si>
  <si>
    <t>Marktprämie für Kalendermonat September</t>
  </si>
  <si>
    <t>GeK33b1-MPMSep</t>
  </si>
  <si>
    <t>Marktprämie für Kalendermonat August</t>
  </si>
  <si>
    <t>GeK33b1-MPMAug</t>
  </si>
  <si>
    <t>Marktprämie für Kalendermonat Juli</t>
  </si>
  <si>
    <t>GeK33b1-MPMJul</t>
  </si>
  <si>
    <t>Marktprämie für Kalendermonat Juni</t>
  </si>
  <si>
    <t>GeK33b1-MPMJun</t>
  </si>
  <si>
    <t>Marktprämie für Kalendermonat Mai</t>
  </si>
  <si>
    <t>GeK33b1-MPMMai</t>
  </si>
  <si>
    <t>Marktprämie für Kalendermonat April</t>
  </si>
  <si>
    <t>GeK33b1-MPMApr</t>
  </si>
  <si>
    <t>Marktprämie für Kalendermonat März</t>
  </si>
  <si>
    <t>GeK33b1-MPMMrz</t>
  </si>
  <si>
    <t>Marktprämie für Kalendermonat Februar</t>
  </si>
  <si>
    <t>GeK33b1-MPMFeb</t>
  </si>
  <si>
    <t>Marktprämie für Kalendermonat Januar</t>
  </si>
  <si>
    <t>GeK33b1-MPMJan</t>
  </si>
  <si>
    <t>GrK33b1-MPMDez</t>
  </si>
  <si>
    <t>GrK33b1-MPMNov</t>
  </si>
  <si>
    <t>GrK33b1-MPMOkt</t>
  </si>
  <si>
    <t>GrK33b1-MPMSep</t>
  </si>
  <si>
    <t>GrK33b1-MPMAug</t>
  </si>
  <si>
    <t>GrK33b1-MPMJul</t>
  </si>
  <si>
    <t>GrK33b1-MPMJun</t>
  </si>
  <si>
    <t>GrK33b1-MPMMai</t>
  </si>
  <si>
    <t>GrK33b1-MPMApr</t>
  </si>
  <si>
    <t>GrK33b1-MPMMrz</t>
  </si>
  <si>
    <t>GrK33b1-MPMFeb</t>
  </si>
  <si>
    <t>GrK33b1-MPMJan</t>
  </si>
  <si>
    <t>KlK33b1-MPMDez</t>
  </si>
  <si>
    <t>KlK33b1-MPMNov</t>
  </si>
  <si>
    <t>KlK33b1-MPMOkt</t>
  </si>
  <si>
    <t>KlK33b1-MPMSep</t>
  </si>
  <si>
    <t>KlK33b1-MPMAug</t>
  </si>
  <si>
    <t>KlK33b1-MPMJul</t>
  </si>
  <si>
    <t>KlK33b1-MPMJun</t>
  </si>
  <si>
    <t>KlK33b1-MPMMai</t>
  </si>
  <si>
    <t>KlK33b1-MPMApr</t>
  </si>
  <si>
    <t>KlK33b1-MPMMrz</t>
  </si>
  <si>
    <t>KlK33b1-MPMFeb</t>
  </si>
  <si>
    <t>KlK33b1-MPMJan</t>
  </si>
  <si>
    <t>DeK33b1-MPMDez</t>
  </si>
  <si>
    <t>DeK33b1-MPMNov</t>
  </si>
  <si>
    <t>DeK33b1-MPMOkt</t>
  </si>
  <si>
    <t>DeK33b1-MPMSep</t>
  </si>
  <si>
    <t>DeK33b1-MPMAug</t>
  </si>
  <si>
    <t>DeK33b1-MPMJul</t>
  </si>
  <si>
    <t>DeK33b1-MPMJun</t>
  </si>
  <si>
    <t>DeK33b1-MPMMai</t>
  </si>
  <si>
    <t>DeK33b1-MPMApr</t>
  </si>
  <si>
    <t>DeK33b1-MPMMrz</t>
  </si>
  <si>
    <t>DeK33b1-MPMFeb</t>
  </si>
  <si>
    <t>DeK33b1-MPMJan</t>
  </si>
  <si>
    <t>GaK33b1-MPMDez</t>
  </si>
  <si>
    <t>GaK33b1-MPMNov</t>
  </si>
  <si>
    <t>GaK33b1-MPMOkt</t>
  </si>
  <si>
    <t>GaK33b1-MPMSep</t>
  </si>
  <si>
    <t>GaK33b1-MPMAug</t>
  </si>
  <si>
    <t>GaK33b1-MPMJul</t>
  </si>
  <si>
    <t>GaK33b1-MPMJun</t>
  </si>
  <si>
    <t>GaK33b1-MPMMai</t>
  </si>
  <si>
    <t>GaK33b1-MPMApr</t>
  </si>
  <si>
    <t>GaK33b1-MPMMrz</t>
  </si>
  <si>
    <t>GaK33b1-MPMFeb</t>
  </si>
  <si>
    <t>GaK33b1-MPMJan</t>
  </si>
  <si>
    <t>BiK33b1-MPMDez</t>
  </si>
  <si>
    <t>BiK33b1-MPMNov</t>
  </si>
  <si>
    <t>BiK33b1-MPMOkt</t>
  </si>
  <si>
    <t>BiK33b1-MPMSep</t>
  </si>
  <si>
    <t>BiK33b1-MPMAug</t>
  </si>
  <si>
    <t>BiK33b1-MPMJul</t>
  </si>
  <si>
    <t>BiK33b1-MPMJun</t>
  </si>
  <si>
    <t>BiK33b1-MPMMai</t>
  </si>
  <si>
    <t>BiK33b1-MPMApr</t>
  </si>
  <si>
    <t>BiK33b1-MPMMrz</t>
  </si>
  <si>
    <t>BiK33b1-MPMFeb</t>
  </si>
  <si>
    <t>BiK33b1-MPMJan</t>
  </si>
  <si>
    <t>WaK33b1-MPMDez</t>
  </si>
  <si>
    <t>WaK33b1-MPMNov</t>
  </si>
  <si>
    <t>WaK33b1-MPMOkt</t>
  </si>
  <si>
    <t>WaK33b1-MPMSep</t>
  </si>
  <si>
    <t>WaK33b1-MPMAug</t>
  </si>
  <si>
    <t>WaK33b1-MPMJul</t>
  </si>
  <si>
    <t>WaK33b1-MPMJun</t>
  </si>
  <si>
    <t>WaK33b1-MPMMai</t>
  </si>
  <si>
    <t>WaK33b1-MPMApr</t>
  </si>
  <si>
    <t>WaK33b1-MPMMrz</t>
  </si>
  <si>
    <t>WaK33b1-MPMFeb</t>
  </si>
  <si>
    <t>WaK33b1-MPMJan</t>
  </si>
  <si>
    <t>Informationen zur Datenmeldung des VNB an den ÜNB erhalten Netzbetreiber bei ihrem zuständigen ÜNB.</t>
  </si>
  <si>
    <t>Die nachfolgenden Kategorien dienen primär der Datenmeldung der ÜNB an die BNetzA und der Transparenz-Veröffentlichungen der ÜNB.</t>
  </si>
  <si>
    <t>Strommenge ohne EEG-Vergütung, durch Anlagenbetreiber oder durch Dritte verbraucht</t>
  </si>
  <si>
    <t>SgK33a2-----SV</t>
  </si>
  <si>
    <t>SoK33a2-----SV</t>
  </si>
  <si>
    <t>WfK33a2-----SV</t>
  </si>
  <si>
    <t>WrK33a2-----SV</t>
  </si>
  <si>
    <t>WnK33a2-----SV</t>
  </si>
  <si>
    <t>WiK33a2-----SV</t>
  </si>
  <si>
    <t>GeK33a2-----SV</t>
  </si>
  <si>
    <t>GrK33a2-----SV</t>
  </si>
  <si>
    <t>KlK33a2-----SV</t>
  </si>
  <si>
    <t>DeK33a2-----SV</t>
  </si>
  <si>
    <t>GaK33a2-----SV</t>
  </si>
  <si>
    <t>BiK33a2-----SV</t>
  </si>
  <si>
    <t>WaK33a2-----SV</t>
  </si>
  <si>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oder EEG 2012 n.F.). Wird für an sich nach § 33 Abs. 2 EEG 2009 oder 2012 a.F. vergütungsfähige Strommengen aufgrund von Sanktionen die Selbstverbrauchsvergütung auf 0 gekürzt, sind die hierfür vorgesehenen Sanktionskategorien zu verwenden.</t>
  </si>
  <si>
    <t>Die Strommengen fließen in die Berechnung der Bemessungsleistung ein, nicht jedoch in den bundesweiten Belastungsausgleich oder die Berechnung der vNNE.</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</si>
  <si>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</si>
  <si>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</si>
  <si>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</si>
  <si>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</si>
  <si>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</si>
  <si>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Strommengen
[kWh]</t>
  </si>
  <si>
    <t>EEG-Vergütungs-/Direktvermarktungskate-gorie
(siehe Tabellenblatt Kategorien)</t>
  </si>
  <si>
    <t>BNetzA-Nr.</t>
  </si>
  <si>
    <t>Vergütungen/Prämien
[€]</t>
  </si>
  <si>
    <t>Differenz Vergütung ./. Anlagenbewegungsdaten</t>
  </si>
  <si>
    <t>SV</t>
  </si>
  <si>
    <t>§16</t>
  </si>
  <si>
    <t>§17</t>
  </si>
  <si>
    <t>§33b1</t>
  </si>
  <si>
    <t>§33b3</t>
  </si>
  <si>
    <t>EEG-Bereich</t>
  </si>
  <si>
    <t>key</t>
  </si>
  <si>
    <t>§16SVBonus</t>
  </si>
  <si>
    <t xml:space="preserve">abrechnungsrelevanten Daten in elektronischer Form an den vorgelagerten Übertragungsnetzbetreiber zu übermitteln </t>
  </si>
  <si>
    <t>Bitte füllen Sie im Erhebungsbogen ausschließlich die zum Ausfüllen vorgesehenen hinterlegten Felder mit dem</t>
  </si>
  <si>
    <t>vorgesehenen Format aus. Nehmen Sie bitte keine Änderungen an Struktur, den Formeln oder Formaten vor.</t>
  </si>
  <si>
    <t>Bitte Keine Zeilen oder Spalten anfügen, einblenden oder ausblenden.</t>
  </si>
  <si>
    <t>Einspeisemanagement-Typ</t>
  </si>
  <si>
    <t>Clearing House</t>
  </si>
  <si>
    <t>§16Wasser</t>
  </si>
  <si>
    <t>§16Biomasse</t>
  </si>
  <si>
    <t>§16Deponie-,Klär-,Grubengas</t>
  </si>
  <si>
    <t>§16Deponiegas</t>
  </si>
  <si>
    <t>§16Klärgas</t>
  </si>
  <si>
    <t>§16Grubengas</t>
  </si>
  <si>
    <t>§16Geothermie</t>
  </si>
  <si>
    <t>§16Wind</t>
  </si>
  <si>
    <t>§16Wind onshore</t>
  </si>
  <si>
    <t>§16Wind Repowering</t>
  </si>
  <si>
    <t>Wind offshore§16</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</si>
  <si>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</si>
  <si>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</si>
  <si>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</si>
  <si>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</si>
  <si>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</si>
  <si>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</si>
  <si>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</si>
  <si>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</si>
  <si>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</si>
  <si>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</si>
  <si>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</si>
  <si>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</si>
  <si>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Wind offshore§33SV</t>
  </si>
  <si>
    <t>§33SVSolar</t>
  </si>
  <si>
    <t>§33SVSolar/Gebäude</t>
  </si>
  <si>
    <t>§33b1Wasser</t>
  </si>
  <si>
    <t>§33b1Biomasse</t>
  </si>
  <si>
    <t>§33b1Deponie-,Klär-,Grubengas</t>
  </si>
  <si>
    <t>§33b1Deponiegas</t>
  </si>
  <si>
    <t>§33b1Klärgas</t>
  </si>
  <si>
    <t>§33b1Grubengas</t>
  </si>
  <si>
    <t>§33b1Geothermie</t>
  </si>
  <si>
    <t>§33b1Wind</t>
  </si>
  <si>
    <t>§33b1Wind onshore</t>
  </si>
  <si>
    <t>§33b1Wind Repowering</t>
  </si>
  <si>
    <t>Wind offshore§33b1</t>
  </si>
  <si>
    <t>§33b1Solar</t>
  </si>
  <si>
    <t>§33b1Solar/Gebäude</t>
  </si>
  <si>
    <t>§33b3Wasser</t>
  </si>
  <si>
    <t>§33b3Biomasse</t>
  </si>
  <si>
    <t>§33b3Deponie-,Klär-,Grubengas</t>
  </si>
  <si>
    <t>§33b3Deponiegas</t>
  </si>
  <si>
    <t>§33b3Klärgas</t>
  </si>
  <si>
    <t>§33b3Grubengas</t>
  </si>
  <si>
    <t>§33b3Geothermie</t>
  </si>
  <si>
    <t>§33b3Wind</t>
  </si>
  <si>
    <t>§33b3Wind onshore</t>
  </si>
  <si>
    <t>§33b3Wind Repowering</t>
  </si>
  <si>
    <t>Wind offshore§33b3</t>
  </si>
  <si>
    <t>§33b3Solar</t>
  </si>
  <si>
    <t>§33b3Solar/Gebäude</t>
  </si>
  <si>
    <t>Bitte wählen Sie dazu nur die Datenfelder aus, die für Einträge vorgesehen (gelb hinterlegt) sind.</t>
  </si>
  <si>
    <t>Lastgang-gemessen
Ja/Nein</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</si>
  <si>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</si>
  <si>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</si>
  <si>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</si>
  <si>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</si>
  <si>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</si>
  <si>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</si>
  <si>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</si>
  <si>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</si>
  <si>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</si>
  <si>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</si>
  <si>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</si>
  <si>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</si>
  <si>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</si>
  <si>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</si>
  <si>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</si>
  <si>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</si>
  <si>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</si>
  <si>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</si>
  <si>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</si>
  <si>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</si>
  <si>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</si>
  <si>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</si>
  <si>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</si>
  <si>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</si>
  <si>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</si>
  <si>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</si>
  <si>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</si>
  <si>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</si>
  <si>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</si>
  <si>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</si>
  <si>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</si>
  <si>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</si>
  <si>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</si>
  <si>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</si>
  <si>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</si>
  <si>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</si>
  <si>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</si>
  <si>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</si>
  <si>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</si>
  <si>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</si>
  <si>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</si>
  <si>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</si>
  <si>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</si>
  <si>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</si>
  <si>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</si>
  <si>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</si>
  <si>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</si>
  <si>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</si>
  <si>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</si>
  <si>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</si>
  <si>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</si>
  <si>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</si>
  <si>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</si>
  <si>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</si>
  <si>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</si>
  <si>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</si>
  <si>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</si>
  <si>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</si>
  <si>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</si>
  <si>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</si>
  <si>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</si>
  <si>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</si>
  <si>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</si>
  <si>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</si>
  <si>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</si>
  <si>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</si>
  <si>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</si>
  <si>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</si>
  <si>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</si>
  <si>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</si>
  <si>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</si>
  <si>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</si>
  <si>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</si>
  <si>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</si>
  <si>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</si>
  <si>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</si>
  <si>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</si>
  <si>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</si>
  <si>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</si>
  <si>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</si>
  <si>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</si>
  <si>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</si>
  <si>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</si>
  <si>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</si>
  <si>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</si>
  <si>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</si>
  <si>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</si>
  <si>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</si>
  <si>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</si>
  <si>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</si>
  <si>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</si>
  <si>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</si>
  <si>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</si>
  <si>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</si>
  <si>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</si>
  <si>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</si>
  <si>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</si>
  <si>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</si>
  <si>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</si>
  <si>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</si>
  <si>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</si>
  <si>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</si>
  <si>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</si>
  <si>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</si>
  <si>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</si>
  <si>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</si>
  <si>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</si>
  <si>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</si>
  <si>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</si>
  <si>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</si>
  <si>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</si>
  <si>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</si>
  <si>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</si>
  <si>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</si>
  <si>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</si>
  <si>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</si>
  <si>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</si>
  <si>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</si>
  <si>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</si>
  <si>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</si>
  <si>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</si>
  <si>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</si>
  <si>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</si>
  <si>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</si>
  <si>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</si>
  <si>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</si>
  <si>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</si>
  <si>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</si>
  <si>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</si>
  <si>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</si>
  <si>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</si>
  <si>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</si>
  <si>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</si>
  <si>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</si>
  <si>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</si>
  <si>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</si>
  <si>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</si>
  <si>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</si>
  <si>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</si>
  <si>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</si>
  <si>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</si>
  <si>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</si>
  <si>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</si>
  <si>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</si>
  <si>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</si>
  <si>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</si>
  <si>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</si>
  <si>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</si>
  <si>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</si>
  <si>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</si>
  <si>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</si>
  <si>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</si>
  <si>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</si>
  <si>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</si>
  <si>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</si>
  <si>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WfK310------13</t>
  </si>
  <si>
    <t>WfK311------13</t>
  </si>
  <si>
    <t>WfK312------13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</si>
  <si>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</si>
  <si>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</si>
  <si>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</si>
  <si>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</si>
  <si>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</si>
  <si>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</si>
  <si>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</si>
  <si>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</si>
  <si>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</si>
  <si>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</si>
  <si>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</si>
  <si>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</si>
  <si>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</si>
  <si>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</si>
  <si>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</si>
  <si>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</si>
  <si>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</si>
  <si>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</si>
  <si>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</si>
  <si>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</si>
  <si>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</si>
  <si>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</si>
  <si>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</si>
  <si>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</si>
  <si>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</si>
  <si>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</si>
  <si>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</si>
  <si>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</si>
  <si>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</si>
  <si>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</si>
  <si>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</si>
  <si>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</si>
  <si>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</si>
  <si>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</si>
  <si>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</si>
  <si>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</si>
  <si>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</si>
  <si>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</si>
  <si>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</si>
  <si>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</si>
  <si>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</si>
  <si>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</si>
  <si>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</si>
  <si>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</si>
  <si>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</si>
  <si>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</si>
  <si>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</si>
  <si>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</si>
  <si>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</si>
  <si>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</si>
  <si>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</si>
  <si>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</si>
  <si>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</si>
  <si>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</si>
  <si>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</si>
  <si>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</si>
  <si>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</si>
  <si>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</si>
  <si>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</si>
  <si>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</si>
  <si>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</si>
  <si>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</si>
  <si>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</si>
  <si>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</si>
  <si>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</si>
  <si>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</si>
  <si>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</si>
  <si>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</si>
  <si>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</si>
  <si>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</si>
  <si>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</si>
  <si>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</si>
  <si>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WiK33b1eMPMJan</t>
  </si>
  <si>
    <t>Marktprämie für Kalendermonat Januar bei Fernsteuerbarkeit nach § 3 Abs. 1 MaPrV (erhöhte Managementprämie)</t>
  </si>
  <si>
    <t>WiK33b1eMPMFeb</t>
  </si>
  <si>
    <t>Marktprämie für Kalendermonat Februar bei Fernsteuerbarkeit nach § 3 Abs. 1 MaPrV (erhöhte Managementprämie)</t>
  </si>
  <si>
    <t>WiK33b1eMPMMrz</t>
  </si>
  <si>
    <t>Marktprämie für Kalendermonat März bei Fernsteuerbarkeit nach § 3 Abs. 1 MaPrV (erhöhte Managementprämie)</t>
  </si>
  <si>
    <t>WiK33b1eMPMApr</t>
  </si>
  <si>
    <t>Marktprämie für Kalendermonat April bei Fernsteuerbarkeit nach § 3 Abs. 1 MaPrV (erhöhte Managementprämie)</t>
  </si>
  <si>
    <t>WiK33b1eMPMMai</t>
  </si>
  <si>
    <t>Marktprämie für Kalendermonat Mai bei Fernsteuerbarkeit nach § 3 Abs. 1 MaPrV (erhöhte Managementprämie)</t>
  </si>
  <si>
    <t>WiK33b1eMPMJun</t>
  </si>
  <si>
    <t>Marktprämie für Kalendermonat Juni bei Fernsteuerbarkeit nach § 3 Abs. 1 MaPrV (erhöhte Managementprämie)</t>
  </si>
  <si>
    <t>WiK33b1eMPMJul</t>
  </si>
  <si>
    <t>Marktprämie für Kalendermonat Juli bei Fernsteuerbarkeit nach § 3 Abs. 1 MaPrV (erhöhte Managementprämie)</t>
  </si>
  <si>
    <t>WiK33b1eMPMAug</t>
  </si>
  <si>
    <t>Marktprämie für Kalendermonat August bei Fernsteuerbarkeit nach § 3 Abs. 1 MaPrV (erhöhte Managementprämie)</t>
  </si>
  <si>
    <t>WiK33b1eMPMSep</t>
  </si>
  <si>
    <t>Marktprämie für Kalendermonat September bei Fernsteuerbarkeit nach § 3 Abs. 1 MaPrV (erhöhte Managementprämie)</t>
  </si>
  <si>
    <t>WiK33b1eMPMOkt</t>
  </si>
  <si>
    <t>Marktprämie für Kalendermonat Oktober bei Fernsteuerbarkeit nach § 3 Abs. 1 MaPrV (erhöhte Managementprämie)</t>
  </si>
  <si>
    <t>WiK33b1eMPMNov</t>
  </si>
  <si>
    <t>Marktprämie für Kalendermonat November bei Fernsteuerbarkeit nach § 3 Abs. 1 MaPrV (erhöhte Managementprämie)</t>
  </si>
  <si>
    <t>WiK33b1eMPMDez</t>
  </si>
  <si>
    <t>Marktprämie für Kalendermonat Dezember bei Fernsteuerbarkeit nach § 3 Abs. 1 MaPrV (erhöhte Managementprämie)</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</si>
  <si>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</si>
  <si>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</si>
  <si>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</si>
  <si>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</si>
  <si>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</si>
  <si>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</si>
  <si>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</si>
  <si>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</si>
  <si>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</si>
  <si>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</si>
  <si>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</si>
  <si>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</si>
  <si>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</si>
  <si>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</si>
  <si>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</si>
  <si>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</si>
  <si>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</si>
  <si>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</si>
  <si>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</si>
  <si>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</si>
  <si>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</si>
  <si>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</si>
  <si>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</si>
  <si>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</si>
  <si>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</si>
  <si>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</si>
  <si>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</si>
  <si>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</si>
  <si>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</si>
  <si>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</si>
  <si>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</si>
  <si>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</si>
  <si>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</si>
  <si>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</si>
  <si>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</si>
  <si>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</si>
  <si>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</si>
  <si>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</si>
  <si>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</si>
  <si>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</si>
  <si>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</si>
  <si>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</si>
  <si>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</si>
  <si>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</si>
  <si>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</si>
  <si>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</si>
  <si>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</si>
  <si>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</si>
  <si>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</si>
  <si>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</si>
  <si>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</si>
  <si>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</si>
  <si>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</si>
  <si>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</si>
  <si>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</si>
  <si>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</si>
  <si>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</si>
  <si>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</si>
  <si>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</si>
  <si>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</si>
  <si>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Bemessungsleistung [kW]</t>
  </si>
  <si>
    <t>Die Bemessungsleistung ist nicht bei Solar- oder Windenergieanlagen anzugeben! Es sind nur positive Werte ohne Einheiten anzugeben.</t>
  </si>
  <si>
    <t>WAS = Wasserkraft</t>
  </si>
  <si>
    <t>DEP = Deponiegas</t>
  </si>
  <si>
    <t>KLA = Klärgas</t>
  </si>
  <si>
    <t>GRU = Grubengas</t>
  </si>
  <si>
    <t>BIO = Biomasse</t>
  </si>
  <si>
    <t>WIN = Windenergie (nur Onshore, inkl. Repowering-Anlagen)</t>
  </si>
  <si>
    <t>SOL = Solar</t>
  </si>
  <si>
    <t>WFN = Windenergie Offshore</t>
  </si>
  <si>
    <t>GEO = Geothermie</t>
  </si>
  <si>
    <t>Netzentgelte aus regenerativer Erzeugung. Angaben als Netzbetreiber nach § 72 Abs. 1 Nr. 2 EEG</t>
  </si>
  <si>
    <t xml:space="preserve">Übersicht Einspeisevergütung, Direktvermarktung, Förderung für Flexibilität und </t>
  </si>
  <si>
    <t>Nach § 72 Abs. 1 Nr. 2 EEG sind Verteilnetzbetreiber verpflichtet bis spätestens zum 31.05. des Folgejahres die</t>
  </si>
  <si>
    <t>und in Verbindung mit § 75 eine Bescheinigung einer Wirtschaftsprüferin, eines Wirtschaftsprüfers, einer vereidigten</t>
  </si>
  <si>
    <t>kaufmännisch abgenommene Strommenge
[kWh]</t>
  </si>
  <si>
    <t>Einspeisevergütung
[€]</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</si>
  <si>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</si>
  <si>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</si>
  <si>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</si>
  <si>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</si>
  <si>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Wind an Land</t>
  </si>
  <si>
    <t>Wind auf See</t>
  </si>
  <si>
    <t>Wind auf Land</t>
  </si>
  <si>
    <t>Marktprämie
[EUR]</t>
  </si>
  <si>
    <t>Marktprämienmodell
[kWh]</t>
  </si>
  <si>
    <t>sonst. Direktvermarktung
[kWh]</t>
  </si>
  <si>
    <t>Strommenge</t>
  </si>
  <si>
    <t>Förderung
[EUR]</t>
  </si>
  <si>
    <t>Flexibilitätszuschlag</t>
  </si>
  <si>
    <t>Flexibilitätsprämie</t>
  </si>
  <si>
    <t>vermiedene Netzentgelte
[EUR]</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</si>
  <si>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</si>
  <si>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</si>
  <si>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</si>
  <si>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</si>
  <si>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</si>
  <si>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</si>
  <si>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</si>
  <si>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</si>
  <si>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</si>
  <si>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</si>
  <si>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</si>
  <si>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</si>
  <si>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</si>
  <si>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</si>
  <si>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</si>
  <si>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</si>
  <si>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</si>
  <si>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</si>
  <si>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</si>
  <si>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</si>
  <si>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</si>
  <si>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</si>
  <si>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</si>
  <si>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</si>
  <si>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</si>
  <si>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</si>
  <si>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</si>
  <si>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</si>
  <si>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</si>
  <si>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</si>
  <si>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</si>
  <si>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</si>
  <si>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</si>
  <si>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</si>
  <si>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</si>
  <si>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</si>
  <si>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</si>
  <si>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</si>
  <si>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</si>
  <si>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</si>
  <si>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</si>
  <si>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</si>
  <si>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</si>
  <si>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</si>
  <si>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</si>
  <si>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</si>
  <si>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</si>
  <si>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</si>
  <si>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</si>
  <si>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</si>
  <si>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</si>
  <si>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</si>
  <si>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</si>
  <si>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</si>
  <si>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Anteil KWK, erstmals 2014</t>
  </si>
  <si>
    <t>BiK51aa1K14-01</t>
  </si>
  <si>
    <t>BiK52aa2K14-01</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</si>
  <si>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</si>
  <si>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</si>
  <si>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</si>
  <si>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</si>
  <si>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</si>
  <si>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</si>
  <si>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</si>
  <si>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</si>
  <si>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</si>
  <si>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</si>
  <si>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</si>
  <si>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</si>
  <si>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</si>
  <si>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</si>
  <si>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</si>
  <si>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</si>
  <si>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</si>
  <si>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</si>
  <si>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</si>
  <si>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</si>
  <si>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</si>
  <si>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</si>
  <si>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</si>
  <si>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</si>
  <si>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</si>
  <si>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</si>
  <si>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</si>
  <si>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</si>
  <si>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</si>
  <si>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</si>
  <si>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</si>
  <si>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</si>
  <si>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</si>
  <si>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</si>
  <si>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</si>
  <si>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</si>
  <si>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</si>
  <si>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</si>
  <si>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</si>
  <si>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</si>
  <si>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</si>
  <si>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</si>
  <si>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</si>
  <si>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</si>
  <si>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</si>
  <si>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</si>
  <si>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</si>
  <si>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</si>
  <si>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</si>
  <si>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</si>
  <si>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</si>
  <si>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</si>
  <si>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</si>
  <si>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</si>
  <si>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</si>
  <si>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</si>
  <si>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</si>
  <si>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</si>
  <si>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</si>
  <si>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</si>
  <si>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</si>
  <si>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</si>
  <si>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</si>
  <si>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</si>
  <si>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</si>
  <si>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</si>
  <si>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</si>
  <si>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</si>
  <si>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</si>
  <si>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</si>
  <si>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</si>
  <si>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</si>
  <si>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</si>
  <si>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</si>
  <si>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</si>
  <si>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</si>
  <si>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</si>
  <si>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</si>
  <si>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</si>
  <si>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</si>
  <si>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</si>
  <si>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</si>
  <si>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</si>
  <si>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</si>
  <si>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</si>
  <si>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</si>
  <si>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</si>
  <si>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</si>
  <si>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</si>
  <si>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</si>
  <si>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</si>
  <si>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</si>
  <si>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</si>
  <si>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</si>
  <si>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</si>
  <si>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</si>
  <si>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</si>
  <si>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</si>
  <si>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</si>
  <si>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</si>
  <si>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</si>
  <si>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</si>
  <si>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</si>
  <si>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</si>
  <si>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</si>
  <si>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</si>
  <si>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</si>
  <si>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</si>
  <si>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</si>
  <si>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</si>
  <si>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</si>
  <si>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</si>
  <si>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</si>
  <si>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</si>
  <si>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Biomasse nach § 44 EEG 2014</t>
  </si>
  <si>
    <t>BiK440------14</t>
  </si>
  <si>
    <t>BiK441------14</t>
  </si>
  <si>
    <t>BiK442------14</t>
  </si>
  <si>
    <t>BiK443------14</t>
  </si>
  <si>
    <t>BiK27a0-----14</t>
  </si>
  <si>
    <t>BiK27a0G1---14</t>
  </si>
  <si>
    <t>BiK27a0G2---14</t>
  </si>
  <si>
    <t>BiK27a0G3---14</t>
  </si>
  <si>
    <t>BiK27a1-----14</t>
  </si>
  <si>
    <t>BiK27a1G1---14</t>
  </si>
  <si>
    <t>BiK27a1G2---14</t>
  </si>
  <si>
    <t>BiK27a1G3---14</t>
  </si>
  <si>
    <t>BiK27a2-----14</t>
  </si>
  <si>
    <t>Biomasse nach § 45 EEG 2014 (Vergärung von Bioabfällen)</t>
  </si>
  <si>
    <t>BiK450------14</t>
  </si>
  <si>
    <t>BiK451------14</t>
  </si>
  <si>
    <t>0,5-20 MW, Vergärung von Bioabfällen</t>
  </si>
  <si>
    <t>BiK27b------14</t>
  </si>
  <si>
    <t>Biomasse nach § 46 EEG 2014 (Vergärung von Gülle)</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</si>
  <si>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</si>
  <si>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</si>
  <si>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</si>
  <si>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</si>
  <si>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</si>
  <si>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</si>
  <si>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</si>
  <si>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</si>
  <si>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</si>
  <si>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</si>
  <si>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</si>
  <si>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</si>
  <si>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</si>
  <si>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</si>
  <si>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</si>
  <si>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</si>
  <si>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</si>
  <si>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</si>
  <si>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</si>
  <si>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</si>
  <si>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</si>
  <si>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</si>
  <si>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</si>
  <si>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</si>
  <si>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</si>
  <si>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</si>
  <si>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</si>
  <si>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</si>
  <si>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</si>
  <si>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</si>
  <si>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</si>
  <si>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</si>
  <si>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</si>
  <si>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</si>
  <si>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</si>
  <si>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</si>
  <si>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</si>
  <si>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</si>
  <si>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WfK310------14</t>
  </si>
  <si>
    <t>WfK311------14</t>
  </si>
  <si>
    <t>WfK312------14</t>
  </si>
  <si>
    <t>WfK500------14</t>
  </si>
  <si>
    <t>WfK501------14</t>
  </si>
  <si>
    <t>Offshore, erhöhte Anfangsvergütung nach § 50 Abs. 3</t>
  </si>
  <si>
    <t>WfK502------14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</si>
  <si>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</si>
  <si>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</si>
  <si>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</si>
  <si>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</si>
  <si>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</si>
  <si>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</si>
  <si>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</si>
  <si>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</si>
  <si>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</si>
  <si>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</si>
  <si>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</si>
  <si>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</si>
  <si>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</si>
  <si>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</si>
  <si>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</si>
  <si>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</si>
  <si>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</si>
  <si>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</si>
  <si>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</si>
  <si>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</si>
  <si>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</si>
  <si>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</si>
  <si>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</si>
  <si>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</si>
  <si>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</si>
  <si>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</si>
  <si>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</si>
  <si>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</si>
  <si>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</si>
  <si>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</si>
  <si>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</si>
  <si>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</si>
  <si>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</si>
  <si>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</si>
  <si>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</si>
  <si>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</si>
  <si>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</si>
  <si>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</si>
  <si>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</si>
  <si>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</si>
  <si>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</si>
  <si>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</si>
  <si>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</si>
  <si>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</si>
  <si>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</si>
  <si>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</si>
  <si>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</si>
  <si>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</si>
  <si>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</si>
  <si>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</si>
  <si>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</si>
  <si>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</si>
  <si>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</si>
  <si>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</si>
  <si>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</si>
  <si>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</si>
  <si>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</si>
  <si>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</si>
  <si>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</si>
  <si>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</si>
  <si>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</si>
  <si>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</si>
  <si>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</si>
  <si>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</si>
  <si>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</si>
  <si>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</si>
  <si>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</si>
  <si>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</si>
  <si>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</si>
  <si>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</si>
  <si>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</si>
  <si>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</si>
  <si>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WaK2511------0</t>
  </si>
  <si>
    <t>Verringerung auf null nach § 25 Abs. 1 Nr. 1 (Unterlassene Anmeldung im Anlagenregister)</t>
  </si>
  <si>
    <t>BiK2511------0</t>
  </si>
  <si>
    <t>GaK2511------0</t>
  </si>
  <si>
    <t>DeK2511------0</t>
  </si>
  <si>
    <t>KlK2511------0</t>
  </si>
  <si>
    <t>GrK2511------0</t>
  </si>
  <si>
    <t>GeK2511------0</t>
  </si>
  <si>
    <t>WiK2511------0</t>
  </si>
  <si>
    <t>WnK2511------0</t>
  </si>
  <si>
    <t>WrK2511------0</t>
  </si>
  <si>
    <t>WfK2511------0</t>
  </si>
  <si>
    <t>SoK2511------0</t>
  </si>
  <si>
    <t>SgK2511------0</t>
  </si>
  <si>
    <t>SgK2511-SV---0</t>
  </si>
  <si>
    <t>WaK2512------0</t>
  </si>
  <si>
    <t>Verringerung auf null nach § 25 Abs. 1 Nr. 2 (Nichmeldung einer Leistungserhöhung an das Anlagenregister)</t>
  </si>
  <si>
    <t>BiK2512------0</t>
  </si>
  <si>
    <t>GaK2512------0</t>
  </si>
  <si>
    <t>DeK2512------0</t>
  </si>
  <si>
    <t>KlK2512------0</t>
  </si>
  <si>
    <t>GrK2512------0</t>
  </si>
  <si>
    <t>GeK2512------0</t>
  </si>
  <si>
    <t>WiK2512------0</t>
  </si>
  <si>
    <t>WnK2512------0</t>
  </si>
  <si>
    <t>WrK2512------0</t>
  </si>
  <si>
    <t>WfK2512------0</t>
  </si>
  <si>
    <t>SoK2512------0</t>
  </si>
  <si>
    <t>SgK2512------0</t>
  </si>
  <si>
    <t>SgK2512-SV---0</t>
  </si>
  <si>
    <t>WaK2513------0</t>
  </si>
  <si>
    <t>Verringerung auf null nach § 25 Abs. 1 Nr. 3 (Pflichtverletzung bei anteiliger DV)</t>
  </si>
  <si>
    <t>BiK2513------0</t>
  </si>
  <si>
    <t>GaK2513------0</t>
  </si>
  <si>
    <t>DeK2513------0</t>
  </si>
  <si>
    <t>KlK2513------0</t>
  </si>
  <si>
    <t>GrK2513------0</t>
  </si>
  <si>
    <t>GeK2513------0</t>
  </si>
  <si>
    <t>WiK2513------0</t>
  </si>
  <si>
    <t>WnK2513------0</t>
  </si>
  <si>
    <t>WrK2513------0</t>
  </si>
  <si>
    <t>WfK2513------0</t>
  </si>
  <si>
    <t>SoK2513------0</t>
  </si>
  <si>
    <t>SgK2513------0</t>
  </si>
  <si>
    <t>SgK2513-SV---0</t>
  </si>
  <si>
    <t>WaK2514------0</t>
  </si>
  <si>
    <t>Verringerung auf null nach § 25 Abs. 1 Nr. 4 (Fehlender Nachweis zur Stilllegung einer anderen Biomethananlage)</t>
  </si>
  <si>
    <t>BiK2514------0</t>
  </si>
  <si>
    <t>GaK2514------0</t>
  </si>
  <si>
    <t>DeK2514------0</t>
  </si>
  <si>
    <t>KlK2514------0</t>
  </si>
  <si>
    <t>GrK2514------0</t>
  </si>
  <si>
    <t>GeK2514------0</t>
  </si>
  <si>
    <t>WiK2514------0</t>
  </si>
  <si>
    <t>WnK2514------0</t>
  </si>
  <si>
    <t>WrK2514------0</t>
  </si>
  <si>
    <t>WfK2514------0</t>
  </si>
  <si>
    <t>SoK2514------0</t>
  </si>
  <si>
    <t>SgK2514------0</t>
  </si>
  <si>
    <t>SgK2514-SV---0</t>
  </si>
  <si>
    <t>WaK2521-----MW</t>
  </si>
  <si>
    <t>Verringerung auf Marktwert nach § 25 Abs. 2 Nr. 1 (Verstoß gegen technische Vorgaben)</t>
  </si>
  <si>
    <t>BiK2521-----MW</t>
  </si>
  <si>
    <t>GaK2521-----MW</t>
  </si>
  <si>
    <t>DeK2521-----MW</t>
  </si>
  <si>
    <t>KlK2521-----MW</t>
  </si>
  <si>
    <t>GrK2521-----MW</t>
  </si>
  <si>
    <t>GeK2521-----MW</t>
  </si>
  <si>
    <t>WiK2521-----MW</t>
  </si>
  <si>
    <t>WnK2521-----MW</t>
  </si>
  <si>
    <t>WrK2521-----MW</t>
  </si>
  <si>
    <t>WfK2521-----MW</t>
  </si>
  <si>
    <t>SoK2521-----MW</t>
  </si>
  <si>
    <t>SgK2521-----MW</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</si>
  <si>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</si>
  <si>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</si>
  <si>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</si>
  <si>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</si>
  <si>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</si>
  <si>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</si>
  <si>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</si>
  <si>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</si>
  <si>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</si>
  <si>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</si>
  <si>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</si>
  <si>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WfK2522-----MW</t>
  </si>
  <si>
    <t>SoK2522-----MW</t>
  </si>
  <si>
    <t>SgK2522-----MW</t>
  </si>
  <si>
    <t>SgK2522-SV---0</t>
  </si>
  <si>
    <t>WaK2523-----MW</t>
  </si>
  <si>
    <t>Verringerung auf Marktwert nach § 25 Abs. 2 Nr. 3 (Verstoß gegen gemeinsame Messeinrichtung)</t>
  </si>
  <si>
    <t>BiK2523-----MW</t>
  </si>
  <si>
    <t>GaK2523-----MW</t>
  </si>
  <si>
    <t>DeK2523-----MW</t>
  </si>
  <si>
    <t>KlK2523-----MW</t>
  </si>
  <si>
    <t>GrK2523-----MW</t>
  </si>
  <si>
    <t>GeK2523-----MW</t>
  </si>
  <si>
    <t>WiK2523-----MW</t>
  </si>
  <si>
    <t>WnK2523-----MW</t>
  </si>
  <si>
    <t>WrK2523-----MW</t>
  </si>
  <si>
    <t>WfK2523-----MW</t>
  </si>
  <si>
    <t>SoK2523-----MW</t>
  </si>
  <si>
    <t>SgK2523-----MW</t>
  </si>
  <si>
    <t>SgK2523-SV---0</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</si>
  <si>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</si>
  <si>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</si>
  <si>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</si>
  <si>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</si>
  <si>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</si>
  <si>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</si>
  <si>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</si>
  <si>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</si>
  <si>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</si>
  <si>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</si>
  <si>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</si>
  <si>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WfK2524-----MW</t>
  </si>
  <si>
    <t>SoK2524-----MW</t>
  </si>
  <si>
    <t>SgK2524-----MW</t>
  </si>
  <si>
    <t>SgK2524-SV---0</t>
  </si>
  <si>
    <t>WaK2525-----MW</t>
  </si>
  <si>
    <t>Verringerung auf Marktwert nach § 25 Abs. 2 Nr. 5 (Doppelvermarktung)</t>
  </si>
  <si>
    <t>BiK2525-----MW</t>
  </si>
  <si>
    <t>GaK2525-----MW</t>
  </si>
  <si>
    <t>DeK2525-----MW</t>
  </si>
  <si>
    <t>KlK2525-----MW</t>
  </si>
  <si>
    <t>GrK2525-----MW</t>
  </si>
  <si>
    <t>GeK2525-----MW</t>
  </si>
  <si>
    <t>WiK2525-----MW</t>
  </si>
  <si>
    <t>WnK2525-----MW</t>
  </si>
  <si>
    <t>WrK2525-----MW</t>
  </si>
  <si>
    <t>WfK2525-----MW</t>
  </si>
  <si>
    <t>SoK2525-----MW</t>
  </si>
  <si>
    <t>SgK2525-----MW</t>
  </si>
  <si>
    <t>SgK2525-SV---0</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</si>
  <si>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</si>
  <si>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</si>
  <si>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</si>
  <si>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</si>
  <si>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</si>
  <si>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</si>
  <si>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</si>
  <si>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</si>
  <si>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</si>
  <si>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</si>
  <si>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</si>
  <si>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WfK2526-----MW</t>
  </si>
  <si>
    <t>SoK2526-----MW</t>
  </si>
  <si>
    <t>SgK2526-----MW</t>
  </si>
  <si>
    <t>SgK2526-SV---0</t>
  </si>
  <si>
    <t>SgK332-MIM-mMW</t>
  </si>
  <si>
    <t>Verringerung auf Monats-Marktwert nach § 33 Abs. 2 (Überschreitung 90 %) für Anlagen mit RLM-Messung</t>
  </si>
  <si>
    <t>SgK332-MIM-aMW</t>
  </si>
  <si>
    <t>Verringerung auf Jahres-Marktwert nach § 33 Abs. 2 (Überschreitung 90 %) für Anlagen ohne RLM-Messung</t>
  </si>
  <si>
    <t>SoK334-----aMW</t>
  </si>
  <si>
    <t>Verringerung auf Jahres-Marktwert nach § 33 Abs. 4 (Verstoß gegen getrennte Messung)</t>
  </si>
  <si>
    <t>SgK334-----aMW</t>
  </si>
  <si>
    <t>SgK334-SV----0</t>
  </si>
  <si>
    <t>Verringerung auf Null nach § 33 Abs. 4 (Verstoß gegen getrennte Messung)</t>
  </si>
  <si>
    <t>BiK471------MW</t>
  </si>
  <si>
    <t>Verringerung Einspeisevergütung auf Monatsmarktwert nach § 47 Abs. 1 (Einspeisung &gt;50% der Bemessungsleistung)</t>
  </si>
  <si>
    <t>BiK4721------0</t>
  </si>
  <si>
    <t>Verringerung Einspeisevergütung auf null nach § 47 Abs. 2 (Vertoß gegen Vorlage des Einsatzstofftagebuchs nach § 47 Abs. 2 Nr. 1)</t>
  </si>
  <si>
    <t>BiK474------MW</t>
  </si>
  <si>
    <t>Verringerung Einspeisevergütung auf Monatsmarktwert nach § 47 Abs. 4 (Fehlender Nachweis KWK bzw. Stromanteil flüssiger Biomasse)</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</si>
  <si>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</si>
  <si>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</si>
  <si>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</si>
  <si>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</si>
  <si>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</si>
  <si>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</si>
  <si>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</si>
  <si>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</si>
  <si>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</si>
  <si>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</si>
  <si>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</si>
  <si>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WfK1004------0</t>
  </si>
  <si>
    <t>SoK1004------0</t>
  </si>
  <si>
    <t>SgK1004------0</t>
  </si>
  <si>
    <t>SgK1004--SV--0</t>
  </si>
  <si>
    <t>BiK1011-----MW</t>
  </si>
  <si>
    <t>Verringerung auf Monatsmarktwert nach § 101 Abs. 1 (Überschreitung Höchstbemessungsleistung)</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</si>
  <si>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</si>
  <si>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</si>
  <si>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</si>
  <si>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</si>
  <si>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</si>
  <si>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</si>
  <si>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</si>
  <si>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</si>
  <si>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</si>
  <si>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</si>
  <si>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</si>
  <si>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</si>
  <si>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</si>
  <si>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</si>
  <si>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</si>
  <si>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</si>
  <si>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</si>
  <si>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</si>
  <si>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</si>
  <si>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</si>
  <si>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WfK-kVG------0</t>
  </si>
  <si>
    <t>Entfall Vergütungsanspruch (Nichterfüllung der Anforderungen § 31 EEG 2012 oder § 50 EEG 2014)</t>
  </si>
  <si>
    <t>SoK-kVG------0</t>
  </si>
  <si>
    <t>Entfall Vergütungsanspruch (Nichterfüllung der Anforderungen § 32 EEG 2012 oder § 51 EEG 2014)</t>
  </si>
  <si>
    <t>SgK-kVG------0</t>
  </si>
  <si>
    <t>§35Wasser</t>
  </si>
  <si>
    <t>§35Biomasse</t>
  </si>
  <si>
    <t>§35Deponie-,Klär-,Grubengas</t>
  </si>
  <si>
    <t>§35Deponiegas</t>
  </si>
  <si>
    <t>§35Klärgas</t>
  </si>
  <si>
    <t>§35Grubengas</t>
  </si>
  <si>
    <t>§35Geothermie</t>
  </si>
  <si>
    <t>§35Wind</t>
  </si>
  <si>
    <t>§35Wind onshore</t>
  </si>
  <si>
    <t>§35Wind Repowering</t>
  </si>
  <si>
    <t>Wind offshore§35</t>
  </si>
  <si>
    <t>§35Solar</t>
  </si>
  <si>
    <t>§35Solar/Gebäude</t>
  </si>
  <si>
    <t xml:space="preserve">Die Vergütung berechnet sich für Anlagen größer 100 kW aus der installierten Leistung der Anlage multipliziert mit dem Faktor 40 €/kW und Jahr. </t>
  </si>
  <si>
    <t>BiK53------FLZ</t>
  </si>
  <si>
    <t>Kategorien Flexibilitätsprämie für bestehende Biogas-Anlagen nach § 54 EEG 2014</t>
  </si>
  <si>
    <t>Die Kategorien erfassen die nach § 54 EEG 2014 die an den Anlagenbetreiber ausgezahlte Flexibilitätsprämie sowie die der Berechnung zugrundeliegende Marktprämien-Strommenge bzw. die zugrundeliegende Menge in der sonstigen Direktvermarktung.</t>
  </si>
  <si>
    <t>Der Vergütungssatz berechnet sich nach Anlage 3 EEG 2014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</si>
  <si>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BiK54M-----FLP</t>
  </si>
  <si>
    <t>Flexibilitätsprämie für Biomethan nach EEG 2014</t>
  </si>
  <si>
    <t>BiK54G-----FLP</t>
  </si>
  <si>
    <t>Flexibilitätsprämie für sonstige Biogase außer Biomethan nach EEG 2014</t>
  </si>
  <si>
    <t>Kategorien Flexibilitätszuschlag für neue Biogas-Anlagen nach § 53 EEG 2014</t>
  </si>
  <si>
    <t>Die Kategorien erfassen den nach § 53 EEG 2014 an den Anlagenbetreiber ausgezahlten Flexibilitätszuschlag. Der Anspruch besteht nur, sofern für die Biogas-Anlage eine finanzielle Förderung nach § 19 EEG 2014 (Marktprämie, Einspeise- oder Ausfallvergütung) für mindestens die in § 47 Abs. 1 EEG 2014 festgelegte Strommenge (entsprechend 50 % der installierten Leistung) in Anspruch genommen wird und dieser Anspruch nicht nach § 25 EEG 2014 verringert ist.</t>
  </si>
  <si>
    <t>Hinweis 3</t>
  </si>
  <si>
    <t>§53Biomasse</t>
  </si>
  <si>
    <t>BiK2771----MPM</t>
  </si>
  <si>
    <t>Verringerung der Marktprämie auf Managementprämie nach § 27 Abs. 7 Satz 1 (Verstoß gegen § 27 Abs. 4 oder 5)</t>
  </si>
  <si>
    <t>SgK332-MIM-MPM</t>
  </si>
  <si>
    <t>Verringerung der Marktprämie auf reguläre Managementprämie nach § 33 Abs. 2 (Überschreitung 90 %)</t>
  </si>
  <si>
    <t>SgK332-MIMeMPM</t>
  </si>
  <si>
    <t>Verringerung der Marktprämie auf erhöhte Managementprämie nach § 33 Abs. 2 (Überschreitung 90 %)</t>
  </si>
  <si>
    <t>SoK334-----MPM</t>
  </si>
  <si>
    <t>Verringerung der Marktprämie nach § 33 Abs. 4 (Verstoß gegen getrennte Messung)</t>
  </si>
  <si>
    <t>SoK334----eMPM</t>
  </si>
  <si>
    <t>Verringerung der erhöhten Marktprämie nach § 33 Abs. 4 (Verstoß gegen getrennte Messung)</t>
  </si>
  <si>
    <t>SgK334-----MPM</t>
  </si>
  <si>
    <t>SgK334----eMPM</t>
  </si>
  <si>
    <t>WaK35---MPM--0</t>
  </si>
  <si>
    <t>Entfall der Marktprämie nach § 35 EEG 2014 (Nicheinhaltung der Voraussetzungen der Marktprämie)</t>
  </si>
  <si>
    <t>BiK35---MPM--0</t>
  </si>
  <si>
    <t>GaK35---MPM--0</t>
  </si>
  <si>
    <t>DeK35---MPM--0</t>
  </si>
  <si>
    <t>KlK35---MPM--0</t>
  </si>
  <si>
    <t>GrK35---MPM--0</t>
  </si>
  <si>
    <t>GeK35---MPM--0</t>
  </si>
  <si>
    <t>WiK35---MPM--0</t>
  </si>
  <si>
    <t>WnK35---MPM--0</t>
  </si>
  <si>
    <t>WrK35---MPM--0</t>
  </si>
  <si>
    <t>WfK35---MPM--0</t>
  </si>
  <si>
    <t>SoK35---MPM--0</t>
  </si>
  <si>
    <t>SgK35---MPM--0</t>
  </si>
  <si>
    <t>BiK471--MPM--0</t>
  </si>
  <si>
    <t>Verringerung Marktprämie auf null nach § 47 Abs. 1 (Einspeisung &gt;50% der Bemessungsleistung)</t>
  </si>
  <si>
    <t>BiK4721-MPM--0</t>
  </si>
  <si>
    <t>Verringerung Marktprämie auf null nach § 47 Abs. 2 (Vertoß gegen Vorlage des Einsatzstofftagebuchs nach § 47 Abs. 2 Nr. 1)</t>
  </si>
  <si>
    <t>BiK474--MPM--0</t>
  </si>
  <si>
    <t>BiK1011----MPM</t>
  </si>
  <si>
    <t>Verringerung der Marktprämie auf Managementprämie nach § 101 Abs. 1 (Überschreitung Höchstbemessungsleistung)</t>
  </si>
  <si>
    <t>WaK-kVG-MPM--0</t>
  </si>
  <si>
    <t>Entfall Marktprämie (Nichterfüllung der Anforderungen § 23 EEG 2012 oder § 40 EEG 2014)</t>
  </si>
  <si>
    <t>BiK-kVG-MPM--0</t>
  </si>
  <si>
    <t>Entfall Marktprämie (Nichterfüllung der Anforderungen § 27 EEG 2012 oder § 44 EEG 2014)</t>
  </si>
  <si>
    <t>GaK-kVG-MPM--0</t>
  </si>
  <si>
    <t>Entfall Marktprämie (Nichterfüllung der Anforderungen § 7 EEG 2004)</t>
  </si>
  <si>
    <t>DeK-kVG-MPM--0</t>
  </si>
  <si>
    <t>Entfall Marktprämie (Nichterfüllung der Anforderungen § 24 EEG 2012 oder § 41 EEG 2014)</t>
  </si>
  <si>
    <t>KlK-kVG-MPM--0</t>
  </si>
  <si>
    <t>Entfall Marktprämie (Nichterfüllung der Anforderungen § 25 EEG 2012 oder § 42 EEG 2014)</t>
  </si>
  <si>
    <t>GrK-kVG-MPM--0</t>
  </si>
  <si>
    <t>Entfall Marktprämie (Nichterfüllung der Anforderungen § 26 EEG 2012 oder § 43 EEG 2014)</t>
  </si>
  <si>
    <t>GeK-kVG-MPM--0</t>
  </si>
  <si>
    <t>Entfall Marktprämie (Nichterfüllung der Anforderungen § 28 EEG 2012 oder § 48 EEG 2014)</t>
  </si>
  <si>
    <t>WiK-kVG-MPM--0</t>
  </si>
  <si>
    <t>Entfall Marktprämie (Nichterfüllung der Anforderungen § 10 EEG 2004)</t>
  </si>
  <si>
    <t>WnK-kVG-MPM--0</t>
  </si>
  <si>
    <t>Entfall Marktprämie (Nichterfüllung der Anforderungen § 29 EEG 2012 oder § 49 EEG 2014)</t>
  </si>
  <si>
    <t>WrK-kVG-MPM--0</t>
  </si>
  <si>
    <t>Entfall Marktprämie (Nichterfüllung der Anforderungen § 30 EEG 2012)</t>
  </si>
  <si>
    <t>WfK-kVG-MPM--0</t>
  </si>
  <si>
    <t>Entfall Marktprämie (Nichterfüllung der Anforderungen § 31 EEG 2012 oder § 50 EEG 2014)</t>
  </si>
  <si>
    <t>SoK-kVG-MPM--0</t>
  </si>
  <si>
    <t>Entfall Marktprämie (Nichterfüllung der Anforderungen § 32 EEG 2012 oder § 51 EEG 2014)</t>
  </si>
  <si>
    <t>SgK-kVG-MPM--0</t>
  </si>
  <si>
    <t>EEG-Vergütungs-/Direktvermarktungskategorie</t>
  </si>
  <si>
    <t>kaufmännisch abgenommene Strommenge</t>
  </si>
  <si>
    <t>Einspeisevergütung</t>
  </si>
  <si>
    <t>Gemäß § 19 Abs. 1 EEG haben Anlagenbetreiber Anspruch auf die Marktprämie nach § 34 EEG bzw.</t>
  </si>
  <si>
    <t>auf eine Einspeisevergütung nach § 37 oder § 38 EEG.</t>
  </si>
  <si>
    <t>sowie aus dem biologisch abbaubaren Anteil von Abfällen aus Haushalten und Industrie.</t>
  </si>
  <si>
    <t>Angabe des tagesgenauen Inbetriebnahmedatums. Die Inbetriebnahme ist nach § 5 Nr. 21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</si>
  <si>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t>Übersicht der selbst verbrauchten oder an Dritte veräußerten Strommengen, die</t>
  </si>
  <si>
    <t>Vergütung für die AV</t>
  </si>
  <si>
    <t>Einspeisevergütung nach § 37 EEG</t>
  </si>
  <si>
    <t>Ausfallvermarktung nach § 38 EEG</t>
  </si>
  <si>
    <t>BiK51nK13y--01</t>
  </si>
  <si>
    <t>BiK51aK13y--01</t>
  </si>
  <si>
    <t>Einspeisemanagement-Typ
0, 1, 2, 3 (siehe § 9 EEG 2014 bzw. § 6 EEG 2012)</t>
  </si>
  <si>
    <t xml:space="preserve">Ausfallvermarktung nach § 38 EEG 2014 befanden. Nach § 21 Abs. 1 Satz 2 EEG 2014 ist der Wechsel </t>
  </si>
  <si>
    <t>Anlagenbewegungsdaten_AV</t>
  </si>
  <si>
    <t>kaufmännisch abgenommene Strommenge*
[kWh]</t>
  </si>
  <si>
    <t>Hinweis 4</t>
  </si>
  <si>
    <t>WaK400------15</t>
  </si>
  <si>
    <t>Inbetriebnahme 2015</t>
  </si>
  <si>
    <t>WaK401------15</t>
  </si>
  <si>
    <t>WaK402------15</t>
  </si>
  <si>
    <t>WaK403------15</t>
  </si>
  <si>
    <t>WaK404------15</t>
  </si>
  <si>
    <t>WaK405------15</t>
  </si>
  <si>
    <t>WaK406------15</t>
  </si>
  <si>
    <t>WaK400M-----15</t>
  </si>
  <si>
    <t>WaK401M-----15</t>
  </si>
  <si>
    <t>WaK402M-----15</t>
  </si>
  <si>
    <t>WaK403M-----15</t>
  </si>
  <si>
    <t>WaK404M-----15</t>
  </si>
  <si>
    <t>WaK405M-----15</t>
  </si>
  <si>
    <t>WaK406M-----15</t>
  </si>
  <si>
    <t>BiK440------15</t>
  </si>
  <si>
    <t>BiK441------15</t>
  </si>
  <si>
    <t>BiK442------15</t>
  </si>
  <si>
    <t>BiK443------15</t>
  </si>
  <si>
    <t>BiK450------15</t>
  </si>
  <si>
    <t>BiK451------15</t>
  </si>
  <si>
    <t>BiK460------15</t>
  </si>
  <si>
    <t>DeK410------15</t>
  </si>
  <si>
    <t>DeK411------15</t>
  </si>
  <si>
    <t>KlK420------15</t>
  </si>
  <si>
    <t>KlK421------15</t>
  </si>
  <si>
    <t>GrK430------15</t>
  </si>
  <si>
    <t>GrK431------15</t>
  </si>
  <si>
    <t>GrK432------15</t>
  </si>
  <si>
    <t>GeK480------15</t>
  </si>
  <si>
    <t>WnK490------15</t>
  </si>
  <si>
    <t>WnK491------15</t>
  </si>
  <si>
    <t>SoK511---Jan15</t>
  </si>
  <si>
    <t>Inbetriebnahme 01/2015</t>
  </si>
  <si>
    <t>SoK511---Feb15</t>
  </si>
  <si>
    <t>Inbetriebnahme 02/2015</t>
  </si>
  <si>
    <t>SoK511---Mrz15</t>
  </si>
  <si>
    <t>Inbetriebnahme 03/2015</t>
  </si>
  <si>
    <t>SoK511---Apr15</t>
  </si>
  <si>
    <t>Inbetriebnahme 04/2015</t>
  </si>
  <si>
    <t>SoK511---Mai15</t>
  </si>
  <si>
    <t>Inbetriebnahme 05/2015</t>
  </si>
  <si>
    <t>SoK511---Jun15</t>
  </si>
  <si>
    <t>Inbetriebnahme 06/2015</t>
  </si>
  <si>
    <t>SoK511---Jul15</t>
  </si>
  <si>
    <t>Inbetriebnahme 07/2015</t>
  </si>
  <si>
    <t>SoK511---Aug15</t>
  </si>
  <si>
    <t>Inbetriebnahme 08/2015</t>
  </si>
  <si>
    <t>SoK511---Sep15</t>
  </si>
  <si>
    <t>Inbetriebnahme 09/2015</t>
  </si>
  <si>
    <t>Nicht-Gebäudeanlage 0 - 10 MW</t>
  </si>
  <si>
    <t>SoK511---Okt15</t>
  </si>
  <si>
    <t>Inbetriebnahme 10/2015</t>
  </si>
  <si>
    <t>SoK511---Nov15</t>
  </si>
  <si>
    <t>Inbetriebnahme 11/2015</t>
  </si>
  <si>
    <t>SoK511---Dez15</t>
  </si>
  <si>
    <t>Inbetriebnahme 12/2015</t>
  </si>
  <si>
    <t>SgK5120--Jan15</t>
  </si>
  <si>
    <t>SgK5121--Jan15</t>
  </si>
  <si>
    <t>SgK5122--Jan15</t>
  </si>
  <si>
    <t>SgK5123--Jan15</t>
  </si>
  <si>
    <t>SgK5120--Feb15</t>
  </si>
  <si>
    <t>SgK5121--Feb15</t>
  </si>
  <si>
    <t>SgK5122--Feb15</t>
  </si>
  <si>
    <t>SgK5123--Feb15</t>
  </si>
  <si>
    <t>SgK5120--Mrz15</t>
  </si>
  <si>
    <t>SgK5121--Mrz15</t>
  </si>
  <si>
    <t>SgK5122--Mrz15</t>
  </si>
  <si>
    <t>SgK5123--Mrz15</t>
  </si>
  <si>
    <t>SgK5120--Apr15</t>
  </si>
  <si>
    <t>SgK5121--Apr15</t>
  </si>
  <si>
    <t>SgK5122--Apr15</t>
  </si>
  <si>
    <t>SgK5123--Apr15</t>
  </si>
  <si>
    <t>SgK5120--Mai15</t>
  </si>
  <si>
    <t>SgK5121--Mai15</t>
  </si>
  <si>
    <t>SgK5122--Mai15</t>
  </si>
  <si>
    <t>SgK5123--Mai15</t>
  </si>
  <si>
    <t>SgK5120--Jun15</t>
  </si>
  <si>
    <t>SgK5121--Jun15</t>
  </si>
  <si>
    <t>SgK5122--Jun15</t>
  </si>
  <si>
    <t>SgK5123--Jun15</t>
  </si>
  <si>
    <t>SgK5120--Jul15</t>
  </si>
  <si>
    <t>SgK5121--Jul15</t>
  </si>
  <si>
    <t>SgK5122--Jul15</t>
  </si>
  <si>
    <t>SgK5123--Jul15</t>
  </si>
  <si>
    <t>SgK5120--Aug15</t>
  </si>
  <si>
    <t>SgK5121--Aug15</t>
  </si>
  <si>
    <t>SgK5122--Aug15</t>
  </si>
  <si>
    <t>SgK5123--Aug15</t>
  </si>
  <si>
    <t>SgK5120--Sep15</t>
  </si>
  <si>
    <t>SgK5121--Sep15</t>
  </si>
  <si>
    <t>SgK5122--Sep15</t>
  </si>
  <si>
    <t>SgK5123--Sep15</t>
  </si>
  <si>
    <t>SgK5120--Okt15</t>
  </si>
  <si>
    <t>SgK5121--Okt15</t>
  </si>
  <si>
    <t>SgK5122--Okt15</t>
  </si>
  <si>
    <t>SgK5123--Okt15</t>
  </si>
  <si>
    <t>SgK5120--Nov15</t>
  </si>
  <si>
    <t>SgK5121--Nov15</t>
  </si>
  <si>
    <t>SgK5122--Nov15</t>
  </si>
  <si>
    <t>SgK5123--Nov15</t>
  </si>
  <si>
    <t>SgK5120--Dez15</t>
  </si>
  <si>
    <t>SgK5121--Dez15</t>
  </si>
  <si>
    <t>SgK5122--Dez15</t>
  </si>
  <si>
    <t>SgK5123--Dez15</t>
  </si>
  <si>
    <t xml:space="preserve">In diesem Tabellenblatt sind nur Eintragungen vorgesehen, sofern sich die EEG-Anlagen in der </t>
  </si>
  <si>
    <t>in die Ausfallvermarktung dem Netzbetreiber bis zum fünftletzten Kalendertag des Vormonats mitzuteilen.</t>
  </si>
  <si>
    <t>einer Anlage wird auf die vergütungsfähige Strommenge nach § 33 Abs. 2 EEG 2012 angerechnet.</t>
  </si>
  <si>
    <t>für den Zeitraum vom 01.01.2015 bis 31.12.2015.</t>
  </si>
  <si>
    <t>§53</t>
  </si>
  <si>
    <t>§54</t>
  </si>
  <si>
    <t>§54Biomasse</t>
  </si>
  <si>
    <t>Anteil der Leistungserhöhung</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</si>
  <si>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</si>
  <si>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</si>
  <si>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</si>
  <si>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</si>
  <si>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</si>
  <si>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</si>
  <si>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</si>
  <si>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r>
      <t xml:space="preserve">Biomasse
</t>
    </r>
    <r>
      <rPr>
        <b/>
        <sz val="12"/>
        <color indexed="8"/>
        <rFont val="Calibri"/>
        <family val="2"/>
      </rPr>
      <t xml:space="preserve"> 
</t>
    </r>
    <r>
      <rPr>
        <b/>
        <u/>
        <sz val="12"/>
        <color indexed="8"/>
        <rFont val="Calibri"/>
        <family val="2"/>
      </rPr>
      <t>Hinweis zu KWK-Bonus nach Anlage 3 EEG 2009</t>
    </r>
    <r>
      <rPr>
        <b/>
        <sz val="12"/>
        <color indexed="8"/>
        <rFont val="Calibri"/>
        <family val="2"/>
      </rPr>
      <t xml:space="preserve"> 
Beginnend mit dem Jahr 2013 werden die Kategorien "Bonusregel K erstmals ..." nur noch bei tatsächlichem Bedarf für entsprechend umgerüstete Altanlagen in diese Tabelle aufgenommen. Sofern ein solcher Bedarf besteht, setzen sich Netzbetreiber bitte zwecks Ergänzung der Tabelle mit ihren zugeordneten ÜNB in Verbindung.
Bei erstmaliger Erfüllung der Anforderungen nach Anlage 3 EEG 2009 in den Jahren 2013 bis 2021 beträgt dieser KWK-Bonus "K13" bis "K21" 2,88 ct/kWh, 2,85 ct/kWh, 2,82 ct/kWh, 2,80 ct/kWh, 2,77 ct/kWh, 2,74 ct/kWh, 2,71 ct/kWh, 2,69 ct/kWh bzw. 2,66 ct/kWh.</t>
    </r>
  </si>
  <si>
    <t xml:space="preserve"> &gt;20 MW, 75% Schwarzlauge etc.</t>
  </si>
  <si>
    <t xml:space="preserve"> 0-0,150 MW, Bonusregeln a1, K erstmals 2014             </t>
  </si>
  <si>
    <t>BiK51nM1K14-01</t>
  </si>
  <si>
    <t xml:space="preserve"> 0-0,150 MW, Bonusregeln M1 und K erstmals 2014</t>
  </si>
  <si>
    <t xml:space="preserve"> 0,150-0,5 MW, Bonusregeln a1 und K erstmals 2014      </t>
  </si>
  <si>
    <t xml:space="preserve"> 0,5-5 MW, Bonusregeln a2, K erstmals 2014                  </t>
  </si>
  <si>
    <t>BiK81M1K14y-04</t>
  </si>
  <si>
    <t xml:space="preserve"> 0-0,15 MW, Bonusregeln M1, y und K erstmals 2014</t>
  </si>
  <si>
    <t>BiK82M2K14y-04</t>
  </si>
  <si>
    <t xml:space="preserve"> 0,15-0,5 MW, Bonusregeln M2, y und K erstmals 2014</t>
  </si>
  <si>
    <t>BiK81M1K15y-04</t>
  </si>
  <si>
    <t xml:space="preserve"> 0-0,15 MW, Bonusregeln M1, y und K erstmals 2015</t>
  </si>
  <si>
    <t>Anteil KWK, erstmals 2015</t>
  </si>
  <si>
    <t>BiK82M2K15y-04</t>
  </si>
  <si>
    <t xml:space="preserve"> 0,15-0,5 MW, Bonusregeln M2, y und K erstmals 2015</t>
  </si>
  <si>
    <t>BiK81GbK13y-05</t>
  </si>
  <si>
    <t>BiK82GbK13y-05</t>
  </si>
  <si>
    <t>BiK81K14----05</t>
  </si>
  <si>
    <t xml:space="preserve"> 0-0,15 MW, Bonusregel K erstmals 2014</t>
  </si>
  <si>
    <t>BiK82K14----05</t>
  </si>
  <si>
    <t xml:space="preserve"> 0,15-0,5 MW, Bonusregel K erstmals 2014</t>
  </si>
  <si>
    <t>BiK83K14----05</t>
  </si>
  <si>
    <t xml:space="preserve"> 0,5-5 MW, Bonusregel K erstmals 2014</t>
  </si>
  <si>
    <t>BiK81M1bK13y06</t>
  </si>
  <si>
    <t xml:space="preserve"> 0-0,15 MW, Bonusregeln M1, y, b und K erstmals 2013</t>
  </si>
  <si>
    <t>BiK82M2bK13y06</t>
  </si>
  <si>
    <t xml:space="preserve"> 0,15-0,5 MW, Bonusregeln M2, y, b und K erstmals 2013</t>
  </si>
  <si>
    <t>BiK81M1K14--06</t>
  </si>
  <si>
    <t xml:space="preserve"> 0-0,15 MW, Bonusregeln M1, K erstmals 2014</t>
  </si>
  <si>
    <t>BiK82M2K14--06</t>
  </si>
  <si>
    <t xml:space="preserve"> 0,15-0,5 MW, Bonusregeln M2, K erstmals 2014</t>
  </si>
  <si>
    <t>BiK81M1bK13y07</t>
  </si>
  <si>
    <t>BiK82M2bK13y07</t>
  </si>
  <si>
    <t>BiK81M1K15--07</t>
  </si>
  <si>
    <t xml:space="preserve"> 0-0,15 MW, Bonusregeln M1, K erstmals 2015</t>
  </si>
  <si>
    <t>BiK82M2K15--07</t>
  </si>
  <si>
    <t xml:space="preserve"> 0,15-0,5 MW, Bonusregeln M2, K erstmals 2015</t>
  </si>
  <si>
    <t>BiK81M1K13y-08</t>
  </si>
  <si>
    <t>BiK82M2K13y-08</t>
  </si>
  <si>
    <t>BiK83a2K13--08</t>
  </si>
  <si>
    <t>Windenergie onshore (Windenergie an Land)</t>
  </si>
  <si>
    <t>Windenergie offshore (Windenergie auf See)</t>
  </si>
  <si>
    <t>WfK500------15</t>
  </si>
  <si>
    <t>WfK501------15</t>
  </si>
  <si>
    <t>WfK502------15</t>
  </si>
  <si>
    <t>SoK55-------AS</t>
  </si>
  <si>
    <t>Inbetriebnahme ab 09/2015</t>
  </si>
  <si>
    <t>Freiflächenanlagen 0 - 10 MW, bezuschlagt im Ausschreibungsverfahren</t>
  </si>
  <si>
    <t>Kategorien Selbstverbrauch und Verbrauch durch Dritte in räumlicher Nähe nach § 33a Abs. 2 EEG 2012 und § 20 Abs. 3 Nr. 2 EEG 2014</t>
  </si>
  <si>
    <r>
      <t xml:space="preserve">Die nachfolgenden Kategorien dienen der Datenmeldung der selbst verbrauchten oder nach § 33a Abs. 2 EEG 2012 (vor 01.08.2014) oder § 20 Abs. 3 Nr. 2 EEG 2014 (nach 31.07.2014) an Dritte veräußerten Strommengen, die in unmittelbarer räumlicher Nähe der Anlage verbraucht werden, ohne durch ein Netz durchgeleitet zu werden. Es handelt sich hierbei </t>
    </r>
    <r>
      <rPr>
        <b/>
        <u/>
        <sz val="10"/>
        <rFont val="Arial"/>
        <family val="2"/>
      </rPr>
      <t>nicht</t>
    </r>
    <r>
      <rPr>
        <b/>
        <sz val="10"/>
        <rFont val="Arial"/>
        <family val="2"/>
      </rPr>
      <t xml:space="preserve"> um eine Direktvermarktung. </t>
    </r>
  </si>
  <si>
    <t>Für diese Strommengen wird keine EEG-Vergütung an den Anlagenbetreiber gezahlt.</t>
  </si>
  <si>
    <t>Kategorien Marktprämie nach § 33b Nr. 1 EEG 2012 und § 34 EEG 2014</t>
  </si>
  <si>
    <t>Kategorien Sonstige Direktvermarktung nach § 33b Nr. 3 EEG 2012 und § 20 Abs. 1 Nr. 2 EEG 2014</t>
  </si>
  <si>
    <t>Die nachfolgenden Kategorien dienen der Datenmeldung der nach § 33b Nr. 3 EEG 2012 (vor 01.08.2014) oder  und § 20 Abs. 1 Nr. 2 EEG 2014 (nach 31.07.2014) direkt vermarkteten und erzeugten, nicht durch das EEG geförderten Strommengen ("Sonstige Direktvermarktung").</t>
  </si>
  <si>
    <t>Die Kategorien erfassen die nach § 17, § 27 Abs. 7, § 33 Abs. 2 und 4, § 33f Abs. 3, § 33g Abs. 3, § 56 Abs. 4 und § 66 Abs. 1 Nr. 14 EEG 2012 sowie § 25 und § 47 Abs. 1 EEG 2014 die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Außerdem werden die Strommengen erfasst, die gemäß § 39 Abs. 2 Satz 2 EEG 2012 nicht auf die Anspruchserfüllung für das Grünstromprivileg anzurechnen sind. Bis auf § 17 Abs. 2 Nr. 4 EEG 2012 und § 25 Abs. 2 Nr. 6 EEG 2014 (Vorbildwirkung öffentlicher Gebäude), § 33 Abs. 2 EEG 2012 (Marktintegration), § 47 Abs. 1 EEG 2014 (Begrenzung großer Biogas-Anlagen) und § 66 Abs. 21 EEG 2012 (Wert kostenloser Berechtigungen) handelt es sich um Sanktionen bei verschiedenen Verstößen gegen Vorschriften des EEG.</t>
  </si>
  <si>
    <t>Im Fall der § 17 Abs. 1, § 33g Abs. 3, § 39 Abs. 2 Satz 2, § 56 Abs. 4 Nr. 1 Halbsatz 2, Nr. 2 und Nr. 3, § 66 Abs. 1 Nr. 14 EEG 2012 sowie § 25 Abs. 1 EEG 2014 wird keine Vergütung an den Anlagenbetreiber gezahlt. Im Fall des § 66 Abs. 21 EEG wird der Wert der kostenlosen Berechtigungen als negativer Vergütungswert gemeldet und damit von der EEG-Vergütung abgezogen. In den anderen Fällen reduziert sich der Vergütungssatz auf den energieträgerspezifisch durchschnittlichen Marktwert für den jeweiligen Kalendermonat oder Kalenderjahr, die ex-post berechnet und auf der gemeinsamen ÜNB-Homepage www.netztransparenz.de veröffentlicht werden. Für jeden Kalendermonat, für den die Vergütung zu kürzen ist, ist die Strommenge diesen Monats mit dem Marktwert diesen Monats zu multiplizieren.</t>
  </si>
  <si>
    <t>Die Strommengen fließen bis auf § 56 Abs. 4 Nr. 1 Halbsatz 2 EEG 2012 in die Berechnung der Bemessungsleistung und der vNNE ein, bis auf § 33g Abs. 3, § 39 Abs. 2 Satz 2, § 56 Abs. 4 Nr. 2 und 3 EEG 2012 sowie mit Einschränkung § 47 Abs. 1 EEG 2014 und § 66 Abs. 1 Nr. 14 EEG 2012 auch in den bundesweiten Belastungsausgleich. Die Vergütungskürzung nach § 66 Abs. 21 EEG 2012 ist mit keiner Strommenge oder Energielieferung verbunden.</t>
  </si>
  <si>
    <r>
      <rPr>
        <b/>
        <u/>
        <sz val="10"/>
        <rFont val="Arial"/>
        <family val="2"/>
      </rPr>
      <t>Abgrenzung der Sanktionskategorien nach § 17 EEG 2012 zu jenen nach § 25 EEG 2014</t>
    </r>
    <r>
      <rPr>
        <b/>
        <sz val="10"/>
        <rFont val="Arial"/>
        <family val="2"/>
      </rPr>
      <t xml:space="preserve">
Für Strommengen, die vor dem 01.08.2014 erzeugt worden sind, sind i. Allg. die Sanktionskategorien des § 17 EEG 2012 zu verwenden, für Strommengen, die nach dem 31.07.2014 erzeugt worden sind, dagegen die Sanktionskategorien des § 25 EEG 2014. Eine Ausnahme ist die Sanktion aufgrund Nichteinhaltung der technischen Vorgaben (§ 6 EEG 2012 bzw. § 9 EEG 2014). Bei Altanlagen (Vergütung nach EEG 2000 bis 2012) ist gemäß § 100 Abs. 1 Nr. 2 EEG 2014 die Sanktion nach § 17 Abs. 1 EEG 2012 (Verringerung der Vergütung auf null) anzuwenden, bei Neuanlagen (Vergütung nach EEG 2014) dagegen die Sanktion nach § 25 Abs. 2 Nr. 1 EEG 2014 (Verringerung auf Monatsmarktwert).</t>
    </r>
  </si>
  <si>
    <r>
      <rPr>
        <b/>
        <u/>
        <sz val="10"/>
        <rFont val="Arial"/>
        <family val="2"/>
      </rPr>
      <t>Sanktionierung, anzulegender Wert und Ausfallvergütung für Stromerzeugung nach dem 31.07.2014</t>
    </r>
    <r>
      <rPr>
        <b/>
        <sz val="10"/>
        <rFont val="Arial"/>
        <family val="2"/>
      </rPr>
      <t xml:space="preserve">
Erfolgt für Strommengen, die nach dem 31.07.2014 erzeugt worden sind, eine Sanktionierung nach § 25 EEG 2014, wird je nach Art der Sanktion der anzulegende Wert auf 0 oder den Marktwert gekürzt. Dies gilt aufgrund § 100 Abs. 1 Nr. 3 EEG 2014 auch für Altanlagen (Vergütung nach EEG 2000 bis 2012). Dies hat unmittelbare Auswirkung auf die Marktprämie und die Einspeisevergütung, aber auch auf die Ausfallvergütung. Gemäß § 38 Abs. 2 EEG 2014 ist zur Berechnung der Ausfallvergütung der anzulegende Wert, im Fall der Sanktion entweder 0 oder der Marktwert, mit 0,8 zu multiplizieren und der Vergütungssatz in ct/kWh auf 2 Nachkommastellen zu runden, bevor der gerundete Wert in ct/kWh mit der Strommenge multipliziert werden darf. Es wäre falsch und unzulässig, erst mit der Strommenge zu multiplizieren und dann den Euro-Betrag zu runden. 
Ist eine Anlage in Marktprämien-DV nach § 25 EEG 2014 zu sanktionieren, ist teilweise die sanktionierte Strommenge mit den Kategorien des § 35 EEG 2014 zu melden (Details dazu bei diesen Kategorien).</t>
    </r>
  </si>
  <si>
    <t>§ 17 Abs. 1 EEG 2012: Der Vergütungsanspruch nach § 16 EEG 2012 oder § 19 EEG 2014 verringert sich auf Null, solange Anlagenbetreiber gegen § 6 Absatz 1, 2, 4 oder 5  EEG 2012 (Technische Vorgaben) verstoßen.</t>
  </si>
  <si>
    <t>§ 25 Abs. 1 Nr. 1 EEG 2014: Der anzulegende Wert nach § 23 Abs. 1 Satz 2 EEG 2014 verringert sich sich auf null, solange Anlagenbetreiber die zur Registrierung der Anlage erforderlichen Angaben nicht nach Maßgabe der Anlagenregisterverordnung übermittelt haben.</t>
  </si>
  <si>
    <t>§ 25 Abs. 1 Nr. 2 EEG 2014: Der anzulegende Wert nach § 23 Abs. 1 Satz 2 EEG 2014 verringert sich sich auf null, solange und soweit Anlagenbetreiber einer nach Maßgabe der Anlagenregisterverordnung registrierten Anlage eine Erhöhung der installierten Leistung der Anlage nicht nach Maßgabe der Anlagenregisterverordnung übermittelt haben.</t>
  </si>
  <si>
    <t>§ 25 Abs. 1 Nr. 3 EEG 2014: Der anzulegende Wert nach § 23 Abs. 1 Satz 2 EEG 2014 verringert sich sich auf null, wenn Anlagenbetreiber gegen § 20 Abs. 2 Satz 2 EEG 2014 verstoßen, d. h. wenn die gemeldeten Prozentsätze für die anteilige Direktvermarktung nicht jederzeit eingehalten wurden.
Diese Verringerung gilt bis zum Ablauf des dritten Kalendermonats, der auf die Beendigung des Verstoßes § 20 Abs. 2 Satz 2 EEG 2014 folgt.</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</si>
  <si>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t>
  </si>
  <si>
    <r>
      <t xml:space="preserve">§ 25 Abs. 2 Nr. 1 EEG 2014: Der anzulegende Wert nach § 23 Abs. 1 Satz 2 EEG 2014 verringert sich sich auf den Monatsmarktwert, solange Anlagenbetreiber gegen § 9 Abs. 1 (Einspeisemanagement für Anlage &gt;100kW), Abs. 2 (Einspeisemanagement für PV-Anlagen bis 100kW), Abs. 5 (Gärrestlager, 150 Tage hydraulische Verweilzeit und zusätzliche Gasverbrauchseinrichtung bei Biogasanlagen) , Abs. 6 EEG 2014 (Erfüllung Systemdienstleistungsverordnung für Windenergieanlagen mit Inbetriebnahme vor 2017) verstoßen.
</t>
    </r>
    <r>
      <rPr>
        <b/>
        <u/>
        <sz val="10"/>
        <color indexed="8"/>
        <rFont val="Arial"/>
        <family val="2"/>
      </rPr>
      <t>Achtung:</t>
    </r>
    <r>
      <rPr>
        <b/>
        <sz val="10"/>
        <color indexed="8"/>
        <rFont val="Arial"/>
        <family val="2"/>
      </rPr>
      <t xml:space="preserve"> Bei Altanlagen (Vergütung nach EEG 2000 bis 2012) ist bei einem Verstoß gegen die technischen Vorgaben gemäß § 100 Abs. 1 Nr. 2 EEG 2014 die Sanktion nach § 17 Abs. 1 EEG 2012 (Verringerung der Vergütung auf null) und die entsprechende Sanktionskategorie XxK171* anzuwenden.</t>
    </r>
  </si>
  <si>
    <t>§ 25 Abs. 2 Nr. 2 EEG 2014: Der anzulegende Wert nach § 23 Abs. 1 Satz 2 EEG 2014 verringert sich sich auf den Monatsmarktwert, wenn Anlagenbetreiber dem Netzbetreiber den Wechsel zwischen den verschiedenen Vermarktungsformen nach § 20 Abs 1 EEG 2014 nicht nach Maßgabe des § 21 EEG 2014 übermittelt haben (verspätete, fehlerhafte oder unvollständige Meldung von Wechseln zwischen den Vermarktungsformen). Die Verringerung gilt bis zum Ablauf des Kalendermonats, der auf die Beendigung des Verstoßes folgt.</t>
  </si>
  <si>
    <t>§ 25 Abs. 2 Nr. 3 EEG 2014: Der anzulegende Wert nach § 23 Abs. 1 Satz 2 EEG 2014 verringert sich sich auf den Monatsmarktwert, wenn der Strom mit Strom aus mindestens einer anderen Anlage über eine gemeinsame Messeinrichtung abgerechnet wird und nicht der gesamte Strom direktvermarktet wird oder nicht für den gesamten Strom eine Einspeisevergütung in Anspruch genommen wird. Die Verringerung gilt bis zum Ablauf des Kalendermonats, der auf die Beendigung des Verstoßes folgt.</t>
  </si>
  <si>
    <r>
      <t xml:space="preserve">§ 25 Abs. 2 Nr. 4 EEG 2014: Der anzulegende Wert nach § 23 Abs. 1 Satz 2 EEG 2014 verringert sich sich auf den Monatsmarktwert, solange Anlagenbetreiber, die den in der Anlage erzeugten Strom dem Netzbetreiber nach § 19 Abs. 1 Nr. 2 EEG 2014 zur Verfügung stellen gegen § 39 Abs. 2 EEG 2014 verstoßen, mindestens jedoch für die Dauer des gesamten Kalendermonats, in dem ein solcher Verstoß erfolgt ist.
</t>
    </r>
    <r>
      <rPr>
        <b/>
        <u/>
        <sz val="10"/>
        <color indexed="8"/>
        <rFont val="Arial"/>
        <family val="2"/>
      </rPr>
      <t>Achtung:</t>
    </r>
    <r>
      <rPr>
        <b/>
        <sz val="10"/>
        <color indexed="8"/>
        <rFont val="Arial"/>
        <family val="2"/>
      </rPr>
      <t xml:space="preserve"> Es kann auch ein Verstoß gegen das Doppelvermarktungsverbot des § 80 EEG 2014 vorliegen, der gemäß § 25 Abs. 2 Nr. 5 EEG 2014 zu sanktionieren ist, und zwar für die Dauer des Verstoßes zuzüglich der darauf folgenden sechs Kalendermonate.</t>
    </r>
  </si>
  <si>
    <t>§ 25 Abs. 2 Nr. 5 EEG 2014: Der anzulegende Wert nach § 23 Abs. 1 Satz 2 EEG 2014 verringert sich sich auf den Monatsmarktwert, wenn Anlagenbetreiber gegen die in § 80 EEG 2014 geregelten Pflichten verstoßen (Doppelvermarktungsverbot). Die Verringerung gilt für die Dauer des Verstoßes zuzüglich der darauf folgenden sechs Kalendermonate.</t>
  </si>
  <si>
    <t>§ 25 Abs. 2 Nr. 6 EEG 2014: Der anzulegende Wert nach § 23 Abs. 1 Satz 2 EEG 2014 verringert sich sich auf den Monatsmarktwert, soweit die Einrichtung oder der Betrieb der Anlage dazu dient, die Vorbildfunktion öffentlicher Gebäude auf Grund einer landesrechtlichen Regelung nach § 3 Abs. 4 Nr. 1 EEWärmeG zu erfüllen, und wenn die Anlage keine KWK-Anlage ist.</t>
  </si>
  <si>
    <t>§ 27 Abs. 7 Satz 1 EEG 2012: Der Vergütungsanspruch nach § 16 EEG 2012 oder § 19 EEG 2014 verringert sich sich auf den tatsächlichen Monatsmittelwert des energieträgerspezifischen Marktwerts (MW), wenn die Voraussetzungen des § 27 Abs. 4 und 5 EEG 2012 nicht nachweislich eingehalten werden.</t>
  </si>
  <si>
    <r>
      <t>§ 33 Abs. 2 EEG 2012 n.F. (Marktintegrationsmodell): Die nach EEG förderfähige Strommenge ist für PV-Anlagen nach § 32 Abs. 2 und 3 EEG 2012 n.F. (Gebäude-Anlagen) mit einer installierten Leistung von mehr als 10 kW bis einschließlich 1 MW auf 90 % der im Kalenderjahr erzeugten Strommengen begrenzt. Für darüber hinausgehende Strommengen, die weder vom Anlagenbetreiber oder nach § 33a Abs. 2 EEG 2012 oder § 20 Abs. 3 Nr. 2 EEG 2014 durch Dritte verbraucht noch nach § 33b Nr. 3 EEG 2012 oder § 20 Abs. 1 Nr. 2 EEG 2014 direkt vermarktet wurden ("Sonstige Direktvermarktung"), verringert sich der Vergütungsanspruch auf den tatsächlichen Mittelwert des Marktwertes Solar. Für RLM-gemessene PV-Anlagen ist der Monatsmittelwert des Marktwerts MW</t>
    </r>
    <r>
      <rPr>
        <b/>
        <vertAlign val="subscript"/>
        <sz val="10"/>
        <color indexed="8"/>
        <rFont val="Arial"/>
        <family val="2"/>
      </rPr>
      <t>Solar</t>
    </r>
    <r>
      <rPr>
        <b/>
        <sz val="10"/>
        <color indexed="8"/>
        <rFont val="Arial"/>
        <family val="2"/>
      </rPr>
      <t xml:space="preserve"> zu verwenden, für Anlagen ohne RLM-Messung der Jahresmittelwert des Marktwertes MW</t>
    </r>
    <r>
      <rPr>
        <b/>
        <vertAlign val="subscript"/>
        <sz val="10"/>
        <color indexed="8"/>
        <rFont val="Arial"/>
        <family val="2"/>
      </rPr>
      <t>Solar(a)</t>
    </r>
    <r>
      <rPr>
        <b/>
        <sz val="10"/>
        <color indexed="8"/>
        <rFont val="Arial"/>
        <family val="2"/>
      </rPr>
      <t>, der ein Zwölftel der Summe aller Monatsmittelwerte des Kalenderjahres ist. 
Wird die über 90 % hinausgehende, nicht förderfähige Strommenge in der Form der Direktvermarktung nach § 33b Nr. 1 EEG 2012 oder § 20 Abs. 1 Nr. 1 EEG 2014 ("Marktprämienmodell") vermarktet, reduziert sich der anzulegende Wert nach § 33h EEG 2012 auf den Monatsmittelwert  des Marktwerts MW</t>
    </r>
    <r>
      <rPr>
        <b/>
        <vertAlign val="subscript"/>
        <sz val="10"/>
        <color indexed="8"/>
        <rFont val="Arial"/>
        <family val="2"/>
      </rPr>
      <t>Solar</t>
    </r>
    <r>
      <rPr>
        <b/>
        <sz val="10"/>
        <color indexed="8"/>
        <rFont val="Arial"/>
        <family val="2"/>
      </rPr>
      <t>, d.h. die Marktprämie reduziert sich faktisch auf die (ggf. erhöhte) Managementprämie. 
Die nicht förderfähige Strommenge fließt in die Berechnung der vNNE ein, außer im Fall der Direktvermarktung auch in den bundesweiten Belastungsausgleich.</t>
    </r>
  </si>
  <si>
    <r>
      <t>§ 33 Abs. 4 EEG 2012 n.F.: Der Strom aus PV-Anlagen darf nur dann über eine gemeinsame Messeinrichtung erfasst werden, wenn alle gemeinsam gemessenen Anlagen die gleiche Begrenzung der förderfähigen Strommenge nach § 33 Abs. 1 EEG 2012 n.F. (Marktintegrationsmodell) aufweisen. Andernfalls verringert sich der Vergütungsanspruch für den gesamten Strom sämtlicher gemeinsam gemessener Anlagen auf den tatsächlichen Jahresmittelwert des Marktwertes MW</t>
    </r>
    <r>
      <rPr>
        <b/>
        <vertAlign val="subscript"/>
        <sz val="10"/>
        <color indexed="8"/>
        <rFont val="Arial"/>
        <family val="2"/>
      </rPr>
      <t>Solar(a)</t>
    </r>
    <r>
      <rPr>
        <b/>
        <sz val="10"/>
        <color indexed="8"/>
        <rFont val="Arial"/>
        <family val="2"/>
      </rPr>
      <t>, der ein Zwölftel der Summe aller Monatsmittelwerte des Kalenderjahres ist. Dies gilt bis zum Ablauf des ersten Kalendermonats, der auf die Beendigung des Verstoßes folgt.
Während § 33 Abs. 1 und 2 EEG 2012 n.F. nur für PV-Anlagen gilt, die nach dem 31.03.2012 und vor dem 01.08.2014 in Betrieb genommen wurden und einen Vergütungsanspruch nach § 32 Abs. 2 und 3 EEG 2012 (Gebäude-Anlagen) haben, gilt diese Sanktion für sämtliche PV-Anlagen, also auch Freiflächenanlagen und Anlagen mit Inbetriebnahme vor dem 01.04.2012.
Die sanktionierte Strommenge fließt in die Berechnung der vNNE ein, außer im Fall der Direktvermarktung auch in den bundesweiten Belastungsausgleich.</t>
    </r>
  </si>
  <si>
    <t>§ 35 EEG 2014: Der Anspruch auf Zahlung der Marktprämie besteht nur, wenn
1. für den Strom kein vermiedenes Netzentgelt in Anspruch genommen wird,
2. der Strom in einer Anlage erzeugt wird, fernsteuerbar im Sinne des § 36 EEG 2014 ist (diese Voraussetzung muss nicht vor Beginn des zweiten auf die Inbetriebnahme der Anlage folgenden Kalendermonats erfüllt sein), und
3. der Strom ausschließlich in einem Bilanz- oder Unterbilanzkreis bilanziert wird, in dem ausschließlich Strom in der Marktprämie bilanziert wird, bzw. sofern die Einstellung anderweitiger Mengen nicht vom Anlagenbetreiber und vom Direktvermarktungsunternehmer zu vertreten ist.
Darüber hinaus ergibt sich rechnerisch ein Anspruch auf eine Marktprämie in der Höhe von 0 ct/kWh, wenn der Strom nach § 25 EEG 2014 sanktioniert wird. Die entsprechenden Strommengen sind entweder über die Kategorien zu § 25 EEG 2014 oder über die Kategorien zu § 35 EEG 2014 an den Übertragungsnetzbetreiber zu melden. Informationen zur Datenmeldung des VNB an den ÜNB erhalten Netzbetreiber bei ihrem zuständigen ÜNB.</t>
  </si>
  <si>
    <t>§ 47 Abs. 1 EEG 2014: Der finanzielle Anspruch für Strom aus Biogas besteht für Strom, der in Anlagen mit einer installierten Lesitung  von mehr als 100 kW erzeugt wird, nur für den Anteil der in einem Kalenderjahr erzeugten Strommenge, der einer Bemessungsleistung von 50 % des Wertes der installierten Leistung entspricht. Für den darüber hinausgehenden Teil verringert sich der Anspruch auf finanzielle Förderung in der Marktprämie auf null und in der Einspeisevergütung nach § 20 Abs. 1 Nr. 3 und 4 EEG 2014 auf den monatlich Marktwert.</t>
  </si>
  <si>
    <t>§ 47 Abs. 2 Nr. 1 EEG 2014: Der finanzielle Anspruch für Strom aus Biomasse besteht nur, wenn über ein Einsatzstofftagebuch mittels Art, Herkunft, Menge und Einheit der eingesetzten Stoffe nachgewiesen wird, welche Biomasse und in welchem Umfang Speichergas oder Grubengas eingesetzt werden.</t>
  </si>
  <si>
    <t>§ 47 Abs. 4 EEG 2014: Der finanzielle Anspruch für Strom aus Biomasse verringert sich im jeweiligen Kalenderjahr auf den Wert Monatsmarktwert, wenn die Voraussetzungen (KWK-Nachweis nach Abs. 2 Nr. 2 i. V. m. Abs. 3 Nr. 1 und der Nachweis zum Stromanteil aus flüssiger Biomase nach Abs. 2 Nr. 3 i. V. m. Abs. 3 Nr. 2 nach Absatz 3 nicht nachgewiesen werden. Da bei der Berechnung der Marktprämie der Monatsmarktwert abgezogen wird, führt dies zu einer Kürzung der Marktprämie auf null.</t>
  </si>
  <si>
    <t>Verringerung Marktprämie auf null nach § 47 Abs. 4 (Fehlender Nachweis KWK bzw. Stromanteil flüssiger Biomasse)</t>
  </si>
  <si>
    <t>§ 100 Abs. 4 Nummer 1 EEG 2014: Für jeden Kalendermonat, den ein Anlagenbetreiber ganz oder teilweise den Anforderungen der Systemstabilitätsverordnung nach der gesetzten Frist nicht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Marktprämienmodell vermarkteten Strommengen nicht ein. Daher sind diese Strommengen getrennt auszuweisen.</t>
  </si>
  <si>
    <t>WaK1004-MPM--0</t>
  </si>
  <si>
    <t>Entfall Marktprämie nach § 100 Abs. 4 (Nichterfüllung der Systemstabilitätsverordnung)</t>
  </si>
  <si>
    <t>BiK1004-MPM--0</t>
  </si>
  <si>
    <t>GaK1004-MPM--0</t>
  </si>
  <si>
    <t>DeK1004-MPM--0</t>
  </si>
  <si>
    <t>KlK1004-MPM--0</t>
  </si>
  <si>
    <t>GrK1004-MPM--0</t>
  </si>
  <si>
    <t>GeK1004-MPM--0</t>
  </si>
  <si>
    <t>WiK1004-MPM--0</t>
  </si>
  <si>
    <t>WnK1004-MPM--0</t>
  </si>
  <si>
    <t>WrK1004-MPM--0</t>
  </si>
  <si>
    <t>WfK1004-MPM--0</t>
  </si>
  <si>
    <t>SoK1004-MPM--0</t>
  </si>
  <si>
    <t>SgK1004-MPM--0</t>
  </si>
  <si>
    <t xml:space="preserve">§101 EEG 2014: Für Biogasanlagen mit Inbetriebnahme vor 01.08.2014 verringert sich der Vergütungsanspruch für jede Kilowattstunde Strom, um die in einem Kalenderjahr die vor dem 01.08.2014 erreichte Höchstbemessungsleistung der Anlage überschritten wird, auf den Monatsmarktwert. </t>
  </si>
  <si>
    <t>Die folgenden Kategorien sind für solche Fälle vorgesehen, in denen eine Anlage keinen Anspruch auf eine Förderung nach dem EEG hat, weil die Anforderungen der §§ 23 bis 33 EEG 2009 oder 2012 sowie §§ 40 bis 51 EEG 2014 (zeitweilig) nicht erfüllt sind, z. B. bei Wasserkraftanlagen ein nicht vorhandener oder nicht durch vorgeschriebene Nachweise belegter ökologischer Zustand gemäß § 23 EEG 2012 bzw. § 40 EEG 2014.
Soweit die betroffene Anlage Strom in der Sonstigen Direktvermarktung gemäß § 33b Nr. 3 EEG 2012 oder § 20 Abs. 1 Nr. 2 EEG 2014 vermarktet, sind diese Strommengen nicht mit diesen Kategorien, sondern jenen der Sonstigen Direktvermarktung zu melden. Auch für den Selbstverbrauch sind die Selbstverbrauchskategorien ohne Vergütungsanspruch zu verwenden. Weiterhin sind diese Kategorien nur dann zu verwenden, wenn der Sanktionstatbestand nicht durch eine spezielle Sanktionskategorie abgedeckt wird.
In den bundesweiten Belastungsausgleich fließen die Marktprämienmodell vermarkteten Strommengen nicht ein. Daher sind diese Strommengen getrennt auszuweisen.
Diese Strommengen fließen in die Berechnung der vNNE ein, die an den ÜNB zu zahlen sind, in den bundesweiten Belastungsausgleich einfließen und so die EEG-Umlage reduzieren.</t>
  </si>
  <si>
    <t>§ 38 EEG 2012 oder § 62 EEG 2014: Aufgrund eines gerichtlichen Urteils oder einer Entscheidung der Clearingstelle EEG erhält eine Anlage eine Vergütung, die nicht durch die oben aufgeführten Kategorien abgedeckt ist.</t>
  </si>
  <si>
    <t>§35Wind offshore</t>
  </si>
  <si>
    <t>für den Zeitraum 01.01.2015 - 31.12.2015</t>
  </si>
  <si>
    <t>Rechtsgrundlage für die Höhe der EEG-Umlage</t>
  </si>
  <si>
    <t>Erhaltene Zahlungen [Euro]</t>
  </si>
  <si>
    <t>EEG-Umlage nach § 61 Abs. 1 S. 1 Nr. 1 EEG 2014 
(30 % der vollen Umlage)</t>
  </si>
  <si>
    <t>EEG-Umlage nach § 61 Abs. 1 S. 1 Nr. 2 EEG 2014 
(volle Umlage)</t>
  </si>
  <si>
    <t>EEG-Umlage nach § 61 Abs. 2 Nr. 4 EEG 2014 
(keine Umlage)</t>
  </si>
  <si>
    <t>§33b1Wind offshore</t>
  </si>
  <si>
    <t>EEG-Umlagekategorientabelle für Eigenversorgung bis einschließlich Inbetriebnahmejahr 2015</t>
  </si>
  <si>
    <t>EV6111-EEG-RED</t>
  </si>
  <si>
    <t>EV6111NEEG-RED</t>
  </si>
  <si>
    <t>EV61121NEEG100</t>
  </si>
  <si>
    <t>EV61122-EEG100</t>
  </si>
  <si>
    <t>EV61122NEEG100</t>
  </si>
  <si>
    <t>EV6124-EEG---0</t>
  </si>
  <si>
    <t>EV6124NEEG---0</t>
  </si>
  <si>
    <t>Eigenversorgung verringerte EEG-Umlage § 61 Abs. 1 Satz 1 EEG für EEG-Anlagen</t>
  </si>
  <si>
    <t>Eigenversorgung verringerte EEG-Umlage § 61 Abs. 1 Satz 1 EEG für hocheffiziente KWK-Anlagen</t>
  </si>
  <si>
    <t>Eigenversorgung volle EEG-Umlage § 61 Abs. 1 Satz 2 Nr.1 für nicht hocheffiziente KWK-Anlagen oder konventionelle Anlagen</t>
  </si>
  <si>
    <t>Eigenversorgung volle EEG-Umlage § 61 Abs. 1 Satz 2 Nr. 2 für EEG-Anlagen, die ihrer Meldefrist nach § 74 EEG nicht nachgekommen sind</t>
  </si>
  <si>
    <t>Eigenversorgung volle EEG-Umlage § 61 Abs. 1 Satz 2 Nr. 2 für hocheffiziente KWK-Anlagen, die ihrer Meldefrist nach § 74 EEG nicht nachgekommen sind</t>
  </si>
  <si>
    <t>Nicht EEG-pflichtige Mengen nach § 61 Abs. 2 Nr. 4 für EEG-Anlagen</t>
  </si>
  <si>
    <t>Nicht EEG-pflichtige Mengen nach § 61 Abs. 2 Nr. 4 für Nicht-EEG-Anlagen</t>
  </si>
  <si>
    <t>Übersicht der Angaben nach § 9 Abs. 3 AusglMechV zu den Strommengen nach</t>
  </si>
  <si>
    <t>§ 7 Abs. 5 AusglMechV erloschen sind für den Zeitraum vom 01.08.2014 - 31.12.2014</t>
  </si>
  <si>
    <t>§ 7 Abs. 5 AusglMechV erloschen sind für den Zeitraum vom 01.01.2015 - 31.12.2015</t>
  </si>
  <si>
    <t>Meldepflichtige Strommengen 
[kWh]</t>
  </si>
  <si>
    <t>Die folgenden Kategorien beziehen sich auf die EEG-Umlage für Eigenversorgung gem. § 61 EEG</t>
  </si>
  <si>
    <t>Sammelkategorie bei KWK- und konventionellen Anlagen; 
Anlagenschlüssel bei EEG-Anlagen</t>
  </si>
  <si>
    <t>EEG-Umlagekategorie für Eigenversorgung
(siehe Ende Tabellenblatt Kategorien)</t>
  </si>
  <si>
    <t>Erhaltene EEG-Umlage
[Euro]</t>
  </si>
  <si>
    <t>Erhaltene Zahlungen auf die EEG-Umlage sind gem. § 8 Abs. 3 S. 1 AusglMechV auch Forderungen, die durch Aufrechnung erloschen sind.</t>
  </si>
  <si>
    <r>
      <t xml:space="preserve">Für KWK- und konventionelle Anlagen ist </t>
    </r>
    <r>
      <rPr>
        <b/>
        <u/>
        <sz val="8"/>
        <rFont val="Arial"/>
        <family val="2"/>
      </rPr>
      <t>keine</t>
    </r>
    <r>
      <rPr>
        <b/>
        <sz val="8"/>
        <rFont val="Arial"/>
        <family val="2"/>
      </rPr>
      <t xml:space="preserve"> anlagenscharfe Angabe notwendig.</t>
    </r>
  </si>
  <si>
    <t>Übersicht der nach § 11 Abs. 1 Satz 2 EEG 2014 kaufmännisch abgenommenen und der</t>
  </si>
  <si>
    <t>tatsächlich geleisteten finanziellen Förderungen nach § 19 Abs. 1 Nr. 2 EEG 2014</t>
  </si>
  <si>
    <t>Selbstverbrauch und Verbrauch durch Dritte in räumlicher Nähe nach § 20 Abs. 3 Nr. 2 EEG 2014</t>
  </si>
  <si>
    <t xml:space="preserve">Übersicht der nach § 20 Abs. 1 Nr. 1 EEG 2014 direktvermarkteten Strommengen </t>
  </si>
  <si>
    <t xml:space="preserve">(Marktprämienmodell) und der nach § 20 Abs. 1 Nr. 2 EEG 2014 (sonstige </t>
  </si>
  <si>
    <t>zu leistenden Prämien für den Zeitraum 01.01.2015 - 31.12.2015.</t>
  </si>
  <si>
    <t>Direktvermarktung), sowie die nach § 19 Abs. 1 Nr. 1 EEG 2014 (Marktprämie)</t>
  </si>
  <si>
    <t>Übersicht der nach § 53 EEG 2014 (Flexibilitätszuschlag) sowie nach § 54 EEG 2014</t>
  </si>
  <si>
    <t>installierter Leistung für den Zeitraum 01.01.2015 - 31.12.2015.</t>
  </si>
  <si>
    <t xml:space="preserve">(Flexibilitätsprämie) geleisteten finanziellen Förderungen für die Bereitstellung </t>
  </si>
  <si>
    <t>Übersicht der vermiedenen Netzentgelte gemäß § 57 Abs. 3 EEG 2014</t>
  </si>
  <si>
    <t>Für den Flexibilitätszuschlag nach § 53 EEG 2014 ist nur eine Euroangabe zulässig.</t>
  </si>
  <si>
    <t>Bei Direktvermarktung nach § 33b Nr. 3 (sonst. Direktvermarktung) ist eine Vergütungsangabe in € nicht erforderlich.</t>
  </si>
  <si>
    <t>*der Selbstverbrauch und Verbrauch durch Dritte in räumlicher Nähe nach § 20 Abs. 3 Nr. 2 EEG 2014 ist über die entsprechenden SV-Kategorien ebenfalls hier vorgesehen</t>
  </si>
  <si>
    <t>Zwischenergebnis</t>
  </si>
  <si>
    <t>§ 61 EEG (Eigenversorgung), für die nach § 7 Abs. 2 AusglMechV die EEG-Umlage</t>
  </si>
  <si>
    <t>erhoben wurde, sowie zu der Höhe der nach § 7 Abs. 2 und 3 AusglMechV</t>
  </si>
  <si>
    <t>erhaltenen Zahlungen, einschließlich der Forderungen, die durch Aufrechnung nach</t>
  </si>
  <si>
    <t>Einspeisevergütung:
Nach § 19 Abs. 1 Nr. 2 EEG 2014 geleistete Förderungen
[EUR]</t>
  </si>
  <si>
    <t>Direktvermarktung:
 Marktprämien nach § 19 Abs. 1 Nr. 1 EEG 2014
[EUR]</t>
  </si>
  <si>
    <t>Vermiedene Netzentgelte gemäß § 57 Abs. 3 EEG 2014
[EUR]</t>
  </si>
  <si>
    <t>Eigenversorgung für die Zeiträume 01.08.2014 - 31.12.2014 und 01.01.2015 - 31.12.2015</t>
  </si>
  <si>
    <t xml:space="preserve">vermiedene Netzentgelte für den Zeitraum 01.01.2015 - 31.12.2015 sowie EEG-Umlage für </t>
  </si>
  <si>
    <t>Buchprüferin oder eines vereidigten Buchprüfers über diese Daten vorzulegen.</t>
  </si>
  <si>
    <t>Die Angaben in diesem Tabellenblatt werden aus Ihren Eintragungen auf den anderen Tabellenblättern automatisch errechnet und können nicht direkt eingetragen werden.</t>
  </si>
  <si>
    <t>In diesem Tabellenblatt sind die Stammdaten zu allen Anlagen, die Strom aus Erneuerbaren Energien oder aus Grubengas erzeugen (§5 Nr. 1 EEG 2014), einzutragen. Zu den Erneuerbaren Energien zählen laut § 5 Nr. 14 EEG 2014 Wasserkraft, Windenergie, solare Strahlungsenergie, Geothermie, Energie aus Biomasse einschließlich Biogas, Biomethan, Deponiegas und Klärgas sowie aus dem biologisch abbaubaren Anteil von Abfällen aus Haushalten und Industrie. Die Angabe der Stammdaten ist auch für Anlagen, deren Strom teilweise oder komplett direkt vermarktet wird, notwendig. Die direkt vermarktete Strommenge ist unter der entsprechenden Vergütungskategorie auf den Tabellenblättern Anlagenbewegungsdaten und Anlagenbewegungsdaten_AV anzugeben.</t>
  </si>
  <si>
    <t xml:space="preserve">Installierte Leistung kW </t>
  </si>
  <si>
    <t>Die Leistung einer Anlage nach § 5 Nr. 22 EEG ist die elektrische Wirkleistung, die die Anlage bei</t>
  </si>
  <si>
    <t>bestimmungsgemäßem Betrieb ungeachtet kurzfristiger geringfügiger Abweichungen ohne zeitliche</t>
  </si>
  <si>
    <t>Einschränkungen technisch erbringen kann.</t>
  </si>
  <si>
    <t>Für Anlagen &gt; 100 KW müssen u.a. die technischen Vorgaben nach § 9 EEG erfüllt sein.</t>
  </si>
  <si>
    <t>Angabe des Energieträgers der EEG-Anlage.</t>
  </si>
  <si>
    <t>Das EEG fördert nach § 2 EEG Strom aus Erneuerbaren Energien und Grubengas. Zu den erneuerbaren</t>
  </si>
  <si>
    <t xml:space="preserve">Energieträgern zählen gemäß § 5 Nr. 14 EEG Wasserkraft, Windenergie, solare Strahlungsenergie, </t>
  </si>
  <si>
    <r>
      <t xml:space="preserve">Angabe des tagesgenauen Außerbetriebnahmedatums der Anlage. Falls die Anlage zum 31.12. aufgrund von Schäden, Diebstahl, Verkauf u.ä. nicht mehr in Betrieb ist, ist hier der tagesgenaue Zeitpunkt der Außerbetriebnahme einzutragen. Eine Anlage ist </t>
    </r>
    <r>
      <rPr>
        <u/>
        <sz val="9"/>
        <rFont val="Arial"/>
        <family val="2"/>
      </rPr>
      <t>nicht</t>
    </r>
    <r>
      <rPr>
        <sz val="9"/>
        <rFont val="Arial"/>
        <family val="2"/>
      </rPr>
      <t xml:space="preserve"> außer Betrieb genommen, wenn der Strom direkt- bzw. eigenvermarktet wird.</t>
    </r>
  </si>
  <si>
    <t>Angabe des tagesgenauen Netzzugangsdatums. Abweichend vom Inbetriebnahmedatum, wenn Anlagenumzug oder Gebietsabgaben.</t>
  </si>
  <si>
    <t>Angabe des tagesgenauen Netzabgangsdatums. Abweichend vom Außerbetriebnahmedatum, wenn Anlagenumzug oder Gebietsabgaben.</t>
  </si>
  <si>
    <r>
      <t xml:space="preserve">Unterscheidung nach EEG § 9  EEG i.V.m. § 36 EEG zum Zeitpunkt 01.01.2015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 = Regelbar nach § 9 Abs. 2 Nr. 1 oder Nr. 2a EEG
3 = 70 %-Begrenzung nach § 9 Abs. 2 Nr. 2b EEG, zulässig nur für Solaranlagen</t>
    </r>
  </si>
  <si>
    <t>Der Begriff Biomasse umfasst biogene Energieträger in festem, flüssigem und gasförmigem Aggregatzustand.</t>
  </si>
  <si>
    <t>Alphanumerischer Schlüssel zur eindeutigen Zuordnung von Energiemengen zu einer Einspeisevergütung oder Direktvermarktungskategorie, der nach Maßgabe der §§ 23 bis 33 EEG berechnet wird.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Eine EEG-Anlage, deren Strom nur teilweise direkt vermarktet wurde, ist mit der Menge, die in den bundesweiten Ausgleichsmechanismus eingeflossen ist, in die Vergütungskategorien einzuordnen. Die Teilmenge, die direkt vermarktet wurde und somit nicht von Ihnen nach den §§ 23 bis 33 EEG vergütet wurde, ist in die Direktvermarktungskategorien einzugliedern.</t>
  </si>
  <si>
    <t xml:space="preserve">In Ihrem Netzgebiet nach § 11 Abs. 1 S. 2 EEG 2014 kaufmännisch abgenommene Strommengen.  </t>
  </si>
  <si>
    <t>Die tatsächlich geleistete finanzielle Förderungen nach § 19 Abs. 1 Nr. 2 EEG 2014 für 2015.</t>
  </si>
  <si>
    <t>Alphanumerische Bezeichnung zur eindeutigen Zuordnung von vermiedenen Netznutzungsentgelten (vNNE) zur vorgelagerten Netz- oder Umspannebene, an der die EEG-vergütete Anlage angeschlossen ist. Diese Bezeichnung ist nach Energieträgern und Spannungsebene differenziert anzugeben. Das zu errechnende Entgelt für die durch die jeweilige Einspeisung vermiedene Netznutzung muss gemäß § 18 Abs. 1 S. 2 StromNEV dem Entgelt gegenüber der vorgelagerten Netz- oder Umspannebene entsprechen.
Hinweis: Bitte beachten Sie, dass die jeweilige Kategorie die Netz-/Umspannebene enthält, in der die Anlage angeschlossen ist. Nicht gemeint ist hiermit die vorgelagerte Netz-/Umspannebene, aber der das vermiedene Netznutzungsentgelt zu berechnen ist.</t>
  </si>
  <si>
    <t>Vermiedene Netznutzungsentgelte (vNNE)</t>
  </si>
  <si>
    <t>Summe der berechneten vNNE nach § 37 Abs. 3 EEG 2014 in Euro für die geförderten Strommengen nach § 19 EEG 2014. Vermiedene Netzentgelte resultieren aus der durch die Einspeisung vermiedenen gewälzten Kosten der vorgelagerten Netz- oder Umspannebene und sind stets als positive Werte anzugeben. Die Berechnung unterliegt § 18 StromNEV.</t>
  </si>
  <si>
    <t>Bei Anlagen, die nach den §§ 40 bis 48 EEG 2014 vergütet werden (Wasserkraft, Deponie-, Klär- und Grubengas, Biomasse, Geothermie), wird für die Ermittlung der Mindestvergütungssätze abweichend von der 'installierten Leistung' gem. § 5 Nr. 22 EEG 2014 die Bemessungsleistung gem. § 5 Nr. 4 EEG 2014 für die Leistung zugrundegelegt. Für die Vergütung von Solar- und Windenenergieanlagen wird nicht auf die Bemessungsleistung zurückgegriffen. Daher ist die tatsächliche Leistung bei Solar- und Windenergieanlagen nicht anzugeben.</t>
  </si>
  <si>
    <t>Saldo</t>
  </si>
  <si>
    <t>Angaben EEG-Umlage EV 2014 / 2015</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</si>
  <si>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 Bitte beachten Sie, dass der Anlagenschlüssel analog zu den Anlagenstammdaten nur einmal aufgelistet werden darf.</t>
  </si>
  <si>
    <t>Sammelkategorie bei KWK- und konventionellen Anlagen; 
Anlagenschlüssel bei EEG-Anlagen (33-stellig)</t>
  </si>
  <si>
    <t>EEG-Umlagekategorie für Eigenversorgung</t>
  </si>
  <si>
    <t>Strommenge, auf die die EEG-Umlage erhoben wurde
[kWh]</t>
  </si>
  <si>
    <t>Erhaltene EEG-Umlage</t>
  </si>
  <si>
    <t>Strommenge, auf die die EEG-Umlage erhoben wurde</t>
  </si>
  <si>
    <t>Höhe der nach § 7 Abs. 2 und 3 AusglMechV erhaltenen Zahlungen.</t>
  </si>
  <si>
    <t>Strommengen, auf die nach § 7 Abs. 2 AusglMechV die EEG-Umlage erhoben wurde.</t>
  </si>
  <si>
    <t>Alphanumerische Bezeichnung zur eindeutigen Zuordnung der Strommengen zur Festlegung der Umlage-Höhe. 
Die jeweiligen Kategorien entnehmen Sie bitte dem Tabellenblatt "Kategorien" (am Ende angefügt).</t>
  </si>
  <si>
    <t>Gesetz für den Vorrang Erneuerbaren Energien (EEG 2014) v. 21.07.2014</t>
  </si>
  <si>
    <t xml:space="preserve">Angabe von Einspeisevergütung, Direktvermarktung, Förderung für Flexibilität und vermiedene </t>
  </si>
  <si>
    <t>EEG-Umlage für Eigenversorgung in 2014 nach § 9 Abs. 3 AusgleichMechV
[EUR]</t>
  </si>
  <si>
    <t>EEG-Umlage für Eigenversorgung in 2015 nach § 9 Abs. 3 AusgleichMechV
[EUR]</t>
  </si>
  <si>
    <t>Deckblatt, Übersicht_VGT, Übersicht_DV, VNNE und EEG-Umlage EV</t>
  </si>
  <si>
    <t>SgK1721-----MW</t>
  </si>
  <si>
    <t>SoK1721-----MW</t>
  </si>
  <si>
    <t>Verringerung auf Marktwert nach § 17 Abs. 2 Nr. 1 (keine gültige Anmeldung PV-Anlage)</t>
  </si>
  <si>
    <t>SgK1721-SV---0</t>
  </si>
  <si>
    <t>Verringerung auf Null nach § 17 Abs. 2 Nr. 1 (keine gültige Anmeldung PV-Anlage)</t>
  </si>
  <si>
    <t xml:space="preserve">§ 17 Abs. 2 Nr. 1: Der Vergütungsanspruch nach § 16 verringert sich sich auf den tatsächlichen Monatsmittelwert des energieträgerspezifischen Marktwerts (MW), solange Anlagenbetreiber von Solaranlagen </t>
  </si>
  <si>
    <t>den Standort und die installierte Leistung der Anlage nicht an die BNetzA oder den Betreiber des Anlagenregisters nach § 64e Nr. 2 übermittelt haben.
Für Anlagen mit Inbetriebnahme vor dem 01.01.2012 ist die</t>
  </si>
  <si>
    <t>Sanktion des § 17 Abs. 2 Satz 1 EEG 2009 anzuwenden.</t>
  </si>
  <si>
    <t>EEG-Vergütungskategorientabelle bis einschließlich Inbetriebnahmejahr 2015</t>
  </si>
  <si>
    <t xml:space="preserve">Abgesehen von der erforderlichen Mindeststromerzeugung (entsprechend 50 % der installierten Leistung), die durch andere Kategorien gemeldet wird, hängt die Höhe des Flexibilitätszuschlags nicht von der </t>
  </si>
  <si>
    <t>Strommenge ab. Daher wird diese Kategorie ohne Strommenge oder mit der Strommenge 0 kWh gemeldet.</t>
  </si>
  <si>
    <t>Die Strommengen sind bereits in den gemeldeten Strommengen für Direktvermarktung enthalten. Daher sind sie weder für die Berechnung der Bemessungsleistung, der vNNE noch der in den bundesweiten</t>
  </si>
  <si>
    <t xml:space="preserve"> Belastungsausgleich fließenden Strommengen einzubeziehen.</t>
  </si>
  <si>
    <t>Bei KWK- und konventionellen Anlagen ist keine anlagenscharfe Angabe der Strommengen und Euro-Beträge notwendig. Daher reicht es hier aus, die kumulierten Beträge je Kategorie anzugeben.
Für Anlagen nach § 5 Nr. 1 EEG 2014 (EEG-Anlagen) geben Sie bitte je Anlagenschlüssel und Umlagekategorie die Strommenge, auf die die EEG-Umlage erhoben wurde und die erhaltenen Zahlungen aus der EEG-Umlage an.</t>
  </si>
  <si>
    <t>EEG-Anlagenschlüssel</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</si>
  <si>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t>
  </si>
  <si>
    <t>Förderung für Flexiblität:
Flexibilitätszuschlag nach § 53 EEG 2014 sowie Flexiblitätsprämie nach § 54 EEG 2014
[EUR]</t>
  </si>
  <si>
    <t xml:space="preserve">In den Tabellenblättern 'Deckblatt, Übersicht_VGT, Übersicht_DV, VNNE und EEG-Umlage EV' erhalten Sie eine aus dem Deckblatt und den nachfolgenden </t>
  </si>
  <si>
    <t>Definition des Anlagenschlüssels: Stelle 1: „E“ für Erneuerbare Energien, 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t>
  </si>
  <si>
    <t>Geothermie, Energie aus Biomasse einschließlich Biogas, Biomethan, Deponiegasen und Klärgas</t>
  </si>
  <si>
    <t>Hinweis: Bitte beachten Sie, dass die Anlagen und somit auch die Anlagenschlüssel anders als bei den Stammdaten unter den Bewegungsdaten mehrfach aufgelistet werden können. Bitte beachten Sie dazu auch die Hinweise am Anfang der Datendefinitionen. In diesem Tabellenblatt ist jegliche EEG-Einspeisung, die während des Kalenderjahres 2015 in Ihr Netzgebiet erfolgt ist, einzutragen.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Zu allen Anlagen, deren Anlagenschlüssel in den Tabellenblättern Anlagenbewegungsdaten aufgeführt wird, müssen die Stammdaten unter dem entsprechenden Anlagenschlüssel im Tabellenblatt Anlagenstammdaten hinterlegt sein.</t>
  </si>
  <si>
    <t>In diesem Tabellenblatt sind nur Eintragungen vorgesehen, sofern die EEG-Anlagen sich in der Ausfallvermarktung nach § 38 EEG 2014 befanden. Nach § 21 Abs. 1 S. 2 EEG 2014 ist der Wechsel in die Ausfallvermarktung dem Netzbetreiber bis zum fünftletzten Kalendertag des Vormonats mitzuteilen. 
Hinweis: Ansonsten sind die Hinweise zum Tabellenblatt 'Anlagenbewegungsdaten' zu beachten.</t>
  </si>
  <si>
    <t>Vermiedene Netznutzungsentgelte-Kategorie</t>
  </si>
  <si>
    <t>Bemessungsleistung</t>
  </si>
  <si>
    <t>vermiedene 
Netzentgeltekategorie</t>
  </si>
  <si>
    <t>("Marktprämiemodell") sowie die Höhe der an den Anlagenbetreiber ausgezahlten Marktprämie.</t>
  </si>
  <si>
    <t>Die Kategorien erfassen die nach § 33b Nr. 1 EEG 2012 (vor 01.08.2014) oder § 34 EEG 2014 (nach 31.07.2014) direkt vermarkteten und erzeugten Strommengen mit Inanspruchnahme der Marktprämie</t>
  </si>
  <si>
    <t>Da die Höhe der Marktprämie nicht nur von der individuellen Vergütung der konkreten EEG-Anlage abhängig ist, sondern auch vom energieträgerspezifisch durchschnittlichen Marktwert im jeweiligen Kalender-</t>
  </si>
  <si>
    <t>monat, sind die Marktprämien-Strommenge und die ausgeschüttete Marktprämie für jeden Kalendermonat separat mit einer eigenen Kategorie zu melden, die keinen fixen Vergütungssatz in ct/kWh besitzt.</t>
  </si>
  <si>
    <t>Voraussetzung für die Nutzung dieser Kategorien für Strommengen, die nach dem 31.07.2014 erzeugt worden sind, ist die Einhaltung der Vorschriften zur Fernsteuerbarkeit der Anlagen gemäß § 36 EEG 2014</t>
  </si>
  <si>
    <t>entsprechend den Stichtagsregelungen der § 35 und § 100 Abs. 1 Nr. 8 EEG 2014. Sollte nach Ablauf des Stichtags eine verpflichtende Fernsteuerbarkeit nicht vorhanden sein, sind nicht diese Kategorien zu</t>
  </si>
  <si>
    <t>verwenden, sondern die weiter unten aufgeführten Sanktionskategorien.</t>
  </si>
  <si>
    <t>Für Anlagen außer Energieträger Wind oder Solar wird bei den Kategorien nicht differenziert, ob die Anlage gemäß § 3 MaPrV oder § 36 EEG 2014 fernsteuerbar ist.</t>
  </si>
  <si>
    <t xml:space="preserve">Für Wind- und Solar-Anlagen, die nach dem EEG 2000 bis 2012 vergütet werden, ist zwischen Anlagen zu unterscheiden, die gemäß § 3 MaPrV bzw. § 36 EEG 2014 fernsteuerbar sind oder die es technisch oder </t>
  </si>
  <si>
    <t xml:space="preserve">vertraglich nicht sind. Erhalten erstere eine erhöhte Managementprämie, sind die hierfür vorgesehenen Marktprämien-Kategorien zu verwenden, aber nur bis zum Leistungsmonat März 2015. </t>
  </si>
  <si>
    <t>Ab 01.04.2015 sind für alle Anlagen unabhängig von EEG-Version und Energieträger die Marktprämien-Kategorien mit der "regulären" Managementprämie zu verwenden.</t>
  </si>
  <si>
    <t>Nicht-EEG-Anlagen</t>
  </si>
  <si>
    <r>
      <t>KWK-Anlagen (hocheffizient)</t>
    </r>
    <r>
      <rPr>
        <b/>
        <vertAlign val="superscript"/>
        <sz val="10"/>
        <rFont val="Arial"/>
        <family val="2"/>
      </rPr>
      <t>1)</t>
    </r>
  </si>
  <si>
    <r>
      <t>Konventionelle Anlagen</t>
    </r>
    <r>
      <rPr>
        <b/>
        <vertAlign val="superscript"/>
        <sz val="10"/>
        <rFont val="Arial"/>
        <family val="2"/>
      </rPr>
      <t>2)</t>
    </r>
  </si>
  <si>
    <t>1)</t>
  </si>
  <si>
    <t>2)</t>
  </si>
  <si>
    <t>Einspeisevergütung in ct/kWh</t>
  </si>
  <si>
    <t>BiK51nM1K13-02</t>
  </si>
  <si>
    <t>BiK51aM2K13-02</t>
  </si>
  <si>
    <t>BiK51nM1K15-02</t>
  </si>
  <si>
    <t xml:space="preserve"> 0-0,15 MW, Bonusregeln M1 und K erstmals 2015</t>
  </si>
  <si>
    <t>BiK51aM2K15-02</t>
  </si>
  <si>
    <t xml:space="preserve"> 0,15-0,5 MW, Bonusregeln M2 und K erstmals 2015</t>
  </si>
  <si>
    <t>BiK51nM1K13-03</t>
  </si>
  <si>
    <t>BiK51aM2K13-03</t>
  </si>
  <si>
    <t>BiK51nK15---03</t>
  </si>
  <si>
    <t xml:space="preserve"> 0-0,150 MW, Bonusregel K erstmals 2015</t>
  </si>
  <si>
    <t>BiK51nM1K15y03</t>
  </si>
  <si>
    <t>BiK51aK15---03</t>
  </si>
  <si>
    <t xml:space="preserve"> 0,150-0,5 MW, Bonusregel K erstmals 2015</t>
  </si>
  <si>
    <t>BiK51aM2K15y03</t>
  </si>
  <si>
    <t>BiK81M1bK13y04</t>
  </si>
  <si>
    <t>BiK82M2bK13y04</t>
  </si>
  <si>
    <t>BiK83K15----04</t>
  </si>
  <si>
    <t xml:space="preserve"> 0,5-5 MW, Bonusregel K erstmals 2015</t>
  </si>
  <si>
    <t>BiK81GbK15y-06</t>
  </si>
  <si>
    <t xml:space="preserve"> 0-0,15 MW, Bonusregeln G, y, b und K erstmals 2015</t>
  </si>
  <si>
    <t>BiK82GbK15y-06</t>
  </si>
  <si>
    <t xml:space="preserve"> 0,15-0,5 MW, Bonusregeln G, y, b und K erstmals 2015</t>
  </si>
  <si>
    <t>BiK83a2bK15-06</t>
  </si>
  <si>
    <t xml:space="preserve"> 0,5-5 MW, Bonusregeln a2, b und K erstmals 2015</t>
  </si>
  <si>
    <t>BiK81M1K15y-07</t>
  </si>
  <si>
    <t>BiK81M1bK15y07</t>
  </si>
  <si>
    <t xml:space="preserve"> 0-0,15 MW, Bonusregeln M1, y, b und K erstmals 2015</t>
  </si>
  <si>
    <t>BiK82M2K15y-07</t>
  </si>
  <si>
    <t>BiK82M2bK15y07</t>
  </si>
  <si>
    <t xml:space="preserve"> 0,15-0,5 MW, Bonusregeln M2, y, b und K erstmals 2015</t>
  </si>
  <si>
    <t>Jahresabschlussbogen_2015_EIN_V02</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</si>
</sst>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8" formatCode="#,##0.00\ &quot;€&quot;;[Red]\-#,##0.00\ &quot;€&quot;"/>
    <numFmt numFmtId="44" formatCode="_-* #,##0.00\ &quot;€&quot;_-;\-* #,##0.00\ &quot;€&quot;_-;_-* &quot;-&quot;??\ &quot;€&quot;_-;_-@_-"/>
    <numFmt numFmtId="43" formatCode="_-* #,##0.00\ _€_-;\-* #,##0.00\ _€_-;_-* &quot;-&quot;??\ _€_-;_-@_-"/>
    <numFmt numFmtId="164" formatCode="_(&quot;€&quot;* #,##0.00_);_(&quot;€&quot;* \(#,##0.00\);_(&quot;€&quot;* &quot;-&quot;??_);_(@_)"/>
    <numFmt numFmtId="165" formatCode="_(* #,##0.00_);_(* \(#,##0.00\);_(* &quot;-&quot;??_);_(@_)"/>
    <numFmt numFmtId="166" formatCode="00000"/>
    <numFmt numFmtId="167" formatCode="#,##0.000"/>
    <numFmt numFmtId="168" formatCode="#,##0_ ;[Red]\-#,##0\ "/>
    <numFmt numFmtId="169" formatCode="#,##0.00_ ;[Red]\-#,##0.00\ "/>
    <numFmt numFmtId="170" formatCode="0.000"/>
    <numFmt numFmtId="171" formatCode="#,##0.00_ ;\-#,##0.00\ "/>
    <numFmt numFmtId="172" formatCode="#,##0.000_ ;[Red]\-#,##0.000\ "/>
    <numFmt numFmtId="173" formatCode="dd\.mm\.yyyy"/>
  </numFmts>
  <fonts count="105" x14ac:knownFonts="1">
    <font>
      <sz val="10"/>
      <name val="Arial"/>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12"/>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sz val="10"/>
      <name val="Courier"/>
      <family val="3"/>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color indexed="8"/>
      <name val="Courier New"/>
      <family val="3"/>
    </font>
    <font>
      <b/>
      <sz val="18"/>
      <color indexed="8"/>
      <name val="Calibri"/>
      <family val="2"/>
    </font>
    <font>
      <sz val="11"/>
      <name val="Courier New"/>
      <family val="3"/>
    </font>
    <font>
      <sz val="10"/>
      <color indexed="8"/>
      <name val="Arial"/>
      <family val="2"/>
    </font>
    <font>
      <sz val="9"/>
      <color indexed="10"/>
      <name val="Arial"/>
      <family val="2"/>
    </font>
    <font>
      <sz val="8"/>
      <color indexed="10"/>
      <name val="Arial"/>
      <family val="2"/>
    </font>
    <font>
      <b/>
      <sz val="10"/>
      <color rgb="FFFF3300"/>
      <name val="Arial"/>
      <family val="2"/>
    </font>
    <font>
      <sz val="11"/>
      <color rgb="FFFF0000"/>
      <name val="Calibri"/>
      <family val="2"/>
      <scheme val="minor"/>
    </font>
    <font>
      <sz val="8"/>
      <color theme="0"/>
      <name val="Arial"/>
      <family val="2"/>
    </font>
    <font>
      <sz val="11"/>
      <color theme="0"/>
      <name val="Calibri"/>
      <family val="2"/>
      <scheme val="minor"/>
    </font>
    <font>
      <sz val="9"/>
      <name val="Calibri"/>
      <family val="2"/>
    </font>
    <font>
      <sz val="10"/>
      <name val="Arial"/>
      <family val="2"/>
    </font>
    <font>
      <sz val="9"/>
      <name val="Courier"/>
      <family val="3"/>
    </font>
    <font>
      <sz val="9"/>
      <color rgb="FFFF0000"/>
      <name val="Calibri"/>
      <family val="2"/>
      <scheme val="minor"/>
    </font>
    <font>
      <sz val="9"/>
      <color theme="0"/>
      <name val="Calibri"/>
      <family val="2"/>
      <scheme val="minor"/>
    </font>
    <font>
      <b/>
      <u/>
      <sz val="10"/>
      <color indexed="8"/>
      <name val="Arial"/>
      <family val="2"/>
    </font>
    <font>
      <sz val="10"/>
      <color theme="0"/>
      <name val="Arial"/>
      <family val="2"/>
    </font>
    <font>
      <sz val="9"/>
      <color rgb="FFFFFFFF"/>
      <name val="Calibri"/>
      <family val="2"/>
      <scheme val="minor"/>
    </font>
    <font>
      <sz val="9"/>
      <color theme="1"/>
      <name val="Arial"/>
      <family val="2"/>
    </font>
    <font>
      <sz val="11"/>
      <name val="Arial"/>
      <family val="2"/>
    </font>
    <font>
      <sz val="10"/>
      <color rgb="FFFF0000"/>
      <name val="Arial"/>
      <family val="2"/>
    </font>
    <font>
      <b/>
      <sz val="9"/>
      <color rgb="FFFF0000"/>
      <name val="Arial"/>
      <family val="2"/>
    </font>
    <font>
      <sz val="11"/>
      <color indexed="8"/>
      <name val="Arial"/>
      <family val="2"/>
    </font>
    <font>
      <b/>
      <sz val="11"/>
      <name val="Arial"/>
      <family val="2"/>
    </font>
    <font>
      <b/>
      <u/>
      <sz val="10"/>
      <name val="Arial"/>
      <family val="2"/>
    </font>
    <font>
      <b/>
      <vertAlign val="subscript"/>
      <sz val="10"/>
      <color indexed="8"/>
      <name val="Arial"/>
      <family val="2"/>
    </font>
    <font>
      <b/>
      <sz val="12"/>
      <color indexed="8"/>
      <name val="Calibri"/>
      <family val="2"/>
    </font>
    <font>
      <b/>
      <u/>
      <sz val="12"/>
      <color indexed="8"/>
      <name val="Calibri"/>
      <family val="2"/>
    </font>
    <font>
      <b/>
      <u/>
      <sz val="8"/>
      <name val="Arial"/>
      <family val="2"/>
    </font>
    <font>
      <u/>
      <sz val="9"/>
      <name val="Arial"/>
      <family val="2"/>
    </font>
    <font>
      <sz val="9"/>
      <name val="Calibri"/>
      <family val="2"/>
      <scheme val="minor"/>
    </font>
    <font>
      <sz val="9"/>
      <color theme="1"/>
      <name val="Calibri"/>
      <family val="2"/>
      <scheme val="minor"/>
    </font>
    <font>
      <sz val="9"/>
      <color indexed="8"/>
      <name val="Arial"/>
      <family val="2"/>
    </font>
    <font>
      <sz val="9"/>
      <color indexed="8"/>
      <name val="Courier"/>
      <family val="3"/>
    </font>
    <font>
      <sz val="8"/>
      <color rgb="FFFF3300"/>
      <name val="Arial"/>
      <family val="2"/>
    </font>
    <font>
      <b/>
      <vertAlign val="superscript"/>
      <sz val="10"/>
      <name val="Arial"/>
      <family val="2"/>
    </font>
    <font>
      <vertAlign val="superscript"/>
      <sz val="10"/>
      <name val="Arial"/>
      <family val="2"/>
    </font>
    <font>
      <sz val="10"/>
      <color rgb="FFFFFFFF"/>
      <name val="Arial"/>
      <family val="2"/>
    </font>
    <font>
      <sz val="7"/>
      <name val="Arial"/>
      <family val="2"/>
    </font>
    <font>
      <sz val="9"/>
      <name val="Courier New"/>
      <family val="3"/>
    </font>
    <font>
      <i/>
      <sz val="11"/>
      <name val="Courier New"/>
      <family val="3"/>
    </font>
    <font>
      <i/>
      <sz val="10"/>
      <name val="Arial"/>
      <family val="2"/>
    </font>
    <font>
      <i/>
      <sz val="10"/>
      <color indexed="8"/>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44"/>
        <bgColor indexed="64"/>
      </patternFill>
    </fill>
    <fill>
      <patternFill patternType="solid">
        <fgColor indexed="52"/>
        <bgColor indexed="64"/>
      </patternFill>
    </fill>
    <fill>
      <patternFill patternType="solid">
        <fgColor indexed="46"/>
        <bgColor indexed="64"/>
      </patternFill>
    </fill>
    <fill>
      <patternFill patternType="solid">
        <fgColor indexed="29"/>
        <bgColor indexed="64"/>
      </patternFill>
    </fill>
    <fill>
      <patternFill patternType="solid">
        <fgColor indexed="40"/>
        <bgColor indexed="64"/>
      </patternFill>
    </fill>
    <fill>
      <patternFill patternType="solid">
        <fgColor indexed="5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CCFFCC"/>
        <bgColor indexed="64"/>
      </patternFill>
    </fill>
    <fill>
      <patternFill patternType="solid">
        <fgColor theme="5" tint="0.79998168889431442"/>
        <bgColor indexed="64"/>
      </patternFill>
    </fill>
  </fills>
  <borders count="9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diagonalUp="1" diagonalDown="1">
      <left style="medium">
        <color indexed="64"/>
      </left>
      <right style="medium">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diagonalUp="1" diagonalDown="1">
      <left style="thin">
        <color indexed="64"/>
      </left>
      <right/>
      <top style="thin">
        <color indexed="64"/>
      </top>
      <bottom style="thin">
        <color indexed="64"/>
      </bottom>
      <diagonal style="thin">
        <color indexed="64"/>
      </diagonal>
    </border>
  </borders>
  <cellStyleXfs count="303">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6" borderId="0" applyNumberFormat="0" applyBorder="0" applyAlignment="0" applyProtection="0"/>
    <xf numFmtId="0" fontId="45" fillId="14" borderId="0" applyNumberFormat="0" applyBorder="0" applyAlignment="0" applyProtection="0"/>
    <xf numFmtId="0" fontId="22" fillId="17" borderId="0" applyNumberFormat="0" applyBorder="0" applyAlignment="0" applyProtection="0"/>
    <xf numFmtId="0" fontId="45" fillId="17" borderId="0" applyNumberFormat="0" applyBorder="0" applyAlignment="0" applyProtection="0"/>
    <xf numFmtId="0" fontId="22" fillId="18" borderId="0" applyNumberFormat="0" applyBorder="0" applyAlignment="0" applyProtection="0"/>
    <xf numFmtId="0" fontId="45" fillId="18" borderId="0" applyNumberFormat="0" applyBorder="0" applyAlignment="0" applyProtection="0"/>
    <xf numFmtId="0" fontId="22" fillId="13" borderId="0" applyNumberFormat="0" applyBorder="0" applyAlignment="0" applyProtection="0"/>
    <xf numFmtId="0" fontId="45" fillId="20" borderId="0" applyNumberFormat="0" applyBorder="0" applyAlignment="0" applyProtection="0"/>
    <xf numFmtId="0" fontId="22" fillId="14" borderId="0" applyNumberFormat="0" applyBorder="0" applyAlignment="0" applyProtection="0"/>
    <xf numFmtId="0" fontId="45" fillId="14" borderId="0" applyNumberFormat="0" applyBorder="0" applyAlignment="0" applyProtection="0"/>
    <xf numFmtId="0" fontId="22" fillId="19" borderId="0" applyNumberFormat="0" applyBorder="0" applyAlignment="0" applyProtection="0"/>
    <xf numFmtId="0" fontId="45" fillId="19" borderId="0" applyNumberFormat="0" applyBorder="0" applyAlignment="0" applyProtection="0"/>
    <xf numFmtId="0" fontId="23" fillId="21" borderId="1" applyNumberFormat="0" applyAlignment="0" applyProtection="0"/>
    <xf numFmtId="0" fontId="46" fillId="22" borderId="1" applyNumberFormat="0" applyAlignment="0" applyProtection="0"/>
    <xf numFmtId="0" fontId="30" fillId="3" borderId="0" applyNumberFormat="0" applyBorder="0" applyAlignment="0" applyProtection="0"/>
    <xf numFmtId="0" fontId="24" fillId="21" borderId="2" applyNumberFormat="0" applyAlignment="0" applyProtection="0"/>
    <xf numFmtId="0" fontId="47" fillId="22" borderId="2" applyNumberFormat="0" applyAlignment="0" applyProtection="0"/>
    <xf numFmtId="0" fontId="24" fillId="21" borderId="2" applyNumberFormat="0" applyAlignment="0" applyProtection="0"/>
    <xf numFmtId="0" fontId="37" fillId="23" borderId="3"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0" fontId="25" fillId="7" borderId="2" applyNumberFormat="0" applyAlignment="0" applyProtection="0"/>
    <xf numFmtId="0" fontId="48" fillId="7" borderId="2" applyNumberFormat="0" applyAlignment="0" applyProtection="0"/>
    <xf numFmtId="0" fontId="26" fillId="0" borderId="4" applyNumberFormat="0" applyFill="0" applyAlignment="0" applyProtection="0"/>
    <xf numFmtId="0" fontId="44" fillId="0" borderId="5" applyNumberFormat="0" applyFill="0" applyAlignment="0" applyProtection="0"/>
    <xf numFmtId="0" fontId="27" fillId="0" borderId="0" applyNumberFormat="0" applyFill="0" applyBorder="0" applyAlignment="0" applyProtection="0"/>
    <xf numFmtId="0" fontId="49" fillId="0" borderId="0" applyNumberFormat="0" applyFill="0" applyBorder="0" applyAlignment="0" applyProtection="0"/>
    <xf numFmtId="44" fontId="1"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8" fillId="4" borderId="0" applyNumberFormat="0" applyBorder="0" applyAlignment="0" applyProtection="0"/>
    <xf numFmtId="0" fontId="50" fillId="4" borderId="0" applyNumberFormat="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5" fillId="7" borderId="2" applyNumberFormat="0" applyAlignment="0" applyProtection="0"/>
    <xf numFmtId="0" fontId="35" fillId="0" borderId="9" applyNumberFormat="0" applyFill="0" applyAlignment="0" applyProtection="0"/>
    <xf numFmtId="0" fontId="29" fillId="24" borderId="0" applyNumberFormat="0" applyBorder="0" applyAlignment="0" applyProtection="0"/>
    <xf numFmtId="0" fontId="51" fillId="24" borderId="0" applyNumberFormat="0" applyBorder="0" applyAlignment="0" applyProtection="0"/>
    <xf numFmtId="0" fontId="21" fillId="25" borderId="10" applyNumberFormat="0" applyFont="0" applyAlignment="0" applyProtection="0"/>
    <xf numFmtId="0" fontId="21" fillId="25" borderId="10" applyNumberFormat="0" applyFont="0" applyAlignment="0" applyProtection="0"/>
    <xf numFmtId="0" fontId="6" fillId="25" borderId="10" applyNumberFormat="0" applyFont="0" applyAlignment="0" applyProtection="0"/>
    <xf numFmtId="0" fontId="23" fillId="21" borderId="1" applyNumberFormat="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0" fillId="3" borderId="0" applyNumberFormat="0" applyBorder="0" applyAlignment="0" applyProtection="0"/>
    <xf numFmtId="0" fontId="52" fillId="3" borderId="0" applyNumberFormat="0" applyBorder="0" applyAlignment="0" applyProtection="0"/>
    <xf numFmtId="0" fontId="1" fillId="0" borderId="0"/>
    <xf numFmtId="0" fontId="6" fillId="0" borderId="0"/>
    <xf numFmtId="0" fontId="43" fillId="0" borderId="0"/>
    <xf numFmtId="0" fontId="6" fillId="0" borderId="0"/>
    <xf numFmtId="0" fontId="6" fillId="0" borderId="0"/>
    <xf numFmtId="0" fontId="59" fillId="0" borderId="0"/>
    <xf numFmtId="0" fontId="1" fillId="0" borderId="0"/>
    <xf numFmtId="0" fontId="31" fillId="0" borderId="0" applyNumberFormat="0" applyFill="0" applyBorder="0" applyAlignment="0" applyProtection="0"/>
    <xf numFmtId="0" fontId="26" fillId="0" borderId="4" applyNumberFormat="0" applyFill="0" applyAlignment="0" applyProtection="0"/>
    <xf numFmtId="0" fontId="31" fillId="0" borderId="0" applyNumberFormat="0" applyFill="0" applyBorder="0" applyAlignment="0" applyProtection="0"/>
    <xf numFmtId="0" fontId="32" fillId="0" borderId="6" applyNumberFormat="0" applyFill="0" applyAlignment="0" applyProtection="0"/>
    <xf numFmtId="0" fontId="54" fillId="0" borderId="11" applyNumberFormat="0" applyFill="0" applyAlignment="0" applyProtection="0"/>
    <xf numFmtId="0" fontId="33" fillId="0" borderId="7" applyNumberFormat="0" applyFill="0" applyAlignment="0" applyProtection="0"/>
    <xf numFmtId="0" fontId="55" fillId="0" borderId="7" applyNumberFormat="0" applyFill="0" applyAlignment="0" applyProtection="0"/>
    <xf numFmtId="0" fontId="34" fillId="0" borderId="8" applyNumberFormat="0" applyFill="0" applyAlignment="0" applyProtection="0"/>
    <xf numFmtId="0" fontId="56" fillId="0" borderId="12" applyNumberFormat="0" applyFill="0" applyAlignment="0" applyProtection="0"/>
    <xf numFmtId="0" fontId="34" fillId="0" borderId="0" applyNumberFormat="0" applyFill="0" applyBorder="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35" fillId="0" borderId="9" applyNumberFormat="0" applyFill="0" applyAlignment="0" applyProtection="0"/>
    <xf numFmtId="0" fontId="57" fillId="0" borderId="9" applyNumberFormat="0" applyFill="0" applyAlignment="0" applyProtection="0"/>
    <xf numFmtId="0" fontId="36" fillId="0" borderId="0" applyNumberFormat="0" applyFill="0" applyBorder="0" applyAlignment="0" applyProtection="0"/>
    <xf numFmtId="0" fontId="41" fillId="0" borderId="0" applyNumberFormat="0" applyFill="0" applyBorder="0" applyAlignment="0" applyProtection="0"/>
    <xf numFmtId="0" fontId="36" fillId="0" borderId="0" applyNumberFormat="0" applyFill="0" applyBorder="0" applyAlignment="0" applyProtection="0"/>
    <xf numFmtId="0" fontId="37" fillId="23" borderId="3" applyNumberFormat="0" applyAlignment="0" applyProtection="0"/>
    <xf numFmtId="0" fontId="58" fillId="23" borderId="3" applyNumberFormat="0" applyAlignment="0" applyProtection="0"/>
    <xf numFmtId="43" fontId="21" fillId="0" borderId="0" applyFont="0" applyFill="0" applyBorder="0" applyAlignment="0" applyProtection="0"/>
    <xf numFmtId="0" fontId="1" fillId="0" borderId="0"/>
    <xf numFmtId="0" fontId="1" fillId="0" borderId="0"/>
    <xf numFmtId="0" fontId="1" fillId="0" borderId="0"/>
    <xf numFmtId="43" fontId="73" fillId="0" borderId="0" applyFont="0" applyFill="0" applyBorder="0" applyAlignment="0" applyProtection="0"/>
    <xf numFmtId="0" fontId="1" fillId="0" borderId="0"/>
    <xf numFmtId="0" fontId="1" fillId="0" borderId="0"/>
    <xf numFmtId="0" fontId="1"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43" fontId="21" fillId="0" borderId="0" applyFont="0" applyFill="0" applyBorder="0" applyAlignment="0" applyProtection="0"/>
    <xf numFmtId="9" fontId="21" fillId="0" borderId="0" applyFont="0" applyFill="0" applyBorder="0" applyAlignment="0" applyProtection="0"/>
    <xf numFmtId="0" fontId="29" fillId="24"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1" fillId="5" borderId="0" applyNumberFormat="0" applyBorder="0" applyAlignment="0" applyProtection="0"/>
    <xf numFmtId="0" fontId="30" fillId="3" borderId="0" applyNumberFormat="0" applyBorder="0" applyAlignment="0" applyProtection="0"/>
    <xf numFmtId="0" fontId="33" fillId="0" borderId="7" applyNumberFormat="0" applyFill="0" applyAlignment="0" applyProtection="0"/>
    <xf numFmtId="0" fontId="22" fillId="18" borderId="0" applyNumberFormat="0" applyBorder="0" applyAlignment="0" applyProtection="0"/>
    <xf numFmtId="0" fontId="22" fillId="19" borderId="0" applyNumberFormat="0" applyBorder="0" applyAlignment="0" applyProtection="0"/>
    <xf numFmtId="0" fontId="31" fillId="0" borderId="0" applyNumberFormat="0" applyFill="0" applyBorder="0" applyAlignment="0" applyProtection="0"/>
    <xf numFmtId="0" fontId="37" fillId="23" borderId="3" applyNumberFormat="0" applyAlignment="0" applyProtection="0"/>
    <xf numFmtId="165" fontId="21" fillId="0" borderId="0" applyFont="0" applyFill="0" applyBorder="0" applyAlignment="0" applyProtection="0"/>
    <xf numFmtId="165" fontId="21" fillId="0" borderId="0" applyFont="0" applyFill="0" applyBorder="0" applyAlignment="0" applyProtection="0"/>
    <xf numFmtId="164" fontId="1" fillId="0" borderId="0" applyFont="0" applyFill="0" applyBorder="0" applyAlignment="0" applyProtection="0"/>
    <xf numFmtId="0" fontId="21" fillId="25" borderId="10" applyNumberFormat="0" applyFont="0" applyAlignment="0" applyProtection="0"/>
    <xf numFmtId="0" fontId="2" fillId="0" borderId="0" applyNumberFormat="0" applyFill="0" applyBorder="0" applyAlignment="0" applyProtection="0">
      <alignment vertical="top"/>
      <protection locked="0"/>
    </xf>
    <xf numFmtId="0" fontId="35" fillId="0" borderId="9" applyNumberFormat="0" applyFill="0" applyAlignment="0" applyProtection="0"/>
    <xf numFmtId="0" fontId="1" fillId="25" borderId="10" applyNumberFormat="0" applyFont="0" applyAlignment="0" applyProtection="0"/>
    <xf numFmtId="9" fontId="1" fillId="0" borderId="0" applyFont="0" applyFill="0" applyBorder="0" applyAlignment="0" applyProtection="0"/>
    <xf numFmtId="0" fontId="1" fillId="0" borderId="0"/>
    <xf numFmtId="0" fontId="21" fillId="7" borderId="0" applyNumberFormat="0" applyBorder="0" applyAlignment="0" applyProtection="0"/>
    <xf numFmtId="0" fontId="24" fillId="21" borderId="2" applyNumberFormat="0" applyAlignment="0" applyProtection="0"/>
    <xf numFmtId="0" fontId="28" fillId="4" borderId="0" applyNumberFormat="0" applyBorder="0" applyAlignment="0" applyProtection="0"/>
    <xf numFmtId="165" fontId="21" fillId="0" borderId="0" applyFont="0" applyFill="0" applyBorder="0" applyAlignment="0" applyProtection="0"/>
    <xf numFmtId="0" fontId="34" fillId="0" borderId="8" applyNumberFormat="0" applyFill="0" applyAlignment="0" applyProtection="0"/>
    <xf numFmtId="165" fontId="1" fillId="0" borderId="0" applyFont="0" applyFill="0" applyBorder="0" applyAlignment="0" applyProtection="0"/>
    <xf numFmtId="0" fontId="59" fillId="0" borderId="0"/>
    <xf numFmtId="0" fontId="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21" borderId="1" applyNumberFormat="0" applyAlignment="0" applyProtection="0"/>
    <xf numFmtId="0" fontId="24" fillId="21" borderId="2" applyNumberFormat="0" applyAlignment="0" applyProtection="0"/>
    <xf numFmtId="0" fontId="25" fillId="7" borderId="2" applyNumberFormat="0" applyAlignment="0" applyProtection="0"/>
    <xf numFmtId="0" fontId="26" fillId="0" borderId="4"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 fillId="0" borderId="0" applyNumberFormat="0" applyFill="0" applyBorder="0" applyAlignment="0" applyProtection="0">
      <alignment vertical="top"/>
      <protection locked="0"/>
    </xf>
    <xf numFmtId="0" fontId="29" fillId="24" borderId="0" applyNumberFormat="0" applyBorder="0" applyAlignment="0" applyProtection="0"/>
    <xf numFmtId="0" fontId="21" fillId="25" borderId="10" applyNumberFormat="0" applyFont="0" applyAlignment="0" applyProtection="0"/>
    <xf numFmtId="0" fontId="1" fillId="25" borderId="10" applyNumberFormat="0" applyFont="0" applyAlignment="0" applyProtection="0"/>
    <xf numFmtId="9" fontId="1" fillId="0" borderId="0" applyFont="0" applyFill="0" applyBorder="0" applyAlignment="0" applyProtection="0"/>
    <xf numFmtId="0" fontId="30" fillId="3" borderId="0" applyNumberFormat="0" applyBorder="0" applyAlignment="0" applyProtection="0"/>
    <xf numFmtId="0" fontId="1" fillId="0" borderId="0"/>
    <xf numFmtId="0" fontId="59" fillId="0" borderId="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23" borderId="3" applyNumberFormat="0" applyAlignment="0" applyProtection="0"/>
    <xf numFmtId="165" fontId="1" fillId="0" borderId="0" applyFont="0" applyFill="0" applyBorder="0" applyAlignment="0" applyProtection="0"/>
    <xf numFmtId="0" fontId="59" fillId="0" borderId="0"/>
    <xf numFmtId="0" fontId="1" fillId="0" borderId="0"/>
    <xf numFmtId="0" fontId="1" fillId="0" borderId="0"/>
    <xf numFmtId="0" fontId="59" fillId="0" borderId="0"/>
    <xf numFmtId="0" fontId="59" fillId="0" borderId="0"/>
    <xf numFmtId="0" fontId="65" fillId="0" borderId="0"/>
    <xf numFmtId="0" fontId="59" fillId="0" borderId="0"/>
    <xf numFmtId="0" fontId="1" fillId="0" borderId="0"/>
    <xf numFmtId="0" fontId="1" fillId="0" borderId="0"/>
    <xf numFmtId="0" fontId="1" fillId="0" borderId="0"/>
    <xf numFmtId="0" fontId="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21" borderId="1" applyNumberFormat="0" applyAlignment="0" applyProtection="0"/>
    <xf numFmtId="0" fontId="24" fillId="21" borderId="2" applyNumberFormat="0" applyAlignment="0" applyProtection="0"/>
    <xf numFmtId="0" fontId="25" fillId="7" borderId="2" applyNumberFormat="0" applyAlignment="0" applyProtection="0"/>
    <xf numFmtId="0" fontId="26" fillId="0" borderId="4"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24" borderId="0" applyNumberFormat="0" applyBorder="0" applyAlignment="0" applyProtection="0"/>
    <xf numFmtId="0" fontId="21" fillId="25" borderId="10" applyNumberFormat="0" applyFont="0" applyAlignment="0" applyProtection="0"/>
    <xf numFmtId="0" fontId="30" fillId="3" borderId="0" applyNumberFormat="0" applyBorder="0" applyAlignment="0" applyProtection="0"/>
    <xf numFmtId="0" fontId="59" fillId="0" borderId="0"/>
    <xf numFmtId="0" fontId="31" fillId="0" borderId="0" applyNumberFormat="0" applyFill="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23" borderId="3" applyNumberFormat="0" applyAlignment="0" applyProtection="0"/>
    <xf numFmtId="165" fontId="1"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21" fillId="5" borderId="0" applyNumberFormat="0" applyBorder="0" applyAlignment="0" applyProtection="0"/>
    <xf numFmtId="0" fontId="21" fillId="10" borderId="0" applyNumberFormat="0" applyBorder="0" applyAlignment="0" applyProtection="0"/>
    <xf numFmtId="0" fontId="32" fillId="0" borderId="6" applyNumberFormat="0" applyFill="0" applyAlignment="0" applyProtection="0"/>
    <xf numFmtId="0" fontId="21" fillId="2" borderId="0" applyNumberFormat="0" applyBorder="0" applyAlignment="0" applyProtection="0"/>
    <xf numFmtId="0" fontId="27" fillId="0" borderId="0" applyNumberFormat="0" applyFill="0" applyBorder="0" applyAlignment="0" applyProtection="0"/>
    <xf numFmtId="0" fontId="22" fillId="14" borderId="0" applyNumberFormat="0" applyBorder="0" applyAlignment="0" applyProtection="0"/>
    <xf numFmtId="0" fontId="21" fillId="11" borderId="0" applyNumberFormat="0" applyBorder="0" applyAlignment="0" applyProtection="0"/>
    <xf numFmtId="0" fontId="22" fillId="14" borderId="0" applyNumberFormat="0" applyBorder="0" applyAlignment="0" applyProtection="0"/>
    <xf numFmtId="0" fontId="21" fillId="9" borderId="0" applyNumberFormat="0" applyBorder="0" applyAlignment="0" applyProtection="0"/>
    <xf numFmtId="0" fontId="25" fillId="7" borderId="2" applyNumberFormat="0" applyAlignment="0" applyProtection="0"/>
    <xf numFmtId="0" fontId="34" fillId="0" borderId="0" applyNumberFormat="0" applyFill="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1" fillId="4" borderId="0" applyNumberFormat="0" applyBorder="0" applyAlignment="0" applyProtection="0"/>
    <xf numFmtId="0" fontId="22" fillId="13" borderId="0" applyNumberFormat="0" applyBorder="0" applyAlignment="0" applyProtection="0"/>
    <xf numFmtId="0" fontId="23" fillId="21" borderId="1" applyNumberFormat="0" applyAlignment="0" applyProtection="0"/>
    <xf numFmtId="43" fontId="1" fillId="0" borderId="0" applyFont="0" applyFill="0" applyBorder="0" applyAlignment="0" applyProtection="0"/>
    <xf numFmtId="0" fontId="36" fillId="0" borderId="0" applyNumberFormat="0" applyFill="0" applyBorder="0" applyAlignment="0" applyProtection="0"/>
    <xf numFmtId="0" fontId="26" fillId="0" borderId="4" applyNumberFormat="0" applyFill="0" applyAlignment="0" applyProtection="0"/>
    <xf numFmtId="0" fontId="21" fillId="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1" fillId="0" borderId="0"/>
    <xf numFmtId="0" fontId="22" fillId="15"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cellStyleXfs>
  <cellXfs count="631">
    <xf numFmtId="0" fontId="0" fillId="0" borderId="0" xfId="0"/>
    <xf numFmtId="0" fontId="4" fillId="26" borderId="0" xfId="100" applyFont="1" applyFill="1" applyBorder="1" applyAlignment="1" applyProtection="1"/>
    <xf numFmtId="0" fontId="0" fillId="26" borderId="0" xfId="0" applyFill="1" applyBorder="1"/>
    <xf numFmtId="8" fontId="3" fillId="27" borderId="26" xfId="0" applyNumberFormat="1" applyFont="1" applyFill="1" applyBorder="1" applyProtection="1"/>
    <xf numFmtId="0" fontId="3" fillId="0" borderId="0" xfId="0" applyFont="1" applyFill="1" applyProtection="1"/>
    <xf numFmtId="0" fontId="6" fillId="27" borderId="28" xfId="0" applyFont="1" applyFill="1" applyBorder="1" applyProtection="1"/>
    <xf numFmtId="0" fontId="6" fillId="27" borderId="28" xfId="0" applyFont="1" applyFill="1" applyBorder="1" applyAlignment="1" applyProtection="1"/>
    <xf numFmtId="0" fontId="6" fillId="0" borderId="0" xfId="0" applyFont="1" applyProtection="1"/>
    <xf numFmtId="0" fontId="6" fillId="0" borderId="0" xfId="0" applyFont="1" applyAlignment="1" applyProtection="1">
      <alignment horizontal="left" wrapText="1"/>
    </xf>
    <xf numFmtId="0" fontId="0" fillId="0" borderId="0" xfId="0" applyProtection="1"/>
    <xf numFmtId="0" fontId="6" fillId="0" borderId="0" xfId="94" applyFont="1" applyFill="1" applyBorder="1"/>
    <xf numFmtId="0" fontId="11" fillId="27" borderId="21" xfId="0" applyFont="1" applyFill="1" applyBorder="1" applyAlignment="1" applyProtection="1">
      <alignment horizontal="center"/>
    </xf>
    <xf numFmtId="0" fontId="0" fillId="0" borderId="0" xfId="0" applyBorder="1" applyProtection="1"/>
    <xf numFmtId="0" fontId="0" fillId="0" borderId="0" xfId="0" applyFill="1" applyProtection="1"/>
    <xf numFmtId="0" fontId="0" fillId="26" borderId="0" xfId="0" applyFill="1" applyBorder="1" applyProtection="1"/>
    <xf numFmtId="0" fontId="39" fillId="26" borderId="0" xfId="0" applyFont="1" applyFill="1" applyBorder="1" applyProtection="1"/>
    <xf numFmtId="0" fontId="12" fillId="26" borderId="0" xfId="0" applyFont="1" applyFill="1" applyBorder="1" applyProtection="1"/>
    <xf numFmtId="0" fontId="18" fillId="26" borderId="0" xfId="0" applyFont="1" applyFill="1" applyBorder="1" applyProtection="1"/>
    <xf numFmtId="0" fontId="40" fillId="26" borderId="0" xfId="0" applyFont="1" applyFill="1" applyBorder="1" applyProtection="1"/>
    <xf numFmtId="0" fontId="12" fillId="0" borderId="21" xfId="95" applyFont="1" applyFill="1" applyBorder="1"/>
    <xf numFmtId="0" fontId="12" fillId="0" borderId="30" xfId="95" applyFont="1" applyFill="1" applyBorder="1"/>
    <xf numFmtId="0" fontId="12" fillId="0" borderId="21" xfId="95" applyFont="1" applyBorder="1" applyProtection="1"/>
    <xf numFmtId="0" fontId="12" fillId="0" borderId="21" xfId="95" applyFont="1" applyBorder="1"/>
    <xf numFmtId="0" fontId="12" fillId="0" borderId="21" xfId="95" applyFont="1" applyFill="1" applyBorder="1" applyProtection="1"/>
    <xf numFmtId="0" fontId="12" fillId="0" borderId="30" xfId="95" applyFont="1" applyBorder="1" applyProtection="1"/>
    <xf numFmtId="0" fontId="12" fillId="0" borderId="30" xfId="95" applyFont="1" applyBorder="1"/>
    <xf numFmtId="0" fontId="12" fillId="0" borderId="30" xfId="95" applyFont="1" applyFill="1" applyBorder="1" applyProtection="1"/>
    <xf numFmtId="4" fontId="12" fillId="0" borderId="0" xfId="0" applyNumberFormat="1" applyFont="1" applyFill="1" applyBorder="1" applyProtection="1">
      <protection locked="0"/>
    </xf>
    <xf numFmtId="0" fontId="12" fillId="0" borderId="0" xfId="95" applyFont="1" applyFill="1" applyBorder="1"/>
    <xf numFmtId="0" fontId="6" fillId="0" borderId="30" xfId="94" applyFont="1" applyFill="1" applyBorder="1"/>
    <xf numFmtId="0" fontId="11" fillId="27" borderId="17" xfId="0" applyFont="1" applyFill="1" applyBorder="1" applyAlignment="1" applyProtection="1">
      <alignment horizontal="center" vertical="center"/>
    </xf>
    <xf numFmtId="3" fontId="0" fillId="0" borderId="0" xfId="0" applyNumberFormat="1" applyFill="1" applyProtection="1"/>
    <xf numFmtId="0" fontId="59" fillId="0" borderId="0" xfId="99"/>
    <xf numFmtId="0" fontId="6" fillId="0" borderId="21" xfId="95" applyBorder="1"/>
    <xf numFmtId="0" fontId="19" fillId="0" borderId="30" xfId="95" applyFont="1" applyBorder="1"/>
    <xf numFmtId="0" fontId="5" fillId="38" borderId="35" xfId="0" applyFont="1" applyFill="1" applyBorder="1" applyProtection="1"/>
    <xf numFmtId="0" fontId="63" fillId="27" borderId="20" xfId="99" applyFont="1" applyFill="1" applyBorder="1"/>
    <xf numFmtId="0" fontId="59" fillId="27" borderId="31" xfId="99" applyFill="1" applyBorder="1"/>
    <xf numFmtId="0" fontId="5" fillId="38" borderId="35" xfId="100" applyFont="1" applyFill="1" applyBorder="1" applyProtection="1"/>
    <xf numFmtId="0" fontId="5" fillId="38" borderId="37" xfId="0" applyFont="1" applyFill="1" applyBorder="1" applyProtection="1"/>
    <xf numFmtId="0" fontId="5" fillId="38" borderId="68" xfId="100" applyFont="1" applyFill="1" applyBorder="1" applyAlignment="1" applyProtection="1">
      <alignment horizontal="right"/>
    </xf>
    <xf numFmtId="0" fontId="1" fillId="38" borderId="70" xfId="100" applyFont="1" applyFill="1" applyBorder="1" applyAlignment="1" applyProtection="1">
      <alignment horizontal="right"/>
    </xf>
    <xf numFmtId="0" fontId="7" fillId="38" borderId="38" xfId="100" applyFont="1" applyFill="1" applyBorder="1" applyAlignment="1" applyProtection="1">
      <alignment horizontal="right"/>
    </xf>
    <xf numFmtId="0" fontId="5" fillId="38" borderId="72" xfId="100" applyFont="1" applyFill="1" applyBorder="1" applyAlignment="1" applyProtection="1">
      <alignment horizontal="right"/>
    </xf>
    <xf numFmtId="0" fontId="5" fillId="38" borderId="47" xfId="100" applyFont="1" applyFill="1" applyBorder="1" applyAlignment="1" applyProtection="1">
      <alignment horizontal="right"/>
    </xf>
    <xf numFmtId="0" fontId="5" fillId="38" borderId="38" xfId="100" applyFont="1" applyFill="1" applyBorder="1" applyAlignment="1" applyProtection="1">
      <alignment horizontal="right"/>
    </xf>
    <xf numFmtId="0" fontId="5" fillId="38" borderId="70" xfId="100" applyFont="1" applyFill="1" applyBorder="1" applyAlignment="1" applyProtection="1">
      <alignment horizontal="right"/>
    </xf>
    <xf numFmtId="0" fontId="5" fillId="38" borderId="68" xfId="100" applyFont="1" applyFill="1" applyBorder="1" applyAlignment="1" applyProtection="1">
      <alignment horizontal="right" wrapText="1"/>
    </xf>
    <xf numFmtId="0" fontId="5" fillId="38" borderId="70" xfId="100" applyFont="1" applyFill="1" applyBorder="1" applyAlignment="1" applyProtection="1">
      <alignment horizontal="right" wrapText="1"/>
    </xf>
    <xf numFmtId="0" fontId="5" fillId="38" borderId="38" xfId="100" applyFont="1" applyFill="1" applyBorder="1" applyProtection="1"/>
    <xf numFmtId="0" fontId="5" fillId="38" borderId="48" xfId="100" applyFont="1" applyFill="1" applyBorder="1" applyProtection="1"/>
    <xf numFmtId="0" fontId="5" fillId="38" borderId="40" xfId="100" applyFont="1" applyFill="1" applyBorder="1" applyProtection="1"/>
    <xf numFmtId="0" fontId="5" fillId="38" borderId="40" xfId="100" applyFont="1" applyFill="1" applyBorder="1" applyAlignment="1" applyProtection="1"/>
    <xf numFmtId="0" fontId="5" fillId="38" borderId="66" xfId="0" applyFont="1" applyFill="1" applyBorder="1" applyProtection="1"/>
    <xf numFmtId="0" fontId="5" fillId="39" borderId="0" xfId="100" applyFont="1" applyFill="1" applyBorder="1" applyProtection="1"/>
    <xf numFmtId="0" fontId="9" fillId="39" borderId="0" xfId="100" applyFont="1" applyFill="1" applyBorder="1" applyAlignment="1" applyProtection="1">
      <alignment horizontal="center"/>
    </xf>
    <xf numFmtId="0" fontId="0" fillId="39" borderId="0" xfId="0" applyFill="1" applyBorder="1" applyProtection="1"/>
    <xf numFmtId="0" fontId="0" fillId="38" borderId="41" xfId="0" applyFill="1" applyBorder="1" applyProtection="1"/>
    <xf numFmtId="0" fontId="5" fillId="38" borderId="67" xfId="100" applyFont="1" applyFill="1" applyBorder="1" applyAlignment="1" applyProtection="1"/>
    <xf numFmtId="0" fontId="18" fillId="30" borderId="69" xfId="100" applyFont="1" applyFill="1" applyBorder="1" applyProtection="1">
      <protection locked="0"/>
    </xf>
    <xf numFmtId="0" fontId="12" fillId="30" borderId="71" xfId="100" applyFont="1" applyFill="1" applyBorder="1" applyProtection="1">
      <protection locked="0"/>
    </xf>
    <xf numFmtId="0" fontId="40" fillId="30" borderId="71" xfId="100" applyFont="1" applyFill="1" applyBorder="1" applyProtection="1">
      <protection locked="0"/>
    </xf>
    <xf numFmtId="0" fontId="12" fillId="30" borderId="39" xfId="0" applyFont="1" applyFill="1" applyBorder="1" applyProtection="1">
      <protection locked="0"/>
    </xf>
    <xf numFmtId="0" fontId="12" fillId="30" borderId="39" xfId="0" applyFont="1" applyFill="1" applyBorder="1" applyAlignment="1" applyProtection="1">
      <alignment horizontal="left"/>
      <protection locked="0"/>
    </xf>
    <xf numFmtId="0" fontId="18" fillId="30" borderId="49" xfId="100" applyFont="1" applyFill="1" applyBorder="1" applyProtection="1">
      <protection locked="0"/>
    </xf>
    <xf numFmtId="0" fontId="18" fillId="30" borderId="73" xfId="100" applyFont="1" applyFill="1" applyBorder="1" applyProtection="1">
      <protection locked="0"/>
    </xf>
    <xf numFmtId="0" fontId="1" fillId="38" borderId="69" xfId="0" applyFont="1" applyFill="1" applyBorder="1" applyAlignment="1" applyProtection="1">
      <alignment wrapText="1"/>
    </xf>
    <xf numFmtId="0" fontId="1" fillId="38" borderId="71" xfId="0" applyFont="1" applyFill="1" applyBorder="1" applyAlignment="1" applyProtection="1">
      <alignment wrapText="1"/>
    </xf>
    <xf numFmtId="0" fontId="2" fillId="38" borderId="74" xfId="79" applyFill="1" applyBorder="1" applyAlignment="1" applyProtection="1">
      <alignment horizontal="right"/>
    </xf>
    <xf numFmtId="0" fontId="1" fillId="38" borderId="71" xfId="0" applyFont="1" applyFill="1" applyBorder="1" applyProtection="1"/>
    <xf numFmtId="0" fontId="1" fillId="38" borderId="49" xfId="100" applyFont="1" applyFill="1" applyBorder="1" applyProtection="1"/>
    <xf numFmtId="0" fontId="9" fillId="38" borderId="37" xfId="100" applyFont="1" applyFill="1" applyBorder="1" applyAlignment="1" applyProtection="1">
      <alignment horizontal="center"/>
    </xf>
    <xf numFmtId="0" fontId="9" fillId="38" borderId="41" xfId="100" applyFont="1" applyFill="1" applyBorder="1" applyAlignment="1" applyProtection="1">
      <alignment horizontal="center"/>
    </xf>
    <xf numFmtId="0" fontId="5" fillId="38" borderId="66" xfId="100" applyFont="1" applyFill="1" applyBorder="1" applyProtection="1"/>
    <xf numFmtId="0" fontId="9" fillId="38" borderId="67" xfId="100" applyFont="1" applyFill="1" applyBorder="1" applyAlignment="1" applyProtection="1">
      <alignment horizontal="center"/>
    </xf>
    <xf numFmtId="0" fontId="8" fillId="0" borderId="51" xfId="100" applyFont="1" applyFill="1" applyBorder="1" applyAlignment="1" applyProtection="1">
      <alignment horizontal="center"/>
    </xf>
    <xf numFmtId="0" fontId="12" fillId="0" borderId="0" xfId="0" applyFont="1" applyBorder="1" applyProtection="1"/>
    <xf numFmtId="0" fontId="38" fillId="0" borderId="0" xfId="99" applyFont="1" applyProtection="1"/>
    <xf numFmtId="0" fontId="59" fillId="0" borderId="0" xfId="99" applyProtection="1"/>
    <xf numFmtId="4" fontId="59" fillId="0" borderId="0" xfId="99" applyNumberFormat="1" applyProtection="1"/>
    <xf numFmtId="8" fontId="67" fillId="39" borderId="0" xfId="0" applyNumberFormat="1" applyFont="1" applyFill="1" applyBorder="1" applyAlignment="1">
      <alignment vertical="center" wrapText="1"/>
    </xf>
    <xf numFmtId="8" fontId="0" fillId="26" borderId="0" xfId="0" applyNumberFormat="1" applyFill="1" applyBorder="1" applyProtection="1"/>
    <xf numFmtId="0" fontId="1" fillId="26" borderId="0" xfId="0" applyFont="1" applyFill="1" applyBorder="1"/>
    <xf numFmtId="168" fontId="12" fillId="0" borderId="46" xfId="0" applyNumberFormat="1" applyFont="1" applyFill="1" applyBorder="1" applyProtection="1">
      <protection hidden="1"/>
    </xf>
    <xf numFmtId="168" fontId="12" fillId="0" borderId="38" xfId="0" applyNumberFormat="1" applyFont="1" applyFill="1" applyBorder="1" applyProtection="1">
      <protection hidden="1"/>
    </xf>
    <xf numFmtId="168" fontId="12" fillId="0" borderId="47" xfId="0" applyNumberFormat="1" applyFont="1" applyFill="1" applyBorder="1" applyProtection="1">
      <protection hidden="1"/>
    </xf>
    <xf numFmtId="168" fontId="12" fillId="0" borderId="48" xfId="0" applyNumberFormat="1" applyFont="1" applyFill="1" applyBorder="1" applyProtection="1">
      <protection hidden="1"/>
    </xf>
    <xf numFmtId="168" fontId="18" fillId="38" borderId="24" xfId="0" applyNumberFormat="1" applyFont="1" applyFill="1" applyBorder="1" applyProtection="1">
      <protection hidden="1"/>
    </xf>
    <xf numFmtId="0" fontId="66" fillId="0" borderId="0" xfId="0" applyFont="1" applyFill="1" applyBorder="1" applyProtection="1">
      <protection hidden="1"/>
    </xf>
    <xf numFmtId="0" fontId="41" fillId="0" borderId="0" xfId="0" applyFont="1" applyProtection="1">
      <protection hidden="1"/>
    </xf>
    <xf numFmtId="0" fontId="5" fillId="0" borderId="0" xfId="0" applyFont="1" applyAlignment="1" applyProtection="1">
      <alignment horizontal="left"/>
      <protection hidden="1"/>
    </xf>
    <xf numFmtId="0" fontId="6" fillId="0" borderId="0" xfId="0" applyFont="1" applyProtection="1">
      <protection hidden="1"/>
    </xf>
    <xf numFmtId="168" fontId="12" fillId="0" borderId="42" xfId="0" applyNumberFormat="1" applyFont="1" applyFill="1" applyBorder="1" applyProtection="1">
      <protection hidden="1"/>
    </xf>
    <xf numFmtId="0" fontId="3" fillId="0" borderId="0" xfId="0" applyFont="1" applyProtection="1">
      <protection hidden="1"/>
    </xf>
    <xf numFmtId="168" fontId="12" fillId="0" borderId="63" xfId="0" applyNumberFormat="1" applyFont="1" applyFill="1" applyBorder="1" applyProtection="1">
      <protection hidden="1"/>
    </xf>
    <xf numFmtId="168" fontId="12" fillId="0" borderId="43" xfId="0" applyNumberFormat="1" applyFont="1" applyFill="1" applyBorder="1" applyProtection="1">
      <protection hidden="1"/>
    </xf>
    <xf numFmtId="168" fontId="12" fillId="0" borderId="44" xfId="0" applyNumberFormat="1" applyFont="1" applyFill="1" applyBorder="1" applyProtection="1">
      <protection hidden="1"/>
    </xf>
    <xf numFmtId="168" fontId="10" fillId="38" borderId="27" xfId="0" applyNumberFormat="1" applyFont="1" applyFill="1" applyBorder="1" applyProtection="1">
      <protection hidden="1"/>
    </xf>
    <xf numFmtId="0" fontId="12" fillId="0" borderId="27" xfId="0" applyFont="1" applyBorder="1" applyProtection="1">
      <protection hidden="1"/>
    </xf>
    <xf numFmtId="0" fontId="18" fillId="38" borderId="60" xfId="0" applyFont="1" applyFill="1" applyBorder="1" applyAlignment="1" applyProtection="1">
      <alignment horizontal="center" vertical="center" wrapText="1"/>
      <protection hidden="1"/>
    </xf>
    <xf numFmtId="0" fontId="18" fillId="38" borderId="55" xfId="0" applyFont="1" applyFill="1" applyBorder="1" applyAlignment="1" applyProtection="1">
      <alignment horizontal="center" vertical="center" wrapText="1"/>
      <protection hidden="1"/>
    </xf>
    <xf numFmtId="0" fontId="18" fillId="38" borderId="25" xfId="0" applyFont="1" applyFill="1" applyBorder="1" applyAlignment="1" applyProtection="1">
      <alignment horizontal="center" vertical="center" wrapText="1"/>
      <protection hidden="1"/>
    </xf>
    <xf numFmtId="169" fontId="12" fillId="0" borderId="61" xfId="0" applyNumberFormat="1" applyFont="1" applyFill="1" applyBorder="1" applyProtection="1">
      <protection hidden="1"/>
    </xf>
    <xf numFmtId="168" fontId="12" fillId="0" borderId="56" xfId="0" applyNumberFormat="1" applyFont="1" applyFill="1" applyBorder="1" applyProtection="1">
      <protection hidden="1"/>
    </xf>
    <xf numFmtId="168" fontId="12" fillId="0" borderId="49" xfId="0" applyNumberFormat="1" applyFont="1" applyFill="1" applyBorder="1" applyProtection="1">
      <protection hidden="1"/>
    </xf>
    <xf numFmtId="169" fontId="12" fillId="0" borderId="62" xfId="0" applyNumberFormat="1" applyFont="1" applyFill="1" applyBorder="1" applyProtection="1">
      <protection hidden="1"/>
    </xf>
    <xf numFmtId="168" fontId="12" fillId="0" borderId="57" xfId="0" applyNumberFormat="1" applyFont="1" applyFill="1" applyBorder="1" applyProtection="1">
      <protection hidden="1"/>
    </xf>
    <xf numFmtId="168" fontId="12" fillId="0" borderId="39" xfId="0" applyNumberFormat="1" applyFont="1" applyFill="1" applyBorder="1" applyProtection="1">
      <protection hidden="1"/>
    </xf>
    <xf numFmtId="169" fontId="12" fillId="0" borderId="64" xfId="0" applyNumberFormat="1" applyFont="1" applyFill="1" applyBorder="1" applyProtection="1">
      <protection hidden="1"/>
    </xf>
    <xf numFmtId="169" fontId="18" fillId="38" borderId="65" xfId="0" applyNumberFormat="1" applyFont="1" applyFill="1" applyBorder="1" applyProtection="1">
      <protection hidden="1"/>
    </xf>
    <xf numFmtId="168" fontId="18" fillId="38" borderId="58" xfId="0" applyNumberFormat="1" applyFont="1" applyFill="1" applyBorder="1" applyProtection="1">
      <protection hidden="1"/>
    </xf>
    <xf numFmtId="168" fontId="18" fillId="38" borderId="51" xfId="0" applyNumberFormat="1" applyFont="1" applyFill="1" applyBorder="1" applyProtection="1">
      <protection hidden="1"/>
    </xf>
    <xf numFmtId="8" fontId="67" fillId="39"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69" fontId="18" fillId="0" borderId="49" xfId="0" applyNumberFormat="1" applyFont="1" applyFill="1" applyBorder="1" applyAlignment="1" applyProtection="1">
      <alignment horizontal="center" vertical="center" wrapText="1"/>
      <protection hidden="1"/>
    </xf>
    <xf numFmtId="169" fontId="18" fillId="0" borderId="39" xfId="0" applyNumberFormat="1" applyFont="1" applyFill="1" applyBorder="1" applyAlignment="1" applyProtection="1">
      <alignment horizontal="center" vertical="center" wrapText="1"/>
      <protection hidden="1"/>
    </xf>
    <xf numFmtId="169" fontId="18" fillId="0" borderId="77" xfId="0" applyNumberFormat="1" applyFont="1" applyFill="1" applyBorder="1" applyAlignment="1" applyProtection="1">
      <alignment horizontal="center" vertical="center" wrapText="1"/>
      <protection hidden="1"/>
    </xf>
    <xf numFmtId="169" fontId="12" fillId="0" borderId="50" xfId="0" applyNumberFormat="1" applyFont="1" applyFill="1" applyBorder="1" applyProtection="1">
      <protection hidden="1"/>
    </xf>
    <xf numFmtId="169" fontId="12" fillId="0" borderId="39" xfId="0" applyNumberFormat="1" applyFont="1" applyFill="1" applyBorder="1" applyProtection="1">
      <protection hidden="1"/>
    </xf>
    <xf numFmtId="169" fontId="18" fillId="38" borderId="25" xfId="0" applyNumberFormat="1" applyFont="1" applyFill="1" applyBorder="1" applyProtection="1">
      <protection hidden="1"/>
    </xf>
    <xf numFmtId="0" fontId="69" fillId="0" borderId="0" xfId="99" applyFont="1" applyProtection="1">
      <protection hidden="1"/>
    </xf>
    <xf numFmtId="0" fontId="69" fillId="0" borderId="0" xfId="99" applyFont="1"/>
    <xf numFmtId="0" fontId="71" fillId="0" borderId="0" xfId="99" applyFont="1" applyProtection="1">
      <protection hidden="1"/>
    </xf>
    <xf numFmtId="0" fontId="71" fillId="0" borderId="0" xfId="99" applyFont="1" applyFill="1" applyBorder="1" applyProtection="1">
      <protection hidden="1"/>
    </xf>
    <xf numFmtId="0" fontId="12" fillId="27" borderId="21" xfId="95" applyFont="1" applyFill="1" applyBorder="1" applyAlignment="1" applyProtection="1">
      <alignment horizontal="left"/>
    </xf>
    <xf numFmtId="4" fontId="3" fillId="0" borderId="21" xfId="0" applyNumberFormat="1" applyFont="1" applyFill="1" applyBorder="1" applyAlignment="1" applyProtection="1">
      <alignment horizontal="center" vertical="center" wrapText="1"/>
      <protection hidden="1"/>
    </xf>
    <xf numFmtId="0" fontId="5" fillId="27" borderId="0" xfId="95" applyFont="1" applyFill="1" applyBorder="1" applyAlignment="1">
      <alignment vertical="top"/>
    </xf>
    <xf numFmtId="49" fontId="12" fillId="41" borderId="21" xfId="0" applyNumberFormat="1" applyFont="1" applyFill="1" applyBorder="1" applyProtection="1">
      <protection locked="0"/>
    </xf>
    <xf numFmtId="4" fontId="69" fillId="0" borderId="0" xfId="99" applyNumberFormat="1" applyFont="1" applyProtection="1">
      <protection hidden="1"/>
    </xf>
    <xf numFmtId="4" fontId="71" fillId="0" borderId="0" xfId="99" applyNumberFormat="1" applyFont="1" applyProtection="1">
      <protection hidden="1"/>
    </xf>
    <xf numFmtId="4" fontId="69" fillId="0" borderId="0" xfId="99" applyNumberFormat="1" applyFont="1" applyFill="1" applyProtection="1">
      <protection hidden="1"/>
    </xf>
    <xf numFmtId="8" fontId="67" fillId="39" borderId="0" xfId="0" applyNumberFormat="1" applyFont="1" applyFill="1" applyBorder="1" applyAlignment="1" applyProtection="1">
      <alignment horizontal="center" vertical="center" wrapText="1"/>
      <protection hidden="1"/>
    </xf>
    <xf numFmtId="0" fontId="18" fillId="38" borderId="47" xfId="100" applyFont="1" applyFill="1" applyBorder="1" applyAlignment="1" applyProtection="1">
      <alignment horizontal="center" vertical="center" wrapText="1"/>
    </xf>
    <xf numFmtId="0" fontId="18" fillId="38" borderId="75" xfId="100" applyFont="1" applyFill="1" applyBorder="1" applyAlignment="1" applyProtection="1">
      <alignment horizontal="center" vertical="center" wrapText="1"/>
    </xf>
    <xf numFmtId="168" fontId="12" fillId="0" borderId="79" xfId="0" applyNumberFormat="1" applyFont="1" applyFill="1" applyBorder="1" applyProtection="1">
      <protection hidden="1"/>
    </xf>
    <xf numFmtId="169" fontId="12" fillId="0" borderId="81" xfId="0" applyNumberFormat="1" applyFont="1" applyFill="1" applyBorder="1" applyProtection="1">
      <protection hidden="1"/>
    </xf>
    <xf numFmtId="168" fontId="12" fillId="0" borderId="82" xfId="0" applyNumberFormat="1" applyFont="1" applyFill="1" applyBorder="1" applyProtection="1">
      <protection hidden="1"/>
    </xf>
    <xf numFmtId="168" fontId="12" fillId="0" borderId="80" xfId="0" applyNumberFormat="1" applyFont="1" applyFill="1" applyBorder="1" applyProtection="1">
      <protection hidden="1"/>
    </xf>
    <xf numFmtId="0" fontId="12" fillId="0" borderId="45" xfId="0" applyFont="1" applyBorder="1" applyProtection="1">
      <protection hidden="1"/>
    </xf>
    <xf numFmtId="0" fontId="74" fillId="0" borderId="29" xfId="95" applyFont="1" applyFill="1" applyBorder="1" applyProtection="1"/>
    <xf numFmtId="0" fontId="12" fillId="0" borderId="0" xfId="0" applyFont="1"/>
    <xf numFmtId="0" fontId="72" fillId="0" borderId="0" xfId="0" applyFont="1"/>
    <xf numFmtId="0" fontId="74" fillId="43" borderId="83" xfId="94" applyFont="1" applyFill="1" applyBorder="1"/>
    <xf numFmtId="8" fontId="18" fillId="42" borderId="21" xfId="0" applyNumberFormat="1" applyFont="1" applyFill="1" applyBorder="1" applyAlignment="1" applyProtection="1">
      <alignment horizontal="center" vertical="center" wrapText="1"/>
    </xf>
    <xf numFmtId="0" fontId="78" fillId="26" borderId="0" xfId="0" applyFont="1" applyFill="1" applyBorder="1" applyProtection="1"/>
    <xf numFmtId="171" fontId="70" fillId="26" borderId="0" xfId="0" applyNumberFormat="1" applyFont="1" applyFill="1" applyBorder="1" applyProtection="1"/>
    <xf numFmtId="8" fontId="67" fillId="39" borderId="0" xfId="0" applyNumberFormat="1" applyFont="1" applyFill="1" applyBorder="1" applyAlignment="1" applyProtection="1">
      <alignment vertical="center"/>
      <protection hidden="1"/>
    </xf>
    <xf numFmtId="171" fontId="70" fillId="26" borderId="0" xfId="124" applyNumberFormat="1" applyFont="1" applyFill="1" applyBorder="1" applyProtection="1"/>
    <xf numFmtId="0" fontId="1" fillId="26" borderId="0" xfId="0" applyFont="1" applyFill="1" applyBorder="1" applyAlignment="1">
      <alignment wrapText="1"/>
    </xf>
    <xf numFmtId="4" fontId="12" fillId="27" borderId="21" xfId="95" applyNumberFormat="1" applyFont="1" applyFill="1" applyBorder="1" applyAlignment="1" applyProtection="1">
      <alignment horizontal="center" wrapText="1"/>
    </xf>
    <xf numFmtId="4" fontId="81" fillId="0" borderId="0" xfId="99" applyNumberFormat="1" applyFont="1" applyProtection="1">
      <protection hidden="1"/>
    </xf>
    <xf numFmtId="169" fontId="12" fillId="0" borderId="84" xfId="0" applyNumberFormat="1" applyFont="1" applyFill="1" applyBorder="1" applyProtection="1">
      <protection hidden="1"/>
    </xf>
    <xf numFmtId="169" fontId="12" fillId="0" borderId="85" xfId="0" applyNumberFormat="1" applyFont="1" applyFill="1" applyBorder="1" applyProtection="1">
      <protection hidden="1"/>
    </xf>
    <xf numFmtId="169" fontId="12" fillId="0" borderId="86" xfId="0" applyNumberFormat="1" applyFont="1" applyFill="1" applyBorder="1" applyProtection="1">
      <protection hidden="1"/>
    </xf>
    <xf numFmtId="3" fontId="82" fillId="0" borderId="0" xfId="0" applyNumberFormat="1" applyFont="1" applyFill="1" applyProtection="1"/>
    <xf numFmtId="3" fontId="82" fillId="0" borderId="0" xfId="0" applyNumberFormat="1" applyFont="1" applyFill="1" applyAlignment="1" applyProtection="1"/>
    <xf numFmtId="0" fontId="0" fillId="0" borderId="0" xfId="0" applyBorder="1" applyAlignment="1" applyProtection="1"/>
    <xf numFmtId="0" fontId="18" fillId="38" borderId="87" xfId="0" applyFont="1" applyFill="1" applyBorder="1" applyAlignment="1" applyProtection="1">
      <alignment horizontal="center" vertical="center" wrapText="1"/>
      <protection hidden="1"/>
    </xf>
    <xf numFmtId="2" fontId="65" fillId="31" borderId="21" xfId="135" applyNumberFormat="1" applyFont="1" applyFill="1" applyBorder="1"/>
    <xf numFmtId="4" fontId="1" fillId="29" borderId="21" xfId="94" applyNumberFormat="1" applyFont="1" applyFill="1" applyBorder="1"/>
    <xf numFmtId="0" fontId="59" fillId="27" borderId="30" xfId="99" applyFont="1" applyFill="1" applyBorder="1"/>
    <xf numFmtId="4" fontId="1" fillId="0" borderId="21" xfId="95" applyNumberFormat="1" applyFont="1" applyBorder="1"/>
    <xf numFmtId="0" fontId="59" fillId="0" borderId="0" xfId="99" applyFont="1" applyProtection="1"/>
    <xf numFmtId="0" fontId="59" fillId="0" borderId="0" xfId="135"/>
    <xf numFmtId="0" fontId="1" fillId="0" borderId="21" xfId="94" applyBorder="1"/>
    <xf numFmtId="0" fontId="1" fillId="0" borderId="21" xfId="94" applyFill="1" applyBorder="1"/>
    <xf numFmtId="0" fontId="19" fillId="0" borderId="76" xfId="94" applyFont="1" applyBorder="1"/>
    <xf numFmtId="0" fontId="19" fillId="0" borderId="76" xfId="94" applyFont="1" applyFill="1" applyBorder="1"/>
    <xf numFmtId="0" fontId="1" fillId="0" borderId="0" xfId="94" applyBorder="1"/>
    <xf numFmtId="0" fontId="19" fillId="0" borderId="0" xfId="94" applyFont="1" applyFill="1" applyBorder="1"/>
    <xf numFmtId="0" fontId="1" fillId="28" borderId="21" xfId="94" applyFill="1" applyBorder="1"/>
    <xf numFmtId="0" fontId="1" fillId="28" borderId="21" xfId="94" applyFont="1" applyFill="1" applyBorder="1"/>
    <xf numFmtId="0" fontId="1" fillId="0" borderId="21" xfId="94" applyFont="1" applyFill="1" applyBorder="1"/>
    <xf numFmtId="0" fontId="1" fillId="0" borderId="0" xfId="94" applyFill="1" applyBorder="1"/>
    <xf numFmtId="0" fontId="1" fillId="31" borderId="21" xfId="94" applyFill="1" applyBorder="1"/>
    <xf numFmtId="0" fontId="1" fillId="31" borderId="21" xfId="94" applyFont="1" applyFill="1" applyBorder="1"/>
    <xf numFmtId="0" fontId="1" fillId="0" borderId="21" xfId="94" applyFont="1" applyBorder="1"/>
    <xf numFmtId="0" fontId="59" fillId="27" borderId="0" xfId="135" applyFill="1"/>
    <xf numFmtId="0" fontId="59" fillId="27" borderId="16" xfId="135" applyFill="1" applyBorder="1"/>
    <xf numFmtId="2" fontId="1" fillId="0" borderId="21" xfId="94" applyNumberFormat="1" applyFont="1" applyFill="1" applyBorder="1"/>
    <xf numFmtId="2" fontId="1" fillId="0" borderId="21" xfId="94" applyNumberFormat="1" applyFont="1" applyBorder="1"/>
    <xf numFmtId="0" fontId="65" fillId="28" borderId="21" xfId="135" applyFont="1" applyFill="1" applyBorder="1"/>
    <xf numFmtId="0" fontId="63" fillId="27" borderId="0" xfId="135" applyFont="1" applyFill="1"/>
    <xf numFmtId="0" fontId="1" fillId="0" borderId="18" xfId="94" applyFont="1" applyFill="1" applyBorder="1" applyAlignment="1">
      <alignment horizontal="right"/>
    </xf>
    <xf numFmtId="0" fontId="21" fillId="27" borderId="0" xfId="135" applyFont="1" applyFill="1"/>
    <xf numFmtId="0" fontId="1" fillId="28" borderId="0" xfId="94" applyFont="1" applyFill="1" applyBorder="1"/>
    <xf numFmtId="0" fontId="59" fillId="0" borderId="21" xfId="135" applyFill="1" applyBorder="1"/>
    <xf numFmtId="0" fontId="1" fillId="0" borderId="0" xfId="94" applyFont="1" applyBorder="1"/>
    <xf numFmtId="0" fontId="59" fillId="31" borderId="21" xfId="135" applyFill="1" applyBorder="1"/>
    <xf numFmtId="0" fontId="59" fillId="28" borderId="21" xfId="135" applyFill="1" applyBorder="1"/>
    <xf numFmtId="0" fontId="1" fillId="37" borderId="21" xfId="94" applyFont="1" applyFill="1" applyBorder="1"/>
    <xf numFmtId="0" fontId="1" fillId="37" borderId="21" xfId="94" applyFill="1" applyBorder="1"/>
    <xf numFmtId="0" fontId="1" fillId="37" borderId="0" xfId="94" applyFill="1" applyBorder="1"/>
    <xf numFmtId="0" fontId="1" fillId="37" borderId="0" xfId="94" applyFont="1" applyFill="1" applyBorder="1"/>
    <xf numFmtId="0" fontId="19" fillId="0" borderId="76" xfId="94" applyFont="1" applyFill="1" applyBorder="1" applyAlignment="1">
      <alignment vertical="top"/>
    </xf>
    <xf numFmtId="0" fontId="1" fillId="0" borderId="21" xfId="94" applyFill="1" applyBorder="1" applyAlignment="1">
      <alignment vertical="top"/>
    </xf>
    <xf numFmtId="0" fontId="1" fillId="0" borderId="21" xfId="94" applyFont="1" applyFill="1" applyBorder="1" applyAlignment="1">
      <alignment vertical="top"/>
    </xf>
    <xf numFmtId="2" fontId="1" fillId="0" borderId="21" xfId="94" applyNumberFormat="1" applyFont="1" applyFill="1" applyBorder="1" applyAlignment="1">
      <alignment vertical="top"/>
    </xf>
    <xf numFmtId="0" fontId="62" fillId="0" borderId="0" xfId="135" applyFont="1"/>
    <xf numFmtId="0" fontId="1" fillId="0" borderId="21" xfId="94" applyFill="1" applyBorder="1" applyAlignment="1">
      <alignment vertical="center"/>
    </xf>
    <xf numFmtId="0" fontId="1" fillId="0" borderId="21" xfId="94" applyBorder="1" applyAlignment="1">
      <alignment vertical="center"/>
    </xf>
    <xf numFmtId="0" fontId="13" fillId="0" borderId="76" xfId="94" applyFont="1" applyFill="1" applyBorder="1" applyAlignment="1">
      <alignment vertical="center"/>
    </xf>
    <xf numFmtId="0" fontId="1" fillId="28" borderId="0" xfId="94" applyFill="1" applyBorder="1"/>
    <xf numFmtId="0" fontId="1" fillId="35" borderId="21" xfId="94" applyFill="1" applyBorder="1"/>
    <xf numFmtId="0" fontId="1" fillId="35" borderId="21" xfId="94" applyFont="1" applyFill="1" applyBorder="1"/>
    <xf numFmtId="4" fontId="1" fillId="35" borderId="21" xfId="94" applyNumberFormat="1" applyFont="1" applyFill="1" applyBorder="1" applyAlignment="1">
      <alignment horizontal="right"/>
    </xf>
    <xf numFmtId="0" fontId="84" fillId="35" borderId="21" xfId="135" applyFont="1" applyFill="1" applyBorder="1"/>
    <xf numFmtId="0" fontId="64" fillId="35" borderId="21" xfId="135" applyFont="1" applyFill="1" applyBorder="1"/>
    <xf numFmtId="0" fontId="1" fillId="33" borderId="21" xfId="94" applyFill="1" applyBorder="1"/>
    <xf numFmtId="0" fontId="1" fillId="33" borderId="21" xfId="94" applyFont="1" applyFill="1" applyBorder="1"/>
    <xf numFmtId="0" fontId="62" fillId="33" borderId="21" xfId="135" applyFont="1" applyFill="1" applyBorder="1"/>
    <xf numFmtId="0" fontId="84" fillId="33" borderId="21" xfId="135" applyFont="1" applyFill="1" applyBorder="1"/>
    <xf numFmtId="4" fontId="84" fillId="33" borderId="21" xfId="135" applyNumberFormat="1" applyFont="1" applyFill="1" applyBorder="1"/>
    <xf numFmtId="0" fontId="85" fillId="27" borderId="76" xfId="94" applyFont="1" applyFill="1" applyBorder="1" applyAlignment="1">
      <alignment vertical="center"/>
    </xf>
    <xf numFmtId="0" fontId="1" fillId="27" borderId="21" xfId="94" applyFill="1" applyBorder="1"/>
    <xf numFmtId="0" fontId="1" fillId="27" borderId="21" xfId="94" applyFont="1" applyFill="1" applyBorder="1"/>
    <xf numFmtId="2" fontId="1" fillId="27" borderId="21" xfId="94" applyNumberFormat="1" applyFont="1" applyFill="1" applyBorder="1"/>
    <xf numFmtId="0" fontId="59" fillId="0" borderId="21" xfId="135" applyBorder="1" applyAlignment="1">
      <alignment vertical="top"/>
    </xf>
    <xf numFmtId="0" fontId="84" fillId="0" borderId="0" xfId="135" applyFont="1"/>
    <xf numFmtId="4" fontId="84" fillId="0" borderId="0" xfId="135" applyNumberFormat="1" applyFont="1"/>
    <xf numFmtId="49" fontId="64" fillId="33" borderId="21" xfId="135" applyNumberFormat="1" applyFont="1" applyFill="1" applyBorder="1"/>
    <xf numFmtId="49" fontId="84" fillId="33" borderId="21" xfId="135" applyNumberFormat="1" applyFont="1" applyFill="1" applyBorder="1"/>
    <xf numFmtId="0" fontId="64" fillId="33" borderId="21" xfId="135" applyFont="1" applyFill="1" applyBorder="1"/>
    <xf numFmtId="0" fontId="64" fillId="0" borderId="0" xfId="135" applyFont="1" applyFill="1" applyBorder="1"/>
    <xf numFmtId="0" fontId="84" fillId="0" borderId="0" xfId="135" applyFont="1" applyFill="1" applyBorder="1"/>
    <xf numFmtId="4" fontId="84" fillId="0" borderId="0" xfId="135" applyNumberFormat="1" applyFont="1" applyFill="1" applyBorder="1"/>
    <xf numFmtId="0" fontId="1" fillId="34" borderId="21" xfId="94" applyFill="1" applyBorder="1"/>
    <xf numFmtId="0" fontId="1" fillId="34" borderId="21" xfId="94" applyFont="1" applyFill="1" applyBorder="1"/>
    <xf numFmtId="0" fontId="62" fillId="0" borderId="21" xfId="135" applyFont="1" applyFill="1" applyBorder="1"/>
    <xf numFmtId="0" fontId="84" fillId="0" borderId="21" xfId="135" applyFont="1" applyFill="1" applyBorder="1"/>
    <xf numFmtId="0" fontId="84" fillId="36" borderId="21" xfId="135" applyFont="1" applyFill="1" applyBorder="1"/>
    <xf numFmtId="0" fontId="62" fillId="36" borderId="21" xfId="135" applyFont="1" applyFill="1" applyBorder="1"/>
    <xf numFmtId="4" fontId="84" fillId="36" borderId="21" xfId="135" applyNumberFormat="1" applyFont="1" applyFill="1" applyBorder="1"/>
    <xf numFmtId="0" fontId="1" fillId="36" borderId="21" xfId="94" applyFill="1" applyBorder="1"/>
    <xf numFmtId="0" fontId="1" fillId="36" borderId="21" xfId="94" applyFont="1" applyFill="1" applyBorder="1"/>
    <xf numFmtId="0" fontId="62" fillId="32" borderId="21" xfId="135" applyFont="1" applyFill="1" applyBorder="1"/>
    <xf numFmtId="0" fontId="84" fillId="32" borderId="21" xfId="135" applyFont="1" applyFill="1" applyBorder="1"/>
    <xf numFmtId="4" fontId="84" fillId="32" borderId="21" xfId="135" applyNumberFormat="1" applyFont="1" applyFill="1" applyBorder="1"/>
    <xf numFmtId="2" fontId="1" fillId="36" borderId="21" xfId="94" applyNumberFormat="1" applyFill="1" applyBorder="1"/>
    <xf numFmtId="0" fontId="64" fillId="36" borderId="21" xfId="94" applyFont="1" applyFill="1" applyBorder="1"/>
    <xf numFmtId="0" fontId="81" fillId="36" borderId="21" xfId="94" applyFont="1" applyFill="1" applyBorder="1"/>
    <xf numFmtId="2" fontId="81" fillId="36" borderId="21" xfId="94" applyNumberFormat="1" applyFont="1" applyFill="1" applyBorder="1"/>
    <xf numFmtId="0" fontId="1" fillId="29" borderId="21" xfId="94" applyFill="1" applyBorder="1"/>
    <xf numFmtId="0" fontId="1" fillId="29" borderId="21" xfId="94" applyFont="1" applyFill="1" applyBorder="1"/>
    <xf numFmtId="4" fontId="1" fillId="29" borderId="21" xfId="94" applyNumberFormat="1" applyFill="1" applyBorder="1"/>
    <xf numFmtId="4" fontId="1" fillId="28" borderId="21" xfId="94" applyNumberFormat="1" applyFont="1" applyFill="1" applyBorder="1"/>
    <xf numFmtId="4" fontId="1" fillId="37" borderId="21" xfId="94" applyNumberFormat="1" applyFont="1" applyFill="1" applyBorder="1"/>
    <xf numFmtId="4" fontId="1" fillId="0" borderId="21" xfId="94" applyNumberFormat="1" applyFont="1" applyFill="1" applyBorder="1"/>
    <xf numFmtId="4" fontId="1" fillId="0" borderId="21" xfId="94" applyNumberFormat="1" applyFont="1" applyBorder="1"/>
    <xf numFmtId="4" fontId="1" fillId="36" borderId="21" xfId="94" applyNumberFormat="1" applyFont="1" applyFill="1" applyBorder="1"/>
    <xf numFmtId="4" fontId="1" fillId="31" borderId="21" xfId="94" applyNumberFormat="1" applyFont="1" applyFill="1" applyBorder="1"/>
    <xf numFmtId="4" fontId="1" fillId="35" borderId="21" xfId="94" applyNumberFormat="1" applyFont="1" applyFill="1" applyBorder="1"/>
    <xf numFmtId="4" fontId="1" fillId="33" borderId="21" xfId="94" applyNumberFormat="1" applyFont="1" applyFill="1" applyBorder="1"/>
    <xf numFmtId="0" fontId="1" fillId="0" borderId="20" xfId="94" applyFill="1" applyBorder="1"/>
    <xf numFmtId="0" fontId="1" fillId="0" borderId="31" xfId="94" applyFont="1" applyFill="1" applyBorder="1"/>
    <xf numFmtId="0" fontId="1" fillId="0" borderId="31" xfId="94" applyFill="1" applyBorder="1"/>
    <xf numFmtId="2" fontId="1" fillId="0" borderId="31" xfId="94" applyNumberFormat="1" applyFont="1" applyFill="1" applyBorder="1"/>
    <xf numFmtId="0" fontId="64" fillId="29" borderId="76" xfId="94" applyFont="1" applyFill="1" applyBorder="1"/>
    <xf numFmtId="0" fontId="64" fillId="0" borderId="76" xfId="94" applyFont="1" applyFill="1" applyBorder="1"/>
    <xf numFmtId="0" fontId="64" fillId="0" borderId="76" xfId="94" applyFont="1" applyBorder="1"/>
    <xf numFmtId="0" fontId="64" fillId="28" borderId="76" xfId="94" applyFont="1" applyFill="1" applyBorder="1"/>
    <xf numFmtId="0" fontId="64" fillId="0" borderId="21" xfId="94" applyFont="1" applyFill="1" applyBorder="1"/>
    <xf numFmtId="0" fontId="64" fillId="28" borderId="21" xfId="94" applyFont="1" applyFill="1" applyBorder="1"/>
    <xf numFmtId="0" fontId="64" fillId="35" borderId="76" xfId="94" applyFont="1" applyFill="1" applyBorder="1"/>
    <xf numFmtId="0" fontId="64" fillId="34" borderId="76" xfId="94" applyFont="1" applyFill="1" applyBorder="1"/>
    <xf numFmtId="0" fontId="64" fillId="36" borderId="76" xfId="94" applyFont="1" applyFill="1" applyBorder="1"/>
    <xf numFmtId="0" fontId="64" fillId="0" borderId="0" xfId="94" applyFont="1" applyFill="1" applyBorder="1"/>
    <xf numFmtId="0" fontId="64" fillId="31" borderId="76" xfId="94" applyFont="1" applyFill="1" applyBorder="1"/>
    <xf numFmtId="0" fontId="64" fillId="35" borderId="76" xfId="125" applyFont="1" applyFill="1" applyBorder="1"/>
    <xf numFmtId="0" fontId="64" fillId="36" borderId="76" xfId="125" applyFont="1" applyFill="1" applyBorder="1"/>
    <xf numFmtId="0" fontId="64" fillId="0" borderId="76" xfId="94" applyFont="1" applyFill="1" applyBorder="1" applyAlignment="1">
      <alignment vertical="top"/>
    </xf>
    <xf numFmtId="0" fontId="64" fillId="33" borderId="76" xfId="94" applyFont="1" applyFill="1" applyBorder="1"/>
    <xf numFmtId="0" fontId="64" fillId="37" borderId="76" xfId="94" applyFont="1" applyFill="1" applyBorder="1"/>
    <xf numFmtId="0" fontId="64" fillId="37" borderId="21" xfId="94" applyFont="1" applyFill="1" applyBorder="1"/>
    <xf numFmtId="0" fontId="64" fillId="31" borderId="21" xfId="94" applyFont="1" applyFill="1" applyBorder="1"/>
    <xf numFmtId="0" fontId="64" fillId="0" borderId="21" xfId="94" applyFont="1" applyBorder="1"/>
    <xf numFmtId="0" fontId="64" fillId="28" borderId="0" xfId="94" applyFont="1" applyFill="1" applyBorder="1"/>
    <xf numFmtId="0" fontId="64" fillId="37" borderId="0" xfId="94" applyFont="1" applyFill="1" applyBorder="1"/>
    <xf numFmtId="0" fontId="64" fillId="0" borderId="0" xfId="94" applyFont="1" applyBorder="1"/>
    <xf numFmtId="0" fontId="64" fillId="0" borderId="0" xfId="135" applyFont="1"/>
    <xf numFmtId="0" fontId="64" fillId="43" borderId="76" xfId="94" applyFont="1" applyFill="1" applyBorder="1"/>
    <xf numFmtId="0" fontId="1" fillId="43" borderId="21" xfId="94" applyFill="1" applyBorder="1"/>
    <xf numFmtId="0" fontId="1" fillId="43" borderId="21" xfId="94" applyFont="1" applyFill="1" applyBorder="1"/>
    <xf numFmtId="4" fontId="1" fillId="43" borderId="21" xfId="94" applyNumberFormat="1" applyFill="1" applyBorder="1"/>
    <xf numFmtId="2" fontId="65" fillId="28" borderId="21" xfId="135" applyNumberFormat="1" applyFont="1" applyFill="1" applyBorder="1"/>
    <xf numFmtId="2" fontId="65" fillId="37" borderId="21" xfId="135" applyNumberFormat="1" applyFont="1" applyFill="1" applyBorder="1"/>
    <xf numFmtId="2" fontId="1" fillId="28" borderId="21" xfId="94" applyNumberFormat="1" applyFont="1" applyFill="1" applyBorder="1"/>
    <xf numFmtId="2" fontId="1" fillId="37" borderId="21" xfId="94" applyNumberFormat="1" applyFont="1" applyFill="1" applyBorder="1"/>
    <xf numFmtId="2" fontId="65" fillId="36" borderId="21" xfId="135" applyNumberFormat="1" applyFont="1" applyFill="1" applyBorder="1"/>
    <xf numFmtId="2" fontId="1" fillId="36" borderId="21" xfId="94" applyNumberFormat="1" applyFont="1" applyFill="1" applyBorder="1"/>
    <xf numFmtId="2" fontId="1" fillId="31" borderId="21" xfId="94" applyNumberFormat="1" applyFont="1" applyFill="1" applyBorder="1"/>
    <xf numFmtId="2" fontId="1" fillId="28" borderId="0" xfId="94" applyNumberFormat="1" applyFont="1" applyFill="1" applyBorder="1"/>
    <xf numFmtId="2" fontId="1" fillId="37" borderId="0" xfId="94" applyNumberFormat="1" applyFont="1" applyFill="1" applyBorder="1"/>
    <xf numFmtId="2" fontId="1" fillId="0" borderId="0" xfId="94" applyNumberFormat="1" applyFont="1" applyFill="1" applyBorder="1"/>
    <xf numFmtId="0" fontId="59" fillId="0" borderId="0" xfId="135" applyFont="1"/>
    <xf numFmtId="4" fontId="1" fillId="0" borderId="21" xfId="94" applyNumberFormat="1" applyFont="1" applyBorder="1" applyAlignment="1">
      <alignment vertical="center"/>
    </xf>
    <xf numFmtId="2" fontId="1" fillId="35" borderId="21" xfId="94" applyNumberFormat="1" applyFont="1" applyFill="1" applyBorder="1"/>
    <xf numFmtId="2" fontId="1" fillId="33" borderId="21" xfId="94" applyNumberFormat="1" applyFont="1" applyFill="1" applyBorder="1"/>
    <xf numFmtId="4" fontId="1" fillId="0" borderId="0" xfId="94" applyNumberFormat="1" applyFont="1" applyBorder="1"/>
    <xf numFmtId="4" fontId="1" fillId="34" borderId="21" xfId="94" applyNumberFormat="1" applyFont="1" applyFill="1" applyBorder="1"/>
    <xf numFmtId="4" fontId="59" fillId="0" borderId="0" xfId="135" applyNumberFormat="1" applyFont="1"/>
    <xf numFmtId="4" fontId="1" fillId="43" borderId="21" xfId="94" applyNumberFormat="1" applyFont="1" applyFill="1" applyBorder="1"/>
    <xf numFmtId="4" fontId="1" fillId="28" borderId="21" xfId="94" applyNumberFormat="1" applyFont="1" applyFill="1" applyBorder="1" applyAlignment="1">
      <alignment horizontal="right"/>
    </xf>
    <xf numFmtId="4" fontId="59" fillId="0" borderId="0" xfId="99" applyNumberFormat="1" applyFont="1" applyProtection="1"/>
    <xf numFmtId="0" fontId="64" fillId="29" borderId="83" xfId="94" applyFont="1" applyFill="1" applyBorder="1"/>
    <xf numFmtId="0" fontId="1" fillId="29" borderId="29" xfId="94" applyFill="1" applyBorder="1"/>
    <xf numFmtId="0" fontId="1" fillId="29" borderId="29" xfId="94" applyFont="1" applyFill="1" applyBorder="1"/>
    <xf numFmtId="4" fontId="1" fillId="29" borderId="29" xfId="94" applyNumberFormat="1" applyFont="1" applyFill="1" applyBorder="1"/>
    <xf numFmtId="0" fontId="12" fillId="0" borderId="26" xfId="0" applyFont="1" applyFill="1" applyBorder="1" applyProtection="1">
      <protection hidden="1"/>
    </xf>
    <xf numFmtId="0" fontId="12" fillId="38" borderId="45" xfId="0" applyFont="1" applyFill="1" applyBorder="1" applyProtection="1">
      <protection hidden="1"/>
    </xf>
    <xf numFmtId="0" fontId="18" fillId="27" borderId="18" xfId="0" applyFont="1" applyFill="1" applyBorder="1" applyAlignment="1" applyProtection="1">
      <alignment horizontal="center"/>
    </xf>
    <xf numFmtId="0" fontId="10" fillId="29" borderId="21" xfId="0" applyFont="1" applyFill="1" applyBorder="1" applyAlignment="1" applyProtection="1">
      <alignment horizontal="center" vertical="center" wrapText="1"/>
    </xf>
    <xf numFmtId="0" fontId="5" fillId="42" borderId="89" xfId="0" applyFont="1" applyFill="1" applyBorder="1"/>
    <xf numFmtId="0" fontId="5" fillId="42" borderId="21" xfId="0" applyFont="1" applyFill="1" applyBorder="1"/>
    <xf numFmtId="0" fontId="5" fillId="42" borderId="17" xfId="0" applyFont="1" applyFill="1" applyBorder="1"/>
    <xf numFmtId="169" fontId="12" fillId="41" borderId="17" xfId="0" applyNumberFormat="1" applyFont="1" applyFill="1" applyBorder="1" applyProtection="1">
      <protection locked="0"/>
    </xf>
    <xf numFmtId="172" fontId="12" fillId="41" borderId="17" xfId="0" applyNumberFormat="1" applyFont="1" applyFill="1" applyBorder="1" applyProtection="1">
      <protection locked="0"/>
    </xf>
    <xf numFmtId="0" fontId="10" fillId="42" borderId="21" xfId="0" applyFont="1" applyFill="1" applyBorder="1" applyAlignment="1" applyProtection="1">
      <alignment horizontal="center" vertical="center" wrapText="1"/>
    </xf>
    <xf numFmtId="8" fontId="10" fillId="42" borderId="21" xfId="0" applyNumberFormat="1" applyFont="1" applyFill="1" applyBorder="1" applyAlignment="1" applyProtection="1">
      <alignment horizontal="center" vertical="center" wrapText="1"/>
    </xf>
    <xf numFmtId="0" fontId="65" fillId="0" borderId="21" xfId="135" applyFont="1" applyFill="1" applyBorder="1"/>
    <xf numFmtId="4" fontId="65" fillId="0" borderId="21" xfId="135" applyNumberFormat="1" applyFont="1" applyFill="1" applyBorder="1"/>
    <xf numFmtId="0" fontId="12" fillId="38" borderId="28" xfId="0" applyFont="1" applyFill="1" applyBorder="1" applyProtection="1">
      <protection hidden="1"/>
    </xf>
    <xf numFmtId="0" fontId="1" fillId="26" borderId="0" xfId="0" applyFont="1" applyFill="1" applyBorder="1" applyProtection="1"/>
    <xf numFmtId="0" fontId="5" fillId="39" borderId="52" xfId="100" applyFont="1" applyFill="1" applyBorder="1" applyAlignment="1" applyProtection="1">
      <alignment horizontal="right" vertical="center" wrapText="1"/>
    </xf>
    <xf numFmtId="0" fontId="9" fillId="39" borderId="28" xfId="100" applyFont="1" applyFill="1" applyBorder="1" applyAlignment="1" applyProtection="1">
      <alignment horizontal="center"/>
    </xf>
    <xf numFmtId="169" fontId="18" fillId="0" borderId="25" xfId="0" applyNumberFormat="1" applyFont="1" applyFill="1" applyBorder="1" applyAlignment="1" applyProtection="1">
      <alignment horizontal="center" vertical="center" wrapText="1"/>
      <protection hidden="1"/>
    </xf>
    <xf numFmtId="0" fontId="18" fillId="38" borderId="46" xfId="100" applyFont="1" applyFill="1" applyBorder="1" applyAlignment="1" applyProtection="1">
      <alignment horizontal="center" vertical="center" wrapText="1"/>
    </xf>
    <xf numFmtId="4" fontId="93" fillId="0" borderId="0" xfId="99" applyNumberFormat="1" applyFont="1" applyProtection="1"/>
    <xf numFmtId="0" fontId="18" fillId="38" borderId="45" xfId="0" applyFont="1" applyFill="1" applyBorder="1" applyAlignment="1" applyProtection="1">
      <alignment horizontal="center" vertical="center" wrapText="1"/>
      <protection hidden="1"/>
    </xf>
    <xf numFmtId="167" fontId="93" fillId="0" borderId="0" xfId="99" applyNumberFormat="1" applyFont="1" applyProtection="1"/>
    <xf numFmtId="167" fontId="92" fillId="0" borderId="0" xfId="99" applyNumberFormat="1" applyFont="1" applyProtection="1">
      <protection hidden="1"/>
    </xf>
    <xf numFmtId="4" fontId="92" fillId="0" borderId="0" xfId="99" applyNumberFormat="1" applyFont="1" applyProtection="1">
      <protection hidden="1"/>
    </xf>
    <xf numFmtId="0" fontId="76" fillId="0" borderId="0" xfId="99" applyFont="1" applyProtection="1">
      <protection hidden="1"/>
    </xf>
    <xf numFmtId="0" fontId="75" fillId="0" borderId="0" xfId="99" applyFont="1" applyProtection="1">
      <protection hidden="1"/>
    </xf>
    <xf numFmtId="0" fontId="93" fillId="0" borderId="0" xfId="99" applyFont="1" applyProtection="1"/>
    <xf numFmtId="0" fontId="76" fillId="0" borderId="0" xfId="99" applyFont="1" applyBorder="1" applyProtection="1">
      <protection hidden="1"/>
    </xf>
    <xf numFmtId="0" fontId="79" fillId="0" borderId="0" xfId="99" applyFont="1" applyProtection="1">
      <protection hidden="1"/>
    </xf>
    <xf numFmtId="2" fontId="80" fillId="0" borderId="0" xfId="99" applyNumberFormat="1" applyFont="1" applyProtection="1"/>
    <xf numFmtId="49" fontId="12" fillId="30" borderId="19" xfId="224" applyNumberFormat="1" applyFont="1" applyFill="1" applyBorder="1" applyProtection="1">
      <protection locked="0"/>
    </xf>
    <xf numFmtId="49" fontId="12" fillId="30" borderId="21" xfId="224" applyNumberFormat="1" applyFont="1" applyFill="1" applyBorder="1" applyProtection="1">
      <protection locked="0"/>
    </xf>
    <xf numFmtId="170" fontId="12" fillId="30" borderId="21" xfId="224" applyNumberFormat="1" applyFont="1" applyFill="1" applyBorder="1" applyProtection="1">
      <protection locked="0"/>
    </xf>
    <xf numFmtId="14" fontId="12" fillId="30" borderId="21" xfId="224" applyNumberFormat="1" applyFont="1" applyFill="1" applyBorder="1" applyProtection="1">
      <protection locked="0"/>
    </xf>
    <xf numFmtId="173" fontId="12" fillId="30" borderId="21" xfId="224" applyNumberFormat="1" applyFont="1" applyFill="1" applyBorder="1" applyProtection="1">
      <protection locked="0"/>
    </xf>
    <xf numFmtId="0" fontId="61" fillId="0" borderId="0" xfId="0" applyFont="1" applyProtection="1">
      <protection hidden="1"/>
    </xf>
    <xf numFmtId="0" fontId="5" fillId="27" borderId="0" xfId="94" applyFont="1" applyFill="1" applyBorder="1" applyAlignment="1">
      <alignment vertical="top" wrapText="1"/>
    </xf>
    <xf numFmtId="0" fontId="0" fillId="0" borderId="0" xfId="0" applyProtection="1">
      <protection hidden="1"/>
    </xf>
    <xf numFmtId="0" fontId="18" fillId="38" borderId="27" xfId="0" applyFont="1" applyFill="1" applyBorder="1" applyProtection="1">
      <protection hidden="1"/>
    </xf>
    <xf numFmtId="3" fontId="3" fillId="38" borderId="28" xfId="0" applyNumberFormat="1" applyFont="1" applyFill="1" applyBorder="1" applyProtection="1">
      <protection hidden="1"/>
    </xf>
    <xf numFmtId="0" fontId="1" fillId="0" borderId="0" xfId="0" applyFont="1" applyProtection="1">
      <protection hidden="1"/>
    </xf>
    <xf numFmtId="3" fontId="3" fillId="0" borderId="26" xfId="0" applyNumberFormat="1" applyFont="1" applyFill="1" applyBorder="1" applyProtection="1">
      <protection hidden="1"/>
    </xf>
    <xf numFmtId="0" fontId="1" fillId="38" borderId="27" xfId="0" applyFont="1" applyFill="1" applyBorder="1" applyAlignment="1" applyProtection="1">
      <alignment horizontal="center" vertical="center" wrapText="1"/>
      <protection hidden="1"/>
    </xf>
    <xf numFmtId="0" fontId="1" fillId="0" borderId="0" xfId="0" applyFont="1" applyAlignment="1" applyProtection="1">
      <alignment wrapText="1"/>
      <protection hidden="1"/>
    </xf>
    <xf numFmtId="0" fontId="5" fillId="0" borderId="0" xfId="0" applyFont="1" applyAlignment="1" applyProtection="1">
      <alignment horizontal="right" vertical="center" wrapText="1"/>
      <protection hidden="1"/>
    </xf>
    <xf numFmtId="0" fontId="0" fillId="0" borderId="0" xfId="0" applyAlignment="1" applyProtection="1">
      <alignment wrapText="1"/>
      <protection hidden="1"/>
    </xf>
    <xf numFmtId="0" fontId="5" fillId="38" borderId="35" xfId="0" applyFont="1" applyFill="1" applyBorder="1" applyProtection="1">
      <protection hidden="1"/>
    </xf>
    <xf numFmtId="0" fontId="16" fillId="38" borderId="36" xfId="0" applyFont="1" applyFill="1" applyBorder="1" applyProtection="1">
      <protection hidden="1"/>
    </xf>
    <xf numFmtId="0" fontId="16" fillId="38" borderId="37" xfId="100" applyFont="1" applyFill="1" applyBorder="1" applyProtection="1">
      <protection hidden="1"/>
    </xf>
    <xf numFmtId="4" fontId="3" fillId="0" borderId="0" xfId="0" applyNumberFormat="1" applyFont="1" applyProtection="1">
      <protection hidden="1"/>
    </xf>
    <xf numFmtId="0" fontId="5" fillId="38" borderId="52" xfId="0" applyFont="1" applyFill="1" applyBorder="1" applyAlignment="1" applyProtection="1">
      <protection hidden="1"/>
    </xf>
    <xf numFmtId="0" fontId="5" fillId="38" borderId="53" xfId="0" applyFont="1" applyFill="1" applyBorder="1" applyAlignment="1" applyProtection="1">
      <protection hidden="1"/>
    </xf>
    <xf numFmtId="0" fontId="5" fillId="38" borderId="0" xfId="0" applyFont="1" applyFill="1" applyBorder="1" applyAlignment="1" applyProtection="1">
      <protection hidden="1"/>
    </xf>
    <xf numFmtId="0" fontId="5" fillId="38" borderId="41" xfId="0" applyFont="1" applyFill="1" applyBorder="1" applyAlignment="1" applyProtection="1">
      <protection hidden="1"/>
    </xf>
    <xf numFmtId="0" fontId="18" fillId="38" borderId="52" xfId="0" applyFont="1" applyFill="1" applyBorder="1" applyProtection="1">
      <protection hidden="1"/>
    </xf>
    <xf numFmtId="0" fontId="18" fillId="38" borderId="45" xfId="0" applyFont="1" applyFill="1" applyBorder="1" applyProtection="1">
      <protection hidden="1"/>
    </xf>
    <xf numFmtId="0" fontId="18" fillId="0" borderId="0" xfId="0" applyFont="1" applyFill="1" applyBorder="1" applyProtection="1">
      <protection hidden="1"/>
    </xf>
    <xf numFmtId="0" fontId="12" fillId="0" borderId="0" xfId="0" applyFont="1" applyFill="1" applyBorder="1" applyProtection="1">
      <protection hidden="1"/>
    </xf>
    <xf numFmtId="4" fontId="3" fillId="0" borderId="0" xfId="0" applyNumberFormat="1" applyFont="1" applyFill="1" applyBorder="1" applyProtection="1">
      <protection hidden="1"/>
    </xf>
    <xf numFmtId="0" fontId="3" fillId="0" borderId="0" xfId="0" applyFont="1" applyFill="1" applyBorder="1" applyProtection="1">
      <protection hidden="1"/>
    </xf>
    <xf numFmtId="0" fontId="18" fillId="38" borderId="27" xfId="0" applyFont="1" applyFill="1" applyBorder="1" applyAlignment="1" applyProtection="1">
      <alignment horizontal="center" vertical="center" wrapText="1"/>
      <protection hidden="1"/>
    </xf>
    <xf numFmtId="49" fontId="18" fillId="0" borderId="63" xfId="0" applyNumberFormat="1" applyFont="1" applyFill="1" applyBorder="1" applyProtection="1">
      <protection hidden="1"/>
    </xf>
    <xf numFmtId="0" fontId="12" fillId="0" borderId="0" xfId="0" applyFont="1" applyProtection="1">
      <protection hidden="1"/>
    </xf>
    <xf numFmtId="49" fontId="18" fillId="0" borderId="43" xfId="0" applyNumberFormat="1" applyFont="1" applyFill="1" applyBorder="1" applyProtection="1">
      <protection hidden="1"/>
    </xf>
    <xf numFmtId="1" fontId="18" fillId="0" borderId="43" xfId="0" applyNumberFormat="1" applyFont="1" applyFill="1" applyBorder="1" applyProtection="1">
      <protection hidden="1"/>
    </xf>
    <xf numFmtId="1" fontId="18" fillId="0" borderId="78" xfId="0" applyNumberFormat="1" applyFont="1" applyFill="1" applyBorder="1" applyProtection="1">
      <protection hidden="1"/>
    </xf>
    <xf numFmtId="0" fontId="18" fillId="38" borderId="44" xfId="0" applyFont="1" applyFill="1" applyBorder="1" applyProtection="1">
      <protection hidden="1"/>
    </xf>
    <xf numFmtId="0" fontId="60" fillId="0" borderId="0" xfId="0" applyFont="1" applyProtection="1">
      <protection hidden="1"/>
    </xf>
    <xf numFmtId="3" fontId="3" fillId="38" borderId="37" xfId="0" applyNumberFormat="1" applyFont="1" applyFill="1" applyBorder="1" applyProtection="1">
      <protection hidden="1"/>
    </xf>
    <xf numFmtId="0" fontId="5" fillId="38" borderId="40" xfId="0" applyFont="1" applyFill="1" applyBorder="1" applyProtection="1">
      <protection hidden="1"/>
    </xf>
    <xf numFmtId="0" fontId="16" fillId="38" borderId="0" xfId="0" applyFont="1" applyFill="1" applyBorder="1" applyProtection="1">
      <protection hidden="1"/>
    </xf>
    <xf numFmtId="3" fontId="3" fillId="38" borderId="41" xfId="0" applyNumberFormat="1" applyFont="1" applyFill="1" applyBorder="1" applyProtection="1">
      <protection hidden="1"/>
    </xf>
    <xf numFmtId="3" fontId="3" fillId="0" borderId="28" xfId="0" applyNumberFormat="1" applyFont="1" applyFill="1" applyBorder="1" applyProtection="1">
      <protection hidden="1"/>
    </xf>
    <xf numFmtId="0" fontId="5" fillId="38" borderId="54" xfId="0" applyFont="1" applyFill="1" applyBorder="1" applyAlignment="1" applyProtection="1">
      <protection hidden="1"/>
    </xf>
    <xf numFmtId="0" fontId="6" fillId="38" borderId="36" xfId="0" applyFont="1" applyFill="1" applyBorder="1" applyProtection="1">
      <protection hidden="1"/>
    </xf>
    <xf numFmtId="0" fontId="6" fillId="38" borderId="37" xfId="0" applyFont="1" applyFill="1" applyBorder="1" applyProtection="1">
      <protection hidden="1"/>
    </xf>
    <xf numFmtId="0" fontId="5" fillId="38" borderId="40" xfId="0" applyFont="1" applyFill="1" applyBorder="1" applyAlignment="1" applyProtection="1">
      <protection hidden="1"/>
    </xf>
    <xf numFmtId="0" fontId="6" fillId="38" borderId="0" xfId="0" applyFont="1" applyFill="1" applyBorder="1" applyProtection="1">
      <protection hidden="1"/>
    </xf>
    <xf numFmtId="0" fontId="6" fillId="38" borderId="41" xfId="0" applyFont="1" applyFill="1" applyBorder="1" applyProtection="1">
      <protection hidden="1"/>
    </xf>
    <xf numFmtId="0" fontId="5" fillId="38" borderId="52" xfId="0" applyFont="1" applyFill="1" applyBorder="1" applyProtection="1">
      <protection hidden="1"/>
    </xf>
    <xf numFmtId="0" fontId="6" fillId="38" borderId="53" xfId="0" applyFont="1" applyFill="1" applyBorder="1" applyProtection="1">
      <protection hidden="1"/>
    </xf>
    <xf numFmtId="0" fontId="6" fillId="38" borderId="54" xfId="0" applyFont="1" applyFill="1" applyBorder="1" applyProtection="1">
      <protection hidden="1"/>
    </xf>
    <xf numFmtId="0" fontId="18" fillId="38" borderId="54" xfId="0" applyFont="1" applyFill="1" applyBorder="1" applyProtection="1">
      <protection hidden="1"/>
    </xf>
    <xf numFmtId="0" fontId="6" fillId="0" borderId="40" xfId="0" applyFont="1" applyBorder="1" applyProtection="1">
      <protection hidden="1"/>
    </xf>
    <xf numFmtId="0" fontId="6" fillId="0" borderId="0" xfId="0" applyFont="1" applyBorder="1" applyProtection="1">
      <protection hidden="1"/>
    </xf>
    <xf numFmtId="0" fontId="6" fillId="0" borderId="28" xfId="0" applyFont="1" applyBorder="1" applyProtection="1">
      <protection hidden="1"/>
    </xf>
    <xf numFmtId="0" fontId="18" fillId="38" borderId="59" xfId="0" applyFont="1" applyFill="1" applyBorder="1" applyAlignment="1" applyProtection="1">
      <alignment horizontal="center" vertical="center" wrapText="1"/>
      <protection hidden="1"/>
    </xf>
    <xf numFmtId="8" fontId="18" fillId="38" borderId="25" xfId="0" applyNumberFormat="1" applyFont="1" applyFill="1" applyBorder="1" applyAlignment="1" applyProtection="1">
      <alignment horizontal="center" vertical="center" wrapText="1"/>
      <protection hidden="1"/>
    </xf>
    <xf numFmtId="0" fontId="18" fillId="0" borderId="42" xfId="0" applyFont="1" applyFill="1" applyBorder="1" applyAlignment="1" applyProtection="1">
      <alignment wrapText="1"/>
      <protection hidden="1"/>
    </xf>
    <xf numFmtId="0" fontId="18" fillId="0" borderId="43" xfId="0" applyFont="1" applyFill="1" applyBorder="1" applyAlignment="1" applyProtection="1">
      <alignment wrapText="1"/>
      <protection hidden="1"/>
    </xf>
    <xf numFmtId="1" fontId="18" fillId="0" borderId="47" xfId="0" applyNumberFormat="1" applyFont="1" applyFill="1" applyBorder="1" applyProtection="1">
      <protection hidden="1"/>
    </xf>
    <xf numFmtId="1" fontId="18" fillId="0" borderId="79" xfId="0" applyNumberFormat="1" applyFont="1" applyFill="1" applyBorder="1" applyProtection="1">
      <protection hidden="1"/>
    </xf>
    <xf numFmtId="0" fontId="18" fillId="0" borderId="44" xfId="0" applyFont="1" applyFill="1" applyBorder="1" applyAlignment="1" applyProtection="1">
      <alignment wrapText="1"/>
      <protection hidden="1"/>
    </xf>
    <xf numFmtId="0" fontId="5" fillId="38" borderId="27" xfId="0" applyFont="1" applyFill="1" applyBorder="1" applyAlignment="1" applyProtection="1">
      <alignment wrapText="1"/>
      <protection hidden="1"/>
    </xf>
    <xf numFmtId="0" fontId="44" fillId="40" borderId="35" xfId="99" applyFont="1" applyFill="1" applyBorder="1" applyProtection="1">
      <protection hidden="1"/>
    </xf>
    <xf numFmtId="0" fontId="59" fillId="40" borderId="36" xfId="99" applyFont="1" applyFill="1" applyBorder="1" applyProtection="1">
      <protection hidden="1"/>
    </xf>
    <xf numFmtId="0" fontId="59" fillId="40" borderId="37" xfId="99" applyFont="1" applyFill="1" applyBorder="1" applyProtection="1">
      <protection hidden="1"/>
    </xf>
    <xf numFmtId="0" fontId="65" fillId="40" borderId="40" xfId="99" applyFont="1" applyFill="1" applyBorder="1" applyProtection="1">
      <protection hidden="1"/>
    </xf>
    <xf numFmtId="0" fontId="1" fillId="40" borderId="0" xfId="95" applyFont="1" applyFill="1" applyBorder="1" applyAlignment="1" applyProtection="1">
      <alignment vertical="top" wrapText="1"/>
      <protection hidden="1"/>
    </xf>
    <xf numFmtId="0" fontId="1" fillId="40" borderId="41" xfId="95" applyFont="1" applyFill="1" applyBorder="1" applyAlignment="1" applyProtection="1">
      <alignment vertical="top" wrapText="1"/>
      <protection hidden="1"/>
    </xf>
    <xf numFmtId="0" fontId="59" fillId="0" borderId="0" xfId="99" applyFont="1" applyFill="1" applyProtection="1">
      <protection hidden="1"/>
    </xf>
    <xf numFmtId="0" fontId="65" fillId="40" borderId="0" xfId="99" applyFont="1" applyFill="1" applyBorder="1" applyAlignment="1" applyProtection="1">
      <alignment vertical="top" wrapText="1"/>
      <protection hidden="1"/>
    </xf>
    <xf numFmtId="0" fontId="65" fillId="40" borderId="41" xfId="99" applyFont="1" applyFill="1" applyBorder="1" applyAlignment="1" applyProtection="1">
      <alignment vertical="top" wrapText="1"/>
      <protection hidden="1"/>
    </xf>
    <xf numFmtId="0" fontId="1" fillId="0" borderId="0" xfId="95" applyFont="1" applyFill="1" applyBorder="1" applyAlignment="1" applyProtection="1">
      <alignment vertical="top" wrapText="1"/>
      <protection hidden="1"/>
    </xf>
    <xf numFmtId="0" fontId="65" fillId="40" borderId="52" xfId="99" applyFont="1" applyFill="1" applyBorder="1" applyProtection="1">
      <protection hidden="1"/>
    </xf>
    <xf numFmtId="0" fontId="65" fillId="40" borderId="53" xfId="99" applyFont="1" applyFill="1" applyBorder="1" applyAlignment="1" applyProtection="1">
      <alignment vertical="top" wrapText="1"/>
      <protection hidden="1"/>
    </xf>
    <xf numFmtId="0" fontId="65" fillId="40" borderId="54" xfId="99" applyFont="1" applyFill="1" applyBorder="1" applyAlignment="1" applyProtection="1">
      <alignment vertical="top" wrapText="1"/>
      <protection hidden="1"/>
    </xf>
    <xf numFmtId="0" fontId="65" fillId="0" borderId="52" xfId="99" applyFont="1" applyFill="1" applyBorder="1" applyProtection="1">
      <protection hidden="1"/>
    </xf>
    <xf numFmtId="0" fontId="65" fillId="0" borderId="53" xfId="99" applyFont="1" applyFill="1" applyBorder="1" applyAlignment="1" applyProtection="1">
      <alignment vertical="top" wrapText="1"/>
      <protection hidden="1"/>
    </xf>
    <xf numFmtId="0" fontId="65" fillId="0" borderId="0" xfId="99" applyFont="1" applyFill="1" applyBorder="1" applyAlignment="1" applyProtection="1">
      <alignment vertical="top" wrapText="1"/>
      <protection hidden="1"/>
    </xf>
    <xf numFmtId="0" fontId="3" fillId="0" borderId="0" xfId="0" applyFont="1" applyFill="1" applyProtection="1">
      <protection hidden="1"/>
    </xf>
    <xf numFmtId="0" fontId="10" fillId="38" borderId="27" xfId="0" applyFont="1" applyFill="1" applyBorder="1" applyAlignment="1" applyProtection="1">
      <alignment horizontal="center" vertical="center" wrapText="1"/>
      <protection hidden="1"/>
    </xf>
    <xf numFmtId="0" fontId="65" fillId="0" borderId="0" xfId="99" applyFont="1" applyFill="1" applyAlignment="1" applyProtection="1">
      <alignment vertical="top" wrapText="1"/>
      <protection hidden="1"/>
    </xf>
    <xf numFmtId="0" fontId="3" fillId="0" borderId="42" xfId="0" applyFont="1" applyFill="1" applyBorder="1" applyAlignment="1" applyProtection="1">
      <alignment wrapText="1"/>
      <protection hidden="1"/>
    </xf>
    <xf numFmtId="0" fontId="3" fillId="0" borderId="43" xfId="0" applyFont="1" applyFill="1" applyBorder="1" applyAlignment="1" applyProtection="1">
      <alignment wrapText="1"/>
      <protection hidden="1"/>
    </xf>
    <xf numFmtId="1" fontId="3" fillId="0" borderId="47" xfId="0" applyNumberFormat="1" applyFont="1" applyFill="1" applyBorder="1" applyProtection="1">
      <protection hidden="1"/>
    </xf>
    <xf numFmtId="0" fontId="3" fillId="0" borderId="44" xfId="0" applyFont="1" applyFill="1" applyBorder="1" applyAlignment="1" applyProtection="1">
      <alignment wrapText="1"/>
      <protection hidden="1"/>
    </xf>
    <xf numFmtId="0" fontId="3" fillId="38" borderId="27" xfId="0" applyFont="1" applyFill="1" applyBorder="1" applyAlignment="1" applyProtection="1">
      <alignment wrapText="1"/>
      <protection hidden="1"/>
    </xf>
    <xf numFmtId="0" fontId="12" fillId="41" borderId="21" xfId="0" applyFont="1" applyFill="1" applyBorder="1" applyProtection="1">
      <protection locked="0"/>
    </xf>
    <xf numFmtId="0" fontId="18" fillId="42" borderId="89" xfId="0" applyFont="1" applyFill="1" applyBorder="1"/>
    <xf numFmtId="0" fontId="96" fillId="0" borderId="0" xfId="0" applyFont="1" applyProtection="1">
      <protection hidden="1"/>
    </xf>
    <xf numFmtId="2" fontId="96" fillId="0" borderId="0" xfId="0" applyNumberFormat="1" applyFont="1" applyProtection="1">
      <protection hidden="1"/>
    </xf>
    <xf numFmtId="2" fontId="12" fillId="0" borderId="0" xfId="0" applyNumberFormat="1" applyFont="1" applyProtection="1"/>
    <xf numFmtId="0" fontId="5" fillId="39" borderId="0" xfId="100" applyFont="1" applyFill="1" applyBorder="1" applyAlignment="1" applyProtection="1">
      <alignment horizontal="right" vertical="center"/>
    </xf>
    <xf numFmtId="0" fontId="18" fillId="0" borderId="0" xfId="0" applyFont="1" applyAlignment="1" applyProtection="1">
      <alignment horizontal="right" vertical="center" wrapText="1"/>
      <protection hidden="1"/>
    </xf>
    <xf numFmtId="169" fontId="12" fillId="0" borderId="27" xfId="0" applyNumberFormat="1" applyFont="1" applyBorder="1" applyAlignment="1" applyProtection="1">
      <alignment horizontal="right" vertical="center" wrapText="1"/>
      <protection hidden="1"/>
    </xf>
    <xf numFmtId="0" fontId="12" fillId="38" borderId="27" xfId="0" applyFont="1" applyFill="1" applyBorder="1" applyAlignment="1" applyProtection="1">
      <alignment horizontal="center" vertical="center" wrapText="1"/>
      <protection hidden="1"/>
    </xf>
    <xf numFmtId="169" fontId="12" fillId="0" borderId="88" xfId="0" applyNumberFormat="1" applyFont="1" applyBorder="1" applyAlignment="1" applyProtection="1">
      <alignment horizontal="right" vertical="center" wrapText="1"/>
      <protection hidden="1"/>
    </xf>
    <xf numFmtId="4" fontId="12" fillId="0" borderId="27" xfId="0" applyNumberFormat="1" applyFont="1" applyBorder="1" applyAlignment="1" applyProtection="1">
      <alignment horizontal="right" vertical="center" wrapText="1"/>
      <protection hidden="1"/>
    </xf>
    <xf numFmtId="3" fontId="12" fillId="0" borderId="27" xfId="0" applyNumberFormat="1" applyFont="1" applyBorder="1" applyAlignment="1" applyProtection="1">
      <alignment horizontal="right" vertical="center" wrapText="1"/>
      <protection hidden="1"/>
    </xf>
    <xf numFmtId="0" fontId="18" fillId="38" borderId="54" xfId="0" applyFont="1" applyFill="1" applyBorder="1" applyAlignment="1" applyProtection="1">
      <alignment horizontal="left"/>
      <protection hidden="1"/>
    </xf>
    <xf numFmtId="0" fontId="18" fillId="38" borderId="53" xfId="0" applyFont="1" applyFill="1" applyBorder="1" applyAlignment="1" applyProtection="1">
      <alignment horizontal="left"/>
      <protection hidden="1"/>
    </xf>
    <xf numFmtId="0" fontId="12" fillId="0" borderId="0" xfId="0" applyFont="1" applyAlignment="1" applyProtection="1">
      <alignment wrapText="1"/>
      <protection hidden="1"/>
    </xf>
    <xf numFmtId="0" fontId="0" fillId="0" borderId="0" xfId="0"/>
    <xf numFmtId="0" fontId="10" fillId="27" borderId="24" xfId="0" applyFont="1" applyFill="1" applyBorder="1" applyAlignment="1" applyProtection="1">
      <alignment horizontal="center" vertical="center" wrapText="1"/>
    </xf>
    <xf numFmtId="166" fontId="10" fillId="27" borderId="23" xfId="0" applyNumberFormat="1" applyFont="1" applyFill="1" applyBorder="1" applyAlignment="1" applyProtection="1">
      <alignment horizontal="center" vertical="center" wrapText="1"/>
    </xf>
    <xf numFmtId="0" fontId="10" fillId="27" borderId="23" xfId="0" applyFont="1" applyFill="1" applyBorder="1" applyAlignment="1" applyProtection="1">
      <alignment horizontal="center" vertical="center" wrapText="1"/>
    </xf>
    <xf numFmtId="0" fontId="10" fillId="27" borderId="25" xfId="0" applyFont="1" applyFill="1" applyBorder="1" applyAlignment="1" applyProtection="1">
      <alignment horizontal="center" vertical="center" wrapText="1"/>
    </xf>
    <xf numFmtId="3" fontId="10" fillId="27" borderId="24" xfId="0" applyNumberFormat="1" applyFont="1" applyFill="1" applyBorder="1" applyAlignment="1" applyProtection="1">
      <alignment horizontal="center" vertical="center" wrapText="1"/>
    </xf>
    <xf numFmtId="14" fontId="10" fillId="27" borderId="23" xfId="0" applyNumberFormat="1" applyFont="1" applyFill="1" applyBorder="1" applyAlignment="1" applyProtection="1">
      <alignment horizontal="center" vertical="center" wrapText="1"/>
    </xf>
    <xf numFmtId="14" fontId="10" fillId="27" borderId="25" xfId="0" applyNumberFormat="1" applyFont="1" applyFill="1" applyBorder="1" applyAlignment="1" applyProtection="1">
      <alignment horizontal="center" vertical="center" wrapText="1"/>
    </xf>
    <xf numFmtId="0" fontId="10" fillId="27" borderId="26" xfId="0" applyFont="1" applyFill="1" applyBorder="1" applyAlignment="1" applyProtection="1"/>
    <xf numFmtId="0" fontId="3" fillId="27" borderId="26" xfId="0" applyFont="1" applyFill="1" applyBorder="1" applyProtection="1"/>
    <xf numFmtId="0" fontId="5" fillId="27" borderId="27" xfId="0" applyFont="1" applyFill="1" applyBorder="1" applyProtection="1"/>
    <xf numFmtId="0" fontId="0" fillId="0" borderId="0" xfId="0" applyProtection="1"/>
    <xf numFmtId="0" fontId="10" fillId="27" borderId="21" xfId="0" applyFont="1" applyFill="1" applyBorder="1" applyAlignment="1" applyProtection="1">
      <alignment horizontal="center"/>
    </xf>
    <xf numFmtId="0" fontId="0" fillId="0" borderId="0" xfId="0" applyFill="1" applyProtection="1"/>
    <xf numFmtId="0" fontId="10" fillId="27" borderId="21" xfId="0" applyFont="1" applyFill="1" applyBorder="1" applyAlignment="1" applyProtection="1">
      <alignment horizontal="center" vertical="center" wrapText="1"/>
    </xf>
    <xf numFmtId="0" fontId="10" fillId="29" borderId="21" xfId="0" applyFont="1" applyFill="1" applyBorder="1" applyAlignment="1" applyProtection="1">
      <alignment horizontal="center" vertical="top" wrapText="1"/>
    </xf>
    <xf numFmtId="0" fontId="18" fillId="27" borderId="19" xfId="0" applyFont="1" applyFill="1" applyBorder="1" applyProtection="1"/>
    <xf numFmtId="0" fontId="12" fillId="0" borderId="19" xfId="0" applyFont="1" applyBorder="1" applyProtection="1"/>
    <xf numFmtId="0" fontId="10" fillId="27" borderId="45" xfId="0" applyFont="1" applyFill="1" applyBorder="1" applyAlignment="1" applyProtection="1"/>
    <xf numFmtId="0" fontId="3" fillId="27" borderId="28" xfId="0" applyFont="1" applyFill="1" applyBorder="1" applyProtection="1"/>
    <xf numFmtId="0" fontId="10" fillId="27" borderId="24" xfId="0" applyFont="1" applyFill="1" applyBorder="1" applyAlignment="1" applyProtection="1"/>
    <xf numFmtId="14" fontId="10" fillId="27" borderId="24" xfId="0" applyNumberFormat="1" applyFont="1" applyFill="1" applyBorder="1" applyAlignment="1" applyProtection="1">
      <alignment horizontal="center" vertical="center" wrapText="1"/>
    </xf>
    <xf numFmtId="3" fontId="0" fillId="0" borderId="0" xfId="0" applyNumberFormat="1" applyFill="1" applyProtection="1"/>
    <xf numFmtId="0" fontId="59" fillId="0" borderId="0" xfId="99" applyProtection="1"/>
    <xf numFmtId="0" fontId="68" fillId="27" borderId="26" xfId="0" applyFont="1" applyFill="1" applyBorder="1" applyAlignment="1" applyProtection="1"/>
    <xf numFmtId="0" fontId="61" fillId="0" borderId="0" xfId="0" applyFont="1" applyProtection="1">
      <protection hidden="1"/>
    </xf>
    <xf numFmtId="4" fontId="61" fillId="0" borderId="0" xfId="0" applyNumberFormat="1" applyFont="1" applyProtection="1">
      <protection hidden="1"/>
    </xf>
    <xf numFmtId="169" fontId="12" fillId="0" borderId="62" xfId="0" applyNumberFormat="1" applyFont="1" applyFill="1" applyBorder="1" applyProtection="1">
      <protection hidden="1"/>
    </xf>
    <xf numFmtId="0" fontId="76" fillId="0" borderId="0" xfId="99" applyFont="1" applyProtection="1">
      <protection hidden="1"/>
    </xf>
    <xf numFmtId="0" fontId="93" fillId="0" borderId="0" xfId="99" applyFont="1" applyProtection="1"/>
    <xf numFmtId="0" fontId="10" fillId="29" borderId="76" xfId="0" applyFont="1" applyFill="1" applyBorder="1" applyAlignment="1" applyProtection="1">
      <alignment horizontal="center" vertical="top" wrapText="1"/>
    </xf>
    <xf numFmtId="0" fontId="18" fillId="27" borderId="18" xfId="0" applyFont="1" applyFill="1" applyBorder="1" applyProtection="1"/>
    <xf numFmtId="0" fontId="12" fillId="0" borderId="18" xfId="0" applyFont="1" applyBorder="1" applyProtection="1"/>
    <xf numFmtId="0" fontId="18" fillId="42" borderId="21" xfId="0" applyFont="1" applyFill="1" applyBorder="1" applyAlignment="1" applyProtection="1">
      <alignment horizontal="center" vertical="center" wrapText="1"/>
    </xf>
    <xf numFmtId="2" fontId="80" fillId="0" borderId="0" xfId="99" applyNumberFormat="1" applyFont="1" applyProtection="1"/>
    <xf numFmtId="0" fontId="10" fillId="27" borderId="45" xfId="0" applyFont="1" applyFill="1" applyBorder="1" applyAlignment="1" applyProtection="1">
      <alignment wrapText="1"/>
    </xf>
    <xf numFmtId="0" fontId="10" fillId="27" borderId="26" xfId="0" applyFont="1" applyFill="1" applyBorder="1" applyAlignment="1" applyProtection="1">
      <alignment wrapText="1"/>
    </xf>
    <xf numFmtId="0" fontId="10" fillId="27" borderId="28" xfId="0" applyFont="1" applyFill="1" applyBorder="1" applyAlignment="1" applyProtection="1">
      <alignment wrapText="1"/>
    </xf>
    <xf numFmtId="49" fontId="12" fillId="44" borderId="21" xfId="0" applyNumberFormat="1" applyFont="1" applyFill="1" applyBorder="1" applyProtection="1">
      <protection locked="0"/>
    </xf>
    <xf numFmtId="170" fontId="12" fillId="44" borderId="21" xfId="0" applyNumberFormat="1" applyFont="1" applyFill="1" applyBorder="1" applyProtection="1">
      <protection locked="0"/>
    </xf>
    <xf numFmtId="4" fontId="12" fillId="44" borderId="19" xfId="0" applyNumberFormat="1" applyFont="1" applyFill="1" applyBorder="1" applyProtection="1">
      <protection locked="0"/>
    </xf>
    <xf numFmtId="49" fontId="12" fillId="30" borderId="21" xfId="0" applyNumberFormat="1" applyFont="1" applyFill="1" applyBorder="1" applyProtection="1">
      <protection locked="0"/>
    </xf>
    <xf numFmtId="4" fontId="12" fillId="30" borderId="19" xfId="0" applyNumberFormat="1" applyFont="1" applyFill="1" applyBorder="1" applyProtection="1">
      <protection locked="0"/>
    </xf>
    <xf numFmtId="2" fontId="12" fillId="30" borderId="19" xfId="0" applyNumberFormat="1" applyFont="1" applyFill="1" applyBorder="1" applyProtection="1">
      <protection locked="0"/>
    </xf>
    <xf numFmtId="4" fontId="12" fillId="30" borderId="21" xfId="0" applyNumberFormat="1" applyFont="1" applyFill="1" applyBorder="1" applyProtection="1">
      <protection locked="0"/>
    </xf>
    <xf numFmtId="0" fontId="59" fillId="0" borderId="0" xfId="99"/>
    <xf numFmtId="0" fontId="59" fillId="0" borderId="0" xfId="99" applyProtection="1"/>
    <xf numFmtId="0" fontId="5" fillId="27" borderId="0" xfId="125" applyFont="1" applyFill="1" applyBorder="1" applyAlignment="1">
      <alignment vertical="top"/>
    </xf>
    <xf numFmtId="167" fontId="92" fillId="0" borderId="0" xfId="99" applyNumberFormat="1" applyFont="1" applyProtection="1">
      <protection hidden="1"/>
    </xf>
    <xf numFmtId="4" fontId="92" fillId="0" borderId="0" xfId="99" applyNumberFormat="1" applyFont="1" applyProtection="1">
      <protection hidden="1"/>
    </xf>
    <xf numFmtId="0" fontId="76" fillId="0" borderId="0" xfId="99" applyFont="1" applyProtection="1">
      <protection hidden="1"/>
    </xf>
    <xf numFmtId="0" fontId="93" fillId="0" borderId="0" xfId="99" applyFont="1"/>
    <xf numFmtId="4" fontId="93" fillId="0" borderId="0" xfId="99" applyNumberFormat="1" applyFont="1"/>
    <xf numFmtId="167" fontId="92" fillId="0" borderId="0" xfId="99" applyNumberFormat="1" applyFont="1" applyAlignment="1" applyProtection="1">
      <alignment vertical="top"/>
      <protection hidden="1"/>
    </xf>
    <xf numFmtId="4" fontId="92" fillId="0" borderId="0" xfId="99" applyNumberFormat="1" applyFont="1" applyAlignment="1" applyProtection="1">
      <alignment vertical="top"/>
      <protection hidden="1"/>
    </xf>
    <xf numFmtId="0" fontId="93" fillId="0" borderId="0" xfId="99" applyFont="1" applyProtection="1"/>
    <xf numFmtId="0" fontId="18" fillId="27" borderId="0" xfId="125" applyFont="1" applyFill="1" applyBorder="1" applyAlignment="1">
      <alignment vertical="top" wrapText="1"/>
    </xf>
    <xf numFmtId="0" fontId="94" fillId="32" borderId="21" xfId="99" applyFont="1" applyFill="1" applyBorder="1" applyProtection="1"/>
    <xf numFmtId="4" fontId="94" fillId="32" borderId="21" xfId="99" applyNumberFormat="1" applyFont="1" applyFill="1" applyBorder="1" applyProtection="1"/>
    <xf numFmtId="0" fontId="94" fillId="35" borderId="21" xfId="99" applyFont="1" applyFill="1" applyBorder="1" applyProtection="1"/>
    <xf numFmtId="4" fontId="94" fillId="35" borderId="21" xfId="99" applyNumberFormat="1" applyFont="1" applyFill="1" applyBorder="1" applyProtection="1"/>
    <xf numFmtId="0" fontId="95" fillId="32" borderId="21" xfId="99" applyFont="1" applyFill="1" applyBorder="1" applyProtection="1"/>
    <xf numFmtId="0" fontId="95" fillId="35" borderId="21" xfId="99" applyFont="1" applyFill="1" applyBorder="1" applyProtection="1"/>
    <xf numFmtId="2" fontId="80" fillId="0" borderId="0" xfId="99" applyNumberFormat="1" applyFont="1" applyProtection="1"/>
    <xf numFmtId="0" fontId="59" fillId="0" borderId="0" xfId="99" applyProtection="1"/>
    <xf numFmtId="0" fontId="76" fillId="0" borderId="0" xfId="99" applyFont="1" applyProtection="1">
      <protection hidden="1"/>
    </xf>
    <xf numFmtId="0" fontId="93" fillId="0" borderId="0" xfId="99" applyFont="1" applyProtection="1"/>
    <xf numFmtId="0" fontId="5" fillId="27" borderId="0" xfId="94" applyFont="1" applyFill="1" applyBorder="1" applyAlignment="1">
      <alignment vertical="top"/>
    </xf>
    <xf numFmtId="2" fontId="80" fillId="0" borderId="0" xfId="99" applyNumberFormat="1" applyFont="1" applyProtection="1"/>
    <xf numFmtId="0" fontId="18" fillId="0" borderId="19" xfId="0" applyFont="1" applyFill="1" applyBorder="1" applyProtection="1"/>
    <xf numFmtId="0" fontId="12" fillId="42" borderId="19" xfId="0" applyFont="1" applyFill="1" applyBorder="1" applyProtection="1"/>
    <xf numFmtId="0" fontId="12" fillId="26" borderId="17" xfId="0" applyFont="1" applyFill="1" applyBorder="1" applyProtection="1">
      <protection hidden="1"/>
    </xf>
    <xf numFmtId="0" fontId="12" fillId="26" borderId="13" xfId="0" applyFont="1" applyFill="1" applyBorder="1" applyProtection="1">
      <protection hidden="1"/>
    </xf>
    <xf numFmtId="0" fontId="12" fillId="26" borderId="32" xfId="0" applyFont="1" applyFill="1" applyBorder="1" applyProtection="1">
      <protection hidden="1"/>
    </xf>
    <xf numFmtId="0" fontId="12" fillId="26" borderId="19" xfId="0" applyFont="1" applyFill="1" applyBorder="1" applyProtection="1">
      <protection hidden="1"/>
    </xf>
    <xf numFmtId="0" fontId="12" fillId="26" borderId="16" xfId="0" applyFont="1" applyFill="1" applyBorder="1" applyProtection="1">
      <protection hidden="1"/>
    </xf>
    <xf numFmtId="0" fontId="12" fillId="26" borderId="34" xfId="0" applyFont="1" applyFill="1" applyBorder="1" applyProtection="1">
      <protection hidden="1"/>
    </xf>
    <xf numFmtId="0" fontId="12" fillId="26" borderId="20" xfId="0" applyFont="1" applyFill="1" applyBorder="1" applyProtection="1">
      <protection hidden="1"/>
    </xf>
    <xf numFmtId="0" fontId="12" fillId="26" borderId="30" xfId="0" applyFont="1" applyFill="1" applyBorder="1" applyProtection="1">
      <protection hidden="1"/>
    </xf>
    <xf numFmtId="0" fontId="12" fillId="26" borderId="18" xfId="0" applyFont="1" applyFill="1" applyBorder="1" applyProtection="1">
      <protection hidden="1"/>
    </xf>
    <xf numFmtId="0" fontId="12" fillId="26" borderId="0" xfId="0" applyFont="1" applyFill="1" applyBorder="1" applyProtection="1">
      <protection hidden="1"/>
    </xf>
    <xf numFmtId="0" fontId="12" fillId="26" borderId="33" xfId="0" applyFont="1" applyFill="1" applyBorder="1" applyProtection="1">
      <protection hidden="1"/>
    </xf>
    <xf numFmtId="0" fontId="0" fillId="26" borderId="22" xfId="0" applyFill="1" applyBorder="1" applyAlignment="1" applyProtection="1">
      <protection hidden="1"/>
    </xf>
    <xf numFmtId="0" fontId="0" fillId="26" borderId="32" xfId="0" applyFill="1" applyBorder="1" applyProtection="1">
      <protection hidden="1"/>
    </xf>
    <xf numFmtId="0" fontId="8" fillId="26" borderId="19" xfId="0" applyFont="1" applyFill="1" applyBorder="1" applyProtection="1">
      <protection hidden="1"/>
    </xf>
    <xf numFmtId="0" fontId="0" fillId="26" borderId="15" xfId="0" applyFill="1" applyBorder="1" applyProtection="1">
      <protection hidden="1"/>
    </xf>
    <xf numFmtId="0" fontId="0" fillId="26" borderId="34" xfId="0" applyFill="1" applyBorder="1" applyProtection="1">
      <protection hidden="1"/>
    </xf>
    <xf numFmtId="0" fontId="12" fillId="26" borderId="22" xfId="0" applyFont="1" applyFill="1" applyBorder="1" applyAlignment="1" applyProtection="1">
      <protection hidden="1"/>
    </xf>
    <xf numFmtId="0" fontId="12" fillId="26" borderId="13" xfId="0" applyFont="1" applyFill="1" applyBorder="1" applyAlignment="1" applyProtection="1">
      <protection hidden="1"/>
    </xf>
    <xf numFmtId="0" fontId="12" fillId="26" borderId="32" xfId="0" applyFont="1" applyFill="1" applyBorder="1" applyAlignment="1" applyProtection="1">
      <protection hidden="1"/>
    </xf>
    <xf numFmtId="0" fontId="12" fillId="26" borderId="14" xfId="0" applyFont="1" applyFill="1" applyBorder="1" applyAlignment="1" applyProtection="1">
      <protection hidden="1"/>
    </xf>
    <xf numFmtId="0" fontId="0" fillId="26" borderId="33" xfId="0" applyFill="1" applyBorder="1" applyProtection="1">
      <protection hidden="1"/>
    </xf>
    <xf numFmtId="0" fontId="12" fillId="26" borderId="21" xfId="0" applyFont="1" applyFill="1" applyBorder="1" applyAlignment="1" applyProtection="1">
      <alignment vertical="top"/>
      <protection hidden="1"/>
    </xf>
    <xf numFmtId="0" fontId="12" fillId="26" borderId="21" xfId="0" applyFont="1" applyFill="1" applyBorder="1" applyProtection="1">
      <protection hidden="1"/>
    </xf>
    <xf numFmtId="0" fontId="12" fillId="26" borderId="31" xfId="0" applyFont="1" applyFill="1" applyBorder="1" applyProtection="1">
      <protection hidden="1"/>
    </xf>
    <xf numFmtId="0" fontId="1" fillId="26" borderId="17" xfId="0" applyFont="1" applyFill="1" applyBorder="1" applyProtection="1">
      <protection hidden="1"/>
    </xf>
    <xf numFmtId="0" fontId="17" fillId="26" borderId="22" xfId="0" applyFont="1" applyFill="1" applyBorder="1" applyProtection="1">
      <protection hidden="1"/>
    </xf>
    <xf numFmtId="0" fontId="17" fillId="26" borderId="32" xfId="0" applyFont="1" applyFill="1" applyBorder="1" applyProtection="1">
      <protection hidden="1"/>
    </xf>
    <xf numFmtId="0" fontId="0" fillId="26" borderId="18" xfId="0" applyFill="1" applyBorder="1" applyProtection="1">
      <protection hidden="1"/>
    </xf>
    <xf numFmtId="0" fontId="17" fillId="26" borderId="14" xfId="0" applyFont="1" applyFill="1" applyBorder="1" applyProtection="1">
      <protection hidden="1"/>
    </xf>
    <xf numFmtId="0" fontId="17" fillId="26" borderId="33" xfId="0" applyFont="1" applyFill="1" applyBorder="1" applyProtection="1">
      <protection hidden="1"/>
    </xf>
    <xf numFmtId="0" fontId="12" fillId="26" borderId="14" xfId="0" applyFont="1" applyFill="1" applyBorder="1" applyProtection="1">
      <protection hidden="1"/>
    </xf>
    <xf numFmtId="0" fontId="12" fillId="26" borderId="15" xfId="0" applyFont="1" applyFill="1" applyBorder="1" applyProtection="1">
      <protection hidden="1"/>
    </xf>
    <xf numFmtId="0" fontId="17" fillId="26" borderId="34" xfId="0" applyFont="1" applyFill="1" applyBorder="1" applyProtection="1">
      <protection hidden="1"/>
    </xf>
    <xf numFmtId="0" fontId="17" fillId="26" borderId="17" xfId="0" applyFont="1" applyFill="1" applyBorder="1" applyProtection="1">
      <protection hidden="1"/>
    </xf>
    <xf numFmtId="0" fontId="17" fillId="26" borderId="18" xfId="0" applyFont="1" applyFill="1" applyBorder="1" applyProtection="1">
      <protection hidden="1"/>
    </xf>
    <xf numFmtId="0" fontId="17" fillId="26" borderId="19" xfId="0" applyFont="1" applyFill="1" applyBorder="1" applyProtection="1">
      <protection hidden="1"/>
    </xf>
    <xf numFmtId="0" fontId="17" fillId="26" borderId="15" xfId="0" applyFont="1" applyFill="1" applyBorder="1" applyProtection="1">
      <protection hidden="1"/>
    </xf>
    <xf numFmtId="0" fontId="12" fillId="26" borderId="22" xfId="0" applyFont="1" applyFill="1" applyBorder="1" applyProtection="1">
      <protection hidden="1"/>
    </xf>
    <xf numFmtId="0" fontId="0" fillId="26" borderId="20" xfId="0" applyFill="1" applyBorder="1" applyAlignment="1" applyProtection="1">
      <alignment vertical="top"/>
      <protection hidden="1"/>
    </xf>
    <xf numFmtId="0" fontId="0" fillId="26" borderId="30" xfId="0" applyFill="1" applyBorder="1" applyAlignment="1" applyProtection="1">
      <alignment vertical="top" wrapText="1"/>
      <protection hidden="1"/>
    </xf>
    <xf numFmtId="0" fontId="12" fillId="26" borderId="21" xfId="0" applyFont="1" applyFill="1" applyBorder="1" applyAlignment="1" applyProtection="1">
      <alignment vertical="top" wrapText="1"/>
      <protection hidden="1"/>
    </xf>
    <xf numFmtId="0" fontId="44" fillId="27" borderId="0" xfId="135" applyFont="1" applyFill="1" applyAlignment="1">
      <alignment vertical="top" wrapText="1"/>
    </xf>
    <xf numFmtId="0" fontId="5" fillId="27" borderId="0" xfId="94" applyFont="1" applyFill="1" applyBorder="1" applyAlignment="1">
      <alignment vertical="top" wrapText="1"/>
    </xf>
    <xf numFmtId="0" fontId="44" fillId="27" borderId="0" xfId="135" applyFont="1" applyFill="1" applyAlignment="1">
      <alignment vertical="top"/>
    </xf>
    <xf numFmtId="0" fontId="5" fillId="27" borderId="0" xfId="94" applyFont="1" applyFill="1" applyBorder="1" applyAlignment="1">
      <alignment vertical="top"/>
    </xf>
    <xf numFmtId="0" fontId="5" fillId="27" borderId="0" xfId="94" applyFont="1" applyFill="1" applyBorder="1" applyAlignment="1"/>
    <xf numFmtId="0" fontId="62" fillId="36" borderId="29" xfId="135" applyFont="1" applyFill="1" applyBorder="1"/>
    <xf numFmtId="0" fontId="84" fillId="36" borderId="29" xfId="135" applyFont="1" applyFill="1" applyBorder="1"/>
    <xf numFmtId="4" fontId="84" fillId="36" borderId="29" xfId="135" applyNumberFormat="1" applyFont="1" applyFill="1" applyBorder="1"/>
    <xf numFmtId="0" fontId="10" fillId="42" borderId="22" xfId="95" applyFont="1" applyFill="1" applyBorder="1" applyAlignment="1">
      <alignment vertical="top"/>
    </xf>
    <xf numFmtId="0" fontId="3" fillId="42" borderId="13" xfId="0" applyFont="1" applyFill="1" applyBorder="1"/>
    <xf numFmtId="0" fontId="3" fillId="29" borderId="31" xfId="94" applyFont="1" applyFill="1" applyBorder="1"/>
    <xf numFmtId="0" fontId="98" fillId="0" borderId="0" xfId="0" applyFont="1" applyAlignment="1">
      <alignment horizontal="right"/>
    </xf>
    <xf numFmtId="0" fontId="99" fillId="0" borderId="0" xfId="0" applyFont="1"/>
    <xf numFmtId="0" fontId="3" fillId="42" borderId="32" xfId="0" applyFont="1" applyFill="1" applyBorder="1"/>
    <xf numFmtId="0" fontId="3" fillId="29" borderId="76" xfId="94" applyFont="1" applyFill="1" applyBorder="1"/>
    <xf numFmtId="0" fontId="100" fillId="29" borderId="31" xfId="94" applyFont="1" applyFill="1" applyBorder="1"/>
    <xf numFmtId="0" fontId="101" fillId="29" borderId="20" xfId="94" applyFont="1" applyFill="1" applyBorder="1"/>
    <xf numFmtId="0" fontId="101" fillId="29" borderId="90" xfId="94" applyFont="1" applyFill="1" applyBorder="1"/>
    <xf numFmtId="172" fontId="12" fillId="42" borderId="17" xfId="0" applyNumberFormat="1" applyFont="1" applyFill="1" applyBorder="1" applyProtection="1"/>
    <xf numFmtId="0" fontId="12" fillId="42" borderId="21" xfId="0" applyFont="1" applyFill="1" applyBorder="1" applyProtection="1"/>
    <xf numFmtId="0" fontId="18" fillId="38" borderId="52" xfId="0" applyFont="1" applyFill="1" applyBorder="1" applyAlignment="1" applyProtection="1">
      <alignment horizontal="left"/>
      <protection hidden="1"/>
    </xf>
    <xf numFmtId="0" fontId="18" fillId="0" borderId="45" xfId="0" applyFont="1" applyFill="1" applyBorder="1" applyProtection="1">
      <protection hidden="1"/>
    </xf>
    <xf numFmtId="0" fontId="70" fillId="26" borderId="0" xfId="0" applyFont="1" applyFill="1" applyBorder="1" applyAlignment="1" applyProtection="1">
      <alignment horizontal="center" wrapText="1"/>
    </xf>
    <xf numFmtId="8" fontId="67" fillId="0" borderId="40" xfId="0" applyNumberFormat="1" applyFont="1" applyFill="1" applyBorder="1" applyAlignment="1" applyProtection="1">
      <alignment horizontal="center" wrapText="1"/>
      <protection hidden="1"/>
    </xf>
    <xf numFmtId="8" fontId="67" fillId="0" borderId="0" xfId="0" applyNumberFormat="1" applyFont="1" applyFill="1" applyBorder="1" applyAlignment="1" applyProtection="1">
      <alignment horizontal="center" wrapText="1"/>
      <protection hidden="1"/>
    </xf>
    <xf numFmtId="8" fontId="67" fillId="39" borderId="40" xfId="0" applyNumberFormat="1" applyFont="1" applyFill="1" applyBorder="1" applyAlignment="1" applyProtection="1">
      <alignment horizontal="center" wrapText="1"/>
      <protection hidden="1"/>
    </xf>
    <xf numFmtId="8" fontId="67" fillId="39" borderId="0" xfId="0" applyNumberFormat="1" applyFont="1" applyFill="1" applyBorder="1" applyAlignment="1" applyProtection="1">
      <alignment horizontal="center" wrapText="1"/>
      <protection hidden="1"/>
    </xf>
    <xf numFmtId="8" fontId="61" fillId="39" borderId="40" xfId="0" applyNumberFormat="1" applyFont="1" applyFill="1" applyBorder="1" applyAlignment="1" applyProtection="1">
      <alignment horizontal="center" wrapText="1"/>
      <protection hidden="1"/>
    </xf>
    <xf numFmtId="8" fontId="61" fillId="39" borderId="0" xfId="0" applyNumberFormat="1" applyFont="1" applyFill="1" applyBorder="1" applyAlignment="1" applyProtection="1">
      <alignment horizontal="center" wrapText="1"/>
      <protection hidden="1"/>
    </xf>
    <xf numFmtId="0" fontId="1" fillId="26" borderId="20" xfId="0" applyFont="1" applyFill="1" applyBorder="1" applyAlignment="1" applyProtection="1">
      <alignment horizontal="left" vertical="top" wrapText="1"/>
      <protection hidden="1"/>
    </xf>
    <xf numFmtId="0" fontId="0" fillId="26" borderId="76" xfId="0" applyFill="1" applyBorder="1" applyAlignment="1" applyProtection="1">
      <alignment horizontal="left" vertical="top" wrapText="1"/>
      <protection hidden="1"/>
    </xf>
    <xf numFmtId="0" fontId="5" fillId="27" borderId="20" xfId="0" applyFont="1" applyFill="1" applyBorder="1" applyAlignment="1" applyProtection="1">
      <alignment horizontal="center"/>
      <protection hidden="1"/>
    </xf>
    <xf numFmtId="0" fontId="5" fillId="27" borderId="31" xfId="0" applyFont="1" applyFill="1" applyBorder="1" applyAlignment="1" applyProtection="1">
      <alignment horizontal="center"/>
      <protection hidden="1"/>
    </xf>
    <xf numFmtId="0" fontId="5" fillId="27" borderId="30" xfId="0" applyFont="1" applyFill="1" applyBorder="1" applyAlignment="1" applyProtection="1">
      <alignment horizontal="center"/>
      <protection hidden="1"/>
    </xf>
    <xf numFmtId="0" fontId="12" fillId="26" borderId="20" xfId="0" applyFont="1" applyFill="1" applyBorder="1" applyAlignment="1" applyProtection="1">
      <alignment horizontal="left" wrapText="1"/>
      <protection hidden="1"/>
    </xf>
    <xf numFmtId="0" fontId="17" fillId="26" borderId="31" xfId="0" applyFont="1" applyFill="1" applyBorder="1" applyAlignment="1" applyProtection="1">
      <alignment horizontal="left"/>
      <protection hidden="1"/>
    </xf>
    <xf numFmtId="0" fontId="17" fillId="26" borderId="30" xfId="0" applyFont="1" applyFill="1" applyBorder="1" applyAlignment="1" applyProtection="1">
      <alignment horizontal="left"/>
      <protection hidden="1"/>
    </xf>
    <xf numFmtId="0" fontId="0" fillId="26" borderId="76" xfId="0" applyFill="1" applyBorder="1" applyAlignment="1" applyProtection="1">
      <alignment horizontal="left" vertical="top"/>
      <protection hidden="1"/>
    </xf>
    <xf numFmtId="0" fontId="60" fillId="27" borderId="20" xfId="0" applyFont="1" applyFill="1" applyBorder="1" applyAlignment="1" applyProtection="1">
      <alignment horizontal="center"/>
      <protection hidden="1"/>
    </xf>
    <xf numFmtId="0" fontId="60" fillId="27" borderId="31" xfId="0" applyFont="1" applyFill="1" applyBorder="1" applyAlignment="1" applyProtection="1">
      <alignment horizontal="center"/>
      <protection hidden="1"/>
    </xf>
    <xf numFmtId="0" fontId="60" fillId="27" borderId="30" xfId="0" applyFont="1" applyFill="1" applyBorder="1" applyAlignment="1" applyProtection="1">
      <alignment horizontal="center"/>
      <protection hidden="1"/>
    </xf>
    <xf numFmtId="0" fontId="83" fillId="26" borderId="20" xfId="0" applyFont="1" applyFill="1" applyBorder="1" applyAlignment="1" applyProtection="1">
      <alignment horizontal="left" wrapText="1"/>
      <protection hidden="1"/>
    </xf>
    <xf numFmtId="0" fontId="83" fillId="26" borderId="31" xfId="0" applyFont="1" applyFill="1" applyBorder="1" applyAlignment="1" applyProtection="1">
      <alignment horizontal="left"/>
      <protection hidden="1"/>
    </xf>
    <xf numFmtId="0" fontId="83" fillId="26" borderId="30" xfId="0" applyFont="1" applyFill="1" applyBorder="1" applyAlignment="1" applyProtection="1">
      <alignment horizontal="left"/>
      <protection hidden="1"/>
    </xf>
    <xf numFmtId="0" fontId="12" fillId="26" borderId="20" xfId="0" applyFont="1" applyFill="1" applyBorder="1" applyAlignment="1" applyProtection="1">
      <alignment horizontal="left" vertical="top" wrapText="1"/>
      <protection hidden="1"/>
    </xf>
    <xf numFmtId="0" fontId="17" fillId="26" borderId="30" xfId="0" applyFont="1" applyFill="1" applyBorder="1" applyAlignment="1" applyProtection="1">
      <alignment horizontal="left" vertical="top" wrapText="1"/>
      <protection hidden="1"/>
    </xf>
    <xf numFmtId="0" fontId="12" fillId="26" borderId="31" xfId="0" applyFont="1" applyFill="1" applyBorder="1" applyAlignment="1" applyProtection="1">
      <alignment horizontal="left" vertical="top" wrapText="1"/>
      <protection hidden="1"/>
    </xf>
    <xf numFmtId="0" fontId="12" fillId="26" borderId="22" xfId="0" applyFont="1" applyFill="1" applyBorder="1" applyAlignment="1" applyProtection="1">
      <alignment horizontal="left" wrapText="1"/>
      <protection hidden="1"/>
    </xf>
    <xf numFmtId="0" fontId="12" fillId="26" borderId="13" xfId="0" applyFont="1" applyFill="1" applyBorder="1" applyAlignment="1" applyProtection="1">
      <alignment horizontal="left" wrapText="1"/>
      <protection hidden="1"/>
    </xf>
    <xf numFmtId="0" fontId="12" fillId="26" borderId="32" xfId="0" applyFont="1" applyFill="1" applyBorder="1" applyAlignment="1" applyProtection="1">
      <alignment horizontal="left" wrapText="1"/>
      <protection hidden="1"/>
    </xf>
    <xf numFmtId="0" fontId="12" fillId="26" borderId="21" xfId="0" applyFont="1" applyFill="1" applyBorder="1" applyAlignment="1" applyProtection="1">
      <alignment horizontal="left" vertical="top" wrapText="1"/>
      <protection hidden="1"/>
    </xf>
    <xf numFmtId="0" fontId="12" fillId="26" borderId="20" xfId="0" applyFont="1" applyFill="1" applyBorder="1" applyAlignment="1" applyProtection="1">
      <alignment vertical="top" wrapText="1"/>
      <protection hidden="1"/>
    </xf>
    <xf numFmtId="0" fontId="12" fillId="26" borderId="30" xfId="0" applyFont="1" applyFill="1" applyBorder="1" applyAlignment="1" applyProtection="1">
      <alignment vertical="top" wrapText="1"/>
      <protection hidden="1"/>
    </xf>
    <xf numFmtId="0" fontId="1" fillId="26" borderId="20" xfId="121" applyFont="1" applyFill="1" applyBorder="1" applyAlignment="1" applyProtection="1">
      <alignment horizontal="left" vertical="top" wrapText="1"/>
      <protection hidden="1"/>
    </xf>
    <xf numFmtId="0" fontId="1" fillId="26" borderId="76" xfId="121" applyFont="1" applyFill="1" applyBorder="1" applyAlignment="1" applyProtection="1">
      <alignment horizontal="left" vertical="top" wrapText="1"/>
      <protection hidden="1"/>
    </xf>
    <xf numFmtId="0" fontId="12" fillId="26" borderId="76" xfId="0" applyFont="1" applyFill="1" applyBorder="1" applyAlignment="1" applyProtection="1">
      <alignment horizontal="left" vertical="top" wrapText="1"/>
      <protection hidden="1"/>
    </xf>
    <xf numFmtId="0" fontId="18" fillId="38" borderId="45" xfId="0" applyFont="1" applyFill="1" applyBorder="1" applyAlignment="1" applyProtection="1">
      <alignment horizontal="center" vertical="center" wrapText="1"/>
      <protection hidden="1"/>
    </xf>
    <xf numFmtId="0" fontId="18" fillId="38" borderId="28" xfId="0" applyFont="1" applyFill="1" applyBorder="1" applyAlignment="1" applyProtection="1">
      <alignment horizontal="center" vertical="center" wrapText="1"/>
      <protection hidden="1"/>
    </xf>
    <xf numFmtId="0" fontId="12" fillId="0" borderId="27" xfId="0" applyFont="1" applyBorder="1" applyAlignment="1" applyProtection="1">
      <alignment horizontal="left" vertical="center" wrapText="1"/>
      <protection hidden="1"/>
    </xf>
    <xf numFmtId="0" fontId="1" fillId="38" borderId="45" xfId="0" applyFont="1" applyFill="1" applyBorder="1" applyAlignment="1" applyProtection="1">
      <alignment horizontal="center" vertical="center" wrapText="1"/>
      <protection hidden="1"/>
    </xf>
    <xf numFmtId="0" fontId="1" fillId="38" borderId="28" xfId="0" applyFont="1" applyFill="1" applyBorder="1" applyAlignment="1" applyProtection="1">
      <alignment horizontal="center" vertical="center" wrapText="1"/>
      <protection hidden="1"/>
    </xf>
    <xf numFmtId="0" fontId="12" fillId="38" borderId="45" xfId="0" applyFont="1" applyFill="1" applyBorder="1" applyAlignment="1" applyProtection="1">
      <alignment horizontal="center" vertical="center" wrapText="1"/>
      <protection hidden="1"/>
    </xf>
    <xf numFmtId="0" fontId="12" fillId="38" borderId="28" xfId="0" applyFont="1" applyFill="1" applyBorder="1" applyAlignment="1" applyProtection="1">
      <alignment horizontal="center" vertical="center" wrapText="1"/>
      <protection hidden="1"/>
    </xf>
    <xf numFmtId="0" fontId="18" fillId="38" borderId="40" xfId="0" applyFont="1" applyFill="1" applyBorder="1" applyAlignment="1" applyProtection="1">
      <alignment horizontal="left"/>
      <protection hidden="1"/>
    </xf>
    <xf numFmtId="0" fontId="18" fillId="38" borderId="0" xfId="0" applyFont="1" applyFill="1" applyBorder="1" applyAlignment="1" applyProtection="1">
      <alignment horizontal="left"/>
      <protection hidden="1"/>
    </xf>
    <xf numFmtId="0" fontId="18" fillId="38" borderId="41" xfId="0" applyFont="1" applyFill="1" applyBorder="1" applyAlignment="1" applyProtection="1">
      <alignment horizontal="left"/>
      <protection hidden="1"/>
    </xf>
    <xf numFmtId="0" fontId="18" fillId="38" borderId="35" xfId="0" applyFont="1" applyFill="1" applyBorder="1" applyAlignment="1" applyProtection="1">
      <alignment horizontal="left"/>
      <protection hidden="1"/>
    </xf>
    <xf numFmtId="0" fontId="18" fillId="38" borderId="36" xfId="0" applyFont="1" applyFill="1" applyBorder="1" applyAlignment="1" applyProtection="1">
      <alignment horizontal="left"/>
      <protection hidden="1"/>
    </xf>
    <xf numFmtId="0" fontId="18" fillId="38" borderId="37" xfId="0" applyFont="1" applyFill="1" applyBorder="1" applyAlignment="1" applyProtection="1">
      <alignment horizontal="left"/>
      <protection hidden="1"/>
    </xf>
    <xf numFmtId="0" fontId="44" fillId="27" borderId="0" xfId="135" applyFont="1" applyFill="1" applyAlignment="1">
      <alignment vertical="top" wrapText="1"/>
    </xf>
    <xf numFmtId="0" fontId="5" fillId="27" borderId="0" xfId="94" applyFont="1" applyFill="1" applyBorder="1" applyAlignment="1">
      <alignment vertical="top" wrapText="1"/>
    </xf>
    <xf numFmtId="0" fontId="44" fillId="27" borderId="0" xfId="135" applyFont="1" applyFill="1" applyAlignment="1">
      <alignment vertical="center" wrapText="1"/>
    </xf>
    <xf numFmtId="0" fontId="5" fillId="27" borderId="0" xfId="94" applyFont="1" applyFill="1" applyBorder="1" applyAlignment="1">
      <alignment vertical="top"/>
    </xf>
    <xf numFmtId="0" fontId="63" fillId="27" borderId="31" xfId="135" applyFont="1" applyFill="1" applyBorder="1" applyAlignment="1">
      <alignment horizontal="left" vertical="top" wrapText="1"/>
    </xf>
    <xf numFmtId="0" fontId="102" fillId="36" borderId="76" xfId="94" applyFont="1" applyFill="1" applyBorder="1"/>
    <xf numFmtId="0" fontId="103" fillId="36" borderId="21" xfId="94" applyFont="1" applyFill="1" applyBorder="1"/>
    <xf numFmtId="2" fontId="104" fillId="36" borderId="21" xfId="135" applyNumberFormat="1" applyFont="1" applyFill="1" applyBorder="1"/>
  </cellXfs>
  <cellStyles count="303">
    <cellStyle name="20 % - Akzent1" xfId="7" builtinId="30" customBuiltin="1"/>
    <cellStyle name="20 % - Akzent1 2" xfId="170"/>
    <cellStyle name="20 % - Akzent1 3" xfId="228"/>
    <cellStyle name="20 % - Akzent1 4" xfId="279"/>
    <cellStyle name="20 % - Akzent2" xfId="8" builtinId="34" customBuiltin="1"/>
    <cellStyle name="20 % - Akzent2 2" xfId="171"/>
    <cellStyle name="20 % - Akzent2 3" xfId="229"/>
    <cellStyle name="20 % - Akzent2 4" xfId="295"/>
    <cellStyle name="20 % - Akzent3" xfId="9" builtinId="38" customBuiltin="1"/>
    <cellStyle name="20 % - Akzent3 2" xfId="172"/>
    <cellStyle name="20 % - Akzent3 3" xfId="230"/>
    <cellStyle name="20 % - Akzent3 4" xfId="289"/>
    <cellStyle name="20 % - Akzent4" xfId="10" builtinId="42" customBuiltin="1"/>
    <cellStyle name="20 % - Akzent4 2" xfId="173"/>
    <cellStyle name="20 % - Akzent4 3" xfId="231"/>
    <cellStyle name="20 % - Akzent4 4" xfId="146"/>
    <cellStyle name="20 % - Akzent5" xfId="11" builtinId="46" customBuiltin="1"/>
    <cellStyle name="20 % - Akzent5 2" xfId="174"/>
    <cellStyle name="20 % - Akzent5 3" xfId="232"/>
    <cellStyle name="20 % - Akzent5 4" xfId="298"/>
    <cellStyle name="20 % - Akzent6" xfId="12" builtinId="50" customBuiltin="1"/>
    <cellStyle name="20 % - Akzent6 2" xfId="175"/>
    <cellStyle name="20 % - Akzent6 3" xfId="233"/>
    <cellStyle name="20 % - Akzent6 4" xfId="162"/>
    <cellStyle name="20% - Accent1" xfId="1"/>
    <cellStyle name="20% - Accent2" xfId="2"/>
    <cellStyle name="20% - Accent3" xfId="3"/>
    <cellStyle name="20% - Accent4" xfId="4"/>
    <cellStyle name="20% - Accent5" xfId="5"/>
    <cellStyle name="20% - Accent6" xfId="6"/>
    <cellStyle name="40 % - Akzent1" xfId="19" builtinId="31" customBuiltin="1"/>
    <cellStyle name="40 % - Akzent1 2" xfId="176"/>
    <cellStyle name="40 % - Akzent1 3" xfId="234"/>
    <cellStyle name="40 % - Akzent1 4" xfId="297"/>
    <cellStyle name="40 % - Akzent2" xfId="20" builtinId="35" customBuiltin="1"/>
    <cellStyle name="40 % - Akzent2 2" xfId="177"/>
    <cellStyle name="40 % - Akzent2 3" xfId="235"/>
    <cellStyle name="40 % - Akzent2 4" xfId="284"/>
    <cellStyle name="40 % - Akzent3" xfId="21" builtinId="39" customBuiltin="1"/>
    <cellStyle name="40 % - Akzent3 2" xfId="178"/>
    <cellStyle name="40 % - Akzent3 3" xfId="236"/>
    <cellStyle name="40 % - Akzent3 4" xfId="277"/>
    <cellStyle name="40 % - Akzent4" xfId="22" builtinId="43" customBuiltin="1"/>
    <cellStyle name="40 % - Akzent4 2" xfId="179"/>
    <cellStyle name="40 % - Akzent4 3" xfId="237"/>
    <cellStyle name="40 % - Akzent4 4" xfId="276"/>
    <cellStyle name="40 % - Akzent5" xfId="23" builtinId="47" customBuiltin="1"/>
    <cellStyle name="40 % - Akzent5 2" xfId="180"/>
    <cellStyle name="40 % - Akzent5 3" xfId="238"/>
    <cellStyle name="40 % - Akzent5 4" xfId="296"/>
    <cellStyle name="40 % - Akzent6" xfId="24" builtinId="51" customBuiltin="1"/>
    <cellStyle name="40 % - Akzent6 2" xfId="181"/>
    <cellStyle name="40 % - Akzent6 3" xfId="239"/>
    <cellStyle name="40 % - Akzent6 4" xfId="282"/>
    <cellStyle name="40% - Accent1" xfId="13"/>
    <cellStyle name="40% - Accent2" xfId="14"/>
    <cellStyle name="40% - Accent3" xfId="15"/>
    <cellStyle name="40% - Accent4" xfId="16"/>
    <cellStyle name="40% - Accent5" xfId="17"/>
    <cellStyle name="40% - Accent6" xfId="18"/>
    <cellStyle name="60 % - Akzent1" xfId="31" builtinId="32" customBuiltin="1"/>
    <cellStyle name="60 % - Akzent1 2" xfId="182"/>
    <cellStyle name="60 % - Akzent1 3" xfId="240"/>
    <cellStyle name="60 % - Akzent1 4" xfId="287"/>
    <cellStyle name="60 % - Akzent2" xfId="32" builtinId="36" customBuiltin="1"/>
    <cellStyle name="60 % - Akzent2 2" xfId="183"/>
    <cellStyle name="60 % - Akzent2 3" xfId="241"/>
    <cellStyle name="60 % - Akzent2 4" xfId="144"/>
    <cellStyle name="60 % - Akzent3" xfId="33" builtinId="40" customBuiltin="1"/>
    <cellStyle name="60 % - Akzent3 2" xfId="184"/>
    <cellStyle name="60 % - Akzent3 3" xfId="242"/>
    <cellStyle name="60 % - Akzent3 4" xfId="145"/>
    <cellStyle name="60 % - Akzent4" xfId="34" builtinId="44" customBuiltin="1"/>
    <cellStyle name="60 % - Akzent4 2" xfId="185"/>
    <cellStyle name="60 % - Akzent4 3" xfId="243"/>
    <cellStyle name="60 % - Akzent4 4" xfId="290"/>
    <cellStyle name="60 % - Akzent5" xfId="35" builtinId="48" customBuiltin="1"/>
    <cellStyle name="60 % - Akzent5 2" xfId="186"/>
    <cellStyle name="60 % - Akzent5 3" xfId="244"/>
    <cellStyle name="60 % - Akzent5 4" xfId="283"/>
    <cellStyle name="60 % - Akzent6" xfId="36" builtinId="52" customBuiltin="1"/>
    <cellStyle name="60 % - Akzent6 2" xfId="187"/>
    <cellStyle name="60 % - Akzent6 3" xfId="245"/>
    <cellStyle name="60 % - Akzent6 4" xfId="300"/>
    <cellStyle name="60% - Accent1" xfId="25"/>
    <cellStyle name="60% - Accent2" xfId="26"/>
    <cellStyle name="60% - Accent3" xfId="27"/>
    <cellStyle name="60% - Accent4" xfId="28"/>
    <cellStyle name="60% - Accent5" xfId="29"/>
    <cellStyle name="60% - Accent6" xfId="3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1 3" xfId="188"/>
    <cellStyle name="Akzent1 4" xfId="246"/>
    <cellStyle name="Akzent1 5" xfId="302"/>
    <cellStyle name="Akzent2" xfId="45" builtinId="33" customBuiltin="1"/>
    <cellStyle name="Akzent2 2" xfId="46"/>
    <cellStyle name="Akzent2 3" xfId="189"/>
    <cellStyle name="Akzent2 4" xfId="247"/>
    <cellStyle name="Akzent2 5" xfId="301"/>
    <cellStyle name="Akzent3" xfId="47" builtinId="37" customBuiltin="1"/>
    <cellStyle name="Akzent3 2" xfId="48"/>
    <cellStyle name="Akzent3 3" xfId="190"/>
    <cellStyle name="Akzent3 4" xfId="248"/>
    <cellStyle name="Akzent3 5" xfId="149"/>
    <cellStyle name="Akzent4" xfId="49" builtinId="41" customBuiltin="1"/>
    <cellStyle name="Akzent4 2" xfId="50"/>
    <cellStyle name="Akzent4 3" xfId="191"/>
    <cellStyle name="Akzent4 4" xfId="249"/>
    <cellStyle name="Akzent4 5" xfId="288"/>
    <cellStyle name="Akzent5" xfId="51" builtinId="45" customBuiltin="1"/>
    <cellStyle name="Akzent5 2" xfId="52"/>
    <cellStyle name="Akzent5 3" xfId="192"/>
    <cellStyle name="Akzent5 4" xfId="250"/>
    <cellStyle name="Akzent5 5" xfId="281"/>
    <cellStyle name="Akzent6" xfId="53" builtinId="49" customBuiltin="1"/>
    <cellStyle name="Akzent6 2" xfId="54"/>
    <cellStyle name="Akzent6 3" xfId="193"/>
    <cellStyle name="Akzent6 4" xfId="251"/>
    <cellStyle name="Akzent6 5" xfId="150"/>
    <cellStyle name="Ausgabe" xfId="55" builtinId="21" customBuiltin="1"/>
    <cellStyle name="Ausgabe 2" xfId="56"/>
    <cellStyle name="Ausgabe 3" xfId="194"/>
    <cellStyle name="Ausgabe 4" xfId="252"/>
    <cellStyle name="Ausgabe 5" xfId="291"/>
    <cellStyle name="Bad" xfId="57"/>
    <cellStyle name="Berechnung" xfId="58" builtinId="22" customBuiltin="1"/>
    <cellStyle name="Berechnung 2" xfId="59"/>
    <cellStyle name="Berechnung 3" xfId="195"/>
    <cellStyle name="Berechnung 4" xfId="253"/>
    <cellStyle name="Berechnung 5" xfId="163"/>
    <cellStyle name="Calculation" xfId="60"/>
    <cellStyle name="Check Cell" xfId="61"/>
    <cellStyle name="Dezimal 2" xfId="62"/>
    <cellStyle name="Dezimal 2 2" xfId="153"/>
    <cellStyle name="Dezimal 3" xfId="63"/>
    <cellStyle name="Dezimal 3 2" xfId="154"/>
    <cellStyle name="Eingabe" xfId="64" builtinId="20" customBuiltin="1"/>
    <cellStyle name="Eingabe 2" xfId="65"/>
    <cellStyle name="Eingabe 3" xfId="196"/>
    <cellStyle name="Eingabe 4" xfId="254"/>
    <cellStyle name="Eingabe 5" xfId="285"/>
    <cellStyle name="Ergebnis" xfId="66" builtinId="25" customBuiltin="1"/>
    <cellStyle name="Ergebnis 2" xfId="67"/>
    <cellStyle name="Ergebnis 3" xfId="197"/>
    <cellStyle name="Ergebnis 4" xfId="255"/>
    <cellStyle name="Ergebnis 5" xfId="294"/>
    <cellStyle name="Erklärender Text" xfId="68" builtinId="53" customBuiltin="1"/>
    <cellStyle name="Erklärender Text 2" xfId="69"/>
    <cellStyle name="Erklärender Text 3" xfId="198"/>
    <cellStyle name="Erklärender Text 4" xfId="256"/>
    <cellStyle name="Erklärender Text 5" xfId="280"/>
    <cellStyle name="Euro" xfId="70"/>
    <cellStyle name="Euro 2" xfId="155"/>
    <cellStyle name="Explanatory Text" xfId="71"/>
    <cellStyle name="Good" xfId="72"/>
    <cellStyle name="Gut" xfId="73" builtinId="26" customBuiltin="1"/>
    <cellStyle name="Gut 2" xfId="74"/>
    <cellStyle name="Gut 3" xfId="199"/>
    <cellStyle name="Gut 4" xfId="257"/>
    <cellStyle name="Gut 5" xfId="164"/>
    <cellStyle name="Heading 1" xfId="75"/>
    <cellStyle name="Heading 2" xfId="76"/>
    <cellStyle name="Heading 3" xfId="77"/>
    <cellStyle name="Heading 4" xfId="78"/>
    <cellStyle name="Hyperlink" xfId="79" builtinId="8"/>
    <cellStyle name="Hyperlink 2" xfId="80"/>
    <cellStyle name="Hyperlink 2 2" xfId="200"/>
    <cellStyle name="Hyperlink 2 3" xfId="157"/>
    <cellStyle name="Input" xfId="81"/>
    <cellStyle name="Komma" xfId="124" builtinId="3"/>
    <cellStyle name="Komma 2" xfId="120"/>
    <cellStyle name="Komma 2 2" xfId="165"/>
    <cellStyle name="Komma 3" xfId="141"/>
    <cellStyle name="Komma 3 2" xfId="216"/>
    <cellStyle name="Komma 4" xfId="270"/>
    <cellStyle name="Komma 5" xfId="167"/>
    <cellStyle name="Komma 6" xfId="292"/>
    <cellStyle name="Linked Cell" xfId="82"/>
    <cellStyle name="Neutral" xfId="83" builtinId="28" customBuiltin="1"/>
    <cellStyle name="Neutral 2" xfId="84"/>
    <cellStyle name="Neutral 3" xfId="201"/>
    <cellStyle name="Neutral 4" xfId="258"/>
    <cellStyle name="Neutral 5" xfId="143"/>
    <cellStyle name="Note" xfId="85"/>
    <cellStyle name="Notiz" xfId="86" builtinId="10" customBuiltin="1"/>
    <cellStyle name="Notiz 2" xfId="87"/>
    <cellStyle name="Notiz 2 2" xfId="203"/>
    <cellStyle name="Notiz 2 3" xfId="159"/>
    <cellStyle name="Notiz 3" xfId="202"/>
    <cellStyle name="Notiz 4" xfId="259"/>
    <cellStyle name="Notiz 5" xfId="156"/>
    <cellStyle name="Output" xfId="88"/>
    <cellStyle name="Prozent 2" xfId="89"/>
    <cellStyle name="Prozent 2 2" xfId="90"/>
    <cellStyle name="Prozent 2 3" xfId="204"/>
    <cellStyle name="Prozent 2 4" xfId="160"/>
    <cellStyle name="Prozent 3" xfId="91"/>
    <cellStyle name="Prozent 4" xfId="142"/>
    <cellStyle name="Schlecht" xfId="92" builtinId="27" customBuiltin="1"/>
    <cellStyle name="Schlecht 2" xfId="93"/>
    <cellStyle name="Schlecht 3" xfId="205"/>
    <cellStyle name="Schlecht 4" xfId="260"/>
    <cellStyle name="Schlecht 5" xfId="147"/>
    <cellStyle name="Standard" xfId="0" builtinId="0"/>
    <cellStyle name="Standard 10" xfId="135"/>
    <cellStyle name="Standard 10 2 2 2" xfId="222"/>
    <cellStyle name="Standard 11" xfId="299"/>
    <cellStyle name="Standard 17" xfId="224"/>
    <cellStyle name="Standard 18" xfId="223"/>
    <cellStyle name="Standard 19" xfId="168"/>
    <cellStyle name="Standard 19 2" xfId="217"/>
    <cellStyle name="Standard 19 2 2" xfId="273"/>
    <cellStyle name="Standard 19 3" xfId="221"/>
    <cellStyle name="Standard 19 3 2" xfId="275"/>
    <cellStyle name="Standard 19 4" xfId="271"/>
    <cellStyle name="Standard 2" xfId="94"/>
    <cellStyle name="Standard 2 2" xfId="95"/>
    <cellStyle name="Standard 2 2 2" xfId="96"/>
    <cellStyle name="Standard 2 2 2 2" xfId="125"/>
    <cellStyle name="Standard 2 2 3" xfId="131"/>
    <cellStyle name="Standard 2 2_Anlagenangaben" xfId="122"/>
    <cellStyle name="Standard 2 3" xfId="97"/>
    <cellStyle name="Standard 2 3 2" xfId="136"/>
    <cellStyle name="Standard 2 3 3" xfId="126"/>
    <cellStyle name="Standard 2_Angaben_Vergütungskategorie" xfId="127"/>
    <cellStyle name="Standard 3" xfId="98"/>
    <cellStyle name="Standard 3 2" xfId="99"/>
    <cellStyle name="Standard 3 2 2" xfId="207"/>
    <cellStyle name="Standard 3 2 2 2" xfId="272"/>
    <cellStyle name="Standard 3 2 3" xfId="220"/>
    <cellStyle name="Standard 3 2 3 2" xfId="274"/>
    <cellStyle name="Standard 3 2 4" xfId="261"/>
    <cellStyle name="Standard 3 3" xfId="206"/>
    <cellStyle name="Standard 3 4" xfId="161"/>
    <cellStyle name="Standard 3_Anlagenangaben" xfId="123"/>
    <cellStyle name="Standard 4" xfId="128"/>
    <cellStyle name="Standard 4 2" xfId="137"/>
    <cellStyle name="Standard 4 2 2" xfId="219"/>
    <cellStyle name="Standard 4 3" xfId="169"/>
    <cellStyle name="Standard 5" xfId="129"/>
    <cellStyle name="Standard 5 2" xfId="138"/>
    <cellStyle name="Standard 6" xfId="130"/>
    <cellStyle name="Standard 6 2" xfId="139"/>
    <cellStyle name="Standard 6 3" xfId="218"/>
    <cellStyle name="Standard 7" xfId="132"/>
    <cellStyle name="Standard 7 2" xfId="140"/>
    <cellStyle name="Standard 7 3" xfId="225"/>
    <cellStyle name="Standard 7 7" xfId="226"/>
    <cellStyle name="Standard 8" xfId="133"/>
    <cellStyle name="Standard 8 2" xfId="227"/>
    <cellStyle name="Standard 9" xfId="134"/>
    <cellStyle name="Standard_Datendefinition" xfId="121"/>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1 3" xfId="209"/>
    <cellStyle name="Überschrift 1 4" xfId="263"/>
    <cellStyle name="Überschrift 1 5" xfId="278"/>
    <cellStyle name="Überschrift 2" xfId="106" builtinId="17" customBuiltin="1"/>
    <cellStyle name="Überschrift 2 2" xfId="107"/>
    <cellStyle name="Überschrift 2 3" xfId="210"/>
    <cellStyle name="Überschrift 2 4" xfId="264"/>
    <cellStyle name="Überschrift 2 5" xfId="148"/>
    <cellStyle name="Überschrift 3" xfId="108" builtinId="18" customBuiltin="1"/>
    <cellStyle name="Überschrift 3 2" xfId="109"/>
    <cellStyle name="Überschrift 3 3" xfId="211"/>
    <cellStyle name="Überschrift 3 4" xfId="265"/>
    <cellStyle name="Überschrift 3 5" xfId="166"/>
    <cellStyle name="Überschrift 4" xfId="110" builtinId="19" customBuiltin="1"/>
    <cellStyle name="Überschrift 4 2" xfId="111"/>
    <cellStyle name="Überschrift 4 3" xfId="212"/>
    <cellStyle name="Überschrift 4 4" xfId="266"/>
    <cellStyle name="Überschrift 4 5" xfId="286"/>
    <cellStyle name="Überschrift 5" xfId="112"/>
    <cellStyle name="Überschrift 6" xfId="208"/>
    <cellStyle name="Überschrift 7" xfId="262"/>
    <cellStyle name="Überschrift 8" xfId="151"/>
    <cellStyle name="Verknüpfte Zelle" xfId="113" builtinId="24" customBuiltin="1"/>
    <cellStyle name="Verknüpfte Zelle 2" xfId="114"/>
    <cellStyle name="Verknüpfte Zelle 3" xfId="213"/>
    <cellStyle name="Verknüpfte Zelle 4" xfId="267"/>
    <cellStyle name="Verknüpfte Zelle 5" xfId="158"/>
    <cellStyle name="Warnender Text" xfId="115" builtinId="11" customBuiltin="1"/>
    <cellStyle name="Warnender Text 2" xfId="116"/>
    <cellStyle name="Warnender Text 3" xfId="214"/>
    <cellStyle name="Warnender Text 4" xfId="268"/>
    <cellStyle name="Warnender Text 5" xfId="293"/>
    <cellStyle name="Warning Text" xfId="117"/>
    <cellStyle name="Zelle überprüfen" xfId="118" builtinId="23" customBuiltin="1"/>
    <cellStyle name="Zelle überprüfen 2" xfId="119"/>
    <cellStyle name="Zelle überprüfen 3" xfId="215"/>
    <cellStyle name="Zelle überprüfen 4" xfId="269"/>
    <cellStyle name="Zelle überprüfen 5" xfId="152"/>
  </cellStyles>
  <dxfs count="27">
    <dxf>
      <fill>
        <patternFill>
          <bgColor theme="0" tint="-0.24994659260841701"/>
        </patternFill>
      </fill>
    </dxf>
    <dxf>
      <fill>
        <patternFill>
          <bgColor theme="0" tint="-0.24994659260841701"/>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ont>
        <strike val="0"/>
        <color rgb="FFFF0000"/>
      </font>
    </dxf>
    <dxf>
      <fill>
        <patternFill>
          <bgColor rgb="FFFFC000"/>
        </patternFill>
      </fill>
    </dxf>
    <dxf>
      <fill>
        <patternFill>
          <bgColor rgb="FFFF0000"/>
        </patternFill>
      </fill>
    </dxf>
    <dxf>
      <fill>
        <patternFill>
          <bgColor rgb="FFFF0000"/>
        </patternFill>
      </fill>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FF"/>
      <color rgb="FFFF3300"/>
      <color rgb="FFFFFF99"/>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0</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eg@amprion.net"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K42"/>
  <sheetViews>
    <sheetView tabSelected="1" zoomScaleNormal="100" workbookViewId="0">
      <selection activeCell="B6" sqref="B6"/>
    </sheetView>
  </sheetViews>
  <sheetFormatPr baseColWidth="10" defaultRowHeight="12.75" x14ac:dyDescent="0.2"/>
  <cols>
    <col min="1" max="1" width="53.7109375" style="14" customWidth="1"/>
    <col min="2" max="2" width="38.28515625" style="14" customWidth="1"/>
    <col min="3" max="5" width="10.7109375" style="14" customWidth="1"/>
    <col min="6" max="7" width="21.85546875" style="14" customWidth="1"/>
    <col min="8" max="8" width="10" style="14" customWidth="1"/>
    <col min="9" max="9" width="19" style="14" customWidth="1"/>
    <col min="10" max="10" width="17.5703125" style="14" customWidth="1"/>
    <col min="11" max="16384" width="11.42578125" style="14"/>
  </cols>
  <sheetData>
    <row r="1" spans="1:7" ht="0.75" customHeight="1" thickBot="1" x14ac:dyDescent="0.25">
      <c r="A1" s="1" t="s">
        <v>6592</v>
      </c>
    </row>
    <row r="2" spans="1:7" ht="15.75" customHeight="1" x14ac:dyDescent="0.2">
      <c r="A2" s="35" t="s">
        <v>6515</v>
      </c>
      <c r="B2" s="39"/>
    </row>
    <row r="3" spans="1:7" x14ac:dyDescent="0.2">
      <c r="A3" s="51" t="s">
        <v>6516</v>
      </c>
      <c r="B3" s="57"/>
    </row>
    <row r="4" spans="1:7" x14ac:dyDescent="0.2">
      <c r="A4" s="52" t="s">
        <v>5571</v>
      </c>
      <c r="B4" s="57"/>
    </row>
    <row r="5" spans="1:7" x14ac:dyDescent="0.2">
      <c r="A5" s="53" t="s">
        <v>1504</v>
      </c>
      <c r="B5" s="58"/>
    </row>
    <row r="6" spans="1:7" x14ac:dyDescent="0.2">
      <c r="A6" s="40" t="s">
        <v>274</v>
      </c>
      <c r="B6" s="59"/>
    </row>
    <row r="7" spans="1:7" x14ac:dyDescent="0.2">
      <c r="A7" s="41" t="s">
        <v>2096</v>
      </c>
      <c r="B7" s="60"/>
    </row>
    <row r="8" spans="1:7" x14ac:dyDescent="0.2">
      <c r="A8" s="42"/>
      <c r="B8" s="61"/>
    </row>
    <row r="9" spans="1:7" x14ac:dyDescent="0.2">
      <c r="A9" s="43" t="s">
        <v>1505</v>
      </c>
      <c r="B9" s="62"/>
    </row>
    <row r="10" spans="1:7" x14ac:dyDescent="0.2">
      <c r="A10" s="44" t="s">
        <v>2097</v>
      </c>
      <c r="B10" s="63"/>
    </row>
    <row r="11" spans="1:7" x14ac:dyDescent="0.2">
      <c r="A11" s="45" t="s">
        <v>2098</v>
      </c>
      <c r="B11" s="64"/>
    </row>
    <row r="12" spans="1:7" x14ac:dyDescent="0.2">
      <c r="A12" s="46" t="s">
        <v>2099</v>
      </c>
      <c r="B12" s="65"/>
      <c r="F12" s="576"/>
      <c r="G12" s="576"/>
    </row>
    <row r="13" spans="1:7" ht="12.75" customHeight="1" x14ac:dyDescent="0.2">
      <c r="A13" s="47" t="s">
        <v>1506</v>
      </c>
      <c r="B13" s="66" t="s">
        <v>1507</v>
      </c>
      <c r="F13" s="576"/>
      <c r="G13" s="576"/>
    </row>
    <row r="14" spans="1:7" x14ac:dyDescent="0.2">
      <c r="A14" s="48" t="s">
        <v>1508</v>
      </c>
      <c r="B14" s="67" t="s">
        <v>5191</v>
      </c>
      <c r="F14" s="576"/>
      <c r="G14" s="576"/>
    </row>
    <row r="15" spans="1:7" x14ac:dyDescent="0.2">
      <c r="A15" s="68" t="s">
        <v>1511</v>
      </c>
      <c r="B15" s="69" t="s">
        <v>1509</v>
      </c>
      <c r="F15" s="576"/>
      <c r="G15" s="576"/>
    </row>
    <row r="16" spans="1:7" x14ac:dyDescent="0.2">
      <c r="A16" s="49"/>
      <c r="B16" s="70" t="s">
        <v>1510</v>
      </c>
    </row>
    <row r="17" spans="1:11" ht="20.25" customHeight="1" thickBot="1" x14ac:dyDescent="0.25">
      <c r="A17" s="50" t="s">
        <v>1189</v>
      </c>
      <c r="B17" s="75">
        <v>2015</v>
      </c>
      <c r="F17" s="148"/>
      <c r="G17" s="146"/>
    </row>
    <row r="18" spans="1:11" s="56" customFormat="1" ht="3.75" customHeight="1" thickBot="1" x14ac:dyDescent="0.3">
      <c r="A18" s="54"/>
      <c r="B18" s="325"/>
    </row>
    <row r="19" spans="1:11" ht="21.75" customHeight="1" x14ac:dyDescent="0.25">
      <c r="A19" s="38" t="s">
        <v>5572</v>
      </c>
      <c r="B19" s="71"/>
      <c r="F19" s="114"/>
      <c r="H19" s="81"/>
    </row>
    <row r="20" spans="1:11" ht="21.75" customHeight="1" x14ac:dyDescent="0.25">
      <c r="A20" s="51" t="s">
        <v>6480</v>
      </c>
      <c r="B20" s="72"/>
    </row>
    <row r="21" spans="1:11" ht="21.75" customHeight="1" x14ac:dyDescent="0.25">
      <c r="A21" s="73" t="s">
        <v>6479</v>
      </c>
      <c r="B21" s="74"/>
    </row>
    <row r="22" spans="1:11" ht="51.95" customHeight="1" x14ac:dyDescent="0.2">
      <c r="A22" s="133" t="s">
        <v>6476</v>
      </c>
      <c r="B22" s="115">
        <f>Übersicht_VGT!C14</f>
        <v>0</v>
      </c>
      <c r="C22" s="579" t="str">
        <f>IF(COUNTBLANK(Übersicht_VGT!D7:D13)&lt;&gt;7,"EEG-Vergütung in Anlagenbewegungsdaten stimmen mit gesetzl. Vergütung nicht überein",IF(SUMIF(Kategorien!$K:$K,"*SV*",Kategorien!I:I)&lt;&gt;0,"Euro-Angaben für Selbstverbrauch nach § 33a Abs. 2 EEG in Anlagenbewegungsdaten unzulässig",""))</f>
        <v/>
      </c>
      <c r="D22" s="580"/>
      <c r="E22" s="580"/>
      <c r="H22" s="147"/>
      <c r="K22" s="145"/>
    </row>
    <row r="23" spans="1:11" ht="51.95" customHeight="1" x14ac:dyDescent="0.2">
      <c r="A23" s="133" t="s">
        <v>6477</v>
      </c>
      <c r="B23" s="116">
        <f>Übersicht_DV!B16</f>
        <v>0</v>
      </c>
      <c r="C23" s="579" t="str">
        <f>IF(COUNTBLANK(Übersicht_DV!E9:E15)&lt;&gt;7,"Euro-Angabe in Anlagenbewegungsdaten für sonstige DV-Mengen unzulässig","")</f>
        <v/>
      </c>
      <c r="D23" s="580"/>
      <c r="E23" s="580"/>
      <c r="F23" s="147"/>
      <c r="G23" s="147"/>
      <c r="H23" s="147"/>
      <c r="I23" s="112"/>
      <c r="J23" s="112"/>
      <c r="K23" s="80"/>
    </row>
    <row r="24" spans="1:11" ht="51.95" customHeight="1" x14ac:dyDescent="0.2">
      <c r="A24" s="133" t="s">
        <v>6536</v>
      </c>
      <c r="B24" s="116">
        <f>Übersicht_DV!B25</f>
        <v>0</v>
      </c>
      <c r="C24" s="581" t="str">
        <f>IF(COUNTBLANK(Übersicht_DV!C23:C24)&lt;&gt;2,"Keine Mengenangabe bei Förderung für Flexibilität zulässig","")</f>
        <v/>
      </c>
      <c r="D24" s="582"/>
      <c r="E24" s="582"/>
      <c r="F24" s="132"/>
      <c r="G24" s="132"/>
      <c r="H24" s="132"/>
      <c r="I24" s="112"/>
      <c r="J24" s="112"/>
      <c r="K24" s="80"/>
    </row>
    <row r="25" spans="1:11" ht="51.95" customHeight="1" thickBot="1" x14ac:dyDescent="0.25">
      <c r="A25" s="134" t="s">
        <v>6478</v>
      </c>
      <c r="B25" s="117">
        <f>VNNE!B13</f>
        <v>0</v>
      </c>
      <c r="C25" s="577" t="str">
        <f>IF(ABS(VNNE!B13-SUM(Anlagenangaben!C:C))&gt;=1,"Abweichung bei vermiedenen Netzentgelten [EUR] (mgl. ungültige Kategorie in Anlagenangaben","")</f>
        <v/>
      </c>
      <c r="D25" s="578"/>
      <c r="E25" s="578"/>
      <c r="F25" s="113"/>
      <c r="G25" s="113"/>
      <c r="H25" s="113"/>
      <c r="I25" s="113"/>
      <c r="J25" s="113"/>
    </row>
    <row r="26" spans="1:11" ht="36" customHeight="1" thickBot="1" x14ac:dyDescent="0.25">
      <c r="A26" s="432" t="s">
        <v>6472</v>
      </c>
      <c r="B26" s="326">
        <f>B22+B23+B24-B25</f>
        <v>0</v>
      </c>
    </row>
    <row r="27" spans="1:11" ht="36" customHeight="1" x14ac:dyDescent="0.2">
      <c r="A27" s="327" t="s">
        <v>6517</v>
      </c>
      <c r="B27" s="116">
        <f>'EEG-Umlage EV'!D12</f>
        <v>0</v>
      </c>
    </row>
    <row r="28" spans="1:11" ht="36" customHeight="1" thickBot="1" x14ac:dyDescent="0.25">
      <c r="A28" s="134" t="s">
        <v>6518</v>
      </c>
      <c r="B28" s="116">
        <f>'EEG-Umlage EV'!D26</f>
        <v>0</v>
      </c>
    </row>
    <row r="29" spans="1:11" ht="36" customHeight="1" thickBot="1" x14ac:dyDescent="0.25">
      <c r="A29" s="324" t="s">
        <v>6504</v>
      </c>
      <c r="B29" s="326">
        <f>B22+B23+B24-B25-B27-B28</f>
        <v>0</v>
      </c>
    </row>
    <row r="30" spans="1:11" s="56" customFormat="1" ht="15.75" x14ac:dyDescent="0.25">
      <c r="A30" s="54"/>
      <c r="B30" s="55"/>
    </row>
    <row r="31" spans="1:11" x14ac:dyDescent="0.2">
      <c r="A31" s="15" t="s">
        <v>2101</v>
      </c>
    </row>
    <row r="32" spans="1:11" x14ac:dyDescent="0.2">
      <c r="A32" s="16" t="s">
        <v>5573</v>
      </c>
    </row>
    <row r="33" spans="1:1" x14ac:dyDescent="0.2">
      <c r="A33" s="16" t="s">
        <v>5186</v>
      </c>
    </row>
    <row r="34" spans="1:1" x14ac:dyDescent="0.2">
      <c r="A34" s="16" t="s">
        <v>5574</v>
      </c>
    </row>
    <row r="35" spans="1:1" x14ac:dyDescent="0.2">
      <c r="A35" s="323" t="s">
        <v>6481</v>
      </c>
    </row>
    <row r="37" spans="1:1" x14ac:dyDescent="0.2">
      <c r="A37" s="17" t="s">
        <v>2100</v>
      </c>
    </row>
    <row r="38" spans="1:1" x14ac:dyDescent="0.2">
      <c r="A38" s="18" t="s">
        <v>5187</v>
      </c>
    </row>
    <row r="39" spans="1:1" x14ac:dyDescent="0.2">
      <c r="A39" s="18" t="s">
        <v>5188</v>
      </c>
    </row>
    <row r="40" spans="1:1" x14ac:dyDescent="0.2">
      <c r="A40" s="18" t="s">
        <v>5189</v>
      </c>
    </row>
    <row r="41" spans="1:1" x14ac:dyDescent="0.2">
      <c r="A41" s="17" t="s">
        <v>5244</v>
      </c>
    </row>
    <row r="42" spans="1:1" x14ac:dyDescent="0.2">
      <c r="A42" s="17"/>
    </row>
  </sheetData>
  <sheetProtection password="CAFD" sheet="1" objects="1" scenarios="1" selectLockedCells="1"/>
  <mergeCells count="6">
    <mergeCell ref="G12:G15"/>
    <mergeCell ref="C25:E25"/>
    <mergeCell ref="C23:E23"/>
    <mergeCell ref="C22:E22"/>
    <mergeCell ref="C24:E24"/>
    <mergeCell ref="F12:F15"/>
  </mergeCells>
  <phoneticPr fontId="3" type="noConversion"/>
  <conditionalFormatting sqref="G17">
    <cfRule type="cellIs" dxfId="26" priority="9" operator="lessThan">
      <formula>-10</formula>
    </cfRule>
    <cfRule type="cellIs" dxfId="25" priority="10" operator="greaterThan">
      <formula>10</formula>
    </cfRule>
  </conditionalFormatting>
  <conditionalFormatting sqref="F17">
    <cfRule type="expression" dxfId="24" priority="3">
      <formula>OR($F$17&lt;-10,F17&gt;10)</formula>
    </cfRule>
  </conditionalFormatting>
  <conditionalFormatting sqref="F12">
    <cfRule type="expression" dxfId="23" priority="176">
      <formula>$F$17&lt;-10</formula>
    </cfRule>
    <cfRule type="expression" dxfId="22" priority="177">
      <formula>$F$17&gt;10</formula>
    </cfRule>
  </conditionalFormatting>
  <conditionalFormatting sqref="G12">
    <cfRule type="expression" dxfId="21" priority="178">
      <formula>OR($G$17&gt;10,$G$17&lt;-10)</formula>
    </cfRule>
  </conditionalFormatting>
  <hyperlinks>
    <hyperlink ref="A15" r:id="rId1"/>
  </hyperlinks>
  <pageMargins left="0.59" right="0.59055118110236227" top="0.78740157480314965" bottom="0.98425196850393704" header="0.51181102362204722" footer="0.51181102362204722"/>
  <pageSetup paperSize="9" fitToHeight="0" orientation="portrait" r:id="rId2"/>
  <headerFooter alignWithMargins="0">
    <oddHeader>&amp;R&amp;D</oddHeader>
  </headerFooter>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50"/>
  <sheetViews>
    <sheetView zoomScaleNormal="100" workbookViewId="0">
      <selection activeCell="A3" sqref="A3"/>
    </sheetView>
  </sheetViews>
  <sheetFormatPr baseColWidth="10" defaultRowHeight="12.75" x14ac:dyDescent="0.2"/>
  <cols>
    <col min="1" max="1" width="35.85546875" style="480" customWidth="1"/>
    <col min="2" max="2" width="22.140625" style="480" customWidth="1"/>
    <col min="3" max="3" width="19.28515625" style="481" customWidth="1"/>
    <col min="4" max="4" width="19.28515625" style="482" customWidth="1"/>
    <col min="5" max="7" width="29.7109375" style="12" customWidth="1"/>
    <col min="8" max="8" width="21.42578125" style="12" bestFit="1" customWidth="1"/>
    <col min="9" max="16384" width="11.42578125" style="12"/>
  </cols>
  <sheetData>
    <row r="1" spans="1:8" x14ac:dyDescent="0.2">
      <c r="A1" s="458" t="s">
        <v>1512</v>
      </c>
      <c r="B1" s="459">
        <f>Deckblatt!B9</f>
        <v>0</v>
      </c>
      <c r="C1" s="473" t="s">
        <v>5175</v>
      </c>
      <c r="D1" s="474" t="str">
        <f>Deckblatt!B10&amp;"-0"&amp;Deckblatt!B11</f>
        <v>-0</v>
      </c>
      <c r="E1" s="11" t="s">
        <v>737</v>
      </c>
      <c r="F1" s="11" t="s">
        <v>738</v>
      </c>
      <c r="G1" s="454" t="s">
        <v>6130</v>
      </c>
      <c r="H1" s="454" t="s">
        <v>6207</v>
      </c>
    </row>
    <row r="2" spans="1:8" s="9" customFormat="1" ht="90" x14ac:dyDescent="0.2">
      <c r="A2" s="30" t="s">
        <v>2105</v>
      </c>
      <c r="B2" s="456" t="s">
        <v>5174</v>
      </c>
      <c r="C2" s="475" t="s">
        <v>6206</v>
      </c>
      <c r="D2" s="144" t="s">
        <v>5576</v>
      </c>
      <c r="E2" s="472" t="s">
        <v>3305</v>
      </c>
      <c r="F2" s="457" t="s">
        <v>6470</v>
      </c>
      <c r="G2" s="457" t="s">
        <v>6469</v>
      </c>
      <c r="H2" s="457" t="s">
        <v>6471</v>
      </c>
    </row>
    <row r="3" spans="1:8" s="9" customFormat="1" x14ac:dyDescent="0.2">
      <c r="A3" s="480"/>
      <c r="B3" s="480"/>
      <c r="C3" s="481"/>
      <c r="D3" s="482"/>
      <c r="E3" s="31"/>
      <c r="F3" s="13"/>
    </row>
    <row r="4" spans="1:8" x14ac:dyDescent="0.2">
      <c r="E4" s="31"/>
      <c r="F4" s="13"/>
    </row>
    <row r="5" spans="1:8" x14ac:dyDescent="0.2">
      <c r="E5" s="155" t="s">
        <v>6313</v>
      </c>
      <c r="F5" s="13"/>
    </row>
    <row r="6" spans="1:8" x14ac:dyDescent="0.2">
      <c r="E6" s="155" t="s">
        <v>6204</v>
      </c>
    </row>
    <row r="7" spans="1:8" x14ac:dyDescent="0.2">
      <c r="E7" s="155" t="s">
        <v>6314</v>
      </c>
    </row>
    <row r="8" spans="1:8" x14ac:dyDescent="0.2">
      <c r="E8" s="31"/>
    </row>
    <row r="9" spans="1:8" x14ac:dyDescent="0.2">
      <c r="F9" s="157"/>
      <c r="G9" s="157"/>
    </row>
    <row r="10" spans="1:8" x14ac:dyDescent="0.2">
      <c r="F10" s="157"/>
      <c r="G10" s="157"/>
    </row>
    <row r="12" spans="1:8" x14ac:dyDescent="0.2">
      <c r="E12" s="31"/>
    </row>
    <row r="13" spans="1:8" x14ac:dyDescent="0.2">
      <c r="E13" s="156"/>
    </row>
    <row r="14" spans="1:8" x14ac:dyDescent="0.2">
      <c r="E14" s="156"/>
    </row>
    <row r="15" spans="1:8" x14ac:dyDescent="0.2">
      <c r="E15" s="156"/>
    </row>
    <row r="16" spans="1:8" x14ac:dyDescent="0.2">
      <c r="E16" s="31"/>
    </row>
    <row r="17" spans="5:5" x14ac:dyDescent="0.2">
      <c r="E17" s="31"/>
    </row>
    <row r="18" spans="5:5" x14ac:dyDescent="0.2">
      <c r="E18" s="31"/>
    </row>
    <row r="19" spans="5:5" x14ac:dyDescent="0.2">
      <c r="E19" s="31"/>
    </row>
    <row r="20" spans="5:5" x14ac:dyDescent="0.2">
      <c r="E20" s="31"/>
    </row>
    <row r="21" spans="5:5" x14ac:dyDescent="0.2">
      <c r="E21" s="31"/>
    </row>
    <row r="22" spans="5:5" x14ac:dyDescent="0.2">
      <c r="E22" s="31"/>
    </row>
    <row r="23" spans="5:5" x14ac:dyDescent="0.2">
      <c r="E23" s="31"/>
    </row>
    <row r="24" spans="5:5" x14ac:dyDescent="0.2">
      <c r="E24" s="31"/>
    </row>
    <row r="25" spans="5:5" x14ac:dyDescent="0.2">
      <c r="E25" s="31"/>
    </row>
    <row r="26" spans="5:5" x14ac:dyDescent="0.2">
      <c r="E26" s="31"/>
    </row>
    <row r="27" spans="5:5" x14ac:dyDescent="0.2">
      <c r="E27" s="31"/>
    </row>
    <row r="28" spans="5:5" x14ac:dyDescent="0.2">
      <c r="E28" s="31"/>
    </row>
    <row r="29" spans="5:5" x14ac:dyDescent="0.2">
      <c r="E29" s="31"/>
    </row>
    <row r="30" spans="5:5" x14ac:dyDescent="0.2">
      <c r="E30" s="31"/>
    </row>
    <row r="31" spans="5:5" x14ac:dyDescent="0.2">
      <c r="E31" s="31"/>
    </row>
    <row r="32" spans="5:5" x14ac:dyDescent="0.2">
      <c r="E32" s="31"/>
    </row>
    <row r="33" spans="5:5" x14ac:dyDescent="0.2">
      <c r="E33" s="31"/>
    </row>
    <row r="34" spans="5:5" x14ac:dyDescent="0.2">
      <c r="E34" s="31"/>
    </row>
    <row r="35" spans="5:5" x14ac:dyDescent="0.2">
      <c r="E35" s="31"/>
    </row>
    <row r="36" spans="5:5" x14ac:dyDescent="0.2">
      <c r="E36" s="31"/>
    </row>
    <row r="37" spans="5:5" x14ac:dyDescent="0.2">
      <c r="E37" s="31"/>
    </row>
    <row r="38" spans="5:5" x14ac:dyDescent="0.2">
      <c r="E38" s="31"/>
    </row>
    <row r="39" spans="5:5" x14ac:dyDescent="0.2">
      <c r="E39" s="31"/>
    </row>
    <row r="40" spans="5:5" x14ac:dyDescent="0.2">
      <c r="E40" s="31"/>
    </row>
    <row r="41" spans="5:5" x14ac:dyDescent="0.2">
      <c r="E41" s="31"/>
    </row>
    <row r="42" spans="5:5" x14ac:dyDescent="0.2">
      <c r="E42" s="31"/>
    </row>
    <row r="43" spans="5:5" x14ac:dyDescent="0.2">
      <c r="E43" s="31"/>
    </row>
    <row r="44" spans="5:5" x14ac:dyDescent="0.2">
      <c r="E44" s="31"/>
    </row>
    <row r="45" spans="5:5" x14ac:dyDescent="0.2">
      <c r="E45" s="31"/>
    </row>
    <row r="46" spans="5:5" x14ac:dyDescent="0.2">
      <c r="E46" s="31"/>
    </row>
    <row r="47" spans="5:5" x14ac:dyDescent="0.2">
      <c r="E47" s="31"/>
    </row>
    <row r="48" spans="5:5" x14ac:dyDescent="0.2">
      <c r="E48" s="31"/>
    </row>
    <row r="49" spans="5:5" x14ac:dyDescent="0.2">
      <c r="E49" s="31"/>
    </row>
    <row r="50" spans="5:5" x14ac:dyDescent="0.2">
      <c r="E50" s="31"/>
    </row>
    <row r="51" spans="5:5" x14ac:dyDescent="0.2">
      <c r="E51" s="31"/>
    </row>
    <row r="52" spans="5:5" x14ac:dyDescent="0.2">
      <c r="E52" s="31"/>
    </row>
    <row r="53" spans="5:5" x14ac:dyDescent="0.2">
      <c r="E53" s="31"/>
    </row>
    <row r="54" spans="5:5" x14ac:dyDescent="0.2">
      <c r="E54" s="31"/>
    </row>
    <row r="55" spans="5:5" x14ac:dyDescent="0.2">
      <c r="E55" s="31"/>
    </row>
    <row r="56" spans="5:5" x14ac:dyDescent="0.2">
      <c r="E56" s="31"/>
    </row>
    <row r="57" spans="5:5" x14ac:dyDescent="0.2">
      <c r="E57" s="31"/>
    </row>
    <row r="58" spans="5:5" x14ac:dyDescent="0.2">
      <c r="E58" s="31"/>
    </row>
    <row r="59" spans="5:5" x14ac:dyDescent="0.2">
      <c r="E59" s="31"/>
    </row>
    <row r="60" spans="5:5" x14ac:dyDescent="0.2">
      <c r="E60" s="31"/>
    </row>
    <row r="61" spans="5:5" x14ac:dyDescent="0.2">
      <c r="E61" s="31"/>
    </row>
    <row r="62" spans="5:5" x14ac:dyDescent="0.2">
      <c r="E62" s="31"/>
    </row>
    <row r="63" spans="5:5" x14ac:dyDescent="0.2">
      <c r="E63" s="31"/>
    </row>
    <row r="64" spans="5:5" x14ac:dyDescent="0.2">
      <c r="E64" s="31"/>
    </row>
    <row r="65" spans="5:5" x14ac:dyDescent="0.2">
      <c r="E65" s="31"/>
    </row>
    <row r="66" spans="5:5" x14ac:dyDescent="0.2">
      <c r="E66" s="31"/>
    </row>
    <row r="67" spans="5:5" x14ac:dyDescent="0.2">
      <c r="E67" s="31"/>
    </row>
    <row r="68" spans="5:5" x14ac:dyDescent="0.2">
      <c r="E68" s="31"/>
    </row>
    <row r="69" spans="5:5" x14ac:dyDescent="0.2">
      <c r="E69" s="31"/>
    </row>
    <row r="70" spans="5:5" x14ac:dyDescent="0.2">
      <c r="E70" s="31"/>
    </row>
    <row r="71" spans="5:5" x14ac:dyDescent="0.2">
      <c r="E71" s="31"/>
    </row>
    <row r="72" spans="5:5" x14ac:dyDescent="0.2">
      <c r="E72" s="31"/>
    </row>
    <row r="73" spans="5:5" x14ac:dyDescent="0.2">
      <c r="E73" s="31"/>
    </row>
    <row r="74" spans="5:5" x14ac:dyDescent="0.2">
      <c r="E74" s="31"/>
    </row>
    <row r="75" spans="5:5" x14ac:dyDescent="0.2">
      <c r="E75" s="31"/>
    </row>
    <row r="76" spans="5:5" x14ac:dyDescent="0.2">
      <c r="E76" s="31"/>
    </row>
    <row r="77" spans="5:5" x14ac:dyDescent="0.2">
      <c r="E77" s="31"/>
    </row>
    <row r="78" spans="5:5" x14ac:dyDescent="0.2">
      <c r="E78" s="31"/>
    </row>
    <row r="79" spans="5:5" x14ac:dyDescent="0.2">
      <c r="E79" s="31"/>
    </row>
    <row r="80" spans="5:5" x14ac:dyDescent="0.2">
      <c r="E80" s="31"/>
    </row>
    <row r="81" spans="5:5" x14ac:dyDescent="0.2">
      <c r="E81" s="31"/>
    </row>
    <row r="82" spans="5:5" x14ac:dyDescent="0.2">
      <c r="E82" s="31"/>
    </row>
    <row r="83" spans="5:5" x14ac:dyDescent="0.2">
      <c r="E83" s="31"/>
    </row>
    <row r="84" spans="5:5" x14ac:dyDescent="0.2">
      <c r="E84" s="31"/>
    </row>
    <row r="85" spans="5:5" x14ac:dyDescent="0.2">
      <c r="E85" s="31"/>
    </row>
    <row r="86" spans="5:5" x14ac:dyDescent="0.2">
      <c r="E86" s="31"/>
    </row>
    <row r="87" spans="5:5" x14ac:dyDescent="0.2">
      <c r="E87" s="31"/>
    </row>
    <row r="88" spans="5:5" x14ac:dyDescent="0.2">
      <c r="E88" s="31"/>
    </row>
    <row r="89" spans="5:5" x14ac:dyDescent="0.2">
      <c r="E89" s="31"/>
    </row>
    <row r="90" spans="5:5" x14ac:dyDescent="0.2">
      <c r="E90" s="31"/>
    </row>
    <row r="91" spans="5:5" x14ac:dyDescent="0.2">
      <c r="E91" s="31"/>
    </row>
    <row r="92" spans="5:5" x14ac:dyDescent="0.2">
      <c r="E92" s="31"/>
    </row>
    <row r="93" spans="5:5" x14ac:dyDescent="0.2">
      <c r="E93" s="31"/>
    </row>
    <row r="94" spans="5:5" x14ac:dyDescent="0.2">
      <c r="E94" s="31"/>
    </row>
    <row r="95" spans="5:5" x14ac:dyDescent="0.2">
      <c r="E95" s="31"/>
    </row>
    <row r="96" spans="5:5" x14ac:dyDescent="0.2">
      <c r="E96" s="31"/>
    </row>
    <row r="97" spans="5:5" x14ac:dyDescent="0.2">
      <c r="E97" s="31"/>
    </row>
    <row r="98" spans="5:5" x14ac:dyDescent="0.2">
      <c r="E98" s="31"/>
    </row>
    <row r="99" spans="5:5" x14ac:dyDescent="0.2">
      <c r="E99" s="31"/>
    </row>
    <row r="100" spans="5:5" x14ac:dyDescent="0.2">
      <c r="E100" s="31"/>
    </row>
    <row r="101" spans="5:5" x14ac:dyDescent="0.2">
      <c r="E101" s="31"/>
    </row>
    <row r="102" spans="5:5" x14ac:dyDescent="0.2">
      <c r="E102" s="31"/>
    </row>
    <row r="103" spans="5:5" x14ac:dyDescent="0.2">
      <c r="E103" s="31"/>
    </row>
    <row r="104" spans="5:5" x14ac:dyDescent="0.2">
      <c r="E104" s="31"/>
    </row>
    <row r="105" spans="5:5" x14ac:dyDescent="0.2">
      <c r="E105" s="31"/>
    </row>
    <row r="106" spans="5:5" x14ac:dyDescent="0.2">
      <c r="E106" s="31"/>
    </row>
    <row r="107" spans="5:5" x14ac:dyDescent="0.2">
      <c r="E107" s="31"/>
    </row>
    <row r="108" spans="5:5" x14ac:dyDescent="0.2">
      <c r="E108" s="31"/>
    </row>
    <row r="109" spans="5:5" x14ac:dyDescent="0.2">
      <c r="E109" s="31"/>
    </row>
    <row r="110" spans="5:5" x14ac:dyDescent="0.2">
      <c r="E110" s="31"/>
    </row>
    <row r="111" spans="5:5" x14ac:dyDescent="0.2">
      <c r="E111" s="31"/>
    </row>
    <row r="112" spans="5:5" x14ac:dyDescent="0.2">
      <c r="E112" s="31"/>
    </row>
    <row r="113" spans="5:5" x14ac:dyDescent="0.2">
      <c r="E113" s="31"/>
    </row>
    <row r="114" spans="5:5" x14ac:dyDescent="0.2">
      <c r="E114" s="31"/>
    </row>
    <row r="115" spans="5:5" x14ac:dyDescent="0.2">
      <c r="E115" s="31"/>
    </row>
    <row r="116" spans="5:5" x14ac:dyDescent="0.2">
      <c r="E116" s="31"/>
    </row>
    <row r="117" spans="5:5" x14ac:dyDescent="0.2">
      <c r="E117" s="31"/>
    </row>
    <row r="118" spans="5:5" x14ac:dyDescent="0.2">
      <c r="E118" s="31"/>
    </row>
    <row r="119" spans="5:5" x14ac:dyDescent="0.2">
      <c r="E119" s="31"/>
    </row>
    <row r="120" spans="5:5" x14ac:dyDescent="0.2">
      <c r="E120" s="31"/>
    </row>
    <row r="121" spans="5:5" x14ac:dyDescent="0.2">
      <c r="E121" s="31"/>
    </row>
    <row r="122" spans="5:5" x14ac:dyDescent="0.2">
      <c r="E122" s="31"/>
    </row>
    <row r="123" spans="5:5" x14ac:dyDescent="0.2">
      <c r="E123" s="31"/>
    </row>
    <row r="124" spans="5:5" x14ac:dyDescent="0.2">
      <c r="E124" s="31"/>
    </row>
    <row r="125" spans="5:5" x14ac:dyDescent="0.2">
      <c r="E125" s="31"/>
    </row>
    <row r="126" spans="5:5" x14ac:dyDescent="0.2">
      <c r="E126" s="31"/>
    </row>
    <row r="127" spans="5:5" x14ac:dyDescent="0.2">
      <c r="E127" s="31"/>
    </row>
    <row r="128" spans="5:5" x14ac:dyDescent="0.2">
      <c r="E128" s="31"/>
    </row>
    <row r="129" spans="5:5" x14ac:dyDescent="0.2">
      <c r="E129" s="31"/>
    </row>
    <row r="130" spans="5:5" x14ac:dyDescent="0.2">
      <c r="E130" s="31"/>
    </row>
    <row r="131" spans="5:5" x14ac:dyDescent="0.2">
      <c r="E131" s="31"/>
    </row>
    <row r="132" spans="5:5" x14ac:dyDescent="0.2">
      <c r="E132" s="31"/>
    </row>
    <row r="133" spans="5:5" x14ac:dyDescent="0.2">
      <c r="E133" s="31"/>
    </row>
    <row r="134" spans="5:5" x14ac:dyDescent="0.2">
      <c r="E134" s="31"/>
    </row>
    <row r="135" spans="5:5" x14ac:dyDescent="0.2">
      <c r="E135" s="31"/>
    </row>
    <row r="136" spans="5:5" x14ac:dyDescent="0.2">
      <c r="E136" s="31"/>
    </row>
    <row r="137" spans="5:5" x14ac:dyDescent="0.2">
      <c r="E137" s="31"/>
    </row>
    <row r="138" spans="5:5" x14ac:dyDescent="0.2">
      <c r="E138" s="31"/>
    </row>
    <row r="139" spans="5:5" x14ac:dyDescent="0.2">
      <c r="E139" s="31"/>
    </row>
    <row r="140" spans="5:5" x14ac:dyDescent="0.2">
      <c r="E140" s="31"/>
    </row>
    <row r="141" spans="5:5" x14ac:dyDescent="0.2">
      <c r="E141" s="31"/>
    </row>
    <row r="142" spans="5:5" x14ac:dyDescent="0.2">
      <c r="E142" s="31"/>
    </row>
    <row r="143" spans="5:5" x14ac:dyDescent="0.2">
      <c r="E143" s="31"/>
    </row>
    <row r="144" spans="5:5" x14ac:dyDescent="0.2">
      <c r="E144" s="31"/>
    </row>
    <row r="145" spans="5:5" x14ac:dyDescent="0.2">
      <c r="E145" s="31"/>
    </row>
    <row r="146" spans="5:5" x14ac:dyDescent="0.2">
      <c r="E146" s="31"/>
    </row>
    <row r="147" spans="5:5" x14ac:dyDescent="0.2">
      <c r="E147" s="31"/>
    </row>
    <row r="148" spans="5:5" x14ac:dyDescent="0.2">
      <c r="E148" s="31"/>
    </row>
    <row r="149" spans="5:5" x14ac:dyDescent="0.2">
      <c r="E149" s="31"/>
    </row>
    <row r="150" spans="5:5" x14ac:dyDescent="0.2">
      <c r="E150" s="31"/>
    </row>
    <row r="151" spans="5:5" x14ac:dyDescent="0.2">
      <c r="E151" s="31"/>
    </row>
    <row r="152" spans="5:5" x14ac:dyDescent="0.2">
      <c r="E152" s="31"/>
    </row>
    <row r="153" spans="5:5" x14ac:dyDescent="0.2">
      <c r="E153" s="31"/>
    </row>
    <row r="154" spans="5:5" x14ac:dyDescent="0.2">
      <c r="E154" s="31"/>
    </row>
    <row r="155" spans="5:5" x14ac:dyDescent="0.2">
      <c r="E155" s="31"/>
    </row>
    <row r="156" spans="5:5" x14ac:dyDescent="0.2">
      <c r="E156" s="31"/>
    </row>
    <row r="157" spans="5:5" x14ac:dyDescent="0.2">
      <c r="E157" s="31"/>
    </row>
    <row r="158" spans="5:5" x14ac:dyDescent="0.2">
      <c r="E158" s="31"/>
    </row>
    <row r="159" spans="5:5" x14ac:dyDescent="0.2">
      <c r="E159" s="31"/>
    </row>
    <row r="160" spans="5:5" x14ac:dyDescent="0.2">
      <c r="E160" s="31"/>
    </row>
    <row r="161" spans="5:5" x14ac:dyDescent="0.2">
      <c r="E161" s="31"/>
    </row>
    <row r="162" spans="5:5" x14ac:dyDescent="0.2">
      <c r="E162" s="31"/>
    </row>
    <row r="163" spans="5:5" x14ac:dyDescent="0.2">
      <c r="E163" s="31"/>
    </row>
    <row r="164" spans="5:5" x14ac:dyDescent="0.2">
      <c r="E164" s="31"/>
    </row>
    <row r="165" spans="5:5" x14ac:dyDescent="0.2">
      <c r="E165" s="31"/>
    </row>
    <row r="166" spans="5:5" x14ac:dyDescent="0.2">
      <c r="E166" s="31"/>
    </row>
    <row r="167" spans="5:5" x14ac:dyDescent="0.2">
      <c r="E167" s="31"/>
    </row>
    <row r="168" spans="5:5" x14ac:dyDescent="0.2">
      <c r="E168" s="31"/>
    </row>
    <row r="169" spans="5:5" x14ac:dyDescent="0.2">
      <c r="E169" s="31"/>
    </row>
    <row r="170" spans="5:5" x14ac:dyDescent="0.2">
      <c r="E170" s="31"/>
    </row>
    <row r="171" spans="5:5" x14ac:dyDescent="0.2">
      <c r="E171" s="31"/>
    </row>
    <row r="172" spans="5:5" x14ac:dyDescent="0.2">
      <c r="E172" s="31"/>
    </row>
    <row r="173" spans="5:5" x14ac:dyDescent="0.2">
      <c r="E173" s="31"/>
    </row>
    <row r="174" spans="5:5" x14ac:dyDescent="0.2">
      <c r="E174" s="31"/>
    </row>
    <row r="175" spans="5:5" x14ac:dyDescent="0.2">
      <c r="E175" s="31"/>
    </row>
    <row r="176" spans="5:5" x14ac:dyDescent="0.2">
      <c r="E176" s="31"/>
    </row>
    <row r="177" spans="5:5" x14ac:dyDescent="0.2">
      <c r="E177" s="31"/>
    </row>
    <row r="178" spans="5:5" x14ac:dyDescent="0.2">
      <c r="E178" s="31"/>
    </row>
    <row r="179" spans="5:5" x14ac:dyDescent="0.2">
      <c r="E179" s="31"/>
    </row>
    <row r="180" spans="5:5" x14ac:dyDescent="0.2">
      <c r="E180" s="31"/>
    </row>
    <row r="181" spans="5:5" x14ac:dyDescent="0.2">
      <c r="E181" s="31"/>
    </row>
    <row r="182" spans="5:5" x14ac:dyDescent="0.2">
      <c r="E182" s="31"/>
    </row>
    <row r="183" spans="5:5" x14ac:dyDescent="0.2">
      <c r="E183" s="31"/>
    </row>
    <row r="184" spans="5:5" x14ac:dyDescent="0.2">
      <c r="E184" s="31"/>
    </row>
    <row r="185" spans="5:5" x14ac:dyDescent="0.2">
      <c r="E185" s="31"/>
    </row>
    <row r="186" spans="5:5" x14ac:dyDescent="0.2">
      <c r="E186" s="31"/>
    </row>
    <row r="187" spans="5:5" x14ac:dyDescent="0.2">
      <c r="E187" s="31"/>
    </row>
    <row r="188" spans="5:5" x14ac:dyDescent="0.2">
      <c r="E188" s="31"/>
    </row>
    <row r="189" spans="5:5" x14ac:dyDescent="0.2">
      <c r="E189" s="31"/>
    </row>
    <row r="190" spans="5:5" x14ac:dyDescent="0.2">
      <c r="E190" s="31"/>
    </row>
    <row r="191" spans="5:5" x14ac:dyDescent="0.2">
      <c r="E191" s="31"/>
    </row>
    <row r="192" spans="5:5" x14ac:dyDescent="0.2">
      <c r="E192" s="31"/>
    </row>
    <row r="193" spans="5:5" x14ac:dyDescent="0.2">
      <c r="E193" s="31"/>
    </row>
    <row r="194" spans="5:5" x14ac:dyDescent="0.2">
      <c r="E194" s="31"/>
    </row>
    <row r="195" spans="5:5" x14ac:dyDescent="0.2">
      <c r="E195" s="31"/>
    </row>
    <row r="196" spans="5:5" x14ac:dyDescent="0.2">
      <c r="E196" s="31"/>
    </row>
    <row r="197" spans="5:5" x14ac:dyDescent="0.2">
      <c r="E197" s="31"/>
    </row>
    <row r="198" spans="5:5" x14ac:dyDescent="0.2">
      <c r="E198" s="31"/>
    </row>
    <row r="199" spans="5:5" x14ac:dyDescent="0.2">
      <c r="E199" s="31"/>
    </row>
    <row r="200" spans="5:5" x14ac:dyDescent="0.2">
      <c r="E200" s="31"/>
    </row>
    <row r="201" spans="5:5" x14ac:dyDescent="0.2">
      <c r="E201" s="31"/>
    </row>
    <row r="202" spans="5:5" x14ac:dyDescent="0.2">
      <c r="E202" s="31"/>
    </row>
    <row r="203" spans="5:5" x14ac:dyDescent="0.2">
      <c r="E203" s="31"/>
    </row>
    <row r="204" spans="5:5" x14ac:dyDescent="0.2">
      <c r="E204" s="31"/>
    </row>
    <row r="205" spans="5:5" x14ac:dyDescent="0.2">
      <c r="E205" s="31"/>
    </row>
    <row r="206" spans="5:5" x14ac:dyDescent="0.2">
      <c r="E206" s="31"/>
    </row>
    <row r="207" spans="5:5" x14ac:dyDescent="0.2">
      <c r="E207" s="31"/>
    </row>
    <row r="208" spans="5:5" x14ac:dyDescent="0.2">
      <c r="E208" s="31"/>
    </row>
    <row r="209" spans="5:5" x14ac:dyDescent="0.2">
      <c r="E209" s="31"/>
    </row>
    <row r="210" spans="5:5" x14ac:dyDescent="0.2">
      <c r="E210" s="31"/>
    </row>
    <row r="211" spans="5:5" x14ac:dyDescent="0.2">
      <c r="E211" s="31"/>
    </row>
    <row r="212" spans="5:5" x14ac:dyDescent="0.2">
      <c r="E212" s="31"/>
    </row>
    <row r="213" spans="5:5" x14ac:dyDescent="0.2">
      <c r="E213" s="31"/>
    </row>
    <row r="214" spans="5:5" x14ac:dyDescent="0.2">
      <c r="E214" s="31"/>
    </row>
    <row r="215" spans="5:5" x14ac:dyDescent="0.2">
      <c r="E215" s="31"/>
    </row>
    <row r="216" spans="5:5" x14ac:dyDescent="0.2">
      <c r="E216" s="31"/>
    </row>
    <row r="217" spans="5:5" x14ac:dyDescent="0.2">
      <c r="E217" s="31"/>
    </row>
    <row r="218" spans="5:5" x14ac:dyDescent="0.2">
      <c r="E218" s="31"/>
    </row>
    <row r="219" spans="5:5" x14ac:dyDescent="0.2">
      <c r="E219" s="31"/>
    </row>
    <row r="220" spans="5:5" x14ac:dyDescent="0.2">
      <c r="E220" s="31"/>
    </row>
    <row r="221" spans="5:5" x14ac:dyDescent="0.2">
      <c r="E221" s="31"/>
    </row>
    <row r="222" spans="5:5" x14ac:dyDescent="0.2">
      <c r="E222" s="31"/>
    </row>
    <row r="223" spans="5:5" x14ac:dyDescent="0.2">
      <c r="E223" s="31"/>
    </row>
    <row r="224" spans="5:5" x14ac:dyDescent="0.2">
      <c r="E224" s="31"/>
    </row>
    <row r="225" spans="5:5" x14ac:dyDescent="0.2">
      <c r="E225" s="31"/>
    </row>
    <row r="226" spans="5:5" x14ac:dyDescent="0.2">
      <c r="E226" s="31"/>
    </row>
    <row r="227" spans="5:5" x14ac:dyDescent="0.2">
      <c r="E227" s="31"/>
    </row>
    <row r="228" spans="5:5" x14ac:dyDescent="0.2">
      <c r="E228" s="31"/>
    </row>
    <row r="229" spans="5:5" x14ac:dyDescent="0.2">
      <c r="E229" s="31"/>
    </row>
    <row r="230" spans="5:5" x14ac:dyDescent="0.2">
      <c r="E230" s="31"/>
    </row>
    <row r="231" spans="5:5" x14ac:dyDescent="0.2">
      <c r="E231" s="31"/>
    </row>
    <row r="232" spans="5:5" x14ac:dyDescent="0.2">
      <c r="E232" s="31"/>
    </row>
    <row r="233" spans="5:5" x14ac:dyDescent="0.2">
      <c r="E233" s="31"/>
    </row>
    <row r="234" spans="5:5" x14ac:dyDescent="0.2">
      <c r="E234" s="31"/>
    </row>
    <row r="235" spans="5:5" x14ac:dyDescent="0.2">
      <c r="E235" s="31"/>
    </row>
    <row r="236" spans="5:5" x14ac:dyDescent="0.2">
      <c r="E236" s="31"/>
    </row>
    <row r="237" spans="5:5" x14ac:dyDescent="0.2">
      <c r="E237" s="31"/>
    </row>
    <row r="238" spans="5:5" x14ac:dyDescent="0.2">
      <c r="E238" s="31"/>
    </row>
    <row r="239" spans="5:5" x14ac:dyDescent="0.2">
      <c r="E239" s="31"/>
    </row>
    <row r="240" spans="5:5" x14ac:dyDescent="0.2">
      <c r="E240" s="31"/>
    </row>
    <row r="241" spans="5:5" x14ac:dyDescent="0.2">
      <c r="E241" s="31"/>
    </row>
    <row r="242" spans="5:5" x14ac:dyDescent="0.2">
      <c r="E242" s="31"/>
    </row>
    <row r="243" spans="5:5" x14ac:dyDescent="0.2">
      <c r="E243" s="31"/>
    </row>
    <row r="244" spans="5:5" x14ac:dyDescent="0.2">
      <c r="E244" s="31"/>
    </row>
    <row r="245" spans="5:5" x14ac:dyDescent="0.2">
      <c r="E245" s="31"/>
    </row>
    <row r="246" spans="5:5" x14ac:dyDescent="0.2">
      <c r="E246" s="31"/>
    </row>
    <row r="247" spans="5:5" x14ac:dyDescent="0.2">
      <c r="E247" s="31"/>
    </row>
    <row r="248" spans="5:5" x14ac:dyDescent="0.2">
      <c r="E248" s="31"/>
    </row>
    <row r="249" spans="5:5" x14ac:dyDescent="0.2">
      <c r="E249" s="31"/>
    </row>
    <row r="250" spans="5:5" x14ac:dyDescent="0.2">
      <c r="E250" s="31"/>
    </row>
    <row r="251" spans="5:5" x14ac:dyDescent="0.2">
      <c r="E251" s="31"/>
    </row>
    <row r="252" spans="5:5" x14ac:dyDescent="0.2">
      <c r="E252" s="31"/>
    </row>
    <row r="253" spans="5:5" x14ac:dyDescent="0.2">
      <c r="E253" s="31"/>
    </row>
    <row r="254" spans="5:5" x14ac:dyDescent="0.2">
      <c r="E254" s="31"/>
    </row>
    <row r="255" spans="5:5" x14ac:dyDescent="0.2">
      <c r="E255" s="31"/>
    </row>
    <row r="256" spans="5:5" x14ac:dyDescent="0.2">
      <c r="E256" s="31"/>
    </row>
    <row r="257" spans="5:5" x14ac:dyDescent="0.2">
      <c r="E257" s="31"/>
    </row>
    <row r="258" spans="5:5" x14ac:dyDescent="0.2">
      <c r="E258" s="31"/>
    </row>
    <row r="259" spans="5:5" x14ac:dyDescent="0.2">
      <c r="E259" s="31"/>
    </row>
    <row r="260" spans="5:5" x14ac:dyDescent="0.2">
      <c r="E260" s="31"/>
    </row>
    <row r="261" spans="5:5" x14ac:dyDescent="0.2">
      <c r="E261" s="31"/>
    </row>
    <row r="262" spans="5:5" x14ac:dyDescent="0.2">
      <c r="E262" s="31"/>
    </row>
    <row r="263" spans="5:5" x14ac:dyDescent="0.2">
      <c r="E263" s="31"/>
    </row>
    <row r="264" spans="5:5" x14ac:dyDescent="0.2">
      <c r="E264" s="31"/>
    </row>
    <row r="265" spans="5:5" x14ac:dyDescent="0.2">
      <c r="E265" s="31"/>
    </row>
    <row r="266" spans="5:5" x14ac:dyDescent="0.2">
      <c r="E266" s="31"/>
    </row>
    <row r="267" spans="5:5" x14ac:dyDescent="0.2">
      <c r="E267" s="31"/>
    </row>
    <row r="268" spans="5:5" x14ac:dyDescent="0.2">
      <c r="E268" s="31"/>
    </row>
    <row r="269" spans="5:5" x14ac:dyDescent="0.2">
      <c r="E269" s="31"/>
    </row>
    <row r="270" spans="5:5" x14ac:dyDescent="0.2">
      <c r="E270" s="31"/>
    </row>
    <row r="271" spans="5:5" x14ac:dyDescent="0.2">
      <c r="E271" s="31"/>
    </row>
    <row r="272" spans="5:5" x14ac:dyDescent="0.2">
      <c r="E272" s="31"/>
    </row>
    <row r="273" spans="5:5" x14ac:dyDescent="0.2">
      <c r="E273" s="31"/>
    </row>
    <row r="274" spans="5:5" x14ac:dyDescent="0.2">
      <c r="E274" s="31"/>
    </row>
    <row r="275" spans="5:5" x14ac:dyDescent="0.2">
      <c r="E275" s="31"/>
    </row>
    <row r="276" spans="5:5" x14ac:dyDescent="0.2">
      <c r="E276" s="31"/>
    </row>
    <row r="277" spans="5:5" x14ac:dyDescent="0.2">
      <c r="E277" s="31"/>
    </row>
    <row r="278" spans="5:5" x14ac:dyDescent="0.2">
      <c r="E278" s="31"/>
    </row>
    <row r="279" spans="5:5" x14ac:dyDescent="0.2">
      <c r="E279" s="31"/>
    </row>
    <row r="280" spans="5:5" x14ac:dyDescent="0.2">
      <c r="E280" s="31"/>
    </row>
    <row r="281" spans="5:5" x14ac:dyDescent="0.2">
      <c r="E281" s="31"/>
    </row>
    <row r="282" spans="5:5" x14ac:dyDescent="0.2">
      <c r="E282" s="31"/>
    </row>
    <row r="283" spans="5:5" x14ac:dyDescent="0.2">
      <c r="E283" s="31"/>
    </row>
    <row r="284" spans="5:5" x14ac:dyDescent="0.2">
      <c r="E284" s="31"/>
    </row>
    <row r="285" spans="5:5" x14ac:dyDescent="0.2">
      <c r="E285" s="31"/>
    </row>
    <row r="286" spans="5:5" x14ac:dyDescent="0.2">
      <c r="E286" s="31"/>
    </row>
    <row r="287" spans="5:5" x14ac:dyDescent="0.2">
      <c r="E287" s="31"/>
    </row>
    <row r="288" spans="5:5" x14ac:dyDescent="0.2">
      <c r="E288" s="31"/>
    </row>
    <row r="289" spans="5:5" x14ac:dyDescent="0.2">
      <c r="E289" s="31"/>
    </row>
    <row r="290" spans="5:5" x14ac:dyDescent="0.2">
      <c r="E290" s="31"/>
    </row>
    <row r="291" spans="5:5" x14ac:dyDescent="0.2">
      <c r="E291" s="31"/>
    </row>
    <row r="292" spans="5:5" x14ac:dyDescent="0.2">
      <c r="E292" s="31"/>
    </row>
    <row r="293" spans="5:5" x14ac:dyDescent="0.2">
      <c r="E293" s="31"/>
    </row>
    <row r="294" spans="5:5" x14ac:dyDescent="0.2">
      <c r="E294" s="31"/>
    </row>
    <row r="295" spans="5:5" x14ac:dyDescent="0.2">
      <c r="E295" s="31"/>
    </row>
    <row r="296" spans="5:5" x14ac:dyDescent="0.2">
      <c r="E296" s="31"/>
    </row>
    <row r="297" spans="5:5" x14ac:dyDescent="0.2">
      <c r="E297" s="31"/>
    </row>
    <row r="298" spans="5:5" x14ac:dyDescent="0.2">
      <c r="E298" s="31"/>
    </row>
    <row r="299" spans="5:5" x14ac:dyDescent="0.2">
      <c r="E299" s="31"/>
    </row>
    <row r="300" spans="5:5" x14ac:dyDescent="0.2">
      <c r="E300" s="31"/>
    </row>
    <row r="301" spans="5:5" x14ac:dyDescent="0.2">
      <c r="E301" s="31"/>
    </row>
    <row r="302" spans="5:5" x14ac:dyDescent="0.2">
      <c r="E302" s="31"/>
    </row>
    <row r="303" spans="5:5" x14ac:dyDescent="0.2">
      <c r="E303" s="31"/>
    </row>
    <row r="304" spans="5:5" x14ac:dyDescent="0.2">
      <c r="E304" s="31"/>
    </row>
    <row r="305" spans="5:5" x14ac:dyDescent="0.2">
      <c r="E305" s="31"/>
    </row>
    <row r="306" spans="5:5" x14ac:dyDescent="0.2">
      <c r="E306" s="31"/>
    </row>
    <row r="307" spans="5:5" x14ac:dyDescent="0.2">
      <c r="E307" s="31"/>
    </row>
    <row r="308" spans="5:5" x14ac:dyDescent="0.2">
      <c r="E308" s="31"/>
    </row>
    <row r="309" spans="5:5" x14ac:dyDescent="0.2">
      <c r="E309" s="31"/>
    </row>
    <row r="310" spans="5:5" x14ac:dyDescent="0.2">
      <c r="E310" s="31"/>
    </row>
    <row r="311" spans="5:5" x14ac:dyDescent="0.2">
      <c r="E311" s="31"/>
    </row>
    <row r="312" spans="5:5" x14ac:dyDescent="0.2">
      <c r="E312" s="31"/>
    </row>
    <row r="313" spans="5:5" x14ac:dyDescent="0.2">
      <c r="E313" s="31"/>
    </row>
    <row r="314" spans="5:5" x14ac:dyDescent="0.2">
      <c r="E314" s="31"/>
    </row>
    <row r="315" spans="5:5" x14ac:dyDescent="0.2">
      <c r="E315" s="31"/>
    </row>
    <row r="316" spans="5:5" x14ac:dyDescent="0.2">
      <c r="E316" s="31"/>
    </row>
    <row r="317" spans="5:5" x14ac:dyDescent="0.2">
      <c r="E317" s="31"/>
    </row>
    <row r="318" spans="5:5" x14ac:dyDescent="0.2">
      <c r="E318" s="31"/>
    </row>
    <row r="319" spans="5:5" x14ac:dyDescent="0.2">
      <c r="E319" s="31"/>
    </row>
    <row r="320" spans="5:5" x14ac:dyDescent="0.2">
      <c r="E320" s="31"/>
    </row>
    <row r="321" spans="5:5" x14ac:dyDescent="0.2">
      <c r="E321" s="31"/>
    </row>
    <row r="322" spans="5:5" x14ac:dyDescent="0.2">
      <c r="E322" s="31"/>
    </row>
    <row r="323" spans="5:5" x14ac:dyDescent="0.2">
      <c r="E323" s="31"/>
    </row>
    <row r="324" spans="5:5" x14ac:dyDescent="0.2">
      <c r="E324" s="31"/>
    </row>
    <row r="325" spans="5:5" x14ac:dyDescent="0.2">
      <c r="E325" s="31"/>
    </row>
    <row r="326" spans="5:5" x14ac:dyDescent="0.2">
      <c r="E326" s="31"/>
    </row>
    <row r="327" spans="5:5" x14ac:dyDescent="0.2">
      <c r="E327" s="31"/>
    </row>
    <row r="328" spans="5:5" x14ac:dyDescent="0.2">
      <c r="E328" s="31"/>
    </row>
    <row r="329" spans="5:5" x14ac:dyDescent="0.2">
      <c r="E329" s="31"/>
    </row>
    <row r="330" spans="5:5" x14ac:dyDescent="0.2">
      <c r="E330" s="31"/>
    </row>
    <row r="331" spans="5:5" x14ac:dyDescent="0.2">
      <c r="E331" s="31"/>
    </row>
    <row r="332" spans="5:5" x14ac:dyDescent="0.2">
      <c r="E332" s="31"/>
    </row>
    <row r="333" spans="5:5" x14ac:dyDescent="0.2">
      <c r="E333" s="31"/>
    </row>
    <row r="334" spans="5:5" x14ac:dyDescent="0.2">
      <c r="E334" s="31"/>
    </row>
    <row r="335" spans="5:5" x14ac:dyDescent="0.2">
      <c r="E335" s="31"/>
    </row>
    <row r="336" spans="5:5" x14ac:dyDescent="0.2">
      <c r="E336" s="31"/>
    </row>
    <row r="337" spans="5:5" x14ac:dyDescent="0.2">
      <c r="E337" s="31"/>
    </row>
    <row r="338" spans="5:5" x14ac:dyDescent="0.2">
      <c r="E338" s="31"/>
    </row>
    <row r="339" spans="5:5" x14ac:dyDescent="0.2">
      <c r="E339" s="31"/>
    </row>
    <row r="340" spans="5:5" x14ac:dyDescent="0.2">
      <c r="E340" s="31"/>
    </row>
    <row r="341" spans="5:5" x14ac:dyDescent="0.2">
      <c r="E341" s="31"/>
    </row>
    <row r="342" spans="5:5" x14ac:dyDescent="0.2">
      <c r="E342" s="31"/>
    </row>
    <row r="343" spans="5:5" x14ac:dyDescent="0.2">
      <c r="E343" s="31"/>
    </row>
    <row r="344" spans="5:5" x14ac:dyDescent="0.2">
      <c r="E344" s="31"/>
    </row>
    <row r="345" spans="5:5" x14ac:dyDescent="0.2">
      <c r="E345" s="31"/>
    </row>
    <row r="346" spans="5:5" x14ac:dyDescent="0.2">
      <c r="E346" s="31"/>
    </row>
    <row r="347" spans="5:5" x14ac:dyDescent="0.2">
      <c r="E347" s="31"/>
    </row>
    <row r="348" spans="5:5" x14ac:dyDescent="0.2">
      <c r="E348" s="31"/>
    </row>
    <row r="349" spans="5:5" x14ac:dyDescent="0.2">
      <c r="E349" s="31"/>
    </row>
    <row r="350" spans="5:5" x14ac:dyDescent="0.2">
      <c r="E350" s="31"/>
    </row>
    <row r="351" spans="5:5" x14ac:dyDescent="0.2">
      <c r="E351" s="31"/>
    </row>
    <row r="352" spans="5:5" x14ac:dyDescent="0.2">
      <c r="E352" s="31"/>
    </row>
    <row r="353" spans="5:5" x14ac:dyDescent="0.2">
      <c r="E353" s="31"/>
    </row>
    <row r="354" spans="5:5" x14ac:dyDescent="0.2">
      <c r="E354" s="31"/>
    </row>
    <row r="355" spans="5:5" x14ac:dyDescent="0.2">
      <c r="E355" s="31"/>
    </row>
    <row r="356" spans="5:5" x14ac:dyDescent="0.2">
      <c r="E356" s="31"/>
    </row>
    <row r="357" spans="5:5" x14ac:dyDescent="0.2">
      <c r="E357" s="31"/>
    </row>
    <row r="358" spans="5:5" x14ac:dyDescent="0.2">
      <c r="E358" s="31"/>
    </row>
    <row r="359" spans="5:5" x14ac:dyDescent="0.2">
      <c r="E359" s="31"/>
    </row>
    <row r="360" spans="5:5" x14ac:dyDescent="0.2">
      <c r="E360" s="31"/>
    </row>
    <row r="361" spans="5:5" x14ac:dyDescent="0.2">
      <c r="E361" s="31"/>
    </row>
    <row r="362" spans="5:5" x14ac:dyDescent="0.2">
      <c r="E362" s="31"/>
    </row>
    <row r="363" spans="5:5" x14ac:dyDescent="0.2">
      <c r="E363" s="31"/>
    </row>
    <row r="364" spans="5:5" x14ac:dyDescent="0.2">
      <c r="E364" s="31"/>
    </row>
    <row r="365" spans="5:5" x14ac:dyDescent="0.2">
      <c r="E365" s="31"/>
    </row>
    <row r="366" spans="5:5" x14ac:dyDescent="0.2">
      <c r="E366" s="31"/>
    </row>
    <row r="367" spans="5:5" x14ac:dyDescent="0.2">
      <c r="E367" s="31"/>
    </row>
    <row r="368" spans="5:5" x14ac:dyDescent="0.2">
      <c r="E368" s="31"/>
    </row>
    <row r="369" spans="5:5" x14ac:dyDescent="0.2">
      <c r="E369" s="31"/>
    </row>
    <row r="370" spans="5:5" x14ac:dyDescent="0.2">
      <c r="E370" s="31"/>
    </row>
    <row r="371" spans="5:5" x14ac:dyDescent="0.2">
      <c r="E371" s="31"/>
    </row>
    <row r="372" spans="5:5" x14ac:dyDescent="0.2">
      <c r="E372" s="31"/>
    </row>
    <row r="373" spans="5:5" x14ac:dyDescent="0.2">
      <c r="E373" s="31"/>
    </row>
    <row r="374" spans="5:5" x14ac:dyDescent="0.2">
      <c r="E374" s="31"/>
    </row>
    <row r="375" spans="5:5" x14ac:dyDescent="0.2">
      <c r="E375" s="31"/>
    </row>
    <row r="376" spans="5:5" x14ac:dyDescent="0.2">
      <c r="E376" s="31"/>
    </row>
    <row r="377" spans="5:5" x14ac:dyDescent="0.2">
      <c r="E377" s="31"/>
    </row>
    <row r="378" spans="5:5" x14ac:dyDescent="0.2">
      <c r="E378" s="31"/>
    </row>
    <row r="379" spans="5:5" x14ac:dyDescent="0.2">
      <c r="E379" s="31"/>
    </row>
    <row r="380" spans="5:5" x14ac:dyDescent="0.2">
      <c r="E380" s="31"/>
    </row>
    <row r="381" spans="5:5" x14ac:dyDescent="0.2">
      <c r="E381" s="31"/>
    </row>
    <row r="382" spans="5:5" x14ac:dyDescent="0.2">
      <c r="E382" s="31"/>
    </row>
    <row r="383" spans="5:5" x14ac:dyDescent="0.2">
      <c r="E383" s="31"/>
    </row>
    <row r="384" spans="5:5" x14ac:dyDescent="0.2">
      <c r="E384" s="31"/>
    </row>
    <row r="385" spans="5:5" x14ac:dyDescent="0.2">
      <c r="E385" s="31"/>
    </row>
    <row r="386" spans="5:5" x14ac:dyDescent="0.2">
      <c r="E386" s="31"/>
    </row>
    <row r="387" spans="5:5" x14ac:dyDescent="0.2">
      <c r="E387" s="31"/>
    </row>
    <row r="388" spans="5:5" x14ac:dyDescent="0.2">
      <c r="E388" s="31"/>
    </row>
    <row r="389" spans="5:5" x14ac:dyDescent="0.2">
      <c r="E389" s="31"/>
    </row>
    <row r="390" spans="5:5" x14ac:dyDescent="0.2">
      <c r="E390" s="31"/>
    </row>
    <row r="391" spans="5:5" x14ac:dyDescent="0.2">
      <c r="E391" s="31"/>
    </row>
    <row r="392" spans="5:5" x14ac:dyDescent="0.2">
      <c r="E392" s="31"/>
    </row>
    <row r="393" spans="5:5" x14ac:dyDescent="0.2">
      <c r="E393" s="31"/>
    </row>
    <row r="394" spans="5:5" x14ac:dyDescent="0.2">
      <c r="E394" s="31"/>
    </row>
    <row r="395" spans="5:5" x14ac:dyDescent="0.2">
      <c r="E395" s="31"/>
    </row>
    <row r="396" spans="5:5" x14ac:dyDescent="0.2">
      <c r="E396" s="31"/>
    </row>
    <row r="397" spans="5:5" x14ac:dyDescent="0.2">
      <c r="E397" s="31"/>
    </row>
    <row r="398" spans="5:5" x14ac:dyDescent="0.2">
      <c r="E398" s="31"/>
    </row>
    <row r="399" spans="5:5" x14ac:dyDescent="0.2">
      <c r="E399" s="31"/>
    </row>
    <row r="400" spans="5:5" x14ac:dyDescent="0.2">
      <c r="E400" s="31"/>
    </row>
    <row r="401" spans="5:5" x14ac:dyDescent="0.2">
      <c r="E401" s="31"/>
    </row>
    <row r="402" spans="5:5" x14ac:dyDescent="0.2">
      <c r="E402" s="31"/>
    </row>
    <row r="403" spans="5:5" x14ac:dyDescent="0.2">
      <c r="E403" s="31"/>
    </row>
    <row r="404" spans="5:5" x14ac:dyDescent="0.2">
      <c r="E404" s="31"/>
    </row>
    <row r="405" spans="5:5" x14ac:dyDescent="0.2">
      <c r="E405" s="31"/>
    </row>
    <row r="406" spans="5:5" x14ac:dyDescent="0.2">
      <c r="E406" s="31"/>
    </row>
    <row r="407" spans="5:5" x14ac:dyDescent="0.2">
      <c r="E407" s="31"/>
    </row>
    <row r="408" spans="5:5" x14ac:dyDescent="0.2">
      <c r="E408" s="31"/>
    </row>
    <row r="409" spans="5:5" x14ac:dyDescent="0.2">
      <c r="E409" s="31"/>
    </row>
    <row r="410" spans="5:5" x14ac:dyDescent="0.2">
      <c r="E410" s="31"/>
    </row>
    <row r="411" spans="5:5" x14ac:dyDescent="0.2">
      <c r="E411" s="31"/>
    </row>
    <row r="412" spans="5:5" x14ac:dyDescent="0.2">
      <c r="E412" s="31"/>
    </row>
    <row r="413" spans="5:5" x14ac:dyDescent="0.2">
      <c r="E413" s="31"/>
    </row>
    <row r="414" spans="5:5" x14ac:dyDescent="0.2">
      <c r="E414" s="31"/>
    </row>
    <row r="415" spans="5:5" x14ac:dyDescent="0.2">
      <c r="E415" s="31"/>
    </row>
    <row r="416" spans="5:5" x14ac:dyDescent="0.2">
      <c r="E416" s="31"/>
    </row>
    <row r="417" spans="5:5" x14ac:dyDescent="0.2">
      <c r="E417" s="31"/>
    </row>
    <row r="418" spans="5:5" x14ac:dyDescent="0.2">
      <c r="E418" s="31"/>
    </row>
    <row r="419" spans="5:5" x14ac:dyDescent="0.2">
      <c r="E419" s="31"/>
    </row>
    <row r="420" spans="5:5" x14ac:dyDescent="0.2">
      <c r="E420" s="31"/>
    </row>
    <row r="421" spans="5:5" x14ac:dyDescent="0.2">
      <c r="E421" s="31"/>
    </row>
    <row r="422" spans="5:5" x14ac:dyDescent="0.2">
      <c r="E422" s="31"/>
    </row>
    <row r="423" spans="5:5" x14ac:dyDescent="0.2">
      <c r="E423" s="31"/>
    </row>
    <row r="424" spans="5:5" x14ac:dyDescent="0.2">
      <c r="E424" s="31"/>
    </row>
    <row r="425" spans="5:5" x14ac:dyDescent="0.2">
      <c r="E425" s="31"/>
    </row>
    <row r="426" spans="5:5" x14ac:dyDescent="0.2">
      <c r="E426" s="31"/>
    </row>
    <row r="427" spans="5:5" x14ac:dyDescent="0.2">
      <c r="E427" s="31"/>
    </row>
    <row r="428" spans="5:5" x14ac:dyDescent="0.2">
      <c r="E428" s="31"/>
    </row>
    <row r="429" spans="5:5" x14ac:dyDescent="0.2">
      <c r="E429" s="31"/>
    </row>
    <row r="430" spans="5:5" x14ac:dyDescent="0.2">
      <c r="E430" s="31"/>
    </row>
    <row r="431" spans="5:5" x14ac:dyDescent="0.2">
      <c r="E431" s="31"/>
    </row>
    <row r="432" spans="5:5" x14ac:dyDescent="0.2">
      <c r="E432" s="31"/>
    </row>
    <row r="433" spans="5:5" x14ac:dyDescent="0.2">
      <c r="E433" s="31"/>
    </row>
    <row r="434" spans="5:5" x14ac:dyDescent="0.2">
      <c r="E434" s="31"/>
    </row>
    <row r="435" spans="5:5" x14ac:dyDescent="0.2">
      <c r="E435" s="31"/>
    </row>
    <row r="436" spans="5:5" x14ac:dyDescent="0.2">
      <c r="E436" s="31"/>
    </row>
    <row r="437" spans="5:5" x14ac:dyDescent="0.2">
      <c r="E437" s="31"/>
    </row>
    <row r="438" spans="5:5" x14ac:dyDescent="0.2">
      <c r="E438" s="31"/>
    </row>
    <row r="439" spans="5:5" x14ac:dyDescent="0.2">
      <c r="E439" s="31"/>
    </row>
    <row r="440" spans="5:5" x14ac:dyDescent="0.2">
      <c r="E440" s="31"/>
    </row>
    <row r="441" spans="5:5" x14ac:dyDescent="0.2">
      <c r="E441" s="31"/>
    </row>
    <row r="442" spans="5:5" x14ac:dyDescent="0.2">
      <c r="E442" s="31"/>
    </row>
    <row r="443" spans="5:5" x14ac:dyDescent="0.2">
      <c r="E443" s="31"/>
    </row>
    <row r="444" spans="5:5" x14ac:dyDescent="0.2">
      <c r="E444" s="31"/>
    </row>
    <row r="445" spans="5:5" x14ac:dyDescent="0.2">
      <c r="E445" s="31"/>
    </row>
    <row r="446" spans="5:5" x14ac:dyDescent="0.2">
      <c r="E446" s="31"/>
    </row>
    <row r="447" spans="5:5" x14ac:dyDescent="0.2">
      <c r="E447" s="31"/>
    </row>
    <row r="448" spans="5:5" x14ac:dyDescent="0.2">
      <c r="E448" s="31"/>
    </row>
    <row r="449" spans="5:5" x14ac:dyDescent="0.2">
      <c r="E449" s="31"/>
    </row>
    <row r="450" spans="5:5" x14ac:dyDescent="0.2">
      <c r="E450" s="31"/>
    </row>
    <row r="451" spans="5:5" x14ac:dyDescent="0.2">
      <c r="E451" s="31"/>
    </row>
    <row r="452" spans="5:5" x14ac:dyDescent="0.2">
      <c r="E452" s="31"/>
    </row>
    <row r="453" spans="5:5" x14ac:dyDescent="0.2">
      <c r="E453" s="31"/>
    </row>
    <row r="454" spans="5:5" x14ac:dyDescent="0.2">
      <c r="E454" s="31"/>
    </row>
    <row r="455" spans="5:5" x14ac:dyDescent="0.2">
      <c r="E455" s="31"/>
    </row>
    <row r="456" spans="5:5" x14ac:dyDescent="0.2">
      <c r="E456" s="31"/>
    </row>
    <row r="457" spans="5:5" x14ac:dyDescent="0.2">
      <c r="E457" s="31"/>
    </row>
    <row r="458" spans="5:5" x14ac:dyDescent="0.2">
      <c r="E458" s="31"/>
    </row>
    <row r="459" spans="5:5" x14ac:dyDescent="0.2">
      <c r="E459" s="31"/>
    </row>
    <row r="460" spans="5:5" x14ac:dyDescent="0.2">
      <c r="E460" s="31"/>
    </row>
    <row r="461" spans="5:5" x14ac:dyDescent="0.2">
      <c r="E461" s="31"/>
    </row>
    <row r="462" spans="5:5" x14ac:dyDescent="0.2">
      <c r="E462" s="31"/>
    </row>
    <row r="463" spans="5:5" x14ac:dyDescent="0.2">
      <c r="E463" s="31"/>
    </row>
    <row r="464" spans="5:5" x14ac:dyDescent="0.2">
      <c r="E464" s="31"/>
    </row>
    <row r="465" spans="5:5" x14ac:dyDescent="0.2">
      <c r="E465" s="31"/>
    </row>
    <row r="466" spans="5:5" x14ac:dyDescent="0.2">
      <c r="E466" s="31"/>
    </row>
    <row r="467" spans="5:5" x14ac:dyDescent="0.2">
      <c r="E467" s="31"/>
    </row>
    <row r="468" spans="5:5" x14ac:dyDescent="0.2">
      <c r="E468" s="31"/>
    </row>
    <row r="469" spans="5:5" x14ac:dyDescent="0.2">
      <c r="E469" s="31"/>
    </row>
    <row r="470" spans="5:5" x14ac:dyDescent="0.2">
      <c r="E470" s="31"/>
    </row>
    <row r="471" spans="5:5" x14ac:dyDescent="0.2">
      <c r="E471" s="31"/>
    </row>
    <row r="472" spans="5:5" x14ac:dyDescent="0.2">
      <c r="E472" s="31"/>
    </row>
    <row r="473" spans="5:5" x14ac:dyDescent="0.2">
      <c r="E473" s="31"/>
    </row>
    <row r="474" spans="5:5" x14ac:dyDescent="0.2">
      <c r="E474" s="31"/>
    </row>
    <row r="475" spans="5:5" x14ac:dyDescent="0.2">
      <c r="E475" s="31"/>
    </row>
    <row r="476" spans="5:5" x14ac:dyDescent="0.2">
      <c r="E476" s="31"/>
    </row>
    <row r="477" spans="5:5" x14ac:dyDescent="0.2">
      <c r="E477" s="31"/>
    </row>
    <row r="478" spans="5:5" x14ac:dyDescent="0.2">
      <c r="E478" s="31"/>
    </row>
    <row r="479" spans="5:5" x14ac:dyDescent="0.2">
      <c r="E479" s="31"/>
    </row>
    <row r="480" spans="5:5" x14ac:dyDescent="0.2">
      <c r="E480" s="31"/>
    </row>
    <row r="481" spans="5:5" x14ac:dyDescent="0.2">
      <c r="E481" s="31"/>
    </row>
    <row r="482" spans="5:5" x14ac:dyDescent="0.2">
      <c r="E482" s="31"/>
    </row>
    <row r="483" spans="5:5" x14ac:dyDescent="0.2">
      <c r="E483" s="31"/>
    </row>
    <row r="484" spans="5:5" x14ac:dyDescent="0.2">
      <c r="E484" s="31"/>
    </row>
    <row r="485" spans="5:5" x14ac:dyDescent="0.2">
      <c r="E485" s="31"/>
    </row>
    <row r="486" spans="5:5" x14ac:dyDescent="0.2">
      <c r="E486" s="31"/>
    </row>
    <row r="487" spans="5:5" x14ac:dyDescent="0.2">
      <c r="E487" s="31"/>
    </row>
    <row r="488" spans="5:5" x14ac:dyDescent="0.2">
      <c r="E488" s="31"/>
    </row>
    <row r="489" spans="5:5" x14ac:dyDescent="0.2">
      <c r="E489" s="31"/>
    </row>
    <row r="490" spans="5:5" x14ac:dyDescent="0.2">
      <c r="E490" s="31"/>
    </row>
    <row r="491" spans="5:5" x14ac:dyDescent="0.2">
      <c r="E491" s="31"/>
    </row>
    <row r="492" spans="5:5" x14ac:dyDescent="0.2">
      <c r="E492" s="31"/>
    </row>
    <row r="493" spans="5:5" x14ac:dyDescent="0.2">
      <c r="E493" s="31"/>
    </row>
    <row r="494" spans="5:5" x14ac:dyDescent="0.2">
      <c r="E494" s="31"/>
    </row>
    <row r="495" spans="5:5" x14ac:dyDescent="0.2">
      <c r="E495" s="31"/>
    </row>
    <row r="496" spans="5:5" x14ac:dyDescent="0.2">
      <c r="E496" s="31"/>
    </row>
    <row r="497" spans="5:5" x14ac:dyDescent="0.2">
      <c r="E497" s="31"/>
    </row>
    <row r="498" spans="5:5" x14ac:dyDescent="0.2">
      <c r="E498" s="31"/>
    </row>
    <row r="499" spans="5:5" x14ac:dyDescent="0.2">
      <c r="E499" s="31"/>
    </row>
    <row r="500" spans="5:5" x14ac:dyDescent="0.2">
      <c r="E500" s="31"/>
    </row>
    <row r="501" spans="5:5" x14ac:dyDescent="0.2">
      <c r="E501" s="31"/>
    </row>
    <row r="502" spans="5:5" x14ac:dyDescent="0.2">
      <c r="E502" s="31"/>
    </row>
    <row r="503" spans="5:5" x14ac:dyDescent="0.2">
      <c r="E503" s="31"/>
    </row>
    <row r="504" spans="5:5" x14ac:dyDescent="0.2">
      <c r="E504" s="31"/>
    </row>
    <row r="505" spans="5:5" x14ac:dyDescent="0.2">
      <c r="E505" s="31"/>
    </row>
    <row r="506" spans="5:5" x14ac:dyDescent="0.2">
      <c r="E506" s="31"/>
    </row>
    <row r="507" spans="5:5" x14ac:dyDescent="0.2">
      <c r="E507" s="31"/>
    </row>
    <row r="508" spans="5:5" x14ac:dyDescent="0.2">
      <c r="E508" s="31"/>
    </row>
    <row r="509" spans="5:5" x14ac:dyDescent="0.2">
      <c r="E509" s="31"/>
    </row>
    <row r="510" spans="5:5" x14ac:dyDescent="0.2">
      <c r="E510" s="31"/>
    </row>
    <row r="511" spans="5:5" x14ac:dyDescent="0.2">
      <c r="E511" s="31"/>
    </row>
    <row r="512" spans="5:5" x14ac:dyDescent="0.2">
      <c r="E512" s="31"/>
    </row>
    <row r="513" spans="5:5" x14ac:dyDescent="0.2">
      <c r="E513" s="31"/>
    </row>
    <row r="514" spans="5:5" x14ac:dyDescent="0.2">
      <c r="E514" s="31"/>
    </row>
    <row r="515" spans="5:5" x14ac:dyDescent="0.2">
      <c r="E515" s="31"/>
    </row>
    <row r="516" spans="5:5" x14ac:dyDescent="0.2">
      <c r="E516" s="31"/>
    </row>
    <row r="517" spans="5:5" x14ac:dyDescent="0.2">
      <c r="E517" s="31"/>
    </row>
    <row r="518" spans="5:5" x14ac:dyDescent="0.2">
      <c r="E518" s="31"/>
    </row>
    <row r="519" spans="5:5" x14ac:dyDescent="0.2">
      <c r="E519" s="31"/>
    </row>
    <row r="520" spans="5:5" x14ac:dyDescent="0.2">
      <c r="E520" s="31"/>
    </row>
    <row r="521" spans="5:5" x14ac:dyDescent="0.2">
      <c r="E521" s="31"/>
    </row>
    <row r="522" spans="5:5" x14ac:dyDescent="0.2">
      <c r="E522" s="31"/>
    </row>
    <row r="523" spans="5:5" x14ac:dyDescent="0.2">
      <c r="E523" s="31"/>
    </row>
    <row r="524" spans="5:5" x14ac:dyDescent="0.2">
      <c r="E524" s="31"/>
    </row>
    <row r="525" spans="5:5" x14ac:dyDescent="0.2">
      <c r="E525" s="31"/>
    </row>
    <row r="526" spans="5:5" x14ac:dyDescent="0.2">
      <c r="E526" s="31"/>
    </row>
    <row r="527" spans="5:5" x14ac:dyDescent="0.2">
      <c r="E527" s="31"/>
    </row>
    <row r="528" spans="5:5" x14ac:dyDescent="0.2">
      <c r="E528" s="31"/>
    </row>
    <row r="529" spans="5:5" x14ac:dyDescent="0.2">
      <c r="E529" s="31"/>
    </row>
    <row r="530" spans="5:5" x14ac:dyDescent="0.2">
      <c r="E530" s="31"/>
    </row>
    <row r="531" spans="5:5" x14ac:dyDescent="0.2">
      <c r="E531" s="31"/>
    </row>
    <row r="532" spans="5:5" x14ac:dyDescent="0.2">
      <c r="E532" s="31"/>
    </row>
    <row r="533" spans="5:5" x14ac:dyDescent="0.2">
      <c r="E533" s="31"/>
    </row>
    <row r="534" spans="5:5" x14ac:dyDescent="0.2">
      <c r="E534" s="31"/>
    </row>
    <row r="535" spans="5:5" x14ac:dyDescent="0.2">
      <c r="E535" s="31"/>
    </row>
    <row r="536" spans="5:5" x14ac:dyDescent="0.2">
      <c r="E536" s="31"/>
    </row>
    <row r="537" spans="5:5" x14ac:dyDescent="0.2">
      <c r="E537" s="31"/>
    </row>
    <row r="538" spans="5:5" x14ac:dyDescent="0.2">
      <c r="E538" s="31"/>
    </row>
    <row r="539" spans="5:5" x14ac:dyDescent="0.2">
      <c r="E539" s="31"/>
    </row>
    <row r="540" spans="5:5" x14ac:dyDescent="0.2">
      <c r="E540" s="31"/>
    </row>
    <row r="541" spans="5:5" x14ac:dyDescent="0.2">
      <c r="E541" s="31"/>
    </row>
    <row r="542" spans="5:5" x14ac:dyDescent="0.2">
      <c r="E542" s="31"/>
    </row>
    <row r="543" spans="5:5" x14ac:dyDescent="0.2">
      <c r="E543" s="31"/>
    </row>
    <row r="544" spans="5:5" x14ac:dyDescent="0.2">
      <c r="E544" s="31"/>
    </row>
    <row r="545" spans="5:5" x14ac:dyDescent="0.2">
      <c r="E545" s="31"/>
    </row>
    <row r="546" spans="5:5" x14ac:dyDescent="0.2">
      <c r="E546" s="31"/>
    </row>
    <row r="547" spans="5:5" x14ac:dyDescent="0.2">
      <c r="E547" s="31"/>
    </row>
    <row r="548" spans="5:5" x14ac:dyDescent="0.2">
      <c r="E548" s="31"/>
    </row>
    <row r="549" spans="5:5" x14ac:dyDescent="0.2">
      <c r="E549" s="31"/>
    </row>
    <row r="550" spans="5:5" x14ac:dyDescent="0.2">
      <c r="E550" s="31"/>
    </row>
    <row r="551" spans="5:5" x14ac:dyDescent="0.2">
      <c r="E551" s="31"/>
    </row>
    <row r="552" spans="5:5" x14ac:dyDescent="0.2">
      <c r="E552" s="31"/>
    </row>
    <row r="553" spans="5:5" x14ac:dyDescent="0.2">
      <c r="E553" s="31"/>
    </row>
    <row r="554" spans="5:5" x14ac:dyDescent="0.2">
      <c r="E554" s="31"/>
    </row>
    <row r="555" spans="5:5" x14ac:dyDescent="0.2">
      <c r="E555" s="31"/>
    </row>
    <row r="556" spans="5:5" x14ac:dyDescent="0.2">
      <c r="E556" s="31"/>
    </row>
    <row r="557" spans="5:5" x14ac:dyDescent="0.2">
      <c r="E557" s="31"/>
    </row>
    <row r="558" spans="5:5" x14ac:dyDescent="0.2">
      <c r="E558" s="31"/>
    </row>
    <row r="559" spans="5:5" x14ac:dyDescent="0.2">
      <c r="E559" s="31"/>
    </row>
    <row r="560" spans="5:5" x14ac:dyDescent="0.2">
      <c r="E560" s="31"/>
    </row>
    <row r="561" spans="5:5" x14ac:dyDescent="0.2">
      <c r="E561" s="31"/>
    </row>
    <row r="562" spans="5:5" x14ac:dyDescent="0.2">
      <c r="E562" s="31"/>
    </row>
    <row r="563" spans="5:5" x14ac:dyDescent="0.2">
      <c r="E563" s="31"/>
    </row>
    <row r="564" spans="5:5" x14ac:dyDescent="0.2">
      <c r="E564" s="31"/>
    </row>
    <row r="565" spans="5:5" x14ac:dyDescent="0.2">
      <c r="E565" s="31"/>
    </row>
    <row r="566" spans="5:5" x14ac:dyDescent="0.2">
      <c r="E566" s="31"/>
    </row>
    <row r="567" spans="5:5" x14ac:dyDescent="0.2">
      <c r="E567" s="31"/>
    </row>
    <row r="568" spans="5:5" x14ac:dyDescent="0.2">
      <c r="E568" s="31"/>
    </row>
    <row r="569" spans="5:5" x14ac:dyDescent="0.2">
      <c r="E569" s="31"/>
    </row>
    <row r="570" spans="5:5" x14ac:dyDescent="0.2">
      <c r="E570" s="31"/>
    </row>
    <row r="571" spans="5:5" x14ac:dyDescent="0.2">
      <c r="E571" s="31"/>
    </row>
    <row r="572" spans="5:5" x14ac:dyDescent="0.2">
      <c r="E572" s="31"/>
    </row>
    <row r="573" spans="5:5" x14ac:dyDescent="0.2">
      <c r="E573" s="31"/>
    </row>
    <row r="574" spans="5:5" x14ac:dyDescent="0.2">
      <c r="E574" s="31"/>
    </row>
    <row r="575" spans="5:5" x14ac:dyDescent="0.2">
      <c r="E575" s="31"/>
    </row>
    <row r="576" spans="5:5" x14ac:dyDescent="0.2">
      <c r="E576" s="31"/>
    </row>
    <row r="577" spans="5:5" x14ac:dyDescent="0.2">
      <c r="E577" s="31"/>
    </row>
    <row r="578" spans="5:5" x14ac:dyDescent="0.2">
      <c r="E578" s="31"/>
    </row>
    <row r="579" spans="5:5" x14ac:dyDescent="0.2">
      <c r="E579" s="31"/>
    </row>
    <row r="580" spans="5:5" x14ac:dyDescent="0.2">
      <c r="E580" s="31"/>
    </row>
    <row r="581" spans="5:5" x14ac:dyDescent="0.2">
      <c r="E581" s="31"/>
    </row>
    <row r="582" spans="5:5" x14ac:dyDescent="0.2">
      <c r="E582" s="31"/>
    </row>
    <row r="583" spans="5:5" x14ac:dyDescent="0.2">
      <c r="E583" s="31"/>
    </row>
    <row r="584" spans="5:5" x14ac:dyDescent="0.2">
      <c r="E584" s="31"/>
    </row>
    <row r="585" spans="5:5" x14ac:dyDescent="0.2">
      <c r="E585" s="31"/>
    </row>
    <row r="586" spans="5:5" x14ac:dyDescent="0.2">
      <c r="E586" s="31"/>
    </row>
    <row r="587" spans="5:5" x14ac:dyDescent="0.2">
      <c r="E587" s="31"/>
    </row>
    <row r="588" spans="5:5" x14ac:dyDescent="0.2">
      <c r="E588" s="31"/>
    </row>
    <row r="589" spans="5:5" x14ac:dyDescent="0.2">
      <c r="E589" s="31"/>
    </row>
    <row r="590" spans="5:5" x14ac:dyDescent="0.2">
      <c r="E590" s="31"/>
    </row>
    <row r="591" spans="5:5" x14ac:dyDescent="0.2">
      <c r="E591" s="31"/>
    </row>
    <row r="592" spans="5:5" x14ac:dyDescent="0.2">
      <c r="E592" s="31"/>
    </row>
    <row r="593" spans="5:5" x14ac:dyDescent="0.2">
      <c r="E593" s="31"/>
    </row>
    <row r="594" spans="5:5" x14ac:dyDescent="0.2">
      <c r="E594" s="31"/>
    </row>
    <row r="595" spans="5:5" x14ac:dyDescent="0.2">
      <c r="E595" s="31"/>
    </row>
    <row r="596" spans="5:5" x14ac:dyDescent="0.2">
      <c r="E596" s="31"/>
    </row>
    <row r="597" spans="5:5" x14ac:dyDescent="0.2">
      <c r="E597" s="31"/>
    </row>
    <row r="598" spans="5:5" x14ac:dyDescent="0.2">
      <c r="E598" s="31"/>
    </row>
    <row r="599" spans="5:5" x14ac:dyDescent="0.2">
      <c r="E599" s="31"/>
    </row>
    <row r="600" spans="5:5" x14ac:dyDescent="0.2">
      <c r="E600" s="31"/>
    </row>
    <row r="601" spans="5:5" x14ac:dyDescent="0.2">
      <c r="E601" s="31"/>
    </row>
    <row r="602" spans="5:5" x14ac:dyDescent="0.2">
      <c r="E602" s="31"/>
    </row>
    <row r="603" spans="5:5" x14ac:dyDescent="0.2">
      <c r="E603" s="31"/>
    </row>
    <row r="604" spans="5:5" x14ac:dyDescent="0.2">
      <c r="E604" s="31"/>
    </row>
    <row r="605" spans="5:5" x14ac:dyDescent="0.2">
      <c r="E605" s="31"/>
    </row>
    <row r="606" spans="5:5" x14ac:dyDescent="0.2">
      <c r="E606" s="31"/>
    </row>
    <row r="607" spans="5:5" x14ac:dyDescent="0.2">
      <c r="E607" s="31"/>
    </row>
    <row r="608" spans="5:5" x14ac:dyDescent="0.2">
      <c r="E608" s="31"/>
    </row>
    <row r="609" spans="5:5" x14ac:dyDescent="0.2">
      <c r="E609" s="31"/>
    </row>
    <row r="610" spans="5:5" x14ac:dyDescent="0.2">
      <c r="E610" s="31"/>
    </row>
    <row r="611" spans="5:5" x14ac:dyDescent="0.2">
      <c r="E611" s="31"/>
    </row>
    <row r="612" spans="5:5" x14ac:dyDescent="0.2">
      <c r="E612" s="31"/>
    </row>
    <row r="613" spans="5:5" x14ac:dyDescent="0.2">
      <c r="E613" s="31"/>
    </row>
    <row r="614" spans="5:5" x14ac:dyDescent="0.2">
      <c r="E614" s="31"/>
    </row>
    <row r="615" spans="5:5" x14ac:dyDescent="0.2">
      <c r="E615" s="31"/>
    </row>
    <row r="616" spans="5:5" x14ac:dyDescent="0.2">
      <c r="E616" s="31"/>
    </row>
    <row r="617" spans="5:5" x14ac:dyDescent="0.2">
      <c r="E617" s="31"/>
    </row>
    <row r="618" spans="5:5" x14ac:dyDescent="0.2">
      <c r="E618" s="31"/>
    </row>
    <row r="619" spans="5:5" x14ac:dyDescent="0.2">
      <c r="E619" s="31"/>
    </row>
    <row r="620" spans="5:5" x14ac:dyDescent="0.2">
      <c r="E620" s="31"/>
    </row>
    <row r="621" spans="5:5" x14ac:dyDescent="0.2">
      <c r="E621" s="31"/>
    </row>
    <row r="622" spans="5:5" x14ac:dyDescent="0.2">
      <c r="E622" s="31"/>
    </row>
    <row r="623" spans="5:5" x14ac:dyDescent="0.2">
      <c r="E623" s="31"/>
    </row>
    <row r="624" spans="5:5" x14ac:dyDescent="0.2">
      <c r="E624" s="31"/>
    </row>
    <row r="625" spans="5:5" x14ac:dyDescent="0.2">
      <c r="E625" s="31"/>
    </row>
    <row r="626" spans="5:5" x14ac:dyDescent="0.2">
      <c r="E626" s="31"/>
    </row>
    <row r="627" spans="5:5" x14ac:dyDescent="0.2">
      <c r="E627" s="31"/>
    </row>
    <row r="628" spans="5:5" x14ac:dyDescent="0.2">
      <c r="E628" s="31"/>
    </row>
    <row r="629" spans="5:5" x14ac:dyDescent="0.2">
      <c r="E629" s="31"/>
    </row>
    <row r="630" spans="5:5" x14ac:dyDescent="0.2">
      <c r="E630" s="31"/>
    </row>
    <row r="631" spans="5:5" x14ac:dyDescent="0.2">
      <c r="E631" s="31"/>
    </row>
    <row r="632" spans="5:5" x14ac:dyDescent="0.2">
      <c r="E632" s="31"/>
    </row>
    <row r="633" spans="5:5" x14ac:dyDescent="0.2">
      <c r="E633" s="31"/>
    </row>
    <row r="634" spans="5:5" x14ac:dyDescent="0.2">
      <c r="E634" s="31"/>
    </row>
    <row r="635" spans="5:5" x14ac:dyDescent="0.2">
      <c r="E635" s="31"/>
    </row>
    <row r="636" spans="5:5" x14ac:dyDescent="0.2">
      <c r="E636" s="31"/>
    </row>
    <row r="637" spans="5:5" x14ac:dyDescent="0.2">
      <c r="E637" s="31"/>
    </row>
    <row r="638" spans="5:5" x14ac:dyDescent="0.2">
      <c r="E638" s="31"/>
    </row>
    <row r="639" spans="5:5" x14ac:dyDescent="0.2">
      <c r="E639" s="31"/>
    </row>
    <row r="640" spans="5:5" x14ac:dyDescent="0.2">
      <c r="E640" s="31"/>
    </row>
    <row r="641" spans="5:5" x14ac:dyDescent="0.2">
      <c r="E641" s="31"/>
    </row>
    <row r="642" spans="5:5" x14ac:dyDescent="0.2">
      <c r="E642" s="31"/>
    </row>
    <row r="643" spans="5:5" x14ac:dyDescent="0.2">
      <c r="E643" s="31"/>
    </row>
    <row r="644" spans="5:5" x14ac:dyDescent="0.2">
      <c r="E644" s="31"/>
    </row>
    <row r="645" spans="5:5" x14ac:dyDescent="0.2">
      <c r="E645" s="31"/>
    </row>
    <row r="646" spans="5:5" x14ac:dyDescent="0.2">
      <c r="E646" s="31"/>
    </row>
    <row r="647" spans="5:5" x14ac:dyDescent="0.2">
      <c r="E647" s="31"/>
    </row>
    <row r="648" spans="5:5" x14ac:dyDescent="0.2">
      <c r="E648" s="31"/>
    </row>
    <row r="649" spans="5:5" x14ac:dyDescent="0.2">
      <c r="E649" s="31"/>
    </row>
    <row r="650" spans="5:5" x14ac:dyDescent="0.2">
      <c r="E650" s="31"/>
    </row>
    <row r="651" spans="5:5" x14ac:dyDescent="0.2">
      <c r="E651" s="31"/>
    </row>
    <row r="652" spans="5:5" x14ac:dyDescent="0.2">
      <c r="E652" s="31"/>
    </row>
    <row r="653" spans="5:5" x14ac:dyDescent="0.2">
      <c r="E653" s="31"/>
    </row>
    <row r="654" spans="5:5" x14ac:dyDescent="0.2">
      <c r="E654" s="31"/>
    </row>
    <row r="655" spans="5:5" x14ac:dyDescent="0.2">
      <c r="E655" s="31"/>
    </row>
    <row r="656" spans="5:5" x14ac:dyDescent="0.2">
      <c r="E656" s="31"/>
    </row>
    <row r="657" spans="5:5" x14ac:dyDescent="0.2">
      <c r="E657" s="31"/>
    </row>
    <row r="658" spans="5:5" x14ac:dyDescent="0.2">
      <c r="E658" s="31"/>
    </row>
    <row r="659" spans="5:5" x14ac:dyDescent="0.2">
      <c r="E659" s="31"/>
    </row>
    <row r="660" spans="5:5" x14ac:dyDescent="0.2">
      <c r="E660" s="31"/>
    </row>
    <row r="661" spans="5:5" x14ac:dyDescent="0.2">
      <c r="E661" s="31"/>
    </row>
    <row r="662" spans="5:5" x14ac:dyDescent="0.2">
      <c r="E662" s="31"/>
    </row>
    <row r="663" spans="5:5" x14ac:dyDescent="0.2">
      <c r="E663" s="31"/>
    </row>
    <row r="664" spans="5:5" x14ac:dyDescent="0.2">
      <c r="E664" s="31"/>
    </row>
    <row r="665" spans="5:5" x14ac:dyDescent="0.2">
      <c r="E665" s="31"/>
    </row>
    <row r="666" spans="5:5" x14ac:dyDescent="0.2">
      <c r="E666" s="31"/>
    </row>
    <row r="667" spans="5:5" x14ac:dyDescent="0.2">
      <c r="E667" s="31"/>
    </row>
    <row r="668" spans="5:5" x14ac:dyDescent="0.2">
      <c r="E668" s="31"/>
    </row>
    <row r="669" spans="5:5" x14ac:dyDescent="0.2">
      <c r="E669" s="31"/>
    </row>
    <row r="670" spans="5:5" x14ac:dyDescent="0.2">
      <c r="E670" s="31"/>
    </row>
    <row r="671" spans="5:5" x14ac:dyDescent="0.2">
      <c r="E671" s="31"/>
    </row>
    <row r="672" spans="5:5" x14ac:dyDescent="0.2">
      <c r="E672" s="31"/>
    </row>
    <row r="673" spans="5:5" x14ac:dyDescent="0.2">
      <c r="E673" s="31"/>
    </row>
    <row r="674" spans="5:5" x14ac:dyDescent="0.2">
      <c r="E674" s="31"/>
    </row>
    <row r="675" spans="5:5" x14ac:dyDescent="0.2">
      <c r="E675" s="31"/>
    </row>
    <row r="676" spans="5:5" x14ac:dyDescent="0.2">
      <c r="E676" s="31"/>
    </row>
    <row r="677" spans="5:5" x14ac:dyDescent="0.2">
      <c r="E677" s="31"/>
    </row>
    <row r="678" spans="5:5" x14ac:dyDescent="0.2">
      <c r="E678" s="31"/>
    </row>
    <row r="679" spans="5:5" x14ac:dyDescent="0.2">
      <c r="E679" s="31"/>
    </row>
    <row r="680" spans="5:5" x14ac:dyDescent="0.2">
      <c r="E680" s="31"/>
    </row>
    <row r="681" spans="5:5" x14ac:dyDescent="0.2">
      <c r="E681" s="31"/>
    </row>
    <row r="682" spans="5:5" x14ac:dyDescent="0.2">
      <c r="E682" s="31"/>
    </row>
    <row r="683" spans="5:5" x14ac:dyDescent="0.2">
      <c r="E683" s="31"/>
    </row>
    <row r="684" spans="5:5" x14ac:dyDescent="0.2">
      <c r="E684" s="31"/>
    </row>
    <row r="685" spans="5:5" x14ac:dyDescent="0.2">
      <c r="E685" s="31"/>
    </row>
    <row r="686" spans="5:5" x14ac:dyDescent="0.2">
      <c r="E686" s="31"/>
    </row>
    <row r="687" spans="5:5" x14ac:dyDescent="0.2">
      <c r="E687" s="31"/>
    </row>
    <row r="688" spans="5:5" x14ac:dyDescent="0.2">
      <c r="E688" s="31"/>
    </row>
    <row r="689" spans="5:5" x14ac:dyDescent="0.2">
      <c r="E689" s="31"/>
    </row>
    <row r="690" spans="5:5" x14ac:dyDescent="0.2">
      <c r="E690" s="31"/>
    </row>
    <row r="691" spans="5:5" x14ac:dyDescent="0.2">
      <c r="E691" s="31"/>
    </row>
    <row r="692" spans="5:5" x14ac:dyDescent="0.2">
      <c r="E692" s="31"/>
    </row>
    <row r="693" spans="5:5" x14ac:dyDescent="0.2">
      <c r="E693" s="31"/>
    </row>
    <row r="694" spans="5:5" x14ac:dyDescent="0.2">
      <c r="E694" s="31"/>
    </row>
    <row r="695" spans="5:5" x14ac:dyDescent="0.2">
      <c r="E695" s="31"/>
    </row>
    <row r="696" spans="5:5" x14ac:dyDescent="0.2">
      <c r="E696" s="31"/>
    </row>
    <row r="697" spans="5:5" x14ac:dyDescent="0.2">
      <c r="E697" s="31"/>
    </row>
    <row r="698" spans="5:5" x14ac:dyDescent="0.2">
      <c r="E698" s="31"/>
    </row>
    <row r="699" spans="5:5" x14ac:dyDescent="0.2">
      <c r="E699" s="31"/>
    </row>
    <row r="700" spans="5:5" x14ac:dyDescent="0.2">
      <c r="E700" s="31"/>
    </row>
    <row r="701" spans="5:5" x14ac:dyDescent="0.2">
      <c r="E701" s="31"/>
    </row>
    <row r="702" spans="5:5" x14ac:dyDescent="0.2">
      <c r="E702" s="31"/>
    </row>
    <row r="703" spans="5:5" x14ac:dyDescent="0.2">
      <c r="E703" s="31"/>
    </row>
    <row r="704" spans="5:5" x14ac:dyDescent="0.2">
      <c r="E704" s="31"/>
    </row>
    <row r="705" spans="5:5" x14ac:dyDescent="0.2">
      <c r="E705" s="31"/>
    </row>
    <row r="706" spans="5:5" x14ac:dyDescent="0.2">
      <c r="E706" s="31"/>
    </row>
    <row r="707" spans="5:5" x14ac:dyDescent="0.2">
      <c r="E707" s="31"/>
    </row>
    <row r="708" spans="5:5" x14ac:dyDescent="0.2">
      <c r="E708" s="31"/>
    </row>
    <row r="709" spans="5:5" x14ac:dyDescent="0.2">
      <c r="E709" s="31"/>
    </row>
    <row r="710" spans="5:5" x14ac:dyDescent="0.2">
      <c r="E710" s="31"/>
    </row>
    <row r="711" spans="5:5" x14ac:dyDescent="0.2">
      <c r="E711" s="31"/>
    </row>
    <row r="712" spans="5:5" x14ac:dyDescent="0.2">
      <c r="E712" s="31"/>
    </row>
    <row r="713" spans="5:5" x14ac:dyDescent="0.2">
      <c r="E713" s="31"/>
    </row>
    <row r="714" spans="5:5" x14ac:dyDescent="0.2">
      <c r="E714" s="31"/>
    </row>
    <row r="715" spans="5:5" x14ac:dyDescent="0.2">
      <c r="E715" s="31"/>
    </row>
    <row r="716" spans="5:5" x14ac:dyDescent="0.2">
      <c r="E716" s="31"/>
    </row>
    <row r="717" spans="5:5" x14ac:dyDescent="0.2">
      <c r="E717" s="31"/>
    </row>
    <row r="718" spans="5:5" x14ac:dyDescent="0.2">
      <c r="E718" s="31"/>
    </row>
    <row r="719" spans="5:5" x14ac:dyDescent="0.2">
      <c r="E719" s="31"/>
    </row>
    <row r="720" spans="5:5" x14ac:dyDescent="0.2">
      <c r="E720" s="31"/>
    </row>
    <row r="721" spans="5:5" x14ac:dyDescent="0.2">
      <c r="E721" s="31"/>
    </row>
    <row r="722" spans="5:5" x14ac:dyDescent="0.2">
      <c r="E722" s="31"/>
    </row>
    <row r="723" spans="5:5" x14ac:dyDescent="0.2">
      <c r="E723" s="31"/>
    </row>
    <row r="724" spans="5:5" x14ac:dyDescent="0.2">
      <c r="E724" s="31"/>
    </row>
    <row r="725" spans="5:5" x14ac:dyDescent="0.2">
      <c r="E725" s="31"/>
    </row>
    <row r="726" spans="5:5" x14ac:dyDescent="0.2">
      <c r="E726" s="31"/>
    </row>
    <row r="727" spans="5:5" x14ac:dyDescent="0.2">
      <c r="E727" s="31"/>
    </row>
    <row r="728" spans="5:5" x14ac:dyDescent="0.2">
      <c r="E728" s="31"/>
    </row>
    <row r="729" spans="5:5" x14ac:dyDescent="0.2">
      <c r="E729" s="31"/>
    </row>
    <row r="730" spans="5:5" x14ac:dyDescent="0.2">
      <c r="E730" s="31"/>
    </row>
    <row r="731" spans="5:5" x14ac:dyDescent="0.2">
      <c r="E731" s="31"/>
    </row>
    <row r="732" spans="5:5" x14ac:dyDescent="0.2">
      <c r="E732" s="31"/>
    </row>
    <row r="733" spans="5:5" x14ac:dyDescent="0.2">
      <c r="E733" s="31"/>
    </row>
    <row r="734" spans="5:5" x14ac:dyDescent="0.2">
      <c r="E734" s="31"/>
    </row>
    <row r="735" spans="5:5" x14ac:dyDescent="0.2">
      <c r="E735" s="31"/>
    </row>
    <row r="736" spans="5:5" x14ac:dyDescent="0.2">
      <c r="E736" s="31"/>
    </row>
    <row r="737" spans="5:5" x14ac:dyDescent="0.2">
      <c r="E737" s="31"/>
    </row>
    <row r="738" spans="5:5" x14ac:dyDescent="0.2">
      <c r="E738" s="31"/>
    </row>
    <row r="739" spans="5:5" x14ac:dyDescent="0.2">
      <c r="E739" s="31"/>
    </row>
    <row r="740" spans="5:5" x14ac:dyDescent="0.2">
      <c r="E740" s="31"/>
    </row>
    <row r="741" spans="5:5" x14ac:dyDescent="0.2">
      <c r="E741" s="31"/>
    </row>
    <row r="742" spans="5:5" x14ac:dyDescent="0.2">
      <c r="E742" s="31"/>
    </row>
    <row r="743" spans="5:5" x14ac:dyDescent="0.2">
      <c r="E743" s="31"/>
    </row>
    <row r="744" spans="5:5" x14ac:dyDescent="0.2">
      <c r="E744" s="31"/>
    </row>
    <row r="745" spans="5:5" x14ac:dyDescent="0.2">
      <c r="E745" s="31"/>
    </row>
    <row r="746" spans="5:5" x14ac:dyDescent="0.2">
      <c r="E746" s="31"/>
    </row>
    <row r="747" spans="5:5" x14ac:dyDescent="0.2">
      <c r="E747" s="31"/>
    </row>
    <row r="748" spans="5:5" x14ac:dyDescent="0.2">
      <c r="E748" s="31"/>
    </row>
    <row r="749" spans="5:5" x14ac:dyDescent="0.2">
      <c r="E749" s="31"/>
    </row>
    <row r="750" spans="5:5" x14ac:dyDescent="0.2">
      <c r="E750" s="31"/>
    </row>
    <row r="751" spans="5:5" x14ac:dyDescent="0.2">
      <c r="E751" s="31"/>
    </row>
    <row r="752" spans="5:5" x14ac:dyDescent="0.2">
      <c r="E752" s="31"/>
    </row>
    <row r="753" spans="5:5" x14ac:dyDescent="0.2">
      <c r="E753" s="31"/>
    </row>
    <row r="754" spans="5:5" x14ac:dyDescent="0.2">
      <c r="E754" s="31"/>
    </row>
    <row r="755" spans="5:5" x14ac:dyDescent="0.2">
      <c r="E755" s="31"/>
    </row>
    <row r="756" spans="5:5" x14ac:dyDescent="0.2">
      <c r="E756" s="31"/>
    </row>
    <row r="757" spans="5:5" x14ac:dyDescent="0.2">
      <c r="E757" s="31"/>
    </row>
    <row r="758" spans="5:5" x14ac:dyDescent="0.2">
      <c r="E758" s="31"/>
    </row>
    <row r="759" spans="5:5" x14ac:dyDescent="0.2">
      <c r="E759" s="31"/>
    </row>
    <row r="760" spans="5:5" x14ac:dyDescent="0.2">
      <c r="E760" s="31"/>
    </row>
    <row r="761" spans="5:5" x14ac:dyDescent="0.2">
      <c r="E761" s="31"/>
    </row>
    <row r="762" spans="5:5" x14ac:dyDescent="0.2">
      <c r="E762" s="31"/>
    </row>
    <row r="763" spans="5:5" x14ac:dyDescent="0.2">
      <c r="E763" s="31"/>
    </row>
    <row r="764" spans="5:5" x14ac:dyDescent="0.2">
      <c r="E764" s="31"/>
    </row>
    <row r="765" spans="5:5" x14ac:dyDescent="0.2">
      <c r="E765" s="31"/>
    </row>
    <row r="766" spans="5:5" x14ac:dyDescent="0.2">
      <c r="E766" s="31"/>
    </row>
    <row r="767" spans="5:5" x14ac:dyDescent="0.2">
      <c r="E767" s="31"/>
    </row>
    <row r="768" spans="5:5" x14ac:dyDescent="0.2">
      <c r="E768" s="31"/>
    </row>
    <row r="769" spans="5:5" x14ac:dyDescent="0.2">
      <c r="E769" s="31"/>
    </row>
    <row r="770" spans="5:5" x14ac:dyDescent="0.2">
      <c r="E770" s="31"/>
    </row>
    <row r="771" spans="5:5" x14ac:dyDescent="0.2">
      <c r="E771" s="31"/>
    </row>
    <row r="772" spans="5:5" x14ac:dyDescent="0.2">
      <c r="E772" s="31"/>
    </row>
    <row r="773" spans="5:5" x14ac:dyDescent="0.2">
      <c r="E773" s="31"/>
    </row>
    <row r="774" spans="5:5" x14ac:dyDescent="0.2">
      <c r="E774" s="31"/>
    </row>
    <row r="775" spans="5:5" x14ac:dyDescent="0.2">
      <c r="E775" s="31"/>
    </row>
    <row r="776" spans="5:5" x14ac:dyDescent="0.2">
      <c r="E776" s="31"/>
    </row>
    <row r="777" spans="5:5" x14ac:dyDescent="0.2">
      <c r="E777" s="31"/>
    </row>
    <row r="778" spans="5:5" x14ac:dyDescent="0.2">
      <c r="E778" s="31"/>
    </row>
    <row r="779" spans="5:5" x14ac:dyDescent="0.2">
      <c r="E779" s="31"/>
    </row>
    <row r="780" spans="5:5" x14ac:dyDescent="0.2">
      <c r="E780" s="31"/>
    </row>
    <row r="781" spans="5:5" x14ac:dyDescent="0.2">
      <c r="E781" s="31"/>
    </row>
    <row r="782" spans="5:5" x14ac:dyDescent="0.2">
      <c r="E782" s="31"/>
    </row>
    <row r="783" spans="5:5" x14ac:dyDescent="0.2">
      <c r="E783" s="31"/>
    </row>
    <row r="784" spans="5:5" x14ac:dyDescent="0.2">
      <c r="E784" s="31"/>
    </row>
    <row r="785" spans="5:5" x14ac:dyDescent="0.2">
      <c r="E785" s="31"/>
    </row>
    <row r="786" spans="5:5" x14ac:dyDescent="0.2">
      <c r="E786" s="31"/>
    </row>
    <row r="787" spans="5:5" x14ac:dyDescent="0.2">
      <c r="E787" s="31"/>
    </row>
    <row r="788" spans="5:5" x14ac:dyDescent="0.2">
      <c r="E788" s="31"/>
    </row>
    <row r="789" spans="5:5" x14ac:dyDescent="0.2">
      <c r="E789" s="31"/>
    </row>
    <row r="790" spans="5:5" x14ac:dyDescent="0.2">
      <c r="E790" s="31"/>
    </row>
    <row r="791" spans="5:5" x14ac:dyDescent="0.2">
      <c r="E791" s="31"/>
    </row>
    <row r="792" spans="5:5" x14ac:dyDescent="0.2">
      <c r="E792" s="31"/>
    </row>
    <row r="793" spans="5:5" x14ac:dyDescent="0.2">
      <c r="E793" s="31"/>
    </row>
    <row r="794" spans="5:5" x14ac:dyDescent="0.2">
      <c r="E794" s="31"/>
    </row>
    <row r="795" spans="5:5" x14ac:dyDescent="0.2">
      <c r="E795" s="31"/>
    </row>
    <row r="796" spans="5:5" x14ac:dyDescent="0.2">
      <c r="E796" s="31"/>
    </row>
    <row r="797" spans="5:5" x14ac:dyDescent="0.2">
      <c r="E797" s="31"/>
    </row>
    <row r="798" spans="5:5" x14ac:dyDescent="0.2">
      <c r="E798" s="31"/>
    </row>
    <row r="799" spans="5:5" x14ac:dyDescent="0.2">
      <c r="E799" s="31"/>
    </row>
    <row r="800" spans="5:5" x14ac:dyDescent="0.2">
      <c r="E800" s="31"/>
    </row>
    <row r="801" spans="5:5" x14ac:dyDescent="0.2">
      <c r="E801" s="31"/>
    </row>
    <row r="802" spans="5:5" x14ac:dyDescent="0.2">
      <c r="E802" s="31"/>
    </row>
    <row r="803" spans="5:5" x14ac:dyDescent="0.2">
      <c r="E803" s="31"/>
    </row>
    <row r="804" spans="5:5" x14ac:dyDescent="0.2">
      <c r="E804" s="31"/>
    </row>
    <row r="805" spans="5:5" x14ac:dyDescent="0.2">
      <c r="E805" s="31"/>
    </row>
    <row r="806" spans="5:5" x14ac:dyDescent="0.2">
      <c r="E806" s="31"/>
    </row>
    <row r="807" spans="5:5" x14ac:dyDescent="0.2">
      <c r="E807" s="31"/>
    </row>
    <row r="808" spans="5:5" x14ac:dyDescent="0.2">
      <c r="E808" s="31"/>
    </row>
    <row r="809" spans="5:5" x14ac:dyDescent="0.2">
      <c r="E809" s="31"/>
    </row>
    <row r="810" spans="5:5" x14ac:dyDescent="0.2">
      <c r="E810" s="31"/>
    </row>
    <row r="811" spans="5:5" x14ac:dyDescent="0.2">
      <c r="E811" s="31"/>
    </row>
    <row r="812" spans="5:5" x14ac:dyDescent="0.2">
      <c r="E812" s="31"/>
    </row>
    <row r="813" spans="5:5" x14ac:dyDescent="0.2">
      <c r="E813" s="31"/>
    </row>
    <row r="814" spans="5:5" x14ac:dyDescent="0.2">
      <c r="E814" s="31"/>
    </row>
    <row r="815" spans="5:5" x14ac:dyDescent="0.2">
      <c r="E815" s="31"/>
    </row>
    <row r="816" spans="5:5" x14ac:dyDescent="0.2">
      <c r="E816" s="31"/>
    </row>
    <row r="817" spans="5:5" x14ac:dyDescent="0.2">
      <c r="E817" s="31"/>
    </row>
    <row r="818" spans="5:5" x14ac:dyDescent="0.2">
      <c r="E818" s="31"/>
    </row>
    <row r="819" spans="5:5" x14ac:dyDescent="0.2">
      <c r="E819" s="31"/>
    </row>
    <row r="820" spans="5:5" x14ac:dyDescent="0.2">
      <c r="E820" s="31"/>
    </row>
    <row r="821" spans="5:5" x14ac:dyDescent="0.2">
      <c r="E821" s="31"/>
    </row>
    <row r="822" spans="5:5" x14ac:dyDescent="0.2">
      <c r="E822" s="31"/>
    </row>
    <row r="823" spans="5:5" x14ac:dyDescent="0.2">
      <c r="E823" s="31"/>
    </row>
    <row r="824" spans="5:5" x14ac:dyDescent="0.2">
      <c r="E824" s="31"/>
    </row>
    <row r="825" spans="5:5" x14ac:dyDescent="0.2">
      <c r="E825" s="31"/>
    </row>
    <row r="826" spans="5:5" x14ac:dyDescent="0.2">
      <c r="E826" s="31"/>
    </row>
    <row r="827" spans="5:5" x14ac:dyDescent="0.2">
      <c r="E827" s="31"/>
    </row>
    <row r="828" spans="5:5" x14ac:dyDescent="0.2">
      <c r="E828" s="31"/>
    </row>
    <row r="829" spans="5:5" x14ac:dyDescent="0.2">
      <c r="E829" s="31"/>
    </row>
    <row r="830" spans="5:5" x14ac:dyDescent="0.2">
      <c r="E830" s="31"/>
    </row>
    <row r="831" spans="5:5" x14ac:dyDescent="0.2">
      <c r="E831" s="31"/>
    </row>
    <row r="832" spans="5:5" x14ac:dyDescent="0.2">
      <c r="E832" s="31"/>
    </row>
    <row r="833" spans="5:5" x14ac:dyDescent="0.2">
      <c r="E833" s="31"/>
    </row>
    <row r="834" spans="5:5" x14ac:dyDescent="0.2">
      <c r="E834" s="31"/>
    </row>
    <row r="835" spans="5:5" x14ac:dyDescent="0.2">
      <c r="E835" s="31"/>
    </row>
    <row r="836" spans="5:5" x14ac:dyDescent="0.2">
      <c r="E836" s="31"/>
    </row>
    <row r="837" spans="5:5" x14ac:dyDescent="0.2">
      <c r="E837" s="31"/>
    </row>
    <row r="838" spans="5:5" x14ac:dyDescent="0.2">
      <c r="E838" s="31"/>
    </row>
    <row r="839" spans="5:5" x14ac:dyDescent="0.2">
      <c r="E839" s="31"/>
    </row>
    <row r="840" spans="5:5" x14ac:dyDescent="0.2">
      <c r="E840" s="31"/>
    </row>
    <row r="841" spans="5:5" x14ac:dyDescent="0.2">
      <c r="E841" s="31"/>
    </row>
    <row r="842" spans="5:5" x14ac:dyDescent="0.2">
      <c r="E842" s="31"/>
    </row>
    <row r="843" spans="5:5" x14ac:dyDescent="0.2">
      <c r="E843" s="31"/>
    </row>
    <row r="844" spans="5:5" x14ac:dyDescent="0.2">
      <c r="E844" s="31"/>
    </row>
    <row r="845" spans="5:5" x14ac:dyDescent="0.2">
      <c r="E845" s="31"/>
    </row>
    <row r="846" spans="5:5" x14ac:dyDescent="0.2">
      <c r="E846" s="31"/>
    </row>
    <row r="847" spans="5:5" x14ac:dyDescent="0.2">
      <c r="E847" s="31"/>
    </row>
    <row r="848" spans="5:5" x14ac:dyDescent="0.2">
      <c r="E848" s="31"/>
    </row>
    <row r="849" spans="5:5" x14ac:dyDescent="0.2">
      <c r="E849" s="31"/>
    </row>
    <row r="850" spans="5:5" x14ac:dyDescent="0.2">
      <c r="E850" s="31"/>
    </row>
    <row r="851" spans="5:5" x14ac:dyDescent="0.2">
      <c r="E851" s="31"/>
    </row>
    <row r="852" spans="5:5" x14ac:dyDescent="0.2">
      <c r="E852" s="31"/>
    </row>
    <row r="853" spans="5:5" x14ac:dyDescent="0.2">
      <c r="E853" s="31"/>
    </row>
    <row r="854" spans="5:5" x14ac:dyDescent="0.2">
      <c r="E854" s="31"/>
    </row>
    <row r="855" spans="5:5" x14ac:dyDescent="0.2">
      <c r="E855" s="31"/>
    </row>
    <row r="856" spans="5:5" x14ac:dyDescent="0.2">
      <c r="E856" s="31"/>
    </row>
    <row r="857" spans="5:5" x14ac:dyDescent="0.2">
      <c r="E857" s="31"/>
    </row>
    <row r="858" spans="5:5" x14ac:dyDescent="0.2">
      <c r="E858" s="31"/>
    </row>
    <row r="859" spans="5:5" x14ac:dyDescent="0.2">
      <c r="E859" s="31"/>
    </row>
    <row r="860" spans="5:5" x14ac:dyDescent="0.2">
      <c r="E860" s="31"/>
    </row>
    <row r="861" spans="5:5" x14ac:dyDescent="0.2">
      <c r="E861" s="31"/>
    </row>
    <row r="862" spans="5:5" x14ac:dyDescent="0.2">
      <c r="E862" s="31"/>
    </row>
    <row r="863" spans="5:5" x14ac:dyDescent="0.2">
      <c r="E863" s="31"/>
    </row>
    <row r="864" spans="5:5" x14ac:dyDescent="0.2">
      <c r="E864" s="31"/>
    </row>
    <row r="865" spans="5:5" x14ac:dyDescent="0.2">
      <c r="E865" s="31"/>
    </row>
    <row r="866" spans="5:5" x14ac:dyDescent="0.2">
      <c r="E866" s="31"/>
    </row>
    <row r="867" spans="5:5" x14ac:dyDescent="0.2">
      <c r="E867" s="31"/>
    </row>
    <row r="868" spans="5:5" x14ac:dyDescent="0.2">
      <c r="E868" s="31"/>
    </row>
    <row r="869" spans="5:5" x14ac:dyDescent="0.2">
      <c r="E869" s="31"/>
    </row>
    <row r="870" spans="5:5" x14ac:dyDescent="0.2">
      <c r="E870" s="31"/>
    </row>
    <row r="871" spans="5:5" x14ac:dyDescent="0.2">
      <c r="E871" s="31"/>
    </row>
    <row r="872" spans="5:5" x14ac:dyDescent="0.2">
      <c r="E872" s="31"/>
    </row>
    <row r="873" spans="5:5" x14ac:dyDescent="0.2">
      <c r="E873" s="31"/>
    </row>
    <row r="874" spans="5:5" x14ac:dyDescent="0.2">
      <c r="E874" s="31"/>
    </row>
    <row r="875" spans="5:5" x14ac:dyDescent="0.2">
      <c r="E875" s="31"/>
    </row>
    <row r="876" spans="5:5" x14ac:dyDescent="0.2">
      <c r="E876" s="31"/>
    </row>
    <row r="877" spans="5:5" x14ac:dyDescent="0.2">
      <c r="E877" s="31"/>
    </row>
    <row r="878" spans="5:5" x14ac:dyDescent="0.2">
      <c r="E878" s="31"/>
    </row>
    <row r="879" spans="5:5" x14ac:dyDescent="0.2">
      <c r="E879" s="31"/>
    </row>
    <row r="880" spans="5:5" x14ac:dyDescent="0.2">
      <c r="E880" s="31"/>
    </row>
    <row r="881" spans="5:5" x14ac:dyDescent="0.2">
      <c r="E881" s="31"/>
    </row>
    <row r="882" spans="5:5" x14ac:dyDescent="0.2">
      <c r="E882" s="31"/>
    </row>
    <row r="883" spans="5:5" x14ac:dyDescent="0.2">
      <c r="E883" s="31"/>
    </row>
    <row r="884" spans="5:5" x14ac:dyDescent="0.2">
      <c r="E884" s="31"/>
    </row>
    <row r="885" spans="5:5" x14ac:dyDescent="0.2">
      <c r="E885" s="31"/>
    </row>
    <row r="886" spans="5:5" x14ac:dyDescent="0.2">
      <c r="E886" s="31"/>
    </row>
    <row r="887" spans="5:5" x14ac:dyDescent="0.2">
      <c r="E887" s="31"/>
    </row>
    <row r="888" spans="5:5" x14ac:dyDescent="0.2">
      <c r="E888" s="31"/>
    </row>
    <row r="889" spans="5:5" x14ac:dyDescent="0.2">
      <c r="E889" s="31"/>
    </row>
    <row r="890" spans="5:5" x14ac:dyDescent="0.2">
      <c r="E890" s="31"/>
    </row>
    <row r="891" spans="5:5" x14ac:dyDescent="0.2">
      <c r="E891" s="31"/>
    </row>
    <row r="892" spans="5:5" x14ac:dyDescent="0.2">
      <c r="E892" s="31"/>
    </row>
    <row r="893" spans="5:5" x14ac:dyDescent="0.2">
      <c r="E893" s="31"/>
    </row>
    <row r="894" spans="5:5" x14ac:dyDescent="0.2">
      <c r="E894" s="31"/>
    </row>
    <row r="895" spans="5:5" x14ac:dyDescent="0.2">
      <c r="E895" s="31"/>
    </row>
    <row r="896" spans="5:5" x14ac:dyDescent="0.2">
      <c r="E896" s="31"/>
    </row>
    <row r="897" spans="5:5" x14ac:dyDescent="0.2">
      <c r="E897" s="31"/>
    </row>
    <row r="898" spans="5:5" x14ac:dyDescent="0.2">
      <c r="E898" s="31"/>
    </row>
    <row r="899" spans="5:5" x14ac:dyDescent="0.2">
      <c r="E899" s="31"/>
    </row>
    <row r="900" spans="5:5" x14ac:dyDescent="0.2">
      <c r="E900" s="31"/>
    </row>
    <row r="901" spans="5:5" x14ac:dyDescent="0.2">
      <c r="E901" s="31"/>
    </row>
    <row r="902" spans="5:5" x14ac:dyDescent="0.2">
      <c r="E902" s="31"/>
    </row>
    <row r="903" spans="5:5" x14ac:dyDescent="0.2">
      <c r="E903" s="31"/>
    </row>
    <row r="904" spans="5:5" x14ac:dyDescent="0.2">
      <c r="E904" s="31"/>
    </row>
    <row r="905" spans="5:5" x14ac:dyDescent="0.2">
      <c r="E905" s="31"/>
    </row>
    <row r="906" spans="5:5" x14ac:dyDescent="0.2">
      <c r="E906" s="31"/>
    </row>
    <row r="907" spans="5:5" x14ac:dyDescent="0.2">
      <c r="E907" s="31"/>
    </row>
    <row r="908" spans="5:5" x14ac:dyDescent="0.2">
      <c r="E908" s="31"/>
    </row>
    <row r="909" spans="5:5" x14ac:dyDescent="0.2">
      <c r="E909" s="31"/>
    </row>
    <row r="910" spans="5:5" x14ac:dyDescent="0.2">
      <c r="E910" s="31"/>
    </row>
    <row r="911" spans="5:5" x14ac:dyDescent="0.2">
      <c r="E911" s="31"/>
    </row>
    <row r="912" spans="5:5" x14ac:dyDescent="0.2">
      <c r="E912" s="31"/>
    </row>
    <row r="913" spans="5:5" x14ac:dyDescent="0.2">
      <c r="E913" s="31"/>
    </row>
    <row r="914" spans="5:5" x14ac:dyDescent="0.2">
      <c r="E914" s="31"/>
    </row>
    <row r="915" spans="5:5" x14ac:dyDescent="0.2">
      <c r="E915" s="31"/>
    </row>
    <row r="916" spans="5:5" x14ac:dyDescent="0.2">
      <c r="E916" s="31"/>
    </row>
    <row r="917" spans="5:5" x14ac:dyDescent="0.2">
      <c r="E917" s="31"/>
    </row>
    <row r="918" spans="5:5" x14ac:dyDescent="0.2">
      <c r="E918" s="31"/>
    </row>
    <row r="919" spans="5:5" x14ac:dyDescent="0.2">
      <c r="E919" s="31"/>
    </row>
    <row r="920" spans="5:5" x14ac:dyDescent="0.2">
      <c r="E920" s="31"/>
    </row>
    <row r="921" spans="5:5" x14ac:dyDescent="0.2">
      <c r="E921" s="31"/>
    </row>
    <row r="922" spans="5:5" x14ac:dyDescent="0.2">
      <c r="E922" s="31"/>
    </row>
    <row r="923" spans="5:5" x14ac:dyDescent="0.2">
      <c r="E923" s="31"/>
    </row>
    <row r="924" spans="5:5" x14ac:dyDescent="0.2">
      <c r="E924" s="31"/>
    </row>
    <row r="925" spans="5:5" x14ac:dyDescent="0.2">
      <c r="E925" s="31"/>
    </row>
    <row r="926" spans="5:5" x14ac:dyDescent="0.2">
      <c r="E926" s="31"/>
    </row>
    <row r="927" spans="5:5" x14ac:dyDescent="0.2">
      <c r="E927" s="31"/>
    </row>
    <row r="928" spans="5:5" x14ac:dyDescent="0.2">
      <c r="E928" s="31"/>
    </row>
    <row r="929" spans="5:5" x14ac:dyDescent="0.2">
      <c r="E929" s="31"/>
    </row>
    <row r="930" spans="5:5" x14ac:dyDescent="0.2">
      <c r="E930" s="31"/>
    </row>
    <row r="931" spans="5:5" x14ac:dyDescent="0.2">
      <c r="E931" s="31"/>
    </row>
    <row r="932" spans="5:5" x14ac:dyDescent="0.2">
      <c r="E932" s="31"/>
    </row>
    <row r="933" spans="5:5" x14ac:dyDescent="0.2">
      <c r="E933" s="31"/>
    </row>
    <row r="934" spans="5:5" x14ac:dyDescent="0.2">
      <c r="E934" s="31"/>
    </row>
    <row r="935" spans="5:5" x14ac:dyDescent="0.2">
      <c r="E935" s="31"/>
    </row>
    <row r="936" spans="5:5" x14ac:dyDescent="0.2">
      <c r="E936" s="31"/>
    </row>
    <row r="937" spans="5:5" x14ac:dyDescent="0.2">
      <c r="E937" s="31"/>
    </row>
    <row r="938" spans="5:5" x14ac:dyDescent="0.2">
      <c r="E938" s="31"/>
    </row>
    <row r="939" spans="5:5" x14ac:dyDescent="0.2">
      <c r="E939" s="31"/>
    </row>
    <row r="940" spans="5:5" x14ac:dyDescent="0.2">
      <c r="E940" s="31"/>
    </row>
    <row r="941" spans="5:5" x14ac:dyDescent="0.2">
      <c r="E941" s="31"/>
    </row>
    <row r="942" spans="5:5" x14ac:dyDescent="0.2">
      <c r="E942" s="31"/>
    </row>
    <row r="943" spans="5:5" x14ac:dyDescent="0.2">
      <c r="E943" s="31"/>
    </row>
    <row r="944" spans="5:5" x14ac:dyDescent="0.2">
      <c r="E944" s="31"/>
    </row>
    <row r="945" spans="5:5" x14ac:dyDescent="0.2">
      <c r="E945" s="31"/>
    </row>
    <row r="946" spans="5:5" x14ac:dyDescent="0.2">
      <c r="E946" s="31"/>
    </row>
    <row r="947" spans="5:5" x14ac:dyDescent="0.2">
      <c r="E947" s="31"/>
    </row>
    <row r="948" spans="5:5" x14ac:dyDescent="0.2">
      <c r="E948" s="31"/>
    </row>
    <row r="949" spans="5:5" x14ac:dyDescent="0.2">
      <c r="E949" s="31"/>
    </row>
    <row r="950" spans="5:5" x14ac:dyDescent="0.2">
      <c r="E950" s="31"/>
    </row>
    <row r="951" spans="5:5" x14ac:dyDescent="0.2">
      <c r="E951" s="31"/>
    </row>
    <row r="952" spans="5:5" x14ac:dyDescent="0.2">
      <c r="E952" s="31"/>
    </row>
    <row r="953" spans="5:5" x14ac:dyDescent="0.2">
      <c r="E953" s="31"/>
    </row>
    <row r="954" spans="5:5" x14ac:dyDescent="0.2">
      <c r="E954" s="31"/>
    </row>
    <row r="955" spans="5:5" x14ac:dyDescent="0.2">
      <c r="E955" s="31"/>
    </row>
    <row r="956" spans="5:5" x14ac:dyDescent="0.2">
      <c r="E956" s="31"/>
    </row>
    <row r="957" spans="5:5" x14ac:dyDescent="0.2">
      <c r="E957" s="31"/>
    </row>
    <row r="958" spans="5:5" x14ac:dyDescent="0.2">
      <c r="E958" s="31"/>
    </row>
    <row r="959" spans="5:5" x14ac:dyDescent="0.2">
      <c r="E959" s="31"/>
    </row>
    <row r="960" spans="5:5" x14ac:dyDescent="0.2">
      <c r="E960" s="31"/>
    </row>
    <row r="961" spans="5:5" x14ac:dyDescent="0.2">
      <c r="E961" s="31"/>
    </row>
    <row r="962" spans="5:5" x14ac:dyDescent="0.2">
      <c r="E962" s="31"/>
    </row>
    <row r="963" spans="5:5" x14ac:dyDescent="0.2">
      <c r="E963" s="31"/>
    </row>
    <row r="964" spans="5:5" x14ac:dyDescent="0.2">
      <c r="E964" s="31"/>
    </row>
    <row r="965" spans="5:5" x14ac:dyDescent="0.2">
      <c r="E965" s="31"/>
    </row>
    <row r="966" spans="5:5" x14ac:dyDescent="0.2">
      <c r="E966" s="31"/>
    </row>
    <row r="967" spans="5:5" x14ac:dyDescent="0.2">
      <c r="E967" s="31"/>
    </row>
    <row r="968" spans="5:5" x14ac:dyDescent="0.2">
      <c r="E968" s="31"/>
    </row>
    <row r="969" spans="5:5" x14ac:dyDescent="0.2">
      <c r="E969" s="31"/>
    </row>
    <row r="970" spans="5:5" x14ac:dyDescent="0.2">
      <c r="E970" s="31"/>
    </row>
    <row r="971" spans="5:5" x14ac:dyDescent="0.2">
      <c r="E971" s="31"/>
    </row>
    <row r="972" spans="5:5" x14ac:dyDescent="0.2">
      <c r="E972" s="31"/>
    </row>
    <row r="973" spans="5:5" x14ac:dyDescent="0.2">
      <c r="E973" s="31"/>
    </row>
    <row r="974" spans="5:5" x14ac:dyDescent="0.2">
      <c r="E974" s="31"/>
    </row>
    <row r="975" spans="5:5" x14ac:dyDescent="0.2">
      <c r="E975" s="31"/>
    </row>
    <row r="976" spans="5:5" x14ac:dyDescent="0.2">
      <c r="E976" s="31"/>
    </row>
    <row r="977" spans="5:5" x14ac:dyDescent="0.2">
      <c r="E977" s="31"/>
    </row>
    <row r="978" spans="5:5" x14ac:dyDescent="0.2">
      <c r="E978" s="31"/>
    </row>
    <row r="979" spans="5:5" x14ac:dyDescent="0.2">
      <c r="E979" s="31"/>
    </row>
    <row r="980" spans="5:5" x14ac:dyDescent="0.2">
      <c r="E980" s="31"/>
    </row>
    <row r="981" spans="5:5" x14ac:dyDescent="0.2">
      <c r="E981" s="31"/>
    </row>
    <row r="982" spans="5:5" x14ac:dyDescent="0.2">
      <c r="E982" s="31"/>
    </row>
    <row r="983" spans="5:5" x14ac:dyDescent="0.2">
      <c r="E983" s="31"/>
    </row>
    <row r="984" spans="5:5" x14ac:dyDescent="0.2">
      <c r="E984" s="31"/>
    </row>
    <row r="985" spans="5:5" x14ac:dyDescent="0.2">
      <c r="E985" s="31"/>
    </row>
    <row r="986" spans="5:5" x14ac:dyDescent="0.2">
      <c r="E986" s="31"/>
    </row>
    <row r="987" spans="5:5" x14ac:dyDescent="0.2">
      <c r="E987" s="31"/>
    </row>
    <row r="988" spans="5:5" x14ac:dyDescent="0.2">
      <c r="E988" s="31"/>
    </row>
    <row r="989" spans="5:5" x14ac:dyDescent="0.2">
      <c r="E989" s="31"/>
    </row>
    <row r="990" spans="5:5" x14ac:dyDescent="0.2">
      <c r="E990" s="31"/>
    </row>
    <row r="991" spans="5:5" x14ac:dyDescent="0.2">
      <c r="E991" s="31"/>
    </row>
    <row r="992" spans="5:5" x14ac:dyDescent="0.2">
      <c r="E992" s="31"/>
    </row>
    <row r="993" spans="5:5" x14ac:dyDescent="0.2">
      <c r="E993" s="31"/>
    </row>
    <row r="994" spans="5:5" x14ac:dyDescent="0.2">
      <c r="E994" s="31"/>
    </row>
    <row r="995" spans="5:5" x14ac:dyDescent="0.2">
      <c r="E995" s="31"/>
    </row>
    <row r="996" spans="5:5" x14ac:dyDescent="0.2">
      <c r="E996" s="31"/>
    </row>
    <row r="997" spans="5:5" x14ac:dyDescent="0.2">
      <c r="E997" s="31"/>
    </row>
    <row r="998" spans="5:5" x14ac:dyDescent="0.2">
      <c r="E998" s="31"/>
    </row>
    <row r="999" spans="5:5" x14ac:dyDescent="0.2">
      <c r="E999" s="31"/>
    </row>
    <row r="1000" spans="5:5" x14ac:dyDescent="0.2">
      <c r="E1000" s="31"/>
    </row>
    <row r="1001" spans="5:5" x14ac:dyDescent="0.2">
      <c r="E1001" s="31"/>
    </row>
    <row r="1002" spans="5:5" x14ac:dyDescent="0.2">
      <c r="E1002" s="31"/>
    </row>
    <row r="1003" spans="5:5" x14ac:dyDescent="0.2">
      <c r="E1003" s="31"/>
    </row>
    <row r="1004" spans="5:5" x14ac:dyDescent="0.2">
      <c r="E1004" s="31"/>
    </row>
    <row r="1005" spans="5:5" x14ac:dyDescent="0.2">
      <c r="E1005" s="31"/>
    </row>
    <row r="1006" spans="5:5" x14ac:dyDescent="0.2">
      <c r="E1006" s="31"/>
    </row>
    <row r="1007" spans="5:5" x14ac:dyDescent="0.2">
      <c r="E1007" s="31"/>
    </row>
    <row r="1008" spans="5:5" x14ac:dyDescent="0.2">
      <c r="E1008" s="31"/>
    </row>
    <row r="1009" spans="5:5" x14ac:dyDescent="0.2">
      <c r="E1009" s="31"/>
    </row>
    <row r="1010" spans="5:5" x14ac:dyDescent="0.2">
      <c r="E1010" s="31"/>
    </row>
    <row r="1011" spans="5:5" x14ac:dyDescent="0.2">
      <c r="E1011" s="31"/>
    </row>
    <row r="1012" spans="5:5" x14ac:dyDescent="0.2">
      <c r="E1012" s="31"/>
    </row>
    <row r="1013" spans="5:5" x14ac:dyDescent="0.2">
      <c r="E1013" s="31"/>
    </row>
    <row r="1014" spans="5:5" x14ac:dyDescent="0.2">
      <c r="E1014" s="31"/>
    </row>
    <row r="1015" spans="5:5" x14ac:dyDescent="0.2">
      <c r="E1015" s="31"/>
    </row>
    <row r="1016" spans="5:5" x14ac:dyDescent="0.2">
      <c r="E1016" s="31"/>
    </row>
    <row r="1017" spans="5:5" x14ac:dyDescent="0.2">
      <c r="E1017" s="31"/>
    </row>
    <row r="1018" spans="5:5" x14ac:dyDescent="0.2">
      <c r="E1018" s="31"/>
    </row>
    <row r="1019" spans="5:5" x14ac:dyDescent="0.2">
      <c r="E1019" s="31"/>
    </row>
    <row r="1020" spans="5:5" x14ac:dyDescent="0.2">
      <c r="E1020" s="31"/>
    </row>
    <row r="1021" spans="5:5" x14ac:dyDescent="0.2">
      <c r="E1021" s="31"/>
    </row>
    <row r="1022" spans="5:5" x14ac:dyDescent="0.2">
      <c r="E1022" s="31"/>
    </row>
    <row r="1023" spans="5:5" x14ac:dyDescent="0.2">
      <c r="E1023" s="31"/>
    </row>
    <row r="1024" spans="5:5" x14ac:dyDescent="0.2">
      <c r="E1024" s="31"/>
    </row>
    <row r="1025" spans="5:5" x14ac:dyDescent="0.2">
      <c r="E1025" s="31"/>
    </row>
    <row r="1026" spans="5:5" x14ac:dyDescent="0.2">
      <c r="E1026" s="31"/>
    </row>
    <row r="1027" spans="5:5" x14ac:dyDescent="0.2">
      <c r="E1027" s="31"/>
    </row>
    <row r="1028" spans="5:5" x14ac:dyDescent="0.2">
      <c r="E1028" s="31"/>
    </row>
    <row r="1029" spans="5:5" x14ac:dyDescent="0.2">
      <c r="E1029" s="31"/>
    </row>
    <row r="1030" spans="5:5" x14ac:dyDescent="0.2">
      <c r="E1030" s="31"/>
    </row>
    <row r="1031" spans="5:5" x14ac:dyDescent="0.2">
      <c r="E1031" s="31"/>
    </row>
    <row r="1032" spans="5:5" x14ac:dyDescent="0.2">
      <c r="E1032" s="31"/>
    </row>
    <row r="1033" spans="5:5" x14ac:dyDescent="0.2">
      <c r="E1033" s="31"/>
    </row>
    <row r="1034" spans="5:5" x14ac:dyDescent="0.2">
      <c r="E1034" s="31"/>
    </row>
    <row r="1035" spans="5:5" x14ac:dyDescent="0.2">
      <c r="E1035" s="31"/>
    </row>
    <row r="1036" spans="5:5" x14ac:dyDescent="0.2">
      <c r="E1036" s="31"/>
    </row>
    <row r="1037" spans="5:5" x14ac:dyDescent="0.2">
      <c r="E1037" s="31"/>
    </row>
    <row r="1038" spans="5:5" x14ac:dyDescent="0.2">
      <c r="E1038" s="31"/>
    </row>
    <row r="1039" spans="5:5" x14ac:dyDescent="0.2">
      <c r="E1039" s="31"/>
    </row>
    <row r="1040" spans="5:5" x14ac:dyDescent="0.2">
      <c r="E1040" s="31"/>
    </row>
    <row r="1041" spans="5:5" x14ac:dyDescent="0.2">
      <c r="E1041" s="31"/>
    </row>
    <row r="1042" spans="5:5" x14ac:dyDescent="0.2">
      <c r="E1042" s="31"/>
    </row>
    <row r="1043" spans="5:5" x14ac:dyDescent="0.2">
      <c r="E1043" s="31"/>
    </row>
    <row r="1044" spans="5:5" x14ac:dyDescent="0.2">
      <c r="E1044" s="31"/>
    </row>
    <row r="1045" spans="5:5" x14ac:dyDescent="0.2">
      <c r="E1045" s="31"/>
    </row>
    <row r="1046" spans="5:5" x14ac:dyDescent="0.2">
      <c r="E1046" s="31"/>
    </row>
    <row r="1047" spans="5:5" x14ac:dyDescent="0.2">
      <c r="E1047" s="31"/>
    </row>
    <row r="1048" spans="5:5" x14ac:dyDescent="0.2">
      <c r="E1048" s="31"/>
    </row>
    <row r="1049" spans="5:5" x14ac:dyDescent="0.2">
      <c r="E1049" s="31"/>
    </row>
    <row r="1050" spans="5:5" x14ac:dyDescent="0.2">
      <c r="E1050" s="31"/>
    </row>
    <row r="1051" spans="5:5" x14ac:dyDescent="0.2">
      <c r="E1051" s="31"/>
    </row>
    <row r="1052" spans="5:5" x14ac:dyDescent="0.2">
      <c r="E1052" s="31"/>
    </row>
    <row r="1053" spans="5:5" x14ac:dyDescent="0.2">
      <c r="E1053" s="31"/>
    </row>
    <row r="1054" spans="5:5" x14ac:dyDescent="0.2">
      <c r="E1054" s="31"/>
    </row>
    <row r="1055" spans="5:5" x14ac:dyDescent="0.2">
      <c r="E1055" s="31"/>
    </row>
    <row r="1056" spans="5:5" x14ac:dyDescent="0.2">
      <c r="E1056" s="31"/>
    </row>
    <row r="1057" spans="5:5" x14ac:dyDescent="0.2">
      <c r="E1057" s="31"/>
    </row>
    <row r="1058" spans="5:5" x14ac:dyDescent="0.2">
      <c r="E1058" s="31"/>
    </row>
    <row r="1059" spans="5:5" x14ac:dyDescent="0.2">
      <c r="E1059" s="31"/>
    </row>
    <row r="1060" spans="5:5" x14ac:dyDescent="0.2">
      <c r="E1060" s="31"/>
    </row>
    <row r="1061" spans="5:5" x14ac:dyDescent="0.2">
      <c r="E1061" s="31"/>
    </row>
    <row r="1062" spans="5:5" x14ac:dyDescent="0.2">
      <c r="E1062" s="31"/>
    </row>
    <row r="1063" spans="5:5" x14ac:dyDescent="0.2">
      <c r="E1063" s="31"/>
    </row>
    <row r="1064" spans="5:5" x14ac:dyDescent="0.2">
      <c r="E1064" s="31"/>
    </row>
    <row r="1065" spans="5:5" x14ac:dyDescent="0.2">
      <c r="E1065" s="31"/>
    </row>
    <row r="1066" spans="5:5" x14ac:dyDescent="0.2">
      <c r="E1066" s="31"/>
    </row>
    <row r="1067" spans="5:5" x14ac:dyDescent="0.2">
      <c r="E1067" s="31"/>
    </row>
    <row r="1068" spans="5:5" x14ac:dyDescent="0.2">
      <c r="E1068" s="31"/>
    </row>
    <row r="1069" spans="5:5" x14ac:dyDescent="0.2">
      <c r="E1069" s="31"/>
    </row>
    <row r="1070" spans="5:5" x14ac:dyDescent="0.2">
      <c r="E1070" s="31"/>
    </row>
    <row r="1071" spans="5:5" x14ac:dyDescent="0.2">
      <c r="E1071" s="31"/>
    </row>
    <row r="1072" spans="5:5" x14ac:dyDescent="0.2">
      <c r="E1072" s="31"/>
    </row>
    <row r="1073" spans="5:5" x14ac:dyDescent="0.2">
      <c r="E1073" s="31"/>
    </row>
    <row r="1074" spans="5:5" x14ac:dyDescent="0.2">
      <c r="E1074" s="31"/>
    </row>
    <row r="1075" spans="5:5" x14ac:dyDescent="0.2">
      <c r="E1075" s="31"/>
    </row>
    <row r="1076" spans="5:5" x14ac:dyDescent="0.2">
      <c r="E1076" s="31"/>
    </row>
    <row r="1077" spans="5:5" x14ac:dyDescent="0.2">
      <c r="E1077" s="31"/>
    </row>
    <row r="1078" spans="5:5" x14ac:dyDescent="0.2">
      <c r="E1078" s="31"/>
    </row>
    <row r="1079" spans="5:5" x14ac:dyDescent="0.2">
      <c r="E1079" s="31"/>
    </row>
    <row r="1080" spans="5:5" x14ac:dyDescent="0.2">
      <c r="E1080" s="31"/>
    </row>
    <row r="1081" spans="5:5" x14ac:dyDescent="0.2">
      <c r="E1081" s="31"/>
    </row>
    <row r="1082" spans="5:5" x14ac:dyDescent="0.2">
      <c r="E1082" s="31"/>
    </row>
    <row r="1083" spans="5:5" x14ac:dyDescent="0.2">
      <c r="E1083" s="31"/>
    </row>
    <row r="1084" spans="5:5" x14ac:dyDescent="0.2">
      <c r="E1084" s="31"/>
    </row>
    <row r="1085" spans="5:5" x14ac:dyDescent="0.2">
      <c r="E1085" s="31"/>
    </row>
    <row r="1086" spans="5:5" x14ac:dyDescent="0.2">
      <c r="E1086" s="31"/>
    </row>
    <row r="1087" spans="5:5" x14ac:dyDescent="0.2">
      <c r="E1087" s="31"/>
    </row>
    <row r="1088" spans="5:5" x14ac:dyDescent="0.2">
      <c r="E1088" s="31"/>
    </row>
    <row r="1089" spans="5:5" x14ac:dyDescent="0.2">
      <c r="E1089" s="31"/>
    </row>
    <row r="1090" spans="5:5" x14ac:dyDescent="0.2">
      <c r="E1090" s="31"/>
    </row>
    <row r="1091" spans="5:5" x14ac:dyDescent="0.2">
      <c r="E1091" s="31"/>
    </row>
    <row r="1092" spans="5:5" x14ac:dyDescent="0.2">
      <c r="E1092" s="31"/>
    </row>
    <row r="1093" spans="5:5" x14ac:dyDescent="0.2">
      <c r="E1093" s="31"/>
    </row>
    <row r="1094" spans="5:5" x14ac:dyDescent="0.2">
      <c r="E1094" s="31"/>
    </row>
    <row r="1095" spans="5:5" x14ac:dyDescent="0.2">
      <c r="E1095" s="31"/>
    </row>
    <row r="1096" spans="5:5" x14ac:dyDescent="0.2">
      <c r="E1096" s="31"/>
    </row>
    <row r="1097" spans="5:5" x14ac:dyDescent="0.2">
      <c r="E1097" s="31"/>
    </row>
    <row r="1098" spans="5:5" x14ac:dyDescent="0.2">
      <c r="E1098" s="31"/>
    </row>
    <row r="1099" spans="5:5" x14ac:dyDescent="0.2">
      <c r="E1099" s="31"/>
    </row>
    <row r="1100" spans="5:5" x14ac:dyDescent="0.2">
      <c r="E1100" s="31"/>
    </row>
    <row r="1101" spans="5:5" x14ac:dyDescent="0.2">
      <c r="E1101" s="31"/>
    </row>
    <row r="1102" spans="5:5" x14ac:dyDescent="0.2">
      <c r="E1102" s="31"/>
    </row>
    <row r="1103" spans="5:5" x14ac:dyDescent="0.2">
      <c r="E1103" s="31"/>
    </row>
    <row r="1104" spans="5:5" x14ac:dyDescent="0.2">
      <c r="E1104" s="31"/>
    </row>
    <row r="1105" spans="5:5" x14ac:dyDescent="0.2">
      <c r="E1105" s="31"/>
    </row>
    <row r="1106" spans="5:5" x14ac:dyDescent="0.2">
      <c r="E1106" s="31"/>
    </row>
    <row r="1107" spans="5:5" x14ac:dyDescent="0.2">
      <c r="E1107" s="31"/>
    </row>
    <row r="1108" spans="5:5" x14ac:dyDescent="0.2">
      <c r="E1108" s="31"/>
    </row>
    <row r="1109" spans="5:5" x14ac:dyDescent="0.2">
      <c r="E1109" s="31"/>
    </row>
    <row r="1110" spans="5:5" x14ac:dyDescent="0.2">
      <c r="E1110" s="31"/>
    </row>
    <row r="1111" spans="5:5" x14ac:dyDescent="0.2">
      <c r="E1111" s="31"/>
    </row>
    <row r="1112" spans="5:5" x14ac:dyDescent="0.2">
      <c r="E1112" s="31"/>
    </row>
    <row r="1113" spans="5:5" x14ac:dyDescent="0.2">
      <c r="E1113" s="31"/>
    </row>
    <row r="1114" spans="5:5" x14ac:dyDescent="0.2">
      <c r="E1114" s="31"/>
    </row>
    <row r="1115" spans="5:5" x14ac:dyDescent="0.2">
      <c r="E1115" s="31"/>
    </row>
    <row r="1116" spans="5:5" x14ac:dyDescent="0.2">
      <c r="E1116" s="31"/>
    </row>
    <row r="1117" spans="5:5" x14ac:dyDescent="0.2">
      <c r="E1117" s="31"/>
    </row>
    <row r="1118" spans="5:5" x14ac:dyDescent="0.2">
      <c r="E1118" s="31"/>
    </row>
    <row r="1119" spans="5:5" x14ac:dyDescent="0.2">
      <c r="E1119" s="31"/>
    </row>
    <row r="1120" spans="5:5" x14ac:dyDescent="0.2">
      <c r="E1120" s="31"/>
    </row>
    <row r="1121" spans="5:5" x14ac:dyDescent="0.2">
      <c r="E1121" s="31"/>
    </row>
    <row r="1122" spans="5:5" x14ac:dyDescent="0.2">
      <c r="E1122" s="31"/>
    </row>
    <row r="1123" spans="5:5" x14ac:dyDescent="0.2">
      <c r="E1123" s="31"/>
    </row>
    <row r="1124" spans="5:5" x14ac:dyDescent="0.2">
      <c r="E1124" s="31"/>
    </row>
    <row r="1125" spans="5:5" x14ac:dyDescent="0.2">
      <c r="E1125" s="31"/>
    </row>
    <row r="1126" spans="5:5" x14ac:dyDescent="0.2">
      <c r="E1126" s="31"/>
    </row>
    <row r="1127" spans="5:5" x14ac:dyDescent="0.2">
      <c r="E1127" s="31"/>
    </row>
    <row r="1128" spans="5:5" x14ac:dyDescent="0.2">
      <c r="E1128" s="31"/>
    </row>
    <row r="1129" spans="5:5" x14ac:dyDescent="0.2">
      <c r="E1129" s="31"/>
    </row>
    <row r="1130" spans="5:5" x14ac:dyDescent="0.2">
      <c r="E1130" s="31"/>
    </row>
    <row r="1131" spans="5:5" x14ac:dyDescent="0.2">
      <c r="E1131" s="31"/>
    </row>
    <row r="1132" spans="5:5" x14ac:dyDescent="0.2">
      <c r="E1132" s="31"/>
    </row>
    <row r="1133" spans="5:5" x14ac:dyDescent="0.2">
      <c r="E1133" s="31"/>
    </row>
    <row r="1134" spans="5:5" x14ac:dyDescent="0.2">
      <c r="E1134" s="31"/>
    </row>
    <row r="1135" spans="5:5" x14ac:dyDescent="0.2">
      <c r="E1135" s="31"/>
    </row>
    <row r="1136" spans="5:5" x14ac:dyDescent="0.2">
      <c r="E1136" s="31"/>
    </row>
    <row r="1137" spans="5:5" x14ac:dyDescent="0.2">
      <c r="E1137" s="31"/>
    </row>
    <row r="1138" spans="5:5" x14ac:dyDescent="0.2">
      <c r="E1138" s="31"/>
    </row>
    <row r="1139" spans="5:5" x14ac:dyDescent="0.2">
      <c r="E1139" s="31"/>
    </row>
    <row r="1140" spans="5:5" x14ac:dyDescent="0.2">
      <c r="E1140" s="31"/>
    </row>
    <row r="1141" spans="5:5" x14ac:dyDescent="0.2">
      <c r="E1141" s="31"/>
    </row>
    <row r="1142" spans="5:5" x14ac:dyDescent="0.2">
      <c r="E1142" s="31"/>
    </row>
    <row r="1143" spans="5:5" x14ac:dyDescent="0.2">
      <c r="E1143" s="31"/>
    </row>
    <row r="1144" spans="5:5" x14ac:dyDescent="0.2">
      <c r="E1144" s="31"/>
    </row>
    <row r="1145" spans="5:5" x14ac:dyDescent="0.2">
      <c r="E1145" s="31"/>
    </row>
    <row r="1146" spans="5:5" x14ac:dyDescent="0.2">
      <c r="E1146" s="31"/>
    </row>
    <row r="1147" spans="5:5" x14ac:dyDescent="0.2">
      <c r="E1147" s="31"/>
    </row>
    <row r="1148" spans="5:5" x14ac:dyDescent="0.2">
      <c r="E1148" s="31"/>
    </row>
    <row r="1149" spans="5:5" x14ac:dyDescent="0.2">
      <c r="E1149" s="31"/>
    </row>
    <row r="1150" spans="5:5" x14ac:dyDescent="0.2">
      <c r="E1150" s="31"/>
    </row>
    <row r="1151" spans="5:5" x14ac:dyDescent="0.2">
      <c r="E1151" s="31"/>
    </row>
    <row r="1152" spans="5:5" x14ac:dyDescent="0.2">
      <c r="E1152" s="31"/>
    </row>
    <row r="1153" spans="5:5" x14ac:dyDescent="0.2">
      <c r="E1153" s="31"/>
    </row>
    <row r="1154" spans="5:5" x14ac:dyDescent="0.2">
      <c r="E1154" s="31"/>
    </row>
    <row r="1155" spans="5:5" x14ac:dyDescent="0.2">
      <c r="E1155" s="31"/>
    </row>
    <row r="1156" spans="5:5" x14ac:dyDescent="0.2">
      <c r="E1156" s="31"/>
    </row>
    <row r="1157" spans="5:5" x14ac:dyDescent="0.2">
      <c r="E1157" s="31"/>
    </row>
    <row r="1158" spans="5:5" x14ac:dyDescent="0.2">
      <c r="E1158" s="31"/>
    </row>
    <row r="1159" spans="5:5" x14ac:dyDescent="0.2">
      <c r="E1159" s="31"/>
    </row>
    <row r="1160" spans="5:5" x14ac:dyDescent="0.2">
      <c r="E1160" s="31"/>
    </row>
    <row r="1161" spans="5:5" x14ac:dyDescent="0.2">
      <c r="E1161" s="31"/>
    </row>
    <row r="1162" spans="5:5" x14ac:dyDescent="0.2">
      <c r="E1162" s="31"/>
    </row>
    <row r="1163" spans="5:5" x14ac:dyDescent="0.2">
      <c r="E1163" s="31"/>
    </row>
    <row r="1164" spans="5:5" x14ac:dyDescent="0.2">
      <c r="E1164" s="31"/>
    </row>
    <row r="1165" spans="5:5" x14ac:dyDescent="0.2">
      <c r="E1165" s="31"/>
    </row>
    <row r="1166" spans="5:5" x14ac:dyDescent="0.2">
      <c r="E1166" s="31"/>
    </row>
    <row r="1167" spans="5:5" x14ac:dyDescent="0.2">
      <c r="E1167" s="31"/>
    </row>
    <row r="1168" spans="5:5" x14ac:dyDescent="0.2">
      <c r="E1168" s="31"/>
    </row>
    <row r="1169" spans="5:5" x14ac:dyDescent="0.2">
      <c r="E1169" s="31"/>
    </row>
    <row r="1170" spans="5:5" x14ac:dyDescent="0.2">
      <c r="E1170" s="31"/>
    </row>
    <row r="1171" spans="5:5" x14ac:dyDescent="0.2">
      <c r="E1171" s="31"/>
    </row>
    <row r="1172" spans="5:5" x14ac:dyDescent="0.2">
      <c r="E1172" s="31"/>
    </row>
    <row r="1173" spans="5:5" x14ac:dyDescent="0.2">
      <c r="E1173" s="31"/>
    </row>
    <row r="1174" spans="5:5" x14ac:dyDescent="0.2">
      <c r="E1174" s="31"/>
    </row>
    <row r="1175" spans="5:5" x14ac:dyDescent="0.2">
      <c r="E1175" s="31"/>
    </row>
    <row r="1176" spans="5:5" x14ac:dyDescent="0.2">
      <c r="E1176" s="31"/>
    </row>
    <row r="1177" spans="5:5" x14ac:dyDescent="0.2">
      <c r="E1177" s="31"/>
    </row>
    <row r="1178" spans="5:5" x14ac:dyDescent="0.2">
      <c r="E1178" s="31"/>
    </row>
    <row r="1179" spans="5:5" x14ac:dyDescent="0.2">
      <c r="E1179" s="31"/>
    </row>
    <row r="1180" spans="5:5" x14ac:dyDescent="0.2">
      <c r="E1180" s="31"/>
    </row>
    <row r="1181" spans="5:5" x14ac:dyDescent="0.2">
      <c r="E1181" s="31"/>
    </row>
    <row r="1182" spans="5:5" x14ac:dyDescent="0.2">
      <c r="E1182" s="31"/>
    </row>
    <row r="1183" spans="5:5" x14ac:dyDescent="0.2">
      <c r="E1183" s="31"/>
    </row>
    <row r="1184" spans="5:5" x14ac:dyDescent="0.2">
      <c r="E1184" s="31"/>
    </row>
    <row r="1185" spans="5:5" x14ac:dyDescent="0.2">
      <c r="E1185" s="31"/>
    </row>
    <row r="1186" spans="5:5" x14ac:dyDescent="0.2">
      <c r="E1186" s="31"/>
    </row>
    <row r="1187" spans="5:5" x14ac:dyDescent="0.2">
      <c r="E1187" s="31"/>
    </row>
    <row r="1188" spans="5:5" x14ac:dyDescent="0.2">
      <c r="E1188" s="31"/>
    </row>
    <row r="1189" spans="5:5" x14ac:dyDescent="0.2">
      <c r="E1189" s="31"/>
    </row>
    <row r="1190" spans="5:5" x14ac:dyDescent="0.2">
      <c r="E1190" s="31"/>
    </row>
    <row r="1191" spans="5:5" x14ac:dyDescent="0.2">
      <c r="E1191" s="31"/>
    </row>
    <row r="1192" spans="5:5" x14ac:dyDescent="0.2">
      <c r="E1192" s="31"/>
    </row>
    <row r="1193" spans="5:5" x14ac:dyDescent="0.2">
      <c r="E1193" s="31"/>
    </row>
    <row r="1194" spans="5:5" x14ac:dyDescent="0.2">
      <c r="E1194" s="31"/>
    </row>
    <row r="1195" spans="5:5" x14ac:dyDescent="0.2">
      <c r="E1195" s="31"/>
    </row>
    <row r="1196" spans="5:5" x14ac:dyDescent="0.2">
      <c r="E1196" s="31"/>
    </row>
    <row r="1197" spans="5:5" x14ac:dyDescent="0.2">
      <c r="E1197" s="31"/>
    </row>
    <row r="1198" spans="5:5" x14ac:dyDescent="0.2">
      <c r="E1198" s="31"/>
    </row>
    <row r="1199" spans="5:5" x14ac:dyDescent="0.2">
      <c r="E1199" s="31"/>
    </row>
    <row r="1200" spans="5:5" x14ac:dyDescent="0.2">
      <c r="E1200" s="31"/>
    </row>
    <row r="1201" spans="5:5" x14ac:dyDescent="0.2">
      <c r="E1201" s="31"/>
    </row>
    <row r="1202" spans="5:5" x14ac:dyDescent="0.2">
      <c r="E1202" s="31"/>
    </row>
    <row r="1203" spans="5:5" x14ac:dyDescent="0.2">
      <c r="E1203" s="31"/>
    </row>
    <row r="1204" spans="5:5" x14ac:dyDescent="0.2">
      <c r="E1204" s="31"/>
    </row>
    <row r="1205" spans="5:5" x14ac:dyDescent="0.2">
      <c r="E1205" s="31"/>
    </row>
    <row r="1206" spans="5:5" x14ac:dyDescent="0.2">
      <c r="E1206" s="31"/>
    </row>
    <row r="1207" spans="5:5" x14ac:dyDescent="0.2">
      <c r="E1207" s="31"/>
    </row>
    <row r="1208" spans="5:5" x14ac:dyDescent="0.2">
      <c r="E1208" s="31"/>
    </row>
    <row r="1209" spans="5:5" x14ac:dyDescent="0.2">
      <c r="E1209" s="31"/>
    </row>
    <row r="1210" spans="5:5" x14ac:dyDescent="0.2">
      <c r="E1210" s="31"/>
    </row>
    <row r="1211" spans="5:5" x14ac:dyDescent="0.2">
      <c r="E1211" s="31"/>
    </row>
    <row r="1212" spans="5:5" x14ac:dyDescent="0.2">
      <c r="E1212" s="31"/>
    </row>
    <row r="1213" spans="5:5" x14ac:dyDescent="0.2">
      <c r="E1213" s="31"/>
    </row>
    <row r="1214" spans="5:5" x14ac:dyDescent="0.2">
      <c r="E1214" s="31"/>
    </row>
    <row r="1215" spans="5:5" x14ac:dyDescent="0.2">
      <c r="E1215" s="31"/>
    </row>
    <row r="1216" spans="5:5" x14ac:dyDescent="0.2">
      <c r="E1216" s="31"/>
    </row>
    <row r="1217" spans="5:5" x14ac:dyDescent="0.2">
      <c r="E1217" s="31"/>
    </row>
    <row r="1218" spans="5:5" x14ac:dyDescent="0.2">
      <c r="E1218" s="31"/>
    </row>
    <row r="1219" spans="5:5" x14ac:dyDescent="0.2">
      <c r="E1219" s="31"/>
    </row>
    <row r="1220" spans="5:5" x14ac:dyDescent="0.2">
      <c r="E1220" s="31"/>
    </row>
    <row r="1221" spans="5:5" x14ac:dyDescent="0.2">
      <c r="E1221" s="31"/>
    </row>
    <row r="1222" spans="5:5" x14ac:dyDescent="0.2">
      <c r="E1222" s="31"/>
    </row>
    <row r="1223" spans="5:5" x14ac:dyDescent="0.2">
      <c r="E1223" s="31"/>
    </row>
    <row r="1224" spans="5:5" x14ac:dyDescent="0.2">
      <c r="E1224" s="31"/>
    </row>
    <row r="1225" spans="5:5" x14ac:dyDescent="0.2">
      <c r="E1225" s="31"/>
    </row>
    <row r="1226" spans="5:5" x14ac:dyDescent="0.2">
      <c r="E1226" s="31"/>
    </row>
    <row r="1227" spans="5:5" x14ac:dyDescent="0.2">
      <c r="E1227" s="31"/>
    </row>
    <row r="1228" spans="5:5" x14ac:dyDescent="0.2">
      <c r="E1228" s="31"/>
    </row>
    <row r="1229" spans="5:5" x14ac:dyDescent="0.2">
      <c r="E1229" s="31"/>
    </row>
    <row r="1230" spans="5:5" x14ac:dyDescent="0.2">
      <c r="E1230" s="31"/>
    </row>
    <row r="1231" spans="5:5" x14ac:dyDescent="0.2">
      <c r="E1231" s="31"/>
    </row>
    <row r="1232" spans="5:5" x14ac:dyDescent="0.2">
      <c r="E1232" s="31"/>
    </row>
    <row r="1233" spans="5:5" x14ac:dyDescent="0.2">
      <c r="E1233" s="31"/>
    </row>
    <row r="1234" spans="5:5" x14ac:dyDescent="0.2">
      <c r="E1234" s="31"/>
    </row>
    <row r="1235" spans="5:5" x14ac:dyDescent="0.2">
      <c r="E1235" s="31"/>
    </row>
    <row r="1236" spans="5:5" x14ac:dyDescent="0.2">
      <c r="E1236" s="31"/>
    </row>
    <row r="1237" spans="5:5" x14ac:dyDescent="0.2">
      <c r="E1237" s="31"/>
    </row>
    <row r="1238" spans="5:5" x14ac:dyDescent="0.2">
      <c r="E1238" s="31"/>
    </row>
    <row r="1239" spans="5:5" x14ac:dyDescent="0.2">
      <c r="E1239" s="31"/>
    </row>
    <row r="1240" spans="5:5" x14ac:dyDescent="0.2">
      <c r="E1240" s="31"/>
    </row>
    <row r="1241" spans="5:5" x14ac:dyDescent="0.2">
      <c r="E1241" s="31"/>
    </row>
    <row r="1242" spans="5:5" x14ac:dyDescent="0.2">
      <c r="E1242" s="31"/>
    </row>
    <row r="1243" spans="5:5" x14ac:dyDescent="0.2">
      <c r="E1243" s="31"/>
    </row>
    <row r="1244" spans="5:5" x14ac:dyDescent="0.2">
      <c r="E1244" s="31"/>
    </row>
    <row r="1245" spans="5:5" x14ac:dyDescent="0.2">
      <c r="E1245" s="31"/>
    </row>
    <row r="1246" spans="5:5" x14ac:dyDescent="0.2">
      <c r="E1246" s="31"/>
    </row>
    <row r="1247" spans="5:5" x14ac:dyDescent="0.2">
      <c r="E1247" s="31"/>
    </row>
    <row r="1248" spans="5:5" x14ac:dyDescent="0.2">
      <c r="E1248" s="31"/>
    </row>
    <row r="1249" spans="5:5" x14ac:dyDescent="0.2">
      <c r="E1249" s="31"/>
    </row>
    <row r="1250" spans="5:5" x14ac:dyDescent="0.2">
      <c r="E1250" s="31"/>
    </row>
    <row r="1251" spans="5:5" x14ac:dyDescent="0.2">
      <c r="E1251" s="31"/>
    </row>
    <row r="1252" spans="5:5" x14ac:dyDescent="0.2">
      <c r="E1252" s="31"/>
    </row>
    <row r="1253" spans="5:5" x14ac:dyDescent="0.2">
      <c r="E1253" s="31"/>
    </row>
    <row r="1254" spans="5:5" x14ac:dyDescent="0.2">
      <c r="E1254" s="31"/>
    </row>
    <row r="1255" spans="5:5" x14ac:dyDescent="0.2">
      <c r="E1255" s="31"/>
    </row>
    <row r="1256" spans="5:5" x14ac:dyDescent="0.2">
      <c r="E1256" s="31"/>
    </row>
    <row r="1257" spans="5:5" x14ac:dyDescent="0.2">
      <c r="E1257" s="31"/>
    </row>
    <row r="1258" spans="5:5" x14ac:dyDescent="0.2">
      <c r="E1258" s="31"/>
    </row>
    <row r="1259" spans="5:5" x14ac:dyDescent="0.2">
      <c r="E1259" s="31"/>
    </row>
    <row r="1260" spans="5:5" x14ac:dyDescent="0.2">
      <c r="E1260" s="31"/>
    </row>
    <row r="1261" spans="5:5" x14ac:dyDescent="0.2">
      <c r="E1261" s="31"/>
    </row>
    <row r="1262" spans="5:5" x14ac:dyDescent="0.2">
      <c r="E1262" s="31"/>
    </row>
    <row r="1263" spans="5:5" x14ac:dyDescent="0.2">
      <c r="E1263" s="31"/>
    </row>
    <row r="1264" spans="5:5" x14ac:dyDescent="0.2">
      <c r="E1264" s="31"/>
    </row>
    <row r="1265" spans="5:5" x14ac:dyDescent="0.2">
      <c r="E1265" s="31"/>
    </row>
    <row r="1266" spans="5:5" x14ac:dyDescent="0.2">
      <c r="E1266" s="31"/>
    </row>
    <row r="1267" spans="5:5" x14ac:dyDescent="0.2">
      <c r="E1267" s="31"/>
    </row>
    <row r="1268" spans="5:5" x14ac:dyDescent="0.2">
      <c r="E1268" s="31"/>
    </row>
    <row r="1269" spans="5:5" x14ac:dyDescent="0.2">
      <c r="E1269" s="31"/>
    </row>
    <row r="1270" spans="5:5" x14ac:dyDescent="0.2">
      <c r="E1270" s="31"/>
    </row>
    <row r="1271" spans="5:5" x14ac:dyDescent="0.2">
      <c r="E1271" s="31"/>
    </row>
    <row r="1272" spans="5:5" x14ac:dyDescent="0.2">
      <c r="E1272" s="31"/>
    </row>
    <row r="1273" spans="5:5" x14ac:dyDescent="0.2">
      <c r="E1273" s="31"/>
    </row>
    <row r="1274" spans="5:5" x14ac:dyDescent="0.2">
      <c r="E1274" s="31"/>
    </row>
    <row r="1275" spans="5:5" x14ac:dyDescent="0.2">
      <c r="E1275" s="31"/>
    </row>
    <row r="1276" spans="5:5" x14ac:dyDescent="0.2">
      <c r="E1276" s="31"/>
    </row>
    <row r="1277" spans="5:5" x14ac:dyDescent="0.2">
      <c r="E1277" s="31"/>
    </row>
    <row r="1278" spans="5:5" x14ac:dyDescent="0.2">
      <c r="E1278" s="31"/>
    </row>
    <row r="1279" spans="5:5" x14ac:dyDescent="0.2">
      <c r="E1279" s="31"/>
    </row>
    <row r="1280" spans="5:5" x14ac:dyDescent="0.2">
      <c r="E1280" s="31"/>
    </row>
    <row r="1281" spans="5:5" x14ac:dyDescent="0.2">
      <c r="E1281" s="31"/>
    </row>
    <row r="1282" spans="5:5" x14ac:dyDescent="0.2">
      <c r="E1282" s="31"/>
    </row>
    <row r="1283" spans="5:5" x14ac:dyDescent="0.2">
      <c r="E1283" s="31"/>
    </row>
    <row r="1284" spans="5:5" x14ac:dyDescent="0.2">
      <c r="E1284" s="31"/>
    </row>
    <row r="1285" spans="5:5" x14ac:dyDescent="0.2">
      <c r="E1285" s="31"/>
    </row>
    <row r="1286" spans="5:5" x14ac:dyDescent="0.2">
      <c r="E1286" s="31"/>
    </row>
    <row r="1287" spans="5:5" x14ac:dyDescent="0.2">
      <c r="E1287" s="31"/>
    </row>
    <row r="1288" spans="5:5" x14ac:dyDescent="0.2">
      <c r="E1288" s="31"/>
    </row>
    <row r="1289" spans="5:5" x14ac:dyDescent="0.2">
      <c r="E1289" s="31"/>
    </row>
    <row r="1290" spans="5:5" x14ac:dyDescent="0.2">
      <c r="E1290" s="31"/>
    </row>
    <row r="1291" spans="5:5" x14ac:dyDescent="0.2">
      <c r="E1291" s="31"/>
    </row>
    <row r="1292" spans="5:5" x14ac:dyDescent="0.2">
      <c r="E1292" s="31"/>
    </row>
    <row r="1293" spans="5:5" x14ac:dyDescent="0.2">
      <c r="E1293" s="31"/>
    </row>
    <row r="1294" spans="5:5" x14ac:dyDescent="0.2">
      <c r="E1294" s="31"/>
    </row>
    <row r="1295" spans="5:5" x14ac:dyDescent="0.2">
      <c r="E1295" s="31"/>
    </row>
    <row r="1296" spans="5:5" x14ac:dyDescent="0.2">
      <c r="E1296" s="31"/>
    </row>
    <row r="1297" spans="5:5" x14ac:dyDescent="0.2">
      <c r="E1297" s="31"/>
    </row>
    <row r="1298" spans="5:5" x14ac:dyDescent="0.2">
      <c r="E1298" s="31"/>
    </row>
    <row r="1299" spans="5:5" x14ac:dyDescent="0.2">
      <c r="E1299" s="31"/>
    </row>
    <row r="1300" spans="5:5" x14ac:dyDescent="0.2">
      <c r="E1300" s="31"/>
    </row>
    <row r="1301" spans="5:5" x14ac:dyDescent="0.2">
      <c r="E1301" s="31"/>
    </row>
    <row r="1302" spans="5:5" x14ac:dyDescent="0.2">
      <c r="E1302" s="31"/>
    </row>
    <row r="1303" spans="5:5" x14ac:dyDescent="0.2">
      <c r="E1303" s="31"/>
    </row>
    <row r="1304" spans="5:5" x14ac:dyDescent="0.2">
      <c r="E1304" s="31"/>
    </row>
    <row r="1305" spans="5:5" x14ac:dyDescent="0.2">
      <c r="E1305" s="31"/>
    </row>
    <row r="1306" spans="5:5" x14ac:dyDescent="0.2">
      <c r="E1306" s="31"/>
    </row>
    <row r="1307" spans="5:5" x14ac:dyDescent="0.2">
      <c r="E1307" s="31"/>
    </row>
    <row r="1308" spans="5:5" x14ac:dyDescent="0.2">
      <c r="E1308" s="31"/>
    </row>
    <row r="1309" spans="5:5" x14ac:dyDescent="0.2">
      <c r="E1309" s="31"/>
    </row>
    <row r="1310" spans="5:5" x14ac:dyDescent="0.2">
      <c r="E1310" s="31"/>
    </row>
    <row r="1311" spans="5:5" x14ac:dyDescent="0.2">
      <c r="E1311" s="31"/>
    </row>
    <row r="1312" spans="5:5" x14ac:dyDescent="0.2">
      <c r="E1312" s="31"/>
    </row>
    <row r="1313" spans="5:5" x14ac:dyDescent="0.2">
      <c r="E1313" s="31"/>
    </row>
    <row r="1314" spans="5:5" x14ac:dyDescent="0.2">
      <c r="E1314" s="31"/>
    </row>
    <row r="1315" spans="5:5" x14ac:dyDescent="0.2">
      <c r="E1315" s="31"/>
    </row>
    <row r="1316" spans="5:5" x14ac:dyDescent="0.2">
      <c r="E1316" s="31"/>
    </row>
    <row r="1317" spans="5:5" x14ac:dyDescent="0.2">
      <c r="E1317" s="31"/>
    </row>
    <row r="1318" spans="5:5" x14ac:dyDescent="0.2">
      <c r="E1318" s="31"/>
    </row>
    <row r="1319" spans="5:5" x14ac:dyDescent="0.2">
      <c r="E1319" s="31"/>
    </row>
    <row r="1320" spans="5:5" x14ac:dyDescent="0.2">
      <c r="E1320" s="31"/>
    </row>
    <row r="1321" spans="5:5" x14ac:dyDescent="0.2">
      <c r="E1321" s="31"/>
    </row>
    <row r="1322" spans="5:5" x14ac:dyDescent="0.2">
      <c r="E1322" s="31"/>
    </row>
    <row r="1323" spans="5:5" x14ac:dyDescent="0.2">
      <c r="E1323" s="31"/>
    </row>
    <row r="1324" spans="5:5" x14ac:dyDescent="0.2">
      <c r="E1324" s="31"/>
    </row>
    <row r="1325" spans="5:5" x14ac:dyDescent="0.2">
      <c r="E1325" s="31"/>
    </row>
    <row r="1326" spans="5:5" x14ac:dyDescent="0.2">
      <c r="E1326" s="31"/>
    </row>
    <row r="1327" spans="5:5" x14ac:dyDescent="0.2">
      <c r="E1327" s="31"/>
    </row>
    <row r="1328" spans="5:5" x14ac:dyDescent="0.2">
      <c r="E1328" s="31"/>
    </row>
    <row r="1329" spans="5:5" x14ac:dyDescent="0.2">
      <c r="E1329" s="31"/>
    </row>
    <row r="1330" spans="5:5" x14ac:dyDescent="0.2">
      <c r="E1330" s="31"/>
    </row>
    <row r="1331" spans="5:5" x14ac:dyDescent="0.2">
      <c r="E1331" s="31"/>
    </row>
    <row r="1332" spans="5:5" x14ac:dyDescent="0.2">
      <c r="E1332" s="31"/>
    </row>
    <row r="1333" spans="5:5" x14ac:dyDescent="0.2">
      <c r="E1333" s="31"/>
    </row>
    <row r="1334" spans="5:5" x14ac:dyDescent="0.2">
      <c r="E1334" s="31"/>
    </row>
    <row r="1335" spans="5:5" x14ac:dyDescent="0.2">
      <c r="E1335" s="31"/>
    </row>
    <row r="1336" spans="5:5" x14ac:dyDescent="0.2">
      <c r="E1336" s="31"/>
    </row>
    <row r="1337" spans="5:5" x14ac:dyDescent="0.2">
      <c r="E1337" s="31"/>
    </row>
    <row r="1338" spans="5:5" x14ac:dyDescent="0.2">
      <c r="E1338" s="31"/>
    </row>
    <row r="1339" spans="5:5" x14ac:dyDescent="0.2">
      <c r="E1339" s="31"/>
    </row>
    <row r="1340" spans="5:5" x14ac:dyDescent="0.2">
      <c r="E1340" s="31"/>
    </row>
    <row r="1341" spans="5:5" x14ac:dyDescent="0.2">
      <c r="E1341" s="31"/>
    </row>
    <row r="1342" spans="5:5" x14ac:dyDescent="0.2">
      <c r="E1342" s="31"/>
    </row>
    <row r="1343" spans="5:5" x14ac:dyDescent="0.2">
      <c r="E1343" s="31"/>
    </row>
    <row r="1344" spans="5:5" x14ac:dyDescent="0.2">
      <c r="E1344" s="31"/>
    </row>
    <row r="1345" spans="5:5" x14ac:dyDescent="0.2">
      <c r="E1345" s="31"/>
    </row>
    <row r="1346" spans="5:5" x14ac:dyDescent="0.2">
      <c r="E1346" s="31"/>
    </row>
    <row r="1347" spans="5:5" x14ac:dyDescent="0.2">
      <c r="E1347" s="31"/>
    </row>
    <row r="1348" spans="5:5" x14ac:dyDescent="0.2">
      <c r="E1348" s="31"/>
    </row>
    <row r="1349" spans="5:5" x14ac:dyDescent="0.2">
      <c r="E1349" s="31"/>
    </row>
    <row r="1350" spans="5:5" x14ac:dyDescent="0.2">
      <c r="E1350" s="31"/>
    </row>
    <row r="1351" spans="5:5" x14ac:dyDescent="0.2">
      <c r="E1351" s="31"/>
    </row>
    <row r="1352" spans="5:5" x14ac:dyDescent="0.2">
      <c r="E1352" s="31"/>
    </row>
    <row r="1353" spans="5:5" x14ac:dyDescent="0.2">
      <c r="E1353" s="31"/>
    </row>
    <row r="1354" spans="5:5" x14ac:dyDescent="0.2">
      <c r="E1354" s="31"/>
    </row>
    <row r="1355" spans="5:5" x14ac:dyDescent="0.2">
      <c r="E1355" s="31"/>
    </row>
    <row r="1356" spans="5:5" x14ac:dyDescent="0.2">
      <c r="E1356" s="31"/>
    </row>
    <row r="1357" spans="5:5" x14ac:dyDescent="0.2">
      <c r="E1357" s="31"/>
    </row>
    <row r="1358" spans="5:5" x14ac:dyDescent="0.2">
      <c r="E1358" s="31"/>
    </row>
    <row r="1359" spans="5:5" x14ac:dyDescent="0.2">
      <c r="E1359" s="31"/>
    </row>
    <row r="1360" spans="5:5" x14ac:dyDescent="0.2">
      <c r="E1360" s="31"/>
    </row>
    <row r="1361" spans="5:5" x14ac:dyDescent="0.2">
      <c r="E1361" s="31"/>
    </row>
    <row r="1362" spans="5:5" x14ac:dyDescent="0.2">
      <c r="E1362" s="31"/>
    </row>
    <row r="1363" spans="5:5" x14ac:dyDescent="0.2">
      <c r="E1363" s="31"/>
    </row>
    <row r="1364" spans="5:5" x14ac:dyDescent="0.2">
      <c r="E1364" s="31"/>
    </row>
    <row r="1365" spans="5:5" x14ac:dyDescent="0.2">
      <c r="E1365" s="31"/>
    </row>
    <row r="1366" spans="5:5" x14ac:dyDescent="0.2">
      <c r="E1366" s="31"/>
    </row>
    <row r="1367" spans="5:5" x14ac:dyDescent="0.2">
      <c r="E1367" s="31"/>
    </row>
    <row r="1368" spans="5:5" x14ac:dyDescent="0.2">
      <c r="E1368" s="31"/>
    </row>
    <row r="1369" spans="5:5" x14ac:dyDescent="0.2">
      <c r="E1369" s="31"/>
    </row>
    <row r="1370" spans="5:5" x14ac:dyDescent="0.2">
      <c r="E1370" s="31"/>
    </row>
    <row r="1371" spans="5:5" x14ac:dyDescent="0.2">
      <c r="E1371" s="31"/>
    </row>
    <row r="1372" spans="5:5" x14ac:dyDescent="0.2">
      <c r="E1372" s="31"/>
    </row>
    <row r="1373" spans="5:5" x14ac:dyDescent="0.2">
      <c r="E1373" s="31"/>
    </row>
    <row r="1374" spans="5:5" x14ac:dyDescent="0.2">
      <c r="E1374" s="31"/>
    </row>
    <row r="1375" spans="5:5" x14ac:dyDescent="0.2">
      <c r="E1375" s="31"/>
    </row>
    <row r="1376" spans="5:5" x14ac:dyDescent="0.2">
      <c r="E1376" s="31"/>
    </row>
    <row r="1377" spans="5:5" x14ac:dyDescent="0.2">
      <c r="E1377" s="31"/>
    </row>
    <row r="1378" spans="5:5" x14ac:dyDescent="0.2">
      <c r="E1378" s="31"/>
    </row>
    <row r="1379" spans="5:5" x14ac:dyDescent="0.2">
      <c r="E1379" s="31"/>
    </row>
    <row r="1380" spans="5:5" x14ac:dyDescent="0.2">
      <c r="E1380" s="31"/>
    </row>
    <row r="1381" spans="5:5" x14ac:dyDescent="0.2">
      <c r="E1381" s="31"/>
    </row>
    <row r="1382" spans="5:5" x14ac:dyDescent="0.2">
      <c r="E1382" s="31"/>
    </row>
    <row r="1383" spans="5:5" x14ac:dyDescent="0.2">
      <c r="E1383" s="31"/>
    </row>
    <row r="1384" spans="5:5" x14ac:dyDescent="0.2">
      <c r="E1384" s="31"/>
    </row>
    <row r="1385" spans="5:5" x14ac:dyDescent="0.2">
      <c r="E1385" s="31"/>
    </row>
    <row r="1386" spans="5:5" x14ac:dyDescent="0.2">
      <c r="E1386" s="31"/>
    </row>
    <row r="1387" spans="5:5" x14ac:dyDescent="0.2">
      <c r="E1387" s="31"/>
    </row>
    <row r="1388" spans="5:5" x14ac:dyDescent="0.2">
      <c r="E1388" s="31"/>
    </row>
    <row r="1389" spans="5:5" x14ac:dyDescent="0.2">
      <c r="E1389" s="31"/>
    </row>
    <row r="1390" spans="5:5" x14ac:dyDescent="0.2">
      <c r="E1390" s="31"/>
    </row>
    <row r="1391" spans="5:5" x14ac:dyDescent="0.2">
      <c r="E1391" s="31"/>
    </row>
    <row r="1392" spans="5:5" x14ac:dyDescent="0.2">
      <c r="E1392" s="31"/>
    </row>
    <row r="1393" spans="5:5" x14ac:dyDescent="0.2">
      <c r="E1393" s="31"/>
    </row>
    <row r="1394" spans="5:5" x14ac:dyDescent="0.2">
      <c r="E1394" s="31"/>
    </row>
    <row r="1395" spans="5:5" x14ac:dyDescent="0.2">
      <c r="E1395" s="31"/>
    </row>
    <row r="1396" spans="5:5" x14ac:dyDescent="0.2">
      <c r="E1396" s="31"/>
    </row>
    <row r="1397" spans="5:5" x14ac:dyDescent="0.2">
      <c r="E1397" s="31"/>
    </row>
    <row r="1398" spans="5:5" x14ac:dyDescent="0.2">
      <c r="E1398" s="31"/>
    </row>
    <row r="1399" spans="5:5" x14ac:dyDescent="0.2">
      <c r="E1399" s="31"/>
    </row>
    <row r="1400" spans="5:5" x14ac:dyDescent="0.2">
      <c r="E1400" s="31"/>
    </row>
    <row r="1401" spans="5:5" x14ac:dyDescent="0.2">
      <c r="E1401" s="31"/>
    </row>
    <row r="1402" spans="5:5" x14ac:dyDescent="0.2">
      <c r="E1402" s="31"/>
    </row>
    <row r="1403" spans="5:5" x14ac:dyDescent="0.2">
      <c r="E1403" s="31"/>
    </row>
    <row r="1404" spans="5:5" x14ac:dyDescent="0.2">
      <c r="E1404" s="31"/>
    </row>
    <row r="1405" spans="5:5" x14ac:dyDescent="0.2">
      <c r="E1405" s="31"/>
    </row>
    <row r="1406" spans="5:5" x14ac:dyDescent="0.2">
      <c r="E1406" s="31"/>
    </row>
    <row r="1407" spans="5:5" x14ac:dyDescent="0.2">
      <c r="E1407" s="31"/>
    </row>
    <row r="1408" spans="5:5" x14ac:dyDescent="0.2">
      <c r="E1408" s="31"/>
    </row>
    <row r="1409" spans="5:5" x14ac:dyDescent="0.2">
      <c r="E1409" s="31"/>
    </row>
    <row r="1410" spans="5:5" x14ac:dyDescent="0.2">
      <c r="E1410" s="31"/>
    </row>
    <row r="1411" spans="5:5" x14ac:dyDescent="0.2">
      <c r="E1411" s="31"/>
    </row>
    <row r="1412" spans="5:5" x14ac:dyDescent="0.2">
      <c r="E1412" s="31"/>
    </row>
    <row r="1413" spans="5:5" x14ac:dyDescent="0.2">
      <c r="E1413" s="31"/>
    </row>
    <row r="1414" spans="5:5" x14ac:dyDescent="0.2">
      <c r="E1414" s="31"/>
    </row>
    <row r="1415" spans="5:5" x14ac:dyDescent="0.2">
      <c r="E1415" s="31"/>
    </row>
    <row r="1416" spans="5:5" x14ac:dyDescent="0.2">
      <c r="E1416" s="31"/>
    </row>
    <row r="1417" spans="5:5" x14ac:dyDescent="0.2">
      <c r="E1417" s="31"/>
    </row>
    <row r="1418" spans="5:5" x14ac:dyDescent="0.2">
      <c r="E1418" s="31"/>
    </row>
    <row r="1419" spans="5:5" x14ac:dyDescent="0.2">
      <c r="E1419" s="31"/>
    </row>
    <row r="1420" spans="5:5" x14ac:dyDescent="0.2">
      <c r="E1420" s="31"/>
    </row>
    <row r="1421" spans="5:5" x14ac:dyDescent="0.2">
      <c r="E1421" s="31"/>
    </row>
    <row r="1422" spans="5:5" x14ac:dyDescent="0.2">
      <c r="E1422" s="31"/>
    </row>
    <row r="1423" spans="5:5" x14ac:dyDescent="0.2">
      <c r="E1423" s="31"/>
    </row>
    <row r="1424" spans="5:5" x14ac:dyDescent="0.2">
      <c r="E1424" s="31"/>
    </row>
    <row r="1425" spans="5:5" x14ac:dyDescent="0.2">
      <c r="E1425" s="31"/>
    </row>
    <row r="1426" spans="5:5" x14ac:dyDescent="0.2">
      <c r="E1426" s="31"/>
    </row>
    <row r="1427" spans="5:5" x14ac:dyDescent="0.2">
      <c r="E1427" s="31"/>
    </row>
    <row r="1428" spans="5:5" x14ac:dyDescent="0.2">
      <c r="E1428" s="31"/>
    </row>
    <row r="1429" spans="5:5" x14ac:dyDescent="0.2">
      <c r="E1429" s="31"/>
    </row>
    <row r="1430" spans="5:5" x14ac:dyDescent="0.2">
      <c r="E1430" s="31"/>
    </row>
    <row r="1431" spans="5:5" x14ac:dyDescent="0.2">
      <c r="E1431" s="31"/>
    </row>
    <row r="1432" spans="5:5" x14ac:dyDescent="0.2">
      <c r="E1432" s="31"/>
    </row>
    <row r="1433" spans="5:5" x14ac:dyDescent="0.2">
      <c r="E1433" s="31"/>
    </row>
    <row r="1434" spans="5:5" x14ac:dyDescent="0.2">
      <c r="E1434" s="31"/>
    </row>
    <row r="1435" spans="5:5" x14ac:dyDescent="0.2">
      <c r="E1435" s="31"/>
    </row>
    <row r="1436" spans="5:5" x14ac:dyDescent="0.2">
      <c r="E1436" s="31"/>
    </row>
    <row r="1437" spans="5:5" x14ac:dyDescent="0.2">
      <c r="E1437" s="31"/>
    </row>
    <row r="1438" spans="5:5" x14ac:dyDescent="0.2">
      <c r="E1438" s="31"/>
    </row>
    <row r="1439" spans="5:5" x14ac:dyDescent="0.2">
      <c r="E1439" s="31"/>
    </row>
    <row r="1440" spans="5:5" x14ac:dyDescent="0.2">
      <c r="E1440" s="31"/>
    </row>
    <row r="1441" spans="5:5" x14ac:dyDescent="0.2">
      <c r="E1441" s="31"/>
    </row>
    <row r="1442" spans="5:5" x14ac:dyDescent="0.2">
      <c r="E1442" s="31"/>
    </row>
    <row r="1443" spans="5:5" x14ac:dyDescent="0.2">
      <c r="E1443" s="31"/>
    </row>
    <row r="1444" spans="5:5" x14ac:dyDescent="0.2">
      <c r="E1444" s="31"/>
    </row>
    <row r="1445" spans="5:5" x14ac:dyDescent="0.2">
      <c r="E1445" s="31"/>
    </row>
    <row r="1446" spans="5:5" x14ac:dyDescent="0.2">
      <c r="E1446" s="31"/>
    </row>
    <row r="1447" spans="5:5" x14ac:dyDescent="0.2">
      <c r="E1447" s="31"/>
    </row>
    <row r="1448" spans="5:5" x14ac:dyDescent="0.2">
      <c r="E1448" s="31"/>
    </row>
    <row r="1449" spans="5:5" x14ac:dyDescent="0.2">
      <c r="E1449" s="31"/>
    </row>
    <row r="1450" spans="5:5" x14ac:dyDescent="0.2">
      <c r="E1450" s="31"/>
    </row>
    <row r="1451" spans="5:5" x14ac:dyDescent="0.2">
      <c r="E1451" s="31"/>
    </row>
    <row r="1452" spans="5:5" x14ac:dyDescent="0.2">
      <c r="E1452" s="31"/>
    </row>
    <row r="1453" spans="5:5" x14ac:dyDescent="0.2">
      <c r="E1453" s="31"/>
    </row>
    <row r="1454" spans="5:5" x14ac:dyDescent="0.2">
      <c r="E1454" s="31"/>
    </row>
    <row r="1455" spans="5:5" x14ac:dyDescent="0.2">
      <c r="E1455" s="31"/>
    </row>
    <row r="1456" spans="5:5" x14ac:dyDescent="0.2">
      <c r="E1456" s="31"/>
    </row>
    <row r="1457" spans="5:5" x14ac:dyDescent="0.2">
      <c r="E1457" s="31"/>
    </row>
    <row r="1458" spans="5:5" x14ac:dyDescent="0.2">
      <c r="E1458" s="31"/>
    </row>
    <row r="1459" spans="5:5" x14ac:dyDescent="0.2">
      <c r="E1459" s="31"/>
    </row>
    <row r="1460" spans="5:5" x14ac:dyDescent="0.2">
      <c r="E1460" s="31"/>
    </row>
    <row r="1461" spans="5:5" x14ac:dyDescent="0.2">
      <c r="E1461" s="31"/>
    </row>
    <row r="1462" spans="5:5" x14ac:dyDescent="0.2">
      <c r="E1462" s="31"/>
    </row>
    <row r="1463" spans="5:5" x14ac:dyDescent="0.2">
      <c r="E1463" s="31"/>
    </row>
    <row r="1464" spans="5:5" x14ac:dyDescent="0.2">
      <c r="E1464" s="31"/>
    </row>
    <row r="1465" spans="5:5" x14ac:dyDescent="0.2">
      <c r="E1465" s="31"/>
    </row>
    <row r="1466" spans="5:5" x14ac:dyDescent="0.2">
      <c r="E1466" s="31"/>
    </row>
    <row r="1467" spans="5:5" x14ac:dyDescent="0.2">
      <c r="E1467" s="31"/>
    </row>
    <row r="1468" spans="5:5" x14ac:dyDescent="0.2">
      <c r="E1468" s="31"/>
    </row>
    <row r="1469" spans="5:5" x14ac:dyDescent="0.2">
      <c r="E1469" s="31"/>
    </row>
    <row r="1470" spans="5:5" x14ac:dyDescent="0.2">
      <c r="E1470" s="31"/>
    </row>
    <row r="1471" spans="5:5" x14ac:dyDescent="0.2">
      <c r="E1471" s="31"/>
    </row>
    <row r="1472" spans="5:5" x14ac:dyDescent="0.2">
      <c r="E1472" s="31"/>
    </row>
    <row r="1473" spans="5:5" x14ac:dyDescent="0.2">
      <c r="E1473" s="31"/>
    </row>
    <row r="1474" spans="5:5" x14ac:dyDescent="0.2">
      <c r="E1474" s="31"/>
    </row>
    <row r="1475" spans="5:5" x14ac:dyDescent="0.2">
      <c r="E1475" s="31"/>
    </row>
    <row r="1476" spans="5:5" x14ac:dyDescent="0.2">
      <c r="E1476" s="31"/>
    </row>
    <row r="1477" spans="5:5" x14ac:dyDescent="0.2">
      <c r="E1477" s="31"/>
    </row>
    <row r="1478" spans="5:5" x14ac:dyDescent="0.2">
      <c r="E1478" s="31"/>
    </row>
    <row r="1479" spans="5:5" x14ac:dyDescent="0.2">
      <c r="E1479" s="31"/>
    </row>
    <row r="1480" spans="5:5" x14ac:dyDescent="0.2">
      <c r="E1480" s="31"/>
    </row>
    <row r="1481" spans="5:5" x14ac:dyDescent="0.2">
      <c r="E1481" s="31"/>
    </row>
    <row r="1482" spans="5:5" x14ac:dyDescent="0.2">
      <c r="E1482" s="31"/>
    </row>
    <row r="1483" spans="5:5" x14ac:dyDescent="0.2">
      <c r="E1483" s="31"/>
    </row>
    <row r="1484" spans="5:5" x14ac:dyDescent="0.2">
      <c r="E1484" s="31"/>
    </row>
    <row r="1485" spans="5:5" x14ac:dyDescent="0.2">
      <c r="E1485" s="31"/>
    </row>
    <row r="1486" spans="5:5" x14ac:dyDescent="0.2">
      <c r="E1486" s="31"/>
    </row>
    <row r="1487" spans="5:5" x14ac:dyDescent="0.2">
      <c r="E1487" s="31"/>
    </row>
    <row r="1488" spans="5:5" x14ac:dyDescent="0.2">
      <c r="E1488" s="31"/>
    </row>
    <row r="1489" spans="5:5" x14ac:dyDescent="0.2">
      <c r="E1489" s="31"/>
    </row>
    <row r="1490" spans="5:5" x14ac:dyDescent="0.2">
      <c r="E1490" s="31"/>
    </row>
    <row r="1491" spans="5:5" x14ac:dyDescent="0.2">
      <c r="E1491" s="31"/>
    </row>
    <row r="1492" spans="5:5" x14ac:dyDescent="0.2">
      <c r="E1492" s="31"/>
    </row>
    <row r="1493" spans="5:5" x14ac:dyDescent="0.2">
      <c r="E1493" s="31"/>
    </row>
    <row r="1494" spans="5:5" x14ac:dyDescent="0.2">
      <c r="E1494" s="31"/>
    </row>
    <row r="1495" spans="5:5" x14ac:dyDescent="0.2">
      <c r="E1495" s="31"/>
    </row>
    <row r="1496" spans="5:5" x14ac:dyDescent="0.2">
      <c r="E1496" s="31"/>
    </row>
    <row r="1497" spans="5:5" x14ac:dyDescent="0.2">
      <c r="E1497" s="31"/>
    </row>
    <row r="1498" spans="5:5" x14ac:dyDescent="0.2">
      <c r="E1498" s="31"/>
    </row>
    <row r="1499" spans="5:5" x14ac:dyDescent="0.2">
      <c r="E1499" s="31"/>
    </row>
    <row r="1500" spans="5:5" x14ac:dyDescent="0.2">
      <c r="E1500" s="31"/>
    </row>
    <row r="1501" spans="5:5" x14ac:dyDescent="0.2">
      <c r="E1501" s="31"/>
    </row>
    <row r="1502" spans="5:5" x14ac:dyDescent="0.2">
      <c r="E1502" s="31"/>
    </row>
    <row r="1503" spans="5:5" x14ac:dyDescent="0.2">
      <c r="E1503" s="31"/>
    </row>
    <row r="1504" spans="5:5" x14ac:dyDescent="0.2">
      <c r="E1504" s="31"/>
    </row>
    <row r="1505" spans="5:5" x14ac:dyDescent="0.2">
      <c r="E1505" s="31"/>
    </row>
    <row r="1506" spans="5:5" x14ac:dyDescent="0.2">
      <c r="E1506" s="31"/>
    </row>
    <row r="1507" spans="5:5" x14ac:dyDescent="0.2">
      <c r="E1507" s="31"/>
    </row>
    <row r="1508" spans="5:5" x14ac:dyDescent="0.2">
      <c r="E1508" s="31"/>
    </row>
    <row r="1509" spans="5:5" x14ac:dyDescent="0.2">
      <c r="E1509" s="31"/>
    </row>
    <row r="1510" spans="5:5" x14ac:dyDescent="0.2">
      <c r="E1510" s="31"/>
    </row>
    <row r="1511" spans="5:5" x14ac:dyDescent="0.2">
      <c r="E1511" s="31"/>
    </row>
    <row r="1512" spans="5:5" x14ac:dyDescent="0.2">
      <c r="E1512" s="31"/>
    </row>
    <row r="1513" spans="5:5" x14ac:dyDescent="0.2">
      <c r="E1513" s="31"/>
    </row>
    <row r="1514" spans="5:5" x14ac:dyDescent="0.2">
      <c r="E1514" s="31"/>
    </row>
    <row r="1515" spans="5:5" x14ac:dyDescent="0.2">
      <c r="E1515" s="31"/>
    </row>
    <row r="1516" spans="5:5" x14ac:dyDescent="0.2">
      <c r="E1516" s="31"/>
    </row>
    <row r="1517" spans="5:5" x14ac:dyDescent="0.2">
      <c r="E1517" s="31"/>
    </row>
    <row r="1518" spans="5:5" x14ac:dyDescent="0.2">
      <c r="E1518" s="31"/>
    </row>
    <row r="1519" spans="5:5" x14ac:dyDescent="0.2">
      <c r="E1519" s="31"/>
    </row>
    <row r="1520" spans="5:5" x14ac:dyDescent="0.2">
      <c r="E1520" s="31"/>
    </row>
    <row r="1521" spans="5:5" x14ac:dyDescent="0.2">
      <c r="E1521" s="31"/>
    </row>
    <row r="1522" spans="5:5" x14ac:dyDescent="0.2">
      <c r="E1522" s="31"/>
    </row>
    <row r="1523" spans="5:5" x14ac:dyDescent="0.2">
      <c r="E1523" s="31"/>
    </row>
    <row r="1524" spans="5:5" x14ac:dyDescent="0.2">
      <c r="E1524" s="31"/>
    </row>
    <row r="1525" spans="5:5" x14ac:dyDescent="0.2">
      <c r="E1525" s="31"/>
    </row>
    <row r="1526" spans="5:5" x14ac:dyDescent="0.2">
      <c r="E1526" s="31"/>
    </row>
    <row r="1527" spans="5:5" x14ac:dyDescent="0.2">
      <c r="E1527" s="31"/>
    </row>
    <row r="1528" spans="5:5" x14ac:dyDescent="0.2">
      <c r="E1528" s="31"/>
    </row>
    <row r="1529" spans="5:5" x14ac:dyDescent="0.2">
      <c r="E1529" s="31"/>
    </row>
    <row r="1530" spans="5:5" x14ac:dyDescent="0.2">
      <c r="E1530" s="31"/>
    </row>
    <row r="1531" spans="5:5" x14ac:dyDescent="0.2">
      <c r="E1531" s="31"/>
    </row>
    <row r="1532" spans="5:5" x14ac:dyDescent="0.2">
      <c r="E1532" s="31"/>
    </row>
    <row r="1533" spans="5:5" x14ac:dyDescent="0.2">
      <c r="E1533" s="31"/>
    </row>
    <row r="1534" spans="5:5" x14ac:dyDescent="0.2">
      <c r="E1534" s="31"/>
    </row>
    <row r="1535" spans="5:5" x14ac:dyDescent="0.2">
      <c r="E1535" s="31"/>
    </row>
    <row r="1536" spans="5:5" x14ac:dyDescent="0.2">
      <c r="E1536" s="31"/>
    </row>
    <row r="1537" spans="5:5" x14ac:dyDescent="0.2">
      <c r="E1537" s="31"/>
    </row>
    <row r="1538" spans="5:5" x14ac:dyDescent="0.2">
      <c r="E1538" s="31"/>
    </row>
    <row r="1539" spans="5:5" x14ac:dyDescent="0.2">
      <c r="E1539" s="31"/>
    </row>
    <row r="1540" spans="5:5" x14ac:dyDescent="0.2">
      <c r="E1540" s="31"/>
    </row>
    <row r="1541" spans="5:5" x14ac:dyDescent="0.2">
      <c r="E1541" s="31"/>
    </row>
    <row r="1542" spans="5:5" x14ac:dyDescent="0.2">
      <c r="E1542" s="31"/>
    </row>
    <row r="1543" spans="5:5" x14ac:dyDescent="0.2">
      <c r="E1543" s="31"/>
    </row>
    <row r="1544" spans="5:5" x14ac:dyDescent="0.2">
      <c r="E1544" s="31"/>
    </row>
    <row r="1545" spans="5:5" x14ac:dyDescent="0.2">
      <c r="E1545" s="31"/>
    </row>
    <row r="1546" spans="5:5" x14ac:dyDescent="0.2">
      <c r="E1546" s="31"/>
    </row>
    <row r="1547" spans="5:5" x14ac:dyDescent="0.2">
      <c r="E1547" s="31"/>
    </row>
    <row r="1548" spans="5:5" x14ac:dyDescent="0.2">
      <c r="E1548" s="31"/>
    </row>
    <row r="1549" spans="5:5" x14ac:dyDescent="0.2">
      <c r="E1549" s="31"/>
    </row>
    <row r="1550" spans="5:5" x14ac:dyDescent="0.2">
      <c r="E1550" s="31"/>
    </row>
    <row r="1551" spans="5:5" x14ac:dyDescent="0.2">
      <c r="E1551" s="31"/>
    </row>
    <row r="1552" spans="5:5" x14ac:dyDescent="0.2">
      <c r="E1552" s="31"/>
    </row>
    <row r="1553" spans="5:5" x14ac:dyDescent="0.2">
      <c r="E1553" s="31"/>
    </row>
    <row r="1554" spans="5:5" x14ac:dyDescent="0.2">
      <c r="E1554" s="31"/>
    </row>
    <row r="1555" spans="5:5" x14ac:dyDescent="0.2">
      <c r="E1555" s="31"/>
    </row>
    <row r="1556" spans="5:5" x14ac:dyDescent="0.2">
      <c r="E1556" s="31"/>
    </row>
    <row r="1557" spans="5:5" x14ac:dyDescent="0.2">
      <c r="E1557" s="31"/>
    </row>
    <row r="1558" spans="5:5" x14ac:dyDescent="0.2">
      <c r="E1558" s="31"/>
    </row>
    <row r="1559" spans="5:5" x14ac:dyDescent="0.2">
      <c r="E1559" s="31"/>
    </row>
    <row r="1560" spans="5:5" x14ac:dyDescent="0.2">
      <c r="E1560" s="31"/>
    </row>
    <row r="1561" spans="5:5" x14ac:dyDescent="0.2">
      <c r="E1561" s="31"/>
    </row>
    <row r="1562" spans="5:5" x14ac:dyDescent="0.2">
      <c r="E1562" s="31"/>
    </row>
    <row r="1563" spans="5:5" x14ac:dyDescent="0.2">
      <c r="E1563" s="31"/>
    </row>
    <row r="1564" spans="5:5" x14ac:dyDescent="0.2">
      <c r="E1564" s="31"/>
    </row>
    <row r="1565" spans="5:5" x14ac:dyDescent="0.2">
      <c r="E1565" s="31"/>
    </row>
    <row r="1566" spans="5:5" x14ac:dyDescent="0.2">
      <c r="E1566" s="31"/>
    </row>
    <row r="1567" spans="5:5" x14ac:dyDescent="0.2">
      <c r="E1567" s="31"/>
    </row>
    <row r="1568" spans="5:5" x14ac:dyDescent="0.2">
      <c r="E1568" s="31"/>
    </row>
    <row r="1569" spans="5:5" x14ac:dyDescent="0.2">
      <c r="E1569" s="31"/>
    </row>
    <row r="1570" spans="5:5" x14ac:dyDescent="0.2">
      <c r="E1570" s="31"/>
    </row>
    <row r="1571" spans="5:5" x14ac:dyDescent="0.2">
      <c r="E1571" s="31"/>
    </row>
    <row r="1572" spans="5:5" x14ac:dyDescent="0.2">
      <c r="E1572" s="31"/>
    </row>
    <row r="1573" spans="5:5" x14ac:dyDescent="0.2">
      <c r="E1573" s="31"/>
    </row>
    <row r="1574" spans="5:5" x14ac:dyDescent="0.2">
      <c r="E1574" s="31"/>
    </row>
    <row r="1575" spans="5:5" x14ac:dyDescent="0.2">
      <c r="E1575" s="31"/>
    </row>
    <row r="1576" spans="5:5" x14ac:dyDescent="0.2">
      <c r="E1576" s="31"/>
    </row>
    <row r="1577" spans="5:5" x14ac:dyDescent="0.2">
      <c r="E1577" s="31"/>
    </row>
    <row r="1578" spans="5:5" x14ac:dyDescent="0.2">
      <c r="E1578" s="31"/>
    </row>
    <row r="1579" spans="5:5" x14ac:dyDescent="0.2">
      <c r="E1579" s="31"/>
    </row>
    <row r="1580" spans="5:5" x14ac:dyDescent="0.2">
      <c r="E1580" s="31"/>
    </row>
    <row r="1581" spans="5:5" x14ac:dyDescent="0.2">
      <c r="E1581" s="31"/>
    </row>
    <row r="1582" spans="5:5" x14ac:dyDescent="0.2">
      <c r="E1582" s="31"/>
    </row>
    <row r="1583" spans="5:5" x14ac:dyDescent="0.2">
      <c r="E1583" s="31"/>
    </row>
    <row r="1584" spans="5:5" x14ac:dyDescent="0.2">
      <c r="E1584" s="31"/>
    </row>
    <row r="1585" spans="5:5" x14ac:dyDescent="0.2">
      <c r="E1585" s="31"/>
    </row>
    <row r="1586" spans="5:5" x14ac:dyDescent="0.2">
      <c r="E1586" s="31"/>
    </row>
    <row r="1587" spans="5:5" x14ac:dyDescent="0.2">
      <c r="E1587" s="31"/>
    </row>
    <row r="1588" spans="5:5" x14ac:dyDescent="0.2">
      <c r="E1588" s="31"/>
    </row>
    <row r="1589" spans="5:5" x14ac:dyDescent="0.2">
      <c r="E1589" s="31"/>
    </row>
    <row r="1590" spans="5:5" x14ac:dyDescent="0.2">
      <c r="E1590" s="31"/>
    </row>
    <row r="1591" spans="5:5" x14ac:dyDescent="0.2">
      <c r="E1591" s="31"/>
    </row>
    <row r="1592" spans="5:5" x14ac:dyDescent="0.2">
      <c r="E1592" s="31"/>
    </row>
    <row r="1593" spans="5:5" x14ac:dyDescent="0.2">
      <c r="E1593" s="31"/>
    </row>
    <row r="1594" spans="5:5" x14ac:dyDescent="0.2">
      <c r="E1594" s="31"/>
    </row>
    <row r="1595" spans="5:5" x14ac:dyDescent="0.2">
      <c r="E1595" s="31"/>
    </row>
    <row r="1596" spans="5:5" x14ac:dyDescent="0.2">
      <c r="E1596" s="31"/>
    </row>
    <row r="1597" spans="5:5" x14ac:dyDescent="0.2">
      <c r="E1597" s="31"/>
    </row>
    <row r="1598" spans="5:5" x14ac:dyDescent="0.2">
      <c r="E1598" s="31"/>
    </row>
    <row r="1599" spans="5:5" x14ac:dyDescent="0.2">
      <c r="E1599" s="31"/>
    </row>
    <row r="1600" spans="5:5" x14ac:dyDescent="0.2">
      <c r="E1600" s="31"/>
    </row>
    <row r="1601" spans="5:5" x14ac:dyDescent="0.2">
      <c r="E1601" s="31"/>
    </row>
    <row r="1602" spans="5:5" x14ac:dyDescent="0.2">
      <c r="E1602" s="31"/>
    </row>
    <row r="1603" spans="5:5" x14ac:dyDescent="0.2">
      <c r="E1603" s="31"/>
    </row>
    <row r="1604" spans="5:5" x14ac:dyDescent="0.2">
      <c r="E1604" s="31"/>
    </row>
    <row r="1605" spans="5:5" x14ac:dyDescent="0.2">
      <c r="E1605" s="31"/>
    </row>
    <row r="1606" spans="5:5" x14ac:dyDescent="0.2">
      <c r="E1606" s="31"/>
    </row>
    <row r="1607" spans="5:5" x14ac:dyDescent="0.2">
      <c r="E1607" s="31"/>
    </row>
    <row r="1608" spans="5:5" x14ac:dyDescent="0.2">
      <c r="E1608" s="31"/>
    </row>
    <row r="1609" spans="5:5" x14ac:dyDescent="0.2">
      <c r="E1609" s="31"/>
    </row>
    <row r="1610" spans="5:5" x14ac:dyDescent="0.2">
      <c r="E1610" s="31"/>
    </row>
    <row r="1611" spans="5:5" x14ac:dyDescent="0.2">
      <c r="E1611" s="31"/>
    </row>
    <row r="1612" spans="5:5" x14ac:dyDescent="0.2">
      <c r="E1612" s="31"/>
    </row>
    <row r="1613" spans="5:5" x14ac:dyDescent="0.2">
      <c r="E1613" s="31"/>
    </row>
    <row r="1614" spans="5:5" x14ac:dyDescent="0.2">
      <c r="E1614" s="31"/>
    </row>
    <row r="1615" spans="5:5" x14ac:dyDescent="0.2">
      <c r="E1615" s="31"/>
    </row>
    <row r="1616" spans="5:5" x14ac:dyDescent="0.2">
      <c r="E1616" s="31"/>
    </row>
    <row r="1617" spans="5:5" x14ac:dyDescent="0.2">
      <c r="E1617" s="31"/>
    </row>
    <row r="1618" spans="5:5" x14ac:dyDescent="0.2">
      <c r="E1618" s="31"/>
    </row>
    <row r="1619" spans="5:5" x14ac:dyDescent="0.2">
      <c r="E1619" s="31"/>
    </row>
    <row r="1620" spans="5:5" x14ac:dyDescent="0.2">
      <c r="E1620" s="31"/>
    </row>
    <row r="1621" spans="5:5" x14ac:dyDescent="0.2">
      <c r="E1621" s="31"/>
    </row>
    <row r="1622" spans="5:5" x14ac:dyDescent="0.2">
      <c r="E1622" s="31"/>
    </row>
    <row r="1623" spans="5:5" x14ac:dyDescent="0.2">
      <c r="E1623" s="31"/>
    </row>
    <row r="1624" spans="5:5" x14ac:dyDescent="0.2">
      <c r="E1624" s="31"/>
    </row>
    <row r="1625" spans="5:5" x14ac:dyDescent="0.2">
      <c r="E1625" s="31"/>
    </row>
    <row r="1626" spans="5:5" x14ac:dyDescent="0.2">
      <c r="E1626" s="31"/>
    </row>
    <row r="1627" spans="5:5" x14ac:dyDescent="0.2">
      <c r="E1627" s="31"/>
    </row>
    <row r="1628" spans="5:5" x14ac:dyDescent="0.2">
      <c r="E1628" s="31"/>
    </row>
    <row r="1629" spans="5:5" x14ac:dyDescent="0.2">
      <c r="E1629" s="31"/>
    </row>
    <row r="1630" spans="5:5" x14ac:dyDescent="0.2">
      <c r="E1630" s="31"/>
    </row>
    <row r="1631" spans="5:5" x14ac:dyDescent="0.2">
      <c r="E1631" s="31"/>
    </row>
    <row r="1632" spans="5:5" x14ac:dyDescent="0.2">
      <c r="E1632" s="31"/>
    </row>
    <row r="1633" spans="5:5" x14ac:dyDescent="0.2">
      <c r="E1633" s="31"/>
    </row>
    <row r="1634" spans="5:5" x14ac:dyDescent="0.2">
      <c r="E1634" s="31"/>
    </row>
    <row r="1635" spans="5:5" x14ac:dyDescent="0.2">
      <c r="E1635" s="31"/>
    </row>
    <row r="1636" spans="5:5" x14ac:dyDescent="0.2">
      <c r="E1636" s="31"/>
    </row>
    <row r="1637" spans="5:5" x14ac:dyDescent="0.2">
      <c r="E1637" s="31"/>
    </row>
    <row r="1638" spans="5:5" x14ac:dyDescent="0.2">
      <c r="E1638" s="31"/>
    </row>
    <row r="1639" spans="5:5" x14ac:dyDescent="0.2">
      <c r="E1639" s="31"/>
    </row>
    <row r="1640" spans="5:5" x14ac:dyDescent="0.2">
      <c r="E1640" s="31"/>
    </row>
    <row r="1641" spans="5:5" x14ac:dyDescent="0.2">
      <c r="E1641" s="31"/>
    </row>
    <row r="1642" spans="5:5" x14ac:dyDescent="0.2">
      <c r="E1642" s="31"/>
    </row>
    <row r="1643" spans="5:5" x14ac:dyDescent="0.2">
      <c r="E1643" s="31"/>
    </row>
    <row r="1644" spans="5:5" x14ac:dyDescent="0.2">
      <c r="E1644" s="31"/>
    </row>
    <row r="1645" spans="5:5" x14ac:dyDescent="0.2">
      <c r="E1645" s="31"/>
    </row>
    <row r="1646" spans="5:5" x14ac:dyDescent="0.2">
      <c r="E1646" s="31"/>
    </row>
    <row r="1647" spans="5:5" x14ac:dyDescent="0.2">
      <c r="E1647" s="31"/>
    </row>
    <row r="1648" spans="5:5" x14ac:dyDescent="0.2">
      <c r="E1648" s="31"/>
    </row>
    <row r="1649" spans="5:5" x14ac:dyDescent="0.2">
      <c r="E1649" s="31"/>
    </row>
    <row r="1650" spans="5:5" x14ac:dyDescent="0.2">
      <c r="E1650" s="31"/>
    </row>
    <row r="1651" spans="5:5" x14ac:dyDescent="0.2">
      <c r="E1651" s="31"/>
    </row>
    <row r="1652" spans="5:5" x14ac:dyDescent="0.2">
      <c r="E1652" s="31"/>
    </row>
    <row r="1653" spans="5:5" x14ac:dyDescent="0.2">
      <c r="E1653" s="31"/>
    </row>
    <row r="1654" spans="5:5" x14ac:dyDescent="0.2">
      <c r="E1654" s="31"/>
    </row>
    <row r="1655" spans="5:5" x14ac:dyDescent="0.2">
      <c r="E1655" s="31"/>
    </row>
    <row r="1656" spans="5:5" x14ac:dyDescent="0.2">
      <c r="E1656" s="31"/>
    </row>
    <row r="1657" spans="5:5" x14ac:dyDescent="0.2">
      <c r="E1657" s="31"/>
    </row>
    <row r="1658" spans="5:5" x14ac:dyDescent="0.2">
      <c r="E1658" s="31"/>
    </row>
    <row r="1659" spans="5:5" x14ac:dyDescent="0.2">
      <c r="E1659" s="31"/>
    </row>
    <row r="1660" spans="5:5" x14ac:dyDescent="0.2">
      <c r="E1660" s="31"/>
    </row>
    <row r="1661" spans="5:5" x14ac:dyDescent="0.2">
      <c r="E1661" s="31"/>
    </row>
    <row r="1662" spans="5:5" x14ac:dyDescent="0.2">
      <c r="E1662" s="31"/>
    </row>
    <row r="1663" spans="5:5" x14ac:dyDescent="0.2">
      <c r="E1663" s="31"/>
    </row>
    <row r="1664" spans="5:5" x14ac:dyDescent="0.2">
      <c r="E1664" s="31"/>
    </row>
    <row r="1665" spans="5:5" x14ac:dyDescent="0.2">
      <c r="E1665" s="31"/>
    </row>
    <row r="1666" spans="5:5" x14ac:dyDescent="0.2">
      <c r="E1666" s="31"/>
    </row>
    <row r="1667" spans="5:5" x14ac:dyDescent="0.2">
      <c r="E1667" s="31"/>
    </row>
    <row r="1668" spans="5:5" x14ac:dyDescent="0.2">
      <c r="E1668" s="31"/>
    </row>
    <row r="1669" spans="5:5" x14ac:dyDescent="0.2">
      <c r="E1669" s="31"/>
    </row>
    <row r="1670" spans="5:5" x14ac:dyDescent="0.2">
      <c r="E1670" s="31"/>
    </row>
    <row r="1671" spans="5:5" x14ac:dyDescent="0.2">
      <c r="E1671" s="31"/>
    </row>
    <row r="1672" spans="5:5" x14ac:dyDescent="0.2">
      <c r="E1672" s="31"/>
    </row>
    <row r="1673" spans="5:5" x14ac:dyDescent="0.2">
      <c r="E1673" s="31"/>
    </row>
    <row r="1674" spans="5:5" x14ac:dyDescent="0.2">
      <c r="E1674" s="31"/>
    </row>
    <row r="1675" spans="5:5" x14ac:dyDescent="0.2">
      <c r="E1675" s="31"/>
    </row>
    <row r="1676" spans="5:5" x14ac:dyDescent="0.2">
      <c r="E1676" s="31"/>
    </row>
    <row r="1677" spans="5:5" x14ac:dyDescent="0.2">
      <c r="E1677" s="31"/>
    </row>
    <row r="1678" spans="5:5" x14ac:dyDescent="0.2">
      <c r="E1678" s="31"/>
    </row>
    <row r="1679" spans="5:5" x14ac:dyDescent="0.2">
      <c r="E1679" s="31"/>
    </row>
    <row r="1680" spans="5:5" x14ac:dyDescent="0.2">
      <c r="E1680" s="31"/>
    </row>
    <row r="1681" spans="5:5" x14ac:dyDescent="0.2">
      <c r="E1681" s="31"/>
    </row>
    <row r="1682" spans="5:5" x14ac:dyDescent="0.2">
      <c r="E1682" s="31"/>
    </row>
    <row r="1683" spans="5:5" x14ac:dyDescent="0.2">
      <c r="E1683" s="31"/>
    </row>
    <row r="1684" spans="5:5" x14ac:dyDescent="0.2">
      <c r="E1684" s="31"/>
    </row>
    <row r="1685" spans="5:5" x14ac:dyDescent="0.2">
      <c r="E1685" s="31"/>
    </row>
    <row r="1686" spans="5:5" x14ac:dyDescent="0.2">
      <c r="E1686" s="31"/>
    </row>
    <row r="1687" spans="5:5" x14ac:dyDescent="0.2">
      <c r="E1687" s="31"/>
    </row>
    <row r="1688" spans="5:5" x14ac:dyDescent="0.2">
      <c r="E1688" s="31"/>
    </row>
    <row r="1689" spans="5:5" x14ac:dyDescent="0.2">
      <c r="E1689" s="31"/>
    </row>
    <row r="1690" spans="5:5" x14ac:dyDescent="0.2">
      <c r="E1690" s="31"/>
    </row>
    <row r="1691" spans="5:5" x14ac:dyDescent="0.2">
      <c r="E1691" s="31"/>
    </row>
    <row r="1692" spans="5:5" x14ac:dyDescent="0.2">
      <c r="E1692" s="31"/>
    </row>
    <row r="1693" spans="5:5" x14ac:dyDescent="0.2">
      <c r="E1693" s="31"/>
    </row>
    <row r="1694" spans="5:5" x14ac:dyDescent="0.2">
      <c r="E1694" s="31"/>
    </row>
    <row r="1695" spans="5:5" x14ac:dyDescent="0.2">
      <c r="E1695" s="31"/>
    </row>
    <row r="1696" spans="5:5" x14ac:dyDescent="0.2">
      <c r="E1696" s="31"/>
    </row>
    <row r="1697" spans="5:5" x14ac:dyDescent="0.2">
      <c r="E1697" s="31"/>
    </row>
    <row r="1698" spans="5:5" x14ac:dyDescent="0.2">
      <c r="E1698" s="31"/>
    </row>
    <row r="1699" spans="5:5" x14ac:dyDescent="0.2">
      <c r="E1699" s="31"/>
    </row>
    <row r="1700" spans="5:5" x14ac:dyDescent="0.2">
      <c r="E1700" s="31"/>
    </row>
    <row r="1701" spans="5:5" x14ac:dyDescent="0.2">
      <c r="E1701" s="31"/>
    </row>
    <row r="1702" spans="5:5" x14ac:dyDescent="0.2">
      <c r="E1702" s="31"/>
    </row>
    <row r="1703" spans="5:5" x14ac:dyDescent="0.2">
      <c r="E1703" s="31"/>
    </row>
    <row r="1704" spans="5:5" x14ac:dyDescent="0.2">
      <c r="E1704" s="31"/>
    </row>
    <row r="1705" spans="5:5" x14ac:dyDescent="0.2">
      <c r="E1705" s="31"/>
    </row>
    <row r="1706" spans="5:5" x14ac:dyDescent="0.2">
      <c r="E1706" s="31"/>
    </row>
    <row r="1707" spans="5:5" x14ac:dyDescent="0.2">
      <c r="E1707" s="31"/>
    </row>
    <row r="1708" spans="5:5" x14ac:dyDescent="0.2">
      <c r="E1708" s="31"/>
    </row>
    <row r="1709" spans="5:5" x14ac:dyDescent="0.2">
      <c r="E1709" s="31"/>
    </row>
    <row r="1710" spans="5:5" x14ac:dyDescent="0.2">
      <c r="E1710" s="31"/>
    </row>
    <row r="1711" spans="5:5" x14ac:dyDescent="0.2">
      <c r="E1711" s="31"/>
    </row>
    <row r="1712" spans="5:5" x14ac:dyDescent="0.2">
      <c r="E1712" s="31"/>
    </row>
    <row r="1713" spans="5:5" x14ac:dyDescent="0.2">
      <c r="E1713" s="31"/>
    </row>
    <row r="1714" spans="5:5" x14ac:dyDescent="0.2">
      <c r="E1714" s="31"/>
    </row>
    <row r="1715" spans="5:5" x14ac:dyDescent="0.2">
      <c r="E1715" s="31"/>
    </row>
    <row r="1716" spans="5:5" x14ac:dyDescent="0.2">
      <c r="E1716" s="31"/>
    </row>
    <row r="1717" spans="5:5" x14ac:dyDescent="0.2">
      <c r="E1717" s="31"/>
    </row>
    <row r="1718" spans="5:5" x14ac:dyDescent="0.2">
      <c r="E1718" s="31"/>
    </row>
    <row r="1719" spans="5:5" x14ac:dyDescent="0.2">
      <c r="E1719" s="31"/>
    </row>
    <row r="1720" spans="5:5" x14ac:dyDescent="0.2">
      <c r="E1720" s="31"/>
    </row>
    <row r="1721" spans="5:5" x14ac:dyDescent="0.2">
      <c r="E1721" s="31"/>
    </row>
    <row r="1722" spans="5:5" x14ac:dyDescent="0.2">
      <c r="E1722" s="31"/>
    </row>
    <row r="1723" spans="5:5" x14ac:dyDescent="0.2">
      <c r="E1723" s="31"/>
    </row>
    <row r="1724" spans="5:5" x14ac:dyDescent="0.2">
      <c r="E1724" s="31"/>
    </row>
    <row r="1725" spans="5:5" x14ac:dyDescent="0.2">
      <c r="E1725" s="31"/>
    </row>
    <row r="1726" spans="5:5" x14ac:dyDescent="0.2">
      <c r="E1726" s="31"/>
    </row>
    <row r="1727" spans="5:5" x14ac:dyDescent="0.2">
      <c r="E1727" s="31"/>
    </row>
    <row r="1728" spans="5:5" x14ac:dyDescent="0.2">
      <c r="E1728" s="31"/>
    </row>
    <row r="1729" spans="5:5" x14ac:dyDescent="0.2">
      <c r="E1729" s="31"/>
    </row>
    <row r="1730" spans="5:5" x14ac:dyDescent="0.2">
      <c r="E1730" s="31"/>
    </row>
    <row r="1731" spans="5:5" x14ac:dyDescent="0.2">
      <c r="E1731" s="31"/>
    </row>
    <row r="1732" spans="5:5" x14ac:dyDescent="0.2">
      <c r="E1732" s="31"/>
    </row>
    <row r="1733" spans="5:5" x14ac:dyDescent="0.2">
      <c r="E1733" s="31"/>
    </row>
    <row r="1734" spans="5:5" x14ac:dyDescent="0.2">
      <c r="E1734" s="31"/>
    </row>
    <row r="1735" spans="5:5" x14ac:dyDescent="0.2">
      <c r="E1735" s="31"/>
    </row>
    <row r="1736" spans="5:5" x14ac:dyDescent="0.2">
      <c r="E1736" s="31"/>
    </row>
    <row r="1737" spans="5:5" x14ac:dyDescent="0.2">
      <c r="E1737" s="31"/>
    </row>
    <row r="1738" spans="5:5" x14ac:dyDescent="0.2">
      <c r="E1738" s="31"/>
    </row>
    <row r="1739" spans="5:5" x14ac:dyDescent="0.2">
      <c r="E1739" s="31"/>
    </row>
    <row r="1740" spans="5:5" x14ac:dyDescent="0.2">
      <c r="E1740" s="31"/>
    </row>
    <row r="1741" spans="5:5" x14ac:dyDescent="0.2">
      <c r="E1741" s="31"/>
    </row>
    <row r="1742" spans="5:5" x14ac:dyDescent="0.2">
      <c r="E1742" s="31"/>
    </row>
    <row r="1743" spans="5:5" x14ac:dyDescent="0.2">
      <c r="E1743" s="31"/>
    </row>
    <row r="1744" spans="5:5" x14ac:dyDescent="0.2">
      <c r="E1744" s="31"/>
    </row>
    <row r="1745" spans="5:5" x14ac:dyDescent="0.2">
      <c r="E1745" s="31"/>
    </row>
    <row r="1746" spans="5:5" x14ac:dyDescent="0.2">
      <c r="E1746" s="31"/>
    </row>
    <row r="1747" spans="5:5" x14ac:dyDescent="0.2">
      <c r="E1747" s="31"/>
    </row>
    <row r="1748" spans="5:5" x14ac:dyDescent="0.2">
      <c r="E1748" s="31"/>
    </row>
    <row r="1749" spans="5:5" x14ac:dyDescent="0.2">
      <c r="E1749" s="31"/>
    </row>
    <row r="1750" spans="5:5" x14ac:dyDescent="0.2">
      <c r="E1750" s="31"/>
    </row>
    <row r="1751" spans="5:5" x14ac:dyDescent="0.2">
      <c r="E1751" s="31"/>
    </row>
    <row r="1752" spans="5:5" x14ac:dyDescent="0.2">
      <c r="E1752" s="31"/>
    </row>
    <row r="1753" spans="5:5" x14ac:dyDescent="0.2">
      <c r="E1753" s="31"/>
    </row>
    <row r="1754" spans="5:5" x14ac:dyDescent="0.2">
      <c r="E1754" s="31"/>
    </row>
    <row r="1755" spans="5:5" x14ac:dyDescent="0.2">
      <c r="E1755" s="31"/>
    </row>
    <row r="1756" spans="5:5" x14ac:dyDescent="0.2">
      <c r="E1756" s="31"/>
    </row>
    <row r="1757" spans="5:5" x14ac:dyDescent="0.2">
      <c r="E1757" s="31"/>
    </row>
    <row r="1758" spans="5:5" x14ac:dyDescent="0.2">
      <c r="E1758" s="31"/>
    </row>
    <row r="1759" spans="5:5" x14ac:dyDescent="0.2">
      <c r="E1759" s="31"/>
    </row>
    <row r="1760" spans="5:5" x14ac:dyDescent="0.2">
      <c r="E1760" s="31"/>
    </row>
    <row r="1761" spans="5:5" x14ac:dyDescent="0.2">
      <c r="E1761" s="31"/>
    </row>
    <row r="1762" spans="5:5" x14ac:dyDescent="0.2">
      <c r="E1762" s="31"/>
    </row>
    <row r="1763" spans="5:5" x14ac:dyDescent="0.2">
      <c r="E1763" s="31"/>
    </row>
    <row r="1764" spans="5:5" x14ac:dyDescent="0.2">
      <c r="E1764" s="31"/>
    </row>
    <row r="1765" spans="5:5" x14ac:dyDescent="0.2">
      <c r="E1765" s="31"/>
    </row>
    <row r="1766" spans="5:5" x14ac:dyDescent="0.2">
      <c r="E1766" s="31"/>
    </row>
    <row r="1767" spans="5:5" x14ac:dyDescent="0.2">
      <c r="E1767" s="31"/>
    </row>
    <row r="1768" spans="5:5" x14ac:dyDescent="0.2">
      <c r="E1768" s="31"/>
    </row>
    <row r="1769" spans="5:5" x14ac:dyDescent="0.2">
      <c r="E1769" s="31"/>
    </row>
    <row r="1770" spans="5:5" x14ac:dyDescent="0.2">
      <c r="E1770" s="31"/>
    </row>
    <row r="1771" spans="5:5" x14ac:dyDescent="0.2">
      <c r="E1771" s="31"/>
    </row>
    <row r="1772" spans="5:5" x14ac:dyDescent="0.2">
      <c r="E1772" s="31"/>
    </row>
    <row r="1773" spans="5:5" x14ac:dyDescent="0.2">
      <c r="E1773" s="31"/>
    </row>
    <row r="1774" spans="5:5" x14ac:dyDescent="0.2">
      <c r="E1774" s="31"/>
    </row>
    <row r="1775" spans="5:5" x14ac:dyDescent="0.2">
      <c r="E1775" s="31"/>
    </row>
    <row r="1776" spans="5:5" x14ac:dyDescent="0.2">
      <c r="E1776" s="31"/>
    </row>
    <row r="1777" spans="5:5" x14ac:dyDescent="0.2">
      <c r="E1777" s="31"/>
    </row>
    <row r="1778" spans="5:5" x14ac:dyDescent="0.2">
      <c r="E1778" s="31"/>
    </row>
    <row r="1779" spans="5:5" x14ac:dyDescent="0.2">
      <c r="E1779" s="31"/>
    </row>
    <row r="1780" spans="5:5" x14ac:dyDescent="0.2">
      <c r="E1780" s="31"/>
    </row>
    <row r="1781" spans="5:5" x14ac:dyDescent="0.2">
      <c r="E1781" s="31"/>
    </row>
    <row r="1782" spans="5:5" x14ac:dyDescent="0.2">
      <c r="E1782" s="31"/>
    </row>
    <row r="1783" spans="5:5" x14ac:dyDescent="0.2">
      <c r="E1783" s="31"/>
    </row>
    <row r="1784" spans="5:5" x14ac:dyDescent="0.2">
      <c r="E1784" s="31"/>
    </row>
    <row r="1785" spans="5:5" x14ac:dyDescent="0.2">
      <c r="E1785" s="31"/>
    </row>
    <row r="1786" spans="5:5" x14ac:dyDescent="0.2">
      <c r="E1786" s="31"/>
    </row>
    <row r="1787" spans="5:5" x14ac:dyDescent="0.2">
      <c r="E1787" s="31"/>
    </row>
    <row r="1788" spans="5:5" x14ac:dyDescent="0.2">
      <c r="E1788" s="31"/>
    </row>
    <row r="1789" spans="5:5" x14ac:dyDescent="0.2">
      <c r="E1789" s="31"/>
    </row>
    <row r="1790" spans="5:5" x14ac:dyDescent="0.2">
      <c r="E1790" s="31"/>
    </row>
    <row r="1791" spans="5:5" x14ac:dyDescent="0.2">
      <c r="E1791" s="31"/>
    </row>
    <row r="1792" spans="5:5" x14ac:dyDescent="0.2">
      <c r="E1792" s="31"/>
    </row>
    <row r="1793" spans="5:5" x14ac:dyDescent="0.2">
      <c r="E1793" s="31"/>
    </row>
    <row r="1794" spans="5:5" x14ac:dyDescent="0.2">
      <c r="E1794" s="31"/>
    </row>
    <row r="1795" spans="5:5" x14ac:dyDescent="0.2">
      <c r="E1795" s="31"/>
    </row>
    <row r="1796" spans="5:5" x14ac:dyDescent="0.2">
      <c r="E1796" s="31"/>
    </row>
    <row r="1797" spans="5:5" x14ac:dyDescent="0.2">
      <c r="E1797" s="31"/>
    </row>
    <row r="1798" spans="5:5" x14ac:dyDescent="0.2">
      <c r="E1798" s="31"/>
    </row>
    <row r="1799" spans="5:5" x14ac:dyDescent="0.2">
      <c r="E1799" s="31"/>
    </row>
    <row r="1800" spans="5:5" x14ac:dyDescent="0.2">
      <c r="E1800" s="31"/>
    </row>
    <row r="1801" spans="5:5" x14ac:dyDescent="0.2">
      <c r="E1801" s="31"/>
    </row>
    <row r="1802" spans="5:5" x14ac:dyDescent="0.2">
      <c r="E1802" s="31"/>
    </row>
    <row r="1803" spans="5:5" x14ac:dyDescent="0.2">
      <c r="E1803" s="31"/>
    </row>
    <row r="1804" spans="5:5" x14ac:dyDescent="0.2">
      <c r="E1804" s="31"/>
    </row>
    <row r="1805" spans="5:5" x14ac:dyDescent="0.2">
      <c r="E1805" s="31"/>
    </row>
    <row r="1806" spans="5:5" x14ac:dyDescent="0.2">
      <c r="E1806" s="31"/>
    </row>
    <row r="1807" spans="5:5" x14ac:dyDescent="0.2">
      <c r="E1807" s="31"/>
    </row>
    <row r="1808" spans="5:5" x14ac:dyDescent="0.2">
      <c r="E1808" s="31"/>
    </row>
    <row r="1809" spans="5:5" x14ac:dyDescent="0.2">
      <c r="E1809" s="31"/>
    </row>
    <row r="1810" spans="5:5" x14ac:dyDescent="0.2">
      <c r="E1810" s="31"/>
    </row>
    <row r="1811" spans="5:5" x14ac:dyDescent="0.2">
      <c r="E1811" s="31"/>
    </row>
    <row r="1812" spans="5:5" x14ac:dyDescent="0.2">
      <c r="E1812" s="31"/>
    </row>
    <row r="1813" spans="5:5" x14ac:dyDescent="0.2">
      <c r="E1813" s="31"/>
    </row>
    <row r="1814" spans="5:5" x14ac:dyDescent="0.2">
      <c r="E1814" s="31"/>
    </row>
    <row r="1815" spans="5:5" x14ac:dyDescent="0.2">
      <c r="E1815" s="31"/>
    </row>
    <row r="1816" spans="5:5" x14ac:dyDescent="0.2">
      <c r="E1816" s="31"/>
    </row>
    <row r="1817" spans="5:5" x14ac:dyDescent="0.2">
      <c r="E1817" s="31"/>
    </row>
    <row r="1818" spans="5:5" x14ac:dyDescent="0.2">
      <c r="E1818" s="31"/>
    </row>
    <row r="1819" spans="5:5" x14ac:dyDescent="0.2">
      <c r="E1819" s="31"/>
    </row>
    <row r="1820" spans="5:5" x14ac:dyDescent="0.2">
      <c r="E1820" s="31"/>
    </row>
    <row r="1821" spans="5:5" x14ac:dyDescent="0.2">
      <c r="E1821" s="31"/>
    </row>
    <row r="1822" spans="5:5" x14ac:dyDescent="0.2">
      <c r="E1822" s="31"/>
    </row>
    <row r="1823" spans="5:5" x14ac:dyDescent="0.2">
      <c r="E1823" s="31"/>
    </row>
    <row r="1824" spans="5:5" x14ac:dyDescent="0.2">
      <c r="E1824" s="31"/>
    </row>
    <row r="1825" spans="5:5" x14ac:dyDescent="0.2">
      <c r="E1825" s="31"/>
    </row>
    <row r="1826" spans="5:5" x14ac:dyDescent="0.2">
      <c r="E1826" s="31"/>
    </row>
    <row r="1827" spans="5:5" x14ac:dyDescent="0.2">
      <c r="E1827" s="31"/>
    </row>
    <row r="1828" spans="5:5" x14ac:dyDescent="0.2">
      <c r="E1828" s="31"/>
    </row>
    <row r="1829" spans="5:5" x14ac:dyDescent="0.2">
      <c r="E1829" s="31"/>
    </row>
    <row r="1830" spans="5:5" x14ac:dyDescent="0.2">
      <c r="E1830" s="31"/>
    </row>
    <row r="1831" spans="5:5" x14ac:dyDescent="0.2">
      <c r="E1831" s="31"/>
    </row>
    <row r="1832" spans="5:5" x14ac:dyDescent="0.2">
      <c r="E1832" s="31"/>
    </row>
    <row r="1833" spans="5:5" x14ac:dyDescent="0.2">
      <c r="E1833" s="31"/>
    </row>
    <row r="1834" spans="5:5" x14ac:dyDescent="0.2">
      <c r="E1834" s="31"/>
    </row>
    <row r="1835" spans="5:5" x14ac:dyDescent="0.2">
      <c r="E1835" s="31"/>
    </row>
    <row r="1836" spans="5:5" x14ac:dyDescent="0.2">
      <c r="E1836" s="31"/>
    </row>
    <row r="1837" spans="5:5" x14ac:dyDescent="0.2">
      <c r="E1837" s="31"/>
    </row>
    <row r="1838" spans="5:5" x14ac:dyDescent="0.2">
      <c r="E1838" s="31"/>
    </row>
    <row r="1839" spans="5:5" x14ac:dyDescent="0.2">
      <c r="E1839" s="31"/>
    </row>
    <row r="1840" spans="5:5" x14ac:dyDescent="0.2">
      <c r="E1840" s="31"/>
    </row>
    <row r="1841" spans="5:5" x14ac:dyDescent="0.2">
      <c r="E1841" s="31"/>
    </row>
    <row r="1842" spans="5:5" x14ac:dyDescent="0.2">
      <c r="E1842" s="31"/>
    </row>
    <row r="1843" spans="5:5" x14ac:dyDescent="0.2">
      <c r="E1843" s="31"/>
    </row>
    <row r="1844" spans="5:5" x14ac:dyDescent="0.2">
      <c r="E1844" s="31"/>
    </row>
    <row r="1845" spans="5:5" x14ac:dyDescent="0.2">
      <c r="E1845" s="31"/>
    </row>
    <row r="1846" spans="5:5" x14ac:dyDescent="0.2">
      <c r="E1846" s="31"/>
    </row>
    <row r="1847" spans="5:5" x14ac:dyDescent="0.2">
      <c r="E1847" s="31"/>
    </row>
    <row r="1848" spans="5:5" x14ac:dyDescent="0.2">
      <c r="E1848" s="31"/>
    </row>
    <row r="1849" spans="5:5" x14ac:dyDescent="0.2">
      <c r="E1849" s="31"/>
    </row>
    <row r="1850" spans="5:5" x14ac:dyDescent="0.2">
      <c r="E1850" s="31"/>
    </row>
    <row r="1851" spans="5:5" x14ac:dyDescent="0.2">
      <c r="E1851" s="31"/>
    </row>
    <row r="1852" spans="5:5" x14ac:dyDescent="0.2">
      <c r="E1852" s="31"/>
    </row>
    <row r="1853" spans="5:5" x14ac:dyDescent="0.2">
      <c r="E1853" s="31"/>
    </row>
    <row r="1854" spans="5:5" x14ac:dyDescent="0.2">
      <c r="E1854" s="31"/>
    </row>
    <row r="1855" spans="5:5" x14ac:dyDescent="0.2">
      <c r="E1855" s="31"/>
    </row>
    <row r="1856" spans="5:5" x14ac:dyDescent="0.2">
      <c r="E1856" s="31"/>
    </row>
    <row r="1857" spans="5:5" x14ac:dyDescent="0.2">
      <c r="E1857" s="31"/>
    </row>
    <row r="1858" spans="5:5" x14ac:dyDescent="0.2">
      <c r="E1858" s="31"/>
    </row>
    <row r="1859" spans="5:5" x14ac:dyDescent="0.2">
      <c r="E1859" s="31"/>
    </row>
    <row r="1860" spans="5:5" x14ac:dyDescent="0.2">
      <c r="E1860" s="31"/>
    </row>
    <row r="1861" spans="5:5" x14ac:dyDescent="0.2">
      <c r="E1861" s="31"/>
    </row>
    <row r="1862" spans="5:5" x14ac:dyDescent="0.2">
      <c r="E1862" s="31"/>
    </row>
    <row r="1863" spans="5:5" x14ac:dyDescent="0.2">
      <c r="E1863" s="31"/>
    </row>
    <row r="1864" spans="5:5" x14ac:dyDescent="0.2">
      <c r="E1864" s="31"/>
    </row>
    <row r="1865" spans="5:5" x14ac:dyDescent="0.2">
      <c r="E1865" s="31"/>
    </row>
    <row r="1866" spans="5:5" x14ac:dyDescent="0.2">
      <c r="E1866" s="31"/>
    </row>
    <row r="1867" spans="5:5" x14ac:dyDescent="0.2">
      <c r="E1867" s="31"/>
    </row>
    <row r="1868" spans="5:5" x14ac:dyDescent="0.2">
      <c r="E1868" s="31"/>
    </row>
    <row r="1869" spans="5:5" x14ac:dyDescent="0.2">
      <c r="E1869" s="31"/>
    </row>
    <row r="1870" spans="5:5" x14ac:dyDescent="0.2">
      <c r="E1870" s="31"/>
    </row>
    <row r="1871" spans="5:5" x14ac:dyDescent="0.2">
      <c r="E1871" s="31"/>
    </row>
    <row r="1872" spans="5:5" x14ac:dyDescent="0.2">
      <c r="E1872" s="31"/>
    </row>
    <row r="1873" spans="5:5" x14ac:dyDescent="0.2">
      <c r="E1873" s="31"/>
    </row>
    <row r="1874" spans="5:5" x14ac:dyDescent="0.2">
      <c r="E1874" s="31"/>
    </row>
    <row r="1875" spans="5:5" x14ac:dyDescent="0.2">
      <c r="E1875" s="31"/>
    </row>
    <row r="1876" spans="5:5" x14ac:dyDescent="0.2">
      <c r="E1876" s="31"/>
    </row>
    <row r="1877" spans="5:5" x14ac:dyDescent="0.2">
      <c r="E1877" s="31"/>
    </row>
    <row r="1878" spans="5:5" x14ac:dyDescent="0.2">
      <c r="E1878" s="31"/>
    </row>
    <row r="1879" spans="5:5" x14ac:dyDescent="0.2">
      <c r="E1879" s="31"/>
    </row>
    <row r="1880" spans="5:5" x14ac:dyDescent="0.2">
      <c r="E1880" s="31"/>
    </row>
    <row r="1881" spans="5:5" x14ac:dyDescent="0.2">
      <c r="E1881" s="31"/>
    </row>
    <row r="1882" spans="5:5" x14ac:dyDescent="0.2">
      <c r="E1882" s="31"/>
    </row>
    <row r="1883" spans="5:5" x14ac:dyDescent="0.2">
      <c r="E1883" s="31"/>
    </row>
    <row r="1884" spans="5:5" x14ac:dyDescent="0.2">
      <c r="E1884" s="31"/>
    </row>
    <row r="1885" spans="5:5" x14ac:dyDescent="0.2">
      <c r="E1885" s="31"/>
    </row>
    <row r="1886" spans="5:5" x14ac:dyDescent="0.2">
      <c r="E1886" s="31"/>
    </row>
    <row r="1887" spans="5:5" x14ac:dyDescent="0.2">
      <c r="E1887" s="31"/>
    </row>
    <row r="1888" spans="5:5" x14ac:dyDescent="0.2">
      <c r="E1888" s="31"/>
    </row>
    <row r="1889" spans="5:5" x14ac:dyDescent="0.2">
      <c r="E1889" s="31"/>
    </row>
    <row r="1890" spans="5:5" x14ac:dyDescent="0.2">
      <c r="E1890" s="31"/>
    </row>
    <row r="1891" spans="5:5" x14ac:dyDescent="0.2">
      <c r="E1891" s="31"/>
    </row>
    <row r="1892" spans="5:5" x14ac:dyDescent="0.2">
      <c r="E1892" s="31"/>
    </row>
    <row r="1893" spans="5:5" x14ac:dyDescent="0.2">
      <c r="E1893" s="31"/>
    </row>
    <row r="1894" spans="5:5" x14ac:dyDescent="0.2">
      <c r="E1894" s="31"/>
    </row>
    <row r="1895" spans="5:5" x14ac:dyDescent="0.2">
      <c r="E1895" s="31"/>
    </row>
    <row r="1896" spans="5:5" x14ac:dyDescent="0.2">
      <c r="E1896" s="31"/>
    </row>
    <row r="1897" spans="5:5" x14ac:dyDescent="0.2">
      <c r="E1897" s="31"/>
    </row>
    <row r="1898" spans="5:5" x14ac:dyDescent="0.2">
      <c r="E1898" s="31"/>
    </row>
    <row r="1899" spans="5:5" x14ac:dyDescent="0.2">
      <c r="E1899" s="31"/>
    </row>
    <row r="1900" spans="5:5" x14ac:dyDescent="0.2">
      <c r="E1900" s="31"/>
    </row>
    <row r="1901" spans="5:5" x14ac:dyDescent="0.2">
      <c r="E1901" s="31"/>
    </row>
    <row r="1902" spans="5:5" x14ac:dyDescent="0.2">
      <c r="E1902" s="31"/>
    </row>
    <row r="1903" spans="5:5" x14ac:dyDescent="0.2">
      <c r="E1903" s="31"/>
    </row>
    <row r="1904" spans="5:5" x14ac:dyDescent="0.2">
      <c r="E1904" s="31"/>
    </row>
    <row r="1905" spans="5:5" x14ac:dyDescent="0.2">
      <c r="E1905" s="31"/>
    </row>
    <row r="1906" spans="5:5" x14ac:dyDescent="0.2">
      <c r="E1906" s="31"/>
    </row>
    <row r="1907" spans="5:5" x14ac:dyDescent="0.2">
      <c r="E1907" s="31"/>
    </row>
    <row r="1908" spans="5:5" x14ac:dyDescent="0.2">
      <c r="E1908" s="31"/>
    </row>
    <row r="1909" spans="5:5" x14ac:dyDescent="0.2">
      <c r="E1909" s="31"/>
    </row>
    <row r="1910" spans="5:5" x14ac:dyDescent="0.2">
      <c r="E1910" s="31"/>
    </row>
    <row r="1911" spans="5:5" x14ac:dyDescent="0.2">
      <c r="E1911" s="31"/>
    </row>
    <row r="1912" spans="5:5" x14ac:dyDescent="0.2">
      <c r="E1912" s="31"/>
    </row>
    <row r="1913" spans="5:5" x14ac:dyDescent="0.2">
      <c r="E1913" s="31"/>
    </row>
    <row r="1914" spans="5:5" x14ac:dyDescent="0.2">
      <c r="E1914" s="31"/>
    </row>
    <row r="1915" spans="5:5" x14ac:dyDescent="0.2">
      <c r="E1915" s="31"/>
    </row>
    <row r="1916" spans="5:5" x14ac:dyDescent="0.2">
      <c r="E1916" s="31"/>
    </row>
    <row r="1917" spans="5:5" x14ac:dyDescent="0.2">
      <c r="E1917" s="31"/>
    </row>
    <row r="1918" spans="5:5" x14ac:dyDescent="0.2">
      <c r="E1918" s="31"/>
    </row>
    <row r="1919" spans="5:5" x14ac:dyDescent="0.2">
      <c r="E1919" s="31"/>
    </row>
    <row r="1920" spans="5:5" x14ac:dyDescent="0.2">
      <c r="E1920" s="31"/>
    </row>
    <row r="1921" spans="5:5" x14ac:dyDescent="0.2">
      <c r="E1921" s="31"/>
    </row>
    <row r="1922" spans="5:5" x14ac:dyDescent="0.2">
      <c r="E1922" s="31"/>
    </row>
    <row r="1923" spans="5:5" x14ac:dyDescent="0.2">
      <c r="E1923" s="31"/>
    </row>
    <row r="1924" spans="5:5" x14ac:dyDescent="0.2">
      <c r="E1924" s="31"/>
    </row>
    <row r="1925" spans="5:5" x14ac:dyDescent="0.2">
      <c r="E1925" s="31"/>
    </row>
    <row r="1926" spans="5:5" x14ac:dyDescent="0.2">
      <c r="E1926" s="31"/>
    </row>
    <row r="1927" spans="5:5" x14ac:dyDescent="0.2">
      <c r="E1927" s="31"/>
    </row>
    <row r="1928" spans="5:5" x14ac:dyDescent="0.2">
      <c r="E1928" s="31"/>
    </row>
    <row r="1929" spans="5:5" x14ac:dyDescent="0.2">
      <c r="E1929" s="31"/>
    </row>
    <row r="1930" spans="5:5" x14ac:dyDescent="0.2">
      <c r="E1930" s="31"/>
    </row>
    <row r="1931" spans="5:5" x14ac:dyDescent="0.2">
      <c r="E1931" s="31"/>
    </row>
    <row r="1932" spans="5:5" x14ac:dyDescent="0.2">
      <c r="E1932" s="31"/>
    </row>
    <row r="1933" spans="5:5" x14ac:dyDescent="0.2">
      <c r="E1933" s="31"/>
    </row>
    <row r="1934" spans="5:5" x14ac:dyDescent="0.2">
      <c r="E1934" s="31"/>
    </row>
    <row r="1935" spans="5:5" x14ac:dyDescent="0.2">
      <c r="E1935" s="31"/>
    </row>
    <row r="1936" spans="5:5" x14ac:dyDescent="0.2">
      <c r="E1936" s="31"/>
    </row>
    <row r="1937" spans="5:5" x14ac:dyDescent="0.2">
      <c r="E1937" s="31"/>
    </row>
    <row r="1938" spans="5:5" x14ac:dyDescent="0.2">
      <c r="E1938" s="31"/>
    </row>
    <row r="1939" spans="5:5" x14ac:dyDescent="0.2">
      <c r="E1939" s="31"/>
    </row>
    <row r="1940" spans="5:5" x14ac:dyDescent="0.2">
      <c r="E1940" s="31"/>
    </row>
    <row r="1941" spans="5:5" x14ac:dyDescent="0.2">
      <c r="E1941" s="31"/>
    </row>
    <row r="1942" spans="5:5" x14ac:dyDescent="0.2">
      <c r="E1942" s="31"/>
    </row>
    <row r="1943" spans="5:5" x14ac:dyDescent="0.2">
      <c r="E1943" s="31"/>
    </row>
    <row r="1944" spans="5:5" x14ac:dyDescent="0.2">
      <c r="E1944" s="31"/>
    </row>
    <row r="1945" spans="5:5" x14ac:dyDescent="0.2">
      <c r="E1945" s="31"/>
    </row>
    <row r="1946" spans="5:5" x14ac:dyDescent="0.2">
      <c r="E1946" s="31"/>
    </row>
    <row r="1947" spans="5:5" x14ac:dyDescent="0.2">
      <c r="E1947" s="31"/>
    </row>
    <row r="1948" spans="5:5" x14ac:dyDescent="0.2">
      <c r="E1948" s="31"/>
    </row>
    <row r="1949" spans="5:5" x14ac:dyDescent="0.2">
      <c r="E1949" s="31"/>
    </row>
    <row r="1950" spans="5:5" x14ac:dyDescent="0.2">
      <c r="E1950" s="31"/>
    </row>
    <row r="1951" spans="5:5" x14ac:dyDescent="0.2">
      <c r="E1951" s="31"/>
    </row>
    <row r="1952" spans="5:5" x14ac:dyDescent="0.2">
      <c r="E1952" s="31"/>
    </row>
    <row r="1953" spans="5:5" x14ac:dyDescent="0.2">
      <c r="E1953" s="31"/>
    </row>
    <row r="1954" spans="5:5" x14ac:dyDescent="0.2">
      <c r="E1954" s="31"/>
    </row>
    <row r="1955" spans="5:5" x14ac:dyDescent="0.2">
      <c r="E1955" s="31"/>
    </row>
    <row r="1956" spans="5:5" x14ac:dyDescent="0.2">
      <c r="E1956" s="31"/>
    </row>
    <row r="1957" spans="5:5" x14ac:dyDescent="0.2">
      <c r="E1957" s="31"/>
    </row>
    <row r="1958" spans="5:5" x14ac:dyDescent="0.2">
      <c r="E1958" s="31"/>
    </row>
    <row r="1959" spans="5:5" x14ac:dyDescent="0.2">
      <c r="E1959" s="31"/>
    </row>
    <row r="1960" spans="5:5" x14ac:dyDescent="0.2">
      <c r="E1960" s="31"/>
    </row>
    <row r="1961" spans="5:5" x14ac:dyDescent="0.2">
      <c r="E1961" s="31"/>
    </row>
    <row r="1962" spans="5:5" x14ac:dyDescent="0.2">
      <c r="E1962" s="31"/>
    </row>
    <row r="1963" spans="5:5" x14ac:dyDescent="0.2">
      <c r="E1963" s="31"/>
    </row>
    <row r="1964" spans="5:5" x14ac:dyDescent="0.2">
      <c r="E1964" s="31"/>
    </row>
    <row r="1965" spans="5:5" x14ac:dyDescent="0.2">
      <c r="E1965" s="31"/>
    </row>
    <row r="1966" spans="5:5" x14ac:dyDescent="0.2">
      <c r="E1966" s="31"/>
    </row>
    <row r="1967" spans="5:5" x14ac:dyDescent="0.2">
      <c r="E1967" s="31"/>
    </row>
    <row r="1968" spans="5:5" x14ac:dyDescent="0.2">
      <c r="E1968" s="31"/>
    </row>
    <row r="1969" spans="5:5" x14ac:dyDescent="0.2">
      <c r="E1969" s="31"/>
    </row>
    <row r="1970" spans="5:5" x14ac:dyDescent="0.2">
      <c r="E1970" s="31"/>
    </row>
    <row r="1971" spans="5:5" x14ac:dyDescent="0.2">
      <c r="E1971" s="31"/>
    </row>
    <row r="1972" spans="5:5" x14ac:dyDescent="0.2">
      <c r="E1972" s="31"/>
    </row>
    <row r="1973" spans="5:5" x14ac:dyDescent="0.2">
      <c r="E1973" s="31"/>
    </row>
    <row r="1974" spans="5:5" x14ac:dyDescent="0.2">
      <c r="E1974" s="31"/>
    </row>
    <row r="1975" spans="5:5" x14ac:dyDescent="0.2">
      <c r="E1975" s="31"/>
    </row>
    <row r="1976" spans="5:5" x14ac:dyDescent="0.2">
      <c r="E1976" s="31"/>
    </row>
    <row r="1977" spans="5:5" x14ac:dyDescent="0.2">
      <c r="E1977" s="31"/>
    </row>
    <row r="1978" spans="5:5" x14ac:dyDescent="0.2">
      <c r="E1978" s="31"/>
    </row>
    <row r="1979" spans="5:5" x14ac:dyDescent="0.2">
      <c r="E1979" s="31"/>
    </row>
    <row r="1980" spans="5:5" x14ac:dyDescent="0.2">
      <c r="E1980" s="31"/>
    </row>
    <row r="1981" spans="5:5" x14ac:dyDescent="0.2">
      <c r="E1981" s="31"/>
    </row>
    <row r="1982" spans="5:5" x14ac:dyDescent="0.2">
      <c r="E1982" s="31"/>
    </row>
    <row r="1983" spans="5:5" x14ac:dyDescent="0.2">
      <c r="E1983" s="31"/>
    </row>
    <row r="1984" spans="5:5" x14ac:dyDescent="0.2">
      <c r="E1984" s="31"/>
    </row>
    <row r="1985" spans="5:5" x14ac:dyDescent="0.2">
      <c r="E1985" s="31"/>
    </row>
    <row r="1986" spans="5:5" x14ac:dyDescent="0.2">
      <c r="E1986" s="31"/>
    </row>
    <row r="1987" spans="5:5" x14ac:dyDescent="0.2">
      <c r="E1987" s="31"/>
    </row>
    <row r="1988" spans="5:5" x14ac:dyDescent="0.2">
      <c r="E1988" s="31"/>
    </row>
    <row r="1989" spans="5:5" x14ac:dyDescent="0.2">
      <c r="E1989" s="31"/>
    </row>
    <row r="1990" spans="5:5" x14ac:dyDescent="0.2">
      <c r="E1990" s="31"/>
    </row>
    <row r="1991" spans="5:5" x14ac:dyDescent="0.2">
      <c r="E1991" s="31"/>
    </row>
    <row r="1992" spans="5:5" x14ac:dyDescent="0.2">
      <c r="E1992" s="31"/>
    </row>
    <row r="1993" spans="5:5" x14ac:dyDescent="0.2">
      <c r="E1993" s="31"/>
    </row>
    <row r="1994" spans="5:5" x14ac:dyDescent="0.2">
      <c r="E1994" s="31"/>
    </row>
    <row r="1995" spans="5:5" x14ac:dyDescent="0.2">
      <c r="E1995" s="31"/>
    </row>
    <row r="1996" spans="5:5" x14ac:dyDescent="0.2">
      <c r="E1996" s="31"/>
    </row>
    <row r="1997" spans="5:5" x14ac:dyDescent="0.2">
      <c r="E1997" s="31"/>
    </row>
    <row r="1998" spans="5:5" x14ac:dyDescent="0.2">
      <c r="E1998" s="31"/>
    </row>
    <row r="1999" spans="5:5" x14ac:dyDescent="0.2">
      <c r="E1999" s="31"/>
    </row>
    <row r="2000" spans="5:5" x14ac:dyDescent="0.2">
      <c r="E2000" s="31"/>
    </row>
    <row r="2001" spans="5:5" x14ac:dyDescent="0.2">
      <c r="E2001" s="31"/>
    </row>
    <row r="2002" spans="5:5" x14ac:dyDescent="0.2">
      <c r="E2002" s="31"/>
    </row>
    <row r="2003" spans="5:5" x14ac:dyDescent="0.2">
      <c r="E2003" s="31"/>
    </row>
    <row r="2004" spans="5:5" x14ac:dyDescent="0.2">
      <c r="E2004" s="31"/>
    </row>
    <row r="2005" spans="5:5" x14ac:dyDescent="0.2">
      <c r="E2005" s="31"/>
    </row>
    <row r="2006" spans="5:5" x14ac:dyDescent="0.2">
      <c r="E2006" s="31"/>
    </row>
    <row r="2007" spans="5:5" x14ac:dyDescent="0.2">
      <c r="E2007" s="31"/>
    </row>
    <row r="2008" spans="5:5" x14ac:dyDescent="0.2">
      <c r="E2008" s="31"/>
    </row>
    <row r="2009" spans="5:5" x14ac:dyDescent="0.2">
      <c r="E2009" s="31"/>
    </row>
    <row r="2010" spans="5:5" x14ac:dyDescent="0.2">
      <c r="E2010" s="31"/>
    </row>
    <row r="2011" spans="5:5" x14ac:dyDescent="0.2">
      <c r="E2011" s="31"/>
    </row>
    <row r="2012" spans="5:5" x14ac:dyDescent="0.2">
      <c r="E2012" s="31"/>
    </row>
    <row r="2013" spans="5:5" x14ac:dyDescent="0.2">
      <c r="E2013" s="31"/>
    </row>
    <row r="2014" spans="5:5" x14ac:dyDescent="0.2">
      <c r="E2014" s="31"/>
    </row>
    <row r="2015" spans="5:5" x14ac:dyDescent="0.2">
      <c r="E2015" s="31"/>
    </row>
    <row r="2016" spans="5:5" x14ac:dyDescent="0.2">
      <c r="E2016" s="31"/>
    </row>
    <row r="2017" spans="5:5" x14ac:dyDescent="0.2">
      <c r="E2017" s="31"/>
    </row>
    <row r="2018" spans="5:5" x14ac:dyDescent="0.2">
      <c r="E2018" s="31"/>
    </row>
    <row r="2019" spans="5:5" x14ac:dyDescent="0.2">
      <c r="E2019" s="31"/>
    </row>
    <row r="2020" spans="5:5" x14ac:dyDescent="0.2">
      <c r="E2020" s="31"/>
    </row>
    <row r="2021" spans="5:5" x14ac:dyDescent="0.2">
      <c r="E2021" s="31"/>
    </row>
    <row r="2022" spans="5:5" x14ac:dyDescent="0.2">
      <c r="E2022" s="31"/>
    </row>
    <row r="2023" spans="5:5" x14ac:dyDescent="0.2">
      <c r="E2023" s="31"/>
    </row>
    <row r="2024" spans="5:5" x14ac:dyDescent="0.2">
      <c r="E2024" s="31"/>
    </row>
    <row r="2025" spans="5:5" x14ac:dyDescent="0.2">
      <c r="E2025" s="31"/>
    </row>
    <row r="2026" spans="5:5" x14ac:dyDescent="0.2">
      <c r="E2026" s="31"/>
    </row>
    <row r="2027" spans="5:5" x14ac:dyDescent="0.2">
      <c r="E2027" s="31"/>
    </row>
    <row r="2028" spans="5:5" x14ac:dyDescent="0.2">
      <c r="E2028" s="31"/>
    </row>
    <row r="2029" spans="5:5" x14ac:dyDescent="0.2">
      <c r="E2029" s="31"/>
    </row>
    <row r="2030" spans="5:5" x14ac:dyDescent="0.2">
      <c r="E2030" s="31"/>
    </row>
    <row r="2031" spans="5:5" x14ac:dyDescent="0.2">
      <c r="E2031" s="31"/>
    </row>
    <row r="2032" spans="5:5" x14ac:dyDescent="0.2">
      <c r="E2032" s="31"/>
    </row>
    <row r="2033" spans="5:5" x14ac:dyDescent="0.2">
      <c r="E2033" s="31"/>
    </row>
    <row r="2034" spans="5:5" x14ac:dyDescent="0.2">
      <c r="E2034" s="31"/>
    </row>
    <row r="2035" spans="5:5" x14ac:dyDescent="0.2">
      <c r="E2035" s="31"/>
    </row>
    <row r="2036" spans="5:5" x14ac:dyDescent="0.2">
      <c r="E2036" s="31"/>
    </row>
    <row r="2037" spans="5:5" x14ac:dyDescent="0.2">
      <c r="E2037" s="31"/>
    </row>
    <row r="2038" spans="5:5" x14ac:dyDescent="0.2">
      <c r="E2038" s="31"/>
    </row>
    <row r="2039" spans="5:5" x14ac:dyDescent="0.2">
      <c r="E2039" s="31"/>
    </row>
    <row r="2040" spans="5:5" x14ac:dyDescent="0.2">
      <c r="E2040" s="31"/>
    </row>
    <row r="2041" spans="5:5" x14ac:dyDescent="0.2">
      <c r="E2041" s="31"/>
    </row>
    <row r="2042" spans="5:5" x14ac:dyDescent="0.2">
      <c r="E2042" s="31"/>
    </row>
    <row r="2043" spans="5:5" x14ac:dyDescent="0.2">
      <c r="E2043" s="31"/>
    </row>
    <row r="2044" spans="5:5" x14ac:dyDescent="0.2">
      <c r="E2044" s="31"/>
    </row>
    <row r="2045" spans="5:5" x14ac:dyDescent="0.2">
      <c r="E2045" s="31"/>
    </row>
    <row r="2046" spans="5:5" x14ac:dyDescent="0.2">
      <c r="E2046" s="31"/>
    </row>
    <row r="2047" spans="5:5" x14ac:dyDescent="0.2">
      <c r="E2047" s="31"/>
    </row>
    <row r="2048" spans="5:5" x14ac:dyDescent="0.2">
      <c r="E2048" s="31"/>
    </row>
    <row r="2049" spans="5:5" x14ac:dyDescent="0.2">
      <c r="E2049" s="31"/>
    </row>
    <row r="2050" spans="5:5" x14ac:dyDescent="0.2">
      <c r="E2050" s="31"/>
    </row>
    <row r="2051" spans="5:5" x14ac:dyDescent="0.2">
      <c r="E2051" s="31"/>
    </row>
    <row r="2052" spans="5:5" x14ac:dyDescent="0.2">
      <c r="E2052" s="31"/>
    </row>
    <row r="2053" spans="5:5" x14ac:dyDescent="0.2">
      <c r="E2053" s="31"/>
    </row>
    <row r="2054" spans="5:5" x14ac:dyDescent="0.2">
      <c r="E2054" s="31"/>
    </row>
    <row r="2055" spans="5:5" x14ac:dyDescent="0.2">
      <c r="E2055" s="31"/>
    </row>
    <row r="2056" spans="5:5" x14ac:dyDescent="0.2">
      <c r="E2056" s="31"/>
    </row>
    <row r="2057" spans="5:5" x14ac:dyDescent="0.2">
      <c r="E2057" s="31"/>
    </row>
    <row r="2058" spans="5:5" x14ac:dyDescent="0.2">
      <c r="E2058" s="31"/>
    </row>
    <row r="2059" spans="5:5" x14ac:dyDescent="0.2">
      <c r="E2059" s="31"/>
    </row>
    <row r="2060" spans="5:5" x14ac:dyDescent="0.2">
      <c r="E2060" s="31"/>
    </row>
    <row r="2061" spans="5:5" x14ac:dyDescent="0.2">
      <c r="E2061" s="31"/>
    </row>
    <row r="2062" spans="5:5" x14ac:dyDescent="0.2">
      <c r="E2062" s="31"/>
    </row>
    <row r="2063" spans="5:5" x14ac:dyDescent="0.2">
      <c r="E2063" s="31"/>
    </row>
    <row r="2064" spans="5:5" x14ac:dyDescent="0.2">
      <c r="E2064" s="31"/>
    </row>
    <row r="2065" spans="5:5" x14ac:dyDescent="0.2">
      <c r="E2065" s="31"/>
    </row>
    <row r="2066" spans="5:5" x14ac:dyDescent="0.2">
      <c r="E2066" s="31"/>
    </row>
    <row r="2067" spans="5:5" x14ac:dyDescent="0.2">
      <c r="E2067" s="31"/>
    </row>
    <row r="2068" spans="5:5" x14ac:dyDescent="0.2">
      <c r="E2068" s="31"/>
    </row>
    <row r="2069" spans="5:5" x14ac:dyDescent="0.2">
      <c r="E2069" s="31"/>
    </row>
    <row r="2070" spans="5:5" x14ac:dyDescent="0.2">
      <c r="E2070" s="31"/>
    </row>
    <row r="2071" spans="5:5" x14ac:dyDescent="0.2">
      <c r="E2071" s="31"/>
    </row>
    <row r="2072" spans="5:5" x14ac:dyDescent="0.2">
      <c r="E2072" s="31"/>
    </row>
    <row r="2073" spans="5:5" x14ac:dyDescent="0.2">
      <c r="E2073" s="31"/>
    </row>
    <row r="2074" spans="5:5" x14ac:dyDescent="0.2">
      <c r="E2074" s="31"/>
    </row>
    <row r="2075" spans="5:5" x14ac:dyDescent="0.2">
      <c r="E2075" s="31"/>
    </row>
    <row r="2076" spans="5:5" x14ac:dyDescent="0.2">
      <c r="E2076" s="31"/>
    </row>
    <row r="2077" spans="5:5" x14ac:dyDescent="0.2">
      <c r="E2077" s="31"/>
    </row>
    <row r="2078" spans="5:5" x14ac:dyDescent="0.2">
      <c r="E2078" s="31"/>
    </row>
    <row r="2079" spans="5:5" x14ac:dyDescent="0.2">
      <c r="E2079" s="31"/>
    </row>
    <row r="2080" spans="5:5" x14ac:dyDescent="0.2">
      <c r="E2080" s="31"/>
    </row>
    <row r="2081" spans="5:5" x14ac:dyDescent="0.2">
      <c r="E2081" s="31"/>
    </row>
    <row r="2082" spans="5:5" x14ac:dyDescent="0.2">
      <c r="E2082" s="31"/>
    </row>
    <row r="2083" spans="5:5" x14ac:dyDescent="0.2">
      <c r="E2083" s="31"/>
    </row>
    <row r="2084" spans="5:5" x14ac:dyDescent="0.2">
      <c r="E2084" s="31"/>
    </row>
    <row r="2085" spans="5:5" x14ac:dyDescent="0.2">
      <c r="E2085" s="31"/>
    </row>
    <row r="2086" spans="5:5" x14ac:dyDescent="0.2">
      <c r="E2086" s="31"/>
    </row>
    <row r="2087" spans="5:5" x14ac:dyDescent="0.2">
      <c r="E2087" s="31"/>
    </row>
    <row r="2088" spans="5:5" x14ac:dyDescent="0.2">
      <c r="E2088" s="31"/>
    </row>
    <row r="2089" spans="5:5" x14ac:dyDescent="0.2">
      <c r="E2089" s="31"/>
    </row>
    <row r="2090" spans="5:5" x14ac:dyDescent="0.2">
      <c r="E2090" s="31"/>
    </row>
    <row r="2091" spans="5:5" x14ac:dyDescent="0.2">
      <c r="E2091" s="31"/>
    </row>
    <row r="2092" spans="5:5" x14ac:dyDescent="0.2">
      <c r="E2092" s="31"/>
    </row>
    <row r="2093" spans="5:5" x14ac:dyDescent="0.2">
      <c r="E2093" s="31"/>
    </row>
    <row r="2094" spans="5:5" x14ac:dyDescent="0.2">
      <c r="E2094" s="31"/>
    </row>
    <row r="2095" spans="5:5" x14ac:dyDescent="0.2">
      <c r="E2095" s="31"/>
    </row>
    <row r="2096" spans="5:5" x14ac:dyDescent="0.2">
      <c r="E2096" s="31"/>
    </row>
    <row r="2097" spans="5:5" x14ac:dyDescent="0.2">
      <c r="E2097" s="31"/>
    </row>
    <row r="2098" spans="5:5" x14ac:dyDescent="0.2">
      <c r="E2098" s="31"/>
    </row>
    <row r="2099" spans="5:5" x14ac:dyDescent="0.2">
      <c r="E2099" s="31"/>
    </row>
    <row r="2100" spans="5:5" x14ac:dyDescent="0.2">
      <c r="E2100" s="31"/>
    </row>
    <row r="2101" spans="5:5" x14ac:dyDescent="0.2">
      <c r="E2101" s="31"/>
    </row>
    <row r="2102" spans="5:5" x14ac:dyDescent="0.2">
      <c r="E2102" s="31"/>
    </row>
    <row r="2103" spans="5:5" x14ac:dyDescent="0.2">
      <c r="E2103" s="31"/>
    </row>
    <row r="2104" spans="5:5" x14ac:dyDescent="0.2">
      <c r="E2104" s="31"/>
    </row>
    <row r="2105" spans="5:5" x14ac:dyDescent="0.2">
      <c r="E2105" s="31"/>
    </row>
    <row r="2106" spans="5:5" x14ac:dyDescent="0.2">
      <c r="E2106" s="31"/>
    </row>
    <row r="2107" spans="5:5" x14ac:dyDescent="0.2">
      <c r="E2107" s="31"/>
    </row>
    <row r="2108" spans="5:5" x14ac:dyDescent="0.2">
      <c r="E2108" s="31"/>
    </row>
    <row r="2109" spans="5:5" x14ac:dyDescent="0.2">
      <c r="E2109" s="31"/>
    </row>
    <row r="2110" spans="5:5" x14ac:dyDescent="0.2">
      <c r="E2110" s="31"/>
    </row>
    <row r="2111" spans="5:5" x14ac:dyDescent="0.2">
      <c r="E2111" s="31"/>
    </row>
    <row r="2112" spans="5:5" x14ac:dyDescent="0.2">
      <c r="E2112" s="31"/>
    </row>
    <row r="2113" spans="5:5" x14ac:dyDescent="0.2">
      <c r="E2113" s="31"/>
    </row>
    <row r="2114" spans="5:5" x14ac:dyDescent="0.2">
      <c r="E2114" s="31"/>
    </row>
    <row r="2115" spans="5:5" x14ac:dyDescent="0.2">
      <c r="E2115" s="31"/>
    </row>
    <row r="2116" spans="5:5" x14ac:dyDescent="0.2">
      <c r="E2116" s="31"/>
    </row>
    <row r="2117" spans="5:5" x14ac:dyDescent="0.2">
      <c r="E2117" s="31"/>
    </row>
    <row r="2118" spans="5:5" x14ac:dyDescent="0.2">
      <c r="E2118" s="31"/>
    </row>
    <row r="2119" spans="5:5" x14ac:dyDescent="0.2">
      <c r="E2119" s="31"/>
    </row>
    <row r="2120" spans="5:5" x14ac:dyDescent="0.2">
      <c r="E2120" s="31"/>
    </row>
    <row r="2121" spans="5:5" x14ac:dyDescent="0.2">
      <c r="E2121" s="31"/>
    </row>
    <row r="2122" spans="5:5" x14ac:dyDescent="0.2">
      <c r="E2122" s="31"/>
    </row>
    <row r="2123" spans="5:5" x14ac:dyDescent="0.2">
      <c r="E2123" s="31"/>
    </row>
    <row r="2124" spans="5:5" x14ac:dyDescent="0.2">
      <c r="E2124" s="31"/>
    </row>
    <row r="2125" spans="5:5" x14ac:dyDescent="0.2">
      <c r="E2125" s="31"/>
    </row>
    <row r="2126" spans="5:5" x14ac:dyDescent="0.2">
      <c r="E2126" s="31"/>
    </row>
    <row r="2127" spans="5:5" x14ac:dyDescent="0.2">
      <c r="E2127" s="31"/>
    </row>
    <row r="2128" spans="5:5" x14ac:dyDescent="0.2">
      <c r="E2128" s="31"/>
    </row>
    <row r="2129" spans="5:5" x14ac:dyDescent="0.2">
      <c r="E2129" s="31"/>
    </row>
    <row r="2130" spans="5:5" x14ac:dyDescent="0.2">
      <c r="E2130" s="31"/>
    </row>
    <row r="2131" spans="5:5" x14ac:dyDescent="0.2">
      <c r="E2131" s="31"/>
    </row>
    <row r="2132" spans="5:5" x14ac:dyDescent="0.2">
      <c r="E2132" s="31"/>
    </row>
    <row r="2133" spans="5:5" x14ac:dyDescent="0.2">
      <c r="E2133" s="31"/>
    </row>
    <row r="2134" spans="5:5" x14ac:dyDescent="0.2">
      <c r="E2134" s="31"/>
    </row>
    <row r="2135" spans="5:5" x14ac:dyDescent="0.2">
      <c r="E2135" s="31"/>
    </row>
    <row r="2136" spans="5:5" x14ac:dyDescent="0.2">
      <c r="E2136" s="31"/>
    </row>
    <row r="2137" spans="5:5" x14ac:dyDescent="0.2">
      <c r="E2137" s="31"/>
    </row>
    <row r="2138" spans="5:5" x14ac:dyDescent="0.2">
      <c r="E2138" s="31"/>
    </row>
    <row r="2139" spans="5:5" x14ac:dyDescent="0.2">
      <c r="E2139" s="31"/>
    </row>
    <row r="2140" spans="5:5" x14ac:dyDescent="0.2">
      <c r="E2140" s="31"/>
    </row>
    <row r="2141" spans="5:5" x14ac:dyDescent="0.2">
      <c r="E2141" s="31"/>
    </row>
    <row r="2142" spans="5:5" x14ac:dyDescent="0.2">
      <c r="E2142" s="31"/>
    </row>
    <row r="2143" spans="5:5" x14ac:dyDescent="0.2">
      <c r="E2143" s="31"/>
    </row>
    <row r="2144" spans="5:5" x14ac:dyDescent="0.2">
      <c r="E2144" s="31"/>
    </row>
    <row r="2145" spans="5:5" x14ac:dyDescent="0.2">
      <c r="E2145" s="31"/>
    </row>
    <row r="2146" spans="5:5" x14ac:dyDescent="0.2">
      <c r="E2146" s="31"/>
    </row>
    <row r="2147" spans="5:5" x14ac:dyDescent="0.2">
      <c r="E2147" s="31"/>
    </row>
    <row r="2148" spans="5:5" x14ac:dyDescent="0.2">
      <c r="E2148" s="31"/>
    </row>
    <row r="2149" spans="5:5" x14ac:dyDescent="0.2">
      <c r="E2149" s="31"/>
    </row>
    <row r="2150" spans="5:5" x14ac:dyDescent="0.2">
      <c r="E2150" s="31"/>
    </row>
    <row r="2151" spans="5:5" x14ac:dyDescent="0.2">
      <c r="E2151" s="31"/>
    </row>
    <row r="2152" spans="5:5" x14ac:dyDescent="0.2">
      <c r="E2152" s="31"/>
    </row>
    <row r="2153" spans="5:5" x14ac:dyDescent="0.2">
      <c r="E2153" s="31"/>
    </row>
    <row r="2154" spans="5:5" x14ac:dyDescent="0.2">
      <c r="E2154" s="31"/>
    </row>
    <row r="2155" spans="5:5" x14ac:dyDescent="0.2">
      <c r="E2155" s="31"/>
    </row>
    <row r="2156" spans="5:5" x14ac:dyDescent="0.2">
      <c r="E2156" s="31"/>
    </row>
    <row r="2157" spans="5:5" x14ac:dyDescent="0.2">
      <c r="E2157" s="31"/>
    </row>
    <row r="2158" spans="5:5" x14ac:dyDescent="0.2">
      <c r="E2158" s="31"/>
    </row>
    <row r="2159" spans="5:5" x14ac:dyDescent="0.2">
      <c r="E2159" s="31"/>
    </row>
    <row r="2160" spans="5:5" x14ac:dyDescent="0.2">
      <c r="E2160" s="31"/>
    </row>
    <row r="2161" spans="5:5" x14ac:dyDescent="0.2">
      <c r="E2161" s="31"/>
    </row>
    <row r="2162" spans="5:5" x14ac:dyDescent="0.2">
      <c r="E2162" s="31"/>
    </row>
    <row r="2163" spans="5:5" x14ac:dyDescent="0.2">
      <c r="E2163" s="31"/>
    </row>
    <row r="2164" spans="5:5" x14ac:dyDescent="0.2">
      <c r="E2164" s="31"/>
    </row>
    <row r="2165" spans="5:5" x14ac:dyDescent="0.2">
      <c r="E2165" s="31"/>
    </row>
    <row r="2166" spans="5:5" x14ac:dyDescent="0.2">
      <c r="E2166" s="31"/>
    </row>
    <row r="2167" spans="5:5" x14ac:dyDescent="0.2">
      <c r="E2167" s="31"/>
    </row>
    <row r="2168" spans="5:5" x14ac:dyDescent="0.2">
      <c r="E2168" s="31"/>
    </row>
    <row r="2169" spans="5:5" x14ac:dyDescent="0.2">
      <c r="E2169" s="31"/>
    </row>
    <row r="2170" spans="5:5" x14ac:dyDescent="0.2">
      <c r="E2170" s="31"/>
    </row>
    <row r="2171" spans="5:5" x14ac:dyDescent="0.2">
      <c r="E2171" s="31"/>
    </row>
    <row r="2172" spans="5:5" x14ac:dyDescent="0.2">
      <c r="E2172" s="31"/>
    </row>
    <row r="2173" spans="5:5" x14ac:dyDescent="0.2">
      <c r="E2173" s="31"/>
    </row>
    <row r="2174" spans="5:5" x14ac:dyDescent="0.2">
      <c r="E2174" s="31"/>
    </row>
    <row r="2175" spans="5:5" x14ac:dyDescent="0.2">
      <c r="E2175" s="31"/>
    </row>
    <row r="2176" spans="5:5" x14ac:dyDescent="0.2">
      <c r="E2176" s="31"/>
    </row>
    <row r="2177" spans="5:5" x14ac:dyDescent="0.2">
      <c r="E2177" s="31"/>
    </row>
    <row r="2178" spans="5:5" x14ac:dyDescent="0.2">
      <c r="E2178" s="31"/>
    </row>
    <row r="2179" spans="5:5" x14ac:dyDescent="0.2">
      <c r="E2179" s="31"/>
    </row>
    <row r="2180" spans="5:5" x14ac:dyDescent="0.2">
      <c r="E2180" s="31"/>
    </row>
    <row r="2181" spans="5:5" x14ac:dyDescent="0.2">
      <c r="E2181" s="31"/>
    </row>
    <row r="2182" spans="5:5" x14ac:dyDescent="0.2">
      <c r="E2182" s="31"/>
    </row>
    <row r="2183" spans="5:5" x14ac:dyDescent="0.2">
      <c r="E2183" s="31"/>
    </row>
    <row r="2184" spans="5:5" x14ac:dyDescent="0.2">
      <c r="E2184" s="31"/>
    </row>
    <row r="2185" spans="5:5" x14ac:dyDescent="0.2">
      <c r="E2185" s="31"/>
    </row>
    <row r="2186" spans="5:5" x14ac:dyDescent="0.2">
      <c r="E2186" s="31"/>
    </row>
    <row r="2187" spans="5:5" x14ac:dyDescent="0.2">
      <c r="E2187" s="31"/>
    </row>
    <row r="2188" spans="5:5" x14ac:dyDescent="0.2">
      <c r="E2188" s="31"/>
    </row>
    <row r="2189" spans="5:5" x14ac:dyDescent="0.2">
      <c r="E2189" s="31"/>
    </row>
    <row r="2190" spans="5:5" x14ac:dyDescent="0.2">
      <c r="E2190" s="31"/>
    </row>
    <row r="2191" spans="5:5" x14ac:dyDescent="0.2">
      <c r="E2191" s="31"/>
    </row>
    <row r="2192" spans="5:5" x14ac:dyDescent="0.2">
      <c r="E2192" s="31"/>
    </row>
    <row r="2193" spans="5:5" x14ac:dyDescent="0.2">
      <c r="E2193" s="31"/>
    </row>
    <row r="2194" spans="5:5" x14ac:dyDescent="0.2">
      <c r="E2194" s="31"/>
    </row>
    <row r="2195" spans="5:5" x14ac:dyDescent="0.2">
      <c r="E2195" s="31"/>
    </row>
    <row r="2196" spans="5:5" x14ac:dyDescent="0.2">
      <c r="E2196" s="31"/>
    </row>
    <row r="2197" spans="5:5" x14ac:dyDescent="0.2">
      <c r="E2197" s="31"/>
    </row>
    <row r="2198" spans="5:5" x14ac:dyDescent="0.2">
      <c r="E2198" s="31"/>
    </row>
    <row r="2199" spans="5:5" x14ac:dyDescent="0.2">
      <c r="E2199" s="31"/>
    </row>
    <row r="2200" spans="5:5" x14ac:dyDescent="0.2">
      <c r="E2200" s="31"/>
    </row>
    <row r="2201" spans="5:5" x14ac:dyDescent="0.2">
      <c r="E2201" s="31"/>
    </row>
    <row r="2202" spans="5:5" x14ac:dyDescent="0.2">
      <c r="E2202" s="31"/>
    </row>
    <row r="2203" spans="5:5" x14ac:dyDescent="0.2">
      <c r="E2203" s="31"/>
    </row>
    <row r="2204" spans="5:5" x14ac:dyDescent="0.2">
      <c r="E2204" s="31"/>
    </row>
    <row r="2205" spans="5:5" x14ac:dyDescent="0.2">
      <c r="E2205" s="31"/>
    </row>
    <row r="2206" spans="5:5" x14ac:dyDescent="0.2">
      <c r="E2206" s="31"/>
    </row>
    <row r="2207" spans="5:5" x14ac:dyDescent="0.2">
      <c r="E2207" s="31"/>
    </row>
    <row r="2208" spans="5:5" x14ac:dyDescent="0.2">
      <c r="E2208" s="31"/>
    </row>
    <row r="2209" spans="5:5" x14ac:dyDescent="0.2">
      <c r="E2209" s="31"/>
    </row>
    <row r="2210" spans="5:5" x14ac:dyDescent="0.2">
      <c r="E2210" s="31"/>
    </row>
    <row r="2211" spans="5:5" x14ac:dyDescent="0.2">
      <c r="E2211" s="31"/>
    </row>
    <row r="2212" spans="5:5" x14ac:dyDescent="0.2">
      <c r="E2212" s="31"/>
    </row>
    <row r="2213" spans="5:5" x14ac:dyDescent="0.2">
      <c r="E2213" s="31"/>
    </row>
    <row r="2214" spans="5:5" x14ac:dyDescent="0.2">
      <c r="E2214" s="31"/>
    </row>
    <row r="2215" spans="5:5" x14ac:dyDescent="0.2">
      <c r="E2215" s="31"/>
    </row>
    <row r="2216" spans="5:5" x14ac:dyDescent="0.2">
      <c r="E2216" s="31"/>
    </row>
    <row r="2217" spans="5:5" x14ac:dyDescent="0.2">
      <c r="E2217" s="31"/>
    </row>
    <row r="2218" spans="5:5" x14ac:dyDescent="0.2">
      <c r="E2218" s="31"/>
    </row>
    <row r="2219" spans="5:5" x14ac:dyDescent="0.2">
      <c r="E2219" s="31"/>
    </row>
    <row r="2220" spans="5:5" x14ac:dyDescent="0.2">
      <c r="E2220" s="31"/>
    </row>
    <row r="2221" spans="5:5" x14ac:dyDescent="0.2">
      <c r="E2221" s="31"/>
    </row>
    <row r="2222" spans="5:5" x14ac:dyDescent="0.2">
      <c r="E2222" s="31"/>
    </row>
    <row r="2223" spans="5:5" x14ac:dyDescent="0.2">
      <c r="E2223" s="31"/>
    </row>
    <row r="2224" spans="5:5" x14ac:dyDescent="0.2">
      <c r="E2224" s="31"/>
    </row>
    <row r="2225" spans="5:5" x14ac:dyDescent="0.2">
      <c r="E2225" s="31"/>
    </row>
    <row r="2226" spans="5:5" x14ac:dyDescent="0.2">
      <c r="E2226" s="31"/>
    </row>
    <row r="2227" spans="5:5" x14ac:dyDescent="0.2">
      <c r="E2227" s="31"/>
    </row>
    <row r="2228" spans="5:5" x14ac:dyDescent="0.2">
      <c r="E2228" s="31"/>
    </row>
    <row r="2229" spans="5:5" x14ac:dyDescent="0.2">
      <c r="E2229" s="31"/>
    </row>
    <row r="2230" spans="5:5" x14ac:dyDescent="0.2">
      <c r="E2230" s="31"/>
    </row>
    <row r="2231" spans="5:5" x14ac:dyDescent="0.2">
      <c r="E2231" s="31"/>
    </row>
    <row r="2232" spans="5:5" x14ac:dyDescent="0.2">
      <c r="E2232" s="31"/>
    </row>
    <row r="2233" spans="5:5" x14ac:dyDescent="0.2">
      <c r="E2233" s="31"/>
    </row>
    <row r="2234" spans="5:5" x14ac:dyDescent="0.2">
      <c r="E2234" s="31"/>
    </row>
    <row r="2235" spans="5:5" x14ac:dyDescent="0.2">
      <c r="E2235" s="31"/>
    </row>
    <row r="2236" spans="5:5" x14ac:dyDescent="0.2">
      <c r="E2236" s="31"/>
    </row>
    <row r="2237" spans="5:5" x14ac:dyDescent="0.2">
      <c r="E2237" s="31"/>
    </row>
    <row r="2238" spans="5:5" x14ac:dyDescent="0.2">
      <c r="E2238" s="31"/>
    </row>
    <row r="2239" spans="5:5" x14ac:dyDescent="0.2">
      <c r="E2239" s="31"/>
    </row>
    <row r="2240" spans="5:5" x14ac:dyDescent="0.2">
      <c r="E2240" s="31"/>
    </row>
    <row r="2241" spans="5:5" x14ac:dyDescent="0.2">
      <c r="E2241" s="31"/>
    </row>
    <row r="2242" spans="5:5" x14ac:dyDescent="0.2">
      <c r="E2242" s="31"/>
    </row>
    <row r="2243" spans="5:5" x14ac:dyDescent="0.2">
      <c r="E2243" s="31"/>
    </row>
    <row r="2244" spans="5:5" x14ac:dyDescent="0.2">
      <c r="E2244" s="31"/>
    </row>
    <row r="2245" spans="5:5" x14ac:dyDescent="0.2">
      <c r="E2245" s="31"/>
    </row>
    <row r="2246" spans="5:5" x14ac:dyDescent="0.2">
      <c r="E2246" s="31"/>
    </row>
    <row r="2247" spans="5:5" x14ac:dyDescent="0.2">
      <c r="E2247" s="31"/>
    </row>
    <row r="2248" spans="5:5" x14ac:dyDescent="0.2">
      <c r="E2248" s="31"/>
    </row>
    <row r="2249" spans="5:5" x14ac:dyDescent="0.2">
      <c r="E2249" s="31"/>
    </row>
    <row r="2250" spans="5:5" x14ac:dyDescent="0.2">
      <c r="E2250" s="31"/>
    </row>
    <row r="2251" spans="5:5" x14ac:dyDescent="0.2">
      <c r="E2251" s="31"/>
    </row>
    <row r="2252" spans="5:5" x14ac:dyDescent="0.2">
      <c r="E2252" s="31"/>
    </row>
    <row r="2253" spans="5:5" x14ac:dyDescent="0.2">
      <c r="E2253" s="31"/>
    </row>
    <row r="2254" spans="5:5" x14ac:dyDescent="0.2">
      <c r="E2254" s="31"/>
    </row>
    <row r="2255" spans="5:5" x14ac:dyDescent="0.2">
      <c r="E2255" s="31"/>
    </row>
    <row r="2256" spans="5:5" x14ac:dyDescent="0.2">
      <c r="E2256" s="31"/>
    </row>
    <row r="2257" spans="5:5" x14ac:dyDescent="0.2">
      <c r="E2257" s="31"/>
    </row>
    <row r="2258" spans="5:5" x14ac:dyDescent="0.2">
      <c r="E2258" s="31"/>
    </row>
    <row r="2259" spans="5:5" x14ac:dyDescent="0.2">
      <c r="E2259" s="31"/>
    </row>
    <row r="2260" spans="5:5" x14ac:dyDescent="0.2">
      <c r="E2260" s="31"/>
    </row>
    <row r="2261" spans="5:5" x14ac:dyDescent="0.2">
      <c r="E2261" s="31"/>
    </row>
    <row r="2262" spans="5:5" x14ac:dyDescent="0.2">
      <c r="E2262" s="31"/>
    </row>
    <row r="2263" spans="5:5" x14ac:dyDescent="0.2">
      <c r="E2263" s="31"/>
    </row>
    <row r="2264" spans="5:5" x14ac:dyDescent="0.2">
      <c r="E2264" s="31"/>
    </row>
    <row r="2265" spans="5:5" x14ac:dyDescent="0.2">
      <c r="E2265" s="31"/>
    </row>
    <row r="2266" spans="5:5" x14ac:dyDescent="0.2">
      <c r="E2266" s="31"/>
    </row>
    <row r="2267" spans="5:5" x14ac:dyDescent="0.2">
      <c r="E2267" s="31"/>
    </row>
    <row r="2268" spans="5:5" x14ac:dyDescent="0.2">
      <c r="E2268" s="31"/>
    </row>
    <row r="2269" spans="5:5" x14ac:dyDescent="0.2">
      <c r="E2269" s="31"/>
    </row>
    <row r="2270" spans="5:5" x14ac:dyDescent="0.2">
      <c r="E2270" s="31"/>
    </row>
    <row r="2271" spans="5:5" x14ac:dyDescent="0.2">
      <c r="E2271" s="31"/>
    </row>
    <row r="2272" spans="5:5" x14ac:dyDescent="0.2">
      <c r="E2272" s="31"/>
    </row>
    <row r="2273" spans="5:5" x14ac:dyDescent="0.2">
      <c r="E2273" s="31"/>
    </row>
    <row r="2274" spans="5:5" x14ac:dyDescent="0.2">
      <c r="E2274" s="31"/>
    </row>
    <row r="2275" spans="5:5" x14ac:dyDescent="0.2">
      <c r="E2275" s="31"/>
    </row>
    <row r="2276" spans="5:5" x14ac:dyDescent="0.2">
      <c r="E2276" s="31"/>
    </row>
    <row r="2277" spans="5:5" x14ac:dyDescent="0.2">
      <c r="E2277" s="31"/>
    </row>
    <row r="2278" spans="5:5" x14ac:dyDescent="0.2">
      <c r="E2278" s="31"/>
    </row>
    <row r="2279" spans="5:5" x14ac:dyDescent="0.2">
      <c r="E2279" s="31"/>
    </row>
    <row r="2280" spans="5:5" x14ac:dyDescent="0.2">
      <c r="E2280" s="31"/>
    </row>
    <row r="2281" spans="5:5" x14ac:dyDescent="0.2">
      <c r="E2281" s="31"/>
    </row>
    <row r="2282" spans="5:5" x14ac:dyDescent="0.2">
      <c r="E2282" s="31"/>
    </row>
    <row r="2283" spans="5:5" x14ac:dyDescent="0.2">
      <c r="E2283" s="31"/>
    </row>
    <row r="2284" spans="5:5" x14ac:dyDescent="0.2">
      <c r="E2284" s="31"/>
    </row>
    <row r="2285" spans="5:5" x14ac:dyDescent="0.2">
      <c r="E2285" s="31"/>
    </row>
    <row r="2286" spans="5:5" x14ac:dyDescent="0.2">
      <c r="E2286" s="31"/>
    </row>
    <row r="2287" spans="5:5" x14ac:dyDescent="0.2">
      <c r="E2287" s="31"/>
    </row>
    <row r="2288" spans="5:5" x14ac:dyDescent="0.2">
      <c r="E2288" s="31"/>
    </row>
    <row r="2289" spans="5:5" x14ac:dyDescent="0.2">
      <c r="E2289" s="31"/>
    </row>
    <row r="2290" spans="5:5" x14ac:dyDescent="0.2">
      <c r="E2290" s="31"/>
    </row>
    <row r="2291" spans="5:5" x14ac:dyDescent="0.2">
      <c r="E2291" s="31"/>
    </row>
    <row r="2292" spans="5:5" x14ac:dyDescent="0.2">
      <c r="E2292" s="31"/>
    </row>
    <row r="2293" spans="5:5" x14ac:dyDescent="0.2">
      <c r="E2293" s="31"/>
    </row>
    <row r="2294" spans="5:5" x14ac:dyDescent="0.2">
      <c r="E2294" s="31"/>
    </row>
    <row r="2295" spans="5:5" x14ac:dyDescent="0.2">
      <c r="E2295" s="31"/>
    </row>
    <row r="2296" spans="5:5" x14ac:dyDescent="0.2">
      <c r="E2296" s="31"/>
    </row>
    <row r="2297" spans="5:5" x14ac:dyDescent="0.2">
      <c r="E2297" s="31"/>
    </row>
    <row r="2298" spans="5:5" x14ac:dyDescent="0.2">
      <c r="E2298" s="31"/>
    </row>
    <row r="2299" spans="5:5" x14ac:dyDescent="0.2">
      <c r="E2299" s="31"/>
    </row>
    <row r="2300" spans="5:5" x14ac:dyDescent="0.2">
      <c r="E2300" s="31"/>
    </row>
    <row r="2301" spans="5:5" x14ac:dyDescent="0.2">
      <c r="E2301" s="31"/>
    </row>
    <row r="2302" spans="5:5" x14ac:dyDescent="0.2">
      <c r="E2302" s="31"/>
    </row>
    <row r="2303" spans="5:5" x14ac:dyDescent="0.2">
      <c r="E2303" s="31"/>
    </row>
    <row r="2304" spans="5:5" x14ac:dyDescent="0.2">
      <c r="E2304" s="31"/>
    </row>
    <row r="2305" spans="5:5" x14ac:dyDescent="0.2">
      <c r="E2305" s="31"/>
    </row>
    <row r="2306" spans="5:5" x14ac:dyDescent="0.2">
      <c r="E2306" s="31"/>
    </row>
    <row r="2307" spans="5:5" x14ac:dyDescent="0.2">
      <c r="E2307" s="31"/>
    </row>
    <row r="2308" spans="5:5" x14ac:dyDescent="0.2">
      <c r="E2308" s="31"/>
    </row>
    <row r="2309" spans="5:5" x14ac:dyDescent="0.2">
      <c r="E2309" s="31"/>
    </row>
    <row r="2310" spans="5:5" x14ac:dyDescent="0.2">
      <c r="E2310" s="31"/>
    </row>
    <row r="2311" spans="5:5" x14ac:dyDescent="0.2">
      <c r="E2311" s="31"/>
    </row>
    <row r="2312" spans="5:5" x14ac:dyDescent="0.2">
      <c r="E2312" s="31"/>
    </row>
    <row r="2313" spans="5:5" x14ac:dyDescent="0.2">
      <c r="E2313" s="31"/>
    </row>
    <row r="2314" spans="5:5" x14ac:dyDescent="0.2">
      <c r="E2314" s="31"/>
    </row>
    <row r="2315" spans="5:5" x14ac:dyDescent="0.2">
      <c r="E2315" s="31"/>
    </row>
    <row r="2316" spans="5:5" x14ac:dyDescent="0.2">
      <c r="E2316" s="31"/>
    </row>
    <row r="2317" spans="5:5" x14ac:dyDescent="0.2">
      <c r="E2317" s="31"/>
    </row>
    <row r="2318" spans="5:5" x14ac:dyDescent="0.2">
      <c r="E2318" s="31"/>
    </row>
    <row r="2319" spans="5:5" x14ac:dyDescent="0.2">
      <c r="E2319" s="31"/>
    </row>
    <row r="2320" spans="5:5" x14ac:dyDescent="0.2">
      <c r="E2320" s="31"/>
    </row>
    <row r="2321" spans="5:5" x14ac:dyDescent="0.2">
      <c r="E2321" s="31"/>
    </row>
    <row r="2322" spans="5:5" x14ac:dyDescent="0.2">
      <c r="E2322" s="31"/>
    </row>
    <row r="2323" spans="5:5" x14ac:dyDescent="0.2">
      <c r="E2323" s="31"/>
    </row>
    <row r="2324" spans="5:5" x14ac:dyDescent="0.2">
      <c r="E2324" s="31"/>
    </row>
    <row r="2325" spans="5:5" x14ac:dyDescent="0.2">
      <c r="E2325" s="31"/>
    </row>
    <row r="2326" spans="5:5" x14ac:dyDescent="0.2">
      <c r="E2326" s="31"/>
    </row>
    <row r="2327" spans="5:5" x14ac:dyDescent="0.2">
      <c r="E2327" s="31"/>
    </row>
    <row r="2328" spans="5:5" x14ac:dyDescent="0.2">
      <c r="E2328" s="31"/>
    </row>
    <row r="2329" spans="5:5" x14ac:dyDescent="0.2">
      <c r="E2329" s="31"/>
    </row>
    <row r="2330" spans="5:5" x14ac:dyDescent="0.2">
      <c r="E2330" s="31"/>
    </row>
    <row r="2331" spans="5:5" x14ac:dyDescent="0.2">
      <c r="E2331" s="31"/>
    </row>
    <row r="2332" spans="5:5" x14ac:dyDescent="0.2">
      <c r="E2332" s="31"/>
    </row>
    <row r="2333" spans="5:5" x14ac:dyDescent="0.2">
      <c r="E2333" s="31"/>
    </row>
    <row r="2334" spans="5:5" x14ac:dyDescent="0.2">
      <c r="E2334" s="31"/>
    </row>
    <row r="2335" spans="5:5" x14ac:dyDescent="0.2">
      <c r="E2335" s="31"/>
    </row>
    <row r="2336" spans="5:5" x14ac:dyDescent="0.2">
      <c r="E2336" s="31"/>
    </row>
    <row r="2337" spans="5:5" x14ac:dyDescent="0.2">
      <c r="E2337" s="31"/>
    </row>
    <row r="2338" spans="5:5" x14ac:dyDescent="0.2">
      <c r="E2338" s="31"/>
    </row>
    <row r="2339" spans="5:5" x14ac:dyDescent="0.2">
      <c r="E2339" s="31"/>
    </row>
    <row r="2340" spans="5:5" x14ac:dyDescent="0.2">
      <c r="E2340" s="31"/>
    </row>
    <row r="2341" spans="5:5" x14ac:dyDescent="0.2">
      <c r="E2341" s="31"/>
    </row>
    <row r="2342" spans="5:5" x14ac:dyDescent="0.2">
      <c r="E2342" s="31"/>
    </row>
    <row r="2343" spans="5:5" x14ac:dyDescent="0.2">
      <c r="E2343" s="31"/>
    </row>
    <row r="2344" spans="5:5" x14ac:dyDescent="0.2">
      <c r="E2344" s="31"/>
    </row>
    <row r="2345" spans="5:5" x14ac:dyDescent="0.2">
      <c r="E2345" s="31"/>
    </row>
    <row r="2346" spans="5:5" x14ac:dyDescent="0.2">
      <c r="E2346" s="31"/>
    </row>
    <row r="2347" spans="5:5" x14ac:dyDescent="0.2">
      <c r="E2347" s="31"/>
    </row>
    <row r="2348" spans="5:5" x14ac:dyDescent="0.2">
      <c r="E2348" s="31"/>
    </row>
    <row r="2349" spans="5:5" x14ac:dyDescent="0.2">
      <c r="E2349" s="31"/>
    </row>
    <row r="2350" spans="5:5" x14ac:dyDescent="0.2">
      <c r="E2350" s="31"/>
    </row>
    <row r="2351" spans="5:5" x14ac:dyDescent="0.2">
      <c r="E2351" s="31"/>
    </row>
    <row r="2352" spans="5:5" x14ac:dyDescent="0.2">
      <c r="E2352" s="31"/>
    </row>
    <row r="2353" spans="5:5" x14ac:dyDescent="0.2">
      <c r="E2353" s="31"/>
    </row>
    <row r="2354" spans="5:5" x14ac:dyDescent="0.2">
      <c r="E2354" s="31"/>
    </row>
    <row r="2355" spans="5:5" x14ac:dyDescent="0.2">
      <c r="E2355" s="31"/>
    </row>
    <row r="2356" spans="5:5" x14ac:dyDescent="0.2">
      <c r="E2356" s="31"/>
    </row>
    <row r="2357" spans="5:5" x14ac:dyDescent="0.2">
      <c r="E2357" s="31"/>
    </row>
    <row r="2358" spans="5:5" x14ac:dyDescent="0.2">
      <c r="E2358" s="31"/>
    </row>
    <row r="2359" spans="5:5" x14ac:dyDescent="0.2">
      <c r="E2359" s="31"/>
    </row>
    <row r="2360" spans="5:5" x14ac:dyDescent="0.2">
      <c r="E2360" s="31"/>
    </row>
    <row r="2361" spans="5:5" x14ac:dyDescent="0.2">
      <c r="E2361" s="31"/>
    </row>
    <row r="2362" spans="5:5" x14ac:dyDescent="0.2">
      <c r="E2362" s="31"/>
    </row>
    <row r="2363" spans="5:5" x14ac:dyDescent="0.2">
      <c r="E2363" s="31"/>
    </row>
    <row r="2364" spans="5:5" x14ac:dyDescent="0.2">
      <c r="E2364" s="31"/>
    </row>
    <row r="2365" spans="5:5" x14ac:dyDescent="0.2">
      <c r="E2365" s="31"/>
    </row>
    <row r="2366" spans="5:5" x14ac:dyDescent="0.2">
      <c r="E2366" s="31"/>
    </row>
    <row r="2367" spans="5:5" x14ac:dyDescent="0.2">
      <c r="E2367" s="31"/>
    </row>
    <row r="2368" spans="5:5" x14ac:dyDescent="0.2">
      <c r="E2368" s="31"/>
    </row>
    <row r="2369" spans="5:5" x14ac:dyDescent="0.2">
      <c r="E2369" s="31"/>
    </row>
    <row r="2370" spans="5:5" x14ac:dyDescent="0.2">
      <c r="E2370" s="31"/>
    </row>
    <row r="2371" spans="5:5" x14ac:dyDescent="0.2">
      <c r="E2371" s="31"/>
    </row>
    <row r="2372" spans="5:5" x14ac:dyDescent="0.2">
      <c r="E2372" s="31"/>
    </row>
    <row r="2373" spans="5:5" x14ac:dyDescent="0.2">
      <c r="E2373" s="31"/>
    </row>
    <row r="2374" spans="5:5" x14ac:dyDescent="0.2">
      <c r="E2374" s="31"/>
    </row>
    <row r="2375" spans="5:5" x14ac:dyDescent="0.2">
      <c r="E2375" s="31"/>
    </row>
    <row r="2376" spans="5:5" x14ac:dyDescent="0.2">
      <c r="E2376" s="31"/>
    </row>
    <row r="2377" spans="5:5" x14ac:dyDescent="0.2">
      <c r="E2377" s="31"/>
    </row>
    <row r="2378" spans="5:5" x14ac:dyDescent="0.2">
      <c r="E2378" s="31"/>
    </row>
    <row r="2379" spans="5:5" x14ac:dyDescent="0.2">
      <c r="E2379" s="31"/>
    </row>
    <row r="2380" spans="5:5" x14ac:dyDescent="0.2">
      <c r="E2380" s="31"/>
    </row>
    <row r="2381" spans="5:5" x14ac:dyDescent="0.2">
      <c r="E2381" s="31"/>
    </row>
    <row r="2382" spans="5:5" x14ac:dyDescent="0.2">
      <c r="E2382" s="31"/>
    </row>
    <row r="2383" spans="5:5" x14ac:dyDescent="0.2">
      <c r="E2383" s="31"/>
    </row>
    <row r="2384" spans="5:5" x14ac:dyDescent="0.2">
      <c r="E2384" s="31"/>
    </row>
    <row r="2385" spans="5:5" x14ac:dyDescent="0.2">
      <c r="E2385" s="31"/>
    </row>
    <row r="2386" spans="5:5" x14ac:dyDescent="0.2">
      <c r="E2386" s="31"/>
    </row>
    <row r="2387" spans="5:5" x14ac:dyDescent="0.2">
      <c r="E2387" s="31"/>
    </row>
    <row r="2388" spans="5:5" x14ac:dyDescent="0.2">
      <c r="E2388" s="31"/>
    </row>
    <row r="2389" spans="5:5" x14ac:dyDescent="0.2">
      <c r="E2389" s="31"/>
    </row>
    <row r="2390" spans="5:5" x14ac:dyDescent="0.2">
      <c r="E2390" s="31"/>
    </row>
    <row r="2391" spans="5:5" x14ac:dyDescent="0.2">
      <c r="E2391" s="31"/>
    </row>
    <row r="2392" spans="5:5" x14ac:dyDescent="0.2">
      <c r="E2392" s="31"/>
    </row>
    <row r="2393" spans="5:5" x14ac:dyDescent="0.2">
      <c r="E2393" s="31"/>
    </row>
    <row r="2394" spans="5:5" x14ac:dyDescent="0.2">
      <c r="E2394" s="31"/>
    </row>
    <row r="2395" spans="5:5" x14ac:dyDescent="0.2">
      <c r="E2395" s="31"/>
    </row>
    <row r="2396" spans="5:5" x14ac:dyDescent="0.2">
      <c r="E2396" s="31"/>
    </row>
    <row r="2397" spans="5:5" x14ac:dyDescent="0.2">
      <c r="E2397" s="31"/>
    </row>
    <row r="2398" spans="5:5" x14ac:dyDescent="0.2">
      <c r="E2398" s="31"/>
    </row>
    <row r="2399" spans="5:5" x14ac:dyDescent="0.2">
      <c r="E2399" s="31"/>
    </row>
    <row r="2400" spans="5:5" x14ac:dyDescent="0.2">
      <c r="E2400" s="31"/>
    </row>
    <row r="2401" spans="5:5" x14ac:dyDescent="0.2">
      <c r="E2401" s="31"/>
    </row>
    <row r="2402" spans="5:5" x14ac:dyDescent="0.2">
      <c r="E2402" s="31"/>
    </row>
    <row r="2403" spans="5:5" x14ac:dyDescent="0.2">
      <c r="E2403" s="31"/>
    </row>
    <row r="2404" spans="5:5" x14ac:dyDescent="0.2">
      <c r="E2404" s="31"/>
    </row>
    <row r="2405" spans="5:5" x14ac:dyDescent="0.2">
      <c r="E2405" s="31"/>
    </row>
    <row r="2406" spans="5:5" x14ac:dyDescent="0.2">
      <c r="E2406" s="31"/>
    </row>
    <row r="2407" spans="5:5" x14ac:dyDescent="0.2">
      <c r="E2407" s="31"/>
    </row>
    <row r="2408" spans="5:5" x14ac:dyDescent="0.2">
      <c r="E2408" s="31"/>
    </row>
    <row r="2409" spans="5:5" x14ac:dyDescent="0.2">
      <c r="E2409" s="31"/>
    </row>
    <row r="2410" spans="5:5" x14ac:dyDescent="0.2">
      <c r="E2410" s="31"/>
    </row>
    <row r="2411" spans="5:5" x14ac:dyDescent="0.2">
      <c r="E2411" s="31"/>
    </row>
    <row r="2412" spans="5:5" x14ac:dyDescent="0.2">
      <c r="E2412" s="31"/>
    </row>
    <row r="2413" spans="5:5" x14ac:dyDescent="0.2">
      <c r="E2413" s="31"/>
    </row>
    <row r="2414" spans="5:5" x14ac:dyDescent="0.2">
      <c r="E2414" s="31"/>
    </row>
    <row r="2415" spans="5:5" x14ac:dyDescent="0.2">
      <c r="E2415" s="31"/>
    </row>
    <row r="2416" spans="5:5" x14ac:dyDescent="0.2">
      <c r="E2416" s="31"/>
    </row>
    <row r="2417" spans="5:5" x14ac:dyDescent="0.2">
      <c r="E2417" s="31"/>
    </row>
    <row r="2418" spans="5:5" x14ac:dyDescent="0.2">
      <c r="E2418" s="31"/>
    </row>
    <row r="2419" spans="5:5" x14ac:dyDescent="0.2">
      <c r="E2419" s="31"/>
    </row>
    <row r="2420" spans="5:5" x14ac:dyDescent="0.2">
      <c r="E2420" s="31"/>
    </row>
    <row r="2421" spans="5:5" x14ac:dyDescent="0.2">
      <c r="E2421" s="31"/>
    </row>
    <row r="2422" spans="5:5" x14ac:dyDescent="0.2">
      <c r="E2422" s="31"/>
    </row>
    <row r="2423" spans="5:5" x14ac:dyDescent="0.2">
      <c r="E2423" s="31"/>
    </row>
    <row r="2424" spans="5:5" x14ac:dyDescent="0.2">
      <c r="E2424" s="31"/>
    </row>
    <row r="2425" spans="5:5" x14ac:dyDescent="0.2">
      <c r="E2425" s="31"/>
    </row>
    <row r="2426" spans="5:5" x14ac:dyDescent="0.2">
      <c r="E2426" s="31"/>
    </row>
    <row r="2427" spans="5:5" x14ac:dyDescent="0.2">
      <c r="E2427" s="31"/>
    </row>
    <row r="2428" spans="5:5" x14ac:dyDescent="0.2">
      <c r="E2428" s="31"/>
    </row>
    <row r="2429" spans="5:5" x14ac:dyDescent="0.2">
      <c r="E2429" s="31"/>
    </row>
    <row r="2430" spans="5:5" x14ac:dyDescent="0.2">
      <c r="E2430" s="31"/>
    </row>
    <row r="2431" spans="5:5" x14ac:dyDescent="0.2">
      <c r="E2431" s="31"/>
    </row>
    <row r="2432" spans="5:5" x14ac:dyDescent="0.2">
      <c r="E2432" s="31"/>
    </row>
    <row r="2433" spans="5:5" x14ac:dyDescent="0.2">
      <c r="E2433" s="31"/>
    </row>
    <row r="2434" spans="5:5" x14ac:dyDescent="0.2">
      <c r="E2434" s="31"/>
    </row>
    <row r="2435" spans="5:5" x14ac:dyDescent="0.2">
      <c r="E2435" s="31"/>
    </row>
    <row r="2436" spans="5:5" x14ac:dyDescent="0.2">
      <c r="E2436" s="31"/>
    </row>
    <row r="2437" spans="5:5" x14ac:dyDescent="0.2">
      <c r="E2437" s="31"/>
    </row>
    <row r="2438" spans="5:5" x14ac:dyDescent="0.2">
      <c r="E2438" s="31"/>
    </row>
    <row r="2439" spans="5:5" x14ac:dyDescent="0.2">
      <c r="E2439" s="31"/>
    </row>
    <row r="2440" spans="5:5" x14ac:dyDescent="0.2">
      <c r="E2440" s="31"/>
    </row>
    <row r="2441" spans="5:5" x14ac:dyDescent="0.2">
      <c r="E2441" s="31"/>
    </row>
    <row r="2442" spans="5:5" x14ac:dyDescent="0.2">
      <c r="E2442" s="31"/>
    </row>
    <row r="2443" spans="5:5" x14ac:dyDescent="0.2">
      <c r="E2443" s="31"/>
    </row>
    <row r="2444" spans="5:5" x14ac:dyDescent="0.2">
      <c r="E2444" s="31"/>
    </row>
    <row r="2445" spans="5:5" x14ac:dyDescent="0.2">
      <c r="E2445" s="31"/>
    </row>
    <row r="2446" spans="5:5" x14ac:dyDescent="0.2">
      <c r="E2446" s="31"/>
    </row>
    <row r="2447" spans="5:5" x14ac:dyDescent="0.2">
      <c r="E2447" s="31"/>
    </row>
    <row r="2448" spans="5:5" x14ac:dyDescent="0.2">
      <c r="E2448" s="31"/>
    </row>
    <row r="2449" spans="5:5" x14ac:dyDescent="0.2">
      <c r="E2449" s="31"/>
    </row>
    <row r="2450" spans="5:5" x14ac:dyDescent="0.2">
      <c r="E2450" s="31"/>
    </row>
    <row r="2451" spans="5:5" x14ac:dyDescent="0.2">
      <c r="E2451" s="31"/>
    </row>
    <row r="2452" spans="5:5" x14ac:dyDescent="0.2">
      <c r="E2452" s="31"/>
    </row>
    <row r="2453" spans="5:5" x14ac:dyDescent="0.2">
      <c r="E2453" s="31"/>
    </row>
    <row r="2454" spans="5:5" x14ac:dyDescent="0.2">
      <c r="E2454" s="31"/>
    </row>
    <row r="2455" spans="5:5" x14ac:dyDescent="0.2">
      <c r="E2455" s="31"/>
    </row>
    <row r="2456" spans="5:5" x14ac:dyDescent="0.2">
      <c r="E2456" s="31"/>
    </row>
    <row r="2457" spans="5:5" x14ac:dyDescent="0.2">
      <c r="E2457" s="31"/>
    </row>
    <row r="2458" spans="5:5" x14ac:dyDescent="0.2">
      <c r="E2458" s="31"/>
    </row>
    <row r="2459" spans="5:5" x14ac:dyDescent="0.2">
      <c r="E2459" s="31"/>
    </row>
    <row r="2460" spans="5:5" x14ac:dyDescent="0.2">
      <c r="E2460" s="31"/>
    </row>
    <row r="2461" spans="5:5" x14ac:dyDescent="0.2">
      <c r="E2461" s="31"/>
    </row>
    <row r="2462" spans="5:5" x14ac:dyDescent="0.2">
      <c r="E2462" s="31"/>
    </row>
    <row r="2463" spans="5:5" x14ac:dyDescent="0.2">
      <c r="E2463" s="31"/>
    </row>
    <row r="2464" spans="5:5" x14ac:dyDescent="0.2">
      <c r="E2464" s="31"/>
    </row>
    <row r="2465" spans="5:5" x14ac:dyDescent="0.2">
      <c r="E2465" s="31"/>
    </row>
    <row r="2466" spans="5:5" x14ac:dyDescent="0.2">
      <c r="E2466" s="31"/>
    </row>
    <row r="2467" spans="5:5" x14ac:dyDescent="0.2">
      <c r="E2467" s="31"/>
    </row>
    <row r="2468" spans="5:5" x14ac:dyDescent="0.2">
      <c r="E2468" s="31"/>
    </row>
    <row r="2469" spans="5:5" x14ac:dyDescent="0.2">
      <c r="E2469" s="31"/>
    </row>
    <row r="2470" spans="5:5" x14ac:dyDescent="0.2">
      <c r="E2470" s="31"/>
    </row>
    <row r="2471" spans="5:5" x14ac:dyDescent="0.2">
      <c r="E2471" s="31"/>
    </row>
    <row r="2472" spans="5:5" x14ac:dyDescent="0.2">
      <c r="E2472" s="31"/>
    </row>
    <row r="2473" spans="5:5" x14ac:dyDescent="0.2">
      <c r="E2473" s="31"/>
    </row>
    <row r="2474" spans="5:5" x14ac:dyDescent="0.2">
      <c r="E2474" s="31"/>
    </row>
    <row r="2475" spans="5:5" x14ac:dyDescent="0.2">
      <c r="E2475" s="31"/>
    </row>
    <row r="2476" spans="5:5" x14ac:dyDescent="0.2">
      <c r="E2476" s="31"/>
    </row>
    <row r="2477" spans="5:5" x14ac:dyDescent="0.2">
      <c r="E2477" s="31"/>
    </row>
    <row r="2478" spans="5:5" x14ac:dyDescent="0.2">
      <c r="E2478" s="31"/>
    </row>
    <row r="2479" spans="5:5" x14ac:dyDescent="0.2">
      <c r="E2479" s="31"/>
    </row>
    <row r="2480" spans="5:5" x14ac:dyDescent="0.2">
      <c r="E2480" s="31"/>
    </row>
    <row r="2481" spans="5:5" x14ac:dyDescent="0.2">
      <c r="E2481" s="31"/>
    </row>
    <row r="2482" spans="5:5" x14ac:dyDescent="0.2">
      <c r="E2482" s="31"/>
    </row>
    <row r="2483" spans="5:5" x14ac:dyDescent="0.2">
      <c r="E2483" s="31"/>
    </row>
    <row r="2484" spans="5:5" x14ac:dyDescent="0.2">
      <c r="E2484" s="31"/>
    </row>
    <row r="2485" spans="5:5" x14ac:dyDescent="0.2">
      <c r="E2485" s="31"/>
    </row>
    <row r="2486" spans="5:5" x14ac:dyDescent="0.2">
      <c r="E2486" s="31"/>
    </row>
    <row r="2487" spans="5:5" x14ac:dyDescent="0.2">
      <c r="E2487" s="31"/>
    </row>
    <row r="2488" spans="5:5" x14ac:dyDescent="0.2">
      <c r="E2488" s="31"/>
    </row>
    <row r="2489" spans="5:5" x14ac:dyDescent="0.2">
      <c r="E2489" s="31"/>
    </row>
    <row r="2490" spans="5:5" x14ac:dyDescent="0.2">
      <c r="E2490" s="31"/>
    </row>
    <row r="2491" spans="5:5" x14ac:dyDescent="0.2">
      <c r="E2491" s="31"/>
    </row>
    <row r="2492" spans="5:5" x14ac:dyDescent="0.2">
      <c r="E2492" s="31"/>
    </row>
    <row r="2493" spans="5:5" x14ac:dyDescent="0.2">
      <c r="E2493" s="31"/>
    </row>
    <row r="2494" spans="5:5" x14ac:dyDescent="0.2">
      <c r="E2494" s="31"/>
    </row>
    <row r="2495" spans="5:5" x14ac:dyDescent="0.2">
      <c r="E2495" s="31"/>
    </row>
    <row r="2496" spans="5:5" x14ac:dyDescent="0.2">
      <c r="E2496" s="31"/>
    </row>
    <row r="2497" spans="5:5" x14ac:dyDescent="0.2">
      <c r="E2497" s="31"/>
    </row>
    <row r="2498" spans="5:5" x14ac:dyDescent="0.2">
      <c r="E2498" s="31"/>
    </row>
    <row r="2499" spans="5:5" x14ac:dyDescent="0.2">
      <c r="E2499" s="31"/>
    </row>
    <row r="2500" spans="5:5" x14ac:dyDescent="0.2">
      <c r="E2500" s="31"/>
    </row>
    <row r="2501" spans="5:5" x14ac:dyDescent="0.2">
      <c r="E2501" s="31"/>
    </row>
    <row r="2502" spans="5:5" x14ac:dyDescent="0.2">
      <c r="E2502" s="31"/>
    </row>
    <row r="2503" spans="5:5" x14ac:dyDescent="0.2">
      <c r="E2503" s="31"/>
    </row>
    <row r="2504" spans="5:5" x14ac:dyDescent="0.2">
      <c r="E2504" s="31"/>
    </row>
    <row r="2505" spans="5:5" x14ac:dyDescent="0.2">
      <c r="E2505" s="31"/>
    </row>
    <row r="2506" spans="5:5" x14ac:dyDescent="0.2">
      <c r="E2506" s="31"/>
    </row>
    <row r="2507" spans="5:5" x14ac:dyDescent="0.2">
      <c r="E2507" s="31"/>
    </row>
    <row r="2508" spans="5:5" x14ac:dyDescent="0.2">
      <c r="E2508" s="31"/>
    </row>
    <row r="2509" spans="5:5" x14ac:dyDescent="0.2">
      <c r="E2509" s="31"/>
    </row>
    <row r="2510" spans="5:5" x14ac:dyDescent="0.2">
      <c r="E2510" s="31"/>
    </row>
    <row r="2511" spans="5:5" x14ac:dyDescent="0.2">
      <c r="E2511" s="31"/>
    </row>
    <row r="2512" spans="5:5" x14ac:dyDescent="0.2">
      <c r="E2512" s="31"/>
    </row>
    <row r="2513" spans="5:5" x14ac:dyDescent="0.2">
      <c r="E2513" s="31"/>
    </row>
    <row r="2514" spans="5:5" x14ac:dyDescent="0.2">
      <c r="E2514" s="31"/>
    </row>
    <row r="2515" spans="5:5" x14ac:dyDescent="0.2">
      <c r="E2515" s="31"/>
    </row>
    <row r="2516" spans="5:5" x14ac:dyDescent="0.2">
      <c r="E2516" s="31"/>
    </row>
    <row r="2517" spans="5:5" x14ac:dyDescent="0.2">
      <c r="E2517" s="31"/>
    </row>
    <row r="2518" spans="5:5" x14ac:dyDescent="0.2">
      <c r="E2518" s="31"/>
    </row>
    <row r="2519" spans="5:5" x14ac:dyDescent="0.2">
      <c r="E2519" s="31"/>
    </row>
    <row r="2520" spans="5:5" x14ac:dyDescent="0.2">
      <c r="E2520" s="31"/>
    </row>
    <row r="2521" spans="5:5" x14ac:dyDescent="0.2">
      <c r="E2521" s="31"/>
    </row>
    <row r="2522" spans="5:5" x14ac:dyDescent="0.2">
      <c r="E2522" s="31"/>
    </row>
    <row r="2523" spans="5:5" x14ac:dyDescent="0.2">
      <c r="E2523" s="31"/>
    </row>
    <row r="2524" spans="5:5" x14ac:dyDescent="0.2">
      <c r="E2524" s="31"/>
    </row>
    <row r="2525" spans="5:5" x14ac:dyDescent="0.2">
      <c r="E2525" s="31"/>
    </row>
    <row r="2526" spans="5:5" x14ac:dyDescent="0.2">
      <c r="E2526" s="31"/>
    </row>
    <row r="2527" spans="5:5" x14ac:dyDescent="0.2">
      <c r="E2527" s="31"/>
    </row>
    <row r="2528" spans="5:5" x14ac:dyDescent="0.2">
      <c r="E2528" s="31"/>
    </row>
    <row r="2529" spans="5:5" x14ac:dyDescent="0.2">
      <c r="E2529" s="31"/>
    </row>
    <row r="2530" spans="5:5" x14ac:dyDescent="0.2">
      <c r="E2530" s="31"/>
    </row>
    <row r="2531" spans="5:5" x14ac:dyDescent="0.2">
      <c r="E2531" s="31"/>
    </row>
    <row r="2532" spans="5:5" x14ac:dyDescent="0.2">
      <c r="E2532" s="31"/>
    </row>
    <row r="2533" spans="5:5" x14ac:dyDescent="0.2">
      <c r="E2533" s="31"/>
    </row>
    <row r="2534" spans="5:5" x14ac:dyDescent="0.2">
      <c r="E2534" s="31"/>
    </row>
    <row r="2535" spans="5:5" x14ac:dyDescent="0.2">
      <c r="E2535" s="31"/>
    </row>
    <row r="2536" spans="5:5" x14ac:dyDescent="0.2">
      <c r="E2536" s="31"/>
    </row>
    <row r="2537" spans="5:5" x14ac:dyDescent="0.2">
      <c r="E2537" s="31"/>
    </row>
    <row r="2538" spans="5:5" x14ac:dyDescent="0.2">
      <c r="E2538" s="31"/>
    </row>
    <row r="2539" spans="5:5" x14ac:dyDescent="0.2">
      <c r="E2539" s="31"/>
    </row>
    <row r="2540" spans="5:5" x14ac:dyDescent="0.2">
      <c r="E2540" s="31"/>
    </row>
    <row r="2541" spans="5:5" x14ac:dyDescent="0.2">
      <c r="E2541" s="31"/>
    </row>
    <row r="2542" spans="5:5" x14ac:dyDescent="0.2">
      <c r="E2542" s="31"/>
    </row>
    <row r="2543" spans="5:5" x14ac:dyDescent="0.2">
      <c r="E2543" s="31"/>
    </row>
    <row r="2544" spans="5:5" x14ac:dyDescent="0.2">
      <c r="E2544" s="31"/>
    </row>
    <row r="2545" spans="5:5" x14ac:dyDescent="0.2">
      <c r="E2545" s="31"/>
    </row>
    <row r="2546" spans="5:5" x14ac:dyDescent="0.2">
      <c r="E2546" s="31"/>
    </row>
    <row r="2547" spans="5:5" x14ac:dyDescent="0.2">
      <c r="E2547" s="31"/>
    </row>
    <row r="2548" spans="5:5" x14ac:dyDescent="0.2">
      <c r="E2548" s="31"/>
    </row>
    <row r="2549" spans="5:5" x14ac:dyDescent="0.2">
      <c r="E2549" s="31"/>
    </row>
    <row r="2550" spans="5:5" x14ac:dyDescent="0.2">
      <c r="E2550" s="31"/>
    </row>
    <row r="2551" spans="5:5" x14ac:dyDescent="0.2">
      <c r="E2551" s="31"/>
    </row>
    <row r="2552" spans="5:5" x14ac:dyDescent="0.2">
      <c r="E2552" s="31"/>
    </row>
    <row r="2553" spans="5:5" x14ac:dyDescent="0.2">
      <c r="E2553" s="31"/>
    </row>
    <row r="2554" spans="5:5" x14ac:dyDescent="0.2">
      <c r="E2554" s="31"/>
    </row>
    <row r="2555" spans="5:5" x14ac:dyDescent="0.2">
      <c r="E2555" s="31"/>
    </row>
    <row r="2556" spans="5:5" x14ac:dyDescent="0.2">
      <c r="E2556" s="31"/>
    </row>
    <row r="2557" spans="5:5" x14ac:dyDescent="0.2">
      <c r="E2557" s="31"/>
    </row>
    <row r="2558" spans="5:5" x14ac:dyDescent="0.2">
      <c r="E2558" s="31"/>
    </row>
    <row r="2559" spans="5:5" x14ac:dyDescent="0.2">
      <c r="E2559" s="31"/>
    </row>
    <row r="2560" spans="5:5" x14ac:dyDescent="0.2">
      <c r="E2560" s="31"/>
    </row>
    <row r="2561" spans="5:5" x14ac:dyDescent="0.2">
      <c r="E2561" s="31"/>
    </row>
    <row r="2562" spans="5:5" x14ac:dyDescent="0.2">
      <c r="E2562" s="31"/>
    </row>
    <row r="2563" spans="5:5" x14ac:dyDescent="0.2">
      <c r="E2563" s="31"/>
    </row>
    <row r="2564" spans="5:5" x14ac:dyDescent="0.2">
      <c r="E2564" s="31"/>
    </row>
    <row r="2565" spans="5:5" x14ac:dyDescent="0.2">
      <c r="E2565" s="31"/>
    </row>
    <row r="2566" spans="5:5" x14ac:dyDescent="0.2">
      <c r="E2566" s="31"/>
    </row>
    <row r="2567" spans="5:5" x14ac:dyDescent="0.2">
      <c r="E2567" s="31"/>
    </row>
    <row r="2568" spans="5:5" x14ac:dyDescent="0.2">
      <c r="E2568" s="31"/>
    </row>
    <row r="2569" spans="5:5" x14ac:dyDescent="0.2">
      <c r="E2569" s="31"/>
    </row>
    <row r="2570" spans="5:5" x14ac:dyDescent="0.2">
      <c r="E2570" s="31"/>
    </row>
    <row r="2571" spans="5:5" x14ac:dyDescent="0.2">
      <c r="E2571" s="31"/>
    </row>
    <row r="2572" spans="5:5" x14ac:dyDescent="0.2">
      <c r="E2572" s="31"/>
    </row>
    <row r="2573" spans="5:5" x14ac:dyDescent="0.2">
      <c r="E2573" s="31"/>
    </row>
    <row r="2574" spans="5:5" x14ac:dyDescent="0.2">
      <c r="E2574" s="31"/>
    </row>
    <row r="2575" spans="5:5" x14ac:dyDescent="0.2">
      <c r="E2575" s="31"/>
    </row>
    <row r="2576" spans="5:5" x14ac:dyDescent="0.2">
      <c r="E2576" s="31"/>
    </row>
    <row r="2577" spans="5:5" x14ac:dyDescent="0.2">
      <c r="E2577" s="31"/>
    </row>
    <row r="2578" spans="5:5" x14ac:dyDescent="0.2">
      <c r="E2578" s="31"/>
    </row>
    <row r="2579" spans="5:5" x14ac:dyDescent="0.2">
      <c r="E2579" s="31"/>
    </row>
    <row r="2580" spans="5:5" x14ac:dyDescent="0.2">
      <c r="E2580" s="31"/>
    </row>
    <row r="2581" spans="5:5" x14ac:dyDescent="0.2">
      <c r="E2581" s="31"/>
    </row>
    <row r="2582" spans="5:5" x14ac:dyDescent="0.2">
      <c r="E2582" s="31"/>
    </row>
    <row r="2583" spans="5:5" x14ac:dyDescent="0.2">
      <c r="E2583" s="31"/>
    </row>
    <row r="2584" spans="5:5" x14ac:dyDescent="0.2">
      <c r="E2584" s="31"/>
    </row>
    <row r="2585" spans="5:5" x14ac:dyDescent="0.2">
      <c r="E2585" s="31"/>
    </row>
    <row r="2586" spans="5:5" x14ac:dyDescent="0.2">
      <c r="E2586" s="31"/>
    </row>
    <row r="2587" spans="5:5" x14ac:dyDescent="0.2">
      <c r="E2587" s="31"/>
    </row>
    <row r="2588" spans="5:5" x14ac:dyDescent="0.2">
      <c r="E2588" s="31"/>
    </row>
    <row r="2589" spans="5:5" x14ac:dyDescent="0.2">
      <c r="E2589" s="31"/>
    </row>
    <row r="2590" spans="5:5" x14ac:dyDescent="0.2">
      <c r="E2590" s="31"/>
    </row>
    <row r="2591" spans="5:5" x14ac:dyDescent="0.2">
      <c r="E2591" s="31"/>
    </row>
    <row r="2592" spans="5:5" x14ac:dyDescent="0.2">
      <c r="E2592" s="31"/>
    </row>
    <row r="2593" spans="5:5" x14ac:dyDescent="0.2">
      <c r="E2593" s="31"/>
    </row>
    <row r="2594" spans="5:5" x14ac:dyDescent="0.2">
      <c r="E2594" s="31"/>
    </row>
    <row r="2595" spans="5:5" x14ac:dyDescent="0.2">
      <c r="E2595" s="31"/>
    </row>
    <row r="2596" spans="5:5" x14ac:dyDescent="0.2">
      <c r="E2596" s="31"/>
    </row>
    <row r="2597" spans="5:5" x14ac:dyDescent="0.2">
      <c r="E2597" s="31"/>
    </row>
    <row r="2598" spans="5:5" x14ac:dyDescent="0.2">
      <c r="E2598" s="31"/>
    </row>
    <row r="2599" spans="5:5" x14ac:dyDescent="0.2">
      <c r="E2599" s="31"/>
    </row>
    <row r="2600" spans="5:5" x14ac:dyDescent="0.2">
      <c r="E2600" s="31"/>
    </row>
    <row r="2601" spans="5:5" x14ac:dyDescent="0.2">
      <c r="E2601" s="31"/>
    </row>
    <row r="2602" spans="5:5" x14ac:dyDescent="0.2">
      <c r="E2602" s="31"/>
    </row>
    <row r="2603" spans="5:5" x14ac:dyDescent="0.2">
      <c r="E2603" s="31"/>
    </row>
    <row r="2604" spans="5:5" x14ac:dyDescent="0.2">
      <c r="E2604" s="31"/>
    </row>
    <row r="2605" spans="5:5" x14ac:dyDescent="0.2">
      <c r="E2605" s="31"/>
    </row>
    <row r="2606" spans="5:5" x14ac:dyDescent="0.2">
      <c r="E2606" s="31"/>
    </row>
    <row r="2607" spans="5:5" x14ac:dyDescent="0.2">
      <c r="E2607" s="31"/>
    </row>
    <row r="2608" spans="5:5" x14ac:dyDescent="0.2">
      <c r="E2608" s="31"/>
    </row>
    <row r="2609" spans="5:5" x14ac:dyDescent="0.2">
      <c r="E2609" s="31"/>
    </row>
    <row r="2610" spans="5:5" x14ac:dyDescent="0.2">
      <c r="E2610" s="31"/>
    </row>
    <row r="2611" spans="5:5" x14ac:dyDescent="0.2">
      <c r="E2611" s="31"/>
    </row>
    <row r="2612" spans="5:5" x14ac:dyDescent="0.2">
      <c r="E2612" s="31"/>
    </row>
    <row r="2613" spans="5:5" x14ac:dyDescent="0.2">
      <c r="E2613" s="31"/>
    </row>
    <row r="2614" spans="5:5" x14ac:dyDescent="0.2">
      <c r="E2614" s="31"/>
    </row>
    <row r="2615" spans="5:5" x14ac:dyDescent="0.2">
      <c r="E2615" s="31"/>
    </row>
    <row r="2616" spans="5:5" x14ac:dyDescent="0.2">
      <c r="E2616" s="31"/>
    </row>
    <row r="2617" spans="5:5" x14ac:dyDescent="0.2">
      <c r="E2617" s="31"/>
    </row>
    <row r="2618" spans="5:5" x14ac:dyDescent="0.2">
      <c r="E2618" s="31"/>
    </row>
    <row r="2619" spans="5:5" x14ac:dyDescent="0.2">
      <c r="E2619" s="31"/>
    </row>
    <row r="2620" spans="5:5" x14ac:dyDescent="0.2">
      <c r="E2620" s="31"/>
    </row>
    <row r="2621" spans="5:5" x14ac:dyDescent="0.2">
      <c r="E2621" s="31"/>
    </row>
    <row r="2622" spans="5:5" x14ac:dyDescent="0.2">
      <c r="E2622" s="31"/>
    </row>
    <row r="2623" spans="5:5" x14ac:dyDescent="0.2">
      <c r="E2623" s="31"/>
    </row>
    <row r="2624" spans="5:5" x14ac:dyDescent="0.2">
      <c r="E2624" s="31"/>
    </row>
    <row r="2625" spans="5:5" x14ac:dyDescent="0.2">
      <c r="E2625" s="31"/>
    </row>
    <row r="2626" spans="5:5" x14ac:dyDescent="0.2">
      <c r="E2626" s="31"/>
    </row>
    <row r="2627" spans="5:5" x14ac:dyDescent="0.2">
      <c r="E2627" s="31"/>
    </row>
    <row r="2628" spans="5:5" x14ac:dyDescent="0.2">
      <c r="E2628" s="31"/>
    </row>
    <row r="2629" spans="5:5" x14ac:dyDescent="0.2">
      <c r="E2629" s="31"/>
    </row>
    <row r="2630" spans="5:5" x14ac:dyDescent="0.2">
      <c r="E2630" s="31"/>
    </row>
    <row r="2631" spans="5:5" x14ac:dyDescent="0.2">
      <c r="E2631" s="31"/>
    </row>
    <row r="2632" spans="5:5" x14ac:dyDescent="0.2">
      <c r="E2632" s="31"/>
    </row>
    <row r="2633" spans="5:5" x14ac:dyDescent="0.2">
      <c r="E2633" s="31"/>
    </row>
    <row r="2634" spans="5:5" x14ac:dyDescent="0.2">
      <c r="E2634" s="31"/>
    </row>
    <row r="2635" spans="5:5" x14ac:dyDescent="0.2">
      <c r="E2635" s="31"/>
    </row>
    <row r="2636" spans="5:5" x14ac:dyDescent="0.2">
      <c r="E2636" s="31"/>
    </row>
    <row r="2637" spans="5:5" x14ac:dyDescent="0.2">
      <c r="E2637" s="31"/>
    </row>
    <row r="2638" spans="5:5" x14ac:dyDescent="0.2">
      <c r="E2638" s="31"/>
    </row>
    <row r="2639" spans="5:5" x14ac:dyDescent="0.2">
      <c r="E2639" s="31"/>
    </row>
    <row r="2640" spans="5:5" x14ac:dyDescent="0.2">
      <c r="E2640" s="31"/>
    </row>
    <row r="2641" spans="5:5" x14ac:dyDescent="0.2">
      <c r="E2641" s="31"/>
    </row>
    <row r="2642" spans="5:5" x14ac:dyDescent="0.2">
      <c r="E2642" s="31"/>
    </row>
    <row r="2643" spans="5:5" x14ac:dyDescent="0.2">
      <c r="E2643" s="31"/>
    </row>
    <row r="2644" spans="5:5" x14ac:dyDescent="0.2">
      <c r="E2644" s="31"/>
    </row>
    <row r="2645" spans="5:5" x14ac:dyDescent="0.2">
      <c r="E2645" s="31"/>
    </row>
    <row r="2646" spans="5:5" x14ac:dyDescent="0.2">
      <c r="E2646" s="31"/>
    </row>
    <row r="2647" spans="5:5" x14ac:dyDescent="0.2">
      <c r="E2647" s="31"/>
    </row>
    <row r="2648" spans="5:5" x14ac:dyDescent="0.2">
      <c r="E2648" s="31"/>
    </row>
    <row r="2649" spans="5:5" x14ac:dyDescent="0.2">
      <c r="E2649" s="31"/>
    </row>
    <row r="2650" spans="5:5" x14ac:dyDescent="0.2">
      <c r="E2650" s="31"/>
    </row>
    <row r="2651" spans="5:5" x14ac:dyDescent="0.2">
      <c r="E2651" s="31"/>
    </row>
    <row r="2652" spans="5:5" x14ac:dyDescent="0.2">
      <c r="E2652" s="31"/>
    </row>
    <row r="2653" spans="5:5" x14ac:dyDescent="0.2">
      <c r="E2653" s="31"/>
    </row>
    <row r="2654" spans="5:5" x14ac:dyDescent="0.2">
      <c r="E2654" s="31"/>
    </row>
    <row r="2655" spans="5:5" x14ac:dyDescent="0.2">
      <c r="E2655" s="31"/>
    </row>
    <row r="2656" spans="5:5" x14ac:dyDescent="0.2">
      <c r="E2656" s="31"/>
    </row>
    <row r="2657" spans="5:5" x14ac:dyDescent="0.2">
      <c r="E2657" s="31"/>
    </row>
    <row r="2658" spans="5:5" x14ac:dyDescent="0.2">
      <c r="E2658" s="31"/>
    </row>
    <row r="2659" spans="5:5" x14ac:dyDescent="0.2">
      <c r="E2659" s="31"/>
    </row>
    <row r="2660" spans="5:5" x14ac:dyDescent="0.2">
      <c r="E2660" s="31"/>
    </row>
    <row r="2661" spans="5:5" x14ac:dyDescent="0.2">
      <c r="E2661" s="31"/>
    </row>
    <row r="2662" spans="5:5" x14ac:dyDescent="0.2">
      <c r="E2662" s="31"/>
    </row>
    <row r="2663" spans="5:5" x14ac:dyDescent="0.2">
      <c r="E2663" s="31"/>
    </row>
    <row r="2664" spans="5:5" x14ac:dyDescent="0.2">
      <c r="E2664" s="31"/>
    </row>
    <row r="2665" spans="5:5" x14ac:dyDescent="0.2">
      <c r="E2665" s="31"/>
    </row>
    <row r="2666" spans="5:5" x14ac:dyDescent="0.2">
      <c r="E2666" s="31"/>
    </row>
    <row r="2667" spans="5:5" x14ac:dyDescent="0.2">
      <c r="E2667" s="31"/>
    </row>
    <row r="2668" spans="5:5" x14ac:dyDescent="0.2">
      <c r="E2668" s="31"/>
    </row>
    <row r="2669" spans="5:5" x14ac:dyDescent="0.2">
      <c r="E2669" s="31"/>
    </row>
    <row r="2670" spans="5:5" x14ac:dyDescent="0.2">
      <c r="E2670" s="31"/>
    </row>
    <row r="2671" spans="5:5" x14ac:dyDescent="0.2">
      <c r="E2671" s="31"/>
    </row>
    <row r="2672" spans="5:5" x14ac:dyDescent="0.2">
      <c r="E2672" s="31"/>
    </row>
    <row r="2673" spans="5:5" x14ac:dyDescent="0.2">
      <c r="E2673" s="31"/>
    </row>
    <row r="2674" spans="5:5" x14ac:dyDescent="0.2">
      <c r="E2674" s="31"/>
    </row>
    <row r="2675" spans="5:5" x14ac:dyDescent="0.2">
      <c r="E2675" s="31"/>
    </row>
    <row r="2676" spans="5:5" x14ac:dyDescent="0.2">
      <c r="E2676" s="31"/>
    </row>
    <row r="2677" spans="5:5" x14ac:dyDescent="0.2">
      <c r="E2677" s="31"/>
    </row>
    <row r="2678" spans="5:5" x14ac:dyDescent="0.2">
      <c r="E2678" s="31"/>
    </row>
    <row r="2679" spans="5:5" x14ac:dyDescent="0.2">
      <c r="E2679" s="31"/>
    </row>
    <row r="2680" spans="5:5" x14ac:dyDescent="0.2">
      <c r="E2680" s="31"/>
    </row>
    <row r="2681" spans="5:5" x14ac:dyDescent="0.2">
      <c r="E2681" s="31"/>
    </row>
    <row r="2682" spans="5:5" x14ac:dyDescent="0.2">
      <c r="E2682" s="31"/>
    </row>
    <row r="2683" spans="5:5" x14ac:dyDescent="0.2">
      <c r="E2683" s="31"/>
    </row>
    <row r="2684" spans="5:5" x14ac:dyDescent="0.2">
      <c r="E2684" s="31"/>
    </row>
    <row r="2685" spans="5:5" x14ac:dyDescent="0.2">
      <c r="E2685" s="31"/>
    </row>
    <row r="2686" spans="5:5" x14ac:dyDescent="0.2">
      <c r="E2686" s="31"/>
    </row>
    <row r="2687" spans="5:5" x14ac:dyDescent="0.2">
      <c r="E2687" s="31"/>
    </row>
    <row r="2688" spans="5:5" x14ac:dyDescent="0.2">
      <c r="E2688" s="31"/>
    </row>
    <row r="2689" spans="5:5" x14ac:dyDescent="0.2">
      <c r="E2689" s="31"/>
    </row>
    <row r="2690" spans="5:5" x14ac:dyDescent="0.2">
      <c r="E2690" s="31"/>
    </row>
    <row r="2691" spans="5:5" x14ac:dyDescent="0.2">
      <c r="E2691" s="31"/>
    </row>
    <row r="2692" spans="5:5" x14ac:dyDescent="0.2">
      <c r="E2692" s="31"/>
    </row>
    <row r="2693" spans="5:5" x14ac:dyDescent="0.2">
      <c r="E2693" s="31"/>
    </row>
    <row r="2694" spans="5:5" x14ac:dyDescent="0.2">
      <c r="E2694" s="31"/>
    </row>
    <row r="2695" spans="5:5" x14ac:dyDescent="0.2">
      <c r="E2695" s="31"/>
    </row>
    <row r="2696" spans="5:5" x14ac:dyDescent="0.2">
      <c r="E2696" s="31"/>
    </row>
    <row r="2697" spans="5:5" x14ac:dyDescent="0.2">
      <c r="E2697" s="31"/>
    </row>
    <row r="2698" spans="5:5" x14ac:dyDescent="0.2">
      <c r="E2698" s="31"/>
    </row>
    <row r="2699" spans="5:5" x14ac:dyDescent="0.2">
      <c r="E2699" s="31"/>
    </row>
    <row r="2700" spans="5:5" x14ac:dyDescent="0.2">
      <c r="E2700" s="31"/>
    </row>
    <row r="2701" spans="5:5" x14ac:dyDescent="0.2">
      <c r="E2701" s="31"/>
    </row>
    <row r="2702" spans="5:5" x14ac:dyDescent="0.2">
      <c r="E2702" s="31"/>
    </row>
    <row r="2703" spans="5:5" x14ac:dyDescent="0.2">
      <c r="E2703" s="31"/>
    </row>
    <row r="2704" spans="5:5" x14ac:dyDescent="0.2">
      <c r="E2704" s="31"/>
    </row>
    <row r="2705" spans="5:5" x14ac:dyDescent="0.2">
      <c r="E2705" s="31"/>
    </row>
    <row r="2706" spans="5:5" x14ac:dyDescent="0.2">
      <c r="E2706" s="31"/>
    </row>
    <row r="2707" spans="5:5" x14ac:dyDescent="0.2">
      <c r="E2707" s="31"/>
    </row>
    <row r="2708" spans="5:5" x14ac:dyDescent="0.2">
      <c r="E2708" s="31"/>
    </row>
    <row r="2709" spans="5:5" x14ac:dyDescent="0.2">
      <c r="E2709" s="31"/>
    </row>
    <row r="2710" spans="5:5" x14ac:dyDescent="0.2">
      <c r="E2710" s="31"/>
    </row>
    <row r="2711" spans="5:5" x14ac:dyDescent="0.2">
      <c r="E2711" s="31"/>
    </row>
    <row r="2712" spans="5:5" x14ac:dyDescent="0.2">
      <c r="E2712" s="31"/>
    </row>
    <row r="2713" spans="5:5" x14ac:dyDescent="0.2">
      <c r="E2713" s="31"/>
    </row>
    <row r="2714" spans="5:5" x14ac:dyDescent="0.2">
      <c r="E2714" s="31"/>
    </row>
    <row r="2715" spans="5:5" x14ac:dyDescent="0.2">
      <c r="E2715" s="31"/>
    </row>
    <row r="2716" spans="5:5" x14ac:dyDescent="0.2">
      <c r="E2716" s="31"/>
    </row>
    <row r="2717" spans="5:5" x14ac:dyDescent="0.2">
      <c r="E2717" s="31"/>
    </row>
    <row r="2718" spans="5:5" x14ac:dyDescent="0.2">
      <c r="E2718" s="31"/>
    </row>
    <row r="2719" spans="5:5" x14ac:dyDescent="0.2">
      <c r="E2719" s="31"/>
    </row>
    <row r="2720" spans="5:5" x14ac:dyDescent="0.2">
      <c r="E2720" s="31"/>
    </row>
    <row r="2721" spans="5:5" x14ac:dyDescent="0.2">
      <c r="E2721" s="31"/>
    </row>
    <row r="2722" spans="5:5" x14ac:dyDescent="0.2">
      <c r="E2722" s="31"/>
    </row>
    <row r="2723" spans="5:5" x14ac:dyDescent="0.2">
      <c r="E2723" s="31"/>
    </row>
    <row r="2724" spans="5:5" x14ac:dyDescent="0.2">
      <c r="E2724" s="31"/>
    </row>
    <row r="2725" spans="5:5" x14ac:dyDescent="0.2">
      <c r="E2725" s="31"/>
    </row>
    <row r="2726" spans="5:5" x14ac:dyDescent="0.2">
      <c r="E2726" s="31"/>
    </row>
    <row r="2727" spans="5:5" x14ac:dyDescent="0.2">
      <c r="E2727" s="31"/>
    </row>
    <row r="2728" spans="5:5" x14ac:dyDescent="0.2">
      <c r="E2728" s="31"/>
    </row>
    <row r="2729" spans="5:5" x14ac:dyDescent="0.2">
      <c r="E2729" s="31"/>
    </row>
    <row r="2730" spans="5:5" x14ac:dyDescent="0.2">
      <c r="E2730" s="31"/>
    </row>
    <row r="2731" spans="5:5" x14ac:dyDescent="0.2">
      <c r="E2731" s="31"/>
    </row>
    <row r="2732" spans="5:5" x14ac:dyDescent="0.2">
      <c r="E2732" s="31"/>
    </row>
    <row r="2733" spans="5:5" x14ac:dyDescent="0.2">
      <c r="E2733" s="31"/>
    </row>
    <row r="2734" spans="5:5" x14ac:dyDescent="0.2">
      <c r="E2734" s="31"/>
    </row>
    <row r="2735" spans="5:5" x14ac:dyDescent="0.2">
      <c r="E2735" s="31"/>
    </row>
    <row r="2736" spans="5:5" x14ac:dyDescent="0.2">
      <c r="E2736" s="31"/>
    </row>
    <row r="2737" spans="5:5" x14ac:dyDescent="0.2">
      <c r="E2737" s="31"/>
    </row>
    <row r="2738" spans="5:5" x14ac:dyDescent="0.2">
      <c r="E2738" s="31"/>
    </row>
    <row r="2739" spans="5:5" x14ac:dyDescent="0.2">
      <c r="E2739" s="31"/>
    </row>
    <row r="2740" spans="5:5" x14ac:dyDescent="0.2">
      <c r="E2740" s="31"/>
    </row>
    <row r="2741" spans="5:5" x14ac:dyDescent="0.2">
      <c r="E2741" s="31"/>
    </row>
    <row r="2742" spans="5:5" x14ac:dyDescent="0.2">
      <c r="E2742" s="31"/>
    </row>
    <row r="2743" spans="5:5" x14ac:dyDescent="0.2">
      <c r="E2743" s="31"/>
    </row>
    <row r="2744" spans="5:5" x14ac:dyDescent="0.2">
      <c r="E2744" s="31"/>
    </row>
    <row r="2745" spans="5:5" x14ac:dyDescent="0.2">
      <c r="E2745" s="31"/>
    </row>
    <row r="2746" spans="5:5" x14ac:dyDescent="0.2">
      <c r="E2746" s="31"/>
    </row>
    <row r="2747" spans="5:5" x14ac:dyDescent="0.2">
      <c r="E2747" s="31"/>
    </row>
    <row r="2748" spans="5:5" x14ac:dyDescent="0.2">
      <c r="E2748" s="31"/>
    </row>
    <row r="2749" spans="5:5" x14ac:dyDescent="0.2">
      <c r="E2749" s="31"/>
    </row>
    <row r="2750" spans="5:5" x14ac:dyDescent="0.2">
      <c r="E2750" s="31"/>
    </row>
    <row r="2751" spans="5:5" x14ac:dyDescent="0.2">
      <c r="E2751" s="31"/>
    </row>
    <row r="2752" spans="5:5" x14ac:dyDescent="0.2">
      <c r="E2752" s="31"/>
    </row>
    <row r="2753" spans="5:5" x14ac:dyDescent="0.2">
      <c r="E2753" s="31"/>
    </row>
    <row r="2754" spans="5:5" x14ac:dyDescent="0.2">
      <c r="E2754" s="31"/>
    </row>
    <row r="2755" spans="5:5" x14ac:dyDescent="0.2">
      <c r="E2755" s="31"/>
    </row>
    <row r="2756" spans="5:5" x14ac:dyDescent="0.2">
      <c r="E2756" s="31"/>
    </row>
    <row r="2757" spans="5:5" x14ac:dyDescent="0.2">
      <c r="E2757" s="31"/>
    </row>
    <row r="2758" spans="5:5" x14ac:dyDescent="0.2">
      <c r="E2758" s="31"/>
    </row>
    <row r="2759" spans="5:5" x14ac:dyDescent="0.2">
      <c r="E2759" s="31"/>
    </row>
    <row r="2760" spans="5:5" x14ac:dyDescent="0.2">
      <c r="E2760" s="31"/>
    </row>
    <row r="2761" spans="5:5" x14ac:dyDescent="0.2">
      <c r="E2761" s="31"/>
    </row>
    <row r="2762" spans="5:5" x14ac:dyDescent="0.2">
      <c r="E2762" s="31"/>
    </row>
    <row r="2763" spans="5:5" x14ac:dyDescent="0.2">
      <c r="E2763" s="31"/>
    </row>
    <row r="2764" spans="5:5" x14ac:dyDescent="0.2">
      <c r="E2764" s="31"/>
    </row>
    <row r="2765" spans="5:5" x14ac:dyDescent="0.2">
      <c r="E2765" s="31"/>
    </row>
    <row r="2766" spans="5:5" x14ac:dyDescent="0.2">
      <c r="E2766" s="31"/>
    </row>
    <row r="2767" spans="5:5" x14ac:dyDescent="0.2">
      <c r="E2767" s="31"/>
    </row>
    <row r="2768" spans="5:5" x14ac:dyDescent="0.2">
      <c r="E2768" s="31"/>
    </row>
    <row r="2769" spans="5:5" x14ac:dyDescent="0.2">
      <c r="E2769" s="31"/>
    </row>
    <row r="2770" spans="5:5" x14ac:dyDescent="0.2">
      <c r="E2770" s="31"/>
    </row>
    <row r="2771" spans="5:5" x14ac:dyDescent="0.2">
      <c r="E2771" s="31"/>
    </row>
    <row r="2772" spans="5:5" x14ac:dyDescent="0.2">
      <c r="E2772" s="31"/>
    </row>
    <row r="2773" spans="5:5" x14ac:dyDescent="0.2">
      <c r="E2773" s="31"/>
    </row>
    <row r="2774" spans="5:5" x14ac:dyDescent="0.2">
      <c r="E2774" s="31"/>
    </row>
    <row r="2775" spans="5:5" x14ac:dyDescent="0.2">
      <c r="E2775" s="31"/>
    </row>
    <row r="2776" spans="5:5" x14ac:dyDescent="0.2">
      <c r="E2776" s="31"/>
    </row>
    <row r="2777" spans="5:5" x14ac:dyDescent="0.2">
      <c r="E2777" s="31"/>
    </row>
    <row r="2778" spans="5:5" x14ac:dyDescent="0.2">
      <c r="E2778" s="31"/>
    </row>
    <row r="2779" spans="5:5" x14ac:dyDescent="0.2">
      <c r="E2779" s="31"/>
    </row>
    <row r="2780" spans="5:5" x14ac:dyDescent="0.2">
      <c r="E2780" s="31"/>
    </row>
    <row r="2781" spans="5:5" x14ac:dyDescent="0.2">
      <c r="E2781" s="31"/>
    </row>
    <row r="2782" spans="5:5" x14ac:dyDescent="0.2">
      <c r="E2782" s="31"/>
    </row>
    <row r="2783" spans="5:5" x14ac:dyDescent="0.2">
      <c r="E2783" s="31"/>
    </row>
    <row r="2784" spans="5:5" x14ac:dyDescent="0.2">
      <c r="E2784" s="31"/>
    </row>
    <row r="2785" spans="5:5" x14ac:dyDescent="0.2">
      <c r="E2785" s="31"/>
    </row>
    <row r="2786" spans="5:5" x14ac:dyDescent="0.2">
      <c r="E2786" s="31"/>
    </row>
    <row r="2787" spans="5:5" x14ac:dyDescent="0.2">
      <c r="E2787" s="31"/>
    </row>
    <row r="2788" spans="5:5" x14ac:dyDescent="0.2">
      <c r="E2788" s="31"/>
    </row>
    <row r="2789" spans="5:5" x14ac:dyDescent="0.2">
      <c r="E2789" s="31"/>
    </row>
    <row r="2790" spans="5:5" x14ac:dyDescent="0.2">
      <c r="E2790" s="31"/>
    </row>
    <row r="2791" spans="5:5" x14ac:dyDescent="0.2">
      <c r="E2791" s="31"/>
    </row>
    <row r="2792" spans="5:5" x14ac:dyDescent="0.2">
      <c r="E2792" s="31"/>
    </row>
    <row r="2793" spans="5:5" x14ac:dyDescent="0.2">
      <c r="E2793" s="31"/>
    </row>
    <row r="2794" spans="5:5" x14ac:dyDescent="0.2">
      <c r="E2794" s="31"/>
    </row>
    <row r="2795" spans="5:5" x14ac:dyDescent="0.2">
      <c r="E2795" s="31"/>
    </row>
    <row r="2796" spans="5:5" x14ac:dyDescent="0.2">
      <c r="E2796" s="31"/>
    </row>
    <row r="2797" spans="5:5" x14ac:dyDescent="0.2">
      <c r="E2797" s="31"/>
    </row>
    <row r="2798" spans="5:5" x14ac:dyDescent="0.2">
      <c r="E2798" s="31"/>
    </row>
    <row r="2799" spans="5:5" x14ac:dyDescent="0.2">
      <c r="E2799" s="31"/>
    </row>
    <row r="2800" spans="5:5" x14ac:dyDescent="0.2">
      <c r="E2800" s="31"/>
    </row>
    <row r="2801" spans="5:5" x14ac:dyDescent="0.2">
      <c r="E2801" s="31"/>
    </row>
    <row r="2802" spans="5:5" x14ac:dyDescent="0.2">
      <c r="E2802" s="31"/>
    </row>
    <row r="2803" spans="5:5" x14ac:dyDescent="0.2">
      <c r="E2803" s="31"/>
    </row>
    <row r="2804" spans="5:5" x14ac:dyDescent="0.2">
      <c r="E2804" s="31"/>
    </row>
    <row r="2805" spans="5:5" x14ac:dyDescent="0.2">
      <c r="E2805" s="31"/>
    </row>
    <row r="2806" spans="5:5" x14ac:dyDescent="0.2">
      <c r="E2806" s="31"/>
    </row>
    <row r="2807" spans="5:5" x14ac:dyDescent="0.2">
      <c r="E2807" s="31"/>
    </row>
    <row r="2808" spans="5:5" x14ac:dyDescent="0.2">
      <c r="E2808" s="31"/>
    </row>
    <row r="2809" spans="5:5" x14ac:dyDescent="0.2">
      <c r="E2809" s="31"/>
    </row>
    <row r="2810" spans="5:5" x14ac:dyDescent="0.2">
      <c r="E2810" s="31"/>
    </row>
    <row r="2811" spans="5:5" x14ac:dyDescent="0.2">
      <c r="E2811" s="31"/>
    </row>
    <row r="2812" spans="5:5" x14ac:dyDescent="0.2">
      <c r="E2812" s="31"/>
    </row>
    <row r="2813" spans="5:5" x14ac:dyDescent="0.2">
      <c r="E2813" s="31"/>
    </row>
    <row r="2814" spans="5:5" x14ac:dyDescent="0.2">
      <c r="E2814" s="31"/>
    </row>
    <row r="2815" spans="5:5" x14ac:dyDescent="0.2">
      <c r="E2815" s="31"/>
    </row>
    <row r="2816" spans="5:5" x14ac:dyDescent="0.2">
      <c r="E2816" s="31"/>
    </row>
    <row r="2817" spans="5:5" x14ac:dyDescent="0.2">
      <c r="E2817" s="31"/>
    </row>
    <row r="2818" spans="5:5" x14ac:dyDescent="0.2">
      <c r="E2818" s="31"/>
    </row>
    <row r="2819" spans="5:5" x14ac:dyDescent="0.2">
      <c r="E2819" s="31"/>
    </row>
    <row r="2820" spans="5:5" x14ac:dyDescent="0.2">
      <c r="E2820" s="31"/>
    </row>
    <row r="2821" spans="5:5" x14ac:dyDescent="0.2">
      <c r="E2821" s="31"/>
    </row>
    <row r="2822" spans="5:5" x14ac:dyDescent="0.2">
      <c r="E2822" s="31"/>
    </row>
    <row r="2823" spans="5:5" x14ac:dyDescent="0.2">
      <c r="E2823" s="31"/>
    </row>
    <row r="2824" spans="5:5" x14ac:dyDescent="0.2">
      <c r="E2824" s="31"/>
    </row>
    <row r="2825" spans="5:5" x14ac:dyDescent="0.2">
      <c r="E2825" s="31"/>
    </row>
    <row r="2826" spans="5:5" x14ac:dyDescent="0.2">
      <c r="E2826" s="31"/>
    </row>
    <row r="2827" spans="5:5" x14ac:dyDescent="0.2">
      <c r="E2827" s="31"/>
    </row>
    <row r="2828" spans="5:5" x14ac:dyDescent="0.2">
      <c r="E2828" s="31"/>
    </row>
    <row r="2829" spans="5:5" x14ac:dyDescent="0.2">
      <c r="E2829" s="31"/>
    </row>
    <row r="2830" spans="5:5" x14ac:dyDescent="0.2">
      <c r="E2830" s="31"/>
    </row>
    <row r="2831" spans="5:5" x14ac:dyDescent="0.2">
      <c r="E2831" s="31"/>
    </row>
    <row r="2832" spans="5:5" x14ac:dyDescent="0.2">
      <c r="E2832" s="31"/>
    </row>
    <row r="2833" spans="5:5" x14ac:dyDescent="0.2">
      <c r="E2833" s="31"/>
    </row>
    <row r="2834" spans="5:5" x14ac:dyDescent="0.2">
      <c r="E2834" s="31"/>
    </row>
    <row r="2835" spans="5:5" x14ac:dyDescent="0.2">
      <c r="E2835" s="31"/>
    </row>
    <row r="2836" spans="5:5" x14ac:dyDescent="0.2">
      <c r="E2836" s="31"/>
    </row>
    <row r="2837" spans="5:5" x14ac:dyDescent="0.2">
      <c r="E2837" s="31"/>
    </row>
    <row r="2838" spans="5:5" x14ac:dyDescent="0.2">
      <c r="E2838" s="31"/>
    </row>
    <row r="2839" spans="5:5" x14ac:dyDescent="0.2">
      <c r="E2839" s="31"/>
    </row>
    <row r="2840" spans="5:5" x14ac:dyDescent="0.2">
      <c r="E2840" s="31"/>
    </row>
    <row r="2841" spans="5:5" x14ac:dyDescent="0.2">
      <c r="E2841" s="31"/>
    </row>
    <row r="2842" spans="5:5" x14ac:dyDescent="0.2">
      <c r="E2842" s="31"/>
    </row>
    <row r="2843" spans="5:5" x14ac:dyDescent="0.2">
      <c r="E2843" s="31"/>
    </row>
    <row r="2844" spans="5:5" x14ac:dyDescent="0.2">
      <c r="E2844" s="31"/>
    </row>
    <row r="2845" spans="5:5" x14ac:dyDescent="0.2">
      <c r="E2845" s="31"/>
    </row>
    <row r="2846" spans="5:5" x14ac:dyDescent="0.2">
      <c r="E2846" s="31"/>
    </row>
    <row r="2847" spans="5:5" x14ac:dyDescent="0.2">
      <c r="E2847" s="31"/>
    </row>
    <row r="2848" spans="5:5" x14ac:dyDescent="0.2">
      <c r="E2848" s="31"/>
    </row>
    <row r="2849" spans="5:5" x14ac:dyDescent="0.2">
      <c r="E2849" s="31"/>
    </row>
    <row r="2850" spans="5:5" x14ac:dyDescent="0.2">
      <c r="E2850" s="31"/>
    </row>
    <row r="2851" spans="5:5" x14ac:dyDescent="0.2">
      <c r="E2851" s="31"/>
    </row>
    <row r="2852" spans="5:5" x14ac:dyDescent="0.2">
      <c r="E2852" s="31"/>
    </row>
    <row r="2853" spans="5:5" x14ac:dyDescent="0.2">
      <c r="E2853" s="31"/>
    </row>
    <row r="2854" spans="5:5" x14ac:dyDescent="0.2">
      <c r="E2854" s="31"/>
    </row>
    <row r="2855" spans="5:5" x14ac:dyDescent="0.2">
      <c r="E2855" s="31"/>
    </row>
    <row r="2856" spans="5:5" x14ac:dyDescent="0.2">
      <c r="E2856" s="31"/>
    </row>
    <row r="2857" spans="5:5" x14ac:dyDescent="0.2">
      <c r="E2857" s="31"/>
    </row>
    <row r="2858" spans="5:5" x14ac:dyDescent="0.2">
      <c r="E2858" s="31"/>
    </row>
    <row r="2859" spans="5:5" x14ac:dyDescent="0.2">
      <c r="E2859" s="31"/>
    </row>
    <row r="2860" spans="5:5" x14ac:dyDescent="0.2">
      <c r="E2860" s="31"/>
    </row>
    <row r="2861" spans="5:5" x14ac:dyDescent="0.2">
      <c r="E2861" s="31"/>
    </row>
    <row r="2862" spans="5:5" x14ac:dyDescent="0.2">
      <c r="E2862" s="31"/>
    </row>
    <row r="2863" spans="5:5" x14ac:dyDescent="0.2">
      <c r="E2863" s="31"/>
    </row>
    <row r="2864" spans="5:5" x14ac:dyDescent="0.2">
      <c r="E2864" s="31"/>
    </row>
    <row r="2865" spans="5:5" x14ac:dyDescent="0.2">
      <c r="E2865" s="31"/>
    </row>
    <row r="2866" spans="5:5" x14ac:dyDescent="0.2">
      <c r="E2866" s="31"/>
    </row>
    <row r="2867" spans="5:5" x14ac:dyDescent="0.2">
      <c r="E2867" s="31"/>
    </row>
    <row r="2868" spans="5:5" x14ac:dyDescent="0.2">
      <c r="E2868" s="31"/>
    </row>
    <row r="2869" spans="5:5" x14ac:dyDescent="0.2">
      <c r="E2869" s="31"/>
    </row>
    <row r="2870" spans="5:5" x14ac:dyDescent="0.2">
      <c r="E2870" s="31"/>
    </row>
    <row r="2871" spans="5:5" x14ac:dyDescent="0.2">
      <c r="E2871" s="31"/>
    </row>
    <row r="2872" spans="5:5" x14ac:dyDescent="0.2">
      <c r="E2872" s="31"/>
    </row>
    <row r="2873" spans="5:5" x14ac:dyDescent="0.2">
      <c r="E2873" s="31"/>
    </row>
    <row r="2874" spans="5:5" x14ac:dyDescent="0.2">
      <c r="E2874" s="31"/>
    </row>
    <row r="2875" spans="5:5" x14ac:dyDescent="0.2">
      <c r="E2875" s="31"/>
    </row>
    <row r="2876" spans="5:5" x14ac:dyDescent="0.2">
      <c r="E2876" s="31"/>
    </row>
    <row r="2877" spans="5:5" x14ac:dyDescent="0.2">
      <c r="E2877" s="31"/>
    </row>
    <row r="2878" spans="5:5" x14ac:dyDescent="0.2">
      <c r="E2878" s="31"/>
    </row>
    <row r="2879" spans="5:5" x14ac:dyDescent="0.2">
      <c r="E2879" s="31"/>
    </row>
    <row r="2880" spans="5:5" x14ac:dyDescent="0.2">
      <c r="E2880" s="31"/>
    </row>
    <row r="2881" spans="5:5" x14ac:dyDescent="0.2">
      <c r="E2881" s="31"/>
    </row>
    <row r="2882" spans="5:5" x14ac:dyDescent="0.2">
      <c r="E2882" s="31"/>
    </row>
    <row r="2883" spans="5:5" x14ac:dyDescent="0.2">
      <c r="E2883" s="31"/>
    </row>
    <row r="2884" spans="5:5" x14ac:dyDescent="0.2">
      <c r="E2884" s="31"/>
    </row>
    <row r="2885" spans="5:5" x14ac:dyDescent="0.2">
      <c r="E2885" s="31"/>
    </row>
    <row r="2886" spans="5:5" x14ac:dyDescent="0.2">
      <c r="E2886" s="31"/>
    </row>
    <row r="2887" spans="5:5" x14ac:dyDescent="0.2">
      <c r="E2887" s="31"/>
    </row>
    <row r="2888" spans="5:5" x14ac:dyDescent="0.2">
      <c r="E2888" s="31"/>
    </row>
    <row r="2889" spans="5:5" x14ac:dyDescent="0.2">
      <c r="E2889" s="31"/>
    </row>
    <row r="2890" spans="5:5" x14ac:dyDescent="0.2">
      <c r="E2890" s="31"/>
    </row>
    <row r="2891" spans="5:5" x14ac:dyDescent="0.2">
      <c r="E2891" s="31"/>
    </row>
    <row r="2892" spans="5:5" x14ac:dyDescent="0.2">
      <c r="E2892" s="31"/>
    </row>
    <row r="2893" spans="5:5" x14ac:dyDescent="0.2">
      <c r="E2893" s="31"/>
    </row>
    <row r="2894" spans="5:5" x14ac:dyDescent="0.2">
      <c r="E2894" s="31"/>
    </row>
    <row r="2895" spans="5:5" x14ac:dyDescent="0.2">
      <c r="E2895" s="31"/>
    </row>
    <row r="2896" spans="5:5" x14ac:dyDescent="0.2">
      <c r="E2896" s="31"/>
    </row>
    <row r="2897" spans="5:5" x14ac:dyDescent="0.2">
      <c r="E2897" s="31"/>
    </row>
    <row r="2898" spans="5:5" x14ac:dyDescent="0.2">
      <c r="E2898" s="31"/>
    </row>
    <row r="2899" spans="5:5" x14ac:dyDescent="0.2">
      <c r="E2899" s="31"/>
    </row>
    <row r="2900" spans="5:5" x14ac:dyDescent="0.2">
      <c r="E2900" s="31"/>
    </row>
    <row r="2901" spans="5:5" x14ac:dyDescent="0.2">
      <c r="E2901" s="31"/>
    </row>
    <row r="2902" spans="5:5" x14ac:dyDescent="0.2">
      <c r="E2902" s="31"/>
    </row>
    <row r="2903" spans="5:5" x14ac:dyDescent="0.2">
      <c r="E2903" s="31"/>
    </row>
    <row r="2904" spans="5:5" x14ac:dyDescent="0.2">
      <c r="E2904" s="31"/>
    </row>
    <row r="2905" spans="5:5" x14ac:dyDescent="0.2">
      <c r="E2905" s="31"/>
    </row>
    <row r="2906" spans="5:5" x14ac:dyDescent="0.2">
      <c r="E2906" s="31"/>
    </row>
    <row r="2907" spans="5:5" x14ac:dyDescent="0.2">
      <c r="E2907" s="31"/>
    </row>
    <row r="2908" spans="5:5" x14ac:dyDescent="0.2">
      <c r="E2908" s="31"/>
    </row>
    <row r="2909" spans="5:5" x14ac:dyDescent="0.2">
      <c r="E2909" s="31"/>
    </row>
    <row r="2910" spans="5:5" x14ac:dyDescent="0.2">
      <c r="E2910" s="31"/>
    </row>
    <row r="2911" spans="5:5" x14ac:dyDescent="0.2">
      <c r="E2911" s="31"/>
    </row>
    <row r="2912" spans="5:5" x14ac:dyDescent="0.2">
      <c r="E2912" s="31"/>
    </row>
    <row r="2913" spans="5:5" x14ac:dyDescent="0.2">
      <c r="E2913" s="31"/>
    </row>
    <row r="2914" spans="5:5" x14ac:dyDescent="0.2">
      <c r="E2914" s="31"/>
    </row>
    <row r="2915" spans="5:5" x14ac:dyDescent="0.2">
      <c r="E2915" s="31"/>
    </row>
    <row r="2916" spans="5:5" x14ac:dyDescent="0.2">
      <c r="E2916" s="31"/>
    </row>
    <row r="2917" spans="5:5" x14ac:dyDescent="0.2">
      <c r="E2917" s="31"/>
    </row>
    <row r="2918" spans="5:5" x14ac:dyDescent="0.2">
      <c r="E2918" s="31"/>
    </row>
    <row r="2919" spans="5:5" x14ac:dyDescent="0.2">
      <c r="E2919" s="31"/>
    </row>
    <row r="2920" spans="5:5" x14ac:dyDescent="0.2">
      <c r="E2920" s="31"/>
    </row>
    <row r="2921" spans="5:5" x14ac:dyDescent="0.2">
      <c r="E2921" s="31"/>
    </row>
    <row r="2922" spans="5:5" x14ac:dyDescent="0.2">
      <c r="E2922" s="31"/>
    </row>
    <row r="2923" spans="5:5" x14ac:dyDescent="0.2">
      <c r="E2923" s="31"/>
    </row>
    <row r="2924" spans="5:5" x14ac:dyDescent="0.2">
      <c r="E2924" s="31"/>
    </row>
    <row r="2925" spans="5:5" x14ac:dyDescent="0.2">
      <c r="E2925" s="31"/>
    </row>
    <row r="2926" spans="5:5" x14ac:dyDescent="0.2">
      <c r="E2926" s="31"/>
    </row>
    <row r="2927" spans="5:5" x14ac:dyDescent="0.2">
      <c r="E2927" s="31"/>
    </row>
    <row r="2928" spans="5:5" x14ac:dyDescent="0.2">
      <c r="E2928" s="31"/>
    </row>
    <row r="2929" spans="5:5" x14ac:dyDescent="0.2">
      <c r="E2929" s="31"/>
    </row>
    <row r="2930" spans="5:5" x14ac:dyDescent="0.2">
      <c r="E2930" s="31"/>
    </row>
    <row r="2931" spans="5:5" x14ac:dyDescent="0.2">
      <c r="E2931" s="31"/>
    </row>
    <row r="2932" spans="5:5" x14ac:dyDescent="0.2">
      <c r="E2932" s="31"/>
    </row>
    <row r="2933" spans="5:5" x14ac:dyDescent="0.2">
      <c r="E2933" s="31"/>
    </row>
    <row r="2934" spans="5:5" x14ac:dyDescent="0.2">
      <c r="E2934" s="31"/>
    </row>
    <row r="2935" spans="5:5" x14ac:dyDescent="0.2">
      <c r="E2935" s="31"/>
    </row>
    <row r="2936" spans="5:5" x14ac:dyDescent="0.2">
      <c r="E2936" s="31"/>
    </row>
    <row r="2937" spans="5:5" x14ac:dyDescent="0.2">
      <c r="E2937" s="31"/>
    </row>
    <row r="2938" spans="5:5" x14ac:dyDescent="0.2">
      <c r="E2938" s="31"/>
    </row>
    <row r="2939" spans="5:5" x14ac:dyDescent="0.2">
      <c r="E2939" s="31"/>
    </row>
    <row r="2940" spans="5:5" x14ac:dyDescent="0.2">
      <c r="E2940" s="31"/>
    </row>
    <row r="2941" spans="5:5" x14ac:dyDescent="0.2">
      <c r="E2941" s="31"/>
    </row>
    <row r="2942" spans="5:5" x14ac:dyDescent="0.2">
      <c r="E2942" s="31"/>
    </row>
    <row r="2943" spans="5:5" x14ac:dyDescent="0.2">
      <c r="E2943" s="31"/>
    </row>
    <row r="2944" spans="5:5" x14ac:dyDescent="0.2">
      <c r="E2944" s="31"/>
    </row>
    <row r="2945" spans="5:5" x14ac:dyDescent="0.2">
      <c r="E2945" s="31"/>
    </row>
    <row r="2946" spans="5:5" x14ac:dyDescent="0.2">
      <c r="E2946" s="31"/>
    </row>
    <row r="2947" spans="5:5" x14ac:dyDescent="0.2">
      <c r="E2947" s="31"/>
    </row>
    <row r="2948" spans="5:5" x14ac:dyDescent="0.2">
      <c r="E2948" s="31"/>
    </row>
    <row r="2949" spans="5:5" x14ac:dyDescent="0.2">
      <c r="E2949" s="31"/>
    </row>
    <row r="2950" spans="5:5" x14ac:dyDescent="0.2">
      <c r="E2950" s="31"/>
    </row>
    <row r="2951" spans="5:5" x14ac:dyDescent="0.2">
      <c r="E2951" s="31"/>
    </row>
    <row r="2952" spans="5:5" x14ac:dyDescent="0.2">
      <c r="E2952" s="31"/>
    </row>
    <row r="2953" spans="5:5" x14ac:dyDescent="0.2">
      <c r="E2953" s="31"/>
    </row>
    <row r="2954" spans="5:5" x14ac:dyDescent="0.2">
      <c r="E2954" s="31"/>
    </row>
    <row r="2955" spans="5:5" x14ac:dyDescent="0.2">
      <c r="E2955" s="31"/>
    </row>
    <row r="2956" spans="5:5" x14ac:dyDescent="0.2">
      <c r="E2956" s="31"/>
    </row>
    <row r="2957" spans="5:5" x14ac:dyDescent="0.2">
      <c r="E2957" s="31"/>
    </row>
    <row r="2958" spans="5:5" x14ac:dyDescent="0.2">
      <c r="E2958" s="31"/>
    </row>
    <row r="2959" spans="5:5" x14ac:dyDescent="0.2">
      <c r="E2959" s="31"/>
    </row>
    <row r="2960" spans="5:5" x14ac:dyDescent="0.2">
      <c r="E2960" s="31"/>
    </row>
    <row r="2961" spans="5:5" x14ac:dyDescent="0.2">
      <c r="E2961" s="31"/>
    </row>
    <row r="2962" spans="5:5" x14ac:dyDescent="0.2">
      <c r="E2962" s="31"/>
    </row>
    <row r="2963" spans="5:5" x14ac:dyDescent="0.2">
      <c r="E2963" s="31"/>
    </row>
    <row r="2964" spans="5:5" x14ac:dyDescent="0.2">
      <c r="E2964" s="31"/>
    </row>
    <row r="2965" spans="5:5" x14ac:dyDescent="0.2">
      <c r="E2965" s="31"/>
    </row>
    <row r="2966" spans="5:5" x14ac:dyDescent="0.2">
      <c r="E2966" s="31"/>
    </row>
    <row r="2967" spans="5:5" x14ac:dyDescent="0.2">
      <c r="E2967" s="31"/>
    </row>
    <row r="2968" spans="5:5" x14ac:dyDescent="0.2">
      <c r="E2968" s="31"/>
    </row>
    <row r="2969" spans="5:5" x14ac:dyDescent="0.2">
      <c r="E2969" s="31"/>
    </row>
    <row r="2970" spans="5:5" x14ac:dyDescent="0.2">
      <c r="E2970" s="31"/>
    </row>
    <row r="2971" spans="5:5" x14ac:dyDescent="0.2">
      <c r="E2971" s="31"/>
    </row>
    <row r="2972" spans="5:5" x14ac:dyDescent="0.2">
      <c r="E2972" s="31"/>
    </row>
    <row r="2973" spans="5:5" x14ac:dyDescent="0.2">
      <c r="E2973" s="31"/>
    </row>
    <row r="2974" spans="5:5" x14ac:dyDescent="0.2">
      <c r="E2974" s="31"/>
    </row>
    <row r="2975" spans="5:5" x14ac:dyDescent="0.2">
      <c r="E2975" s="31"/>
    </row>
    <row r="2976" spans="5:5" x14ac:dyDescent="0.2">
      <c r="E2976" s="31"/>
    </row>
    <row r="2977" spans="5:5" x14ac:dyDescent="0.2">
      <c r="E2977" s="31"/>
    </row>
    <row r="2978" spans="5:5" x14ac:dyDescent="0.2">
      <c r="E2978" s="31"/>
    </row>
    <row r="2979" spans="5:5" x14ac:dyDescent="0.2">
      <c r="E2979" s="31"/>
    </row>
    <row r="2980" spans="5:5" x14ac:dyDescent="0.2">
      <c r="E2980" s="31"/>
    </row>
    <row r="2981" spans="5:5" x14ac:dyDescent="0.2">
      <c r="E2981" s="31"/>
    </row>
    <row r="2982" spans="5:5" x14ac:dyDescent="0.2">
      <c r="E2982" s="31"/>
    </row>
    <row r="2983" spans="5:5" x14ac:dyDescent="0.2">
      <c r="E2983" s="31"/>
    </row>
    <row r="2984" spans="5:5" x14ac:dyDescent="0.2">
      <c r="E2984" s="31"/>
    </row>
    <row r="2985" spans="5:5" x14ac:dyDescent="0.2">
      <c r="E2985" s="31"/>
    </row>
    <row r="2986" spans="5:5" x14ac:dyDescent="0.2">
      <c r="E2986" s="31"/>
    </row>
    <row r="2987" spans="5:5" x14ac:dyDescent="0.2">
      <c r="E2987" s="31"/>
    </row>
    <row r="2988" spans="5:5" x14ac:dyDescent="0.2">
      <c r="E2988" s="31"/>
    </row>
    <row r="2989" spans="5:5" x14ac:dyDescent="0.2">
      <c r="E2989" s="31"/>
    </row>
    <row r="2990" spans="5:5" x14ac:dyDescent="0.2">
      <c r="E2990" s="31"/>
    </row>
    <row r="2991" spans="5:5" x14ac:dyDescent="0.2">
      <c r="E2991" s="31"/>
    </row>
    <row r="2992" spans="5:5" x14ac:dyDescent="0.2">
      <c r="E2992" s="31"/>
    </row>
    <row r="2993" spans="5:5" x14ac:dyDescent="0.2">
      <c r="E2993" s="31"/>
    </row>
    <row r="2994" spans="5:5" x14ac:dyDescent="0.2">
      <c r="E2994" s="31"/>
    </row>
    <row r="2995" spans="5:5" x14ac:dyDescent="0.2">
      <c r="E2995" s="31"/>
    </row>
    <row r="2996" spans="5:5" x14ac:dyDescent="0.2">
      <c r="E2996" s="31"/>
    </row>
    <row r="2997" spans="5:5" x14ac:dyDescent="0.2">
      <c r="E2997" s="31"/>
    </row>
    <row r="2998" spans="5:5" x14ac:dyDescent="0.2">
      <c r="E2998" s="31"/>
    </row>
    <row r="2999" spans="5:5" x14ac:dyDescent="0.2">
      <c r="E2999" s="31"/>
    </row>
    <row r="3000" spans="5:5" x14ac:dyDescent="0.2">
      <c r="E3000" s="31"/>
    </row>
    <row r="3001" spans="5:5" x14ac:dyDescent="0.2">
      <c r="E3001" s="31"/>
    </row>
    <row r="3002" spans="5:5" x14ac:dyDescent="0.2">
      <c r="E3002" s="31"/>
    </row>
    <row r="3003" spans="5:5" x14ac:dyDescent="0.2">
      <c r="E3003" s="31"/>
    </row>
    <row r="3004" spans="5:5" x14ac:dyDescent="0.2">
      <c r="E3004" s="31"/>
    </row>
    <row r="3005" spans="5:5" x14ac:dyDescent="0.2">
      <c r="E3005" s="31"/>
    </row>
    <row r="3006" spans="5:5" x14ac:dyDescent="0.2">
      <c r="E3006" s="31"/>
    </row>
    <row r="3007" spans="5:5" x14ac:dyDescent="0.2">
      <c r="E3007" s="31"/>
    </row>
    <row r="3008" spans="5:5" x14ac:dyDescent="0.2">
      <c r="E3008" s="31"/>
    </row>
    <row r="3009" spans="5:5" x14ac:dyDescent="0.2">
      <c r="E3009" s="31"/>
    </row>
    <row r="3010" spans="5:5" x14ac:dyDescent="0.2">
      <c r="E3010" s="31"/>
    </row>
    <row r="3011" spans="5:5" x14ac:dyDescent="0.2">
      <c r="E3011" s="31"/>
    </row>
    <row r="3012" spans="5:5" x14ac:dyDescent="0.2">
      <c r="E3012" s="31"/>
    </row>
    <row r="3013" spans="5:5" x14ac:dyDescent="0.2">
      <c r="E3013" s="31"/>
    </row>
    <row r="3014" spans="5:5" x14ac:dyDescent="0.2">
      <c r="E3014" s="31"/>
    </row>
    <row r="3015" spans="5:5" x14ac:dyDescent="0.2">
      <c r="E3015" s="31"/>
    </row>
    <row r="3016" spans="5:5" x14ac:dyDescent="0.2">
      <c r="E3016" s="31"/>
    </row>
    <row r="3017" spans="5:5" x14ac:dyDescent="0.2">
      <c r="E3017" s="31"/>
    </row>
    <row r="3018" spans="5:5" x14ac:dyDescent="0.2">
      <c r="E3018" s="31"/>
    </row>
    <row r="3019" spans="5:5" x14ac:dyDescent="0.2">
      <c r="E3019" s="31"/>
    </row>
    <row r="3020" spans="5:5" x14ac:dyDescent="0.2">
      <c r="E3020" s="31"/>
    </row>
    <row r="3021" spans="5:5" x14ac:dyDescent="0.2">
      <c r="E3021" s="31"/>
    </row>
    <row r="3022" spans="5:5" x14ac:dyDescent="0.2">
      <c r="E3022" s="31"/>
    </row>
    <row r="3023" spans="5:5" x14ac:dyDescent="0.2">
      <c r="E3023" s="31"/>
    </row>
    <row r="3024" spans="5:5" x14ac:dyDescent="0.2">
      <c r="E3024" s="31"/>
    </row>
    <row r="3025" spans="5:5" x14ac:dyDescent="0.2">
      <c r="E3025" s="31"/>
    </row>
    <row r="3026" spans="5:5" x14ac:dyDescent="0.2">
      <c r="E3026" s="31"/>
    </row>
    <row r="3027" spans="5:5" x14ac:dyDescent="0.2">
      <c r="E3027" s="31"/>
    </row>
    <row r="3028" spans="5:5" x14ac:dyDescent="0.2">
      <c r="E3028" s="31"/>
    </row>
    <row r="3029" spans="5:5" x14ac:dyDescent="0.2">
      <c r="E3029" s="31"/>
    </row>
    <row r="3030" spans="5:5" x14ac:dyDescent="0.2">
      <c r="E3030" s="31"/>
    </row>
    <row r="3031" spans="5:5" x14ac:dyDescent="0.2">
      <c r="E3031" s="31"/>
    </row>
    <row r="3032" spans="5:5" x14ac:dyDescent="0.2">
      <c r="E3032" s="31"/>
    </row>
    <row r="3033" spans="5:5" x14ac:dyDescent="0.2">
      <c r="E3033" s="31"/>
    </row>
    <row r="3034" spans="5:5" x14ac:dyDescent="0.2">
      <c r="E3034" s="31"/>
    </row>
    <row r="3035" spans="5:5" x14ac:dyDescent="0.2">
      <c r="E3035" s="31"/>
    </row>
    <row r="3036" spans="5:5" x14ac:dyDescent="0.2">
      <c r="E3036" s="31"/>
    </row>
    <row r="3037" spans="5:5" x14ac:dyDescent="0.2">
      <c r="E3037" s="31"/>
    </row>
    <row r="3038" spans="5:5" x14ac:dyDescent="0.2">
      <c r="E3038" s="31"/>
    </row>
    <row r="3039" spans="5:5" x14ac:dyDescent="0.2">
      <c r="E3039" s="31"/>
    </row>
    <row r="3040" spans="5:5" x14ac:dyDescent="0.2">
      <c r="E3040" s="31"/>
    </row>
    <row r="3041" spans="5:5" x14ac:dyDescent="0.2">
      <c r="E3041" s="31"/>
    </row>
    <row r="3042" spans="5:5" x14ac:dyDescent="0.2">
      <c r="E3042" s="31"/>
    </row>
    <row r="3043" spans="5:5" x14ac:dyDescent="0.2">
      <c r="E3043" s="31"/>
    </row>
    <row r="3044" spans="5:5" x14ac:dyDescent="0.2">
      <c r="E3044" s="31"/>
    </row>
    <row r="3045" spans="5:5" x14ac:dyDescent="0.2">
      <c r="E3045" s="31"/>
    </row>
    <row r="3046" spans="5:5" x14ac:dyDescent="0.2">
      <c r="E3046" s="31"/>
    </row>
    <row r="3047" spans="5:5" x14ac:dyDescent="0.2">
      <c r="E3047" s="31"/>
    </row>
    <row r="3048" spans="5:5" x14ac:dyDescent="0.2">
      <c r="E3048" s="31"/>
    </row>
    <row r="3049" spans="5:5" x14ac:dyDescent="0.2">
      <c r="E3049" s="31"/>
    </row>
    <row r="3050" spans="5:5" x14ac:dyDescent="0.2">
      <c r="E3050" s="31"/>
    </row>
    <row r="3051" spans="5:5" x14ac:dyDescent="0.2">
      <c r="E3051" s="31"/>
    </row>
    <row r="3052" spans="5:5" x14ac:dyDescent="0.2">
      <c r="E3052" s="31"/>
    </row>
    <row r="3053" spans="5:5" x14ac:dyDescent="0.2">
      <c r="E3053" s="31"/>
    </row>
    <row r="3054" spans="5:5" x14ac:dyDescent="0.2">
      <c r="E3054" s="31"/>
    </row>
    <row r="3055" spans="5:5" x14ac:dyDescent="0.2">
      <c r="E3055" s="31"/>
    </row>
    <row r="3056" spans="5:5" x14ac:dyDescent="0.2">
      <c r="E3056" s="31"/>
    </row>
    <row r="3057" spans="5:5" x14ac:dyDescent="0.2">
      <c r="E3057" s="31"/>
    </row>
    <row r="3058" spans="5:5" x14ac:dyDescent="0.2">
      <c r="E3058" s="31"/>
    </row>
    <row r="3059" spans="5:5" x14ac:dyDescent="0.2">
      <c r="E3059" s="31"/>
    </row>
    <row r="3060" spans="5:5" x14ac:dyDescent="0.2">
      <c r="E3060" s="31"/>
    </row>
    <row r="3061" spans="5:5" x14ac:dyDescent="0.2">
      <c r="E3061" s="31"/>
    </row>
    <row r="3062" spans="5:5" x14ac:dyDescent="0.2">
      <c r="E3062" s="31"/>
    </row>
    <row r="3063" spans="5:5" x14ac:dyDescent="0.2">
      <c r="E3063" s="31"/>
    </row>
    <row r="3064" spans="5:5" x14ac:dyDescent="0.2">
      <c r="E3064" s="31"/>
    </row>
    <row r="3065" spans="5:5" x14ac:dyDescent="0.2">
      <c r="E3065" s="31"/>
    </row>
    <row r="3066" spans="5:5" x14ac:dyDescent="0.2">
      <c r="E3066" s="31"/>
    </row>
    <row r="3067" spans="5:5" x14ac:dyDescent="0.2">
      <c r="E3067" s="31"/>
    </row>
    <row r="3068" spans="5:5" x14ac:dyDescent="0.2">
      <c r="E3068" s="31"/>
    </row>
    <row r="3069" spans="5:5" x14ac:dyDescent="0.2">
      <c r="E3069" s="31"/>
    </row>
    <row r="3070" spans="5:5" x14ac:dyDescent="0.2">
      <c r="E3070" s="31"/>
    </row>
    <row r="3071" spans="5:5" x14ac:dyDescent="0.2">
      <c r="E3071" s="31"/>
    </row>
    <row r="3072" spans="5:5" x14ac:dyDescent="0.2">
      <c r="E3072" s="31"/>
    </row>
    <row r="3073" spans="5:5" x14ac:dyDescent="0.2">
      <c r="E3073" s="31"/>
    </row>
    <row r="3074" spans="5:5" x14ac:dyDescent="0.2">
      <c r="E3074" s="31"/>
    </row>
    <row r="3075" spans="5:5" x14ac:dyDescent="0.2">
      <c r="E3075" s="31"/>
    </row>
    <row r="3076" spans="5:5" x14ac:dyDescent="0.2">
      <c r="E3076" s="31"/>
    </row>
    <row r="3077" spans="5:5" x14ac:dyDescent="0.2">
      <c r="E3077" s="31"/>
    </row>
    <row r="3078" spans="5:5" x14ac:dyDescent="0.2">
      <c r="E3078" s="31"/>
    </row>
    <row r="3079" spans="5:5" x14ac:dyDescent="0.2">
      <c r="E3079" s="31"/>
    </row>
    <row r="3080" spans="5:5" x14ac:dyDescent="0.2">
      <c r="E3080" s="31"/>
    </row>
    <row r="3081" spans="5:5" x14ac:dyDescent="0.2">
      <c r="E3081" s="31"/>
    </row>
    <row r="3082" spans="5:5" x14ac:dyDescent="0.2">
      <c r="E3082" s="31"/>
    </row>
    <row r="3083" spans="5:5" x14ac:dyDescent="0.2">
      <c r="E3083" s="31"/>
    </row>
    <row r="3084" spans="5:5" x14ac:dyDescent="0.2">
      <c r="E3084" s="31"/>
    </row>
    <row r="3085" spans="5:5" x14ac:dyDescent="0.2">
      <c r="E3085" s="31"/>
    </row>
    <row r="3086" spans="5:5" x14ac:dyDescent="0.2">
      <c r="E3086" s="31"/>
    </row>
    <row r="3087" spans="5:5" x14ac:dyDescent="0.2">
      <c r="E3087" s="31"/>
    </row>
    <row r="3088" spans="5:5" x14ac:dyDescent="0.2">
      <c r="E3088" s="31"/>
    </row>
    <row r="3089" spans="5:5" x14ac:dyDescent="0.2">
      <c r="E3089" s="31"/>
    </row>
    <row r="3090" spans="5:5" x14ac:dyDescent="0.2">
      <c r="E3090" s="31"/>
    </row>
    <row r="3091" spans="5:5" x14ac:dyDescent="0.2">
      <c r="E3091" s="31"/>
    </row>
    <row r="3092" spans="5:5" x14ac:dyDescent="0.2">
      <c r="E3092" s="31"/>
    </row>
    <row r="3093" spans="5:5" x14ac:dyDescent="0.2">
      <c r="E3093" s="31"/>
    </row>
    <row r="3094" spans="5:5" x14ac:dyDescent="0.2">
      <c r="E3094" s="31"/>
    </row>
    <row r="3095" spans="5:5" x14ac:dyDescent="0.2">
      <c r="E3095" s="31"/>
    </row>
    <row r="3096" spans="5:5" x14ac:dyDescent="0.2">
      <c r="E3096" s="31"/>
    </row>
    <row r="3097" spans="5:5" x14ac:dyDescent="0.2">
      <c r="E3097" s="31"/>
    </row>
    <row r="3098" spans="5:5" x14ac:dyDescent="0.2">
      <c r="E3098" s="31"/>
    </row>
    <row r="3099" spans="5:5" x14ac:dyDescent="0.2">
      <c r="E3099" s="31"/>
    </row>
    <row r="3100" spans="5:5" x14ac:dyDescent="0.2">
      <c r="E3100" s="31"/>
    </row>
    <row r="3101" spans="5:5" x14ac:dyDescent="0.2">
      <c r="E3101" s="31"/>
    </row>
    <row r="3102" spans="5:5" x14ac:dyDescent="0.2">
      <c r="E3102" s="31"/>
    </row>
    <row r="3103" spans="5:5" x14ac:dyDescent="0.2">
      <c r="E3103" s="31"/>
    </row>
    <row r="3104" spans="5:5" x14ac:dyDescent="0.2">
      <c r="E3104" s="31"/>
    </row>
    <row r="3105" spans="5:5" x14ac:dyDescent="0.2">
      <c r="E3105" s="31"/>
    </row>
    <row r="3106" spans="5:5" x14ac:dyDescent="0.2">
      <c r="E3106" s="31"/>
    </row>
    <row r="3107" spans="5:5" x14ac:dyDescent="0.2">
      <c r="E3107" s="31"/>
    </row>
    <row r="3108" spans="5:5" x14ac:dyDescent="0.2">
      <c r="E3108" s="31"/>
    </row>
    <row r="3109" spans="5:5" x14ac:dyDescent="0.2">
      <c r="E3109" s="31"/>
    </row>
    <row r="3110" spans="5:5" x14ac:dyDescent="0.2">
      <c r="E3110" s="31"/>
    </row>
    <row r="3111" spans="5:5" x14ac:dyDescent="0.2">
      <c r="E3111" s="31"/>
    </row>
    <row r="3112" spans="5:5" x14ac:dyDescent="0.2">
      <c r="E3112" s="31"/>
    </row>
    <row r="3113" spans="5:5" x14ac:dyDescent="0.2">
      <c r="E3113" s="31"/>
    </row>
    <row r="3114" spans="5:5" x14ac:dyDescent="0.2">
      <c r="E3114" s="31"/>
    </row>
    <row r="3115" spans="5:5" x14ac:dyDescent="0.2">
      <c r="E3115" s="31"/>
    </row>
    <row r="3116" spans="5:5" x14ac:dyDescent="0.2">
      <c r="E3116" s="31"/>
    </row>
    <row r="3117" spans="5:5" x14ac:dyDescent="0.2">
      <c r="E3117" s="31"/>
    </row>
    <row r="3118" spans="5:5" x14ac:dyDescent="0.2">
      <c r="E3118" s="31"/>
    </row>
    <row r="3119" spans="5:5" x14ac:dyDescent="0.2">
      <c r="E3119" s="31"/>
    </row>
    <row r="3120" spans="5:5" x14ac:dyDescent="0.2">
      <c r="E3120" s="31"/>
    </row>
    <row r="3121" spans="5:5" x14ac:dyDescent="0.2">
      <c r="E3121" s="31"/>
    </row>
    <row r="3122" spans="5:5" x14ac:dyDescent="0.2">
      <c r="E3122" s="31"/>
    </row>
    <row r="3123" spans="5:5" x14ac:dyDescent="0.2">
      <c r="E3123" s="31"/>
    </row>
    <row r="3124" spans="5:5" x14ac:dyDescent="0.2">
      <c r="E3124" s="31"/>
    </row>
    <row r="3125" spans="5:5" x14ac:dyDescent="0.2">
      <c r="E3125" s="31"/>
    </row>
    <row r="3126" spans="5:5" x14ac:dyDescent="0.2">
      <c r="E3126" s="31"/>
    </row>
    <row r="3127" spans="5:5" x14ac:dyDescent="0.2">
      <c r="E3127" s="31"/>
    </row>
    <row r="3128" spans="5:5" x14ac:dyDescent="0.2">
      <c r="E3128" s="31"/>
    </row>
    <row r="3129" spans="5:5" x14ac:dyDescent="0.2">
      <c r="E3129" s="31"/>
    </row>
    <row r="3130" spans="5:5" x14ac:dyDescent="0.2">
      <c r="E3130" s="31"/>
    </row>
    <row r="3131" spans="5:5" x14ac:dyDescent="0.2">
      <c r="E3131" s="31"/>
    </row>
    <row r="3132" spans="5:5" x14ac:dyDescent="0.2">
      <c r="E3132" s="31"/>
    </row>
    <row r="3133" spans="5:5" x14ac:dyDescent="0.2">
      <c r="E3133" s="31"/>
    </row>
    <row r="3134" spans="5:5" x14ac:dyDescent="0.2">
      <c r="E3134" s="31"/>
    </row>
    <row r="3135" spans="5:5" x14ac:dyDescent="0.2">
      <c r="E3135" s="31"/>
    </row>
    <row r="3136" spans="5:5" x14ac:dyDescent="0.2">
      <c r="E3136" s="31"/>
    </row>
    <row r="3137" spans="5:5" x14ac:dyDescent="0.2">
      <c r="E3137" s="31"/>
    </row>
    <row r="3138" spans="5:5" x14ac:dyDescent="0.2">
      <c r="E3138" s="31"/>
    </row>
    <row r="3139" spans="5:5" x14ac:dyDescent="0.2">
      <c r="E3139" s="31"/>
    </row>
    <row r="3140" spans="5:5" x14ac:dyDescent="0.2">
      <c r="E3140" s="31"/>
    </row>
    <row r="3141" spans="5:5" x14ac:dyDescent="0.2">
      <c r="E3141" s="31"/>
    </row>
    <row r="3142" spans="5:5" x14ac:dyDescent="0.2">
      <c r="E3142" s="31"/>
    </row>
    <row r="3143" spans="5:5" x14ac:dyDescent="0.2">
      <c r="E3143" s="31"/>
    </row>
    <row r="3144" spans="5:5" x14ac:dyDescent="0.2">
      <c r="E3144" s="31"/>
    </row>
    <row r="3145" spans="5:5" x14ac:dyDescent="0.2">
      <c r="E3145" s="31"/>
    </row>
    <row r="3146" spans="5:5" x14ac:dyDescent="0.2">
      <c r="E3146" s="31"/>
    </row>
    <row r="3147" spans="5:5" x14ac:dyDescent="0.2">
      <c r="E3147" s="31"/>
    </row>
    <row r="3148" spans="5:5" x14ac:dyDescent="0.2">
      <c r="E3148" s="31"/>
    </row>
    <row r="3149" spans="5:5" x14ac:dyDescent="0.2">
      <c r="E3149" s="31"/>
    </row>
    <row r="3150" spans="5:5" x14ac:dyDescent="0.2">
      <c r="E3150" s="31"/>
    </row>
    <row r="3151" spans="5:5" x14ac:dyDescent="0.2">
      <c r="E3151" s="31"/>
    </row>
    <row r="3152" spans="5:5" x14ac:dyDescent="0.2">
      <c r="E3152" s="31"/>
    </row>
    <row r="3153" spans="5:5" x14ac:dyDescent="0.2">
      <c r="E3153" s="31"/>
    </row>
    <row r="3154" spans="5:5" x14ac:dyDescent="0.2">
      <c r="E3154" s="31"/>
    </row>
    <row r="3155" spans="5:5" x14ac:dyDescent="0.2">
      <c r="E3155" s="31"/>
    </row>
    <row r="3156" spans="5:5" x14ac:dyDescent="0.2">
      <c r="E3156" s="31"/>
    </row>
    <row r="3157" spans="5:5" x14ac:dyDescent="0.2">
      <c r="E3157" s="31"/>
    </row>
    <row r="3158" spans="5:5" x14ac:dyDescent="0.2">
      <c r="E3158" s="31"/>
    </row>
    <row r="3159" spans="5:5" x14ac:dyDescent="0.2">
      <c r="E3159" s="31"/>
    </row>
    <row r="3160" spans="5:5" x14ac:dyDescent="0.2">
      <c r="E3160" s="31"/>
    </row>
    <row r="3161" spans="5:5" x14ac:dyDescent="0.2">
      <c r="E3161" s="31"/>
    </row>
    <row r="3162" spans="5:5" x14ac:dyDescent="0.2">
      <c r="E3162" s="31"/>
    </row>
    <row r="3163" spans="5:5" x14ac:dyDescent="0.2">
      <c r="E3163" s="31"/>
    </row>
    <row r="3164" spans="5:5" x14ac:dyDescent="0.2">
      <c r="E3164" s="31"/>
    </row>
    <row r="3165" spans="5:5" x14ac:dyDescent="0.2">
      <c r="E3165" s="31"/>
    </row>
    <row r="3166" spans="5:5" x14ac:dyDescent="0.2">
      <c r="E3166" s="31"/>
    </row>
    <row r="3167" spans="5:5" x14ac:dyDescent="0.2">
      <c r="E3167" s="31"/>
    </row>
    <row r="3168" spans="5:5" x14ac:dyDescent="0.2">
      <c r="E3168" s="31"/>
    </row>
    <row r="3169" spans="5:5" x14ac:dyDescent="0.2">
      <c r="E3169" s="31"/>
    </row>
    <row r="3170" spans="5:5" x14ac:dyDescent="0.2">
      <c r="E3170" s="31"/>
    </row>
    <row r="3171" spans="5:5" x14ac:dyDescent="0.2">
      <c r="E3171" s="31"/>
    </row>
    <row r="3172" spans="5:5" x14ac:dyDescent="0.2">
      <c r="E3172" s="31"/>
    </row>
    <row r="3173" spans="5:5" x14ac:dyDescent="0.2">
      <c r="E3173" s="31"/>
    </row>
    <row r="3174" spans="5:5" x14ac:dyDescent="0.2">
      <c r="E3174" s="31"/>
    </row>
    <row r="3175" spans="5:5" x14ac:dyDescent="0.2">
      <c r="E3175" s="31"/>
    </row>
    <row r="3176" spans="5:5" x14ac:dyDescent="0.2">
      <c r="E3176" s="31"/>
    </row>
    <row r="3177" spans="5:5" x14ac:dyDescent="0.2">
      <c r="E3177" s="31"/>
    </row>
    <row r="3178" spans="5:5" x14ac:dyDescent="0.2">
      <c r="E3178" s="31"/>
    </row>
    <row r="3179" spans="5:5" x14ac:dyDescent="0.2">
      <c r="E3179" s="31"/>
    </row>
    <row r="3180" spans="5:5" x14ac:dyDescent="0.2">
      <c r="E3180" s="31"/>
    </row>
    <row r="3181" spans="5:5" x14ac:dyDescent="0.2">
      <c r="E3181" s="31"/>
    </row>
    <row r="3182" spans="5:5" x14ac:dyDescent="0.2">
      <c r="E3182" s="31"/>
    </row>
    <row r="3183" spans="5:5" x14ac:dyDescent="0.2">
      <c r="E3183" s="31"/>
    </row>
    <row r="3184" spans="5:5" x14ac:dyDescent="0.2">
      <c r="E3184" s="31"/>
    </row>
    <row r="3185" spans="5:5" x14ac:dyDescent="0.2">
      <c r="E3185" s="31"/>
    </row>
    <row r="3186" spans="5:5" x14ac:dyDescent="0.2">
      <c r="E3186" s="31"/>
    </row>
    <row r="3187" spans="5:5" x14ac:dyDescent="0.2">
      <c r="E3187" s="31"/>
    </row>
    <row r="3188" spans="5:5" x14ac:dyDescent="0.2">
      <c r="E3188" s="31"/>
    </row>
    <row r="3189" spans="5:5" x14ac:dyDescent="0.2">
      <c r="E3189" s="31"/>
    </row>
    <row r="3190" spans="5:5" x14ac:dyDescent="0.2">
      <c r="E3190" s="31"/>
    </row>
    <row r="3191" spans="5:5" x14ac:dyDescent="0.2">
      <c r="E3191" s="31"/>
    </row>
    <row r="3192" spans="5:5" x14ac:dyDescent="0.2">
      <c r="E3192" s="31"/>
    </row>
    <row r="3193" spans="5:5" x14ac:dyDescent="0.2">
      <c r="E3193" s="31"/>
    </row>
    <row r="3194" spans="5:5" x14ac:dyDescent="0.2">
      <c r="E3194" s="31"/>
    </row>
    <row r="3195" spans="5:5" x14ac:dyDescent="0.2">
      <c r="E3195" s="31"/>
    </row>
    <row r="3196" spans="5:5" x14ac:dyDescent="0.2">
      <c r="E3196" s="31"/>
    </row>
    <row r="3197" spans="5:5" x14ac:dyDescent="0.2">
      <c r="E3197" s="31"/>
    </row>
    <row r="3198" spans="5:5" x14ac:dyDescent="0.2">
      <c r="E3198" s="31"/>
    </row>
    <row r="3199" spans="5:5" x14ac:dyDescent="0.2">
      <c r="E3199" s="31"/>
    </row>
    <row r="3200" spans="5:5" x14ac:dyDescent="0.2">
      <c r="E3200" s="31"/>
    </row>
    <row r="3201" spans="5:5" x14ac:dyDescent="0.2">
      <c r="E3201" s="31"/>
    </row>
    <row r="3202" spans="5:5" x14ac:dyDescent="0.2">
      <c r="E3202" s="31"/>
    </row>
    <row r="3203" spans="5:5" x14ac:dyDescent="0.2">
      <c r="E3203" s="31"/>
    </row>
    <row r="3204" spans="5:5" x14ac:dyDescent="0.2">
      <c r="E3204" s="31"/>
    </row>
    <row r="3205" spans="5:5" x14ac:dyDescent="0.2">
      <c r="E3205" s="31"/>
    </row>
    <row r="3206" spans="5:5" x14ac:dyDescent="0.2">
      <c r="E3206" s="31"/>
    </row>
    <row r="3207" spans="5:5" x14ac:dyDescent="0.2">
      <c r="E3207" s="31"/>
    </row>
    <row r="3208" spans="5:5" x14ac:dyDescent="0.2">
      <c r="E3208" s="31"/>
    </row>
    <row r="3209" spans="5:5" x14ac:dyDescent="0.2">
      <c r="E3209" s="31"/>
    </row>
    <row r="3210" spans="5:5" x14ac:dyDescent="0.2">
      <c r="E3210" s="31"/>
    </row>
    <row r="3211" spans="5:5" x14ac:dyDescent="0.2">
      <c r="E3211" s="31"/>
    </row>
    <row r="3212" spans="5:5" x14ac:dyDescent="0.2">
      <c r="E3212" s="31"/>
    </row>
    <row r="3213" spans="5:5" x14ac:dyDescent="0.2">
      <c r="E3213" s="31"/>
    </row>
    <row r="3214" spans="5:5" x14ac:dyDescent="0.2">
      <c r="E3214" s="31"/>
    </row>
    <row r="3215" spans="5:5" x14ac:dyDescent="0.2">
      <c r="E3215" s="31"/>
    </row>
    <row r="3216" spans="5:5" x14ac:dyDescent="0.2">
      <c r="E3216" s="31"/>
    </row>
    <row r="3217" spans="5:5" x14ac:dyDescent="0.2">
      <c r="E3217" s="31"/>
    </row>
    <row r="3218" spans="5:5" x14ac:dyDescent="0.2">
      <c r="E3218" s="31"/>
    </row>
    <row r="3219" spans="5:5" x14ac:dyDescent="0.2">
      <c r="E3219" s="31"/>
    </row>
    <row r="3220" spans="5:5" x14ac:dyDescent="0.2">
      <c r="E3220" s="31"/>
    </row>
    <row r="3221" spans="5:5" x14ac:dyDescent="0.2">
      <c r="E3221" s="31"/>
    </row>
    <row r="3222" spans="5:5" x14ac:dyDescent="0.2">
      <c r="E3222" s="31"/>
    </row>
    <row r="3223" spans="5:5" x14ac:dyDescent="0.2">
      <c r="E3223" s="31"/>
    </row>
    <row r="3224" spans="5:5" x14ac:dyDescent="0.2">
      <c r="E3224" s="31"/>
    </row>
    <row r="3225" spans="5:5" x14ac:dyDescent="0.2">
      <c r="E3225" s="31"/>
    </row>
    <row r="3226" spans="5:5" x14ac:dyDescent="0.2">
      <c r="E3226" s="31"/>
    </row>
    <row r="3227" spans="5:5" x14ac:dyDescent="0.2">
      <c r="E3227" s="31"/>
    </row>
    <row r="3228" spans="5:5" x14ac:dyDescent="0.2">
      <c r="E3228" s="31"/>
    </row>
    <row r="3229" spans="5:5" x14ac:dyDescent="0.2">
      <c r="E3229" s="31"/>
    </row>
    <row r="3230" spans="5:5" x14ac:dyDescent="0.2">
      <c r="E3230" s="31"/>
    </row>
    <row r="3231" spans="5:5" x14ac:dyDescent="0.2">
      <c r="E3231" s="31"/>
    </row>
    <row r="3232" spans="5:5" x14ac:dyDescent="0.2">
      <c r="E3232" s="31"/>
    </row>
    <row r="3233" spans="5:5" x14ac:dyDescent="0.2">
      <c r="E3233" s="31"/>
    </row>
    <row r="3234" spans="5:5" x14ac:dyDescent="0.2">
      <c r="E3234" s="31"/>
    </row>
    <row r="3235" spans="5:5" x14ac:dyDescent="0.2">
      <c r="E3235" s="31"/>
    </row>
    <row r="3236" spans="5:5" x14ac:dyDescent="0.2">
      <c r="E3236" s="31"/>
    </row>
    <row r="3237" spans="5:5" x14ac:dyDescent="0.2">
      <c r="E3237" s="31"/>
    </row>
    <row r="3238" spans="5:5" x14ac:dyDescent="0.2">
      <c r="E3238" s="31"/>
    </row>
    <row r="3239" spans="5:5" x14ac:dyDescent="0.2">
      <c r="E3239" s="31"/>
    </row>
    <row r="3240" spans="5:5" x14ac:dyDescent="0.2">
      <c r="E3240" s="31"/>
    </row>
    <row r="3241" spans="5:5" x14ac:dyDescent="0.2">
      <c r="E3241" s="31"/>
    </row>
    <row r="3242" spans="5:5" x14ac:dyDescent="0.2">
      <c r="E3242" s="31"/>
    </row>
    <row r="3243" spans="5:5" x14ac:dyDescent="0.2">
      <c r="E3243" s="31"/>
    </row>
    <row r="3244" spans="5:5" x14ac:dyDescent="0.2">
      <c r="E3244" s="31"/>
    </row>
    <row r="3245" spans="5:5" x14ac:dyDescent="0.2">
      <c r="E3245" s="31"/>
    </row>
    <row r="3246" spans="5:5" x14ac:dyDescent="0.2">
      <c r="E3246" s="31"/>
    </row>
    <row r="3247" spans="5:5" x14ac:dyDescent="0.2">
      <c r="E3247" s="31"/>
    </row>
    <row r="3248" spans="5:5" x14ac:dyDescent="0.2">
      <c r="E3248" s="31"/>
    </row>
    <row r="3249" spans="5:5" x14ac:dyDescent="0.2">
      <c r="E3249" s="31"/>
    </row>
    <row r="3250" spans="5:5" x14ac:dyDescent="0.2">
      <c r="E3250" s="31"/>
    </row>
    <row r="3251" spans="5:5" x14ac:dyDescent="0.2">
      <c r="E3251" s="31"/>
    </row>
    <row r="3252" spans="5:5" x14ac:dyDescent="0.2">
      <c r="E3252" s="31"/>
    </row>
    <row r="3253" spans="5:5" x14ac:dyDescent="0.2">
      <c r="E3253" s="31"/>
    </row>
    <row r="3254" spans="5:5" x14ac:dyDescent="0.2">
      <c r="E3254" s="31"/>
    </row>
    <row r="3255" spans="5:5" x14ac:dyDescent="0.2">
      <c r="E3255" s="31"/>
    </row>
    <row r="3256" spans="5:5" x14ac:dyDescent="0.2">
      <c r="E3256" s="31"/>
    </row>
    <row r="3257" spans="5:5" x14ac:dyDescent="0.2">
      <c r="E3257" s="31"/>
    </row>
    <row r="3258" spans="5:5" x14ac:dyDescent="0.2">
      <c r="E3258" s="31"/>
    </row>
    <row r="3259" spans="5:5" x14ac:dyDescent="0.2">
      <c r="E3259" s="31"/>
    </row>
    <row r="3260" spans="5:5" x14ac:dyDescent="0.2">
      <c r="E3260" s="31"/>
    </row>
    <row r="3261" spans="5:5" x14ac:dyDescent="0.2">
      <c r="E3261" s="31"/>
    </row>
    <row r="3262" spans="5:5" x14ac:dyDescent="0.2">
      <c r="E3262" s="31"/>
    </row>
    <row r="3263" spans="5:5" x14ac:dyDescent="0.2">
      <c r="E3263" s="31"/>
    </row>
    <row r="3264" spans="5:5" x14ac:dyDescent="0.2">
      <c r="E3264" s="31"/>
    </row>
    <row r="3265" spans="5:5" x14ac:dyDescent="0.2">
      <c r="E3265" s="31"/>
    </row>
    <row r="3266" spans="5:5" x14ac:dyDescent="0.2">
      <c r="E3266" s="31"/>
    </row>
    <row r="3267" spans="5:5" x14ac:dyDescent="0.2">
      <c r="E3267" s="31"/>
    </row>
    <row r="3268" spans="5:5" x14ac:dyDescent="0.2">
      <c r="E3268" s="31"/>
    </row>
    <row r="3269" spans="5:5" x14ac:dyDescent="0.2">
      <c r="E3269" s="31"/>
    </row>
    <row r="3270" spans="5:5" x14ac:dyDescent="0.2">
      <c r="E3270" s="31"/>
    </row>
    <row r="3271" spans="5:5" x14ac:dyDescent="0.2">
      <c r="E3271" s="31"/>
    </row>
    <row r="3272" spans="5:5" x14ac:dyDescent="0.2">
      <c r="E3272" s="31"/>
    </row>
    <row r="3273" spans="5:5" x14ac:dyDescent="0.2">
      <c r="E3273" s="31"/>
    </row>
    <row r="3274" spans="5:5" x14ac:dyDescent="0.2">
      <c r="E3274" s="31"/>
    </row>
    <row r="3275" spans="5:5" x14ac:dyDescent="0.2">
      <c r="E3275" s="31"/>
    </row>
    <row r="3276" spans="5:5" x14ac:dyDescent="0.2">
      <c r="E3276" s="31"/>
    </row>
    <row r="3277" spans="5:5" x14ac:dyDescent="0.2">
      <c r="E3277" s="31"/>
    </row>
    <row r="3278" spans="5:5" x14ac:dyDescent="0.2">
      <c r="E3278" s="31"/>
    </row>
    <row r="3279" spans="5:5" x14ac:dyDescent="0.2">
      <c r="E3279" s="31"/>
    </row>
    <row r="3280" spans="5:5" x14ac:dyDescent="0.2">
      <c r="E3280" s="31"/>
    </row>
    <row r="3281" spans="5:5" x14ac:dyDescent="0.2">
      <c r="E3281" s="31"/>
    </row>
    <row r="3282" spans="5:5" x14ac:dyDescent="0.2">
      <c r="E3282" s="31"/>
    </row>
    <row r="3283" spans="5:5" x14ac:dyDescent="0.2">
      <c r="E3283" s="31"/>
    </row>
    <row r="3284" spans="5:5" x14ac:dyDescent="0.2">
      <c r="E3284" s="31"/>
    </row>
    <row r="3285" spans="5:5" x14ac:dyDescent="0.2">
      <c r="E3285" s="31"/>
    </row>
    <row r="3286" spans="5:5" x14ac:dyDescent="0.2">
      <c r="E3286" s="31"/>
    </row>
    <row r="3287" spans="5:5" x14ac:dyDescent="0.2">
      <c r="E3287" s="31"/>
    </row>
    <row r="3288" spans="5:5" x14ac:dyDescent="0.2">
      <c r="E3288" s="31"/>
    </row>
    <row r="3289" spans="5:5" x14ac:dyDescent="0.2">
      <c r="E3289" s="31"/>
    </row>
    <row r="3290" spans="5:5" x14ac:dyDescent="0.2">
      <c r="E3290" s="31"/>
    </row>
    <row r="3291" spans="5:5" x14ac:dyDescent="0.2">
      <c r="E3291" s="31"/>
    </row>
    <row r="3292" spans="5:5" x14ac:dyDescent="0.2">
      <c r="E3292" s="31"/>
    </row>
    <row r="3293" spans="5:5" x14ac:dyDescent="0.2">
      <c r="E3293" s="31"/>
    </row>
    <row r="3294" spans="5:5" x14ac:dyDescent="0.2">
      <c r="E3294" s="31"/>
    </row>
    <row r="3295" spans="5:5" x14ac:dyDescent="0.2">
      <c r="E3295" s="31"/>
    </row>
    <row r="3296" spans="5:5" x14ac:dyDescent="0.2">
      <c r="E3296" s="31"/>
    </row>
    <row r="3297" spans="5:5" x14ac:dyDescent="0.2">
      <c r="E3297" s="31"/>
    </row>
    <row r="3298" spans="5:5" x14ac:dyDescent="0.2">
      <c r="E3298" s="31"/>
    </row>
    <row r="3299" spans="5:5" x14ac:dyDescent="0.2">
      <c r="E3299" s="31"/>
    </row>
    <row r="3300" spans="5:5" x14ac:dyDescent="0.2">
      <c r="E3300" s="31"/>
    </row>
    <row r="3301" spans="5:5" x14ac:dyDescent="0.2">
      <c r="E3301" s="31"/>
    </row>
    <row r="3302" spans="5:5" x14ac:dyDescent="0.2">
      <c r="E3302" s="31"/>
    </row>
    <row r="3303" spans="5:5" x14ac:dyDescent="0.2">
      <c r="E3303" s="31"/>
    </row>
    <row r="3304" spans="5:5" x14ac:dyDescent="0.2">
      <c r="E3304" s="31"/>
    </row>
    <row r="3305" spans="5:5" x14ac:dyDescent="0.2">
      <c r="E3305" s="31"/>
    </row>
    <row r="3306" spans="5:5" x14ac:dyDescent="0.2">
      <c r="E3306" s="31"/>
    </row>
    <row r="3307" spans="5:5" x14ac:dyDescent="0.2">
      <c r="E3307" s="31"/>
    </row>
    <row r="3308" spans="5:5" x14ac:dyDescent="0.2">
      <c r="E3308" s="31"/>
    </row>
    <row r="3309" spans="5:5" x14ac:dyDescent="0.2">
      <c r="E3309" s="31"/>
    </row>
    <row r="3310" spans="5:5" x14ac:dyDescent="0.2">
      <c r="E3310" s="31"/>
    </row>
    <row r="3311" spans="5:5" x14ac:dyDescent="0.2">
      <c r="E3311" s="31"/>
    </row>
    <row r="3312" spans="5:5" x14ac:dyDescent="0.2">
      <c r="E3312" s="31"/>
    </row>
    <row r="3313" spans="5:5" x14ac:dyDescent="0.2">
      <c r="E3313" s="31"/>
    </row>
    <row r="3314" spans="5:5" x14ac:dyDescent="0.2">
      <c r="E3314" s="31"/>
    </row>
    <row r="3315" spans="5:5" x14ac:dyDescent="0.2">
      <c r="E3315" s="31"/>
    </row>
    <row r="3316" spans="5:5" x14ac:dyDescent="0.2">
      <c r="E3316" s="31"/>
    </row>
    <row r="3317" spans="5:5" x14ac:dyDescent="0.2">
      <c r="E3317" s="31"/>
    </row>
    <row r="3318" spans="5:5" x14ac:dyDescent="0.2">
      <c r="E3318" s="31"/>
    </row>
    <row r="3319" spans="5:5" x14ac:dyDescent="0.2">
      <c r="E3319" s="31"/>
    </row>
    <row r="3320" spans="5:5" x14ac:dyDescent="0.2">
      <c r="E3320" s="31"/>
    </row>
    <row r="3321" spans="5:5" x14ac:dyDescent="0.2">
      <c r="E3321" s="31"/>
    </row>
    <row r="3322" spans="5:5" x14ac:dyDescent="0.2">
      <c r="E3322" s="31"/>
    </row>
    <row r="3323" spans="5:5" x14ac:dyDescent="0.2">
      <c r="E3323" s="31"/>
    </row>
    <row r="3324" spans="5:5" x14ac:dyDescent="0.2">
      <c r="E3324" s="31"/>
    </row>
    <row r="3325" spans="5:5" x14ac:dyDescent="0.2">
      <c r="E3325" s="31"/>
    </row>
    <row r="3326" spans="5:5" x14ac:dyDescent="0.2">
      <c r="E3326" s="31"/>
    </row>
    <row r="3327" spans="5:5" x14ac:dyDescent="0.2">
      <c r="E3327" s="31"/>
    </row>
    <row r="3328" spans="5:5" x14ac:dyDescent="0.2">
      <c r="E3328" s="31"/>
    </row>
    <row r="3329" spans="5:5" x14ac:dyDescent="0.2">
      <c r="E3329" s="31"/>
    </row>
    <row r="3330" spans="5:5" x14ac:dyDescent="0.2">
      <c r="E3330" s="31"/>
    </row>
    <row r="3331" spans="5:5" x14ac:dyDescent="0.2">
      <c r="E3331" s="31"/>
    </row>
    <row r="3332" spans="5:5" x14ac:dyDescent="0.2">
      <c r="E3332" s="31"/>
    </row>
    <row r="3333" spans="5:5" x14ac:dyDescent="0.2">
      <c r="E3333" s="31"/>
    </row>
    <row r="3334" spans="5:5" x14ac:dyDescent="0.2">
      <c r="E3334" s="31"/>
    </row>
    <row r="3335" spans="5:5" x14ac:dyDescent="0.2">
      <c r="E3335" s="31"/>
    </row>
    <row r="3336" spans="5:5" x14ac:dyDescent="0.2">
      <c r="E3336" s="31"/>
    </row>
    <row r="3337" spans="5:5" x14ac:dyDescent="0.2">
      <c r="E3337" s="31"/>
    </row>
    <row r="3338" spans="5:5" x14ac:dyDescent="0.2">
      <c r="E3338" s="31"/>
    </row>
    <row r="3339" spans="5:5" x14ac:dyDescent="0.2">
      <c r="E3339" s="31"/>
    </row>
    <row r="3340" spans="5:5" x14ac:dyDescent="0.2">
      <c r="E3340" s="31"/>
    </row>
    <row r="3341" spans="5:5" x14ac:dyDescent="0.2">
      <c r="E3341" s="31"/>
    </row>
    <row r="3342" spans="5:5" x14ac:dyDescent="0.2">
      <c r="E3342" s="31"/>
    </row>
    <row r="3343" spans="5:5" x14ac:dyDescent="0.2">
      <c r="E3343" s="31"/>
    </row>
    <row r="3344" spans="5:5" x14ac:dyDescent="0.2">
      <c r="E3344" s="31"/>
    </row>
    <row r="3345" spans="5:5" x14ac:dyDescent="0.2">
      <c r="E3345" s="31"/>
    </row>
    <row r="3346" spans="5:5" x14ac:dyDescent="0.2">
      <c r="E3346" s="31"/>
    </row>
    <row r="3347" spans="5:5" x14ac:dyDescent="0.2">
      <c r="E3347" s="31"/>
    </row>
    <row r="3348" spans="5:5" x14ac:dyDescent="0.2">
      <c r="E3348" s="31"/>
    </row>
    <row r="3349" spans="5:5" x14ac:dyDescent="0.2">
      <c r="E3349" s="31"/>
    </row>
    <row r="3350" spans="5:5" x14ac:dyDescent="0.2">
      <c r="E3350" s="31"/>
    </row>
    <row r="3351" spans="5:5" x14ac:dyDescent="0.2">
      <c r="E3351" s="31"/>
    </row>
    <row r="3352" spans="5:5" x14ac:dyDescent="0.2">
      <c r="E3352" s="31"/>
    </row>
    <row r="3353" spans="5:5" x14ac:dyDescent="0.2">
      <c r="E3353" s="31"/>
    </row>
    <row r="3354" spans="5:5" x14ac:dyDescent="0.2">
      <c r="E3354" s="31"/>
    </row>
    <row r="3355" spans="5:5" x14ac:dyDescent="0.2">
      <c r="E3355" s="31"/>
    </row>
    <row r="3356" spans="5:5" x14ac:dyDescent="0.2">
      <c r="E3356" s="31"/>
    </row>
    <row r="3357" spans="5:5" x14ac:dyDescent="0.2">
      <c r="E3357" s="31"/>
    </row>
    <row r="3358" spans="5:5" x14ac:dyDescent="0.2">
      <c r="E3358" s="31"/>
    </row>
    <row r="3359" spans="5:5" x14ac:dyDescent="0.2">
      <c r="E3359" s="31"/>
    </row>
    <row r="3360" spans="5:5" x14ac:dyDescent="0.2">
      <c r="E3360" s="31"/>
    </row>
    <row r="3361" spans="5:5" x14ac:dyDescent="0.2">
      <c r="E3361" s="31"/>
    </row>
    <row r="3362" spans="5:5" x14ac:dyDescent="0.2">
      <c r="E3362" s="31"/>
    </row>
    <row r="3363" spans="5:5" x14ac:dyDescent="0.2">
      <c r="E3363" s="31"/>
    </row>
    <row r="3364" spans="5:5" x14ac:dyDescent="0.2">
      <c r="E3364" s="31"/>
    </row>
    <row r="3365" spans="5:5" x14ac:dyDescent="0.2">
      <c r="E3365" s="31"/>
    </row>
    <row r="3366" spans="5:5" x14ac:dyDescent="0.2">
      <c r="E3366" s="31"/>
    </row>
    <row r="3367" spans="5:5" x14ac:dyDescent="0.2">
      <c r="E3367" s="31"/>
    </row>
    <row r="3368" spans="5:5" x14ac:dyDescent="0.2">
      <c r="E3368" s="31"/>
    </row>
    <row r="3369" spans="5:5" x14ac:dyDescent="0.2">
      <c r="E3369" s="31"/>
    </row>
    <row r="3370" spans="5:5" x14ac:dyDescent="0.2">
      <c r="E3370" s="31"/>
    </row>
    <row r="3371" spans="5:5" x14ac:dyDescent="0.2">
      <c r="E3371" s="31"/>
    </row>
    <row r="3372" spans="5:5" x14ac:dyDescent="0.2">
      <c r="E3372" s="31"/>
    </row>
    <row r="3373" spans="5:5" x14ac:dyDescent="0.2">
      <c r="E3373" s="31"/>
    </row>
    <row r="3374" spans="5:5" x14ac:dyDescent="0.2">
      <c r="E3374" s="31"/>
    </row>
    <row r="3375" spans="5:5" x14ac:dyDescent="0.2">
      <c r="E3375" s="31"/>
    </row>
    <row r="3376" spans="5:5" x14ac:dyDescent="0.2">
      <c r="E3376" s="31"/>
    </row>
    <row r="3377" spans="5:5" x14ac:dyDescent="0.2">
      <c r="E3377" s="31"/>
    </row>
    <row r="3378" spans="5:5" x14ac:dyDescent="0.2">
      <c r="E3378" s="31"/>
    </row>
    <row r="3379" spans="5:5" x14ac:dyDescent="0.2">
      <c r="E3379" s="31"/>
    </row>
    <row r="3380" spans="5:5" x14ac:dyDescent="0.2">
      <c r="E3380" s="31"/>
    </row>
    <row r="3381" spans="5:5" x14ac:dyDescent="0.2">
      <c r="E3381" s="31"/>
    </row>
    <row r="3382" spans="5:5" x14ac:dyDescent="0.2">
      <c r="E3382" s="31"/>
    </row>
    <row r="3383" spans="5:5" x14ac:dyDescent="0.2">
      <c r="E3383" s="31"/>
    </row>
    <row r="3384" spans="5:5" x14ac:dyDescent="0.2">
      <c r="E3384" s="31"/>
    </row>
    <row r="3385" spans="5:5" x14ac:dyDescent="0.2">
      <c r="E3385" s="31"/>
    </row>
    <row r="3386" spans="5:5" x14ac:dyDescent="0.2">
      <c r="E3386" s="31"/>
    </row>
    <row r="3387" spans="5:5" x14ac:dyDescent="0.2">
      <c r="E3387" s="31"/>
    </row>
    <row r="3388" spans="5:5" x14ac:dyDescent="0.2">
      <c r="E3388" s="31"/>
    </row>
    <row r="3389" spans="5:5" x14ac:dyDescent="0.2">
      <c r="E3389" s="31"/>
    </row>
    <row r="3390" spans="5:5" x14ac:dyDescent="0.2">
      <c r="E3390" s="31"/>
    </row>
    <row r="3391" spans="5:5" x14ac:dyDescent="0.2">
      <c r="E3391" s="31"/>
    </row>
    <row r="3392" spans="5:5" x14ac:dyDescent="0.2">
      <c r="E3392" s="31"/>
    </row>
    <row r="3393" spans="5:5" x14ac:dyDescent="0.2">
      <c r="E3393" s="31"/>
    </row>
    <row r="3394" spans="5:5" x14ac:dyDescent="0.2">
      <c r="E3394" s="31"/>
    </row>
    <row r="3395" spans="5:5" x14ac:dyDescent="0.2">
      <c r="E3395" s="31"/>
    </row>
    <row r="3396" spans="5:5" x14ac:dyDescent="0.2">
      <c r="E3396" s="31"/>
    </row>
    <row r="3397" spans="5:5" x14ac:dyDescent="0.2">
      <c r="E3397" s="31"/>
    </row>
    <row r="3398" spans="5:5" x14ac:dyDescent="0.2">
      <c r="E3398" s="31"/>
    </row>
    <row r="3399" spans="5:5" x14ac:dyDescent="0.2">
      <c r="E3399" s="31"/>
    </row>
    <row r="3400" spans="5:5" x14ac:dyDescent="0.2">
      <c r="E3400" s="31"/>
    </row>
    <row r="3401" spans="5:5" x14ac:dyDescent="0.2">
      <c r="E3401" s="31"/>
    </row>
    <row r="3402" spans="5:5" x14ac:dyDescent="0.2">
      <c r="E3402" s="31"/>
    </row>
    <row r="3403" spans="5:5" x14ac:dyDescent="0.2">
      <c r="E3403" s="31"/>
    </row>
    <row r="3404" spans="5:5" x14ac:dyDescent="0.2">
      <c r="E3404" s="31"/>
    </row>
    <row r="3405" spans="5:5" x14ac:dyDescent="0.2">
      <c r="E3405" s="31"/>
    </row>
    <row r="3406" spans="5:5" x14ac:dyDescent="0.2">
      <c r="E3406" s="31"/>
    </row>
    <row r="3407" spans="5:5" x14ac:dyDescent="0.2">
      <c r="E3407" s="31"/>
    </row>
    <row r="3408" spans="5:5" x14ac:dyDescent="0.2">
      <c r="E3408" s="31"/>
    </row>
    <row r="3409" spans="5:5" x14ac:dyDescent="0.2">
      <c r="E3409" s="31"/>
    </row>
    <row r="3410" spans="5:5" x14ac:dyDescent="0.2">
      <c r="E3410" s="31"/>
    </row>
    <row r="3411" spans="5:5" x14ac:dyDescent="0.2">
      <c r="E3411" s="31"/>
    </row>
    <row r="3412" spans="5:5" x14ac:dyDescent="0.2">
      <c r="E3412" s="31"/>
    </row>
    <row r="3413" spans="5:5" x14ac:dyDescent="0.2">
      <c r="E3413" s="31"/>
    </row>
    <row r="3414" spans="5:5" x14ac:dyDescent="0.2">
      <c r="E3414" s="31"/>
    </row>
    <row r="3415" spans="5:5" x14ac:dyDescent="0.2">
      <c r="E3415" s="31"/>
    </row>
    <row r="3416" spans="5:5" x14ac:dyDescent="0.2">
      <c r="E3416" s="31"/>
    </row>
    <row r="3417" spans="5:5" x14ac:dyDescent="0.2">
      <c r="E3417" s="31"/>
    </row>
    <row r="3418" spans="5:5" x14ac:dyDescent="0.2">
      <c r="E3418" s="31"/>
    </row>
    <row r="3419" spans="5:5" x14ac:dyDescent="0.2">
      <c r="E3419" s="31"/>
    </row>
    <row r="3420" spans="5:5" x14ac:dyDescent="0.2">
      <c r="E3420" s="31"/>
    </row>
    <row r="3421" spans="5:5" x14ac:dyDescent="0.2">
      <c r="E3421" s="31"/>
    </row>
    <row r="3422" spans="5:5" x14ac:dyDescent="0.2">
      <c r="E3422" s="31"/>
    </row>
    <row r="3423" spans="5:5" x14ac:dyDescent="0.2">
      <c r="E3423" s="31"/>
    </row>
    <row r="3424" spans="5:5" x14ac:dyDescent="0.2">
      <c r="E3424" s="31"/>
    </row>
    <row r="3425" spans="5:5" x14ac:dyDescent="0.2">
      <c r="E3425" s="31"/>
    </row>
    <row r="3426" spans="5:5" x14ac:dyDescent="0.2">
      <c r="E3426" s="31"/>
    </row>
    <row r="3427" spans="5:5" x14ac:dyDescent="0.2">
      <c r="E3427" s="31"/>
    </row>
    <row r="3428" spans="5:5" x14ac:dyDescent="0.2">
      <c r="E3428" s="31"/>
    </row>
    <row r="3429" spans="5:5" x14ac:dyDescent="0.2">
      <c r="E3429" s="31"/>
    </row>
    <row r="3430" spans="5:5" x14ac:dyDescent="0.2">
      <c r="E3430" s="31"/>
    </row>
    <row r="3431" spans="5:5" x14ac:dyDescent="0.2">
      <c r="E3431" s="31"/>
    </row>
    <row r="3432" spans="5:5" x14ac:dyDescent="0.2">
      <c r="E3432" s="31"/>
    </row>
    <row r="3433" spans="5:5" x14ac:dyDescent="0.2">
      <c r="E3433" s="31"/>
    </row>
    <row r="3434" spans="5:5" x14ac:dyDescent="0.2">
      <c r="E3434" s="31"/>
    </row>
    <row r="3435" spans="5:5" x14ac:dyDescent="0.2">
      <c r="E3435" s="31"/>
    </row>
    <row r="3436" spans="5:5" x14ac:dyDescent="0.2">
      <c r="E3436" s="31"/>
    </row>
    <row r="3437" spans="5:5" x14ac:dyDescent="0.2">
      <c r="E3437" s="31"/>
    </row>
    <row r="3438" spans="5:5" x14ac:dyDescent="0.2">
      <c r="E3438" s="31"/>
    </row>
    <row r="3439" spans="5:5" x14ac:dyDescent="0.2">
      <c r="E3439" s="31"/>
    </row>
    <row r="3440" spans="5:5" x14ac:dyDescent="0.2">
      <c r="E3440" s="31"/>
    </row>
    <row r="3441" spans="5:5" x14ac:dyDescent="0.2">
      <c r="E3441" s="31"/>
    </row>
    <row r="4438" spans="5:5" x14ac:dyDescent="0.2">
      <c r="E4438" s="27"/>
    </row>
    <row r="4439" spans="5:5" x14ac:dyDescent="0.2">
      <c r="E4439" s="27"/>
    </row>
    <row r="4440" spans="5:5" x14ac:dyDescent="0.2">
      <c r="E4440" s="27"/>
    </row>
    <row r="4441" spans="5:5" x14ac:dyDescent="0.2">
      <c r="E4441" s="27"/>
    </row>
    <row r="4442" spans="5:5" x14ac:dyDescent="0.2">
      <c r="E4442" s="27"/>
    </row>
    <row r="4443" spans="5:5" x14ac:dyDescent="0.2">
      <c r="E4443" s="27"/>
    </row>
    <row r="4444" spans="5:5" x14ac:dyDescent="0.2">
      <c r="E4444" s="27"/>
    </row>
    <row r="4445" spans="5:5" x14ac:dyDescent="0.2">
      <c r="E4445" s="27"/>
    </row>
    <row r="4446" spans="5:5" x14ac:dyDescent="0.2">
      <c r="E4446" s="27"/>
    </row>
    <row r="4447" spans="5:5" x14ac:dyDescent="0.2">
      <c r="E4447" s="27"/>
    </row>
    <row r="4448" spans="5:5" x14ac:dyDescent="0.2">
      <c r="E4448" s="27"/>
    </row>
    <row r="4449" spans="5:5" x14ac:dyDescent="0.2">
      <c r="E4449" s="27"/>
    </row>
    <row r="4450" spans="5:5" x14ac:dyDescent="0.2">
      <c r="E4450" s="27"/>
    </row>
  </sheetData>
  <sheetProtection sheet="1" objects="1" scenarios="1" formatColumns="0" deleteRows="0" sort="0" autoFilter="0"/>
  <autoFilter ref="A2:F4839"/>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F34"/>
  <sheetViews>
    <sheetView workbookViewId="0">
      <selection activeCell="K45" sqref="K45"/>
    </sheetView>
  </sheetViews>
  <sheetFormatPr baseColWidth="10" defaultRowHeight="12.75" x14ac:dyDescent="0.2"/>
  <cols>
    <col min="1" max="1" width="36.140625" style="483" customWidth="1"/>
    <col min="2" max="2" width="22.140625" style="483" customWidth="1"/>
    <col min="3" max="3" width="19.28515625" style="485" customWidth="1"/>
    <col min="4" max="4" width="19.28515625" style="486" customWidth="1"/>
    <col min="5" max="5" width="37.85546875" style="76" customWidth="1"/>
    <col min="6" max="16384" width="11.42578125" style="12"/>
  </cols>
  <sheetData>
    <row r="1" spans="1:6" x14ac:dyDescent="0.2">
      <c r="A1" s="11" t="s">
        <v>1512</v>
      </c>
      <c r="B1" s="511">
        <f>Deckblatt!B9</f>
        <v>0</v>
      </c>
      <c r="C1" s="512" t="s">
        <v>5175</v>
      </c>
      <c r="D1" s="511" t="str">
        <f>Deckblatt!B10&amp;"-0"&amp;Deckblatt!B11</f>
        <v>-0</v>
      </c>
      <c r="E1" s="311" t="s">
        <v>736</v>
      </c>
    </row>
    <row r="2" spans="1:6" s="9" customFormat="1" ht="45" x14ac:dyDescent="0.2">
      <c r="A2" s="456" t="s">
        <v>2105</v>
      </c>
      <c r="B2" s="456" t="s">
        <v>6544</v>
      </c>
      <c r="C2" s="456" t="s">
        <v>5591</v>
      </c>
      <c r="D2" s="456" t="s">
        <v>5560</v>
      </c>
      <c r="E2" s="312" t="s">
        <v>5561</v>
      </c>
    </row>
    <row r="3" spans="1:6" s="9" customFormat="1" x14ac:dyDescent="0.2">
      <c r="A3" s="483"/>
      <c r="B3" s="483"/>
      <c r="C3" s="486"/>
      <c r="D3" s="486"/>
      <c r="E3" s="431"/>
      <c r="F3" s="431"/>
    </row>
    <row r="4" spans="1:6" s="9" customFormat="1" x14ac:dyDescent="0.2">
      <c r="A4" s="483"/>
      <c r="B4" s="483"/>
      <c r="C4" s="486"/>
      <c r="D4" s="486"/>
      <c r="E4" s="431"/>
      <c r="F4" s="431"/>
    </row>
    <row r="5" spans="1:6" s="9" customFormat="1" x14ac:dyDescent="0.2">
      <c r="A5" s="483"/>
      <c r="B5" s="483"/>
      <c r="C5" s="486"/>
      <c r="D5" s="486"/>
      <c r="E5" s="431"/>
      <c r="F5" s="431"/>
    </row>
    <row r="6" spans="1:6" s="9" customFormat="1" x14ac:dyDescent="0.2">
      <c r="A6" s="483"/>
      <c r="B6" s="483"/>
      <c r="C6" s="486"/>
      <c r="D6" s="486"/>
      <c r="E6" s="431"/>
      <c r="F6" s="431"/>
    </row>
    <row r="7" spans="1:6" x14ac:dyDescent="0.2">
      <c r="C7" s="486"/>
      <c r="E7" s="431"/>
      <c r="F7" s="431"/>
    </row>
    <row r="8" spans="1:6" x14ac:dyDescent="0.2">
      <c r="C8" s="486"/>
      <c r="E8" s="431"/>
      <c r="F8" s="431"/>
    </row>
    <row r="9" spans="1:6" x14ac:dyDescent="0.2">
      <c r="C9" s="486"/>
      <c r="E9" s="431"/>
      <c r="F9" s="431"/>
    </row>
    <row r="10" spans="1:6" x14ac:dyDescent="0.2">
      <c r="C10" s="486"/>
      <c r="E10" s="431"/>
      <c r="F10" s="431"/>
    </row>
    <row r="11" spans="1:6" x14ac:dyDescent="0.2">
      <c r="C11" s="486"/>
      <c r="E11" s="431"/>
      <c r="F11" s="431"/>
    </row>
    <row r="12" spans="1:6" x14ac:dyDescent="0.2">
      <c r="C12" s="486"/>
      <c r="E12" s="431"/>
      <c r="F12" s="431"/>
    </row>
    <row r="13" spans="1:6" x14ac:dyDescent="0.2">
      <c r="C13" s="486"/>
      <c r="E13" s="431"/>
      <c r="F13" s="431"/>
    </row>
    <row r="14" spans="1:6" x14ac:dyDescent="0.2">
      <c r="C14" s="486"/>
      <c r="E14" s="431"/>
      <c r="F14" s="431"/>
    </row>
    <row r="15" spans="1:6" x14ac:dyDescent="0.2">
      <c r="C15" s="486"/>
      <c r="E15" s="431"/>
      <c r="F15" s="431"/>
    </row>
    <row r="16" spans="1:6" x14ac:dyDescent="0.2">
      <c r="C16" s="486"/>
      <c r="E16" s="431"/>
      <c r="F16" s="431"/>
    </row>
    <row r="17" spans="3:6" x14ac:dyDescent="0.2">
      <c r="C17" s="486"/>
      <c r="E17" s="431"/>
      <c r="F17" s="431"/>
    </row>
    <row r="18" spans="3:6" x14ac:dyDescent="0.2">
      <c r="C18" s="486"/>
      <c r="E18" s="431"/>
      <c r="F18" s="431"/>
    </row>
    <row r="19" spans="3:6" x14ac:dyDescent="0.2">
      <c r="C19" s="486"/>
      <c r="E19" s="431"/>
      <c r="F19" s="431"/>
    </row>
    <row r="20" spans="3:6" x14ac:dyDescent="0.2">
      <c r="C20" s="486"/>
      <c r="E20" s="431"/>
      <c r="F20" s="431"/>
    </row>
    <row r="21" spans="3:6" x14ac:dyDescent="0.2">
      <c r="C21" s="486"/>
      <c r="E21" s="431"/>
      <c r="F21" s="431"/>
    </row>
    <row r="22" spans="3:6" x14ac:dyDescent="0.2">
      <c r="C22" s="486"/>
      <c r="E22" s="431"/>
      <c r="F22" s="431"/>
    </row>
    <row r="23" spans="3:6" x14ac:dyDescent="0.2">
      <c r="C23" s="486"/>
      <c r="E23" s="431"/>
      <c r="F23" s="431"/>
    </row>
    <row r="24" spans="3:6" x14ac:dyDescent="0.2">
      <c r="C24" s="486"/>
      <c r="E24" s="431"/>
      <c r="F24" s="431"/>
    </row>
    <row r="25" spans="3:6" x14ac:dyDescent="0.2">
      <c r="C25" s="486"/>
      <c r="E25" s="431"/>
      <c r="F25" s="431"/>
    </row>
    <row r="26" spans="3:6" x14ac:dyDescent="0.2">
      <c r="C26" s="486"/>
      <c r="E26" s="431"/>
      <c r="F26" s="431"/>
    </row>
    <row r="27" spans="3:6" x14ac:dyDescent="0.2">
      <c r="C27" s="486"/>
      <c r="E27" s="431"/>
      <c r="F27" s="431"/>
    </row>
    <row r="28" spans="3:6" x14ac:dyDescent="0.2">
      <c r="C28" s="486"/>
      <c r="E28" s="431"/>
      <c r="F28" s="431"/>
    </row>
    <row r="29" spans="3:6" x14ac:dyDescent="0.2">
      <c r="C29" s="486"/>
      <c r="E29" s="431"/>
      <c r="F29" s="431"/>
    </row>
    <row r="30" spans="3:6" x14ac:dyDescent="0.2">
      <c r="C30" s="486"/>
    </row>
    <row r="31" spans="3:6" x14ac:dyDescent="0.2">
      <c r="C31" s="486"/>
    </row>
    <row r="32" spans="3:6" x14ac:dyDescent="0.2">
      <c r="C32" s="486"/>
    </row>
    <row r="33" spans="3:3" x14ac:dyDescent="0.2">
      <c r="C33" s="486"/>
    </row>
    <row r="34" spans="3:3" x14ac:dyDescent="0.2">
      <c r="C34" s="486"/>
    </row>
  </sheetData>
  <sheetProtection sheet="1" objects="1" scenarios="1" formatColumns="0" deleteRows="0" sort="0" autoFilter="0"/>
  <autoFilter ref="A2:D8"/>
  <phoneticPr fontId="3" type="noConversion"/>
  <pageMargins left="0.78740157499999996" right="0.78740157499999996" top="0.984251969" bottom="0.984251969" header="0.4921259845" footer="0.4921259845"/>
  <pageSetup paperSize="9" scale="89"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2" workbookViewId="0">
      <selection activeCell="A2" sqref="A2:A2488"/>
    </sheetView>
  </sheetViews>
  <sheetFormatPr baseColWidth="10" defaultRowHeight="12.75" x14ac:dyDescent="0.2"/>
  <cols>
    <col min="1" max="1" width="17.140625" bestFit="1" customWidth="1"/>
    <col min="2" max="2" width="15.42578125" bestFit="1" customWidth="1"/>
  </cols>
  <sheetData>
    <row r="1" spans="1:3" x14ac:dyDescent="0.2">
      <c r="A1" t="s">
        <v>3304</v>
      </c>
      <c r="B1" t="s">
        <v>1806</v>
      </c>
      <c r="C1" t="b">
        <v>1</v>
      </c>
    </row>
    <row r="2" spans="1:3" x14ac:dyDescent="0.2">
      <c r="A2" s="19" t="s">
        <v>1218</v>
      </c>
      <c r="B2" t="s">
        <v>1157</v>
      </c>
      <c r="C2" t="s">
        <v>2027</v>
      </c>
    </row>
    <row r="3" spans="1:3" x14ac:dyDescent="0.2">
      <c r="A3" s="19" t="s">
        <v>3012</v>
      </c>
      <c r="B3" t="s">
        <v>1158</v>
      </c>
      <c r="C3" t="s">
        <v>2026</v>
      </c>
    </row>
    <row r="4" spans="1:3" x14ac:dyDescent="0.2">
      <c r="A4" s="19" t="s">
        <v>1226</v>
      </c>
      <c r="B4" t="s">
        <v>1159</v>
      </c>
    </row>
    <row r="5" spans="1:3" x14ac:dyDescent="0.2">
      <c r="A5" s="19" t="s">
        <v>3016</v>
      </c>
      <c r="B5" t="s">
        <v>1160</v>
      </c>
    </row>
    <row r="6" spans="1:3" x14ac:dyDescent="0.2">
      <c r="A6" s="19" t="s">
        <v>1230</v>
      </c>
      <c r="B6" t="s">
        <v>1161</v>
      </c>
    </row>
    <row r="7" spans="1:3" x14ac:dyDescent="0.2">
      <c r="A7" s="19" t="s">
        <v>3018</v>
      </c>
      <c r="B7" t="s">
        <v>1162</v>
      </c>
    </row>
    <row r="8" spans="1:3" x14ac:dyDescent="0.2">
      <c r="A8" s="19" t="s">
        <v>1232</v>
      </c>
      <c r="B8" t="s">
        <v>1163</v>
      </c>
    </row>
    <row r="9" spans="1:3" x14ac:dyDescent="0.2">
      <c r="A9" s="19" t="s">
        <v>3019</v>
      </c>
      <c r="B9" t="s">
        <v>181</v>
      </c>
    </row>
    <row r="10" spans="1:3" x14ac:dyDescent="0.2">
      <c r="A10" s="19" t="s">
        <v>1228</v>
      </c>
      <c r="B10" t="s">
        <v>182</v>
      </c>
    </row>
    <row r="11" spans="1:3" x14ac:dyDescent="0.2">
      <c r="A11" s="19" t="s">
        <v>3017</v>
      </c>
      <c r="B11" t="s">
        <v>183</v>
      </c>
    </row>
    <row r="12" spans="1:3" x14ac:dyDescent="0.2">
      <c r="A12" s="19" t="s">
        <v>1234</v>
      </c>
      <c r="B12" t="s">
        <v>184</v>
      </c>
    </row>
    <row r="13" spans="1:3" x14ac:dyDescent="0.2">
      <c r="A13" s="19" t="s">
        <v>3020</v>
      </c>
      <c r="B13" t="s">
        <v>185</v>
      </c>
    </row>
    <row r="14" spans="1:3" x14ac:dyDescent="0.2">
      <c r="A14" s="19" t="s">
        <v>1238</v>
      </c>
      <c r="B14" t="s">
        <v>186</v>
      </c>
    </row>
    <row r="15" spans="1:3" x14ac:dyDescent="0.2">
      <c r="A15" s="19" t="s">
        <v>3022</v>
      </c>
      <c r="B15" t="s">
        <v>187</v>
      </c>
    </row>
    <row r="16" spans="1:3" x14ac:dyDescent="0.2">
      <c r="A16" s="19" t="s">
        <v>1240</v>
      </c>
      <c r="B16" t="s">
        <v>1150</v>
      </c>
    </row>
    <row r="17" spans="1:2" x14ac:dyDescent="0.2">
      <c r="A17" s="19" t="s">
        <v>3023</v>
      </c>
      <c r="B17" t="s">
        <v>1151</v>
      </c>
    </row>
    <row r="18" spans="1:2" x14ac:dyDescent="0.2">
      <c r="A18" s="19" t="s">
        <v>1236</v>
      </c>
      <c r="B18" t="s">
        <v>1152</v>
      </c>
    </row>
    <row r="19" spans="1:2" x14ac:dyDescent="0.2">
      <c r="A19" s="19" t="s">
        <v>3021</v>
      </c>
      <c r="B19" t="s">
        <v>1153</v>
      </c>
    </row>
    <row r="20" spans="1:2" x14ac:dyDescent="0.2">
      <c r="A20" s="19" t="s">
        <v>1222</v>
      </c>
      <c r="B20" t="s">
        <v>1154</v>
      </c>
    </row>
    <row r="21" spans="1:2" x14ac:dyDescent="0.2">
      <c r="A21" s="19" t="s">
        <v>3014</v>
      </c>
      <c r="B21" t="s">
        <v>1155</v>
      </c>
    </row>
    <row r="22" spans="1:2" x14ac:dyDescent="0.2">
      <c r="A22" s="19" t="s">
        <v>1224</v>
      </c>
      <c r="B22" t="s">
        <v>1156</v>
      </c>
    </row>
    <row r="23" spans="1:2" x14ac:dyDescent="0.2">
      <c r="A23" s="19" t="s">
        <v>3015</v>
      </c>
      <c r="B23" t="s">
        <v>1164</v>
      </c>
    </row>
    <row r="24" spans="1:2" x14ac:dyDescent="0.2">
      <c r="A24" s="19" t="s">
        <v>1220</v>
      </c>
      <c r="B24" t="s">
        <v>1165</v>
      </c>
    </row>
    <row r="25" spans="1:2" x14ac:dyDescent="0.2">
      <c r="A25" s="19" t="s">
        <v>3013</v>
      </c>
      <c r="B25" t="s">
        <v>1166</v>
      </c>
    </row>
    <row r="26" spans="1:2" x14ac:dyDescent="0.2">
      <c r="A26" s="19" t="s">
        <v>1242</v>
      </c>
      <c r="B26" t="s">
        <v>1167</v>
      </c>
    </row>
    <row r="27" spans="1:2" x14ac:dyDescent="0.2">
      <c r="A27" s="19" t="s">
        <v>3024</v>
      </c>
      <c r="B27" t="s">
        <v>1168</v>
      </c>
    </row>
    <row r="28" spans="1:2" x14ac:dyDescent="0.2">
      <c r="A28" s="19" t="s">
        <v>1246</v>
      </c>
      <c r="B28" t="s">
        <v>1169</v>
      </c>
    </row>
    <row r="29" spans="1:2" x14ac:dyDescent="0.2">
      <c r="A29" s="19" t="s">
        <v>3026</v>
      </c>
      <c r="B29" t="s">
        <v>1170</v>
      </c>
    </row>
    <row r="30" spans="1:2" x14ac:dyDescent="0.2">
      <c r="A30" s="19" t="s">
        <v>1248</v>
      </c>
      <c r="B30" t="s">
        <v>195</v>
      </c>
    </row>
    <row r="31" spans="1:2" x14ac:dyDescent="0.2">
      <c r="A31" s="19" t="s">
        <v>3027</v>
      </c>
      <c r="B31" t="s">
        <v>196</v>
      </c>
    </row>
    <row r="32" spans="1:2" x14ac:dyDescent="0.2">
      <c r="A32" s="19" t="s">
        <v>1244</v>
      </c>
      <c r="B32" t="s">
        <v>197</v>
      </c>
    </row>
    <row r="33" spans="1:2" x14ac:dyDescent="0.2">
      <c r="A33" s="19" t="s">
        <v>3025</v>
      </c>
      <c r="B33" t="s">
        <v>198</v>
      </c>
    </row>
    <row r="34" spans="1:2" x14ac:dyDescent="0.2">
      <c r="A34" s="19" t="s">
        <v>1250</v>
      </c>
      <c r="B34" t="s">
        <v>199</v>
      </c>
    </row>
    <row r="35" spans="1:2" x14ac:dyDescent="0.2">
      <c r="A35" s="19" t="s">
        <v>3028</v>
      </c>
      <c r="B35" t="s">
        <v>200</v>
      </c>
    </row>
    <row r="36" spans="1:2" x14ac:dyDescent="0.2">
      <c r="A36" s="19" t="s">
        <v>1254</v>
      </c>
      <c r="B36" t="s">
        <v>201</v>
      </c>
    </row>
    <row r="37" spans="1:2" x14ac:dyDescent="0.2">
      <c r="A37" s="19" t="s">
        <v>3030</v>
      </c>
      <c r="B37" t="s">
        <v>188</v>
      </c>
    </row>
    <row r="38" spans="1:2" x14ac:dyDescent="0.2">
      <c r="A38" s="19" t="s">
        <v>1256</v>
      </c>
      <c r="B38" t="s">
        <v>189</v>
      </c>
    </row>
    <row r="39" spans="1:2" x14ac:dyDescent="0.2">
      <c r="A39" s="19" t="s">
        <v>3031</v>
      </c>
      <c r="B39" t="s">
        <v>190</v>
      </c>
    </row>
    <row r="40" spans="1:2" x14ac:dyDescent="0.2">
      <c r="A40" s="19" t="s">
        <v>1252</v>
      </c>
      <c r="B40" t="s">
        <v>191</v>
      </c>
    </row>
    <row r="41" spans="1:2" x14ac:dyDescent="0.2">
      <c r="A41" s="19" t="s">
        <v>3029</v>
      </c>
      <c r="B41" t="s">
        <v>192</v>
      </c>
    </row>
    <row r="42" spans="1:2" x14ac:dyDescent="0.2">
      <c r="A42" s="19" t="s">
        <v>1266</v>
      </c>
      <c r="B42" t="s">
        <v>193</v>
      </c>
    </row>
    <row r="43" spans="1:2" x14ac:dyDescent="0.2">
      <c r="A43" s="19" t="s">
        <v>3036</v>
      </c>
      <c r="B43" t="s">
        <v>194</v>
      </c>
    </row>
    <row r="44" spans="1:2" x14ac:dyDescent="0.2">
      <c r="A44" s="19" t="s">
        <v>1274</v>
      </c>
      <c r="B44" t="s">
        <v>223</v>
      </c>
    </row>
    <row r="45" spans="1:2" x14ac:dyDescent="0.2">
      <c r="A45" s="19" t="s">
        <v>3040</v>
      </c>
      <c r="B45" t="s">
        <v>224</v>
      </c>
    </row>
    <row r="46" spans="1:2" x14ac:dyDescent="0.2">
      <c r="A46" s="19" t="s">
        <v>1278</v>
      </c>
      <c r="B46" t="s">
        <v>225</v>
      </c>
    </row>
    <row r="47" spans="1:2" x14ac:dyDescent="0.2">
      <c r="A47" s="19" t="s">
        <v>3042</v>
      </c>
      <c r="B47" t="s">
        <v>226</v>
      </c>
    </row>
    <row r="48" spans="1:2" x14ac:dyDescent="0.2">
      <c r="A48" s="19" t="s">
        <v>1280</v>
      </c>
      <c r="B48" t="s">
        <v>227</v>
      </c>
    </row>
    <row r="49" spans="1:2" x14ac:dyDescent="0.2">
      <c r="A49" s="19" t="s">
        <v>3043</v>
      </c>
      <c r="B49" t="s">
        <v>228</v>
      </c>
    </row>
    <row r="50" spans="1:2" x14ac:dyDescent="0.2">
      <c r="A50" s="19" t="s">
        <v>1276</v>
      </c>
      <c r="B50" t="s">
        <v>229</v>
      </c>
    </row>
    <row r="51" spans="1:2" x14ac:dyDescent="0.2">
      <c r="A51" s="19" t="s">
        <v>3041</v>
      </c>
      <c r="B51" t="s">
        <v>1178</v>
      </c>
    </row>
    <row r="52" spans="1:2" x14ac:dyDescent="0.2">
      <c r="A52" s="19" t="s">
        <v>1282</v>
      </c>
      <c r="B52" t="s">
        <v>1179</v>
      </c>
    </row>
    <row r="53" spans="1:2" x14ac:dyDescent="0.2">
      <c r="A53" s="19" t="s">
        <v>3044</v>
      </c>
      <c r="B53" t="s">
        <v>1180</v>
      </c>
    </row>
    <row r="54" spans="1:2" x14ac:dyDescent="0.2">
      <c r="A54" s="19" t="s">
        <v>1286</v>
      </c>
      <c r="B54" t="s">
        <v>1181</v>
      </c>
    </row>
    <row r="55" spans="1:2" x14ac:dyDescent="0.2">
      <c r="A55" s="19" t="s">
        <v>3046</v>
      </c>
      <c r="B55" t="s">
        <v>1182</v>
      </c>
    </row>
    <row r="56" spans="1:2" x14ac:dyDescent="0.2">
      <c r="A56" s="19" t="s">
        <v>1288</v>
      </c>
      <c r="B56" t="s">
        <v>1183</v>
      </c>
    </row>
    <row r="57" spans="1:2" x14ac:dyDescent="0.2">
      <c r="A57" s="19" t="s">
        <v>3047</v>
      </c>
      <c r="B57" t="s">
        <v>1184</v>
      </c>
    </row>
    <row r="58" spans="1:2" x14ac:dyDescent="0.2">
      <c r="A58" s="19" t="s">
        <v>1284</v>
      </c>
      <c r="B58" t="s">
        <v>1143</v>
      </c>
    </row>
    <row r="59" spans="1:2" x14ac:dyDescent="0.2">
      <c r="A59" s="19" t="s">
        <v>3045</v>
      </c>
      <c r="B59" t="s">
        <v>1144</v>
      </c>
    </row>
    <row r="60" spans="1:2" x14ac:dyDescent="0.2">
      <c r="A60" s="19" t="s">
        <v>1270</v>
      </c>
      <c r="B60" t="s">
        <v>1145</v>
      </c>
    </row>
    <row r="61" spans="1:2" x14ac:dyDescent="0.2">
      <c r="A61" s="19" t="s">
        <v>3038</v>
      </c>
      <c r="B61" t="s">
        <v>1146</v>
      </c>
    </row>
    <row r="62" spans="1:2" x14ac:dyDescent="0.2">
      <c r="A62" s="19" t="s">
        <v>1272</v>
      </c>
      <c r="B62" t="s">
        <v>1147</v>
      </c>
    </row>
    <row r="63" spans="1:2" x14ac:dyDescent="0.2">
      <c r="A63" s="19" t="s">
        <v>3039</v>
      </c>
      <c r="B63" t="s">
        <v>1148</v>
      </c>
    </row>
    <row r="64" spans="1:2" x14ac:dyDescent="0.2">
      <c r="A64" s="19" t="s">
        <v>1268</v>
      </c>
      <c r="B64" t="s">
        <v>1149</v>
      </c>
    </row>
    <row r="65" spans="1:2" x14ac:dyDescent="0.2">
      <c r="A65" s="19" t="s">
        <v>3037</v>
      </c>
      <c r="B65" t="s">
        <v>216</v>
      </c>
    </row>
    <row r="66" spans="1:2" x14ac:dyDescent="0.2">
      <c r="A66" s="19" t="s">
        <v>1290</v>
      </c>
      <c r="B66" t="s">
        <v>217</v>
      </c>
    </row>
    <row r="67" spans="1:2" x14ac:dyDescent="0.2">
      <c r="A67" s="19" t="s">
        <v>3048</v>
      </c>
      <c r="B67" t="s">
        <v>218</v>
      </c>
    </row>
    <row r="68" spans="1:2" x14ac:dyDescent="0.2">
      <c r="A68" s="19" t="s">
        <v>813</v>
      </c>
      <c r="B68" t="s">
        <v>219</v>
      </c>
    </row>
    <row r="69" spans="1:2" x14ac:dyDescent="0.2">
      <c r="A69" s="19" t="s">
        <v>3050</v>
      </c>
      <c r="B69" t="s">
        <v>220</v>
      </c>
    </row>
    <row r="70" spans="1:2" x14ac:dyDescent="0.2">
      <c r="A70" s="19" t="s">
        <v>815</v>
      </c>
      <c r="B70" t="s">
        <v>221</v>
      </c>
    </row>
    <row r="71" spans="1:2" x14ac:dyDescent="0.2">
      <c r="A71" s="19" t="s">
        <v>3051</v>
      </c>
      <c r="B71" t="s">
        <v>222</v>
      </c>
    </row>
    <row r="72" spans="1:2" x14ac:dyDescent="0.2">
      <c r="A72" s="19" t="s">
        <v>1292</v>
      </c>
      <c r="B72" t="s">
        <v>1171</v>
      </c>
    </row>
    <row r="73" spans="1:2" x14ac:dyDescent="0.2">
      <c r="A73" s="19" t="s">
        <v>3049</v>
      </c>
      <c r="B73" t="s">
        <v>1172</v>
      </c>
    </row>
    <row r="74" spans="1:2" x14ac:dyDescent="0.2">
      <c r="A74" s="20" t="s">
        <v>817</v>
      </c>
      <c r="B74" t="s">
        <v>1173</v>
      </c>
    </row>
    <row r="75" spans="1:2" x14ac:dyDescent="0.2">
      <c r="A75" s="20" t="s">
        <v>3052</v>
      </c>
      <c r="B75" t="s">
        <v>1174</v>
      </c>
    </row>
    <row r="76" spans="1:2" x14ac:dyDescent="0.2">
      <c r="A76" s="20" t="s">
        <v>821</v>
      </c>
      <c r="B76" t="s">
        <v>1175</v>
      </c>
    </row>
    <row r="77" spans="1:2" x14ac:dyDescent="0.2">
      <c r="A77" s="19" t="s">
        <v>3054</v>
      </c>
      <c r="B77" t="s">
        <v>1176</v>
      </c>
    </row>
    <row r="78" spans="1:2" x14ac:dyDescent="0.2">
      <c r="A78" s="20" t="s">
        <v>823</v>
      </c>
      <c r="B78" t="s">
        <v>1177</v>
      </c>
    </row>
    <row r="79" spans="1:2" x14ac:dyDescent="0.2">
      <c r="A79" s="20" t="s">
        <v>3055</v>
      </c>
      <c r="B79" t="s">
        <v>202</v>
      </c>
    </row>
    <row r="80" spans="1:2" x14ac:dyDescent="0.2">
      <c r="A80" s="20" t="s">
        <v>819</v>
      </c>
      <c r="B80" t="s">
        <v>203</v>
      </c>
    </row>
    <row r="81" spans="1:2" x14ac:dyDescent="0.2">
      <c r="A81" s="20" t="s">
        <v>3053</v>
      </c>
      <c r="B81" t="s">
        <v>204</v>
      </c>
    </row>
    <row r="82" spans="1:2" x14ac:dyDescent="0.2">
      <c r="A82" s="20" t="s">
        <v>825</v>
      </c>
      <c r="B82" t="s">
        <v>205</v>
      </c>
    </row>
    <row r="83" spans="1:2" x14ac:dyDescent="0.2">
      <c r="A83" s="20" t="s">
        <v>3056</v>
      </c>
      <c r="B83" t="s">
        <v>206</v>
      </c>
    </row>
    <row r="84" spans="1:2" x14ac:dyDescent="0.2">
      <c r="A84" s="20" t="s">
        <v>829</v>
      </c>
      <c r="B84" t="s">
        <v>207</v>
      </c>
    </row>
    <row r="85" spans="1:2" x14ac:dyDescent="0.2">
      <c r="A85" s="20" t="s">
        <v>3058</v>
      </c>
      <c r="B85" t="s">
        <v>208</v>
      </c>
    </row>
    <row r="86" spans="1:2" x14ac:dyDescent="0.2">
      <c r="A86" s="20" t="s">
        <v>831</v>
      </c>
      <c r="B86" t="s">
        <v>209</v>
      </c>
    </row>
    <row r="87" spans="1:2" x14ac:dyDescent="0.2">
      <c r="A87" s="20" t="s">
        <v>3059</v>
      </c>
      <c r="B87" t="s">
        <v>210</v>
      </c>
    </row>
    <row r="88" spans="1:2" x14ac:dyDescent="0.2">
      <c r="A88" s="20" t="s">
        <v>827</v>
      </c>
      <c r="B88" t="s">
        <v>211</v>
      </c>
    </row>
    <row r="89" spans="1:2" x14ac:dyDescent="0.2">
      <c r="A89" s="20" t="s">
        <v>3057</v>
      </c>
      <c r="B89" t="s">
        <v>212</v>
      </c>
    </row>
    <row r="90" spans="1:2" x14ac:dyDescent="0.2">
      <c r="A90" s="20" t="s">
        <v>833</v>
      </c>
      <c r="B90" t="s">
        <v>213</v>
      </c>
    </row>
    <row r="91" spans="1:2" x14ac:dyDescent="0.2">
      <c r="A91" s="20" t="s">
        <v>3060</v>
      </c>
      <c r="B91" t="s">
        <v>214</v>
      </c>
    </row>
    <row r="92" spans="1:2" x14ac:dyDescent="0.2">
      <c r="A92" s="20" t="s">
        <v>841</v>
      </c>
      <c r="B92" t="s">
        <v>215</v>
      </c>
    </row>
    <row r="93" spans="1:2" x14ac:dyDescent="0.2">
      <c r="A93" s="20" t="s">
        <v>3064</v>
      </c>
    </row>
    <row r="94" spans="1:2" x14ac:dyDescent="0.2">
      <c r="A94" s="20" t="s">
        <v>845</v>
      </c>
    </row>
    <row r="95" spans="1:2" x14ac:dyDescent="0.2">
      <c r="A95" s="20" t="s">
        <v>3066</v>
      </c>
    </row>
    <row r="96" spans="1:2" x14ac:dyDescent="0.2">
      <c r="A96" s="20" t="s">
        <v>847</v>
      </c>
    </row>
    <row r="97" spans="1:1" x14ac:dyDescent="0.2">
      <c r="A97" s="20" t="s">
        <v>3067</v>
      </c>
    </row>
    <row r="98" spans="1:1" x14ac:dyDescent="0.2">
      <c r="A98" s="20" t="s">
        <v>843</v>
      </c>
    </row>
    <row r="99" spans="1:1" x14ac:dyDescent="0.2">
      <c r="A99" s="20" t="s">
        <v>3065</v>
      </c>
    </row>
    <row r="100" spans="1:1" x14ac:dyDescent="0.2">
      <c r="A100" s="20" t="s">
        <v>849</v>
      </c>
    </row>
    <row r="101" spans="1:1" x14ac:dyDescent="0.2">
      <c r="A101" s="20" t="s">
        <v>3068</v>
      </c>
    </row>
    <row r="102" spans="1:1" x14ac:dyDescent="0.2">
      <c r="A102" s="20" t="s">
        <v>853</v>
      </c>
    </row>
    <row r="103" spans="1:1" x14ac:dyDescent="0.2">
      <c r="A103" s="20" t="s">
        <v>3070</v>
      </c>
    </row>
    <row r="104" spans="1:1" x14ac:dyDescent="0.2">
      <c r="A104" s="20" t="s">
        <v>855</v>
      </c>
    </row>
    <row r="105" spans="1:1" x14ac:dyDescent="0.2">
      <c r="A105" s="20" t="s">
        <v>3071</v>
      </c>
    </row>
    <row r="106" spans="1:1" x14ac:dyDescent="0.2">
      <c r="A106" s="20" t="s">
        <v>851</v>
      </c>
    </row>
    <row r="107" spans="1:1" x14ac:dyDescent="0.2">
      <c r="A107" s="20" t="s">
        <v>3069</v>
      </c>
    </row>
    <row r="108" spans="1:1" x14ac:dyDescent="0.2">
      <c r="A108" s="20" t="s">
        <v>837</v>
      </c>
    </row>
    <row r="109" spans="1:1" x14ac:dyDescent="0.2">
      <c r="A109" s="20" t="s">
        <v>3062</v>
      </c>
    </row>
    <row r="110" spans="1:1" x14ac:dyDescent="0.2">
      <c r="A110" s="20" t="s">
        <v>839</v>
      </c>
    </row>
    <row r="111" spans="1:1" x14ac:dyDescent="0.2">
      <c r="A111" s="20" t="s">
        <v>3063</v>
      </c>
    </row>
    <row r="112" spans="1:1" x14ac:dyDescent="0.2">
      <c r="A112" s="20" t="s">
        <v>835</v>
      </c>
    </row>
    <row r="113" spans="1:1" x14ac:dyDescent="0.2">
      <c r="A113" s="20" t="s">
        <v>3061</v>
      </c>
    </row>
    <row r="114" spans="1:1" x14ac:dyDescent="0.2">
      <c r="A114" s="20" t="s">
        <v>857</v>
      </c>
    </row>
    <row r="115" spans="1:1" x14ac:dyDescent="0.2">
      <c r="A115" s="20" t="s">
        <v>3072</v>
      </c>
    </row>
    <row r="116" spans="1:1" x14ac:dyDescent="0.2">
      <c r="A116" s="20" t="s">
        <v>861</v>
      </c>
    </row>
    <row r="117" spans="1:1" x14ac:dyDescent="0.2">
      <c r="A117" s="20" t="s">
        <v>3074</v>
      </c>
    </row>
    <row r="118" spans="1:1" x14ac:dyDescent="0.2">
      <c r="A118" s="20" t="s">
        <v>863</v>
      </c>
    </row>
    <row r="119" spans="1:1" x14ac:dyDescent="0.2">
      <c r="A119" s="20" t="s">
        <v>3075</v>
      </c>
    </row>
    <row r="120" spans="1:1" x14ac:dyDescent="0.2">
      <c r="A120" s="20" t="s">
        <v>859</v>
      </c>
    </row>
    <row r="121" spans="1:1" x14ac:dyDescent="0.2">
      <c r="A121" s="20" t="s">
        <v>3073</v>
      </c>
    </row>
    <row r="122" spans="1:1" x14ac:dyDescent="0.2">
      <c r="A122" s="20" t="s">
        <v>865</v>
      </c>
    </row>
    <row r="123" spans="1:1" x14ac:dyDescent="0.2">
      <c r="A123" s="20" t="s">
        <v>3076</v>
      </c>
    </row>
    <row r="124" spans="1:1" x14ac:dyDescent="0.2">
      <c r="A124" s="20" t="s">
        <v>869</v>
      </c>
    </row>
    <row r="125" spans="1:1" x14ac:dyDescent="0.2">
      <c r="A125" s="20" t="s">
        <v>3078</v>
      </c>
    </row>
    <row r="126" spans="1:1" x14ac:dyDescent="0.2">
      <c r="A126" s="20" t="s">
        <v>871</v>
      </c>
    </row>
    <row r="127" spans="1:1" x14ac:dyDescent="0.2">
      <c r="A127" s="20" t="s">
        <v>3079</v>
      </c>
    </row>
    <row r="128" spans="1:1" x14ac:dyDescent="0.2">
      <c r="A128" s="20" t="s">
        <v>867</v>
      </c>
    </row>
    <row r="129" spans="1:1" x14ac:dyDescent="0.2">
      <c r="A129" s="20" t="s">
        <v>3077</v>
      </c>
    </row>
    <row r="130" spans="1:1" x14ac:dyDescent="0.2">
      <c r="A130" s="20" t="s">
        <v>873</v>
      </c>
    </row>
    <row r="131" spans="1:1" x14ac:dyDescent="0.2">
      <c r="A131" s="20" t="s">
        <v>3080</v>
      </c>
    </row>
    <row r="132" spans="1:1" x14ac:dyDescent="0.2">
      <c r="A132" s="20" t="s">
        <v>877</v>
      </c>
    </row>
    <row r="133" spans="1:1" x14ac:dyDescent="0.2">
      <c r="A133" s="20" t="s">
        <v>3082</v>
      </c>
    </row>
    <row r="134" spans="1:1" x14ac:dyDescent="0.2">
      <c r="A134" s="20" t="s">
        <v>879</v>
      </c>
    </row>
    <row r="135" spans="1:1" x14ac:dyDescent="0.2">
      <c r="A135" s="20" t="s">
        <v>3083</v>
      </c>
    </row>
    <row r="136" spans="1:1" x14ac:dyDescent="0.2">
      <c r="A136" s="20" t="s">
        <v>875</v>
      </c>
    </row>
    <row r="137" spans="1:1" x14ac:dyDescent="0.2">
      <c r="A137" s="20" t="s">
        <v>3081</v>
      </c>
    </row>
    <row r="138" spans="1:1" x14ac:dyDescent="0.2">
      <c r="A138" s="20" t="s">
        <v>881</v>
      </c>
    </row>
    <row r="139" spans="1:1" x14ac:dyDescent="0.2">
      <c r="A139" s="20" t="s">
        <v>3084</v>
      </c>
    </row>
    <row r="140" spans="1:1" x14ac:dyDescent="0.2">
      <c r="A140" s="20" t="s">
        <v>889</v>
      </c>
    </row>
    <row r="141" spans="1:1" x14ac:dyDescent="0.2">
      <c r="A141" s="20" t="s">
        <v>3088</v>
      </c>
    </row>
    <row r="142" spans="1:1" x14ac:dyDescent="0.2">
      <c r="A142" s="20" t="s">
        <v>893</v>
      </c>
    </row>
    <row r="143" spans="1:1" x14ac:dyDescent="0.2">
      <c r="A143" s="20" t="s">
        <v>3090</v>
      </c>
    </row>
    <row r="144" spans="1:1" x14ac:dyDescent="0.2">
      <c r="A144" s="20" t="s">
        <v>895</v>
      </c>
    </row>
    <row r="145" spans="1:1" x14ac:dyDescent="0.2">
      <c r="A145" s="20" t="s">
        <v>3091</v>
      </c>
    </row>
    <row r="146" spans="1:1" x14ac:dyDescent="0.2">
      <c r="A146" s="20" t="s">
        <v>891</v>
      </c>
    </row>
    <row r="147" spans="1:1" x14ac:dyDescent="0.2">
      <c r="A147" s="20" t="s">
        <v>3089</v>
      </c>
    </row>
    <row r="148" spans="1:1" x14ac:dyDescent="0.2">
      <c r="A148" s="20" t="s">
        <v>897</v>
      </c>
    </row>
    <row r="149" spans="1:1" x14ac:dyDescent="0.2">
      <c r="A149" s="20" t="s">
        <v>3092</v>
      </c>
    </row>
    <row r="150" spans="1:1" x14ac:dyDescent="0.2">
      <c r="A150" s="20" t="s">
        <v>901</v>
      </c>
    </row>
    <row r="151" spans="1:1" x14ac:dyDescent="0.2">
      <c r="A151" s="20" t="s">
        <v>3094</v>
      </c>
    </row>
    <row r="152" spans="1:1" x14ac:dyDescent="0.2">
      <c r="A152" s="20" t="s">
        <v>903</v>
      </c>
    </row>
    <row r="153" spans="1:1" x14ac:dyDescent="0.2">
      <c r="A153" s="20" t="s">
        <v>3095</v>
      </c>
    </row>
    <row r="154" spans="1:1" x14ac:dyDescent="0.2">
      <c r="A154" s="20" t="s">
        <v>899</v>
      </c>
    </row>
    <row r="155" spans="1:1" x14ac:dyDescent="0.2">
      <c r="A155" s="20" t="s">
        <v>3093</v>
      </c>
    </row>
    <row r="156" spans="1:1" x14ac:dyDescent="0.2">
      <c r="A156" s="20" t="s">
        <v>885</v>
      </c>
    </row>
    <row r="157" spans="1:1" x14ac:dyDescent="0.2">
      <c r="A157" s="20" t="s">
        <v>3086</v>
      </c>
    </row>
    <row r="158" spans="1:1" x14ac:dyDescent="0.2">
      <c r="A158" s="20" t="s">
        <v>887</v>
      </c>
    </row>
    <row r="159" spans="1:1" x14ac:dyDescent="0.2">
      <c r="A159" s="20" t="s">
        <v>3087</v>
      </c>
    </row>
    <row r="160" spans="1:1" x14ac:dyDescent="0.2">
      <c r="A160" s="20" t="s">
        <v>883</v>
      </c>
    </row>
    <row r="161" spans="1:1" x14ac:dyDescent="0.2">
      <c r="A161" s="20" t="s">
        <v>3085</v>
      </c>
    </row>
    <row r="162" spans="1:1" x14ac:dyDescent="0.2">
      <c r="A162" s="20" t="s">
        <v>905</v>
      </c>
    </row>
    <row r="163" spans="1:1" x14ac:dyDescent="0.2">
      <c r="A163" s="20" t="s">
        <v>3096</v>
      </c>
    </row>
    <row r="164" spans="1:1" x14ac:dyDescent="0.2">
      <c r="A164" s="20" t="s">
        <v>909</v>
      </c>
    </row>
    <row r="165" spans="1:1" x14ac:dyDescent="0.2">
      <c r="A165" s="20" t="s">
        <v>3098</v>
      </c>
    </row>
    <row r="166" spans="1:1" x14ac:dyDescent="0.2">
      <c r="A166" s="20" t="s">
        <v>911</v>
      </c>
    </row>
    <row r="167" spans="1:1" x14ac:dyDescent="0.2">
      <c r="A167" s="20" t="s">
        <v>3099</v>
      </c>
    </row>
    <row r="168" spans="1:1" x14ac:dyDescent="0.2">
      <c r="A168" s="20" t="s">
        <v>907</v>
      </c>
    </row>
    <row r="169" spans="1:1" x14ac:dyDescent="0.2">
      <c r="A169" s="20" t="s">
        <v>3097</v>
      </c>
    </row>
    <row r="170" spans="1:1" x14ac:dyDescent="0.2">
      <c r="A170" s="20" t="s">
        <v>913</v>
      </c>
    </row>
    <row r="171" spans="1:1" x14ac:dyDescent="0.2">
      <c r="A171" s="20" t="s">
        <v>3100</v>
      </c>
    </row>
    <row r="172" spans="1:1" x14ac:dyDescent="0.2">
      <c r="A172" s="20" t="s">
        <v>917</v>
      </c>
    </row>
    <row r="173" spans="1:1" x14ac:dyDescent="0.2">
      <c r="A173" s="20" t="s">
        <v>3102</v>
      </c>
    </row>
    <row r="174" spans="1:1" x14ac:dyDescent="0.2">
      <c r="A174" s="20" t="s">
        <v>919</v>
      </c>
    </row>
    <row r="175" spans="1:1" x14ac:dyDescent="0.2">
      <c r="A175" s="20" t="s">
        <v>3103</v>
      </c>
    </row>
    <row r="176" spans="1:1" x14ac:dyDescent="0.2">
      <c r="A176" s="19" t="s">
        <v>915</v>
      </c>
    </row>
    <row r="177" spans="1:1" x14ac:dyDescent="0.2">
      <c r="A177" s="19" t="s">
        <v>3101</v>
      </c>
    </row>
    <row r="178" spans="1:1" x14ac:dyDescent="0.2">
      <c r="A178" s="19" t="s">
        <v>921</v>
      </c>
    </row>
    <row r="179" spans="1:1" x14ac:dyDescent="0.2">
      <c r="A179" s="19" t="s">
        <v>3104</v>
      </c>
    </row>
    <row r="180" spans="1:1" x14ac:dyDescent="0.2">
      <c r="A180" s="19" t="s">
        <v>925</v>
      </c>
    </row>
    <row r="181" spans="1:1" x14ac:dyDescent="0.2">
      <c r="A181" s="19" t="s">
        <v>3106</v>
      </c>
    </row>
    <row r="182" spans="1:1" x14ac:dyDescent="0.2">
      <c r="A182" s="19" t="s">
        <v>927</v>
      </c>
    </row>
    <row r="183" spans="1:1" x14ac:dyDescent="0.2">
      <c r="A183" s="19" t="s">
        <v>3107</v>
      </c>
    </row>
    <row r="184" spans="1:1" x14ac:dyDescent="0.2">
      <c r="A184" s="19" t="s">
        <v>923</v>
      </c>
    </row>
    <row r="185" spans="1:1" x14ac:dyDescent="0.2">
      <c r="A185" s="20" t="s">
        <v>3105</v>
      </c>
    </row>
    <row r="186" spans="1:1" x14ac:dyDescent="0.2">
      <c r="A186" s="20" t="s">
        <v>1258</v>
      </c>
    </row>
    <row r="187" spans="1:1" x14ac:dyDescent="0.2">
      <c r="A187" s="20" t="s">
        <v>3032</v>
      </c>
    </row>
    <row r="188" spans="1:1" x14ac:dyDescent="0.2">
      <c r="A188" s="19" t="s">
        <v>1262</v>
      </c>
    </row>
    <row r="189" spans="1:1" x14ac:dyDescent="0.2">
      <c r="A189" s="20" t="s">
        <v>3034</v>
      </c>
    </row>
    <row r="190" spans="1:1" x14ac:dyDescent="0.2">
      <c r="A190" s="20" t="s">
        <v>1264</v>
      </c>
    </row>
    <row r="191" spans="1:1" x14ac:dyDescent="0.2">
      <c r="A191" s="20" t="s">
        <v>3035</v>
      </c>
    </row>
    <row r="192" spans="1:1" x14ac:dyDescent="0.2">
      <c r="A192" s="20" t="s">
        <v>1260</v>
      </c>
    </row>
    <row r="193" spans="1:1" x14ac:dyDescent="0.2">
      <c r="A193" s="20" t="s">
        <v>3033</v>
      </c>
    </row>
    <row r="194" spans="1:1" x14ac:dyDescent="0.2">
      <c r="A194" s="20" t="s">
        <v>929</v>
      </c>
    </row>
    <row r="195" spans="1:1" x14ac:dyDescent="0.2">
      <c r="A195" s="20" t="s">
        <v>3108</v>
      </c>
    </row>
    <row r="196" spans="1:1" x14ac:dyDescent="0.2">
      <c r="A196" s="20" t="s">
        <v>937</v>
      </c>
    </row>
    <row r="197" spans="1:1" x14ac:dyDescent="0.2">
      <c r="A197" s="20" t="s">
        <v>3112</v>
      </c>
    </row>
    <row r="198" spans="1:1" x14ac:dyDescent="0.2">
      <c r="A198" s="20" t="s">
        <v>941</v>
      </c>
    </row>
    <row r="199" spans="1:1" x14ac:dyDescent="0.2">
      <c r="A199" s="20" t="s">
        <v>3114</v>
      </c>
    </row>
    <row r="200" spans="1:1" x14ac:dyDescent="0.2">
      <c r="A200" s="20" t="s">
        <v>943</v>
      </c>
    </row>
    <row r="201" spans="1:1" x14ac:dyDescent="0.2">
      <c r="A201" s="20" t="s">
        <v>3115</v>
      </c>
    </row>
    <row r="202" spans="1:1" x14ac:dyDescent="0.2">
      <c r="A202" s="20" t="s">
        <v>939</v>
      </c>
    </row>
    <row r="203" spans="1:1" x14ac:dyDescent="0.2">
      <c r="A203" s="20" t="s">
        <v>3113</v>
      </c>
    </row>
    <row r="204" spans="1:1" x14ac:dyDescent="0.2">
      <c r="A204" s="20" t="s">
        <v>945</v>
      </c>
    </row>
    <row r="205" spans="1:1" x14ac:dyDescent="0.2">
      <c r="A205" s="20" t="s">
        <v>3116</v>
      </c>
    </row>
    <row r="206" spans="1:1" x14ac:dyDescent="0.2">
      <c r="A206" s="20" t="s">
        <v>949</v>
      </c>
    </row>
    <row r="207" spans="1:1" x14ac:dyDescent="0.2">
      <c r="A207" s="20" t="s">
        <v>3118</v>
      </c>
    </row>
    <row r="208" spans="1:1" x14ac:dyDescent="0.2">
      <c r="A208" s="20" t="s">
        <v>951</v>
      </c>
    </row>
    <row r="209" spans="1:1" x14ac:dyDescent="0.2">
      <c r="A209" s="20" t="s">
        <v>3119</v>
      </c>
    </row>
    <row r="210" spans="1:1" x14ac:dyDescent="0.2">
      <c r="A210" s="20" t="s">
        <v>947</v>
      </c>
    </row>
    <row r="211" spans="1:1" x14ac:dyDescent="0.2">
      <c r="A211" s="20" t="s">
        <v>3117</v>
      </c>
    </row>
    <row r="212" spans="1:1" x14ac:dyDescent="0.2">
      <c r="A212" s="20" t="s">
        <v>933</v>
      </c>
    </row>
    <row r="213" spans="1:1" x14ac:dyDescent="0.2">
      <c r="A213" s="20" t="s">
        <v>3110</v>
      </c>
    </row>
    <row r="214" spans="1:1" x14ac:dyDescent="0.2">
      <c r="A214" s="20" t="s">
        <v>935</v>
      </c>
    </row>
    <row r="215" spans="1:1" x14ac:dyDescent="0.2">
      <c r="A215" s="20" t="s">
        <v>3111</v>
      </c>
    </row>
    <row r="216" spans="1:1" x14ac:dyDescent="0.2">
      <c r="A216" s="20" t="s">
        <v>931</v>
      </c>
    </row>
    <row r="217" spans="1:1" x14ac:dyDescent="0.2">
      <c r="A217" s="20" t="s">
        <v>3109</v>
      </c>
    </row>
    <row r="218" spans="1:1" x14ac:dyDescent="0.2">
      <c r="A218" s="20" t="s">
        <v>953</v>
      </c>
    </row>
    <row r="219" spans="1:1" x14ac:dyDescent="0.2">
      <c r="A219" s="20" t="s">
        <v>3120</v>
      </c>
    </row>
    <row r="220" spans="1:1" x14ac:dyDescent="0.2">
      <c r="A220" s="20" t="s">
        <v>957</v>
      </c>
    </row>
    <row r="221" spans="1:1" x14ac:dyDescent="0.2">
      <c r="A221" s="20" t="s">
        <v>3122</v>
      </c>
    </row>
    <row r="222" spans="1:1" x14ac:dyDescent="0.2">
      <c r="A222" s="20" t="s">
        <v>959</v>
      </c>
    </row>
    <row r="223" spans="1:1" x14ac:dyDescent="0.2">
      <c r="A223" s="20" t="s">
        <v>3123</v>
      </c>
    </row>
    <row r="224" spans="1:1" x14ac:dyDescent="0.2">
      <c r="A224" s="20" t="s">
        <v>955</v>
      </c>
    </row>
    <row r="225" spans="1:1" x14ac:dyDescent="0.2">
      <c r="A225" s="20" t="s">
        <v>3121</v>
      </c>
    </row>
    <row r="226" spans="1:1" x14ac:dyDescent="0.2">
      <c r="A226" s="20" t="s">
        <v>961</v>
      </c>
    </row>
    <row r="227" spans="1:1" x14ac:dyDescent="0.2">
      <c r="A227" s="20" t="s">
        <v>3124</v>
      </c>
    </row>
    <row r="228" spans="1:1" x14ac:dyDescent="0.2">
      <c r="A228" s="20" t="s">
        <v>965</v>
      </c>
    </row>
    <row r="229" spans="1:1" x14ac:dyDescent="0.2">
      <c r="A229" s="20" t="s">
        <v>3126</v>
      </c>
    </row>
    <row r="230" spans="1:1" x14ac:dyDescent="0.2">
      <c r="A230" s="20" t="s">
        <v>967</v>
      </c>
    </row>
    <row r="231" spans="1:1" x14ac:dyDescent="0.2">
      <c r="A231" s="20" t="s">
        <v>3127</v>
      </c>
    </row>
    <row r="232" spans="1:1" x14ac:dyDescent="0.2">
      <c r="A232" s="20" t="s">
        <v>963</v>
      </c>
    </row>
    <row r="233" spans="1:1" x14ac:dyDescent="0.2">
      <c r="A233" s="20" t="s">
        <v>3125</v>
      </c>
    </row>
    <row r="234" spans="1:1" x14ac:dyDescent="0.2">
      <c r="A234" s="20" t="s">
        <v>977</v>
      </c>
    </row>
    <row r="235" spans="1:1" x14ac:dyDescent="0.2">
      <c r="A235" s="20" t="s">
        <v>3132</v>
      </c>
    </row>
    <row r="236" spans="1:1" x14ac:dyDescent="0.2">
      <c r="A236" s="20" t="s">
        <v>1301</v>
      </c>
    </row>
    <row r="237" spans="1:1" x14ac:dyDescent="0.2">
      <c r="A237" s="20" t="s">
        <v>3136</v>
      </c>
    </row>
    <row r="238" spans="1:1" x14ac:dyDescent="0.2">
      <c r="A238" s="20" t="s">
        <v>1305</v>
      </c>
    </row>
    <row r="239" spans="1:1" x14ac:dyDescent="0.2">
      <c r="A239" s="20" t="s">
        <v>3138</v>
      </c>
    </row>
    <row r="240" spans="1:1" x14ac:dyDescent="0.2">
      <c r="A240" s="20" t="s">
        <v>1307</v>
      </c>
    </row>
    <row r="241" spans="1:1" x14ac:dyDescent="0.2">
      <c r="A241" s="20" t="s">
        <v>3139</v>
      </c>
    </row>
    <row r="242" spans="1:1" x14ac:dyDescent="0.2">
      <c r="A242" s="20" t="s">
        <v>1303</v>
      </c>
    </row>
    <row r="243" spans="1:1" x14ac:dyDescent="0.2">
      <c r="A243" s="20" t="s">
        <v>3137</v>
      </c>
    </row>
    <row r="244" spans="1:1" x14ac:dyDescent="0.2">
      <c r="A244" s="20" t="s">
        <v>1309</v>
      </c>
    </row>
    <row r="245" spans="1:1" x14ac:dyDescent="0.2">
      <c r="A245" s="20" t="s">
        <v>3140</v>
      </c>
    </row>
    <row r="246" spans="1:1" x14ac:dyDescent="0.2">
      <c r="A246" s="20" t="s">
        <v>1313</v>
      </c>
    </row>
    <row r="247" spans="1:1" x14ac:dyDescent="0.2">
      <c r="A247" s="20" t="s">
        <v>3142</v>
      </c>
    </row>
    <row r="248" spans="1:1" x14ac:dyDescent="0.2">
      <c r="A248" s="20" t="s">
        <v>1315</v>
      </c>
    </row>
    <row r="249" spans="1:1" x14ac:dyDescent="0.2">
      <c r="A249" s="20" t="s">
        <v>3143</v>
      </c>
    </row>
    <row r="250" spans="1:1" x14ac:dyDescent="0.2">
      <c r="A250" s="20" t="s">
        <v>1311</v>
      </c>
    </row>
    <row r="251" spans="1:1" x14ac:dyDescent="0.2">
      <c r="A251" s="20" t="s">
        <v>3141</v>
      </c>
    </row>
    <row r="252" spans="1:1" x14ac:dyDescent="0.2">
      <c r="A252" s="20" t="s">
        <v>1299</v>
      </c>
    </row>
    <row r="253" spans="1:1" x14ac:dyDescent="0.2">
      <c r="A253" s="20" t="s">
        <v>3134</v>
      </c>
    </row>
    <row r="254" spans="1:1" x14ac:dyDescent="0.2">
      <c r="A254" s="20" t="s">
        <v>1300</v>
      </c>
    </row>
    <row r="255" spans="1:1" x14ac:dyDescent="0.2">
      <c r="A255" s="20" t="s">
        <v>3135</v>
      </c>
    </row>
    <row r="256" spans="1:1" x14ac:dyDescent="0.2">
      <c r="A256" s="20" t="s">
        <v>1297</v>
      </c>
    </row>
    <row r="257" spans="1:1" x14ac:dyDescent="0.2">
      <c r="A257" s="20" t="s">
        <v>3133</v>
      </c>
    </row>
    <row r="258" spans="1:1" x14ac:dyDescent="0.2">
      <c r="A258" s="20" t="s">
        <v>1317</v>
      </c>
    </row>
    <row r="259" spans="1:1" x14ac:dyDescent="0.2">
      <c r="A259" s="20" t="s">
        <v>3144</v>
      </c>
    </row>
    <row r="260" spans="1:1" x14ac:dyDescent="0.2">
      <c r="A260" s="20" t="s">
        <v>1321</v>
      </c>
    </row>
    <row r="261" spans="1:1" x14ac:dyDescent="0.2">
      <c r="A261" s="20" t="s">
        <v>3146</v>
      </c>
    </row>
    <row r="262" spans="1:1" x14ac:dyDescent="0.2">
      <c r="A262" s="20" t="s">
        <v>1323</v>
      </c>
    </row>
    <row r="263" spans="1:1" x14ac:dyDescent="0.2">
      <c r="A263" s="20" t="s">
        <v>3147</v>
      </c>
    </row>
    <row r="264" spans="1:1" x14ac:dyDescent="0.2">
      <c r="A264" s="20" t="s">
        <v>1319</v>
      </c>
    </row>
    <row r="265" spans="1:1" x14ac:dyDescent="0.2">
      <c r="A265" s="20" t="s">
        <v>3145</v>
      </c>
    </row>
    <row r="266" spans="1:1" x14ac:dyDescent="0.2">
      <c r="A266" s="20" t="s">
        <v>1325</v>
      </c>
    </row>
    <row r="267" spans="1:1" x14ac:dyDescent="0.2">
      <c r="A267" s="20" t="s">
        <v>3148</v>
      </c>
    </row>
    <row r="268" spans="1:1" x14ac:dyDescent="0.2">
      <c r="A268" s="20" t="s">
        <v>1329</v>
      </c>
    </row>
    <row r="269" spans="1:1" x14ac:dyDescent="0.2">
      <c r="A269" s="20" t="s">
        <v>3150</v>
      </c>
    </row>
    <row r="270" spans="1:1" x14ac:dyDescent="0.2">
      <c r="A270" s="20" t="s">
        <v>1331</v>
      </c>
    </row>
    <row r="271" spans="1:1" x14ac:dyDescent="0.2">
      <c r="A271" s="20" t="s">
        <v>3151</v>
      </c>
    </row>
    <row r="272" spans="1:1" x14ac:dyDescent="0.2">
      <c r="A272" s="20" t="s">
        <v>1327</v>
      </c>
    </row>
    <row r="273" spans="1:1" x14ac:dyDescent="0.2">
      <c r="A273" s="20" t="s">
        <v>3149</v>
      </c>
    </row>
    <row r="274" spans="1:1" x14ac:dyDescent="0.2">
      <c r="A274" s="20" t="s">
        <v>1333</v>
      </c>
    </row>
    <row r="275" spans="1:1" x14ac:dyDescent="0.2">
      <c r="A275" s="20" t="s">
        <v>3152</v>
      </c>
    </row>
    <row r="276" spans="1:1" x14ac:dyDescent="0.2">
      <c r="A276" s="20" t="s">
        <v>1337</v>
      </c>
    </row>
    <row r="277" spans="1:1" x14ac:dyDescent="0.2">
      <c r="A277" s="20" t="s">
        <v>3154</v>
      </c>
    </row>
    <row r="278" spans="1:1" x14ac:dyDescent="0.2">
      <c r="A278" s="20" t="s">
        <v>1339</v>
      </c>
    </row>
    <row r="279" spans="1:1" x14ac:dyDescent="0.2">
      <c r="A279" s="20" t="s">
        <v>3155</v>
      </c>
    </row>
    <row r="280" spans="1:1" x14ac:dyDescent="0.2">
      <c r="A280" s="20" t="s">
        <v>1335</v>
      </c>
    </row>
    <row r="281" spans="1:1" x14ac:dyDescent="0.2">
      <c r="A281" s="20" t="s">
        <v>3153</v>
      </c>
    </row>
    <row r="282" spans="1:1" x14ac:dyDescent="0.2">
      <c r="A282" s="20" t="s">
        <v>1341</v>
      </c>
    </row>
    <row r="283" spans="1:1" x14ac:dyDescent="0.2">
      <c r="A283" s="20" t="s">
        <v>3156</v>
      </c>
    </row>
    <row r="284" spans="1:1" x14ac:dyDescent="0.2">
      <c r="A284" s="20" t="s">
        <v>1349</v>
      </c>
    </row>
    <row r="285" spans="1:1" x14ac:dyDescent="0.2">
      <c r="A285" s="20" t="s">
        <v>3160</v>
      </c>
    </row>
    <row r="286" spans="1:1" x14ac:dyDescent="0.2">
      <c r="A286" s="20" t="s">
        <v>1353</v>
      </c>
    </row>
    <row r="287" spans="1:1" x14ac:dyDescent="0.2">
      <c r="A287" s="19" t="s">
        <v>3162</v>
      </c>
    </row>
    <row r="288" spans="1:1" x14ac:dyDescent="0.2">
      <c r="A288" s="19" t="s">
        <v>1355</v>
      </c>
    </row>
    <row r="289" spans="1:1" x14ac:dyDescent="0.2">
      <c r="A289" s="19" t="s">
        <v>3163</v>
      </c>
    </row>
    <row r="290" spans="1:1" x14ac:dyDescent="0.2">
      <c r="A290" s="19" t="s">
        <v>1351</v>
      </c>
    </row>
    <row r="291" spans="1:1" x14ac:dyDescent="0.2">
      <c r="A291" s="19" t="s">
        <v>3161</v>
      </c>
    </row>
    <row r="292" spans="1:1" x14ac:dyDescent="0.2">
      <c r="A292" s="19" t="s">
        <v>1357</v>
      </c>
    </row>
    <row r="293" spans="1:1" x14ac:dyDescent="0.2">
      <c r="A293" s="19" t="s">
        <v>3164</v>
      </c>
    </row>
    <row r="294" spans="1:1" x14ac:dyDescent="0.2">
      <c r="A294" s="19" t="s">
        <v>1361</v>
      </c>
    </row>
    <row r="295" spans="1:1" x14ac:dyDescent="0.2">
      <c r="A295" s="19" t="s">
        <v>3166</v>
      </c>
    </row>
    <row r="296" spans="1:1" x14ac:dyDescent="0.2">
      <c r="A296" s="20" t="s">
        <v>1363</v>
      </c>
    </row>
    <row r="297" spans="1:1" x14ac:dyDescent="0.2">
      <c r="A297" s="20" t="s">
        <v>3167</v>
      </c>
    </row>
    <row r="298" spans="1:1" x14ac:dyDescent="0.2">
      <c r="A298" s="20" t="s">
        <v>1359</v>
      </c>
    </row>
    <row r="299" spans="1:1" x14ac:dyDescent="0.2">
      <c r="A299" s="19" t="s">
        <v>3165</v>
      </c>
    </row>
    <row r="300" spans="1:1" x14ac:dyDescent="0.2">
      <c r="A300" s="20" t="s">
        <v>1345</v>
      </c>
    </row>
    <row r="301" spans="1:1" x14ac:dyDescent="0.2">
      <c r="A301" s="20" t="s">
        <v>3158</v>
      </c>
    </row>
    <row r="302" spans="1:1" x14ac:dyDescent="0.2">
      <c r="A302" s="20" t="s">
        <v>1347</v>
      </c>
    </row>
    <row r="303" spans="1:1" x14ac:dyDescent="0.2">
      <c r="A303" s="20" t="s">
        <v>3159</v>
      </c>
    </row>
    <row r="304" spans="1:1" x14ac:dyDescent="0.2">
      <c r="A304" s="20" t="s">
        <v>1343</v>
      </c>
    </row>
    <row r="305" spans="1:1" x14ac:dyDescent="0.2">
      <c r="A305" s="20" t="s">
        <v>3157</v>
      </c>
    </row>
    <row r="306" spans="1:1" x14ac:dyDescent="0.2">
      <c r="A306" s="20" t="s">
        <v>1365</v>
      </c>
    </row>
    <row r="307" spans="1:1" x14ac:dyDescent="0.2">
      <c r="A307" s="20" t="s">
        <v>3168</v>
      </c>
    </row>
    <row r="308" spans="1:1" x14ac:dyDescent="0.2">
      <c r="A308" s="20" t="s">
        <v>1369</v>
      </c>
    </row>
    <row r="309" spans="1:1" x14ac:dyDescent="0.2">
      <c r="A309" s="20" t="s">
        <v>3170</v>
      </c>
    </row>
    <row r="310" spans="1:1" x14ac:dyDescent="0.2">
      <c r="A310" s="20" t="s">
        <v>1371</v>
      </c>
    </row>
    <row r="311" spans="1:1" x14ac:dyDescent="0.2">
      <c r="A311" s="20" t="s">
        <v>3171</v>
      </c>
    </row>
    <row r="312" spans="1:1" x14ac:dyDescent="0.2">
      <c r="A312" s="20" t="s">
        <v>1367</v>
      </c>
    </row>
    <row r="313" spans="1:1" x14ac:dyDescent="0.2">
      <c r="A313" s="20" t="s">
        <v>3169</v>
      </c>
    </row>
    <row r="314" spans="1:1" x14ac:dyDescent="0.2">
      <c r="A314" s="20" t="s">
        <v>1373</v>
      </c>
    </row>
    <row r="315" spans="1:1" x14ac:dyDescent="0.2">
      <c r="A315" s="20" t="s">
        <v>3172</v>
      </c>
    </row>
    <row r="316" spans="1:1" x14ac:dyDescent="0.2">
      <c r="A316" s="20" t="s">
        <v>1377</v>
      </c>
    </row>
    <row r="317" spans="1:1" x14ac:dyDescent="0.2">
      <c r="A317" s="20" t="s">
        <v>3174</v>
      </c>
    </row>
    <row r="318" spans="1:1" x14ac:dyDescent="0.2">
      <c r="A318" s="20" t="s">
        <v>1379</v>
      </c>
    </row>
    <row r="319" spans="1:1" x14ac:dyDescent="0.2">
      <c r="A319" s="20" t="s">
        <v>3175</v>
      </c>
    </row>
    <row r="320" spans="1:1" x14ac:dyDescent="0.2">
      <c r="A320" s="20" t="s">
        <v>1375</v>
      </c>
    </row>
    <row r="321" spans="1:1" x14ac:dyDescent="0.2">
      <c r="A321" s="20" t="s">
        <v>3173</v>
      </c>
    </row>
    <row r="322" spans="1:1" x14ac:dyDescent="0.2">
      <c r="A322" s="20" t="s">
        <v>1381</v>
      </c>
    </row>
    <row r="323" spans="1:1" x14ac:dyDescent="0.2">
      <c r="A323" s="20" t="s">
        <v>3176</v>
      </c>
    </row>
    <row r="324" spans="1:1" x14ac:dyDescent="0.2">
      <c r="A324" s="20" t="s">
        <v>1385</v>
      </c>
    </row>
    <row r="325" spans="1:1" x14ac:dyDescent="0.2">
      <c r="A325" s="20" t="s">
        <v>3178</v>
      </c>
    </row>
    <row r="326" spans="1:1" x14ac:dyDescent="0.2">
      <c r="A326" s="20" t="s">
        <v>1387</v>
      </c>
    </row>
    <row r="327" spans="1:1" x14ac:dyDescent="0.2">
      <c r="A327" s="20" t="s">
        <v>3179</v>
      </c>
    </row>
    <row r="328" spans="1:1" x14ac:dyDescent="0.2">
      <c r="A328" s="20" t="s">
        <v>1383</v>
      </c>
    </row>
    <row r="329" spans="1:1" x14ac:dyDescent="0.2">
      <c r="A329" s="20" t="s">
        <v>3177</v>
      </c>
    </row>
    <row r="330" spans="1:1" x14ac:dyDescent="0.2">
      <c r="A330" s="20" t="s">
        <v>1389</v>
      </c>
    </row>
    <row r="331" spans="1:1" x14ac:dyDescent="0.2">
      <c r="A331" s="20" t="s">
        <v>3180</v>
      </c>
    </row>
    <row r="332" spans="1:1" x14ac:dyDescent="0.2">
      <c r="A332" s="20" t="s">
        <v>1397</v>
      </c>
    </row>
    <row r="333" spans="1:1" x14ac:dyDescent="0.2">
      <c r="A333" s="20" t="s">
        <v>3184</v>
      </c>
    </row>
    <row r="334" spans="1:1" x14ac:dyDescent="0.2">
      <c r="A334" s="20" t="s">
        <v>1401</v>
      </c>
    </row>
    <row r="335" spans="1:1" x14ac:dyDescent="0.2">
      <c r="A335" s="20" t="s">
        <v>3186</v>
      </c>
    </row>
    <row r="336" spans="1:1" x14ac:dyDescent="0.2">
      <c r="A336" s="20" t="s">
        <v>1403</v>
      </c>
    </row>
    <row r="337" spans="1:1" x14ac:dyDescent="0.2">
      <c r="A337" s="20" t="s">
        <v>3187</v>
      </c>
    </row>
    <row r="338" spans="1:1" x14ac:dyDescent="0.2">
      <c r="A338" s="20" t="s">
        <v>1399</v>
      </c>
    </row>
    <row r="339" spans="1:1" x14ac:dyDescent="0.2">
      <c r="A339" s="20" t="s">
        <v>3185</v>
      </c>
    </row>
    <row r="340" spans="1:1" x14ac:dyDescent="0.2">
      <c r="A340" s="20" t="s">
        <v>1405</v>
      </c>
    </row>
    <row r="341" spans="1:1" x14ac:dyDescent="0.2">
      <c r="A341" s="20" t="s">
        <v>3188</v>
      </c>
    </row>
    <row r="342" spans="1:1" x14ac:dyDescent="0.2">
      <c r="A342" s="20" t="s">
        <v>1409</v>
      </c>
    </row>
    <row r="343" spans="1:1" x14ac:dyDescent="0.2">
      <c r="A343" s="20" t="s">
        <v>3190</v>
      </c>
    </row>
    <row r="344" spans="1:1" x14ac:dyDescent="0.2">
      <c r="A344" s="20" t="s">
        <v>1411</v>
      </c>
    </row>
    <row r="345" spans="1:1" x14ac:dyDescent="0.2">
      <c r="A345" s="20" t="s">
        <v>3191</v>
      </c>
    </row>
    <row r="346" spans="1:1" x14ac:dyDescent="0.2">
      <c r="A346" s="20" t="s">
        <v>1407</v>
      </c>
    </row>
    <row r="347" spans="1:1" x14ac:dyDescent="0.2">
      <c r="A347" s="20" t="s">
        <v>3189</v>
      </c>
    </row>
    <row r="348" spans="1:1" x14ac:dyDescent="0.2">
      <c r="A348" s="20" t="s">
        <v>1393</v>
      </c>
    </row>
    <row r="349" spans="1:1" x14ac:dyDescent="0.2">
      <c r="A349" s="20" t="s">
        <v>3182</v>
      </c>
    </row>
    <row r="350" spans="1:1" x14ac:dyDescent="0.2">
      <c r="A350" s="20" t="s">
        <v>1395</v>
      </c>
    </row>
    <row r="351" spans="1:1" x14ac:dyDescent="0.2">
      <c r="A351" s="20" t="s">
        <v>3183</v>
      </c>
    </row>
    <row r="352" spans="1:1" x14ac:dyDescent="0.2">
      <c r="A352" s="20" t="s">
        <v>1391</v>
      </c>
    </row>
    <row r="353" spans="1:1" x14ac:dyDescent="0.2">
      <c r="A353" s="20" t="s">
        <v>3181</v>
      </c>
    </row>
    <row r="354" spans="1:1" x14ac:dyDescent="0.2">
      <c r="A354" s="20" t="s">
        <v>1413</v>
      </c>
    </row>
    <row r="355" spans="1:1" x14ac:dyDescent="0.2">
      <c r="A355" s="20" t="s">
        <v>3192</v>
      </c>
    </row>
    <row r="356" spans="1:1" x14ac:dyDescent="0.2">
      <c r="A356" s="20" t="s">
        <v>1417</v>
      </c>
    </row>
    <row r="357" spans="1:1" x14ac:dyDescent="0.2">
      <c r="A357" s="20" t="s">
        <v>3194</v>
      </c>
    </row>
    <row r="358" spans="1:1" x14ac:dyDescent="0.2">
      <c r="A358" s="20" t="s">
        <v>1419</v>
      </c>
    </row>
    <row r="359" spans="1:1" x14ac:dyDescent="0.2">
      <c r="A359" s="20" t="s">
        <v>3195</v>
      </c>
    </row>
    <row r="360" spans="1:1" x14ac:dyDescent="0.2">
      <c r="A360" s="20" t="s">
        <v>1415</v>
      </c>
    </row>
    <row r="361" spans="1:1" x14ac:dyDescent="0.2">
      <c r="A361" s="20" t="s">
        <v>3193</v>
      </c>
    </row>
    <row r="362" spans="1:1" x14ac:dyDescent="0.2">
      <c r="A362" s="20" t="s">
        <v>1421</v>
      </c>
    </row>
    <row r="363" spans="1:1" x14ac:dyDescent="0.2">
      <c r="A363" s="20" t="s">
        <v>3196</v>
      </c>
    </row>
    <row r="364" spans="1:1" x14ac:dyDescent="0.2">
      <c r="A364" s="20" t="s">
        <v>1425</v>
      </c>
    </row>
    <row r="365" spans="1:1" x14ac:dyDescent="0.2">
      <c r="A365" s="20" t="s">
        <v>3198</v>
      </c>
    </row>
    <row r="366" spans="1:1" x14ac:dyDescent="0.2">
      <c r="A366" s="20" t="s">
        <v>1427</v>
      </c>
    </row>
    <row r="367" spans="1:1" x14ac:dyDescent="0.2">
      <c r="A367" s="20" t="s">
        <v>3199</v>
      </c>
    </row>
    <row r="368" spans="1:1" x14ac:dyDescent="0.2">
      <c r="A368" s="20" t="s">
        <v>1423</v>
      </c>
    </row>
    <row r="369" spans="1:1" x14ac:dyDescent="0.2">
      <c r="A369" s="20" t="s">
        <v>3197</v>
      </c>
    </row>
    <row r="370" spans="1:1" x14ac:dyDescent="0.2">
      <c r="A370" s="20" t="s">
        <v>1429</v>
      </c>
    </row>
    <row r="371" spans="1:1" x14ac:dyDescent="0.2">
      <c r="A371" s="20" t="s">
        <v>3200</v>
      </c>
    </row>
    <row r="372" spans="1:1" x14ac:dyDescent="0.2">
      <c r="A372" s="20" t="s">
        <v>1433</v>
      </c>
    </row>
    <row r="373" spans="1:1" x14ac:dyDescent="0.2">
      <c r="A373" s="20" t="s">
        <v>3202</v>
      </c>
    </row>
    <row r="374" spans="1:1" x14ac:dyDescent="0.2">
      <c r="A374" s="20" t="s">
        <v>1435</v>
      </c>
    </row>
    <row r="375" spans="1:1" x14ac:dyDescent="0.2">
      <c r="A375" s="20" t="s">
        <v>3203</v>
      </c>
    </row>
    <row r="376" spans="1:1" x14ac:dyDescent="0.2">
      <c r="A376" s="20" t="s">
        <v>1431</v>
      </c>
    </row>
    <row r="377" spans="1:1" x14ac:dyDescent="0.2">
      <c r="A377" s="20" t="s">
        <v>3201</v>
      </c>
    </row>
    <row r="378" spans="1:1" x14ac:dyDescent="0.2">
      <c r="A378" s="20" t="s">
        <v>969</v>
      </c>
    </row>
    <row r="379" spans="1:1" x14ac:dyDescent="0.2">
      <c r="A379" s="20" t="s">
        <v>3128</v>
      </c>
    </row>
    <row r="380" spans="1:1" x14ac:dyDescent="0.2">
      <c r="A380" s="20" t="s">
        <v>973</v>
      </c>
    </row>
    <row r="381" spans="1:1" x14ac:dyDescent="0.2">
      <c r="A381" s="20" t="s">
        <v>3130</v>
      </c>
    </row>
    <row r="382" spans="1:1" x14ac:dyDescent="0.2">
      <c r="A382" s="20" t="s">
        <v>975</v>
      </c>
    </row>
    <row r="383" spans="1:1" x14ac:dyDescent="0.2">
      <c r="A383" s="20" t="s">
        <v>3131</v>
      </c>
    </row>
    <row r="384" spans="1:1" x14ac:dyDescent="0.2">
      <c r="A384" s="20" t="s">
        <v>971</v>
      </c>
    </row>
    <row r="385" spans="1:1" x14ac:dyDescent="0.2">
      <c r="A385" s="20" t="s">
        <v>3129</v>
      </c>
    </row>
    <row r="386" spans="1:1" x14ac:dyDescent="0.2">
      <c r="A386" s="20" t="s">
        <v>1437</v>
      </c>
    </row>
    <row r="387" spans="1:1" x14ac:dyDescent="0.2">
      <c r="A387" s="20" t="s">
        <v>3204</v>
      </c>
    </row>
    <row r="388" spans="1:1" x14ac:dyDescent="0.2">
      <c r="A388" s="20" t="s">
        <v>1441</v>
      </c>
    </row>
    <row r="389" spans="1:1" x14ac:dyDescent="0.2">
      <c r="A389" s="20" t="s">
        <v>3206</v>
      </c>
    </row>
    <row r="390" spans="1:1" x14ac:dyDescent="0.2">
      <c r="A390" s="20" t="s">
        <v>1443</v>
      </c>
    </row>
    <row r="391" spans="1:1" x14ac:dyDescent="0.2">
      <c r="A391" s="20" t="s">
        <v>3207</v>
      </c>
    </row>
    <row r="392" spans="1:1" x14ac:dyDescent="0.2">
      <c r="A392" s="20" t="s">
        <v>1445</v>
      </c>
    </row>
    <row r="393" spans="1:1" x14ac:dyDescent="0.2">
      <c r="A393" s="20" t="s">
        <v>3208</v>
      </c>
    </row>
    <row r="394" spans="1:1" x14ac:dyDescent="0.2">
      <c r="A394" s="20" t="s">
        <v>1447</v>
      </c>
    </row>
    <row r="395" spans="1:1" x14ac:dyDescent="0.2">
      <c r="A395" s="20" t="s">
        <v>3209</v>
      </c>
    </row>
    <row r="396" spans="1:1" x14ac:dyDescent="0.2">
      <c r="A396" s="20" t="s">
        <v>1439</v>
      </c>
    </row>
    <row r="397" spans="1:1" x14ac:dyDescent="0.2">
      <c r="A397" s="20" t="s">
        <v>3205</v>
      </c>
    </row>
    <row r="398" spans="1:1" x14ac:dyDescent="0.2">
      <c r="A398" s="20" t="s">
        <v>1449</v>
      </c>
    </row>
    <row r="399" spans="1:1" x14ac:dyDescent="0.2">
      <c r="A399" s="20" t="s">
        <v>3210</v>
      </c>
    </row>
    <row r="400" spans="1:1" x14ac:dyDescent="0.2">
      <c r="A400" s="20" t="s">
        <v>1453</v>
      </c>
    </row>
    <row r="401" spans="1:1" x14ac:dyDescent="0.2">
      <c r="A401" s="20" t="s">
        <v>3212</v>
      </c>
    </row>
    <row r="402" spans="1:1" x14ac:dyDescent="0.2">
      <c r="A402" s="20" t="s">
        <v>1455</v>
      </c>
    </row>
    <row r="403" spans="1:1" x14ac:dyDescent="0.2">
      <c r="A403" s="20" t="s">
        <v>3213</v>
      </c>
    </row>
    <row r="404" spans="1:1" x14ac:dyDescent="0.2">
      <c r="A404" s="20" t="s">
        <v>1457</v>
      </c>
    </row>
    <row r="405" spans="1:1" x14ac:dyDescent="0.2">
      <c r="A405" s="20" t="s">
        <v>3214</v>
      </c>
    </row>
    <row r="406" spans="1:1" x14ac:dyDescent="0.2">
      <c r="A406" s="20" t="s">
        <v>1459</v>
      </c>
    </row>
    <row r="407" spans="1:1" x14ac:dyDescent="0.2">
      <c r="A407" s="20" t="s">
        <v>3215</v>
      </c>
    </row>
    <row r="408" spans="1:1" x14ac:dyDescent="0.2">
      <c r="A408" s="20" t="s">
        <v>1451</v>
      </c>
    </row>
    <row r="409" spans="1:1" x14ac:dyDescent="0.2">
      <c r="A409" s="20" t="s">
        <v>3211</v>
      </c>
    </row>
    <row r="410" spans="1:1" x14ac:dyDescent="0.2">
      <c r="A410" s="20" t="s">
        <v>1461</v>
      </c>
    </row>
    <row r="411" spans="1:1" x14ac:dyDescent="0.2">
      <c r="A411" s="20" t="s">
        <v>3216</v>
      </c>
    </row>
    <row r="412" spans="1:1" x14ac:dyDescent="0.2">
      <c r="A412" s="20" t="s">
        <v>1465</v>
      </c>
    </row>
    <row r="413" spans="1:1" x14ac:dyDescent="0.2">
      <c r="A413" s="20" t="s">
        <v>3218</v>
      </c>
    </row>
    <row r="414" spans="1:1" x14ac:dyDescent="0.2">
      <c r="A414" s="20" t="s">
        <v>1467</v>
      </c>
    </row>
    <row r="415" spans="1:1" x14ac:dyDescent="0.2">
      <c r="A415" s="20" t="s">
        <v>3219</v>
      </c>
    </row>
    <row r="416" spans="1:1" x14ac:dyDescent="0.2">
      <c r="A416" s="20" t="s">
        <v>1469</v>
      </c>
    </row>
    <row r="417" spans="1:1" x14ac:dyDescent="0.2">
      <c r="A417" s="20" t="s">
        <v>3220</v>
      </c>
    </row>
    <row r="418" spans="1:1" x14ac:dyDescent="0.2">
      <c r="A418" s="20" t="s">
        <v>1471</v>
      </c>
    </row>
    <row r="419" spans="1:1" x14ac:dyDescent="0.2">
      <c r="A419" s="20" t="s">
        <v>3221</v>
      </c>
    </row>
    <row r="420" spans="1:1" x14ac:dyDescent="0.2">
      <c r="A420" s="20" t="s">
        <v>1463</v>
      </c>
    </row>
    <row r="421" spans="1:1" x14ac:dyDescent="0.2">
      <c r="A421" s="20" t="s">
        <v>3217</v>
      </c>
    </row>
    <row r="422" spans="1:1" x14ac:dyDescent="0.2">
      <c r="A422" s="20" t="s">
        <v>1473</v>
      </c>
    </row>
    <row r="423" spans="1:1" x14ac:dyDescent="0.2">
      <c r="A423" s="20" t="s">
        <v>3222</v>
      </c>
    </row>
    <row r="424" spans="1:1" x14ac:dyDescent="0.2">
      <c r="A424" s="20" t="s">
        <v>1477</v>
      </c>
    </row>
    <row r="425" spans="1:1" x14ac:dyDescent="0.2">
      <c r="A425" s="20" t="s">
        <v>3224</v>
      </c>
    </row>
    <row r="426" spans="1:1" x14ac:dyDescent="0.2">
      <c r="A426" s="20" t="s">
        <v>1479</v>
      </c>
    </row>
    <row r="427" spans="1:1" x14ac:dyDescent="0.2">
      <c r="A427" s="20" t="s">
        <v>3225</v>
      </c>
    </row>
    <row r="428" spans="1:1" x14ac:dyDescent="0.2">
      <c r="A428" s="20" t="s">
        <v>1481</v>
      </c>
    </row>
    <row r="429" spans="1:1" x14ac:dyDescent="0.2">
      <c r="A429" s="20" t="s">
        <v>3226</v>
      </c>
    </row>
    <row r="430" spans="1:1" x14ac:dyDescent="0.2">
      <c r="A430" s="20" t="s">
        <v>1483</v>
      </c>
    </row>
    <row r="431" spans="1:1" x14ac:dyDescent="0.2">
      <c r="A431" s="20" t="s">
        <v>3227</v>
      </c>
    </row>
    <row r="432" spans="1:1" x14ac:dyDescent="0.2">
      <c r="A432" s="20" t="s">
        <v>1475</v>
      </c>
    </row>
    <row r="433" spans="1:1" x14ac:dyDescent="0.2">
      <c r="A433" s="20" t="s">
        <v>3223</v>
      </c>
    </row>
    <row r="434" spans="1:1" x14ac:dyDescent="0.2">
      <c r="A434" s="20" t="s">
        <v>1485</v>
      </c>
    </row>
    <row r="435" spans="1:1" x14ac:dyDescent="0.2">
      <c r="A435" s="20" t="s">
        <v>3228</v>
      </c>
    </row>
    <row r="436" spans="1:1" x14ac:dyDescent="0.2">
      <c r="A436" s="20" t="s">
        <v>2460</v>
      </c>
    </row>
    <row r="437" spans="1:1" x14ac:dyDescent="0.2">
      <c r="A437" s="20" t="s">
        <v>2469</v>
      </c>
    </row>
    <row r="438" spans="1:1" x14ac:dyDescent="0.2">
      <c r="A438" s="20" t="s">
        <v>2475</v>
      </c>
    </row>
    <row r="439" spans="1:1" x14ac:dyDescent="0.2">
      <c r="A439" s="20" t="s">
        <v>2461</v>
      </c>
    </row>
    <row r="440" spans="1:1" x14ac:dyDescent="0.2">
      <c r="A440" s="20" t="s">
        <v>2470</v>
      </c>
    </row>
    <row r="441" spans="1:1" x14ac:dyDescent="0.2">
      <c r="A441" s="20" t="s">
        <v>2476</v>
      </c>
    </row>
    <row r="442" spans="1:1" x14ac:dyDescent="0.2">
      <c r="A442" s="20" t="s">
        <v>1644</v>
      </c>
    </row>
    <row r="443" spans="1:1" x14ac:dyDescent="0.2">
      <c r="A443" s="20" t="s">
        <v>1712</v>
      </c>
    </row>
    <row r="444" spans="1:1" x14ac:dyDescent="0.2">
      <c r="A444" s="20" t="s">
        <v>1791</v>
      </c>
    </row>
    <row r="445" spans="1:1" x14ac:dyDescent="0.2">
      <c r="A445" s="20" t="s">
        <v>232</v>
      </c>
    </row>
    <row r="446" spans="1:1" x14ac:dyDescent="0.2">
      <c r="A446" s="20" t="s">
        <v>1716</v>
      </c>
    </row>
    <row r="447" spans="1:1" x14ac:dyDescent="0.2">
      <c r="A447" s="20" t="s">
        <v>1794</v>
      </c>
    </row>
    <row r="448" spans="1:1" x14ac:dyDescent="0.2">
      <c r="A448" s="20" t="s">
        <v>2603</v>
      </c>
    </row>
    <row r="449" spans="1:1" x14ac:dyDescent="0.2">
      <c r="A449" s="20" t="s">
        <v>2646</v>
      </c>
    </row>
    <row r="450" spans="1:1" x14ac:dyDescent="0.2">
      <c r="A450" s="20" t="s">
        <v>2676</v>
      </c>
    </row>
    <row r="451" spans="1:1" x14ac:dyDescent="0.2">
      <c r="A451" s="20" t="s">
        <v>2605</v>
      </c>
    </row>
    <row r="452" spans="1:1" x14ac:dyDescent="0.2">
      <c r="A452" s="20" t="s">
        <v>2648</v>
      </c>
    </row>
    <row r="453" spans="1:1" x14ac:dyDescent="0.2">
      <c r="A453" s="20" t="s">
        <v>2677</v>
      </c>
    </row>
    <row r="454" spans="1:1" x14ac:dyDescent="0.2">
      <c r="A454" s="20" t="s">
        <v>1642</v>
      </c>
    </row>
    <row r="455" spans="1:1" x14ac:dyDescent="0.2">
      <c r="A455" s="20" t="s">
        <v>1710</v>
      </c>
    </row>
    <row r="456" spans="1:1" x14ac:dyDescent="0.2">
      <c r="A456" s="20" t="s">
        <v>1790</v>
      </c>
    </row>
    <row r="457" spans="1:1" x14ac:dyDescent="0.2">
      <c r="A457" s="20" t="s">
        <v>1648</v>
      </c>
    </row>
    <row r="458" spans="1:1" x14ac:dyDescent="0.2">
      <c r="A458" s="20" t="s">
        <v>1715</v>
      </c>
    </row>
    <row r="459" spans="1:1" x14ac:dyDescent="0.2">
      <c r="A459" s="20" t="s">
        <v>1793</v>
      </c>
    </row>
    <row r="460" spans="1:1" x14ac:dyDescent="0.2">
      <c r="A460" s="20" t="s">
        <v>1646</v>
      </c>
    </row>
    <row r="461" spans="1:1" x14ac:dyDescent="0.2">
      <c r="A461" s="20" t="s">
        <v>1714</v>
      </c>
    </row>
    <row r="462" spans="1:1" x14ac:dyDescent="0.2">
      <c r="A462" s="20" t="s">
        <v>1792</v>
      </c>
    </row>
    <row r="463" spans="1:1" x14ac:dyDescent="0.2">
      <c r="A463" s="20" t="s">
        <v>234</v>
      </c>
    </row>
    <row r="464" spans="1:1" x14ac:dyDescent="0.2">
      <c r="A464" s="20" t="s">
        <v>1717</v>
      </c>
    </row>
    <row r="465" spans="1:1" x14ac:dyDescent="0.2">
      <c r="A465" s="20" t="s">
        <v>1795</v>
      </c>
    </row>
    <row r="466" spans="1:1" x14ac:dyDescent="0.2">
      <c r="A466" s="20" t="s">
        <v>238</v>
      </c>
    </row>
    <row r="467" spans="1:1" x14ac:dyDescent="0.2">
      <c r="A467" s="20" t="s">
        <v>1719</v>
      </c>
    </row>
    <row r="468" spans="1:1" x14ac:dyDescent="0.2">
      <c r="A468" s="20" t="s">
        <v>1797</v>
      </c>
    </row>
    <row r="469" spans="1:1" x14ac:dyDescent="0.2">
      <c r="A469" s="20" t="s">
        <v>244</v>
      </c>
    </row>
    <row r="470" spans="1:1" x14ac:dyDescent="0.2">
      <c r="A470" s="20" t="s">
        <v>1722</v>
      </c>
    </row>
    <row r="471" spans="1:1" x14ac:dyDescent="0.2">
      <c r="A471" s="20" t="s">
        <v>1801</v>
      </c>
    </row>
    <row r="472" spans="1:1" x14ac:dyDescent="0.2">
      <c r="A472" s="20" t="s">
        <v>2607</v>
      </c>
    </row>
    <row r="473" spans="1:1" x14ac:dyDescent="0.2">
      <c r="A473" s="20" t="s">
        <v>2649</v>
      </c>
    </row>
    <row r="474" spans="1:1" x14ac:dyDescent="0.2">
      <c r="A474" s="20" t="s">
        <v>2678</v>
      </c>
    </row>
    <row r="475" spans="1:1" x14ac:dyDescent="0.2">
      <c r="A475" s="20" t="s">
        <v>2609</v>
      </c>
    </row>
    <row r="476" spans="1:1" x14ac:dyDescent="0.2">
      <c r="A476" s="20" t="s">
        <v>2650</v>
      </c>
    </row>
    <row r="477" spans="1:1" x14ac:dyDescent="0.2">
      <c r="A477" s="20" t="s">
        <v>2679</v>
      </c>
    </row>
    <row r="478" spans="1:1" x14ac:dyDescent="0.2">
      <c r="A478" s="20" t="s">
        <v>236</v>
      </c>
    </row>
    <row r="479" spans="1:1" x14ac:dyDescent="0.2">
      <c r="A479" s="20" t="s">
        <v>1718</v>
      </c>
    </row>
    <row r="480" spans="1:1" x14ac:dyDescent="0.2">
      <c r="A480" s="20" t="s">
        <v>1796</v>
      </c>
    </row>
    <row r="481" spans="1:1" x14ac:dyDescent="0.2">
      <c r="A481" s="20" t="s">
        <v>242</v>
      </c>
    </row>
    <row r="482" spans="1:1" x14ac:dyDescent="0.2">
      <c r="A482" s="20" t="s">
        <v>1721</v>
      </c>
    </row>
    <row r="483" spans="1:1" x14ac:dyDescent="0.2">
      <c r="A483" s="20" t="s">
        <v>1800</v>
      </c>
    </row>
    <row r="484" spans="1:1" x14ac:dyDescent="0.2">
      <c r="A484" s="20" t="s">
        <v>240</v>
      </c>
    </row>
    <row r="485" spans="1:1" x14ac:dyDescent="0.2">
      <c r="A485" s="20" t="s">
        <v>1720</v>
      </c>
    </row>
    <row r="486" spans="1:1" x14ac:dyDescent="0.2">
      <c r="A486" s="20" t="s">
        <v>1798</v>
      </c>
    </row>
    <row r="487" spans="1:1" x14ac:dyDescent="0.2">
      <c r="A487" s="20" t="s">
        <v>1633</v>
      </c>
    </row>
    <row r="488" spans="1:1" x14ac:dyDescent="0.2">
      <c r="A488" s="20" t="s">
        <v>1706</v>
      </c>
    </row>
    <row r="489" spans="1:1" x14ac:dyDescent="0.2">
      <c r="A489" s="20" t="s">
        <v>1786</v>
      </c>
    </row>
    <row r="490" spans="1:1" x14ac:dyDescent="0.2">
      <c r="A490" s="20" t="s">
        <v>1639</v>
      </c>
    </row>
    <row r="491" spans="1:1" x14ac:dyDescent="0.2">
      <c r="A491" s="20" t="s">
        <v>1709</v>
      </c>
    </row>
    <row r="492" spans="1:1" x14ac:dyDescent="0.2">
      <c r="A492" s="20" t="s">
        <v>1789</v>
      </c>
    </row>
    <row r="493" spans="1:1" x14ac:dyDescent="0.2">
      <c r="A493" s="20" t="s">
        <v>2599</v>
      </c>
    </row>
    <row r="494" spans="1:1" x14ac:dyDescent="0.2">
      <c r="A494" s="20" t="s">
        <v>2644</v>
      </c>
    </row>
    <row r="495" spans="1:1" x14ac:dyDescent="0.2">
      <c r="A495" s="20" t="s">
        <v>2674</v>
      </c>
    </row>
    <row r="496" spans="1:1" x14ac:dyDescent="0.2">
      <c r="A496" s="20" t="s">
        <v>2601</v>
      </c>
    </row>
    <row r="497" spans="1:1" x14ac:dyDescent="0.2">
      <c r="A497" s="20" t="s">
        <v>2645</v>
      </c>
    </row>
    <row r="498" spans="1:1" x14ac:dyDescent="0.2">
      <c r="A498" s="20" t="s">
        <v>2675</v>
      </c>
    </row>
    <row r="499" spans="1:1" x14ac:dyDescent="0.2">
      <c r="A499" s="20" t="s">
        <v>1631</v>
      </c>
    </row>
    <row r="500" spans="1:1" x14ac:dyDescent="0.2">
      <c r="A500" s="20" t="s">
        <v>1705</v>
      </c>
    </row>
    <row r="501" spans="1:1" x14ac:dyDescent="0.2">
      <c r="A501" s="20" t="s">
        <v>1785</v>
      </c>
    </row>
    <row r="502" spans="1:1" x14ac:dyDescent="0.2">
      <c r="A502" s="20" t="s">
        <v>1637</v>
      </c>
    </row>
    <row r="503" spans="1:1" x14ac:dyDescent="0.2">
      <c r="A503" s="20" t="s">
        <v>1708</v>
      </c>
    </row>
    <row r="504" spans="1:1" x14ac:dyDescent="0.2">
      <c r="A504" s="20" t="s">
        <v>1788</v>
      </c>
    </row>
    <row r="505" spans="1:1" x14ac:dyDescent="0.2">
      <c r="A505" s="20" t="s">
        <v>258</v>
      </c>
    </row>
    <row r="506" spans="1:1" x14ac:dyDescent="0.2">
      <c r="A506" s="20" t="s">
        <v>1729</v>
      </c>
    </row>
    <row r="507" spans="1:1" x14ac:dyDescent="0.2">
      <c r="A507" s="20" t="s">
        <v>1516</v>
      </c>
    </row>
    <row r="508" spans="1:1" x14ac:dyDescent="0.2">
      <c r="A508" s="20" t="s">
        <v>262</v>
      </c>
    </row>
    <row r="509" spans="1:1" x14ac:dyDescent="0.2">
      <c r="A509" s="20" t="s">
        <v>1731</v>
      </c>
    </row>
    <row r="510" spans="1:1" x14ac:dyDescent="0.2">
      <c r="A510" s="20" t="s">
        <v>1518</v>
      </c>
    </row>
    <row r="511" spans="1:1" x14ac:dyDescent="0.2">
      <c r="A511" s="20" t="s">
        <v>268</v>
      </c>
    </row>
    <row r="512" spans="1:1" x14ac:dyDescent="0.2">
      <c r="A512" s="20" t="s">
        <v>1734</v>
      </c>
    </row>
    <row r="513" spans="1:1" x14ac:dyDescent="0.2">
      <c r="A513" s="20" t="s">
        <v>1521</v>
      </c>
    </row>
    <row r="514" spans="1:1" x14ac:dyDescent="0.2">
      <c r="A514" s="20" t="s">
        <v>2615</v>
      </c>
    </row>
    <row r="515" spans="1:1" x14ac:dyDescent="0.2">
      <c r="A515" s="20" t="s">
        <v>2653</v>
      </c>
    </row>
    <row r="516" spans="1:1" x14ac:dyDescent="0.2">
      <c r="A516" s="20" t="s">
        <v>2682</v>
      </c>
    </row>
    <row r="517" spans="1:1" x14ac:dyDescent="0.2">
      <c r="A517" s="20" t="s">
        <v>2617</v>
      </c>
    </row>
    <row r="518" spans="1:1" x14ac:dyDescent="0.2">
      <c r="A518" s="20" t="s">
        <v>2654</v>
      </c>
    </row>
    <row r="519" spans="1:1" x14ac:dyDescent="0.2">
      <c r="A519" s="20" t="s">
        <v>2683</v>
      </c>
    </row>
    <row r="520" spans="1:1" x14ac:dyDescent="0.2">
      <c r="A520" s="20" t="s">
        <v>260</v>
      </c>
    </row>
    <row r="521" spans="1:1" x14ac:dyDescent="0.2">
      <c r="A521" s="20" t="s">
        <v>1730</v>
      </c>
    </row>
    <row r="522" spans="1:1" x14ac:dyDescent="0.2">
      <c r="A522" s="20" t="s">
        <v>1517</v>
      </c>
    </row>
    <row r="523" spans="1:1" x14ac:dyDescent="0.2">
      <c r="A523" s="20" t="s">
        <v>266</v>
      </c>
    </row>
    <row r="524" spans="1:1" x14ac:dyDescent="0.2">
      <c r="A524" s="20" t="s">
        <v>1733</v>
      </c>
    </row>
    <row r="525" spans="1:1" x14ac:dyDescent="0.2">
      <c r="A525" s="20" t="s">
        <v>1520</v>
      </c>
    </row>
    <row r="526" spans="1:1" x14ac:dyDescent="0.2">
      <c r="A526" s="20" t="s">
        <v>264</v>
      </c>
    </row>
    <row r="527" spans="1:1" x14ac:dyDescent="0.2">
      <c r="A527" s="20" t="s">
        <v>1732</v>
      </c>
    </row>
    <row r="528" spans="1:1" x14ac:dyDescent="0.2">
      <c r="A528" s="20" t="s">
        <v>1519</v>
      </c>
    </row>
    <row r="529" spans="1:1" x14ac:dyDescent="0.2">
      <c r="A529" s="20" t="s">
        <v>246</v>
      </c>
    </row>
    <row r="530" spans="1:1" x14ac:dyDescent="0.2">
      <c r="A530" s="20" t="s">
        <v>1723</v>
      </c>
    </row>
    <row r="531" spans="1:1" x14ac:dyDescent="0.2">
      <c r="A531" s="20" t="s">
        <v>1802</v>
      </c>
    </row>
    <row r="532" spans="1:1" x14ac:dyDescent="0.2">
      <c r="A532" s="20" t="s">
        <v>250</v>
      </c>
    </row>
    <row r="533" spans="1:1" x14ac:dyDescent="0.2">
      <c r="A533" s="20" t="s">
        <v>1725</v>
      </c>
    </row>
    <row r="534" spans="1:1" x14ac:dyDescent="0.2">
      <c r="A534" s="20" t="s">
        <v>1804</v>
      </c>
    </row>
    <row r="535" spans="1:1" x14ac:dyDescent="0.2">
      <c r="A535" s="20" t="s">
        <v>256</v>
      </c>
    </row>
    <row r="536" spans="1:1" x14ac:dyDescent="0.2">
      <c r="A536" s="20" t="s">
        <v>1728</v>
      </c>
    </row>
    <row r="537" spans="1:1" x14ac:dyDescent="0.2">
      <c r="A537" s="20" t="s">
        <v>1515</v>
      </c>
    </row>
    <row r="538" spans="1:1" x14ac:dyDescent="0.2">
      <c r="A538" s="20" t="s">
        <v>2611</v>
      </c>
    </row>
    <row r="539" spans="1:1" x14ac:dyDescent="0.2">
      <c r="A539" s="20" t="s">
        <v>2651</v>
      </c>
    </row>
    <row r="540" spans="1:1" x14ac:dyDescent="0.2">
      <c r="A540" s="20" t="s">
        <v>2680</v>
      </c>
    </row>
    <row r="541" spans="1:1" x14ac:dyDescent="0.2">
      <c r="A541" s="20" t="s">
        <v>2613</v>
      </c>
    </row>
    <row r="542" spans="1:1" x14ac:dyDescent="0.2">
      <c r="A542" s="20" t="s">
        <v>2652</v>
      </c>
    </row>
    <row r="543" spans="1:1" x14ac:dyDescent="0.2">
      <c r="A543" s="20" t="s">
        <v>2681</v>
      </c>
    </row>
    <row r="544" spans="1:1" x14ac:dyDescent="0.2">
      <c r="A544" s="20" t="s">
        <v>248</v>
      </c>
    </row>
    <row r="545" spans="1:1" x14ac:dyDescent="0.2">
      <c r="A545" s="20" t="s">
        <v>1724</v>
      </c>
    </row>
    <row r="546" spans="1:1" x14ac:dyDescent="0.2">
      <c r="A546" s="20" t="s">
        <v>1803</v>
      </c>
    </row>
    <row r="547" spans="1:1" x14ac:dyDescent="0.2">
      <c r="A547" s="20" t="s">
        <v>254</v>
      </c>
    </row>
    <row r="548" spans="1:1" x14ac:dyDescent="0.2">
      <c r="A548" s="20" t="s">
        <v>1727</v>
      </c>
    </row>
    <row r="549" spans="1:1" x14ac:dyDescent="0.2">
      <c r="A549" s="20" t="s">
        <v>1514</v>
      </c>
    </row>
    <row r="550" spans="1:1" x14ac:dyDescent="0.2">
      <c r="A550" s="20" t="s">
        <v>252</v>
      </c>
    </row>
    <row r="551" spans="1:1" x14ac:dyDescent="0.2">
      <c r="A551" s="20" t="s">
        <v>1726</v>
      </c>
    </row>
    <row r="552" spans="1:1" x14ac:dyDescent="0.2">
      <c r="A552" s="20" t="s">
        <v>1805</v>
      </c>
    </row>
    <row r="553" spans="1:1" x14ac:dyDescent="0.2">
      <c r="A553" s="20" t="s">
        <v>270</v>
      </c>
    </row>
    <row r="554" spans="1:1" x14ac:dyDescent="0.2">
      <c r="A554" s="20" t="s">
        <v>1735</v>
      </c>
    </row>
    <row r="555" spans="1:1" x14ac:dyDescent="0.2">
      <c r="A555" s="20" t="s">
        <v>1522</v>
      </c>
    </row>
    <row r="556" spans="1:1" x14ac:dyDescent="0.2">
      <c r="A556" s="20" t="s">
        <v>1651</v>
      </c>
    </row>
    <row r="557" spans="1:1" x14ac:dyDescent="0.2">
      <c r="A557" s="20" t="s">
        <v>1737</v>
      </c>
    </row>
    <row r="558" spans="1:1" x14ac:dyDescent="0.2">
      <c r="A558" s="20" t="s">
        <v>1524</v>
      </c>
    </row>
    <row r="559" spans="1:1" x14ac:dyDescent="0.2">
      <c r="A559" s="20" t="s">
        <v>1657</v>
      </c>
    </row>
    <row r="560" spans="1:1" x14ac:dyDescent="0.2">
      <c r="A560" s="20" t="s">
        <v>1740</v>
      </c>
    </row>
    <row r="561" spans="1:1" x14ac:dyDescent="0.2">
      <c r="A561" s="20" t="s">
        <v>1527</v>
      </c>
    </row>
    <row r="562" spans="1:1" x14ac:dyDescent="0.2">
      <c r="A562" s="20" t="s">
        <v>2619</v>
      </c>
    </row>
    <row r="563" spans="1:1" x14ac:dyDescent="0.2">
      <c r="A563" s="20" t="s">
        <v>2655</v>
      </c>
    </row>
    <row r="564" spans="1:1" x14ac:dyDescent="0.2">
      <c r="A564" s="20" t="s">
        <v>2684</v>
      </c>
    </row>
    <row r="565" spans="1:1" x14ac:dyDescent="0.2">
      <c r="A565" s="20" t="s">
        <v>2621</v>
      </c>
    </row>
    <row r="566" spans="1:1" x14ac:dyDescent="0.2">
      <c r="A566" s="20" t="s">
        <v>2656</v>
      </c>
    </row>
    <row r="567" spans="1:1" x14ac:dyDescent="0.2">
      <c r="A567" s="20" t="s">
        <v>2685</v>
      </c>
    </row>
    <row r="568" spans="1:1" x14ac:dyDescent="0.2">
      <c r="A568" s="20" t="s">
        <v>1649</v>
      </c>
    </row>
    <row r="569" spans="1:1" x14ac:dyDescent="0.2">
      <c r="A569" s="20" t="s">
        <v>1736</v>
      </c>
    </row>
    <row r="570" spans="1:1" x14ac:dyDescent="0.2">
      <c r="A570" s="20" t="s">
        <v>1523</v>
      </c>
    </row>
    <row r="571" spans="1:1" x14ac:dyDescent="0.2">
      <c r="A571" s="20" t="s">
        <v>1655</v>
      </c>
    </row>
    <row r="572" spans="1:1" x14ac:dyDescent="0.2">
      <c r="A572" s="20" t="s">
        <v>1739</v>
      </c>
    </row>
    <row r="573" spans="1:1" x14ac:dyDescent="0.2">
      <c r="A573" s="20" t="s">
        <v>1526</v>
      </c>
    </row>
    <row r="574" spans="1:1" x14ac:dyDescent="0.2">
      <c r="A574" s="20" t="s">
        <v>1653</v>
      </c>
    </row>
    <row r="575" spans="1:1" x14ac:dyDescent="0.2">
      <c r="A575" s="20" t="s">
        <v>1738</v>
      </c>
    </row>
    <row r="576" spans="1:1" x14ac:dyDescent="0.2">
      <c r="A576" s="20" t="s">
        <v>1525</v>
      </c>
    </row>
    <row r="577" spans="1:1" x14ac:dyDescent="0.2">
      <c r="A577" s="20" t="s">
        <v>1635</v>
      </c>
    </row>
    <row r="578" spans="1:1" x14ac:dyDescent="0.2">
      <c r="A578" s="20" t="s">
        <v>1707</v>
      </c>
    </row>
    <row r="579" spans="1:1" x14ac:dyDescent="0.2">
      <c r="A579" s="20" t="s">
        <v>1787</v>
      </c>
    </row>
    <row r="580" spans="1:1" x14ac:dyDescent="0.2">
      <c r="A580" s="20" t="s">
        <v>1556</v>
      </c>
    </row>
    <row r="581" spans="1:1" x14ac:dyDescent="0.2">
      <c r="A581" s="20" t="s">
        <v>1669</v>
      </c>
    </row>
    <row r="582" spans="1:1" x14ac:dyDescent="0.2">
      <c r="A582" s="20" t="s">
        <v>1747</v>
      </c>
    </row>
    <row r="583" spans="1:1" x14ac:dyDescent="0.2">
      <c r="A583" s="20" t="s">
        <v>1570</v>
      </c>
    </row>
    <row r="584" spans="1:1" x14ac:dyDescent="0.2">
      <c r="A584" s="20" t="s">
        <v>1675</v>
      </c>
    </row>
    <row r="585" spans="1:1" x14ac:dyDescent="0.2">
      <c r="A585" s="20" t="s">
        <v>1754</v>
      </c>
    </row>
    <row r="586" spans="1:1" x14ac:dyDescent="0.2">
      <c r="A586" s="20" t="s">
        <v>1574</v>
      </c>
    </row>
    <row r="587" spans="1:1" x14ac:dyDescent="0.2">
      <c r="A587" s="20" t="s">
        <v>1677</v>
      </c>
    </row>
    <row r="588" spans="1:1" x14ac:dyDescent="0.2">
      <c r="A588" s="20" t="s">
        <v>1756</v>
      </c>
    </row>
    <row r="589" spans="1:1" x14ac:dyDescent="0.2">
      <c r="A589" s="20" t="s">
        <v>1580</v>
      </c>
    </row>
    <row r="590" spans="1:1" x14ac:dyDescent="0.2">
      <c r="A590" s="20" t="s">
        <v>1680</v>
      </c>
    </row>
    <row r="591" spans="1:1" x14ac:dyDescent="0.2">
      <c r="A591" s="20" t="s">
        <v>1759</v>
      </c>
    </row>
    <row r="592" spans="1:1" x14ac:dyDescent="0.2">
      <c r="A592" s="20" t="s">
        <v>2579</v>
      </c>
    </row>
    <row r="593" spans="1:1" x14ac:dyDescent="0.2">
      <c r="A593" s="20" t="s">
        <v>2634</v>
      </c>
    </row>
    <row r="594" spans="1:1" x14ac:dyDescent="0.2">
      <c r="A594" s="20" t="s">
        <v>2664</v>
      </c>
    </row>
    <row r="595" spans="1:1" x14ac:dyDescent="0.2">
      <c r="A595" s="20" t="s">
        <v>2581</v>
      </c>
    </row>
    <row r="596" spans="1:1" x14ac:dyDescent="0.2">
      <c r="A596" s="20" t="s">
        <v>2635</v>
      </c>
    </row>
    <row r="597" spans="1:1" x14ac:dyDescent="0.2">
      <c r="A597" s="20" t="s">
        <v>2665</v>
      </c>
    </row>
    <row r="598" spans="1:1" x14ac:dyDescent="0.2">
      <c r="A598" s="20" t="s">
        <v>1572</v>
      </c>
    </row>
    <row r="599" spans="1:1" x14ac:dyDescent="0.2">
      <c r="A599" s="20" t="s">
        <v>1676</v>
      </c>
    </row>
    <row r="600" spans="1:1" x14ac:dyDescent="0.2">
      <c r="A600" s="20" t="s">
        <v>1755</v>
      </c>
    </row>
    <row r="601" spans="1:1" x14ac:dyDescent="0.2">
      <c r="A601" s="20" t="s">
        <v>1578</v>
      </c>
    </row>
    <row r="602" spans="1:1" x14ac:dyDescent="0.2">
      <c r="A602" s="20" t="s">
        <v>1679</v>
      </c>
    </row>
    <row r="603" spans="1:1" x14ac:dyDescent="0.2">
      <c r="A603" s="20" t="s">
        <v>1758</v>
      </c>
    </row>
    <row r="604" spans="1:1" x14ac:dyDescent="0.2">
      <c r="A604" s="20" t="s">
        <v>1576</v>
      </c>
    </row>
    <row r="605" spans="1:1" x14ac:dyDescent="0.2">
      <c r="A605" s="20" t="s">
        <v>1678</v>
      </c>
    </row>
    <row r="606" spans="1:1" x14ac:dyDescent="0.2">
      <c r="A606" s="20" t="s">
        <v>1757</v>
      </c>
    </row>
    <row r="607" spans="1:1" x14ac:dyDescent="0.2">
      <c r="A607" s="20" t="s">
        <v>1582</v>
      </c>
    </row>
    <row r="608" spans="1:1" x14ac:dyDescent="0.2">
      <c r="A608" s="20" t="s">
        <v>1681</v>
      </c>
    </row>
    <row r="609" spans="1:1" x14ac:dyDescent="0.2">
      <c r="A609" s="20" t="s">
        <v>1760</v>
      </c>
    </row>
    <row r="610" spans="1:1" x14ac:dyDescent="0.2">
      <c r="A610" s="20" t="s">
        <v>1586</v>
      </c>
    </row>
    <row r="611" spans="1:1" x14ac:dyDescent="0.2">
      <c r="A611" s="20" t="s">
        <v>1683</v>
      </c>
    </row>
    <row r="612" spans="1:1" x14ac:dyDescent="0.2">
      <c r="A612" s="20" t="s">
        <v>1762</v>
      </c>
    </row>
    <row r="613" spans="1:1" x14ac:dyDescent="0.2">
      <c r="A613" s="20" t="s">
        <v>1592</v>
      </c>
    </row>
    <row r="614" spans="1:1" x14ac:dyDescent="0.2">
      <c r="A614" s="20" t="s">
        <v>1686</v>
      </c>
    </row>
    <row r="615" spans="1:1" x14ac:dyDescent="0.2">
      <c r="A615" s="20" t="s">
        <v>1766</v>
      </c>
    </row>
    <row r="616" spans="1:1" x14ac:dyDescent="0.2">
      <c r="A616" s="20" t="s">
        <v>2583</v>
      </c>
    </row>
    <row r="617" spans="1:1" x14ac:dyDescent="0.2">
      <c r="A617" s="20" t="s">
        <v>2636</v>
      </c>
    </row>
    <row r="618" spans="1:1" x14ac:dyDescent="0.2">
      <c r="A618" s="20" t="s">
        <v>2666</v>
      </c>
    </row>
    <row r="619" spans="1:1" x14ac:dyDescent="0.2">
      <c r="A619" s="20" t="s">
        <v>2585</v>
      </c>
    </row>
    <row r="620" spans="1:1" x14ac:dyDescent="0.2">
      <c r="A620" s="20" t="s">
        <v>2637</v>
      </c>
    </row>
    <row r="621" spans="1:1" x14ac:dyDescent="0.2">
      <c r="A621" s="20" t="s">
        <v>2667</v>
      </c>
    </row>
    <row r="622" spans="1:1" x14ac:dyDescent="0.2">
      <c r="A622" s="20" t="s">
        <v>1584</v>
      </c>
    </row>
    <row r="623" spans="1:1" x14ac:dyDescent="0.2">
      <c r="A623" s="20" t="s">
        <v>1682</v>
      </c>
    </row>
    <row r="624" spans="1:1" x14ac:dyDescent="0.2">
      <c r="A624" s="20" t="s">
        <v>1761</v>
      </c>
    </row>
    <row r="625" spans="1:1" x14ac:dyDescent="0.2">
      <c r="A625" s="20" t="s">
        <v>1590</v>
      </c>
    </row>
    <row r="626" spans="1:1" x14ac:dyDescent="0.2">
      <c r="A626" s="20" t="s">
        <v>1685</v>
      </c>
    </row>
    <row r="627" spans="1:1" x14ac:dyDescent="0.2">
      <c r="A627" s="20" t="s">
        <v>1765</v>
      </c>
    </row>
    <row r="628" spans="1:1" x14ac:dyDescent="0.2">
      <c r="A628" s="20" t="s">
        <v>1588</v>
      </c>
    </row>
    <row r="629" spans="1:1" x14ac:dyDescent="0.2">
      <c r="A629" s="20" t="s">
        <v>1684</v>
      </c>
    </row>
    <row r="630" spans="1:1" x14ac:dyDescent="0.2">
      <c r="A630" s="20" t="s">
        <v>1763</v>
      </c>
    </row>
    <row r="631" spans="1:1" x14ac:dyDescent="0.2">
      <c r="A631" s="20" t="s">
        <v>1561</v>
      </c>
    </row>
    <row r="632" spans="1:1" x14ac:dyDescent="0.2">
      <c r="A632" s="20" t="s">
        <v>1671</v>
      </c>
    </row>
    <row r="633" spans="1:1" x14ac:dyDescent="0.2">
      <c r="A633" s="20" t="s">
        <v>1749</v>
      </c>
    </row>
    <row r="634" spans="1:1" x14ac:dyDescent="0.2">
      <c r="A634" s="20" t="s">
        <v>1568</v>
      </c>
    </row>
    <row r="635" spans="1:1" x14ac:dyDescent="0.2">
      <c r="A635" s="20" t="s">
        <v>1674</v>
      </c>
    </row>
    <row r="636" spans="1:1" x14ac:dyDescent="0.2">
      <c r="A636" s="20" t="s">
        <v>1753</v>
      </c>
    </row>
    <row r="637" spans="1:1" x14ac:dyDescent="0.2">
      <c r="A637" s="20" t="s">
        <v>2574</v>
      </c>
    </row>
    <row r="638" spans="1:1" x14ac:dyDescent="0.2">
      <c r="A638" s="20" t="s">
        <v>2632</v>
      </c>
    </row>
    <row r="639" spans="1:1" x14ac:dyDescent="0.2">
      <c r="A639" s="20" t="s">
        <v>2662</v>
      </c>
    </row>
    <row r="640" spans="1:1" x14ac:dyDescent="0.2">
      <c r="A640" s="20" t="s">
        <v>2577</v>
      </c>
    </row>
    <row r="641" spans="1:1" x14ac:dyDescent="0.2">
      <c r="A641" s="20" t="s">
        <v>2633</v>
      </c>
    </row>
    <row r="642" spans="1:1" x14ac:dyDescent="0.2">
      <c r="A642" s="20" t="s">
        <v>2663</v>
      </c>
    </row>
    <row r="643" spans="1:1" x14ac:dyDescent="0.2">
      <c r="A643" s="20" t="s">
        <v>1558</v>
      </c>
    </row>
    <row r="644" spans="1:1" x14ac:dyDescent="0.2">
      <c r="A644" s="20" t="s">
        <v>1670</v>
      </c>
    </row>
    <row r="645" spans="1:1" x14ac:dyDescent="0.2">
      <c r="A645" s="20" t="s">
        <v>1748</v>
      </c>
    </row>
    <row r="646" spans="1:1" x14ac:dyDescent="0.2">
      <c r="A646" s="20" t="s">
        <v>1566</v>
      </c>
    </row>
    <row r="647" spans="1:1" x14ac:dyDescent="0.2">
      <c r="A647" s="20" t="s">
        <v>1673</v>
      </c>
    </row>
    <row r="648" spans="1:1" x14ac:dyDescent="0.2">
      <c r="A648" s="20" t="s">
        <v>1751</v>
      </c>
    </row>
    <row r="649" spans="1:1" x14ac:dyDescent="0.2">
      <c r="A649" s="20" t="s">
        <v>1606</v>
      </c>
    </row>
    <row r="650" spans="1:1" x14ac:dyDescent="0.2">
      <c r="A650" s="20" t="s">
        <v>1693</v>
      </c>
    </row>
    <row r="651" spans="1:1" x14ac:dyDescent="0.2">
      <c r="A651" s="20" t="s">
        <v>1773</v>
      </c>
    </row>
    <row r="652" spans="1:1" x14ac:dyDescent="0.2">
      <c r="A652" s="20" t="s">
        <v>1610</v>
      </c>
    </row>
    <row r="653" spans="1:1" x14ac:dyDescent="0.2">
      <c r="A653" s="20" t="s">
        <v>1695</v>
      </c>
    </row>
    <row r="654" spans="1:1" x14ac:dyDescent="0.2">
      <c r="A654" s="20" t="s">
        <v>1775</v>
      </c>
    </row>
    <row r="655" spans="1:1" x14ac:dyDescent="0.2">
      <c r="A655" s="20" t="s">
        <v>1616</v>
      </c>
    </row>
    <row r="656" spans="1:1" x14ac:dyDescent="0.2">
      <c r="A656" s="20" t="s">
        <v>1698</v>
      </c>
    </row>
    <row r="657" spans="1:1" x14ac:dyDescent="0.2">
      <c r="A657" s="20" t="s">
        <v>1778</v>
      </c>
    </row>
    <row r="658" spans="1:1" x14ac:dyDescent="0.2">
      <c r="A658" s="20" t="s">
        <v>2591</v>
      </c>
    </row>
    <row r="659" spans="1:1" x14ac:dyDescent="0.2">
      <c r="A659" s="20" t="s">
        <v>2640</v>
      </c>
    </row>
    <row r="660" spans="1:1" x14ac:dyDescent="0.2">
      <c r="A660" s="20" t="s">
        <v>2670</v>
      </c>
    </row>
    <row r="661" spans="1:1" x14ac:dyDescent="0.2">
      <c r="A661" s="20" t="s">
        <v>2593</v>
      </c>
    </row>
    <row r="662" spans="1:1" x14ac:dyDescent="0.2">
      <c r="A662" s="20" t="s">
        <v>2641</v>
      </c>
    </row>
    <row r="663" spans="1:1" x14ac:dyDescent="0.2">
      <c r="A663" s="20" t="s">
        <v>2671</v>
      </c>
    </row>
    <row r="664" spans="1:1" x14ac:dyDescent="0.2">
      <c r="A664" s="20" t="s">
        <v>1608</v>
      </c>
    </row>
    <row r="665" spans="1:1" x14ac:dyDescent="0.2">
      <c r="A665" s="20" t="s">
        <v>1694</v>
      </c>
    </row>
    <row r="666" spans="1:1" x14ac:dyDescent="0.2">
      <c r="A666" s="20" t="s">
        <v>1774</v>
      </c>
    </row>
    <row r="667" spans="1:1" x14ac:dyDescent="0.2">
      <c r="A667" s="20" t="s">
        <v>1614</v>
      </c>
    </row>
    <row r="668" spans="1:1" x14ac:dyDescent="0.2">
      <c r="A668" s="20" t="s">
        <v>1697</v>
      </c>
    </row>
    <row r="669" spans="1:1" x14ac:dyDescent="0.2">
      <c r="A669" s="20" t="s">
        <v>1777</v>
      </c>
    </row>
    <row r="670" spans="1:1" x14ac:dyDescent="0.2">
      <c r="A670" s="20" t="s">
        <v>1612</v>
      </c>
    </row>
    <row r="671" spans="1:1" x14ac:dyDescent="0.2">
      <c r="A671" s="20" t="s">
        <v>1696</v>
      </c>
    </row>
    <row r="672" spans="1:1" x14ac:dyDescent="0.2">
      <c r="A672" s="20" t="s">
        <v>1776</v>
      </c>
    </row>
    <row r="673" spans="1:1" x14ac:dyDescent="0.2">
      <c r="A673" s="20" t="s">
        <v>1594</v>
      </c>
    </row>
    <row r="674" spans="1:1" x14ac:dyDescent="0.2">
      <c r="A674" s="20" t="s">
        <v>1687</v>
      </c>
    </row>
    <row r="675" spans="1:1" x14ac:dyDescent="0.2">
      <c r="A675" s="20" t="s">
        <v>1767</v>
      </c>
    </row>
    <row r="676" spans="1:1" x14ac:dyDescent="0.2">
      <c r="A676" s="20" t="s">
        <v>1598</v>
      </c>
    </row>
    <row r="677" spans="1:1" x14ac:dyDescent="0.2">
      <c r="A677" s="20" t="s">
        <v>1689</v>
      </c>
    </row>
    <row r="678" spans="1:1" x14ac:dyDescent="0.2">
      <c r="A678" s="20" t="s">
        <v>1769</v>
      </c>
    </row>
    <row r="679" spans="1:1" x14ac:dyDescent="0.2">
      <c r="A679" s="20" t="s">
        <v>1604</v>
      </c>
    </row>
    <row r="680" spans="1:1" x14ac:dyDescent="0.2">
      <c r="A680" s="20" t="s">
        <v>1692</v>
      </c>
    </row>
    <row r="681" spans="1:1" x14ac:dyDescent="0.2">
      <c r="A681" s="20" t="s">
        <v>1772</v>
      </c>
    </row>
    <row r="682" spans="1:1" x14ac:dyDescent="0.2">
      <c r="A682" s="20" t="s">
        <v>2587</v>
      </c>
    </row>
    <row r="683" spans="1:1" x14ac:dyDescent="0.2">
      <c r="A683" s="20" t="s">
        <v>2638</v>
      </c>
    </row>
    <row r="684" spans="1:1" x14ac:dyDescent="0.2">
      <c r="A684" s="20" t="s">
        <v>2668</v>
      </c>
    </row>
    <row r="685" spans="1:1" x14ac:dyDescent="0.2">
      <c r="A685" s="20" t="s">
        <v>2589</v>
      </c>
    </row>
    <row r="686" spans="1:1" x14ac:dyDescent="0.2">
      <c r="A686" s="20" t="s">
        <v>2639</v>
      </c>
    </row>
    <row r="687" spans="1:1" x14ac:dyDescent="0.2">
      <c r="A687" s="20" t="s">
        <v>2669</v>
      </c>
    </row>
    <row r="688" spans="1:1" x14ac:dyDescent="0.2">
      <c r="A688" s="20" t="s">
        <v>1596</v>
      </c>
    </row>
    <row r="689" spans="1:1" x14ac:dyDescent="0.2">
      <c r="A689" s="20" t="s">
        <v>1688</v>
      </c>
    </row>
    <row r="690" spans="1:1" x14ac:dyDescent="0.2">
      <c r="A690" s="20" t="s">
        <v>1768</v>
      </c>
    </row>
    <row r="691" spans="1:1" x14ac:dyDescent="0.2">
      <c r="A691" s="20" t="s">
        <v>1602</v>
      </c>
    </row>
    <row r="692" spans="1:1" x14ac:dyDescent="0.2">
      <c r="A692" s="20" t="s">
        <v>1691</v>
      </c>
    </row>
    <row r="693" spans="1:1" x14ac:dyDescent="0.2">
      <c r="A693" s="20" t="s">
        <v>1771</v>
      </c>
    </row>
    <row r="694" spans="1:1" x14ac:dyDescent="0.2">
      <c r="A694" s="20" t="s">
        <v>1600</v>
      </c>
    </row>
    <row r="695" spans="1:1" x14ac:dyDescent="0.2">
      <c r="A695" s="20" t="s">
        <v>1690</v>
      </c>
    </row>
    <row r="696" spans="1:1" x14ac:dyDescent="0.2">
      <c r="A696" s="20" t="s">
        <v>1770</v>
      </c>
    </row>
    <row r="697" spans="1:1" x14ac:dyDescent="0.2">
      <c r="A697" s="20" t="s">
        <v>1618</v>
      </c>
    </row>
    <row r="698" spans="1:1" x14ac:dyDescent="0.2">
      <c r="A698" s="20" t="s">
        <v>1699</v>
      </c>
    </row>
    <row r="699" spans="1:1" x14ac:dyDescent="0.2">
      <c r="A699" s="20" t="s">
        <v>1779</v>
      </c>
    </row>
    <row r="700" spans="1:1" x14ac:dyDescent="0.2">
      <c r="A700" s="20" t="s">
        <v>1622</v>
      </c>
    </row>
    <row r="701" spans="1:1" x14ac:dyDescent="0.2">
      <c r="A701" s="20" t="s">
        <v>1701</v>
      </c>
    </row>
    <row r="702" spans="1:1" x14ac:dyDescent="0.2">
      <c r="A702" s="20" t="s">
        <v>1781</v>
      </c>
    </row>
    <row r="703" spans="1:1" x14ac:dyDescent="0.2">
      <c r="A703" s="20" t="s">
        <v>1628</v>
      </c>
    </row>
    <row r="704" spans="1:1" x14ac:dyDescent="0.2">
      <c r="A704" s="20" t="s">
        <v>1704</v>
      </c>
    </row>
    <row r="705" spans="1:1" x14ac:dyDescent="0.2">
      <c r="A705" s="20" t="s">
        <v>1784</v>
      </c>
    </row>
    <row r="706" spans="1:1" x14ac:dyDescent="0.2">
      <c r="A706" s="20" t="s">
        <v>2595</v>
      </c>
    </row>
    <row r="707" spans="1:1" x14ac:dyDescent="0.2">
      <c r="A707" s="20" t="s">
        <v>2642</v>
      </c>
    </row>
    <row r="708" spans="1:1" x14ac:dyDescent="0.2">
      <c r="A708" s="20" t="s">
        <v>2672</v>
      </c>
    </row>
    <row r="709" spans="1:1" x14ac:dyDescent="0.2">
      <c r="A709" s="20" t="s">
        <v>2597</v>
      </c>
    </row>
    <row r="710" spans="1:1" x14ac:dyDescent="0.2">
      <c r="A710" s="20" t="s">
        <v>2643</v>
      </c>
    </row>
    <row r="711" spans="1:1" x14ac:dyDescent="0.2">
      <c r="A711" s="20" t="s">
        <v>2673</v>
      </c>
    </row>
    <row r="712" spans="1:1" x14ac:dyDescent="0.2">
      <c r="A712" s="20" t="s">
        <v>1620</v>
      </c>
    </row>
    <row r="713" spans="1:1" x14ac:dyDescent="0.2">
      <c r="A713" s="20" t="s">
        <v>1700</v>
      </c>
    </row>
    <row r="714" spans="1:1" x14ac:dyDescent="0.2">
      <c r="A714" s="20" t="s">
        <v>1780</v>
      </c>
    </row>
    <row r="715" spans="1:1" x14ac:dyDescent="0.2">
      <c r="A715" s="20" t="s">
        <v>1626</v>
      </c>
    </row>
    <row r="716" spans="1:1" x14ac:dyDescent="0.2">
      <c r="A716" s="20" t="s">
        <v>1703</v>
      </c>
    </row>
    <row r="717" spans="1:1" x14ac:dyDescent="0.2">
      <c r="A717" s="20" t="s">
        <v>1783</v>
      </c>
    </row>
    <row r="718" spans="1:1" x14ac:dyDescent="0.2">
      <c r="A718" s="20" t="s">
        <v>1624</v>
      </c>
    </row>
    <row r="719" spans="1:1" x14ac:dyDescent="0.2">
      <c r="A719" s="20" t="s">
        <v>1702</v>
      </c>
    </row>
    <row r="720" spans="1:1" x14ac:dyDescent="0.2">
      <c r="A720" s="20" t="s">
        <v>1782</v>
      </c>
    </row>
    <row r="721" spans="1:1" x14ac:dyDescent="0.2">
      <c r="A721" s="20" t="s">
        <v>1564</v>
      </c>
    </row>
    <row r="722" spans="1:1" x14ac:dyDescent="0.2">
      <c r="A722" s="20" t="s">
        <v>1672</v>
      </c>
    </row>
    <row r="723" spans="1:1" x14ac:dyDescent="0.2">
      <c r="A723" s="20" t="s">
        <v>1750</v>
      </c>
    </row>
    <row r="724" spans="1:1" x14ac:dyDescent="0.2">
      <c r="A724" s="20" t="s">
        <v>2462</v>
      </c>
    </row>
    <row r="725" spans="1:1" x14ac:dyDescent="0.2">
      <c r="A725" s="20" t="s">
        <v>2471</v>
      </c>
    </row>
    <row r="726" spans="1:1" x14ac:dyDescent="0.2">
      <c r="A726" s="20" t="s">
        <v>2477</v>
      </c>
    </row>
    <row r="727" spans="1:1" x14ac:dyDescent="0.2">
      <c r="A727" s="20" t="s">
        <v>2463</v>
      </c>
    </row>
    <row r="728" spans="1:1" x14ac:dyDescent="0.2">
      <c r="A728" s="20" t="s">
        <v>2472</v>
      </c>
    </row>
    <row r="729" spans="1:1" x14ac:dyDescent="0.2">
      <c r="A729" s="20" t="s">
        <v>2478</v>
      </c>
    </row>
    <row r="730" spans="1:1" x14ac:dyDescent="0.2">
      <c r="A730" s="20" t="s">
        <v>1661</v>
      </c>
    </row>
    <row r="731" spans="1:1" x14ac:dyDescent="0.2">
      <c r="A731" s="20" t="s">
        <v>1742</v>
      </c>
    </row>
    <row r="732" spans="1:1" x14ac:dyDescent="0.2">
      <c r="A732" s="20" t="s">
        <v>1529</v>
      </c>
    </row>
    <row r="733" spans="1:1" x14ac:dyDescent="0.2">
      <c r="A733" s="20" t="s">
        <v>2625</v>
      </c>
    </row>
    <row r="734" spans="1:1" x14ac:dyDescent="0.2">
      <c r="A734" s="20" t="s">
        <v>2658</v>
      </c>
    </row>
    <row r="735" spans="1:1" x14ac:dyDescent="0.2">
      <c r="A735" s="20" t="s">
        <v>2687</v>
      </c>
    </row>
    <row r="736" spans="1:1" x14ac:dyDescent="0.2">
      <c r="A736" s="20" t="s">
        <v>2465</v>
      </c>
    </row>
    <row r="737" spans="1:1" x14ac:dyDescent="0.2">
      <c r="A737" s="20" t="s">
        <v>2473</v>
      </c>
    </row>
    <row r="738" spans="1:1" x14ac:dyDescent="0.2">
      <c r="A738" s="20" t="s">
        <v>2479</v>
      </c>
    </row>
    <row r="739" spans="1:1" x14ac:dyDescent="0.2">
      <c r="A739" s="20" t="s">
        <v>1663</v>
      </c>
    </row>
    <row r="740" spans="1:1" x14ac:dyDescent="0.2">
      <c r="A740" s="20" t="s">
        <v>1743</v>
      </c>
    </row>
    <row r="741" spans="1:1" x14ac:dyDescent="0.2">
      <c r="A741" s="20" t="s">
        <v>1530</v>
      </c>
    </row>
    <row r="742" spans="1:1" x14ac:dyDescent="0.2">
      <c r="A742" s="20" t="s">
        <v>2627</v>
      </c>
    </row>
    <row r="743" spans="1:1" x14ac:dyDescent="0.2">
      <c r="A743" s="20" t="s">
        <v>2659</v>
      </c>
    </row>
    <row r="744" spans="1:1" x14ac:dyDescent="0.2">
      <c r="A744" s="20" t="s">
        <v>2688</v>
      </c>
    </row>
    <row r="745" spans="1:1" x14ac:dyDescent="0.2">
      <c r="A745" s="20" t="s">
        <v>1659</v>
      </c>
    </row>
    <row r="746" spans="1:1" x14ac:dyDescent="0.2">
      <c r="A746" s="20" t="s">
        <v>1741</v>
      </c>
    </row>
    <row r="747" spans="1:1" x14ac:dyDescent="0.2">
      <c r="A747" s="20" t="s">
        <v>1528</v>
      </c>
    </row>
    <row r="748" spans="1:1" x14ac:dyDescent="0.2">
      <c r="A748" s="20" t="s">
        <v>2623</v>
      </c>
    </row>
    <row r="749" spans="1:1" x14ac:dyDescent="0.2">
      <c r="A749" s="20" t="s">
        <v>2657</v>
      </c>
    </row>
    <row r="750" spans="1:1" x14ac:dyDescent="0.2">
      <c r="A750" s="20" t="s">
        <v>2686</v>
      </c>
    </row>
    <row r="751" spans="1:1" x14ac:dyDescent="0.2">
      <c r="A751" s="20" t="s">
        <v>2467</v>
      </c>
    </row>
    <row r="752" spans="1:1" x14ac:dyDescent="0.2">
      <c r="A752" s="20" t="s">
        <v>2474</v>
      </c>
    </row>
    <row r="753" spans="1:1" x14ac:dyDescent="0.2">
      <c r="A753" s="20" t="s">
        <v>2480</v>
      </c>
    </row>
    <row r="754" spans="1:1" x14ac:dyDescent="0.2">
      <c r="A754" s="20" t="s">
        <v>1665</v>
      </c>
    </row>
    <row r="755" spans="1:1" x14ac:dyDescent="0.2">
      <c r="A755" s="20" t="s">
        <v>1744</v>
      </c>
    </row>
    <row r="756" spans="1:1" x14ac:dyDescent="0.2">
      <c r="A756" s="20" t="s">
        <v>1531</v>
      </c>
    </row>
    <row r="757" spans="1:1" x14ac:dyDescent="0.2">
      <c r="A757" s="20" t="s">
        <v>2629</v>
      </c>
    </row>
    <row r="758" spans="1:1" x14ac:dyDescent="0.2">
      <c r="A758" s="20" t="s">
        <v>2660</v>
      </c>
    </row>
    <row r="759" spans="1:1" x14ac:dyDescent="0.2">
      <c r="A759" s="20" t="s">
        <v>2689</v>
      </c>
    </row>
    <row r="760" spans="1:1" x14ac:dyDescent="0.2">
      <c r="A760" s="20" t="s">
        <v>1667</v>
      </c>
    </row>
    <row r="761" spans="1:1" x14ac:dyDescent="0.2">
      <c r="A761" s="20" t="s">
        <v>1745</v>
      </c>
    </row>
    <row r="762" spans="1:1" x14ac:dyDescent="0.2">
      <c r="A762" s="20" t="s">
        <v>1532</v>
      </c>
    </row>
    <row r="763" spans="1:1" x14ac:dyDescent="0.2">
      <c r="A763" s="20" t="s">
        <v>1668</v>
      </c>
    </row>
    <row r="764" spans="1:1" x14ac:dyDescent="0.2">
      <c r="A764" s="20" t="s">
        <v>1746</v>
      </c>
    </row>
    <row r="765" spans="1:1" x14ac:dyDescent="0.2">
      <c r="A765" s="20" t="s">
        <v>1533</v>
      </c>
    </row>
    <row r="766" spans="1:1" x14ac:dyDescent="0.2">
      <c r="A766" s="20" t="s">
        <v>2631</v>
      </c>
    </row>
    <row r="767" spans="1:1" x14ac:dyDescent="0.2">
      <c r="A767" s="20" t="s">
        <v>2661</v>
      </c>
    </row>
    <row r="768" spans="1:1" x14ac:dyDescent="0.2">
      <c r="A768" s="20" t="s">
        <v>2690</v>
      </c>
    </row>
    <row r="769" spans="1:1" x14ac:dyDescent="0.2">
      <c r="A769" s="20" t="s">
        <v>2481</v>
      </c>
    </row>
    <row r="770" spans="1:1" x14ac:dyDescent="0.2">
      <c r="A770" s="20" t="s">
        <v>2537</v>
      </c>
    </row>
    <row r="771" spans="1:1" x14ac:dyDescent="0.2">
      <c r="A771" s="20" t="s">
        <v>701</v>
      </c>
    </row>
    <row r="772" spans="1:1" x14ac:dyDescent="0.2">
      <c r="A772" s="20" t="s">
        <v>2319</v>
      </c>
    </row>
    <row r="773" spans="1:1" x14ac:dyDescent="0.2">
      <c r="A773" s="20" t="s">
        <v>2350</v>
      </c>
    </row>
    <row r="774" spans="1:1" x14ac:dyDescent="0.2">
      <c r="A774" s="20" t="s">
        <v>2487</v>
      </c>
    </row>
    <row r="775" spans="1:1" x14ac:dyDescent="0.2">
      <c r="A775" s="20" t="s">
        <v>2539</v>
      </c>
    </row>
    <row r="776" spans="1:1" x14ac:dyDescent="0.2">
      <c r="A776" s="20" t="s">
        <v>703</v>
      </c>
    </row>
    <row r="777" spans="1:1" x14ac:dyDescent="0.2">
      <c r="A777" s="20" t="s">
        <v>2321</v>
      </c>
    </row>
    <row r="778" spans="1:1" x14ac:dyDescent="0.2">
      <c r="A778" s="20" t="s">
        <v>2352</v>
      </c>
    </row>
    <row r="779" spans="1:1" x14ac:dyDescent="0.2">
      <c r="A779" s="20" t="s">
        <v>2493</v>
      </c>
    </row>
    <row r="780" spans="1:1" x14ac:dyDescent="0.2">
      <c r="A780" s="20" t="s">
        <v>2543</v>
      </c>
    </row>
    <row r="781" spans="1:1" x14ac:dyDescent="0.2">
      <c r="A781" s="20" t="s">
        <v>707</v>
      </c>
    </row>
    <row r="782" spans="1:1" x14ac:dyDescent="0.2">
      <c r="A782" s="20" t="s">
        <v>2325</v>
      </c>
    </row>
    <row r="783" spans="1:1" x14ac:dyDescent="0.2">
      <c r="A783" s="20" t="s">
        <v>2356</v>
      </c>
    </row>
    <row r="784" spans="1:1" x14ac:dyDescent="0.2">
      <c r="A784" s="20" t="s">
        <v>1910</v>
      </c>
    </row>
    <row r="785" spans="1:1" x14ac:dyDescent="0.2">
      <c r="A785" s="20" t="s">
        <v>637</v>
      </c>
    </row>
    <row r="786" spans="1:1" x14ac:dyDescent="0.2">
      <c r="A786" s="20" t="s">
        <v>416</v>
      </c>
    </row>
    <row r="787" spans="1:1" x14ac:dyDescent="0.2">
      <c r="A787" s="20" t="s">
        <v>2407</v>
      </c>
    </row>
    <row r="788" spans="1:1" x14ac:dyDescent="0.2">
      <c r="A788" s="20" t="s">
        <v>2209</v>
      </c>
    </row>
    <row r="789" spans="1:1" x14ac:dyDescent="0.2">
      <c r="A789" s="20" t="s">
        <v>1918</v>
      </c>
    </row>
    <row r="790" spans="1:1" x14ac:dyDescent="0.2">
      <c r="A790" s="20" t="s">
        <v>641</v>
      </c>
    </row>
    <row r="791" spans="1:1" x14ac:dyDescent="0.2">
      <c r="A791" s="20" t="s">
        <v>420</v>
      </c>
    </row>
    <row r="792" spans="1:1" x14ac:dyDescent="0.2">
      <c r="A792" s="20" t="s">
        <v>2070</v>
      </c>
    </row>
    <row r="793" spans="1:1" x14ac:dyDescent="0.2">
      <c r="A793" s="20" t="s">
        <v>2213</v>
      </c>
    </row>
    <row r="794" spans="1:1" x14ac:dyDescent="0.2">
      <c r="A794" s="20" t="s">
        <v>2712</v>
      </c>
    </row>
    <row r="795" spans="1:1" x14ac:dyDescent="0.2">
      <c r="A795" s="20" t="s">
        <v>2801</v>
      </c>
    </row>
    <row r="796" spans="1:1" x14ac:dyDescent="0.2">
      <c r="A796" s="20" t="s">
        <v>2856</v>
      </c>
    </row>
    <row r="797" spans="1:1" x14ac:dyDescent="0.2">
      <c r="A797" s="20" t="s">
        <v>2913</v>
      </c>
    </row>
    <row r="798" spans="1:1" x14ac:dyDescent="0.2">
      <c r="A798" s="20" t="s">
        <v>2970</v>
      </c>
    </row>
    <row r="799" spans="1:1" x14ac:dyDescent="0.2">
      <c r="A799" s="20" t="s">
        <v>2714</v>
      </c>
    </row>
    <row r="800" spans="1:1" x14ac:dyDescent="0.2">
      <c r="A800" s="20" t="s">
        <v>2802</v>
      </c>
    </row>
    <row r="801" spans="1:1" x14ac:dyDescent="0.2">
      <c r="A801" s="20" t="s">
        <v>2857</v>
      </c>
    </row>
    <row r="802" spans="1:1" x14ac:dyDescent="0.2">
      <c r="A802" s="20" t="s">
        <v>2914</v>
      </c>
    </row>
    <row r="803" spans="1:1" x14ac:dyDescent="0.2">
      <c r="A803" s="20" t="s">
        <v>2971</v>
      </c>
    </row>
    <row r="804" spans="1:1" x14ac:dyDescent="0.2">
      <c r="A804" s="20" t="s">
        <v>1908</v>
      </c>
    </row>
    <row r="805" spans="1:1" x14ac:dyDescent="0.2">
      <c r="A805" s="20" t="s">
        <v>636</v>
      </c>
    </row>
    <row r="806" spans="1:1" x14ac:dyDescent="0.2">
      <c r="A806" s="20" t="s">
        <v>415</v>
      </c>
    </row>
    <row r="807" spans="1:1" x14ac:dyDescent="0.2">
      <c r="A807" s="20" t="s">
        <v>2406</v>
      </c>
    </row>
    <row r="808" spans="1:1" x14ac:dyDescent="0.2">
      <c r="A808" s="20" t="s">
        <v>2208</v>
      </c>
    </row>
    <row r="809" spans="1:1" x14ac:dyDescent="0.2">
      <c r="A809" s="20" t="s">
        <v>1916</v>
      </c>
    </row>
    <row r="810" spans="1:1" x14ac:dyDescent="0.2">
      <c r="A810" s="20" t="s">
        <v>640</v>
      </c>
    </row>
    <row r="811" spans="1:1" x14ac:dyDescent="0.2">
      <c r="A811" s="20" t="s">
        <v>419</v>
      </c>
    </row>
    <row r="812" spans="1:1" x14ac:dyDescent="0.2">
      <c r="A812" s="20" t="s">
        <v>2069</v>
      </c>
    </row>
    <row r="813" spans="1:1" x14ac:dyDescent="0.2">
      <c r="A813" s="20" t="s">
        <v>2212</v>
      </c>
    </row>
    <row r="814" spans="1:1" x14ac:dyDescent="0.2">
      <c r="A814" s="20" t="s">
        <v>2495</v>
      </c>
    </row>
    <row r="815" spans="1:1" x14ac:dyDescent="0.2">
      <c r="A815" s="20" t="s">
        <v>2544</v>
      </c>
    </row>
    <row r="816" spans="1:1" x14ac:dyDescent="0.2">
      <c r="A816" s="20" t="s">
        <v>708</v>
      </c>
    </row>
    <row r="817" spans="1:1" x14ac:dyDescent="0.2">
      <c r="A817" s="20" t="s">
        <v>2326</v>
      </c>
    </row>
    <row r="818" spans="1:1" x14ac:dyDescent="0.2">
      <c r="A818" s="20" t="s">
        <v>2357</v>
      </c>
    </row>
    <row r="819" spans="1:1" x14ac:dyDescent="0.2">
      <c r="A819" s="20" t="s">
        <v>1914</v>
      </c>
    </row>
    <row r="820" spans="1:1" x14ac:dyDescent="0.2">
      <c r="A820" s="20" t="s">
        <v>639</v>
      </c>
    </row>
    <row r="821" spans="1:1" x14ac:dyDescent="0.2">
      <c r="A821" s="20" t="s">
        <v>418</v>
      </c>
    </row>
    <row r="822" spans="1:1" x14ac:dyDescent="0.2">
      <c r="A822" s="20" t="s">
        <v>2068</v>
      </c>
    </row>
    <row r="823" spans="1:1" x14ac:dyDescent="0.2">
      <c r="A823" s="20" t="s">
        <v>2211</v>
      </c>
    </row>
    <row r="824" spans="1:1" x14ac:dyDescent="0.2">
      <c r="A824" s="20" t="s">
        <v>1912</v>
      </c>
    </row>
    <row r="825" spans="1:1" x14ac:dyDescent="0.2">
      <c r="A825" s="20" t="s">
        <v>638</v>
      </c>
    </row>
    <row r="826" spans="1:1" x14ac:dyDescent="0.2">
      <c r="A826" s="20" t="s">
        <v>417</v>
      </c>
    </row>
    <row r="827" spans="1:1" x14ac:dyDescent="0.2">
      <c r="A827" s="20" t="s">
        <v>2067</v>
      </c>
    </row>
    <row r="828" spans="1:1" x14ac:dyDescent="0.2">
      <c r="A828" s="20" t="s">
        <v>2210</v>
      </c>
    </row>
    <row r="829" spans="1:1" x14ac:dyDescent="0.2">
      <c r="A829" s="20" t="s">
        <v>15</v>
      </c>
    </row>
    <row r="830" spans="1:1" x14ac:dyDescent="0.2">
      <c r="A830" s="20" t="s">
        <v>592</v>
      </c>
    </row>
    <row r="831" spans="1:1" x14ac:dyDescent="0.2">
      <c r="A831" s="20" t="s">
        <v>372</v>
      </c>
    </row>
    <row r="832" spans="1:1" x14ac:dyDescent="0.2">
      <c r="A832" s="20" t="s">
        <v>2363</v>
      </c>
    </row>
    <row r="833" spans="1:1" x14ac:dyDescent="0.2">
      <c r="A833" s="20" t="s">
        <v>2164</v>
      </c>
    </row>
    <row r="834" spans="1:1" x14ac:dyDescent="0.2">
      <c r="A834" s="20" t="s">
        <v>23</v>
      </c>
    </row>
    <row r="835" spans="1:1" x14ac:dyDescent="0.2">
      <c r="A835" s="20" t="s">
        <v>597</v>
      </c>
    </row>
    <row r="836" spans="1:1" x14ac:dyDescent="0.2">
      <c r="A836" s="20" t="s">
        <v>376</v>
      </c>
    </row>
    <row r="837" spans="1:1" x14ac:dyDescent="0.2">
      <c r="A837" s="20" t="s">
        <v>2367</v>
      </c>
    </row>
    <row r="838" spans="1:1" x14ac:dyDescent="0.2">
      <c r="A838" s="20" t="s">
        <v>2168</v>
      </c>
    </row>
    <row r="839" spans="1:1" x14ac:dyDescent="0.2">
      <c r="A839" s="20" t="s">
        <v>2695</v>
      </c>
    </row>
    <row r="840" spans="1:1" x14ac:dyDescent="0.2">
      <c r="A840" s="20" t="s">
        <v>2788</v>
      </c>
    </row>
    <row r="841" spans="1:1" x14ac:dyDescent="0.2">
      <c r="A841" s="20" t="s">
        <v>2844</v>
      </c>
    </row>
    <row r="842" spans="1:1" x14ac:dyDescent="0.2">
      <c r="A842" s="20" t="s">
        <v>2901</v>
      </c>
    </row>
    <row r="843" spans="1:1" x14ac:dyDescent="0.2">
      <c r="A843" s="20" t="s">
        <v>2958</v>
      </c>
    </row>
    <row r="844" spans="1:1" x14ac:dyDescent="0.2">
      <c r="A844" s="20" t="s">
        <v>2697</v>
      </c>
    </row>
    <row r="845" spans="1:1" x14ac:dyDescent="0.2">
      <c r="A845" s="20" t="s">
        <v>2790</v>
      </c>
    </row>
    <row r="846" spans="1:1" x14ac:dyDescent="0.2">
      <c r="A846" s="20" t="s">
        <v>2845</v>
      </c>
    </row>
    <row r="847" spans="1:1" x14ac:dyDescent="0.2">
      <c r="A847" s="20" t="s">
        <v>2902</v>
      </c>
    </row>
    <row r="848" spans="1:1" x14ac:dyDescent="0.2">
      <c r="A848" s="20" t="s">
        <v>2959</v>
      </c>
    </row>
    <row r="849" spans="1:1" x14ac:dyDescent="0.2">
      <c r="A849" s="20" t="s">
        <v>13</v>
      </c>
    </row>
    <row r="850" spans="1:1" x14ac:dyDescent="0.2">
      <c r="A850" s="20" t="s">
        <v>591</v>
      </c>
    </row>
    <row r="851" spans="1:1" x14ac:dyDescent="0.2">
      <c r="A851" s="20" t="s">
        <v>371</v>
      </c>
    </row>
    <row r="852" spans="1:1" x14ac:dyDescent="0.2">
      <c r="A852" s="20" t="s">
        <v>2362</v>
      </c>
    </row>
    <row r="853" spans="1:1" x14ac:dyDescent="0.2">
      <c r="A853" s="20" t="s">
        <v>2163</v>
      </c>
    </row>
    <row r="854" spans="1:1" x14ac:dyDescent="0.2">
      <c r="A854" s="20" t="s">
        <v>21</v>
      </c>
    </row>
    <row r="855" spans="1:1" x14ac:dyDescent="0.2">
      <c r="A855" s="20" t="s">
        <v>596</v>
      </c>
    </row>
    <row r="856" spans="1:1" x14ac:dyDescent="0.2">
      <c r="A856" s="20" t="s">
        <v>375</v>
      </c>
    </row>
    <row r="857" spans="1:1" x14ac:dyDescent="0.2">
      <c r="A857" s="20" t="s">
        <v>2366</v>
      </c>
    </row>
    <row r="858" spans="1:1" x14ac:dyDescent="0.2">
      <c r="A858" s="20" t="s">
        <v>2167</v>
      </c>
    </row>
    <row r="859" spans="1:1" x14ac:dyDescent="0.2">
      <c r="A859" s="20" t="s">
        <v>2489</v>
      </c>
    </row>
    <row r="860" spans="1:1" x14ac:dyDescent="0.2">
      <c r="A860" s="20" t="s">
        <v>2540</v>
      </c>
    </row>
    <row r="861" spans="1:1" x14ac:dyDescent="0.2">
      <c r="A861" s="20" t="s">
        <v>704</v>
      </c>
    </row>
    <row r="862" spans="1:1" x14ac:dyDescent="0.2">
      <c r="A862" s="20" t="s">
        <v>2322</v>
      </c>
    </row>
    <row r="863" spans="1:1" x14ac:dyDescent="0.2">
      <c r="A863" s="20" t="s">
        <v>2353</v>
      </c>
    </row>
    <row r="864" spans="1:1" x14ac:dyDescent="0.2">
      <c r="A864" s="20" t="s">
        <v>19</v>
      </c>
    </row>
    <row r="865" spans="1:1" x14ac:dyDescent="0.2">
      <c r="A865" s="20" t="s">
        <v>595</v>
      </c>
    </row>
    <row r="866" spans="1:1" x14ac:dyDescent="0.2">
      <c r="A866" s="20" t="s">
        <v>374</v>
      </c>
    </row>
    <row r="867" spans="1:1" x14ac:dyDescent="0.2">
      <c r="A867" s="20" t="s">
        <v>2365</v>
      </c>
    </row>
    <row r="868" spans="1:1" x14ac:dyDescent="0.2">
      <c r="A868" s="20" t="s">
        <v>2166</v>
      </c>
    </row>
    <row r="869" spans="1:1" x14ac:dyDescent="0.2">
      <c r="A869" s="20" t="s">
        <v>17</v>
      </c>
    </row>
    <row r="870" spans="1:1" x14ac:dyDescent="0.2">
      <c r="A870" s="20" t="s">
        <v>594</v>
      </c>
    </row>
    <row r="871" spans="1:1" x14ac:dyDescent="0.2">
      <c r="A871" s="20" t="s">
        <v>373</v>
      </c>
    </row>
    <row r="872" spans="1:1" x14ac:dyDescent="0.2">
      <c r="A872" s="20" t="s">
        <v>2364</v>
      </c>
    </row>
    <row r="873" spans="1:1" x14ac:dyDescent="0.2">
      <c r="A873" s="20" t="s">
        <v>2165</v>
      </c>
    </row>
    <row r="874" spans="1:1" x14ac:dyDescent="0.2">
      <c r="A874" s="20" t="s">
        <v>2490</v>
      </c>
    </row>
    <row r="875" spans="1:1" x14ac:dyDescent="0.2">
      <c r="A875" s="20" t="s">
        <v>2541</v>
      </c>
    </row>
    <row r="876" spans="1:1" x14ac:dyDescent="0.2">
      <c r="A876" s="20" t="s">
        <v>705</v>
      </c>
    </row>
    <row r="877" spans="1:1" x14ac:dyDescent="0.2">
      <c r="A877" s="20" t="s">
        <v>2323</v>
      </c>
    </row>
    <row r="878" spans="1:1" x14ac:dyDescent="0.2">
      <c r="A878" s="20" t="s">
        <v>2354</v>
      </c>
    </row>
    <row r="879" spans="1:1" x14ac:dyDescent="0.2">
      <c r="A879" s="20" t="s">
        <v>69</v>
      </c>
    </row>
    <row r="880" spans="1:1" x14ac:dyDescent="0.2">
      <c r="A880" s="20" t="s">
        <v>631</v>
      </c>
    </row>
    <row r="881" spans="1:1" x14ac:dyDescent="0.2">
      <c r="A881" s="20" t="s">
        <v>410</v>
      </c>
    </row>
    <row r="882" spans="1:1" x14ac:dyDescent="0.2">
      <c r="A882" s="20" t="s">
        <v>2401</v>
      </c>
    </row>
    <row r="883" spans="1:1" x14ac:dyDescent="0.2">
      <c r="A883" s="20" t="s">
        <v>2202</v>
      </c>
    </row>
    <row r="884" spans="1:1" x14ac:dyDescent="0.2">
      <c r="A884" s="20" t="s">
        <v>1906</v>
      </c>
    </row>
    <row r="885" spans="1:1" x14ac:dyDescent="0.2">
      <c r="A885" s="20" t="s">
        <v>635</v>
      </c>
    </row>
    <row r="886" spans="1:1" x14ac:dyDescent="0.2">
      <c r="A886" s="20" t="s">
        <v>414</v>
      </c>
    </row>
    <row r="887" spans="1:1" x14ac:dyDescent="0.2">
      <c r="A887" s="20" t="s">
        <v>2405</v>
      </c>
    </row>
    <row r="888" spans="1:1" x14ac:dyDescent="0.2">
      <c r="A888" s="20" t="s">
        <v>2206</v>
      </c>
    </row>
    <row r="889" spans="1:1" x14ac:dyDescent="0.2">
      <c r="A889" s="20" t="s">
        <v>2708</v>
      </c>
    </row>
    <row r="890" spans="1:1" x14ac:dyDescent="0.2">
      <c r="A890" s="20" t="s">
        <v>2799</v>
      </c>
    </row>
    <row r="891" spans="1:1" x14ac:dyDescent="0.2">
      <c r="A891" s="20" t="s">
        <v>2854</v>
      </c>
    </row>
    <row r="892" spans="1:1" x14ac:dyDescent="0.2">
      <c r="A892" s="20" t="s">
        <v>2911</v>
      </c>
    </row>
    <row r="893" spans="1:1" x14ac:dyDescent="0.2">
      <c r="A893" s="20" t="s">
        <v>2968</v>
      </c>
    </row>
    <row r="894" spans="1:1" x14ac:dyDescent="0.2">
      <c r="A894" s="20" t="s">
        <v>2710</v>
      </c>
    </row>
    <row r="895" spans="1:1" x14ac:dyDescent="0.2">
      <c r="A895" s="20" t="s">
        <v>2800</v>
      </c>
    </row>
    <row r="896" spans="1:1" x14ac:dyDescent="0.2">
      <c r="A896" s="20" t="s">
        <v>2855</v>
      </c>
    </row>
    <row r="897" spans="1:1" x14ac:dyDescent="0.2">
      <c r="A897" s="20" t="s">
        <v>2912</v>
      </c>
    </row>
    <row r="898" spans="1:1" x14ac:dyDescent="0.2">
      <c r="A898" s="20" t="s">
        <v>2969</v>
      </c>
    </row>
    <row r="899" spans="1:1" x14ac:dyDescent="0.2">
      <c r="A899" s="20" t="s">
        <v>67</v>
      </c>
    </row>
    <row r="900" spans="1:1" x14ac:dyDescent="0.2">
      <c r="A900" s="20" t="s">
        <v>630</v>
      </c>
    </row>
    <row r="901" spans="1:1" x14ac:dyDescent="0.2">
      <c r="A901" s="20" t="s">
        <v>409</v>
      </c>
    </row>
    <row r="902" spans="1:1" x14ac:dyDescent="0.2">
      <c r="A902" s="20" t="s">
        <v>2400</v>
      </c>
    </row>
    <row r="903" spans="1:1" x14ac:dyDescent="0.2">
      <c r="A903" s="20" t="s">
        <v>2201</v>
      </c>
    </row>
    <row r="904" spans="1:1" x14ac:dyDescent="0.2">
      <c r="A904" s="20" t="s">
        <v>1904</v>
      </c>
    </row>
    <row r="905" spans="1:1" x14ac:dyDescent="0.2">
      <c r="A905" s="20" t="s">
        <v>634</v>
      </c>
    </row>
    <row r="906" spans="1:1" x14ac:dyDescent="0.2">
      <c r="A906" s="20" t="s">
        <v>413</v>
      </c>
    </row>
    <row r="907" spans="1:1" x14ac:dyDescent="0.2">
      <c r="A907" s="20" t="s">
        <v>2404</v>
      </c>
    </row>
    <row r="908" spans="1:1" x14ac:dyDescent="0.2">
      <c r="A908" s="20" t="s">
        <v>2205</v>
      </c>
    </row>
    <row r="909" spans="1:1" x14ac:dyDescent="0.2">
      <c r="A909" s="20" t="s">
        <v>2492</v>
      </c>
    </row>
    <row r="910" spans="1:1" x14ac:dyDescent="0.2">
      <c r="A910" s="20" t="s">
        <v>2542</v>
      </c>
    </row>
    <row r="911" spans="1:1" x14ac:dyDescent="0.2">
      <c r="A911" s="20" t="s">
        <v>706</v>
      </c>
    </row>
    <row r="912" spans="1:1" x14ac:dyDescent="0.2">
      <c r="A912" s="20" t="s">
        <v>2324</v>
      </c>
    </row>
    <row r="913" spans="1:1" x14ac:dyDescent="0.2">
      <c r="A913" s="20" t="s">
        <v>2355</v>
      </c>
    </row>
    <row r="914" spans="1:1" x14ac:dyDescent="0.2">
      <c r="A914" s="20" t="s">
        <v>1902</v>
      </c>
    </row>
    <row r="915" spans="1:1" x14ac:dyDescent="0.2">
      <c r="A915" s="20" t="s">
        <v>633</v>
      </c>
    </row>
    <row r="916" spans="1:1" x14ac:dyDescent="0.2">
      <c r="A916" s="20" t="s">
        <v>412</v>
      </c>
    </row>
    <row r="917" spans="1:1" x14ac:dyDescent="0.2">
      <c r="A917" s="20" t="s">
        <v>2403</v>
      </c>
    </row>
    <row r="918" spans="1:1" x14ac:dyDescent="0.2">
      <c r="A918" s="20" t="s">
        <v>2204</v>
      </c>
    </row>
    <row r="919" spans="1:1" x14ac:dyDescent="0.2">
      <c r="A919" s="20" t="s">
        <v>71</v>
      </c>
    </row>
    <row r="920" spans="1:1" x14ac:dyDescent="0.2">
      <c r="A920" s="20" t="s">
        <v>632</v>
      </c>
    </row>
    <row r="921" spans="1:1" x14ac:dyDescent="0.2">
      <c r="A921" s="20" t="s">
        <v>411</v>
      </c>
    </row>
    <row r="922" spans="1:1" x14ac:dyDescent="0.2">
      <c r="A922" s="20" t="s">
        <v>2402</v>
      </c>
    </row>
    <row r="923" spans="1:1" x14ac:dyDescent="0.2">
      <c r="A923" s="20" t="s">
        <v>2203</v>
      </c>
    </row>
    <row r="924" spans="1:1" x14ac:dyDescent="0.2">
      <c r="A924" s="20" t="s">
        <v>25</v>
      </c>
    </row>
    <row r="925" spans="1:1" x14ac:dyDescent="0.2">
      <c r="A925" s="20" t="s">
        <v>598</v>
      </c>
    </row>
    <row r="926" spans="1:1" x14ac:dyDescent="0.2">
      <c r="A926" s="20" t="s">
        <v>377</v>
      </c>
    </row>
    <row r="927" spans="1:1" x14ac:dyDescent="0.2">
      <c r="A927" s="20" t="s">
        <v>2368</v>
      </c>
    </row>
    <row r="928" spans="1:1" x14ac:dyDescent="0.2">
      <c r="A928" s="20" t="s">
        <v>2169</v>
      </c>
    </row>
    <row r="929" spans="1:1" x14ac:dyDescent="0.2">
      <c r="A929" s="20" t="s">
        <v>1920</v>
      </c>
    </row>
    <row r="930" spans="1:1" x14ac:dyDescent="0.2">
      <c r="A930" s="20" t="s">
        <v>642</v>
      </c>
    </row>
    <row r="931" spans="1:1" x14ac:dyDescent="0.2">
      <c r="A931" s="20" t="s">
        <v>421</v>
      </c>
    </row>
    <row r="932" spans="1:1" x14ac:dyDescent="0.2">
      <c r="A932" s="20" t="s">
        <v>2071</v>
      </c>
    </row>
    <row r="933" spans="1:1" x14ac:dyDescent="0.2">
      <c r="A933" s="20" t="s">
        <v>2214</v>
      </c>
    </row>
    <row r="934" spans="1:1" x14ac:dyDescent="0.2">
      <c r="A934" s="20" t="s">
        <v>1926</v>
      </c>
    </row>
    <row r="935" spans="1:1" x14ac:dyDescent="0.2">
      <c r="A935" s="20" t="s">
        <v>645</v>
      </c>
    </row>
    <row r="936" spans="1:1" x14ac:dyDescent="0.2">
      <c r="A936" s="20" t="s">
        <v>424</v>
      </c>
    </row>
    <row r="937" spans="1:1" x14ac:dyDescent="0.2">
      <c r="A937" s="20" t="s">
        <v>2074</v>
      </c>
    </row>
    <row r="938" spans="1:1" x14ac:dyDescent="0.2">
      <c r="A938" s="20" t="s">
        <v>2217</v>
      </c>
    </row>
    <row r="939" spans="1:1" x14ac:dyDescent="0.2">
      <c r="A939" s="20" t="s">
        <v>1934</v>
      </c>
    </row>
    <row r="940" spans="1:1" x14ac:dyDescent="0.2">
      <c r="A940" s="20" t="s">
        <v>649</v>
      </c>
    </row>
    <row r="941" spans="1:1" x14ac:dyDescent="0.2">
      <c r="A941" s="20" t="s">
        <v>428</v>
      </c>
    </row>
    <row r="942" spans="1:1" x14ac:dyDescent="0.2">
      <c r="A942" s="20" t="s">
        <v>2078</v>
      </c>
    </row>
    <row r="943" spans="1:1" x14ac:dyDescent="0.2">
      <c r="A943" s="20" t="s">
        <v>2221</v>
      </c>
    </row>
    <row r="944" spans="1:1" x14ac:dyDescent="0.2">
      <c r="A944" s="20" t="s">
        <v>2716</v>
      </c>
    </row>
    <row r="945" spans="1:1" x14ac:dyDescent="0.2">
      <c r="A945" s="20" t="s">
        <v>2803</v>
      </c>
    </row>
    <row r="946" spans="1:1" x14ac:dyDescent="0.2">
      <c r="A946" s="20" t="s">
        <v>2858</v>
      </c>
    </row>
    <row r="947" spans="1:1" x14ac:dyDescent="0.2">
      <c r="A947" s="20" t="s">
        <v>2915</v>
      </c>
    </row>
    <row r="948" spans="1:1" x14ac:dyDescent="0.2">
      <c r="A948" s="20" t="s">
        <v>2972</v>
      </c>
    </row>
    <row r="949" spans="1:1" x14ac:dyDescent="0.2">
      <c r="A949" s="20" t="s">
        <v>2718</v>
      </c>
    </row>
    <row r="950" spans="1:1" x14ac:dyDescent="0.2">
      <c r="A950" s="20" t="s">
        <v>2804</v>
      </c>
    </row>
    <row r="951" spans="1:1" x14ac:dyDescent="0.2">
      <c r="A951" s="20" t="s">
        <v>2859</v>
      </c>
    </row>
    <row r="952" spans="1:1" x14ac:dyDescent="0.2">
      <c r="A952" s="20" t="s">
        <v>2916</v>
      </c>
    </row>
    <row r="953" spans="1:1" x14ac:dyDescent="0.2">
      <c r="A953" s="20" t="s">
        <v>2973</v>
      </c>
    </row>
    <row r="954" spans="1:1" x14ac:dyDescent="0.2">
      <c r="A954" s="20" t="s">
        <v>1924</v>
      </c>
    </row>
    <row r="955" spans="1:1" x14ac:dyDescent="0.2">
      <c r="A955" s="20" t="s">
        <v>644</v>
      </c>
    </row>
    <row r="956" spans="1:1" x14ac:dyDescent="0.2">
      <c r="A956" s="20" t="s">
        <v>423</v>
      </c>
    </row>
    <row r="957" spans="1:1" x14ac:dyDescent="0.2">
      <c r="A957" s="20" t="s">
        <v>2073</v>
      </c>
    </row>
    <row r="958" spans="1:1" x14ac:dyDescent="0.2">
      <c r="A958" s="20" t="s">
        <v>2216</v>
      </c>
    </row>
    <row r="959" spans="1:1" x14ac:dyDescent="0.2">
      <c r="A959" s="20" t="s">
        <v>1932</v>
      </c>
    </row>
    <row r="960" spans="1:1" x14ac:dyDescent="0.2">
      <c r="A960" s="20" t="s">
        <v>648</v>
      </c>
    </row>
    <row r="961" spans="1:1" x14ac:dyDescent="0.2">
      <c r="A961" s="20" t="s">
        <v>427</v>
      </c>
    </row>
    <row r="962" spans="1:1" x14ac:dyDescent="0.2">
      <c r="A962" s="20" t="s">
        <v>2077</v>
      </c>
    </row>
    <row r="963" spans="1:1" x14ac:dyDescent="0.2">
      <c r="A963" s="20" t="s">
        <v>2220</v>
      </c>
    </row>
    <row r="964" spans="1:1" x14ac:dyDescent="0.2">
      <c r="A964" s="20" t="s">
        <v>1922</v>
      </c>
    </row>
    <row r="965" spans="1:1" x14ac:dyDescent="0.2">
      <c r="A965" s="20" t="s">
        <v>643</v>
      </c>
    </row>
    <row r="966" spans="1:1" x14ac:dyDescent="0.2">
      <c r="A966" s="20" t="s">
        <v>422</v>
      </c>
    </row>
    <row r="967" spans="1:1" x14ac:dyDescent="0.2">
      <c r="A967" s="20" t="s">
        <v>2072</v>
      </c>
    </row>
    <row r="968" spans="1:1" x14ac:dyDescent="0.2">
      <c r="A968" s="20" t="s">
        <v>2215</v>
      </c>
    </row>
    <row r="969" spans="1:1" x14ac:dyDescent="0.2">
      <c r="A969" s="20" t="s">
        <v>1930</v>
      </c>
    </row>
    <row r="970" spans="1:1" x14ac:dyDescent="0.2">
      <c r="A970" s="20" t="s">
        <v>647</v>
      </c>
    </row>
    <row r="971" spans="1:1" x14ac:dyDescent="0.2">
      <c r="A971" s="20" t="s">
        <v>426</v>
      </c>
    </row>
    <row r="972" spans="1:1" x14ac:dyDescent="0.2">
      <c r="A972" s="20" t="s">
        <v>2076</v>
      </c>
    </row>
    <row r="973" spans="1:1" x14ac:dyDescent="0.2">
      <c r="A973" s="20" t="s">
        <v>2219</v>
      </c>
    </row>
    <row r="974" spans="1:1" x14ac:dyDescent="0.2">
      <c r="A974" s="20" t="s">
        <v>1928</v>
      </c>
    </row>
    <row r="975" spans="1:1" x14ac:dyDescent="0.2">
      <c r="A975" s="20" t="s">
        <v>646</v>
      </c>
    </row>
    <row r="976" spans="1:1" x14ac:dyDescent="0.2">
      <c r="A976" s="20" t="s">
        <v>425</v>
      </c>
    </row>
    <row r="977" spans="1:1" x14ac:dyDescent="0.2">
      <c r="A977" s="20" t="s">
        <v>2075</v>
      </c>
    </row>
    <row r="978" spans="1:1" x14ac:dyDescent="0.2">
      <c r="A978" s="20" t="s">
        <v>2218</v>
      </c>
    </row>
    <row r="979" spans="1:1" x14ac:dyDescent="0.2">
      <c r="A979" s="20" t="s">
        <v>29</v>
      </c>
    </row>
    <row r="980" spans="1:1" x14ac:dyDescent="0.2">
      <c r="A980" s="20" t="s">
        <v>601</v>
      </c>
    </row>
    <row r="981" spans="1:1" x14ac:dyDescent="0.2">
      <c r="A981" s="20" t="s">
        <v>380</v>
      </c>
    </row>
    <row r="982" spans="1:1" x14ac:dyDescent="0.2">
      <c r="A982" s="20" t="s">
        <v>2371</v>
      </c>
    </row>
    <row r="983" spans="1:1" x14ac:dyDescent="0.2">
      <c r="A983" s="20" t="s">
        <v>2172</v>
      </c>
    </row>
    <row r="984" spans="1:1" x14ac:dyDescent="0.2">
      <c r="A984" s="20" t="s">
        <v>34</v>
      </c>
    </row>
    <row r="985" spans="1:1" x14ac:dyDescent="0.2">
      <c r="A985" s="20" t="s">
        <v>605</v>
      </c>
    </row>
    <row r="986" spans="1:1" x14ac:dyDescent="0.2">
      <c r="A986" s="20" t="s">
        <v>384</v>
      </c>
    </row>
    <row r="987" spans="1:1" x14ac:dyDescent="0.2">
      <c r="A987" s="20" t="s">
        <v>2375</v>
      </c>
    </row>
    <row r="988" spans="1:1" x14ac:dyDescent="0.2">
      <c r="A988" s="20" t="s">
        <v>2176</v>
      </c>
    </row>
    <row r="989" spans="1:1" x14ac:dyDescent="0.2">
      <c r="A989" s="20" t="s">
        <v>2699</v>
      </c>
    </row>
    <row r="990" spans="1:1" x14ac:dyDescent="0.2">
      <c r="A990" s="20" t="s">
        <v>2791</v>
      </c>
    </row>
    <row r="991" spans="1:1" x14ac:dyDescent="0.2">
      <c r="A991" s="20" t="s">
        <v>2846</v>
      </c>
    </row>
    <row r="992" spans="1:1" x14ac:dyDescent="0.2">
      <c r="A992" s="20" t="s">
        <v>2903</v>
      </c>
    </row>
    <row r="993" spans="1:1" x14ac:dyDescent="0.2">
      <c r="A993" s="20" t="s">
        <v>2960</v>
      </c>
    </row>
    <row r="994" spans="1:1" x14ac:dyDescent="0.2">
      <c r="A994" s="20" t="s">
        <v>2700</v>
      </c>
    </row>
    <row r="995" spans="1:1" x14ac:dyDescent="0.2">
      <c r="A995" s="20" t="s">
        <v>2792</v>
      </c>
    </row>
    <row r="996" spans="1:1" x14ac:dyDescent="0.2">
      <c r="A996" s="20" t="s">
        <v>2847</v>
      </c>
    </row>
    <row r="997" spans="1:1" x14ac:dyDescent="0.2">
      <c r="A997" s="20" t="s">
        <v>2904</v>
      </c>
    </row>
    <row r="998" spans="1:1" x14ac:dyDescent="0.2">
      <c r="A998" s="20" t="s">
        <v>2961</v>
      </c>
    </row>
    <row r="999" spans="1:1" x14ac:dyDescent="0.2">
      <c r="A999" s="20" t="s">
        <v>28</v>
      </c>
    </row>
    <row r="1000" spans="1:1" x14ac:dyDescent="0.2">
      <c r="A1000" s="20" t="s">
        <v>600</v>
      </c>
    </row>
    <row r="1001" spans="1:1" x14ac:dyDescent="0.2">
      <c r="A1001" s="20" t="s">
        <v>379</v>
      </c>
    </row>
    <row r="1002" spans="1:1" x14ac:dyDescent="0.2">
      <c r="A1002" s="20" t="s">
        <v>2370</v>
      </c>
    </row>
    <row r="1003" spans="1:1" x14ac:dyDescent="0.2">
      <c r="A1003" s="20" t="s">
        <v>2171</v>
      </c>
    </row>
    <row r="1004" spans="1:1" x14ac:dyDescent="0.2">
      <c r="A1004" s="20" t="s">
        <v>33</v>
      </c>
    </row>
    <row r="1005" spans="1:1" x14ac:dyDescent="0.2">
      <c r="A1005" s="20" t="s">
        <v>604</v>
      </c>
    </row>
    <row r="1006" spans="1:1" x14ac:dyDescent="0.2">
      <c r="A1006" s="20" t="s">
        <v>383</v>
      </c>
    </row>
    <row r="1007" spans="1:1" x14ac:dyDescent="0.2">
      <c r="A1007" s="20" t="s">
        <v>2374</v>
      </c>
    </row>
    <row r="1008" spans="1:1" x14ac:dyDescent="0.2">
      <c r="A1008" s="20" t="s">
        <v>2175</v>
      </c>
    </row>
    <row r="1009" spans="1:1" x14ac:dyDescent="0.2">
      <c r="A1009" s="20" t="s">
        <v>26</v>
      </c>
    </row>
    <row r="1010" spans="1:1" x14ac:dyDescent="0.2">
      <c r="A1010" s="20" t="s">
        <v>599</v>
      </c>
    </row>
    <row r="1011" spans="1:1" x14ac:dyDescent="0.2">
      <c r="A1011" s="20" t="s">
        <v>378</v>
      </c>
    </row>
    <row r="1012" spans="1:1" x14ac:dyDescent="0.2">
      <c r="A1012" s="20" t="s">
        <v>2369</v>
      </c>
    </row>
    <row r="1013" spans="1:1" x14ac:dyDescent="0.2">
      <c r="A1013" s="20" t="s">
        <v>2170</v>
      </c>
    </row>
    <row r="1014" spans="1:1" x14ac:dyDescent="0.2">
      <c r="A1014" s="20" t="s">
        <v>31</v>
      </c>
    </row>
    <row r="1015" spans="1:1" x14ac:dyDescent="0.2">
      <c r="A1015" s="20" t="s">
        <v>603</v>
      </c>
    </row>
    <row r="1016" spans="1:1" x14ac:dyDescent="0.2">
      <c r="A1016" s="20" t="s">
        <v>382</v>
      </c>
    </row>
    <row r="1017" spans="1:1" x14ac:dyDescent="0.2">
      <c r="A1017" s="20" t="s">
        <v>2373</v>
      </c>
    </row>
    <row r="1018" spans="1:1" x14ac:dyDescent="0.2">
      <c r="A1018" s="20" t="s">
        <v>2174</v>
      </c>
    </row>
    <row r="1019" spans="1:1" x14ac:dyDescent="0.2">
      <c r="A1019" s="20" t="s">
        <v>30</v>
      </c>
    </row>
    <row r="1020" spans="1:1" x14ac:dyDescent="0.2">
      <c r="A1020" s="20" t="s">
        <v>602</v>
      </c>
    </row>
    <row r="1021" spans="1:1" x14ac:dyDescent="0.2">
      <c r="A1021" s="20" t="s">
        <v>381</v>
      </c>
    </row>
    <row r="1022" spans="1:1" x14ac:dyDescent="0.2">
      <c r="A1022" s="20" t="s">
        <v>2372</v>
      </c>
    </row>
    <row r="1023" spans="1:1" x14ac:dyDescent="0.2">
      <c r="A1023" s="20" t="s">
        <v>2173</v>
      </c>
    </row>
    <row r="1024" spans="1:1" x14ac:dyDescent="0.2">
      <c r="A1024" s="20" t="s">
        <v>2</v>
      </c>
    </row>
    <row r="1025" spans="1:1" x14ac:dyDescent="0.2">
      <c r="A1025" s="20" t="s">
        <v>586</v>
      </c>
    </row>
    <row r="1026" spans="1:1" x14ac:dyDescent="0.2">
      <c r="A1026" s="20" t="s">
        <v>366</v>
      </c>
    </row>
    <row r="1027" spans="1:1" x14ac:dyDescent="0.2">
      <c r="A1027" s="20" t="s">
        <v>552</v>
      </c>
    </row>
    <row r="1028" spans="1:1" x14ac:dyDescent="0.2">
      <c r="A1028" s="20" t="s">
        <v>2155</v>
      </c>
    </row>
    <row r="1029" spans="1:1" x14ac:dyDescent="0.2">
      <c r="A1029" s="20" t="s">
        <v>10</v>
      </c>
    </row>
    <row r="1030" spans="1:1" x14ac:dyDescent="0.2">
      <c r="A1030" s="20" t="s">
        <v>590</v>
      </c>
    </row>
    <row r="1031" spans="1:1" x14ac:dyDescent="0.2">
      <c r="A1031" s="20" t="s">
        <v>370</v>
      </c>
    </row>
    <row r="1032" spans="1:1" x14ac:dyDescent="0.2">
      <c r="A1032" s="20" t="s">
        <v>2361</v>
      </c>
    </row>
    <row r="1033" spans="1:1" x14ac:dyDescent="0.2">
      <c r="A1033" s="20" t="s">
        <v>2161</v>
      </c>
    </row>
    <row r="1034" spans="1:1" x14ac:dyDescent="0.2">
      <c r="A1034" s="20" t="s">
        <v>2691</v>
      </c>
    </row>
    <row r="1035" spans="1:1" x14ac:dyDescent="0.2">
      <c r="A1035" s="20" t="s">
        <v>2786</v>
      </c>
    </row>
    <row r="1036" spans="1:1" x14ac:dyDescent="0.2">
      <c r="A1036" s="20" t="s">
        <v>2842</v>
      </c>
    </row>
    <row r="1037" spans="1:1" x14ac:dyDescent="0.2">
      <c r="A1037" s="20" t="s">
        <v>2899</v>
      </c>
    </row>
    <row r="1038" spans="1:1" x14ac:dyDescent="0.2">
      <c r="A1038" s="20" t="s">
        <v>2955</v>
      </c>
    </row>
    <row r="1039" spans="1:1" x14ac:dyDescent="0.2">
      <c r="A1039" s="20" t="s">
        <v>2693</v>
      </c>
    </row>
    <row r="1040" spans="1:1" x14ac:dyDescent="0.2">
      <c r="A1040" s="20" t="s">
        <v>2787</v>
      </c>
    </row>
    <row r="1041" spans="1:1" x14ac:dyDescent="0.2">
      <c r="A1041" s="20" t="s">
        <v>2843</v>
      </c>
    </row>
    <row r="1042" spans="1:1" x14ac:dyDescent="0.2">
      <c r="A1042" s="20" t="s">
        <v>2900</v>
      </c>
    </row>
    <row r="1043" spans="1:1" x14ac:dyDescent="0.2">
      <c r="A1043" s="20" t="s">
        <v>2956</v>
      </c>
    </row>
    <row r="1044" spans="1:1" x14ac:dyDescent="0.2">
      <c r="A1044" s="20" t="s">
        <v>0</v>
      </c>
    </row>
    <row r="1045" spans="1:1" x14ac:dyDescent="0.2">
      <c r="A1045" s="20" t="s">
        <v>585</v>
      </c>
    </row>
    <row r="1046" spans="1:1" x14ac:dyDescent="0.2">
      <c r="A1046" s="20" t="s">
        <v>365</v>
      </c>
    </row>
    <row r="1047" spans="1:1" x14ac:dyDescent="0.2">
      <c r="A1047" s="20" t="s">
        <v>551</v>
      </c>
    </row>
    <row r="1048" spans="1:1" x14ac:dyDescent="0.2">
      <c r="A1048" s="20" t="s">
        <v>2154</v>
      </c>
    </row>
    <row r="1049" spans="1:1" x14ac:dyDescent="0.2">
      <c r="A1049" s="20" t="s">
        <v>8</v>
      </c>
    </row>
    <row r="1050" spans="1:1" x14ac:dyDescent="0.2">
      <c r="A1050" s="20" t="s">
        <v>589</v>
      </c>
    </row>
    <row r="1051" spans="1:1" x14ac:dyDescent="0.2">
      <c r="A1051" s="20" t="s">
        <v>369</v>
      </c>
    </row>
    <row r="1052" spans="1:1" x14ac:dyDescent="0.2">
      <c r="A1052" s="20" t="s">
        <v>2360</v>
      </c>
    </row>
    <row r="1053" spans="1:1" x14ac:dyDescent="0.2">
      <c r="A1053" s="20" t="s">
        <v>2159</v>
      </c>
    </row>
    <row r="1054" spans="1:1" x14ac:dyDescent="0.2">
      <c r="A1054" s="20" t="s">
        <v>2484</v>
      </c>
    </row>
    <row r="1055" spans="1:1" x14ac:dyDescent="0.2">
      <c r="A1055" s="20" t="s">
        <v>2538</v>
      </c>
    </row>
    <row r="1056" spans="1:1" x14ac:dyDescent="0.2">
      <c r="A1056" s="20" t="s">
        <v>702</v>
      </c>
    </row>
    <row r="1057" spans="1:1" x14ac:dyDescent="0.2">
      <c r="A1057" s="20" t="s">
        <v>2320</v>
      </c>
    </row>
    <row r="1058" spans="1:1" x14ac:dyDescent="0.2">
      <c r="A1058" s="20" t="s">
        <v>2351</v>
      </c>
    </row>
    <row r="1059" spans="1:1" x14ac:dyDescent="0.2">
      <c r="A1059" s="20" t="s">
        <v>6</v>
      </c>
    </row>
    <row r="1060" spans="1:1" x14ac:dyDescent="0.2">
      <c r="A1060" s="20" t="s">
        <v>588</v>
      </c>
    </row>
    <row r="1061" spans="1:1" x14ac:dyDescent="0.2">
      <c r="A1061" s="20" t="s">
        <v>368</v>
      </c>
    </row>
    <row r="1062" spans="1:1" x14ac:dyDescent="0.2">
      <c r="A1062" s="20" t="s">
        <v>2359</v>
      </c>
    </row>
    <row r="1063" spans="1:1" x14ac:dyDescent="0.2">
      <c r="A1063" s="20" t="s">
        <v>2157</v>
      </c>
    </row>
    <row r="1064" spans="1:1" x14ac:dyDescent="0.2">
      <c r="A1064" s="20" t="s">
        <v>46</v>
      </c>
    </row>
    <row r="1065" spans="1:1" x14ac:dyDescent="0.2">
      <c r="A1065" s="20" t="s">
        <v>614</v>
      </c>
    </row>
    <row r="1066" spans="1:1" x14ac:dyDescent="0.2">
      <c r="A1066" s="20" t="s">
        <v>393</v>
      </c>
    </row>
    <row r="1067" spans="1:1" x14ac:dyDescent="0.2">
      <c r="A1067" s="20" t="s">
        <v>2384</v>
      </c>
    </row>
    <row r="1068" spans="1:1" x14ac:dyDescent="0.2">
      <c r="A1068" s="20" t="s">
        <v>2185</v>
      </c>
    </row>
    <row r="1069" spans="1:1" x14ac:dyDescent="0.2">
      <c r="A1069" s="20" t="s">
        <v>1952</v>
      </c>
    </row>
    <row r="1070" spans="1:1" x14ac:dyDescent="0.2">
      <c r="A1070" s="20" t="s">
        <v>658</v>
      </c>
    </row>
    <row r="1071" spans="1:1" x14ac:dyDescent="0.2">
      <c r="A1071" s="20" t="s">
        <v>437</v>
      </c>
    </row>
    <row r="1072" spans="1:1" x14ac:dyDescent="0.2">
      <c r="A1072" s="20" t="s">
        <v>2087</v>
      </c>
    </row>
    <row r="1073" spans="1:1" x14ac:dyDescent="0.2">
      <c r="A1073" s="20" t="s">
        <v>2230</v>
      </c>
    </row>
    <row r="1074" spans="1:1" x14ac:dyDescent="0.2">
      <c r="A1074" s="20" t="s">
        <v>1958</v>
      </c>
    </row>
    <row r="1075" spans="1:1" x14ac:dyDescent="0.2">
      <c r="A1075" s="20" t="s">
        <v>661</v>
      </c>
    </row>
    <row r="1076" spans="1:1" x14ac:dyDescent="0.2">
      <c r="A1076" s="20" t="s">
        <v>440</v>
      </c>
    </row>
    <row r="1077" spans="1:1" x14ac:dyDescent="0.2">
      <c r="A1077" s="20" t="s">
        <v>2090</v>
      </c>
    </row>
    <row r="1078" spans="1:1" x14ac:dyDescent="0.2">
      <c r="A1078" s="20" t="s">
        <v>2233</v>
      </c>
    </row>
    <row r="1079" spans="1:1" x14ac:dyDescent="0.2">
      <c r="A1079" s="20" t="s">
        <v>1966</v>
      </c>
    </row>
    <row r="1080" spans="1:1" x14ac:dyDescent="0.2">
      <c r="A1080" s="20" t="s">
        <v>665</v>
      </c>
    </row>
    <row r="1081" spans="1:1" x14ac:dyDescent="0.2">
      <c r="A1081" s="20" t="s">
        <v>444</v>
      </c>
    </row>
    <row r="1082" spans="1:1" x14ac:dyDescent="0.2">
      <c r="A1082" s="20" t="s">
        <v>2094</v>
      </c>
    </row>
    <row r="1083" spans="1:1" x14ac:dyDescent="0.2">
      <c r="A1083" s="20" t="s">
        <v>2237</v>
      </c>
    </row>
    <row r="1084" spans="1:1" x14ac:dyDescent="0.2">
      <c r="A1084" s="20" t="s">
        <v>2724</v>
      </c>
    </row>
    <row r="1085" spans="1:1" x14ac:dyDescent="0.2">
      <c r="A1085" s="20" t="s">
        <v>2807</v>
      </c>
    </row>
    <row r="1086" spans="1:1" x14ac:dyDescent="0.2">
      <c r="A1086" s="20" t="s">
        <v>2862</v>
      </c>
    </row>
    <row r="1087" spans="1:1" x14ac:dyDescent="0.2">
      <c r="A1087" s="20" t="s">
        <v>2919</v>
      </c>
    </row>
    <row r="1088" spans="1:1" x14ac:dyDescent="0.2">
      <c r="A1088" s="20" t="s">
        <v>2976</v>
      </c>
    </row>
    <row r="1089" spans="1:1" x14ac:dyDescent="0.2">
      <c r="A1089" s="20" t="s">
        <v>2726</v>
      </c>
    </row>
    <row r="1090" spans="1:1" x14ac:dyDescent="0.2">
      <c r="A1090" s="20" t="s">
        <v>2808</v>
      </c>
    </row>
    <row r="1091" spans="1:1" x14ac:dyDescent="0.2">
      <c r="A1091" s="20" t="s">
        <v>2863</v>
      </c>
    </row>
    <row r="1092" spans="1:1" x14ac:dyDescent="0.2">
      <c r="A1092" s="20" t="s">
        <v>2920</v>
      </c>
    </row>
    <row r="1093" spans="1:1" x14ac:dyDescent="0.2">
      <c r="A1093" s="20" t="s">
        <v>2977</v>
      </c>
    </row>
    <row r="1094" spans="1:1" x14ac:dyDescent="0.2">
      <c r="A1094" s="20" t="s">
        <v>1956</v>
      </c>
    </row>
    <row r="1095" spans="1:1" x14ac:dyDescent="0.2">
      <c r="A1095" s="20" t="s">
        <v>660</v>
      </c>
    </row>
    <row r="1096" spans="1:1" x14ac:dyDescent="0.2">
      <c r="A1096" s="20" t="s">
        <v>439</v>
      </c>
    </row>
    <row r="1097" spans="1:1" x14ac:dyDescent="0.2">
      <c r="A1097" s="20" t="s">
        <v>2089</v>
      </c>
    </row>
    <row r="1098" spans="1:1" x14ac:dyDescent="0.2">
      <c r="A1098" s="20" t="s">
        <v>2232</v>
      </c>
    </row>
    <row r="1099" spans="1:1" x14ac:dyDescent="0.2">
      <c r="A1099" s="20" t="s">
        <v>1964</v>
      </c>
    </row>
    <row r="1100" spans="1:1" x14ac:dyDescent="0.2">
      <c r="A1100" s="20" t="s">
        <v>664</v>
      </c>
    </row>
    <row r="1101" spans="1:1" x14ac:dyDescent="0.2">
      <c r="A1101" s="20" t="s">
        <v>443</v>
      </c>
    </row>
    <row r="1102" spans="1:1" x14ac:dyDescent="0.2">
      <c r="A1102" s="20" t="s">
        <v>2093</v>
      </c>
    </row>
    <row r="1103" spans="1:1" x14ac:dyDescent="0.2">
      <c r="A1103" s="20" t="s">
        <v>2236</v>
      </c>
    </row>
    <row r="1104" spans="1:1" x14ac:dyDescent="0.2">
      <c r="A1104" s="20" t="s">
        <v>1954</v>
      </c>
    </row>
    <row r="1105" spans="1:1" x14ac:dyDescent="0.2">
      <c r="A1105" s="20" t="s">
        <v>659</v>
      </c>
    </row>
    <row r="1106" spans="1:1" x14ac:dyDescent="0.2">
      <c r="A1106" s="20" t="s">
        <v>438</v>
      </c>
    </row>
    <row r="1107" spans="1:1" x14ac:dyDescent="0.2">
      <c r="A1107" s="20" t="s">
        <v>2088</v>
      </c>
    </row>
    <row r="1108" spans="1:1" x14ac:dyDescent="0.2">
      <c r="A1108" s="20" t="s">
        <v>2231</v>
      </c>
    </row>
    <row r="1109" spans="1:1" x14ac:dyDescent="0.2">
      <c r="A1109" s="20" t="s">
        <v>1962</v>
      </c>
    </row>
    <row r="1110" spans="1:1" x14ac:dyDescent="0.2">
      <c r="A1110" s="20" t="s">
        <v>663</v>
      </c>
    </row>
    <row r="1111" spans="1:1" x14ac:dyDescent="0.2">
      <c r="A1111" s="20" t="s">
        <v>442</v>
      </c>
    </row>
    <row r="1112" spans="1:1" x14ac:dyDescent="0.2">
      <c r="A1112" s="20" t="s">
        <v>2092</v>
      </c>
    </row>
    <row r="1113" spans="1:1" x14ac:dyDescent="0.2">
      <c r="A1113" s="20" t="s">
        <v>2235</v>
      </c>
    </row>
    <row r="1114" spans="1:1" x14ac:dyDescent="0.2">
      <c r="A1114" s="20" t="s">
        <v>1960</v>
      </c>
    </row>
    <row r="1115" spans="1:1" x14ac:dyDescent="0.2">
      <c r="A1115" s="20" t="s">
        <v>662</v>
      </c>
    </row>
    <row r="1116" spans="1:1" x14ac:dyDescent="0.2">
      <c r="A1116" s="20" t="s">
        <v>441</v>
      </c>
    </row>
    <row r="1117" spans="1:1" x14ac:dyDescent="0.2">
      <c r="A1117" s="20" t="s">
        <v>2091</v>
      </c>
    </row>
    <row r="1118" spans="1:1" x14ac:dyDescent="0.2">
      <c r="A1118" s="20" t="s">
        <v>2234</v>
      </c>
    </row>
    <row r="1119" spans="1:1" x14ac:dyDescent="0.2">
      <c r="A1119" s="20" t="s">
        <v>50</v>
      </c>
    </row>
    <row r="1120" spans="1:1" x14ac:dyDescent="0.2">
      <c r="A1120" s="20" t="s">
        <v>617</v>
      </c>
    </row>
    <row r="1121" spans="1:1" x14ac:dyDescent="0.2">
      <c r="A1121" s="20" t="s">
        <v>396</v>
      </c>
    </row>
    <row r="1122" spans="1:1" x14ac:dyDescent="0.2">
      <c r="A1122" s="20" t="s">
        <v>2387</v>
      </c>
    </row>
    <row r="1123" spans="1:1" x14ac:dyDescent="0.2">
      <c r="A1123" s="20" t="s">
        <v>2188</v>
      </c>
    </row>
    <row r="1124" spans="1:1" x14ac:dyDescent="0.2">
      <c r="A1124" s="20" t="s">
        <v>55</v>
      </c>
    </row>
    <row r="1125" spans="1:1" x14ac:dyDescent="0.2">
      <c r="A1125" s="20" t="s">
        <v>621</v>
      </c>
    </row>
    <row r="1126" spans="1:1" x14ac:dyDescent="0.2">
      <c r="A1126" s="20" t="s">
        <v>400</v>
      </c>
    </row>
    <row r="1127" spans="1:1" x14ac:dyDescent="0.2">
      <c r="A1127" s="20" t="s">
        <v>2391</v>
      </c>
    </row>
    <row r="1128" spans="1:1" x14ac:dyDescent="0.2">
      <c r="A1128" s="20" t="s">
        <v>2192</v>
      </c>
    </row>
    <row r="1129" spans="1:1" x14ac:dyDescent="0.2">
      <c r="A1129" s="20" t="s">
        <v>2704</v>
      </c>
    </row>
    <row r="1130" spans="1:1" x14ac:dyDescent="0.2">
      <c r="A1130" s="20" t="s">
        <v>2795</v>
      </c>
    </row>
    <row r="1131" spans="1:1" x14ac:dyDescent="0.2">
      <c r="A1131" s="20" t="s">
        <v>2850</v>
      </c>
    </row>
    <row r="1132" spans="1:1" x14ac:dyDescent="0.2">
      <c r="A1132" s="20" t="s">
        <v>2907</v>
      </c>
    </row>
    <row r="1133" spans="1:1" x14ac:dyDescent="0.2">
      <c r="A1133" s="20" t="s">
        <v>2964</v>
      </c>
    </row>
    <row r="1134" spans="1:1" x14ac:dyDescent="0.2">
      <c r="A1134" s="20" t="s">
        <v>2705</v>
      </c>
    </row>
    <row r="1135" spans="1:1" x14ac:dyDescent="0.2">
      <c r="A1135" s="20" t="s">
        <v>2796</v>
      </c>
    </row>
    <row r="1136" spans="1:1" x14ac:dyDescent="0.2">
      <c r="A1136" s="20" t="s">
        <v>2851</v>
      </c>
    </row>
    <row r="1137" spans="1:1" x14ac:dyDescent="0.2">
      <c r="A1137" s="20" t="s">
        <v>2908</v>
      </c>
    </row>
    <row r="1138" spans="1:1" x14ac:dyDescent="0.2">
      <c r="A1138" s="20" t="s">
        <v>2965</v>
      </c>
    </row>
    <row r="1139" spans="1:1" x14ac:dyDescent="0.2">
      <c r="A1139" s="20" t="s">
        <v>49</v>
      </c>
    </row>
    <row r="1140" spans="1:1" x14ac:dyDescent="0.2">
      <c r="A1140" s="20" t="s">
        <v>616</v>
      </c>
    </row>
    <row r="1141" spans="1:1" x14ac:dyDescent="0.2">
      <c r="A1141" s="20" t="s">
        <v>395</v>
      </c>
    </row>
    <row r="1142" spans="1:1" x14ac:dyDescent="0.2">
      <c r="A1142" s="20" t="s">
        <v>2386</v>
      </c>
    </row>
    <row r="1143" spans="1:1" x14ac:dyDescent="0.2">
      <c r="A1143" s="20" t="s">
        <v>2187</v>
      </c>
    </row>
    <row r="1144" spans="1:1" x14ac:dyDescent="0.2">
      <c r="A1144" s="20" t="s">
        <v>54</v>
      </c>
    </row>
    <row r="1145" spans="1:1" x14ac:dyDescent="0.2">
      <c r="A1145" s="20" t="s">
        <v>620</v>
      </c>
    </row>
    <row r="1146" spans="1:1" x14ac:dyDescent="0.2">
      <c r="A1146" s="20" t="s">
        <v>399</v>
      </c>
    </row>
    <row r="1147" spans="1:1" x14ac:dyDescent="0.2">
      <c r="A1147" s="20" t="s">
        <v>2390</v>
      </c>
    </row>
    <row r="1148" spans="1:1" x14ac:dyDescent="0.2">
      <c r="A1148" s="20" t="s">
        <v>2191</v>
      </c>
    </row>
    <row r="1149" spans="1:1" x14ac:dyDescent="0.2">
      <c r="A1149" s="20" t="s">
        <v>47</v>
      </c>
    </row>
    <row r="1150" spans="1:1" x14ac:dyDescent="0.2">
      <c r="A1150" s="20" t="s">
        <v>615</v>
      </c>
    </row>
    <row r="1151" spans="1:1" x14ac:dyDescent="0.2">
      <c r="A1151" s="20" t="s">
        <v>394</v>
      </c>
    </row>
    <row r="1152" spans="1:1" x14ac:dyDescent="0.2">
      <c r="A1152" s="20" t="s">
        <v>2385</v>
      </c>
    </row>
    <row r="1153" spans="1:1" x14ac:dyDescent="0.2">
      <c r="A1153" s="20" t="s">
        <v>2186</v>
      </c>
    </row>
    <row r="1154" spans="1:1" x14ac:dyDescent="0.2">
      <c r="A1154" s="20" t="s">
        <v>52</v>
      </c>
    </row>
    <row r="1155" spans="1:1" x14ac:dyDescent="0.2">
      <c r="A1155" s="20" t="s">
        <v>619</v>
      </c>
    </row>
    <row r="1156" spans="1:1" x14ac:dyDescent="0.2">
      <c r="A1156" s="20" t="s">
        <v>398</v>
      </c>
    </row>
    <row r="1157" spans="1:1" x14ac:dyDescent="0.2">
      <c r="A1157" s="20" t="s">
        <v>2389</v>
      </c>
    </row>
    <row r="1158" spans="1:1" x14ac:dyDescent="0.2">
      <c r="A1158" s="20" t="s">
        <v>2190</v>
      </c>
    </row>
    <row r="1159" spans="1:1" x14ac:dyDescent="0.2">
      <c r="A1159" s="20" t="s">
        <v>51</v>
      </c>
    </row>
    <row r="1160" spans="1:1" x14ac:dyDescent="0.2">
      <c r="A1160" s="20" t="s">
        <v>618</v>
      </c>
    </row>
    <row r="1161" spans="1:1" x14ac:dyDescent="0.2">
      <c r="A1161" s="20" t="s">
        <v>397</v>
      </c>
    </row>
    <row r="1162" spans="1:1" x14ac:dyDescent="0.2">
      <c r="A1162" s="20" t="s">
        <v>2388</v>
      </c>
    </row>
    <row r="1163" spans="1:1" x14ac:dyDescent="0.2">
      <c r="A1163" s="20" t="s">
        <v>2189</v>
      </c>
    </row>
    <row r="1164" spans="1:1" x14ac:dyDescent="0.2">
      <c r="A1164" s="20" t="s">
        <v>35</v>
      </c>
    </row>
    <row r="1165" spans="1:1" x14ac:dyDescent="0.2">
      <c r="A1165" s="20" t="s">
        <v>606</v>
      </c>
    </row>
    <row r="1166" spans="1:1" x14ac:dyDescent="0.2">
      <c r="A1166" s="20" t="s">
        <v>385</v>
      </c>
    </row>
    <row r="1167" spans="1:1" x14ac:dyDescent="0.2">
      <c r="A1167" s="20" t="s">
        <v>2376</v>
      </c>
    </row>
    <row r="1168" spans="1:1" x14ac:dyDescent="0.2">
      <c r="A1168" s="20" t="s">
        <v>2177</v>
      </c>
    </row>
    <row r="1169" spans="1:1" x14ac:dyDescent="0.2">
      <c r="A1169" s="20" t="s">
        <v>1936</v>
      </c>
    </row>
    <row r="1170" spans="1:1" x14ac:dyDescent="0.2">
      <c r="A1170" s="20" t="s">
        <v>650</v>
      </c>
    </row>
    <row r="1171" spans="1:1" x14ac:dyDescent="0.2">
      <c r="A1171" s="20" t="s">
        <v>429</v>
      </c>
    </row>
    <row r="1172" spans="1:1" x14ac:dyDescent="0.2">
      <c r="A1172" s="20" t="s">
        <v>2079</v>
      </c>
    </row>
    <row r="1173" spans="1:1" x14ac:dyDescent="0.2">
      <c r="A1173" s="20" t="s">
        <v>2222</v>
      </c>
    </row>
    <row r="1174" spans="1:1" x14ac:dyDescent="0.2">
      <c r="A1174" s="20" t="s">
        <v>1942</v>
      </c>
    </row>
    <row r="1175" spans="1:1" x14ac:dyDescent="0.2">
      <c r="A1175" s="20" t="s">
        <v>653</v>
      </c>
    </row>
    <row r="1176" spans="1:1" x14ac:dyDescent="0.2">
      <c r="A1176" s="20" t="s">
        <v>432</v>
      </c>
    </row>
    <row r="1177" spans="1:1" x14ac:dyDescent="0.2">
      <c r="A1177" s="20" t="s">
        <v>2082</v>
      </c>
    </row>
    <row r="1178" spans="1:1" x14ac:dyDescent="0.2">
      <c r="A1178" s="20" t="s">
        <v>2225</v>
      </c>
    </row>
    <row r="1179" spans="1:1" x14ac:dyDescent="0.2">
      <c r="A1179" s="20" t="s">
        <v>1950</v>
      </c>
    </row>
    <row r="1180" spans="1:1" x14ac:dyDescent="0.2">
      <c r="A1180" s="20" t="s">
        <v>657</v>
      </c>
    </row>
    <row r="1181" spans="1:1" x14ac:dyDescent="0.2">
      <c r="A1181" s="20" t="s">
        <v>436</v>
      </c>
    </row>
    <row r="1182" spans="1:1" x14ac:dyDescent="0.2">
      <c r="A1182" s="20" t="s">
        <v>2086</v>
      </c>
    </row>
    <row r="1183" spans="1:1" x14ac:dyDescent="0.2">
      <c r="A1183" s="20" t="s">
        <v>2229</v>
      </c>
    </row>
    <row r="1184" spans="1:1" x14ac:dyDescent="0.2">
      <c r="A1184" s="20" t="s">
        <v>2720</v>
      </c>
    </row>
    <row r="1185" spans="1:1" x14ac:dyDescent="0.2">
      <c r="A1185" s="20" t="s">
        <v>2805</v>
      </c>
    </row>
    <row r="1186" spans="1:1" x14ac:dyDescent="0.2">
      <c r="A1186" s="20" t="s">
        <v>2860</v>
      </c>
    </row>
    <row r="1187" spans="1:1" x14ac:dyDescent="0.2">
      <c r="A1187" s="20" t="s">
        <v>2917</v>
      </c>
    </row>
    <row r="1188" spans="1:1" x14ac:dyDescent="0.2">
      <c r="A1188" s="20" t="s">
        <v>2974</v>
      </c>
    </row>
    <row r="1189" spans="1:1" x14ac:dyDescent="0.2">
      <c r="A1189" s="20" t="s">
        <v>2722</v>
      </c>
    </row>
    <row r="1190" spans="1:1" x14ac:dyDescent="0.2">
      <c r="A1190" s="20" t="s">
        <v>2806</v>
      </c>
    </row>
    <row r="1191" spans="1:1" x14ac:dyDescent="0.2">
      <c r="A1191" s="20" t="s">
        <v>2861</v>
      </c>
    </row>
    <row r="1192" spans="1:1" x14ac:dyDescent="0.2">
      <c r="A1192" s="20" t="s">
        <v>2918</v>
      </c>
    </row>
    <row r="1193" spans="1:1" x14ac:dyDescent="0.2">
      <c r="A1193" s="20" t="s">
        <v>2975</v>
      </c>
    </row>
    <row r="1194" spans="1:1" x14ac:dyDescent="0.2">
      <c r="A1194" s="20" t="s">
        <v>1940</v>
      </c>
    </row>
    <row r="1195" spans="1:1" x14ac:dyDescent="0.2">
      <c r="A1195" s="20" t="s">
        <v>652</v>
      </c>
    </row>
    <row r="1196" spans="1:1" x14ac:dyDescent="0.2">
      <c r="A1196" s="20" t="s">
        <v>431</v>
      </c>
    </row>
    <row r="1197" spans="1:1" x14ac:dyDescent="0.2">
      <c r="A1197" s="20" t="s">
        <v>2081</v>
      </c>
    </row>
    <row r="1198" spans="1:1" x14ac:dyDescent="0.2">
      <c r="A1198" s="20" t="s">
        <v>2224</v>
      </c>
    </row>
    <row r="1199" spans="1:1" x14ac:dyDescent="0.2">
      <c r="A1199" s="20" t="s">
        <v>1948</v>
      </c>
    </row>
    <row r="1200" spans="1:1" x14ac:dyDescent="0.2">
      <c r="A1200" s="20" t="s">
        <v>656</v>
      </c>
    </row>
    <row r="1201" spans="1:1" x14ac:dyDescent="0.2">
      <c r="A1201" s="20" t="s">
        <v>435</v>
      </c>
    </row>
    <row r="1202" spans="1:1" x14ac:dyDescent="0.2">
      <c r="A1202" s="20" t="s">
        <v>2085</v>
      </c>
    </row>
    <row r="1203" spans="1:1" x14ac:dyDescent="0.2">
      <c r="A1203" s="20" t="s">
        <v>2228</v>
      </c>
    </row>
    <row r="1204" spans="1:1" x14ac:dyDescent="0.2">
      <c r="A1204" s="20" t="s">
        <v>1938</v>
      </c>
    </row>
    <row r="1205" spans="1:1" x14ac:dyDescent="0.2">
      <c r="A1205" s="20" t="s">
        <v>651</v>
      </c>
    </row>
    <row r="1206" spans="1:1" x14ac:dyDescent="0.2">
      <c r="A1206" s="20" t="s">
        <v>430</v>
      </c>
    </row>
    <row r="1207" spans="1:1" x14ac:dyDescent="0.2">
      <c r="A1207" s="20" t="s">
        <v>2080</v>
      </c>
    </row>
    <row r="1208" spans="1:1" x14ac:dyDescent="0.2">
      <c r="A1208" s="20" t="s">
        <v>2223</v>
      </c>
    </row>
    <row r="1209" spans="1:1" x14ac:dyDescent="0.2">
      <c r="A1209" s="20" t="s">
        <v>1946</v>
      </c>
    </row>
    <row r="1210" spans="1:1" x14ac:dyDescent="0.2">
      <c r="A1210" s="20" t="s">
        <v>655</v>
      </c>
    </row>
    <row r="1211" spans="1:1" x14ac:dyDescent="0.2">
      <c r="A1211" s="20" t="s">
        <v>434</v>
      </c>
    </row>
    <row r="1212" spans="1:1" x14ac:dyDescent="0.2">
      <c r="A1212" s="20" t="s">
        <v>2084</v>
      </c>
    </row>
    <row r="1213" spans="1:1" x14ac:dyDescent="0.2">
      <c r="A1213" s="20" t="s">
        <v>2227</v>
      </c>
    </row>
    <row r="1214" spans="1:1" x14ac:dyDescent="0.2">
      <c r="A1214" s="20" t="s">
        <v>1944</v>
      </c>
    </row>
    <row r="1215" spans="1:1" x14ac:dyDescent="0.2">
      <c r="A1215" s="20" t="s">
        <v>654</v>
      </c>
    </row>
    <row r="1216" spans="1:1" x14ac:dyDescent="0.2">
      <c r="A1216" s="20" t="s">
        <v>433</v>
      </c>
    </row>
    <row r="1217" spans="1:1" x14ac:dyDescent="0.2">
      <c r="A1217" s="20" t="s">
        <v>2083</v>
      </c>
    </row>
    <row r="1218" spans="1:1" x14ac:dyDescent="0.2">
      <c r="A1218" s="20" t="s">
        <v>2226</v>
      </c>
    </row>
    <row r="1219" spans="1:1" x14ac:dyDescent="0.2">
      <c r="A1219" s="20" t="s">
        <v>39</v>
      </c>
    </row>
    <row r="1220" spans="1:1" x14ac:dyDescent="0.2">
      <c r="A1220" s="20" t="s">
        <v>609</v>
      </c>
    </row>
    <row r="1221" spans="1:1" x14ac:dyDescent="0.2">
      <c r="A1221" s="20" t="s">
        <v>388</v>
      </c>
    </row>
    <row r="1222" spans="1:1" x14ac:dyDescent="0.2">
      <c r="A1222" s="20" t="s">
        <v>2379</v>
      </c>
    </row>
    <row r="1223" spans="1:1" x14ac:dyDescent="0.2">
      <c r="A1223" s="20" t="s">
        <v>2180</v>
      </c>
    </row>
    <row r="1224" spans="1:1" x14ac:dyDescent="0.2">
      <c r="A1224" s="20" t="s">
        <v>45</v>
      </c>
    </row>
    <row r="1225" spans="1:1" x14ac:dyDescent="0.2">
      <c r="A1225" s="20" t="s">
        <v>613</v>
      </c>
    </row>
    <row r="1226" spans="1:1" x14ac:dyDescent="0.2">
      <c r="A1226" s="20" t="s">
        <v>392</v>
      </c>
    </row>
    <row r="1227" spans="1:1" x14ac:dyDescent="0.2">
      <c r="A1227" s="20" t="s">
        <v>2383</v>
      </c>
    </row>
    <row r="1228" spans="1:1" x14ac:dyDescent="0.2">
      <c r="A1228" s="20" t="s">
        <v>2184</v>
      </c>
    </row>
    <row r="1229" spans="1:1" x14ac:dyDescent="0.2">
      <c r="A1229" s="20" t="s">
        <v>2701</v>
      </c>
    </row>
    <row r="1230" spans="1:1" x14ac:dyDescent="0.2">
      <c r="A1230" s="20" t="s">
        <v>2793</v>
      </c>
    </row>
    <row r="1231" spans="1:1" x14ac:dyDescent="0.2">
      <c r="A1231" s="20" t="s">
        <v>2848</v>
      </c>
    </row>
    <row r="1232" spans="1:1" x14ac:dyDescent="0.2">
      <c r="A1232" s="20" t="s">
        <v>2905</v>
      </c>
    </row>
    <row r="1233" spans="1:1" x14ac:dyDescent="0.2">
      <c r="A1233" s="20" t="s">
        <v>2962</v>
      </c>
    </row>
    <row r="1234" spans="1:1" x14ac:dyDescent="0.2">
      <c r="A1234" s="20" t="s">
        <v>2703</v>
      </c>
    </row>
    <row r="1235" spans="1:1" x14ac:dyDescent="0.2">
      <c r="A1235" s="20" t="s">
        <v>2794</v>
      </c>
    </row>
    <row r="1236" spans="1:1" x14ac:dyDescent="0.2">
      <c r="A1236" s="20" t="s">
        <v>2849</v>
      </c>
    </row>
    <row r="1237" spans="1:1" x14ac:dyDescent="0.2">
      <c r="A1237" s="20" t="s">
        <v>2906</v>
      </c>
    </row>
    <row r="1238" spans="1:1" x14ac:dyDescent="0.2">
      <c r="A1238" s="20" t="s">
        <v>2963</v>
      </c>
    </row>
    <row r="1239" spans="1:1" x14ac:dyDescent="0.2">
      <c r="A1239" s="20" t="s">
        <v>38</v>
      </c>
    </row>
    <row r="1240" spans="1:1" x14ac:dyDescent="0.2">
      <c r="A1240" s="20" t="s">
        <v>608</v>
      </c>
    </row>
    <row r="1241" spans="1:1" x14ac:dyDescent="0.2">
      <c r="A1241" s="20" t="s">
        <v>387</v>
      </c>
    </row>
    <row r="1242" spans="1:1" x14ac:dyDescent="0.2">
      <c r="A1242" s="20" t="s">
        <v>2378</v>
      </c>
    </row>
    <row r="1243" spans="1:1" x14ac:dyDescent="0.2">
      <c r="A1243" s="20" t="s">
        <v>2179</v>
      </c>
    </row>
    <row r="1244" spans="1:1" x14ac:dyDescent="0.2">
      <c r="A1244" s="20" t="s">
        <v>44</v>
      </c>
    </row>
    <row r="1245" spans="1:1" x14ac:dyDescent="0.2">
      <c r="A1245" s="20" t="s">
        <v>612</v>
      </c>
    </row>
    <row r="1246" spans="1:1" x14ac:dyDescent="0.2">
      <c r="A1246" s="20" t="s">
        <v>391</v>
      </c>
    </row>
    <row r="1247" spans="1:1" x14ac:dyDescent="0.2">
      <c r="A1247" s="20" t="s">
        <v>2382</v>
      </c>
    </row>
    <row r="1248" spans="1:1" x14ac:dyDescent="0.2">
      <c r="A1248" s="20" t="s">
        <v>2183</v>
      </c>
    </row>
    <row r="1249" spans="1:1" x14ac:dyDescent="0.2">
      <c r="A1249" s="20" t="s">
        <v>36</v>
      </c>
    </row>
    <row r="1250" spans="1:1" x14ac:dyDescent="0.2">
      <c r="A1250" s="20" t="s">
        <v>607</v>
      </c>
    </row>
    <row r="1251" spans="1:1" x14ac:dyDescent="0.2">
      <c r="A1251" s="20" t="s">
        <v>386</v>
      </c>
    </row>
    <row r="1252" spans="1:1" x14ac:dyDescent="0.2">
      <c r="A1252" s="20" t="s">
        <v>2377</v>
      </c>
    </row>
    <row r="1253" spans="1:1" x14ac:dyDescent="0.2">
      <c r="A1253" s="20" t="s">
        <v>2178</v>
      </c>
    </row>
    <row r="1254" spans="1:1" x14ac:dyDescent="0.2">
      <c r="A1254" s="20" t="s">
        <v>42</v>
      </c>
    </row>
    <row r="1255" spans="1:1" x14ac:dyDescent="0.2">
      <c r="A1255" s="20" t="s">
        <v>611</v>
      </c>
    </row>
    <row r="1256" spans="1:1" x14ac:dyDescent="0.2">
      <c r="A1256" s="20" t="s">
        <v>390</v>
      </c>
    </row>
    <row r="1257" spans="1:1" x14ac:dyDescent="0.2">
      <c r="A1257" s="20" t="s">
        <v>2381</v>
      </c>
    </row>
    <row r="1258" spans="1:1" x14ac:dyDescent="0.2">
      <c r="A1258" s="20" t="s">
        <v>2182</v>
      </c>
    </row>
    <row r="1259" spans="1:1" x14ac:dyDescent="0.2">
      <c r="A1259" s="20" t="s">
        <v>41</v>
      </c>
    </row>
    <row r="1260" spans="1:1" x14ac:dyDescent="0.2">
      <c r="A1260" s="20" t="s">
        <v>610</v>
      </c>
    </row>
    <row r="1261" spans="1:1" x14ac:dyDescent="0.2">
      <c r="A1261" s="20" t="s">
        <v>389</v>
      </c>
    </row>
    <row r="1262" spans="1:1" x14ac:dyDescent="0.2">
      <c r="A1262" s="20" t="s">
        <v>2380</v>
      </c>
    </row>
    <row r="1263" spans="1:1" x14ac:dyDescent="0.2">
      <c r="A1263" s="20" t="s">
        <v>2181</v>
      </c>
    </row>
    <row r="1264" spans="1:1" x14ac:dyDescent="0.2">
      <c r="A1264" s="20" t="s">
        <v>56</v>
      </c>
    </row>
    <row r="1265" spans="1:1" x14ac:dyDescent="0.2">
      <c r="A1265" s="20" t="s">
        <v>622</v>
      </c>
    </row>
    <row r="1266" spans="1:1" x14ac:dyDescent="0.2">
      <c r="A1266" s="20" t="s">
        <v>401</v>
      </c>
    </row>
    <row r="1267" spans="1:1" x14ac:dyDescent="0.2">
      <c r="A1267" s="20" t="s">
        <v>2392</v>
      </c>
    </row>
    <row r="1268" spans="1:1" x14ac:dyDescent="0.2">
      <c r="A1268" s="20" t="s">
        <v>2193</v>
      </c>
    </row>
    <row r="1269" spans="1:1" x14ac:dyDescent="0.2">
      <c r="A1269" s="20" t="s">
        <v>1968</v>
      </c>
    </row>
    <row r="1270" spans="1:1" x14ac:dyDescent="0.2">
      <c r="A1270" s="20" t="s">
        <v>666</v>
      </c>
    </row>
    <row r="1271" spans="1:1" x14ac:dyDescent="0.2">
      <c r="A1271" s="20" t="s">
        <v>445</v>
      </c>
    </row>
    <row r="1272" spans="1:1" x14ac:dyDescent="0.2">
      <c r="A1272" s="20" t="s">
        <v>2095</v>
      </c>
    </row>
    <row r="1273" spans="1:1" x14ac:dyDescent="0.2">
      <c r="A1273" s="20" t="s">
        <v>2238</v>
      </c>
    </row>
    <row r="1274" spans="1:1" x14ac:dyDescent="0.2">
      <c r="A1274" s="20" t="s">
        <v>1974</v>
      </c>
    </row>
    <row r="1275" spans="1:1" x14ac:dyDescent="0.2">
      <c r="A1275" s="20" t="s">
        <v>669</v>
      </c>
    </row>
    <row r="1276" spans="1:1" x14ac:dyDescent="0.2">
      <c r="A1276" s="20" t="s">
        <v>448</v>
      </c>
    </row>
    <row r="1277" spans="1:1" x14ac:dyDescent="0.2">
      <c r="A1277" s="20" t="s">
        <v>752</v>
      </c>
    </row>
    <row r="1278" spans="1:1" x14ac:dyDescent="0.2">
      <c r="A1278" s="20" t="s">
        <v>2241</v>
      </c>
    </row>
    <row r="1279" spans="1:1" x14ac:dyDescent="0.2">
      <c r="A1279" s="20" t="s">
        <v>1982</v>
      </c>
    </row>
    <row r="1280" spans="1:1" x14ac:dyDescent="0.2">
      <c r="A1280" s="20" t="s">
        <v>673</v>
      </c>
    </row>
    <row r="1281" spans="1:1" x14ac:dyDescent="0.2">
      <c r="A1281" s="20" t="s">
        <v>452</v>
      </c>
    </row>
    <row r="1282" spans="1:1" x14ac:dyDescent="0.2">
      <c r="A1282" s="20" t="s">
        <v>756</v>
      </c>
    </row>
    <row r="1283" spans="1:1" x14ac:dyDescent="0.2">
      <c r="A1283" s="20" t="s">
        <v>2245</v>
      </c>
    </row>
    <row r="1284" spans="1:1" x14ac:dyDescent="0.2">
      <c r="A1284" s="20" t="s">
        <v>2728</v>
      </c>
    </row>
    <row r="1285" spans="1:1" x14ac:dyDescent="0.2">
      <c r="A1285" s="20" t="s">
        <v>2809</v>
      </c>
    </row>
    <row r="1286" spans="1:1" x14ac:dyDescent="0.2">
      <c r="A1286" s="20" t="s">
        <v>2864</v>
      </c>
    </row>
    <row r="1287" spans="1:1" x14ac:dyDescent="0.2">
      <c r="A1287" s="20" t="s">
        <v>2921</v>
      </c>
    </row>
    <row r="1288" spans="1:1" x14ac:dyDescent="0.2">
      <c r="A1288" s="20" t="s">
        <v>2978</v>
      </c>
    </row>
    <row r="1289" spans="1:1" x14ac:dyDescent="0.2">
      <c r="A1289" s="20" t="s">
        <v>2730</v>
      </c>
    </row>
    <row r="1290" spans="1:1" x14ac:dyDescent="0.2">
      <c r="A1290" s="20" t="s">
        <v>2810</v>
      </c>
    </row>
    <row r="1291" spans="1:1" x14ac:dyDescent="0.2">
      <c r="A1291" s="20" t="s">
        <v>2865</v>
      </c>
    </row>
    <row r="1292" spans="1:1" x14ac:dyDescent="0.2">
      <c r="A1292" s="20" t="s">
        <v>2922</v>
      </c>
    </row>
    <row r="1293" spans="1:1" x14ac:dyDescent="0.2">
      <c r="A1293" s="20" t="s">
        <v>2979</v>
      </c>
    </row>
    <row r="1294" spans="1:1" x14ac:dyDescent="0.2">
      <c r="A1294" s="20" t="s">
        <v>1972</v>
      </c>
    </row>
    <row r="1295" spans="1:1" x14ac:dyDescent="0.2">
      <c r="A1295" s="20" t="s">
        <v>668</v>
      </c>
    </row>
    <row r="1296" spans="1:1" x14ac:dyDescent="0.2">
      <c r="A1296" s="20" t="s">
        <v>447</v>
      </c>
    </row>
    <row r="1297" spans="1:1" x14ac:dyDescent="0.2">
      <c r="A1297" s="20" t="s">
        <v>751</v>
      </c>
    </row>
    <row r="1298" spans="1:1" x14ac:dyDescent="0.2">
      <c r="A1298" s="20" t="s">
        <v>2240</v>
      </c>
    </row>
    <row r="1299" spans="1:1" x14ac:dyDescent="0.2">
      <c r="A1299" s="20" t="s">
        <v>1980</v>
      </c>
    </row>
    <row r="1300" spans="1:1" x14ac:dyDescent="0.2">
      <c r="A1300" s="20" t="s">
        <v>672</v>
      </c>
    </row>
    <row r="1301" spans="1:1" x14ac:dyDescent="0.2">
      <c r="A1301" s="20" t="s">
        <v>451</v>
      </c>
    </row>
    <row r="1302" spans="1:1" x14ac:dyDescent="0.2">
      <c r="A1302" s="20" t="s">
        <v>755</v>
      </c>
    </row>
    <row r="1303" spans="1:1" x14ac:dyDescent="0.2">
      <c r="A1303" s="20" t="s">
        <v>2244</v>
      </c>
    </row>
    <row r="1304" spans="1:1" x14ac:dyDescent="0.2">
      <c r="A1304" s="20" t="s">
        <v>1970</v>
      </c>
    </row>
    <row r="1305" spans="1:1" x14ac:dyDescent="0.2">
      <c r="A1305" s="20" t="s">
        <v>667</v>
      </c>
    </row>
    <row r="1306" spans="1:1" x14ac:dyDescent="0.2">
      <c r="A1306" s="20" t="s">
        <v>446</v>
      </c>
    </row>
    <row r="1307" spans="1:1" x14ac:dyDescent="0.2">
      <c r="A1307" s="20" t="s">
        <v>750</v>
      </c>
    </row>
    <row r="1308" spans="1:1" x14ac:dyDescent="0.2">
      <c r="A1308" s="20" t="s">
        <v>2239</v>
      </c>
    </row>
    <row r="1309" spans="1:1" x14ac:dyDescent="0.2">
      <c r="A1309" s="20" t="s">
        <v>1978</v>
      </c>
    </row>
    <row r="1310" spans="1:1" x14ac:dyDescent="0.2">
      <c r="A1310" s="20" t="s">
        <v>671</v>
      </c>
    </row>
    <row r="1311" spans="1:1" x14ac:dyDescent="0.2">
      <c r="A1311" s="20" t="s">
        <v>450</v>
      </c>
    </row>
    <row r="1312" spans="1:1" x14ac:dyDescent="0.2">
      <c r="A1312" s="20" t="s">
        <v>754</v>
      </c>
    </row>
    <row r="1313" spans="1:1" x14ac:dyDescent="0.2">
      <c r="A1313" s="20" t="s">
        <v>2243</v>
      </c>
    </row>
    <row r="1314" spans="1:1" x14ac:dyDescent="0.2">
      <c r="A1314" s="20" t="s">
        <v>1976</v>
      </c>
    </row>
    <row r="1315" spans="1:1" x14ac:dyDescent="0.2">
      <c r="A1315" s="20" t="s">
        <v>670</v>
      </c>
    </row>
    <row r="1316" spans="1:1" x14ac:dyDescent="0.2">
      <c r="A1316" s="20" t="s">
        <v>449</v>
      </c>
    </row>
    <row r="1317" spans="1:1" x14ac:dyDescent="0.2">
      <c r="A1317" s="20" t="s">
        <v>753</v>
      </c>
    </row>
    <row r="1318" spans="1:1" x14ac:dyDescent="0.2">
      <c r="A1318" s="20" t="s">
        <v>2242</v>
      </c>
    </row>
    <row r="1319" spans="1:1" x14ac:dyDescent="0.2">
      <c r="A1319" s="20" t="s">
        <v>60</v>
      </c>
    </row>
    <row r="1320" spans="1:1" x14ac:dyDescent="0.2">
      <c r="A1320" s="20" t="s">
        <v>625</v>
      </c>
    </row>
    <row r="1321" spans="1:1" x14ac:dyDescent="0.2">
      <c r="A1321" s="20" t="s">
        <v>404</v>
      </c>
    </row>
    <row r="1322" spans="1:1" x14ac:dyDescent="0.2">
      <c r="A1322" s="20" t="s">
        <v>2395</v>
      </c>
    </row>
    <row r="1323" spans="1:1" x14ac:dyDescent="0.2">
      <c r="A1323" s="20" t="s">
        <v>2196</v>
      </c>
    </row>
    <row r="1324" spans="1:1" x14ac:dyDescent="0.2">
      <c r="A1324" s="20" t="s">
        <v>65</v>
      </c>
    </row>
    <row r="1325" spans="1:1" x14ac:dyDescent="0.2">
      <c r="A1325" s="20" t="s">
        <v>629</v>
      </c>
    </row>
    <row r="1326" spans="1:1" x14ac:dyDescent="0.2">
      <c r="A1326" s="20" t="s">
        <v>408</v>
      </c>
    </row>
    <row r="1327" spans="1:1" x14ac:dyDescent="0.2">
      <c r="A1327" s="20" t="s">
        <v>2399</v>
      </c>
    </row>
    <row r="1328" spans="1:1" x14ac:dyDescent="0.2">
      <c r="A1328" s="20" t="s">
        <v>2200</v>
      </c>
    </row>
    <row r="1329" spans="1:1" x14ac:dyDescent="0.2">
      <c r="A1329" s="20" t="s">
        <v>2706</v>
      </c>
    </row>
    <row r="1330" spans="1:1" x14ac:dyDescent="0.2">
      <c r="A1330" s="20" t="s">
        <v>2797</v>
      </c>
    </row>
    <row r="1331" spans="1:1" x14ac:dyDescent="0.2">
      <c r="A1331" s="20" t="s">
        <v>2852</v>
      </c>
    </row>
    <row r="1332" spans="1:1" x14ac:dyDescent="0.2">
      <c r="A1332" s="20" t="s">
        <v>2909</v>
      </c>
    </row>
    <row r="1333" spans="1:1" x14ac:dyDescent="0.2">
      <c r="A1333" s="20" t="s">
        <v>2966</v>
      </c>
    </row>
    <row r="1334" spans="1:1" x14ac:dyDescent="0.2">
      <c r="A1334" s="20" t="s">
        <v>2707</v>
      </c>
    </row>
    <row r="1335" spans="1:1" x14ac:dyDescent="0.2">
      <c r="A1335" s="20" t="s">
        <v>2798</v>
      </c>
    </row>
    <row r="1336" spans="1:1" x14ac:dyDescent="0.2">
      <c r="A1336" s="20" t="s">
        <v>2853</v>
      </c>
    </row>
    <row r="1337" spans="1:1" x14ac:dyDescent="0.2">
      <c r="A1337" s="20" t="s">
        <v>2910</v>
      </c>
    </row>
    <row r="1338" spans="1:1" x14ac:dyDescent="0.2">
      <c r="A1338" s="20" t="s">
        <v>2967</v>
      </c>
    </row>
    <row r="1339" spans="1:1" x14ac:dyDescent="0.2">
      <c r="A1339" s="20" t="s">
        <v>59</v>
      </c>
    </row>
    <row r="1340" spans="1:1" x14ac:dyDescent="0.2">
      <c r="A1340" s="20" t="s">
        <v>624</v>
      </c>
    </row>
    <row r="1341" spans="1:1" x14ac:dyDescent="0.2">
      <c r="A1341" s="20" t="s">
        <v>403</v>
      </c>
    </row>
    <row r="1342" spans="1:1" x14ac:dyDescent="0.2">
      <c r="A1342" s="20" t="s">
        <v>2394</v>
      </c>
    </row>
    <row r="1343" spans="1:1" x14ac:dyDescent="0.2">
      <c r="A1343" s="20" t="s">
        <v>2195</v>
      </c>
    </row>
    <row r="1344" spans="1:1" x14ac:dyDescent="0.2">
      <c r="A1344" s="20" t="s">
        <v>64</v>
      </c>
    </row>
    <row r="1345" spans="1:1" x14ac:dyDescent="0.2">
      <c r="A1345" s="20" t="s">
        <v>628</v>
      </c>
    </row>
    <row r="1346" spans="1:1" x14ac:dyDescent="0.2">
      <c r="A1346" s="20" t="s">
        <v>407</v>
      </c>
    </row>
    <row r="1347" spans="1:1" x14ac:dyDescent="0.2">
      <c r="A1347" s="20" t="s">
        <v>2398</v>
      </c>
    </row>
    <row r="1348" spans="1:1" x14ac:dyDescent="0.2">
      <c r="A1348" s="20" t="s">
        <v>2199</v>
      </c>
    </row>
    <row r="1349" spans="1:1" x14ac:dyDescent="0.2">
      <c r="A1349" s="20" t="s">
        <v>57</v>
      </c>
    </row>
    <row r="1350" spans="1:1" x14ac:dyDescent="0.2">
      <c r="A1350" s="20" t="s">
        <v>623</v>
      </c>
    </row>
    <row r="1351" spans="1:1" x14ac:dyDescent="0.2">
      <c r="A1351" s="20" t="s">
        <v>402</v>
      </c>
    </row>
    <row r="1352" spans="1:1" x14ac:dyDescent="0.2">
      <c r="A1352" s="20" t="s">
        <v>2393</v>
      </c>
    </row>
    <row r="1353" spans="1:1" x14ac:dyDescent="0.2">
      <c r="A1353" s="20" t="s">
        <v>2194</v>
      </c>
    </row>
    <row r="1354" spans="1:1" x14ac:dyDescent="0.2">
      <c r="A1354" s="20" t="s">
        <v>62</v>
      </c>
    </row>
    <row r="1355" spans="1:1" x14ac:dyDescent="0.2">
      <c r="A1355" s="20" t="s">
        <v>627</v>
      </c>
    </row>
    <row r="1356" spans="1:1" x14ac:dyDescent="0.2">
      <c r="A1356" s="20" t="s">
        <v>406</v>
      </c>
    </row>
    <row r="1357" spans="1:1" x14ac:dyDescent="0.2">
      <c r="A1357" s="20" t="s">
        <v>2397</v>
      </c>
    </row>
    <row r="1358" spans="1:1" x14ac:dyDescent="0.2">
      <c r="A1358" s="20" t="s">
        <v>2198</v>
      </c>
    </row>
    <row r="1359" spans="1:1" x14ac:dyDescent="0.2">
      <c r="A1359" s="20" t="s">
        <v>61</v>
      </c>
    </row>
    <row r="1360" spans="1:1" x14ac:dyDescent="0.2">
      <c r="A1360" s="20" t="s">
        <v>626</v>
      </c>
    </row>
    <row r="1361" spans="1:1" x14ac:dyDescent="0.2">
      <c r="A1361" s="20" t="s">
        <v>405</v>
      </c>
    </row>
    <row r="1362" spans="1:1" x14ac:dyDescent="0.2">
      <c r="A1362" s="20" t="s">
        <v>2396</v>
      </c>
    </row>
    <row r="1363" spans="1:1" x14ac:dyDescent="0.2">
      <c r="A1363" s="20" t="s">
        <v>2197</v>
      </c>
    </row>
    <row r="1364" spans="1:1" x14ac:dyDescent="0.2">
      <c r="A1364" s="20" t="s">
        <v>4</v>
      </c>
    </row>
    <row r="1365" spans="1:1" x14ac:dyDescent="0.2">
      <c r="A1365" s="20" t="s">
        <v>587</v>
      </c>
    </row>
    <row r="1366" spans="1:1" x14ac:dyDescent="0.2">
      <c r="A1366" s="20" t="s">
        <v>367</v>
      </c>
    </row>
    <row r="1367" spans="1:1" x14ac:dyDescent="0.2">
      <c r="A1367" s="20" t="s">
        <v>2358</v>
      </c>
    </row>
    <row r="1368" spans="1:1" x14ac:dyDescent="0.2">
      <c r="A1368" s="20" t="s">
        <v>2156</v>
      </c>
    </row>
    <row r="1369" spans="1:1" x14ac:dyDescent="0.2">
      <c r="A1369" s="20" t="s">
        <v>2497</v>
      </c>
    </row>
    <row r="1370" spans="1:1" x14ac:dyDescent="0.2">
      <c r="A1370" s="20" t="s">
        <v>2545</v>
      </c>
    </row>
    <row r="1371" spans="1:1" x14ac:dyDescent="0.2">
      <c r="A1371" s="20" t="s">
        <v>709</v>
      </c>
    </row>
    <row r="1372" spans="1:1" x14ac:dyDescent="0.2">
      <c r="A1372" s="20" t="s">
        <v>2327</v>
      </c>
    </row>
    <row r="1373" spans="1:1" x14ac:dyDescent="0.2">
      <c r="A1373" s="20" t="s">
        <v>978</v>
      </c>
    </row>
    <row r="1374" spans="1:1" x14ac:dyDescent="0.2">
      <c r="A1374" s="20" t="s">
        <v>2501</v>
      </c>
    </row>
    <row r="1375" spans="1:1" x14ac:dyDescent="0.2">
      <c r="A1375" s="20" t="s">
        <v>2547</v>
      </c>
    </row>
    <row r="1376" spans="1:1" x14ac:dyDescent="0.2">
      <c r="A1376" s="20" t="s">
        <v>711</v>
      </c>
    </row>
    <row r="1377" spans="1:1" x14ac:dyDescent="0.2">
      <c r="A1377" s="20" t="s">
        <v>2329</v>
      </c>
    </row>
    <row r="1378" spans="1:1" x14ac:dyDescent="0.2">
      <c r="A1378" s="20" t="s">
        <v>980</v>
      </c>
    </row>
    <row r="1379" spans="1:1" x14ac:dyDescent="0.2">
      <c r="A1379" s="20" t="s">
        <v>2508</v>
      </c>
    </row>
    <row r="1380" spans="1:1" x14ac:dyDescent="0.2">
      <c r="A1380" s="20" t="s">
        <v>2551</v>
      </c>
    </row>
    <row r="1381" spans="1:1" x14ac:dyDescent="0.2">
      <c r="A1381" s="20" t="s">
        <v>715</v>
      </c>
    </row>
    <row r="1382" spans="1:1" x14ac:dyDescent="0.2">
      <c r="A1382" s="20" t="s">
        <v>2333</v>
      </c>
    </row>
    <row r="1383" spans="1:1" x14ac:dyDescent="0.2">
      <c r="A1383" s="20" t="s">
        <v>984</v>
      </c>
    </row>
    <row r="1384" spans="1:1" x14ac:dyDescent="0.2">
      <c r="A1384" s="20" t="s">
        <v>1845</v>
      </c>
    </row>
    <row r="1385" spans="1:1" x14ac:dyDescent="0.2">
      <c r="A1385" s="20" t="s">
        <v>321</v>
      </c>
    </row>
    <row r="1386" spans="1:1" x14ac:dyDescent="0.2">
      <c r="A1386" s="20" t="s">
        <v>504</v>
      </c>
    </row>
    <row r="1387" spans="1:1" x14ac:dyDescent="0.2">
      <c r="A1387" s="20" t="s">
        <v>808</v>
      </c>
    </row>
    <row r="1388" spans="1:1" x14ac:dyDescent="0.2">
      <c r="A1388" s="20" t="s">
        <v>2297</v>
      </c>
    </row>
    <row r="1389" spans="1:1" x14ac:dyDescent="0.2">
      <c r="A1389" s="20" t="s">
        <v>1853</v>
      </c>
    </row>
    <row r="1390" spans="1:1" x14ac:dyDescent="0.2">
      <c r="A1390" s="20" t="s">
        <v>325</v>
      </c>
    </row>
    <row r="1391" spans="1:1" x14ac:dyDescent="0.2">
      <c r="A1391" s="20" t="s">
        <v>508</v>
      </c>
    </row>
    <row r="1392" spans="1:1" x14ac:dyDescent="0.2">
      <c r="A1392" s="20" t="s">
        <v>2112</v>
      </c>
    </row>
    <row r="1393" spans="1:1" x14ac:dyDescent="0.2">
      <c r="A1393" s="20" t="s">
        <v>2301</v>
      </c>
    </row>
    <row r="1394" spans="1:1" x14ac:dyDescent="0.2">
      <c r="A1394" s="20" t="s">
        <v>2753</v>
      </c>
    </row>
    <row r="1395" spans="1:1" x14ac:dyDescent="0.2">
      <c r="A1395" s="20" t="s">
        <v>2825</v>
      </c>
    </row>
    <row r="1396" spans="1:1" x14ac:dyDescent="0.2">
      <c r="A1396" s="20" t="s">
        <v>2880</v>
      </c>
    </row>
    <row r="1397" spans="1:1" x14ac:dyDescent="0.2">
      <c r="A1397" s="20" t="s">
        <v>2937</v>
      </c>
    </row>
    <row r="1398" spans="1:1" x14ac:dyDescent="0.2">
      <c r="A1398" s="20" t="s">
        <v>2994</v>
      </c>
    </row>
    <row r="1399" spans="1:1" x14ac:dyDescent="0.2">
      <c r="A1399" s="20" t="s">
        <v>2755</v>
      </c>
    </row>
    <row r="1400" spans="1:1" x14ac:dyDescent="0.2">
      <c r="A1400" s="20" t="s">
        <v>2826</v>
      </c>
    </row>
    <row r="1401" spans="1:1" x14ac:dyDescent="0.2">
      <c r="A1401" s="20" t="s">
        <v>2881</v>
      </c>
    </row>
    <row r="1402" spans="1:1" x14ac:dyDescent="0.2">
      <c r="A1402" s="20" t="s">
        <v>2938</v>
      </c>
    </row>
    <row r="1403" spans="1:1" x14ac:dyDescent="0.2">
      <c r="A1403" s="20" t="s">
        <v>2995</v>
      </c>
    </row>
    <row r="1404" spans="1:1" x14ac:dyDescent="0.2">
      <c r="A1404" s="20" t="s">
        <v>1843</v>
      </c>
    </row>
    <row r="1405" spans="1:1" x14ac:dyDescent="0.2">
      <c r="A1405" s="20" t="s">
        <v>320</v>
      </c>
    </row>
    <row r="1406" spans="1:1" x14ac:dyDescent="0.2">
      <c r="A1406" s="20" t="s">
        <v>503</v>
      </c>
    </row>
    <row r="1407" spans="1:1" x14ac:dyDescent="0.2">
      <c r="A1407" s="20" t="s">
        <v>807</v>
      </c>
    </row>
    <row r="1408" spans="1:1" x14ac:dyDescent="0.2">
      <c r="A1408" s="20" t="s">
        <v>2296</v>
      </c>
    </row>
    <row r="1409" spans="1:1" x14ac:dyDescent="0.2">
      <c r="A1409" s="20" t="s">
        <v>1851</v>
      </c>
    </row>
    <row r="1410" spans="1:1" x14ac:dyDescent="0.2">
      <c r="A1410" s="20" t="s">
        <v>324</v>
      </c>
    </row>
    <row r="1411" spans="1:1" x14ac:dyDescent="0.2">
      <c r="A1411" s="20" t="s">
        <v>507</v>
      </c>
    </row>
    <row r="1412" spans="1:1" x14ac:dyDescent="0.2">
      <c r="A1412" s="20" t="s">
        <v>811</v>
      </c>
    </row>
    <row r="1413" spans="1:1" x14ac:dyDescent="0.2">
      <c r="A1413" s="20" t="s">
        <v>2300</v>
      </c>
    </row>
    <row r="1414" spans="1:1" x14ac:dyDescent="0.2">
      <c r="A1414" s="20" t="s">
        <v>2510</v>
      </c>
    </row>
    <row r="1415" spans="1:1" x14ac:dyDescent="0.2">
      <c r="A1415" s="20" t="s">
        <v>2552</v>
      </c>
    </row>
    <row r="1416" spans="1:1" x14ac:dyDescent="0.2">
      <c r="A1416" s="20" t="s">
        <v>716</v>
      </c>
    </row>
    <row r="1417" spans="1:1" x14ac:dyDescent="0.2">
      <c r="A1417" s="20" t="s">
        <v>2334</v>
      </c>
    </row>
    <row r="1418" spans="1:1" x14ac:dyDescent="0.2">
      <c r="A1418" s="20" t="s">
        <v>985</v>
      </c>
    </row>
    <row r="1419" spans="1:1" x14ac:dyDescent="0.2">
      <c r="A1419" s="20" t="s">
        <v>1849</v>
      </c>
    </row>
    <row r="1420" spans="1:1" x14ac:dyDescent="0.2">
      <c r="A1420" s="20" t="s">
        <v>323</v>
      </c>
    </row>
    <row r="1421" spans="1:1" x14ac:dyDescent="0.2">
      <c r="A1421" s="20" t="s">
        <v>506</v>
      </c>
    </row>
    <row r="1422" spans="1:1" x14ac:dyDescent="0.2">
      <c r="A1422" s="20" t="s">
        <v>810</v>
      </c>
    </row>
    <row r="1423" spans="1:1" x14ac:dyDescent="0.2">
      <c r="A1423" s="20" t="s">
        <v>2299</v>
      </c>
    </row>
    <row r="1424" spans="1:1" x14ac:dyDescent="0.2">
      <c r="A1424" s="20" t="s">
        <v>1847</v>
      </c>
    </row>
    <row r="1425" spans="1:1" x14ac:dyDescent="0.2">
      <c r="A1425" s="20" t="s">
        <v>322</v>
      </c>
    </row>
    <row r="1426" spans="1:1" x14ac:dyDescent="0.2">
      <c r="A1426" s="20" t="s">
        <v>505</v>
      </c>
    </row>
    <row r="1427" spans="1:1" x14ac:dyDescent="0.2">
      <c r="A1427" s="20" t="s">
        <v>809</v>
      </c>
    </row>
    <row r="1428" spans="1:1" x14ac:dyDescent="0.2">
      <c r="A1428" s="20" t="s">
        <v>2298</v>
      </c>
    </row>
    <row r="1429" spans="1:1" x14ac:dyDescent="0.2">
      <c r="A1429" s="20" t="s">
        <v>1998</v>
      </c>
    </row>
    <row r="1430" spans="1:1" x14ac:dyDescent="0.2">
      <c r="A1430" s="20" t="s">
        <v>682</v>
      </c>
    </row>
    <row r="1431" spans="1:1" x14ac:dyDescent="0.2">
      <c r="A1431" s="20" t="s">
        <v>460</v>
      </c>
    </row>
    <row r="1432" spans="1:1" x14ac:dyDescent="0.2">
      <c r="A1432" s="20" t="s">
        <v>764</v>
      </c>
    </row>
    <row r="1433" spans="1:1" x14ac:dyDescent="0.2">
      <c r="A1433" s="20" t="s">
        <v>2253</v>
      </c>
    </row>
    <row r="1434" spans="1:1" x14ac:dyDescent="0.2">
      <c r="A1434" s="20" t="s">
        <v>2006</v>
      </c>
    </row>
    <row r="1435" spans="1:1" x14ac:dyDescent="0.2">
      <c r="A1435" s="20" t="s">
        <v>686</v>
      </c>
    </row>
    <row r="1436" spans="1:1" x14ac:dyDescent="0.2">
      <c r="A1436" s="20" t="s">
        <v>464</v>
      </c>
    </row>
    <row r="1437" spans="1:1" x14ac:dyDescent="0.2">
      <c r="A1437" s="20" t="s">
        <v>768</v>
      </c>
    </row>
    <row r="1438" spans="1:1" x14ac:dyDescent="0.2">
      <c r="A1438" s="20" t="s">
        <v>2257</v>
      </c>
    </row>
    <row r="1439" spans="1:1" x14ac:dyDescent="0.2">
      <c r="A1439" s="20" t="s">
        <v>2736</v>
      </c>
    </row>
    <row r="1440" spans="1:1" x14ac:dyDescent="0.2">
      <c r="A1440" s="20" t="s">
        <v>2813</v>
      </c>
    </row>
    <row r="1441" spans="1:1" x14ac:dyDescent="0.2">
      <c r="A1441" s="20" t="s">
        <v>2868</v>
      </c>
    </row>
    <row r="1442" spans="1:1" x14ac:dyDescent="0.2">
      <c r="A1442" s="20" t="s">
        <v>2925</v>
      </c>
    </row>
    <row r="1443" spans="1:1" x14ac:dyDescent="0.2">
      <c r="A1443" s="20" t="s">
        <v>2982</v>
      </c>
    </row>
    <row r="1444" spans="1:1" x14ac:dyDescent="0.2">
      <c r="A1444" s="20" t="s">
        <v>2738</v>
      </c>
    </row>
    <row r="1445" spans="1:1" x14ac:dyDescent="0.2">
      <c r="A1445" s="20" t="s">
        <v>2814</v>
      </c>
    </row>
    <row r="1446" spans="1:1" x14ac:dyDescent="0.2">
      <c r="A1446" s="20" t="s">
        <v>2869</v>
      </c>
    </row>
    <row r="1447" spans="1:1" x14ac:dyDescent="0.2">
      <c r="A1447" s="20" t="s">
        <v>2926</v>
      </c>
    </row>
    <row r="1448" spans="1:1" x14ac:dyDescent="0.2">
      <c r="A1448" s="20" t="s">
        <v>2983</v>
      </c>
    </row>
    <row r="1449" spans="1:1" x14ac:dyDescent="0.2">
      <c r="A1449" s="20" t="s">
        <v>1996</v>
      </c>
    </row>
    <row r="1450" spans="1:1" x14ac:dyDescent="0.2">
      <c r="A1450" s="20" t="s">
        <v>681</v>
      </c>
    </row>
    <row r="1451" spans="1:1" x14ac:dyDescent="0.2">
      <c r="A1451" s="20" t="s">
        <v>459</v>
      </c>
    </row>
    <row r="1452" spans="1:1" x14ac:dyDescent="0.2">
      <c r="A1452" s="20" t="s">
        <v>763</v>
      </c>
    </row>
    <row r="1453" spans="1:1" x14ac:dyDescent="0.2">
      <c r="A1453" s="20" t="s">
        <v>2252</v>
      </c>
    </row>
    <row r="1454" spans="1:1" x14ac:dyDescent="0.2">
      <c r="A1454" s="20" t="s">
        <v>2004</v>
      </c>
    </row>
    <row r="1455" spans="1:1" x14ac:dyDescent="0.2">
      <c r="A1455" s="20" t="s">
        <v>685</v>
      </c>
    </row>
    <row r="1456" spans="1:1" x14ac:dyDescent="0.2">
      <c r="A1456" s="20" t="s">
        <v>463</v>
      </c>
    </row>
    <row r="1457" spans="1:1" x14ac:dyDescent="0.2">
      <c r="A1457" s="20" t="s">
        <v>767</v>
      </c>
    </row>
    <row r="1458" spans="1:1" x14ac:dyDescent="0.2">
      <c r="A1458" s="20" t="s">
        <v>2256</v>
      </c>
    </row>
    <row r="1459" spans="1:1" x14ac:dyDescent="0.2">
      <c r="A1459" s="20" t="s">
        <v>2503</v>
      </c>
    </row>
    <row r="1460" spans="1:1" x14ac:dyDescent="0.2">
      <c r="A1460" s="20" t="s">
        <v>2548</v>
      </c>
    </row>
    <row r="1461" spans="1:1" x14ac:dyDescent="0.2">
      <c r="A1461" s="20" t="s">
        <v>712</v>
      </c>
    </row>
    <row r="1462" spans="1:1" x14ac:dyDescent="0.2">
      <c r="A1462" s="20" t="s">
        <v>2330</v>
      </c>
    </row>
    <row r="1463" spans="1:1" x14ac:dyDescent="0.2">
      <c r="A1463" s="20" t="s">
        <v>981</v>
      </c>
    </row>
    <row r="1464" spans="1:1" x14ac:dyDescent="0.2">
      <c r="A1464" s="20" t="s">
        <v>2002</v>
      </c>
    </row>
    <row r="1465" spans="1:1" x14ac:dyDescent="0.2">
      <c r="A1465" s="20" t="s">
        <v>684</v>
      </c>
    </row>
    <row r="1466" spans="1:1" x14ac:dyDescent="0.2">
      <c r="A1466" s="20" t="s">
        <v>462</v>
      </c>
    </row>
    <row r="1467" spans="1:1" x14ac:dyDescent="0.2">
      <c r="A1467" s="20" t="s">
        <v>766</v>
      </c>
    </row>
    <row r="1468" spans="1:1" x14ac:dyDescent="0.2">
      <c r="A1468" s="20" t="s">
        <v>2255</v>
      </c>
    </row>
    <row r="1469" spans="1:1" x14ac:dyDescent="0.2">
      <c r="A1469" s="20" t="s">
        <v>2000</v>
      </c>
    </row>
    <row r="1470" spans="1:1" x14ac:dyDescent="0.2">
      <c r="A1470" s="20" t="s">
        <v>683</v>
      </c>
    </row>
    <row r="1471" spans="1:1" x14ac:dyDescent="0.2">
      <c r="A1471" s="20" t="s">
        <v>461</v>
      </c>
    </row>
    <row r="1472" spans="1:1" x14ac:dyDescent="0.2">
      <c r="A1472" s="20" t="s">
        <v>765</v>
      </c>
    </row>
    <row r="1473" spans="1:1" x14ac:dyDescent="0.2">
      <c r="A1473" s="20" t="s">
        <v>2254</v>
      </c>
    </row>
    <row r="1474" spans="1:1" x14ac:dyDescent="0.2">
      <c r="A1474" s="20" t="s">
        <v>2505</v>
      </c>
    </row>
    <row r="1475" spans="1:1" x14ac:dyDescent="0.2">
      <c r="A1475" s="20" t="s">
        <v>2549</v>
      </c>
    </row>
    <row r="1476" spans="1:1" x14ac:dyDescent="0.2">
      <c r="A1476" s="20" t="s">
        <v>713</v>
      </c>
    </row>
    <row r="1477" spans="1:1" x14ac:dyDescent="0.2">
      <c r="A1477" s="20" t="s">
        <v>2331</v>
      </c>
    </row>
    <row r="1478" spans="1:1" x14ac:dyDescent="0.2">
      <c r="A1478" s="20" t="s">
        <v>982</v>
      </c>
    </row>
    <row r="1479" spans="1:1" x14ac:dyDescent="0.2">
      <c r="A1479" s="20" t="s">
        <v>1833</v>
      </c>
    </row>
    <row r="1480" spans="1:1" x14ac:dyDescent="0.2">
      <c r="A1480" s="20" t="s">
        <v>315</v>
      </c>
    </row>
    <row r="1481" spans="1:1" x14ac:dyDescent="0.2">
      <c r="A1481" s="20" t="s">
        <v>498</v>
      </c>
    </row>
    <row r="1482" spans="1:1" x14ac:dyDescent="0.2">
      <c r="A1482" s="20" t="s">
        <v>802</v>
      </c>
    </row>
    <row r="1483" spans="1:1" x14ac:dyDescent="0.2">
      <c r="A1483" s="20" t="s">
        <v>2291</v>
      </c>
    </row>
    <row r="1484" spans="1:1" x14ac:dyDescent="0.2">
      <c r="A1484" s="20" t="s">
        <v>1841</v>
      </c>
    </row>
    <row r="1485" spans="1:1" x14ac:dyDescent="0.2">
      <c r="A1485" s="20" t="s">
        <v>319</v>
      </c>
    </row>
    <row r="1486" spans="1:1" x14ac:dyDescent="0.2">
      <c r="A1486" s="20" t="s">
        <v>502</v>
      </c>
    </row>
    <row r="1487" spans="1:1" x14ac:dyDescent="0.2">
      <c r="A1487" s="20" t="s">
        <v>806</v>
      </c>
    </row>
    <row r="1488" spans="1:1" x14ac:dyDescent="0.2">
      <c r="A1488" s="20" t="s">
        <v>2295</v>
      </c>
    </row>
    <row r="1489" spans="1:1" x14ac:dyDescent="0.2">
      <c r="A1489" s="20" t="s">
        <v>2749</v>
      </c>
    </row>
    <row r="1490" spans="1:1" x14ac:dyDescent="0.2">
      <c r="A1490" s="20" t="s">
        <v>2823</v>
      </c>
    </row>
    <row r="1491" spans="1:1" x14ac:dyDescent="0.2">
      <c r="A1491" s="20" t="s">
        <v>2878</v>
      </c>
    </row>
    <row r="1492" spans="1:1" x14ac:dyDescent="0.2">
      <c r="A1492" s="20" t="s">
        <v>2935</v>
      </c>
    </row>
    <row r="1493" spans="1:1" x14ac:dyDescent="0.2">
      <c r="A1493" s="20" t="s">
        <v>2992</v>
      </c>
    </row>
    <row r="1494" spans="1:1" x14ac:dyDescent="0.2">
      <c r="A1494" s="20" t="s">
        <v>2751</v>
      </c>
    </row>
    <row r="1495" spans="1:1" x14ac:dyDescent="0.2">
      <c r="A1495" s="20" t="s">
        <v>2824</v>
      </c>
    </row>
    <row r="1496" spans="1:1" x14ac:dyDescent="0.2">
      <c r="A1496" s="20" t="s">
        <v>2879</v>
      </c>
    </row>
    <row r="1497" spans="1:1" x14ac:dyDescent="0.2">
      <c r="A1497" s="20" t="s">
        <v>2936</v>
      </c>
    </row>
    <row r="1498" spans="1:1" x14ac:dyDescent="0.2">
      <c r="A1498" s="20" t="s">
        <v>2993</v>
      </c>
    </row>
    <row r="1499" spans="1:1" x14ac:dyDescent="0.2">
      <c r="A1499" s="20" t="s">
        <v>1831</v>
      </c>
    </row>
    <row r="1500" spans="1:1" x14ac:dyDescent="0.2">
      <c r="A1500" s="20" t="s">
        <v>314</v>
      </c>
    </row>
    <row r="1501" spans="1:1" x14ac:dyDescent="0.2">
      <c r="A1501" s="20" t="s">
        <v>497</v>
      </c>
    </row>
    <row r="1502" spans="1:1" x14ac:dyDescent="0.2">
      <c r="A1502" s="20" t="s">
        <v>801</v>
      </c>
    </row>
    <row r="1503" spans="1:1" x14ac:dyDescent="0.2">
      <c r="A1503" s="20" t="s">
        <v>2290</v>
      </c>
    </row>
    <row r="1504" spans="1:1" x14ac:dyDescent="0.2">
      <c r="A1504" s="20" t="s">
        <v>1839</v>
      </c>
    </row>
    <row r="1505" spans="1:1" x14ac:dyDescent="0.2">
      <c r="A1505" s="20" t="s">
        <v>318</v>
      </c>
    </row>
    <row r="1506" spans="1:1" x14ac:dyDescent="0.2">
      <c r="A1506" s="20" t="s">
        <v>501</v>
      </c>
    </row>
    <row r="1507" spans="1:1" x14ac:dyDescent="0.2">
      <c r="A1507" s="20" t="s">
        <v>805</v>
      </c>
    </row>
    <row r="1508" spans="1:1" x14ac:dyDescent="0.2">
      <c r="A1508" s="20" t="s">
        <v>2294</v>
      </c>
    </row>
    <row r="1509" spans="1:1" x14ac:dyDescent="0.2">
      <c r="A1509" s="20" t="s">
        <v>2507</v>
      </c>
    </row>
    <row r="1510" spans="1:1" x14ac:dyDescent="0.2">
      <c r="A1510" s="20" t="s">
        <v>2550</v>
      </c>
    </row>
    <row r="1511" spans="1:1" x14ac:dyDescent="0.2">
      <c r="A1511" s="20" t="s">
        <v>714</v>
      </c>
    </row>
    <row r="1512" spans="1:1" x14ac:dyDescent="0.2">
      <c r="A1512" s="20" t="s">
        <v>2332</v>
      </c>
    </row>
    <row r="1513" spans="1:1" x14ac:dyDescent="0.2">
      <c r="A1513" s="20" t="s">
        <v>983</v>
      </c>
    </row>
    <row r="1514" spans="1:1" x14ac:dyDescent="0.2">
      <c r="A1514" s="20" t="s">
        <v>1837</v>
      </c>
    </row>
    <row r="1515" spans="1:1" x14ac:dyDescent="0.2">
      <c r="A1515" s="20" t="s">
        <v>317</v>
      </c>
    </row>
    <row r="1516" spans="1:1" x14ac:dyDescent="0.2">
      <c r="A1516" s="20" t="s">
        <v>500</v>
      </c>
    </row>
    <row r="1517" spans="1:1" x14ac:dyDescent="0.2">
      <c r="A1517" s="20" t="s">
        <v>804</v>
      </c>
    </row>
    <row r="1518" spans="1:1" x14ac:dyDescent="0.2">
      <c r="A1518" s="20" t="s">
        <v>2293</v>
      </c>
    </row>
    <row r="1519" spans="1:1" x14ac:dyDescent="0.2">
      <c r="A1519" s="20" t="s">
        <v>1835</v>
      </c>
    </row>
    <row r="1520" spans="1:1" x14ac:dyDescent="0.2">
      <c r="A1520" s="20" t="s">
        <v>316</v>
      </c>
    </row>
    <row r="1521" spans="1:1" x14ac:dyDescent="0.2">
      <c r="A1521" s="20" t="s">
        <v>499</v>
      </c>
    </row>
    <row r="1522" spans="1:1" x14ac:dyDescent="0.2">
      <c r="A1522" s="20" t="s">
        <v>803</v>
      </c>
    </row>
    <row r="1523" spans="1:1" x14ac:dyDescent="0.2">
      <c r="A1523" s="20" t="s">
        <v>2292</v>
      </c>
    </row>
    <row r="1524" spans="1:1" x14ac:dyDescent="0.2">
      <c r="A1524" s="20" t="s">
        <v>2008</v>
      </c>
    </row>
    <row r="1525" spans="1:1" x14ac:dyDescent="0.2">
      <c r="A1525" s="20" t="s">
        <v>687</v>
      </c>
    </row>
    <row r="1526" spans="1:1" x14ac:dyDescent="0.2">
      <c r="A1526" s="20" t="s">
        <v>465</v>
      </c>
    </row>
    <row r="1527" spans="1:1" x14ac:dyDescent="0.2">
      <c r="A1527" s="20" t="s">
        <v>769</v>
      </c>
    </row>
    <row r="1528" spans="1:1" x14ac:dyDescent="0.2">
      <c r="A1528" s="20" t="s">
        <v>2258</v>
      </c>
    </row>
    <row r="1529" spans="1:1" x14ac:dyDescent="0.2">
      <c r="A1529" s="20" t="s">
        <v>1855</v>
      </c>
    </row>
    <row r="1530" spans="1:1" x14ac:dyDescent="0.2">
      <c r="A1530" s="20" t="s">
        <v>326</v>
      </c>
    </row>
    <row r="1531" spans="1:1" x14ac:dyDescent="0.2">
      <c r="A1531" s="20" t="s">
        <v>509</v>
      </c>
    </row>
    <row r="1532" spans="1:1" x14ac:dyDescent="0.2">
      <c r="A1532" s="20" t="s">
        <v>2113</v>
      </c>
    </row>
    <row r="1533" spans="1:1" x14ac:dyDescent="0.2">
      <c r="A1533" s="20" t="s">
        <v>2302</v>
      </c>
    </row>
    <row r="1534" spans="1:1" x14ac:dyDescent="0.2">
      <c r="A1534" s="20" t="s">
        <v>1861</v>
      </c>
    </row>
    <row r="1535" spans="1:1" x14ac:dyDescent="0.2">
      <c r="A1535" s="20" t="s">
        <v>329</v>
      </c>
    </row>
    <row r="1536" spans="1:1" x14ac:dyDescent="0.2">
      <c r="A1536" s="20" t="s">
        <v>512</v>
      </c>
    </row>
    <row r="1537" spans="1:1" x14ac:dyDescent="0.2">
      <c r="A1537" s="20" t="s">
        <v>2116</v>
      </c>
    </row>
    <row r="1538" spans="1:1" x14ac:dyDescent="0.2">
      <c r="A1538" s="20" t="s">
        <v>2305</v>
      </c>
    </row>
    <row r="1539" spans="1:1" x14ac:dyDescent="0.2">
      <c r="A1539" s="20" t="s">
        <v>1869</v>
      </c>
    </row>
    <row r="1540" spans="1:1" x14ac:dyDescent="0.2">
      <c r="A1540" s="20" t="s">
        <v>333</v>
      </c>
    </row>
    <row r="1541" spans="1:1" x14ac:dyDescent="0.2">
      <c r="A1541" s="20" t="s">
        <v>516</v>
      </c>
    </row>
    <row r="1542" spans="1:1" x14ac:dyDescent="0.2">
      <c r="A1542" s="20" t="s">
        <v>2120</v>
      </c>
    </row>
    <row r="1543" spans="1:1" x14ac:dyDescent="0.2">
      <c r="A1543" s="20" t="s">
        <v>2309</v>
      </c>
    </row>
    <row r="1544" spans="1:1" x14ac:dyDescent="0.2">
      <c r="A1544" s="20" t="s">
        <v>2757</v>
      </c>
    </row>
    <row r="1545" spans="1:1" x14ac:dyDescent="0.2">
      <c r="A1545" s="20" t="s">
        <v>2827</v>
      </c>
    </row>
    <row r="1546" spans="1:1" x14ac:dyDescent="0.2">
      <c r="A1546" s="20" t="s">
        <v>2882</v>
      </c>
    </row>
    <row r="1547" spans="1:1" x14ac:dyDescent="0.2">
      <c r="A1547" s="20" t="s">
        <v>2939</v>
      </c>
    </row>
    <row r="1548" spans="1:1" x14ac:dyDescent="0.2">
      <c r="A1548" s="20" t="s">
        <v>2996</v>
      </c>
    </row>
    <row r="1549" spans="1:1" x14ac:dyDescent="0.2">
      <c r="A1549" s="20" t="s">
        <v>2759</v>
      </c>
    </row>
    <row r="1550" spans="1:1" x14ac:dyDescent="0.2">
      <c r="A1550" s="20" t="s">
        <v>2828</v>
      </c>
    </row>
    <row r="1551" spans="1:1" x14ac:dyDescent="0.2">
      <c r="A1551" s="20" t="s">
        <v>2883</v>
      </c>
    </row>
    <row r="1552" spans="1:1" x14ac:dyDescent="0.2">
      <c r="A1552" s="20" t="s">
        <v>2940</v>
      </c>
    </row>
    <row r="1553" spans="1:1" x14ac:dyDescent="0.2">
      <c r="A1553" s="20" t="s">
        <v>2997</v>
      </c>
    </row>
    <row r="1554" spans="1:1" x14ac:dyDescent="0.2">
      <c r="A1554" s="20" t="s">
        <v>1859</v>
      </c>
    </row>
    <row r="1555" spans="1:1" x14ac:dyDescent="0.2">
      <c r="A1555" s="20" t="s">
        <v>328</v>
      </c>
    </row>
    <row r="1556" spans="1:1" x14ac:dyDescent="0.2">
      <c r="A1556" s="20" t="s">
        <v>511</v>
      </c>
    </row>
    <row r="1557" spans="1:1" x14ac:dyDescent="0.2">
      <c r="A1557" s="20" t="s">
        <v>2115</v>
      </c>
    </row>
    <row r="1558" spans="1:1" x14ac:dyDescent="0.2">
      <c r="A1558" s="20" t="s">
        <v>2304</v>
      </c>
    </row>
    <row r="1559" spans="1:1" x14ac:dyDescent="0.2">
      <c r="A1559" s="20" t="s">
        <v>1867</v>
      </c>
    </row>
    <row r="1560" spans="1:1" x14ac:dyDescent="0.2">
      <c r="A1560" s="20" t="s">
        <v>332</v>
      </c>
    </row>
    <row r="1561" spans="1:1" x14ac:dyDescent="0.2">
      <c r="A1561" s="20" t="s">
        <v>515</v>
      </c>
    </row>
    <row r="1562" spans="1:1" x14ac:dyDescent="0.2">
      <c r="A1562" s="20" t="s">
        <v>2119</v>
      </c>
    </row>
    <row r="1563" spans="1:1" x14ac:dyDescent="0.2">
      <c r="A1563" s="20" t="s">
        <v>2308</v>
      </c>
    </row>
    <row r="1564" spans="1:1" x14ac:dyDescent="0.2">
      <c r="A1564" s="20" t="s">
        <v>1857</v>
      </c>
    </row>
    <row r="1565" spans="1:1" x14ac:dyDescent="0.2">
      <c r="A1565" s="20" t="s">
        <v>327</v>
      </c>
    </row>
    <row r="1566" spans="1:1" x14ac:dyDescent="0.2">
      <c r="A1566" s="20" t="s">
        <v>510</v>
      </c>
    </row>
    <row r="1567" spans="1:1" x14ac:dyDescent="0.2">
      <c r="A1567" s="20" t="s">
        <v>2114</v>
      </c>
    </row>
    <row r="1568" spans="1:1" x14ac:dyDescent="0.2">
      <c r="A1568" s="20" t="s">
        <v>2303</v>
      </c>
    </row>
    <row r="1569" spans="1:1" x14ac:dyDescent="0.2">
      <c r="A1569" s="20" t="s">
        <v>1865</v>
      </c>
    </row>
    <row r="1570" spans="1:1" x14ac:dyDescent="0.2">
      <c r="A1570" s="20" t="s">
        <v>331</v>
      </c>
    </row>
    <row r="1571" spans="1:1" x14ac:dyDescent="0.2">
      <c r="A1571" s="20" t="s">
        <v>514</v>
      </c>
    </row>
    <row r="1572" spans="1:1" x14ac:dyDescent="0.2">
      <c r="A1572" s="20" t="s">
        <v>2118</v>
      </c>
    </row>
    <row r="1573" spans="1:1" x14ac:dyDescent="0.2">
      <c r="A1573" s="20" t="s">
        <v>2307</v>
      </c>
    </row>
    <row r="1574" spans="1:1" x14ac:dyDescent="0.2">
      <c r="A1574" s="20" t="s">
        <v>1863</v>
      </c>
    </row>
    <row r="1575" spans="1:1" x14ac:dyDescent="0.2">
      <c r="A1575" s="20" t="s">
        <v>330</v>
      </c>
    </row>
    <row r="1576" spans="1:1" x14ac:dyDescent="0.2">
      <c r="A1576" s="20" t="s">
        <v>513</v>
      </c>
    </row>
    <row r="1577" spans="1:1" x14ac:dyDescent="0.2">
      <c r="A1577" s="20" t="s">
        <v>2117</v>
      </c>
    </row>
    <row r="1578" spans="1:1" x14ac:dyDescent="0.2">
      <c r="A1578" s="20" t="s">
        <v>2306</v>
      </c>
    </row>
    <row r="1579" spans="1:1" x14ac:dyDescent="0.2">
      <c r="A1579" s="20" t="s">
        <v>2012</v>
      </c>
    </row>
    <row r="1580" spans="1:1" x14ac:dyDescent="0.2">
      <c r="A1580" s="20" t="s">
        <v>690</v>
      </c>
    </row>
    <row r="1581" spans="1:1" x14ac:dyDescent="0.2">
      <c r="A1581" s="20" t="s">
        <v>468</v>
      </c>
    </row>
    <row r="1582" spans="1:1" x14ac:dyDescent="0.2">
      <c r="A1582" s="20" t="s">
        <v>772</v>
      </c>
    </row>
    <row r="1583" spans="1:1" x14ac:dyDescent="0.2">
      <c r="A1583" s="20" t="s">
        <v>2261</v>
      </c>
    </row>
    <row r="1584" spans="1:1" x14ac:dyDescent="0.2">
      <c r="A1584" s="20" t="s">
        <v>2017</v>
      </c>
    </row>
    <row r="1585" spans="1:1" x14ac:dyDescent="0.2">
      <c r="A1585" s="20" t="s">
        <v>289</v>
      </c>
    </row>
    <row r="1586" spans="1:1" x14ac:dyDescent="0.2">
      <c r="A1586" s="20" t="s">
        <v>472</v>
      </c>
    </row>
    <row r="1587" spans="1:1" x14ac:dyDescent="0.2">
      <c r="A1587" s="20" t="s">
        <v>776</v>
      </c>
    </row>
    <row r="1588" spans="1:1" x14ac:dyDescent="0.2">
      <c r="A1588" s="20" t="s">
        <v>2265</v>
      </c>
    </row>
    <row r="1589" spans="1:1" x14ac:dyDescent="0.2">
      <c r="A1589" s="20" t="s">
        <v>2740</v>
      </c>
    </row>
    <row r="1590" spans="1:1" x14ac:dyDescent="0.2">
      <c r="A1590" s="20" t="s">
        <v>2815</v>
      </c>
    </row>
    <row r="1591" spans="1:1" x14ac:dyDescent="0.2">
      <c r="A1591" s="20" t="s">
        <v>2870</v>
      </c>
    </row>
    <row r="1592" spans="1:1" x14ac:dyDescent="0.2">
      <c r="A1592" s="20" t="s">
        <v>2927</v>
      </c>
    </row>
    <row r="1593" spans="1:1" x14ac:dyDescent="0.2">
      <c r="A1593" s="20" t="s">
        <v>2984</v>
      </c>
    </row>
    <row r="1594" spans="1:1" x14ac:dyDescent="0.2">
      <c r="A1594" s="20" t="s">
        <v>2741</v>
      </c>
    </row>
    <row r="1595" spans="1:1" x14ac:dyDescent="0.2">
      <c r="A1595" s="20" t="s">
        <v>2816</v>
      </c>
    </row>
    <row r="1596" spans="1:1" x14ac:dyDescent="0.2">
      <c r="A1596" s="20" t="s">
        <v>2871</v>
      </c>
    </row>
    <row r="1597" spans="1:1" x14ac:dyDescent="0.2">
      <c r="A1597" s="20" t="s">
        <v>2928</v>
      </c>
    </row>
    <row r="1598" spans="1:1" x14ac:dyDescent="0.2">
      <c r="A1598" s="20" t="s">
        <v>2985</v>
      </c>
    </row>
    <row r="1599" spans="1:1" x14ac:dyDescent="0.2">
      <c r="A1599" s="20" t="s">
        <v>2011</v>
      </c>
    </row>
    <row r="1600" spans="1:1" x14ac:dyDescent="0.2">
      <c r="A1600" s="20" t="s">
        <v>689</v>
      </c>
    </row>
    <row r="1601" spans="1:1" x14ac:dyDescent="0.2">
      <c r="A1601" s="20" t="s">
        <v>467</v>
      </c>
    </row>
    <row r="1602" spans="1:1" x14ac:dyDescent="0.2">
      <c r="A1602" s="20" t="s">
        <v>771</v>
      </c>
    </row>
    <row r="1603" spans="1:1" x14ac:dyDescent="0.2">
      <c r="A1603" s="20" t="s">
        <v>2260</v>
      </c>
    </row>
    <row r="1604" spans="1:1" x14ac:dyDescent="0.2">
      <c r="A1604" s="20" t="s">
        <v>2016</v>
      </c>
    </row>
    <row r="1605" spans="1:1" x14ac:dyDescent="0.2">
      <c r="A1605" s="20" t="s">
        <v>288</v>
      </c>
    </row>
    <row r="1606" spans="1:1" x14ac:dyDescent="0.2">
      <c r="A1606" s="20" t="s">
        <v>471</v>
      </c>
    </row>
    <row r="1607" spans="1:1" x14ac:dyDescent="0.2">
      <c r="A1607" s="20" t="s">
        <v>775</v>
      </c>
    </row>
    <row r="1608" spans="1:1" x14ac:dyDescent="0.2">
      <c r="A1608" s="20" t="s">
        <v>2264</v>
      </c>
    </row>
    <row r="1609" spans="1:1" x14ac:dyDescent="0.2">
      <c r="A1609" s="20" t="s">
        <v>2009</v>
      </c>
    </row>
    <row r="1610" spans="1:1" x14ac:dyDescent="0.2">
      <c r="A1610" s="20" t="s">
        <v>688</v>
      </c>
    </row>
    <row r="1611" spans="1:1" x14ac:dyDescent="0.2">
      <c r="A1611" s="20" t="s">
        <v>466</v>
      </c>
    </row>
    <row r="1612" spans="1:1" x14ac:dyDescent="0.2">
      <c r="A1612" s="20" t="s">
        <v>770</v>
      </c>
    </row>
    <row r="1613" spans="1:1" x14ac:dyDescent="0.2">
      <c r="A1613" s="20" t="s">
        <v>2259</v>
      </c>
    </row>
    <row r="1614" spans="1:1" x14ac:dyDescent="0.2">
      <c r="A1614" s="20" t="s">
        <v>2014</v>
      </c>
    </row>
    <row r="1615" spans="1:1" x14ac:dyDescent="0.2">
      <c r="A1615" s="20" t="s">
        <v>692</v>
      </c>
    </row>
    <row r="1616" spans="1:1" x14ac:dyDescent="0.2">
      <c r="A1616" s="20" t="s">
        <v>470</v>
      </c>
    </row>
    <row r="1617" spans="1:1" x14ac:dyDescent="0.2">
      <c r="A1617" s="20" t="s">
        <v>774</v>
      </c>
    </row>
    <row r="1618" spans="1:1" x14ac:dyDescent="0.2">
      <c r="A1618" s="20" t="s">
        <v>2263</v>
      </c>
    </row>
    <row r="1619" spans="1:1" x14ac:dyDescent="0.2">
      <c r="A1619" s="20" t="s">
        <v>2013</v>
      </c>
    </row>
    <row r="1620" spans="1:1" x14ac:dyDescent="0.2">
      <c r="A1620" s="20" t="s">
        <v>691</v>
      </c>
    </row>
    <row r="1621" spans="1:1" x14ac:dyDescent="0.2">
      <c r="A1621" s="20" t="s">
        <v>469</v>
      </c>
    </row>
    <row r="1622" spans="1:1" x14ac:dyDescent="0.2">
      <c r="A1622" s="20" t="s">
        <v>773</v>
      </c>
    </row>
    <row r="1623" spans="1:1" x14ac:dyDescent="0.2">
      <c r="A1623" s="20" t="s">
        <v>2262</v>
      </c>
    </row>
    <row r="1624" spans="1:1" x14ac:dyDescent="0.2">
      <c r="A1624" s="20" t="s">
        <v>1986</v>
      </c>
    </row>
    <row r="1625" spans="1:1" x14ac:dyDescent="0.2">
      <c r="A1625" s="20" t="s">
        <v>675</v>
      </c>
    </row>
    <row r="1626" spans="1:1" x14ac:dyDescent="0.2">
      <c r="A1626" s="20" t="s">
        <v>454</v>
      </c>
    </row>
    <row r="1627" spans="1:1" x14ac:dyDescent="0.2">
      <c r="A1627" s="20" t="s">
        <v>758</v>
      </c>
    </row>
    <row r="1628" spans="1:1" x14ac:dyDescent="0.2">
      <c r="A1628" s="20" t="s">
        <v>2247</v>
      </c>
    </row>
    <row r="1629" spans="1:1" x14ac:dyDescent="0.2">
      <c r="A1629" s="20" t="s">
        <v>1994</v>
      </c>
    </row>
    <row r="1630" spans="1:1" x14ac:dyDescent="0.2">
      <c r="A1630" s="20" t="s">
        <v>679</v>
      </c>
    </row>
    <row r="1631" spans="1:1" x14ac:dyDescent="0.2">
      <c r="A1631" s="20" t="s">
        <v>458</v>
      </c>
    </row>
    <row r="1632" spans="1:1" x14ac:dyDescent="0.2">
      <c r="A1632" s="20" t="s">
        <v>762</v>
      </c>
    </row>
    <row r="1633" spans="1:1" x14ac:dyDescent="0.2">
      <c r="A1633" s="20" t="s">
        <v>2251</v>
      </c>
    </row>
    <row r="1634" spans="1:1" x14ac:dyDescent="0.2">
      <c r="A1634" s="20" t="s">
        <v>2732</v>
      </c>
    </row>
    <row r="1635" spans="1:1" x14ac:dyDescent="0.2">
      <c r="A1635" s="20" t="s">
        <v>2811</v>
      </c>
    </row>
    <row r="1636" spans="1:1" x14ac:dyDescent="0.2">
      <c r="A1636" s="20" t="s">
        <v>2866</v>
      </c>
    </row>
    <row r="1637" spans="1:1" x14ac:dyDescent="0.2">
      <c r="A1637" s="20" t="s">
        <v>2923</v>
      </c>
    </row>
    <row r="1638" spans="1:1" x14ac:dyDescent="0.2">
      <c r="A1638" s="20" t="s">
        <v>2980</v>
      </c>
    </row>
    <row r="1639" spans="1:1" x14ac:dyDescent="0.2">
      <c r="A1639" s="20" t="s">
        <v>2734</v>
      </c>
    </row>
    <row r="1640" spans="1:1" x14ac:dyDescent="0.2">
      <c r="A1640" s="20" t="s">
        <v>2812</v>
      </c>
    </row>
    <row r="1641" spans="1:1" x14ac:dyDescent="0.2">
      <c r="A1641" s="20" t="s">
        <v>2867</v>
      </c>
    </row>
    <row r="1642" spans="1:1" x14ac:dyDescent="0.2">
      <c r="A1642" s="20" t="s">
        <v>2924</v>
      </c>
    </row>
    <row r="1643" spans="1:1" x14ac:dyDescent="0.2">
      <c r="A1643" s="20" t="s">
        <v>2981</v>
      </c>
    </row>
    <row r="1644" spans="1:1" x14ac:dyDescent="0.2">
      <c r="A1644" s="20" t="s">
        <v>1984</v>
      </c>
    </row>
    <row r="1645" spans="1:1" x14ac:dyDescent="0.2">
      <c r="A1645" s="20" t="s">
        <v>674</v>
      </c>
    </row>
    <row r="1646" spans="1:1" x14ac:dyDescent="0.2">
      <c r="A1646" s="20" t="s">
        <v>453</v>
      </c>
    </row>
    <row r="1647" spans="1:1" x14ac:dyDescent="0.2">
      <c r="A1647" s="20" t="s">
        <v>757</v>
      </c>
    </row>
    <row r="1648" spans="1:1" x14ac:dyDescent="0.2">
      <c r="A1648" s="20" t="s">
        <v>2246</v>
      </c>
    </row>
    <row r="1649" spans="1:1" x14ac:dyDescent="0.2">
      <c r="A1649" s="20" t="s">
        <v>1992</v>
      </c>
    </row>
    <row r="1650" spans="1:1" x14ac:dyDescent="0.2">
      <c r="A1650" s="20" t="s">
        <v>678</v>
      </c>
    </row>
    <row r="1651" spans="1:1" x14ac:dyDescent="0.2">
      <c r="A1651" s="20" t="s">
        <v>457</v>
      </c>
    </row>
    <row r="1652" spans="1:1" x14ac:dyDescent="0.2">
      <c r="A1652" s="20" t="s">
        <v>761</v>
      </c>
    </row>
    <row r="1653" spans="1:1" x14ac:dyDescent="0.2">
      <c r="A1653" s="20" t="s">
        <v>2250</v>
      </c>
    </row>
    <row r="1654" spans="1:1" x14ac:dyDescent="0.2">
      <c r="A1654" s="20" t="s">
        <v>2499</v>
      </c>
    </row>
    <row r="1655" spans="1:1" x14ac:dyDescent="0.2">
      <c r="A1655" s="20" t="s">
        <v>2546</v>
      </c>
    </row>
    <row r="1656" spans="1:1" x14ac:dyDescent="0.2">
      <c r="A1656" s="20" t="s">
        <v>710</v>
      </c>
    </row>
    <row r="1657" spans="1:1" x14ac:dyDescent="0.2">
      <c r="A1657" s="20" t="s">
        <v>2328</v>
      </c>
    </row>
    <row r="1658" spans="1:1" x14ac:dyDescent="0.2">
      <c r="A1658" s="20" t="s">
        <v>979</v>
      </c>
    </row>
    <row r="1659" spans="1:1" x14ac:dyDescent="0.2">
      <c r="A1659" s="20" t="s">
        <v>1990</v>
      </c>
    </row>
    <row r="1660" spans="1:1" x14ac:dyDescent="0.2">
      <c r="A1660" s="20" t="s">
        <v>677</v>
      </c>
    </row>
    <row r="1661" spans="1:1" x14ac:dyDescent="0.2">
      <c r="A1661" s="20" t="s">
        <v>456</v>
      </c>
    </row>
    <row r="1662" spans="1:1" x14ac:dyDescent="0.2">
      <c r="A1662" s="20" t="s">
        <v>760</v>
      </c>
    </row>
    <row r="1663" spans="1:1" x14ac:dyDescent="0.2">
      <c r="A1663" s="20" t="s">
        <v>2249</v>
      </c>
    </row>
    <row r="1664" spans="1:1" x14ac:dyDescent="0.2">
      <c r="A1664" s="20" t="s">
        <v>1810</v>
      </c>
    </row>
    <row r="1665" spans="1:1" x14ac:dyDescent="0.2">
      <c r="A1665" s="20" t="s">
        <v>298</v>
      </c>
    </row>
    <row r="1666" spans="1:1" x14ac:dyDescent="0.2">
      <c r="A1666" s="20" t="s">
        <v>481</v>
      </c>
    </row>
    <row r="1667" spans="1:1" x14ac:dyDescent="0.2">
      <c r="A1667" s="20" t="s">
        <v>785</v>
      </c>
    </row>
    <row r="1668" spans="1:1" x14ac:dyDescent="0.2">
      <c r="A1668" s="20" t="s">
        <v>2274</v>
      </c>
    </row>
    <row r="1669" spans="1:1" x14ac:dyDescent="0.2">
      <c r="A1669" s="20" t="s">
        <v>1887</v>
      </c>
    </row>
    <row r="1670" spans="1:1" x14ac:dyDescent="0.2">
      <c r="A1670" s="20" t="s">
        <v>342</v>
      </c>
    </row>
    <row r="1671" spans="1:1" x14ac:dyDescent="0.2">
      <c r="A1671" s="20" t="s">
        <v>525</v>
      </c>
    </row>
    <row r="1672" spans="1:1" x14ac:dyDescent="0.2">
      <c r="A1672" s="20" t="s">
        <v>2129</v>
      </c>
    </row>
    <row r="1673" spans="1:1" x14ac:dyDescent="0.2">
      <c r="A1673" s="20" t="s">
        <v>1194</v>
      </c>
    </row>
    <row r="1674" spans="1:1" x14ac:dyDescent="0.2">
      <c r="A1674" s="20" t="s">
        <v>1893</v>
      </c>
    </row>
    <row r="1675" spans="1:1" x14ac:dyDescent="0.2">
      <c r="A1675" s="20" t="s">
        <v>345</v>
      </c>
    </row>
    <row r="1676" spans="1:1" x14ac:dyDescent="0.2">
      <c r="A1676" s="20" t="s">
        <v>528</v>
      </c>
    </row>
    <row r="1677" spans="1:1" x14ac:dyDescent="0.2">
      <c r="A1677" s="20" t="s">
        <v>2132</v>
      </c>
    </row>
    <row r="1678" spans="1:1" x14ac:dyDescent="0.2">
      <c r="A1678" s="20" t="s">
        <v>1197</v>
      </c>
    </row>
    <row r="1679" spans="1:1" x14ac:dyDescent="0.2">
      <c r="A1679" s="20" t="s">
        <v>553</v>
      </c>
    </row>
    <row r="1680" spans="1:1" x14ac:dyDescent="0.2">
      <c r="A1680" s="20" t="s">
        <v>349</v>
      </c>
    </row>
    <row r="1681" spans="1:1" x14ac:dyDescent="0.2">
      <c r="A1681" s="20" t="s">
        <v>532</v>
      </c>
    </row>
    <row r="1682" spans="1:1" x14ac:dyDescent="0.2">
      <c r="A1682" s="20" t="s">
        <v>2136</v>
      </c>
    </row>
    <row r="1683" spans="1:1" x14ac:dyDescent="0.2">
      <c r="A1683" s="20" t="s">
        <v>1201</v>
      </c>
    </row>
    <row r="1684" spans="1:1" x14ac:dyDescent="0.2">
      <c r="A1684" s="20" t="s">
        <v>2765</v>
      </c>
    </row>
    <row r="1685" spans="1:1" x14ac:dyDescent="0.2">
      <c r="A1685" s="20" t="s">
        <v>2831</v>
      </c>
    </row>
    <row r="1686" spans="1:1" x14ac:dyDescent="0.2">
      <c r="A1686" s="20" t="s">
        <v>2886</v>
      </c>
    </row>
    <row r="1687" spans="1:1" x14ac:dyDescent="0.2">
      <c r="A1687" s="20" t="s">
        <v>2943</v>
      </c>
    </row>
    <row r="1688" spans="1:1" x14ac:dyDescent="0.2">
      <c r="A1688" s="20" t="s">
        <v>3000</v>
      </c>
    </row>
    <row r="1689" spans="1:1" x14ac:dyDescent="0.2">
      <c r="A1689" s="20" t="s">
        <v>2767</v>
      </c>
    </row>
    <row r="1690" spans="1:1" x14ac:dyDescent="0.2">
      <c r="A1690" s="20" t="s">
        <v>2832</v>
      </c>
    </row>
    <row r="1691" spans="1:1" x14ac:dyDescent="0.2">
      <c r="A1691" s="20" t="s">
        <v>2887</v>
      </c>
    </row>
    <row r="1692" spans="1:1" x14ac:dyDescent="0.2">
      <c r="A1692" s="20" t="s">
        <v>2944</v>
      </c>
    </row>
    <row r="1693" spans="1:1" x14ac:dyDescent="0.2">
      <c r="A1693" s="20" t="s">
        <v>3001</v>
      </c>
    </row>
    <row r="1694" spans="1:1" x14ac:dyDescent="0.2">
      <c r="A1694" s="20" t="s">
        <v>1891</v>
      </c>
    </row>
    <row r="1695" spans="1:1" x14ac:dyDescent="0.2">
      <c r="A1695" s="20" t="s">
        <v>344</v>
      </c>
    </row>
    <row r="1696" spans="1:1" x14ac:dyDescent="0.2">
      <c r="A1696" s="20" t="s">
        <v>527</v>
      </c>
    </row>
    <row r="1697" spans="1:1" x14ac:dyDescent="0.2">
      <c r="A1697" s="20" t="s">
        <v>2131</v>
      </c>
    </row>
    <row r="1698" spans="1:1" x14ac:dyDescent="0.2">
      <c r="A1698" s="20" t="s">
        <v>1196</v>
      </c>
    </row>
    <row r="1699" spans="1:1" x14ac:dyDescent="0.2">
      <c r="A1699" s="20" t="s">
        <v>1899</v>
      </c>
    </row>
    <row r="1700" spans="1:1" x14ac:dyDescent="0.2">
      <c r="A1700" s="20" t="s">
        <v>348</v>
      </c>
    </row>
    <row r="1701" spans="1:1" x14ac:dyDescent="0.2">
      <c r="A1701" s="20" t="s">
        <v>531</v>
      </c>
    </row>
    <row r="1702" spans="1:1" x14ac:dyDescent="0.2">
      <c r="A1702" s="20" t="s">
        <v>2135</v>
      </c>
    </row>
    <row r="1703" spans="1:1" x14ac:dyDescent="0.2">
      <c r="A1703" s="20" t="s">
        <v>1200</v>
      </c>
    </row>
    <row r="1704" spans="1:1" x14ac:dyDescent="0.2">
      <c r="A1704" s="20" t="s">
        <v>1889</v>
      </c>
    </row>
    <row r="1705" spans="1:1" x14ac:dyDescent="0.2">
      <c r="A1705" s="20" t="s">
        <v>343</v>
      </c>
    </row>
    <row r="1706" spans="1:1" x14ac:dyDescent="0.2">
      <c r="A1706" s="20" t="s">
        <v>526</v>
      </c>
    </row>
    <row r="1707" spans="1:1" x14ac:dyDescent="0.2">
      <c r="A1707" s="20" t="s">
        <v>2130</v>
      </c>
    </row>
    <row r="1708" spans="1:1" x14ac:dyDescent="0.2">
      <c r="A1708" s="20" t="s">
        <v>1195</v>
      </c>
    </row>
    <row r="1709" spans="1:1" x14ac:dyDescent="0.2">
      <c r="A1709" s="20" t="s">
        <v>1897</v>
      </c>
    </row>
    <row r="1710" spans="1:1" x14ac:dyDescent="0.2">
      <c r="A1710" s="20" t="s">
        <v>347</v>
      </c>
    </row>
    <row r="1711" spans="1:1" x14ac:dyDescent="0.2">
      <c r="A1711" s="20" t="s">
        <v>530</v>
      </c>
    </row>
    <row r="1712" spans="1:1" x14ac:dyDescent="0.2">
      <c r="A1712" s="20" t="s">
        <v>2134</v>
      </c>
    </row>
    <row r="1713" spans="1:1" x14ac:dyDescent="0.2">
      <c r="A1713" s="20" t="s">
        <v>1199</v>
      </c>
    </row>
    <row r="1714" spans="1:1" x14ac:dyDescent="0.2">
      <c r="A1714" s="20" t="s">
        <v>1895</v>
      </c>
    </row>
    <row r="1715" spans="1:1" x14ac:dyDescent="0.2">
      <c r="A1715" s="20" t="s">
        <v>346</v>
      </c>
    </row>
    <row r="1716" spans="1:1" x14ac:dyDescent="0.2">
      <c r="A1716" s="20" t="s">
        <v>529</v>
      </c>
    </row>
    <row r="1717" spans="1:1" x14ac:dyDescent="0.2">
      <c r="A1717" s="20" t="s">
        <v>2133</v>
      </c>
    </row>
    <row r="1718" spans="1:1" x14ac:dyDescent="0.2">
      <c r="A1718" s="20" t="s">
        <v>1198</v>
      </c>
    </row>
    <row r="1719" spans="1:1" x14ac:dyDescent="0.2">
      <c r="A1719" s="20" t="s">
        <v>1814</v>
      </c>
    </row>
    <row r="1720" spans="1:1" x14ac:dyDescent="0.2">
      <c r="A1720" s="20" t="s">
        <v>301</v>
      </c>
    </row>
    <row r="1721" spans="1:1" x14ac:dyDescent="0.2">
      <c r="A1721" s="20" t="s">
        <v>484</v>
      </c>
    </row>
    <row r="1722" spans="1:1" x14ac:dyDescent="0.2">
      <c r="A1722" s="20" t="s">
        <v>788</v>
      </c>
    </row>
    <row r="1723" spans="1:1" x14ac:dyDescent="0.2">
      <c r="A1723" s="20" t="s">
        <v>2277</v>
      </c>
    </row>
    <row r="1724" spans="1:1" x14ac:dyDescent="0.2">
      <c r="A1724" s="20" t="s">
        <v>1819</v>
      </c>
    </row>
    <row r="1725" spans="1:1" x14ac:dyDescent="0.2">
      <c r="A1725" s="20" t="s">
        <v>305</v>
      </c>
    </row>
    <row r="1726" spans="1:1" x14ac:dyDescent="0.2">
      <c r="A1726" s="20" t="s">
        <v>488</v>
      </c>
    </row>
    <row r="1727" spans="1:1" x14ac:dyDescent="0.2">
      <c r="A1727" s="20" t="s">
        <v>792</v>
      </c>
    </row>
    <row r="1728" spans="1:1" x14ac:dyDescent="0.2">
      <c r="A1728" s="20" t="s">
        <v>2281</v>
      </c>
    </row>
    <row r="1729" spans="1:1" x14ac:dyDescent="0.2">
      <c r="A1729" s="20" t="s">
        <v>2745</v>
      </c>
    </row>
    <row r="1730" spans="1:1" x14ac:dyDescent="0.2">
      <c r="A1730" s="20" t="s">
        <v>2819</v>
      </c>
    </row>
    <row r="1731" spans="1:1" x14ac:dyDescent="0.2">
      <c r="A1731" s="20" t="s">
        <v>2874</v>
      </c>
    </row>
    <row r="1732" spans="1:1" x14ac:dyDescent="0.2">
      <c r="A1732" s="20" t="s">
        <v>2931</v>
      </c>
    </row>
    <row r="1733" spans="1:1" x14ac:dyDescent="0.2">
      <c r="A1733" s="20" t="s">
        <v>2988</v>
      </c>
    </row>
    <row r="1734" spans="1:1" x14ac:dyDescent="0.2">
      <c r="A1734" s="20" t="s">
        <v>2746</v>
      </c>
    </row>
    <row r="1735" spans="1:1" x14ac:dyDescent="0.2">
      <c r="A1735" s="20" t="s">
        <v>2820</v>
      </c>
    </row>
    <row r="1736" spans="1:1" x14ac:dyDescent="0.2">
      <c r="A1736" s="20" t="s">
        <v>2875</v>
      </c>
    </row>
    <row r="1737" spans="1:1" x14ac:dyDescent="0.2">
      <c r="A1737" s="20" t="s">
        <v>2932</v>
      </c>
    </row>
    <row r="1738" spans="1:1" x14ac:dyDescent="0.2">
      <c r="A1738" s="20" t="s">
        <v>2989</v>
      </c>
    </row>
    <row r="1739" spans="1:1" x14ac:dyDescent="0.2">
      <c r="A1739" s="20" t="s">
        <v>1813</v>
      </c>
    </row>
    <row r="1740" spans="1:1" x14ac:dyDescent="0.2">
      <c r="A1740" s="20" t="s">
        <v>300</v>
      </c>
    </row>
    <row r="1741" spans="1:1" x14ac:dyDescent="0.2">
      <c r="A1741" s="20" t="s">
        <v>483</v>
      </c>
    </row>
    <row r="1742" spans="1:1" x14ac:dyDescent="0.2">
      <c r="A1742" s="20" t="s">
        <v>787</v>
      </c>
    </row>
    <row r="1743" spans="1:1" x14ac:dyDescent="0.2">
      <c r="A1743" s="20" t="s">
        <v>2276</v>
      </c>
    </row>
    <row r="1744" spans="1:1" x14ac:dyDescent="0.2">
      <c r="A1744" s="20" t="s">
        <v>1818</v>
      </c>
    </row>
    <row r="1745" spans="1:1" x14ac:dyDescent="0.2">
      <c r="A1745" s="20" t="s">
        <v>304</v>
      </c>
    </row>
    <row r="1746" spans="1:1" x14ac:dyDescent="0.2">
      <c r="A1746" s="20" t="s">
        <v>487</v>
      </c>
    </row>
    <row r="1747" spans="1:1" x14ac:dyDescent="0.2">
      <c r="A1747" s="20" t="s">
        <v>791</v>
      </c>
    </row>
    <row r="1748" spans="1:1" x14ac:dyDescent="0.2">
      <c r="A1748" s="20" t="s">
        <v>2280</v>
      </c>
    </row>
    <row r="1749" spans="1:1" x14ac:dyDescent="0.2">
      <c r="A1749" s="20" t="s">
        <v>1811</v>
      </c>
    </row>
    <row r="1750" spans="1:1" x14ac:dyDescent="0.2">
      <c r="A1750" s="20" t="s">
        <v>299</v>
      </c>
    </row>
    <row r="1751" spans="1:1" x14ac:dyDescent="0.2">
      <c r="A1751" s="20" t="s">
        <v>482</v>
      </c>
    </row>
    <row r="1752" spans="1:1" x14ac:dyDescent="0.2">
      <c r="A1752" s="20" t="s">
        <v>786</v>
      </c>
    </row>
    <row r="1753" spans="1:1" x14ac:dyDescent="0.2">
      <c r="A1753" s="20" t="s">
        <v>2275</v>
      </c>
    </row>
    <row r="1754" spans="1:1" x14ac:dyDescent="0.2">
      <c r="A1754" s="20" t="s">
        <v>1816</v>
      </c>
    </row>
    <row r="1755" spans="1:1" x14ac:dyDescent="0.2">
      <c r="A1755" s="20" t="s">
        <v>303</v>
      </c>
    </row>
    <row r="1756" spans="1:1" x14ac:dyDescent="0.2">
      <c r="A1756" s="20" t="s">
        <v>486</v>
      </c>
    </row>
    <row r="1757" spans="1:1" x14ac:dyDescent="0.2">
      <c r="A1757" s="20" t="s">
        <v>790</v>
      </c>
    </row>
    <row r="1758" spans="1:1" x14ac:dyDescent="0.2">
      <c r="A1758" s="20" t="s">
        <v>2279</v>
      </c>
    </row>
    <row r="1759" spans="1:1" x14ac:dyDescent="0.2">
      <c r="A1759" s="20" t="s">
        <v>1815</v>
      </c>
    </row>
    <row r="1760" spans="1:1" x14ac:dyDescent="0.2">
      <c r="A1760" s="20" t="s">
        <v>302</v>
      </c>
    </row>
    <row r="1761" spans="1:1" x14ac:dyDescent="0.2">
      <c r="A1761" s="20" t="s">
        <v>485</v>
      </c>
    </row>
    <row r="1762" spans="1:1" x14ac:dyDescent="0.2">
      <c r="A1762" s="20" t="s">
        <v>789</v>
      </c>
    </row>
    <row r="1763" spans="1:1" x14ac:dyDescent="0.2">
      <c r="A1763" s="20" t="s">
        <v>2278</v>
      </c>
    </row>
    <row r="1764" spans="1:1" x14ac:dyDescent="0.2">
      <c r="A1764" s="20" t="s">
        <v>2018</v>
      </c>
    </row>
    <row r="1765" spans="1:1" x14ac:dyDescent="0.2">
      <c r="A1765" s="20" t="s">
        <v>290</v>
      </c>
    </row>
    <row r="1766" spans="1:1" x14ac:dyDescent="0.2">
      <c r="A1766" s="20" t="s">
        <v>473</v>
      </c>
    </row>
    <row r="1767" spans="1:1" x14ac:dyDescent="0.2">
      <c r="A1767" s="20" t="s">
        <v>777</v>
      </c>
    </row>
    <row r="1768" spans="1:1" x14ac:dyDescent="0.2">
      <c r="A1768" s="20" t="s">
        <v>2266</v>
      </c>
    </row>
    <row r="1769" spans="1:1" x14ac:dyDescent="0.2">
      <c r="A1769" s="20" t="s">
        <v>1871</v>
      </c>
    </row>
    <row r="1770" spans="1:1" x14ac:dyDescent="0.2">
      <c r="A1770" s="20" t="s">
        <v>334</v>
      </c>
    </row>
    <row r="1771" spans="1:1" x14ac:dyDescent="0.2">
      <c r="A1771" s="20" t="s">
        <v>517</v>
      </c>
    </row>
    <row r="1772" spans="1:1" x14ac:dyDescent="0.2">
      <c r="A1772" s="20" t="s">
        <v>2121</v>
      </c>
    </row>
    <row r="1773" spans="1:1" x14ac:dyDescent="0.2">
      <c r="A1773" s="20" t="s">
        <v>2310</v>
      </c>
    </row>
    <row r="1774" spans="1:1" x14ac:dyDescent="0.2">
      <c r="A1774" s="20" t="s">
        <v>1877</v>
      </c>
    </row>
    <row r="1775" spans="1:1" x14ac:dyDescent="0.2">
      <c r="A1775" s="20" t="s">
        <v>337</v>
      </c>
    </row>
    <row r="1776" spans="1:1" x14ac:dyDescent="0.2">
      <c r="A1776" s="20" t="s">
        <v>520</v>
      </c>
    </row>
    <row r="1777" spans="1:1" x14ac:dyDescent="0.2">
      <c r="A1777" s="20" t="s">
        <v>2124</v>
      </c>
    </row>
    <row r="1778" spans="1:1" x14ac:dyDescent="0.2">
      <c r="A1778" s="20" t="s">
        <v>2313</v>
      </c>
    </row>
    <row r="1779" spans="1:1" x14ac:dyDescent="0.2">
      <c r="A1779" s="20" t="s">
        <v>1885</v>
      </c>
    </row>
    <row r="1780" spans="1:1" x14ac:dyDescent="0.2">
      <c r="A1780" s="20" t="s">
        <v>341</v>
      </c>
    </row>
    <row r="1781" spans="1:1" x14ac:dyDescent="0.2">
      <c r="A1781" s="20" t="s">
        <v>524</v>
      </c>
    </row>
    <row r="1782" spans="1:1" x14ac:dyDescent="0.2">
      <c r="A1782" s="20" t="s">
        <v>2128</v>
      </c>
    </row>
    <row r="1783" spans="1:1" x14ac:dyDescent="0.2">
      <c r="A1783" s="20" t="s">
        <v>1193</v>
      </c>
    </row>
    <row r="1784" spans="1:1" x14ac:dyDescent="0.2">
      <c r="A1784" s="20" t="s">
        <v>2761</v>
      </c>
    </row>
    <row r="1785" spans="1:1" x14ac:dyDescent="0.2">
      <c r="A1785" s="20" t="s">
        <v>2829</v>
      </c>
    </row>
    <row r="1786" spans="1:1" x14ac:dyDescent="0.2">
      <c r="A1786" s="20" t="s">
        <v>2884</v>
      </c>
    </row>
    <row r="1787" spans="1:1" x14ac:dyDescent="0.2">
      <c r="A1787" s="20" t="s">
        <v>2941</v>
      </c>
    </row>
    <row r="1788" spans="1:1" x14ac:dyDescent="0.2">
      <c r="A1788" s="20" t="s">
        <v>2998</v>
      </c>
    </row>
    <row r="1789" spans="1:1" x14ac:dyDescent="0.2">
      <c r="A1789" s="20" t="s">
        <v>2763</v>
      </c>
    </row>
    <row r="1790" spans="1:1" x14ac:dyDescent="0.2">
      <c r="A1790" s="20" t="s">
        <v>2830</v>
      </c>
    </row>
    <row r="1791" spans="1:1" x14ac:dyDescent="0.2">
      <c r="A1791" s="20" t="s">
        <v>2885</v>
      </c>
    </row>
    <row r="1792" spans="1:1" x14ac:dyDescent="0.2">
      <c r="A1792" s="20" t="s">
        <v>2942</v>
      </c>
    </row>
    <row r="1793" spans="1:1" x14ac:dyDescent="0.2">
      <c r="A1793" s="20" t="s">
        <v>2999</v>
      </c>
    </row>
    <row r="1794" spans="1:1" x14ac:dyDescent="0.2">
      <c r="A1794" s="20" t="s">
        <v>1875</v>
      </c>
    </row>
    <row r="1795" spans="1:1" x14ac:dyDescent="0.2">
      <c r="A1795" s="20" t="s">
        <v>336</v>
      </c>
    </row>
    <row r="1796" spans="1:1" x14ac:dyDescent="0.2">
      <c r="A1796" s="20" t="s">
        <v>519</v>
      </c>
    </row>
    <row r="1797" spans="1:1" x14ac:dyDescent="0.2">
      <c r="A1797" s="20" t="s">
        <v>2123</v>
      </c>
    </row>
    <row r="1798" spans="1:1" x14ac:dyDescent="0.2">
      <c r="A1798" s="20" t="s">
        <v>2312</v>
      </c>
    </row>
    <row r="1799" spans="1:1" x14ac:dyDescent="0.2">
      <c r="A1799" s="20" t="s">
        <v>1883</v>
      </c>
    </row>
    <row r="1800" spans="1:1" x14ac:dyDescent="0.2">
      <c r="A1800" s="20" t="s">
        <v>340</v>
      </c>
    </row>
    <row r="1801" spans="1:1" x14ac:dyDescent="0.2">
      <c r="A1801" s="20" t="s">
        <v>523</v>
      </c>
    </row>
    <row r="1802" spans="1:1" x14ac:dyDescent="0.2">
      <c r="A1802" s="20" t="s">
        <v>2127</v>
      </c>
    </row>
    <row r="1803" spans="1:1" x14ac:dyDescent="0.2">
      <c r="A1803" s="20" t="s">
        <v>1192</v>
      </c>
    </row>
    <row r="1804" spans="1:1" x14ac:dyDescent="0.2">
      <c r="A1804" s="20" t="s">
        <v>1873</v>
      </c>
    </row>
    <row r="1805" spans="1:1" x14ac:dyDescent="0.2">
      <c r="A1805" s="20" t="s">
        <v>335</v>
      </c>
    </row>
    <row r="1806" spans="1:1" x14ac:dyDescent="0.2">
      <c r="A1806" s="20" t="s">
        <v>518</v>
      </c>
    </row>
    <row r="1807" spans="1:1" x14ac:dyDescent="0.2">
      <c r="A1807" s="20" t="s">
        <v>2122</v>
      </c>
    </row>
    <row r="1808" spans="1:1" x14ac:dyDescent="0.2">
      <c r="A1808" s="20" t="s">
        <v>2311</v>
      </c>
    </row>
    <row r="1809" spans="1:1" x14ac:dyDescent="0.2">
      <c r="A1809" s="20" t="s">
        <v>1881</v>
      </c>
    </row>
    <row r="1810" spans="1:1" x14ac:dyDescent="0.2">
      <c r="A1810" s="20" t="s">
        <v>339</v>
      </c>
    </row>
    <row r="1811" spans="1:1" x14ac:dyDescent="0.2">
      <c r="A1811" s="20" t="s">
        <v>522</v>
      </c>
    </row>
    <row r="1812" spans="1:1" x14ac:dyDescent="0.2">
      <c r="A1812" s="20" t="s">
        <v>2126</v>
      </c>
    </row>
    <row r="1813" spans="1:1" x14ac:dyDescent="0.2">
      <c r="A1813" s="20" t="s">
        <v>2315</v>
      </c>
    </row>
    <row r="1814" spans="1:1" x14ac:dyDescent="0.2">
      <c r="A1814" s="20" t="s">
        <v>1879</v>
      </c>
    </row>
    <row r="1815" spans="1:1" x14ac:dyDescent="0.2">
      <c r="A1815" s="20" t="s">
        <v>338</v>
      </c>
    </row>
    <row r="1816" spans="1:1" x14ac:dyDescent="0.2">
      <c r="A1816" s="20" t="s">
        <v>521</v>
      </c>
    </row>
    <row r="1817" spans="1:1" x14ac:dyDescent="0.2">
      <c r="A1817" s="20" t="s">
        <v>2125</v>
      </c>
    </row>
    <row r="1818" spans="1:1" x14ac:dyDescent="0.2">
      <c r="A1818" s="20" t="s">
        <v>2314</v>
      </c>
    </row>
    <row r="1819" spans="1:1" x14ac:dyDescent="0.2">
      <c r="A1819" s="20" t="s">
        <v>2022</v>
      </c>
    </row>
    <row r="1820" spans="1:1" x14ac:dyDescent="0.2">
      <c r="A1820" s="20" t="s">
        <v>293</v>
      </c>
    </row>
    <row r="1821" spans="1:1" x14ac:dyDescent="0.2">
      <c r="A1821" s="20" t="s">
        <v>476</v>
      </c>
    </row>
    <row r="1822" spans="1:1" x14ac:dyDescent="0.2">
      <c r="A1822" s="20" t="s">
        <v>780</v>
      </c>
    </row>
    <row r="1823" spans="1:1" x14ac:dyDescent="0.2">
      <c r="A1823" s="20" t="s">
        <v>2269</v>
      </c>
    </row>
    <row r="1824" spans="1:1" x14ac:dyDescent="0.2">
      <c r="A1824" s="20" t="s">
        <v>1809</v>
      </c>
    </row>
    <row r="1825" spans="1:1" x14ac:dyDescent="0.2">
      <c r="A1825" s="20" t="s">
        <v>297</v>
      </c>
    </row>
    <row r="1826" spans="1:1" x14ac:dyDescent="0.2">
      <c r="A1826" s="20" t="s">
        <v>480</v>
      </c>
    </row>
    <row r="1827" spans="1:1" x14ac:dyDescent="0.2">
      <c r="A1827" s="20" t="s">
        <v>784</v>
      </c>
    </row>
    <row r="1828" spans="1:1" x14ac:dyDescent="0.2">
      <c r="A1828" s="20" t="s">
        <v>2273</v>
      </c>
    </row>
    <row r="1829" spans="1:1" x14ac:dyDescent="0.2">
      <c r="A1829" s="20" t="s">
        <v>2742</v>
      </c>
    </row>
    <row r="1830" spans="1:1" x14ac:dyDescent="0.2">
      <c r="A1830" s="20" t="s">
        <v>2817</v>
      </c>
    </row>
    <row r="1831" spans="1:1" x14ac:dyDescent="0.2">
      <c r="A1831" s="20" t="s">
        <v>2872</v>
      </c>
    </row>
    <row r="1832" spans="1:1" x14ac:dyDescent="0.2">
      <c r="A1832" s="20" t="s">
        <v>2929</v>
      </c>
    </row>
    <row r="1833" spans="1:1" x14ac:dyDescent="0.2">
      <c r="A1833" s="20" t="s">
        <v>2986</v>
      </c>
    </row>
    <row r="1834" spans="1:1" x14ac:dyDescent="0.2">
      <c r="A1834" s="20" t="s">
        <v>2744</v>
      </c>
    </row>
    <row r="1835" spans="1:1" x14ac:dyDescent="0.2">
      <c r="A1835" s="20" t="s">
        <v>2818</v>
      </c>
    </row>
    <row r="1836" spans="1:1" x14ac:dyDescent="0.2">
      <c r="A1836" s="20" t="s">
        <v>2873</v>
      </c>
    </row>
    <row r="1837" spans="1:1" x14ac:dyDescent="0.2">
      <c r="A1837" s="20" t="s">
        <v>2930</v>
      </c>
    </row>
    <row r="1838" spans="1:1" x14ac:dyDescent="0.2">
      <c r="A1838" s="20" t="s">
        <v>2987</v>
      </c>
    </row>
    <row r="1839" spans="1:1" x14ac:dyDescent="0.2">
      <c r="A1839" s="20" t="s">
        <v>2021</v>
      </c>
    </row>
    <row r="1840" spans="1:1" x14ac:dyDescent="0.2">
      <c r="A1840" s="20" t="s">
        <v>292</v>
      </c>
    </row>
    <row r="1841" spans="1:1" x14ac:dyDescent="0.2">
      <c r="A1841" s="20" t="s">
        <v>475</v>
      </c>
    </row>
    <row r="1842" spans="1:1" x14ac:dyDescent="0.2">
      <c r="A1842" s="20" t="s">
        <v>779</v>
      </c>
    </row>
    <row r="1843" spans="1:1" x14ac:dyDescent="0.2">
      <c r="A1843" s="20" t="s">
        <v>2268</v>
      </c>
    </row>
    <row r="1844" spans="1:1" x14ac:dyDescent="0.2">
      <c r="A1844" s="20" t="s">
        <v>1808</v>
      </c>
    </row>
    <row r="1845" spans="1:1" x14ac:dyDescent="0.2">
      <c r="A1845" s="20" t="s">
        <v>296</v>
      </c>
    </row>
    <row r="1846" spans="1:1" x14ac:dyDescent="0.2">
      <c r="A1846" s="20" t="s">
        <v>479</v>
      </c>
    </row>
    <row r="1847" spans="1:1" x14ac:dyDescent="0.2">
      <c r="A1847" s="20" t="s">
        <v>783</v>
      </c>
    </row>
    <row r="1848" spans="1:1" x14ac:dyDescent="0.2">
      <c r="A1848" s="20" t="s">
        <v>2272</v>
      </c>
    </row>
    <row r="1849" spans="1:1" x14ac:dyDescent="0.2">
      <c r="A1849" s="20" t="s">
        <v>2019</v>
      </c>
    </row>
    <row r="1850" spans="1:1" x14ac:dyDescent="0.2">
      <c r="A1850" s="20" t="s">
        <v>291</v>
      </c>
    </row>
    <row r="1851" spans="1:1" x14ac:dyDescent="0.2">
      <c r="A1851" s="20" t="s">
        <v>474</v>
      </c>
    </row>
    <row r="1852" spans="1:1" x14ac:dyDescent="0.2">
      <c r="A1852" s="20" t="s">
        <v>778</v>
      </c>
    </row>
    <row r="1853" spans="1:1" x14ac:dyDescent="0.2">
      <c r="A1853" s="20" t="s">
        <v>2267</v>
      </c>
    </row>
    <row r="1854" spans="1:1" x14ac:dyDescent="0.2">
      <c r="A1854" s="20" t="s">
        <v>2025</v>
      </c>
    </row>
    <row r="1855" spans="1:1" x14ac:dyDescent="0.2">
      <c r="A1855" s="20" t="s">
        <v>295</v>
      </c>
    </row>
    <row r="1856" spans="1:1" x14ac:dyDescent="0.2">
      <c r="A1856" s="20" t="s">
        <v>478</v>
      </c>
    </row>
    <row r="1857" spans="1:1" x14ac:dyDescent="0.2">
      <c r="A1857" s="20" t="s">
        <v>782</v>
      </c>
    </row>
    <row r="1858" spans="1:1" x14ac:dyDescent="0.2">
      <c r="A1858" s="20" t="s">
        <v>2271</v>
      </c>
    </row>
    <row r="1859" spans="1:1" x14ac:dyDescent="0.2">
      <c r="A1859" s="20" t="s">
        <v>2024</v>
      </c>
    </row>
    <row r="1860" spans="1:1" x14ac:dyDescent="0.2">
      <c r="A1860" s="20" t="s">
        <v>294</v>
      </c>
    </row>
    <row r="1861" spans="1:1" x14ac:dyDescent="0.2">
      <c r="A1861" s="20" t="s">
        <v>477</v>
      </c>
    </row>
    <row r="1862" spans="1:1" x14ac:dyDescent="0.2">
      <c r="A1862" s="20" t="s">
        <v>781</v>
      </c>
    </row>
    <row r="1863" spans="1:1" x14ac:dyDescent="0.2">
      <c r="A1863" s="20" t="s">
        <v>2270</v>
      </c>
    </row>
    <row r="1864" spans="1:1" x14ac:dyDescent="0.2">
      <c r="A1864" s="20" t="s">
        <v>1820</v>
      </c>
    </row>
    <row r="1865" spans="1:1" x14ac:dyDescent="0.2">
      <c r="A1865" s="20" t="s">
        <v>306</v>
      </c>
    </row>
    <row r="1866" spans="1:1" x14ac:dyDescent="0.2">
      <c r="A1866" s="20" t="s">
        <v>489</v>
      </c>
    </row>
    <row r="1867" spans="1:1" x14ac:dyDescent="0.2">
      <c r="A1867" s="20" t="s">
        <v>793</v>
      </c>
    </row>
    <row r="1868" spans="1:1" x14ac:dyDescent="0.2">
      <c r="A1868" s="20" t="s">
        <v>2282</v>
      </c>
    </row>
    <row r="1869" spans="1:1" x14ac:dyDescent="0.2">
      <c r="A1869" s="20" t="s">
        <v>555</v>
      </c>
    </row>
    <row r="1870" spans="1:1" x14ac:dyDescent="0.2">
      <c r="A1870" s="20" t="s">
        <v>350</v>
      </c>
    </row>
    <row r="1871" spans="1:1" x14ac:dyDescent="0.2">
      <c r="A1871" s="20" t="s">
        <v>533</v>
      </c>
    </row>
    <row r="1872" spans="1:1" x14ac:dyDescent="0.2">
      <c r="A1872" s="20" t="s">
        <v>2137</v>
      </c>
    </row>
    <row r="1873" spans="1:1" x14ac:dyDescent="0.2">
      <c r="A1873" s="20" t="s">
        <v>1202</v>
      </c>
    </row>
    <row r="1874" spans="1:1" x14ac:dyDescent="0.2">
      <c r="A1874" s="20" t="s">
        <v>561</v>
      </c>
    </row>
    <row r="1875" spans="1:1" x14ac:dyDescent="0.2">
      <c r="A1875" s="20" t="s">
        <v>353</v>
      </c>
    </row>
    <row r="1876" spans="1:1" x14ac:dyDescent="0.2">
      <c r="A1876" s="20" t="s">
        <v>536</v>
      </c>
    </row>
    <row r="1877" spans="1:1" x14ac:dyDescent="0.2">
      <c r="A1877" s="20" t="s">
        <v>2140</v>
      </c>
    </row>
    <row r="1878" spans="1:1" x14ac:dyDescent="0.2">
      <c r="A1878" s="20" t="s">
        <v>1205</v>
      </c>
    </row>
    <row r="1879" spans="1:1" x14ac:dyDescent="0.2">
      <c r="A1879" s="20" t="s">
        <v>569</v>
      </c>
    </row>
    <row r="1880" spans="1:1" x14ac:dyDescent="0.2">
      <c r="A1880" s="20" t="s">
        <v>357</v>
      </c>
    </row>
    <row r="1881" spans="1:1" x14ac:dyDescent="0.2">
      <c r="A1881" s="20" t="s">
        <v>540</v>
      </c>
    </row>
    <row r="1882" spans="1:1" x14ac:dyDescent="0.2">
      <c r="A1882" s="20" t="s">
        <v>2144</v>
      </c>
    </row>
    <row r="1883" spans="1:1" x14ac:dyDescent="0.2">
      <c r="A1883" s="20" t="s">
        <v>1209</v>
      </c>
    </row>
    <row r="1884" spans="1:1" x14ac:dyDescent="0.2">
      <c r="A1884" s="20" t="s">
        <v>2769</v>
      </c>
    </row>
    <row r="1885" spans="1:1" x14ac:dyDescent="0.2">
      <c r="A1885" s="20" t="s">
        <v>2833</v>
      </c>
    </row>
    <row r="1886" spans="1:1" x14ac:dyDescent="0.2">
      <c r="A1886" s="20" t="s">
        <v>2888</v>
      </c>
    </row>
    <row r="1887" spans="1:1" x14ac:dyDescent="0.2">
      <c r="A1887" s="20" t="s">
        <v>2945</v>
      </c>
    </row>
    <row r="1888" spans="1:1" x14ac:dyDescent="0.2">
      <c r="A1888" s="20" t="s">
        <v>3002</v>
      </c>
    </row>
    <row r="1889" spans="1:1" x14ac:dyDescent="0.2">
      <c r="A1889" s="20" t="s">
        <v>2771</v>
      </c>
    </row>
    <row r="1890" spans="1:1" x14ac:dyDescent="0.2">
      <c r="A1890" s="20" t="s">
        <v>2834</v>
      </c>
    </row>
    <row r="1891" spans="1:1" x14ac:dyDescent="0.2">
      <c r="A1891" s="20" t="s">
        <v>2889</v>
      </c>
    </row>
    <row r="1892" spans="1:1" x14ac:dyDescent="0.2">
      <c r="A1892" s="20" t="s">
        <v>2946</v>
      </c>
    </row>
    <row r="1893" spans="1:1" x14ac:dyDescent="0.2">
      <c r="A1893" s="20" t="s">
        <v>3003</v>
      </c>
    </row>
    <row r="1894" spans="1:1" x14ac:dyDescent="0.2">
      <c r="A1894" s="20" t="s">
        <v>559</v>
      </c>
    </row>
    <row r="1895" spans="1:1" x14ac:dyDescent="0.2">
      <c r="A1895" s="20" t="s">
        <v>352</v>
      </c>
    </row>
    <row r="1896" spans="1:1" x14ac:dyDescent="0.2">
      <c r="A1896" s="20" t="s">
        <v>535</v>
      </c>
    </row>
    <row r="1897" spans="1:1" x14ac:dyDescent="0.2">
      <c r="A1897" s="20" t="s">
        <v>2139</v>
      </c>
    </row>
    <row r="1898" spans="1:1" x14ac:dyDescent="0.2">
      <c r="A1898" s="20" t="s">
        <v>1204</v>
      </c>
    </row>
    <row r="1899" spans="1:1" x14ac:dyDescent="0.2">
      <c r="A1899" s="20" t="s">
        <v>567</v>
      </c>
    </row>
    <row r="1900" spans="1:1" x14ac:dyDescent="0.2">
      <c r="A1900" s="20" t="s">
        <v>356</v>
      </c>
    </row>
    <row r="1901" spans="1:1" x14ac:dyDescent="0.2">
      <c r="A1901" s="20" t="s">
        <v>539</v>
      </c>
    </row>
    <row r="1902" spans="1:1" x14ac:dyDescent="0.2">
      <c r="A1902" s="20" t="s">
        <v>2143</v>
      </c>
    </row>
    <row r="1903" spans="1:1" x14ac:dyDescent="0.2">
      <c r="A1903" s="20" t="s">
        <v>1208</v>
      </c>
    </row>
    <row r="1904" spans="1:1" x14ac:dyDescent="0.2">
      <c r="A1904" s="20" t="s">
        <v>557</v>
      </c>
    </row>
    <row r="1905" spans="1:1" x14ac:dyDescent="0.2">
      <c r="A1905" s="20" t="s">
        <v>351</v>
      </c>
    </row>
    <row r="1906" spans="1:1" x14ac:dyDescent="0.2">
      <c r="A1906" s="20" t="s">
        <v>534</v>
      </c>
    </row>
    <row r="1907" spans="1:1" x14ac:dyDescent="0.2">
      <c r="A1907" s="20" t="s">
        <v>2138</v>
      </c>
    </row>
    <row r="1908" spans="1:1" x14ac:dyDescent="0.2">
      <c r="A1908" s="20" t="s">
        <v>1203</v>
      </c>
    </row>
    <row r="1909" spans="1:1" x14ac:dyDescent="0.2">
      <c r="A1909" s="20" t="s">
        <v>565</v>
      </c>
    </row>
    <row r="1910" spans="1:1" x14ac:dyDescent="0.2">
      <c r="A1910" s="20" t="s">
        <v>355</v>
      </c>
    </row>
    <row r="1911" spans="1:1" x14ac:dyDescent="0.2">
      <c r="A1911" s="20" t="s">
        <v>538</v>
      </c>
    </row>
    <row r="1912" spans="1:1" x14ac:dyDescent="0.2">
      <c r="A1912" s="20" t="s">
        <v>2142</v>
      </c>
    </row>
    <row r="1913" spans="1:1" x14ac:dyDescent="0.2">
      <c r="A1913" s="20" t="s">
        <v>1207</v>
      </c>
    </row>
    <row r="1914" spans="1:1" x14ac:dyDescent="0.2">
      <c r="A1914" s="20" t="s">
        <v>563</v>
      </c>
    </row>
    <row r="1915" spans="1:1" x14ac:dyDescent="0.2">
      <c r="A1915" s="20" t="s">
        <v>354</v>
      </c>
    </row>
    <row r="1916" spans="1:1" x14ac:dyDescent="0.2">
      <c r="A1916" s="20" t="s">
        <v>537</v>
      </c>
    </row>
    <row r="1917" spans="1:1" x14ac:dyDescent="0.2">
      <c r="A1917" s="20" t="s">
        <v>2141</v>
      </c>
    </row>
    <row r="1918" spans="1:1" x14ac:dyDescent="0.2">
      <c r="A1918" s="20" t="s">
        <v>1206</v>
      </c>
    </row>
    <row r="1919" spans="1:1" x14ac:dyDescent="0.2">
      <c r="A1919" s="20" t="s">
        <v>1824</v>
      </c>
    </row>
    <row r="1920" spans="1:1" x14ac:dyDescent="0.2">
      <c r="A1920" s="20" t="s">
        <v>309</v>
      </c>
    </row>
    <row r="1921" spans="1:1" x14ac:dyDescent="0.2">
      <c r="A1921" s="20" t="s">
        <v>492</v>
      </c>
    </row>
    <row r="1922" spans="1:1" x14ac:dyDescent="0.2">
      <c r="A1922" s="20" t="s">
        <v>796</v>
      </c>
    </row>
    <row r="1923" spans="1:1" x14ac:dyDescent="0.2">
      <c r="A1923" s="20" t="s">
        <v>2285</v>
      </c>
    </row>
    <row r="1924" spans="1:1" x14ac:dyDescent="0.2">
      <c r="A1924" s="20" t="s">
        <v>1829</v>
      </c>
    </row>
    <row r="1925" spans="1:1" x14ac:dyDescent="0.2">
      <c r="A1925" s="20" t="s">
        <v>313</v>
      </c>
    </row>
    <row r="1926" spans="1:1" x14ac:dyDescent="0.2">
      <c r="A1926" s="20" t="s">
        <v>496</v>
      </c>
    </row>
    <row r="1927" spans="1:1" x14ac:dyDescent="0.2">
      <c r="A1927" s="20" t="s">
        <v>800</v>
      </c>
    </row>
    <row r="1928" spans="1:1" x14ac:dyDescent="0.2">
      <c r="A1928" s="20" t="s">
        <v>2289</v>
      </c>
    </row>
    <row r="1929" spans="1:1" x14ac:dyDescent="0.2">
      <c r="A1929" s="20" t="s">
        <v>2747</v>
      </c>
    </row>
    <row r="1930" spans="1:1" x14ac:dyDescent="0.2">
      <c r="A1930" s="20" t="s">
        <v>2821</v>
      </c>
    </row>
    <row r="1931" spans="1:1" x14ac:dyDescent="0.2">
      <c r="A1931" s="20" t="s">
        <v>2876</v>
      </c>
    </row>
    <row r="1932" spans="1:1" x14ac:dyDescent="0.2">
      <c r="A1932" s="20" t="s">
        <v>2933</v>
      </c>
    </row>
    <row r="1933" spans="1:1" x14ac:dyDescent="0.2">
      <c r="A1933" s="20" t="s">
        <v>2990</v>
      </c>
    </row>
    <row r="1934" spans="1:1" x14ac:dyDescent="0.2">
      <c r="A1934" s="20" t="s">
        <v>2748</v>
      </c>
    </row>
    <row r="1935" spans="1:1" x14ac:dyDescent="0.2">
      <c r="A1935" s="20" t="s">
        <v>2822</v>
      </c>
    </row>
    <row r="1936" spans="1:1" x14ac:dyDescent="0.2">
      <c r="A1936" s="20" t="s">
        <v>2877</v>
      </c>
    </row>
    <row r="1937" spans="1:1" x14ac:dyDescent="0.2">
      <c r="A1937" s="20" t="s">
        <v>2934</v>
      </c>
    </row>
    <row r="1938" spans="1:1" x14ac:dyDescent="0.2">
      <c r="A1938" s="20" t="s">
        <v>2991</v>
      </c>
    </row>
    <row r="1939" spans="1:1" x14ac:dyDescent="0.2">
      <c r="A1939" s="20" t="s">
        <v>1823</v>
      </c>
    </row>
    <row r="1940" spans="1:1" x14ac:dyDescent="0.2">
      <c r="A1940" s="20" t="s">
        <v>308</v>
      </c>
    </row>
    <row r="1941" spans="1:1" x14ac:dyDescent="0.2">
      <c r="A1941" s="20" t="s">
        <v>491</v>
      </c>
    </row>
    <row r="1942" spans="1:1" x14ac:dyDescent="0.2">
      <c r="A1942" s="20" t="s">
        <v>795</v>
      </c>
    </row>
    <row r="1943" spans="1:1" x14ac:dyDescent="0.2">
      <c r="A1943" s="20" t="s">
        <v>2284</v>
      </c>
    </row>
    <row r="1944" spans="1:1" x14ac:dyDescent="0.2">
      <c r="A1944" s="20" t="s">
        <v>1828</v>
      </c>
    </row>
    <row r="1945" spans="1:1" x14ac:dyDescent="0.2">
      <c r="A1945" s="20" t="s">
        <v>312</v>
      </c>
    </row>
    <row r="1946" spans="1:1" x14ac:dyDescent="0.2">
      <c r="A1946" s="20" t="s">
        <v>495</v>
      </c>
    </row>
    <row r="1947" spans="1:1" x14ac:dyDescent="0.2">
      <c r="A1947" s="20" t="s">
        <v>799</v>
      </c>
    </row>
    <row r="1948" spans="1:1" x14ac:dyDescent="0.2">
      <c r="A1948" s="20" t="s">
        <v>2288</v>
      </c>
    </row>
    <row r="1949" spans="1:1" x14ac:dyDescent="0.2">
      <c r="A1949" s="20" t="s">
        <v>1821</v>
      </c>
    </row>
    <row r="1950" spans="1:1" x14ac:dyDescent="0.2">
      <c r="A1950" s="20" t="s">
        <v>307</v>
      </c>
    </row>
    <row r="1951" spans="1:1" x14ac:dyDescent="0.2">
      <c r="A1951" s="20" t="s">
        <v>490</v>
      </c>
    </row>
    <row r="1952" spans="1:1" x14ac:dyDescent="0.2">
      <c r="A1952" s="20" t="s">
        <v>794</v>
      </c>
    </row>
    <row r="1953" spans="1:1" x14ac:dyDescent="0.2">
      <c r="A1953" s="20" t="s">
        <v>2283</v>
      </c>
    </row>
    <row r="1954" spans="1:1" x14ac:dyDescent="0.2">
      <c r="A1954" s="20" t="s">
        <v>1826</v>
      </c>
    </row>
    <row r="1955" spans="1:1" x14ac:dyDescent="0.2">
      <c r="A1955" s="20" t="s">
        <v>311</v>
      </c>
    </row>
    <row r="1956" spans="1:1" x14ac:dyDescent="0.2">
      <c r="A1956" s="20" t="s">
        <v>494</v>
      </c>
    </row>
    <row r="1957" spans="1:1" x14ac:dyDescent="0.2">
      <c r="A1957" s="20" t="s">
        <v>798</v>
      </c>
    </row>
    <row r="1958" spans="1:1" x14ac:dyDescent="0.2">
      <c r="A1958" s="20" t="s">
        <v>2287</v>
      </c>
    </row>
    <row r="1959" spans="1:1" x14ac:dyDescent="0.2">
      <c r="A1959" s="20" t="s">
        <v>1825</v>
      </c>
    </row>
    <row r="1960" spans="1:1" x14ac:dyDescent="0.2">
      <c r="A1960" s="20" t="s">
        <v>310</v>
      </c>
    </row>
    <row r="1961" spans="1:1" x14ac:dyDescent="0.2">
      <c r="A1961" s="20" t="s">
        <v>493</v>
      </c>
    </row>
    <row r="1962" spans="1:1" x14ac:dyDescent="0.2">
      <c r="A1962" s="20" t="s">
        <v>797</v>
      </c>
    </row>
    <row r="1963" spans="1:1" x14ac:dyDescent="0.2">
      <c r="A1963" s="20" t="s">
        <v>2286</v>
      </c>
    </row>
    <row r="1964" spans="1:1" x14ac:dyDescent="0.2">
      <c r="A1964" s="20" t="s">
        <v>1988</v>
      </c>
    </row>
    <row r="1965" spans="1:1" x14ac:dyDescent="0.2">
      <c r="A1965" s="20" t="s">
        <v>676</v>
      </c>
    </row>
    <row r="1966" spans="1:1" x14ac:dyDescent="0.2">
      <c r="A1966" s="20" t="s">
        <v>455</v>
      </c>
    </row>
    <row r="1967" spans="1:1" x14ac:dyDescent="0.2">
      <c r="A1967" s="20" t="s">
        <v>759</v>
      </c>
    </row>
    <row r="1968" spans="1:1" x14ac:dyDescent="0.2">
      <c r="A1968" s="20" t="s">
        <v>2248</v>
      </c>
    </row>
    <row r="1969" spans="1:1" x14ac:dyDescent="0.2">
      <c r="A1969" s="20" t="s">
        <v>2512</v>
      </c>
    </row>
    <row r="1970" spans="1:1" x14ac:dyDescent="0.2">
      <c r="A1970" s="20" t="s">
        <v>2553</v>
      </c>
    </row>
    <row r="1971" spans="1:1" x14ac:dyDescent="0.2">
      <c r="A1971" s="20" t="s">
        <v>717</v>
      </c>
    </row>
    <row r="1972" spans="1:1" x14ac:dyDescent="0.2">
      <c r="A1972" s="20" t="s">
        <v>2335</v>
      </c>
    </row>
    <row r="1973" spans="1:1" x14ac:dyDescent="0.2">
      <c r="A1973" s="20" t="s">
        <v>986</v>
      </c>
    </row>
    <row r="1974" spans="1:1" x14ac:dyDescent="0.2">
      <c r="A1974" s="20" t="s">
        <v>2515</v>
      </c>
    </row>
    <row r="1975" spans="1:1" x14ac:dyDescent="0.2">
      <c r="A1975" s="20" t="s">
        <v>2555</v>
      </c>
    </row>
    <row r="1976" spans="1:1" x14ac:dyDescent="0.2">
      <c r="A1976" s="20" t="s">
        <v>719</v>
      </c>
    </row>
    <row r="1977" spans="1:1" x14ac:dyDescent="0.2">
      <c r="A1977" s="20" t="s">
        <v>2337</v>
      </c>
    </row>
    <row r="1978" spans="1:1" x14ac:dyDescent="0.2">
      <c r="A1978" s="20" t="s">
        <v>988</v>
      </c>
    </row>
    <row r="1979" spans="1:1" x14ac:dyDescent="0.2">
      <c r="A1979" s="20" t="s">
        <v>2525</v>
      </c>
    </row>
    <row r="1980" spans="1:1" x14ac:dyDescent="0.2">
      <c r="A1980" s="20" t="s">
        <v>2561</v>
      </c>
    </row>
    <row r="1981" spans="1:1" x14ac:dyDescent="0.2">
      <c r="A1981" s="20" t="s">
        <v>725</v>
      </c>
    </row>
    <row r="1982" spans="1:1" x14ac:dyDescent="0.2">
      <c r="A1982" s="20" t="s">
        <v>2343</v>
      </c>
    </row>
    <row r="1983" spans="1:1" x14ac:dyDescent="0.2">
      <c r="A1983" s="20" t="s">
        <v>994</v>
      </c>
    </row>
    <row r="1984" spans="1:1" x14ac:dyDescent="0.2">
      <c r="A1984" s="20" t="s">
        <v>578</v>
      </c>
    </row>
    <row r="1985" spans="1:1" x14ac:dyDescent="0.2">
      <c r="A1985" s="20" t="s">
        <v>362</v>
      </c>
    </row>
    <row r="1986" spans="1:1" x14ac:dyDescent="0.2">
      <c r="A1986" s="20" t="s">
        <v>545</v>
      </c>
    </row>
    <row r="1987" spans="1:1" x14ac:dyDescent="0.2">
      <c r="A1987" s="20" t="s">
        <v>2149</v>
      </c>
    </row>
    <row r="1988" spans="1:1" x14ac:dyDescent="0.2">
      <c r="A1988" s="20" t="s">
        <v>1214</v>
      </c>
    </row>
    <row r="1989" spans="1:1" x14ac:dyDescent="0.2">
      <c r="A1989" s="20" t="s">
        <v>2780</v>
      </c>
    </row>
    <row r="1990" spans="1:1" x14ac:dyDescent="0.2">
      <c r="A1990" s="20" t="s">
        <v>2839</v>
      </c>
    </row>
    <row r="1991" spans="1:1" x14ac:dyDescent="0.2">
      <c r="A1991" s="20" t="s">
        <v>2894</v>
      </c>
    </row>
    <row r="1992" spans="1:1" x14ac:dyDescent="0.2">
      <c r="A1992" s="20" t="s">
        <v>2951</v>
      </c>
    </row>
    <row r="1993" spans="1:1" x14ac:dyDescent="0.2">
      <c r="A1993" s="20" t="s">
        <v>3008</v>
      </c>
    </row>
    <row r="1994" spans="1:1" x14ac:dyDescent="0.2">
      <c r="A1994" s="20" t="s">
        <v>2527</v>
      </c>
    </row>
    <row r="1995" spans="1:1" x14ac:dyDescent="0.2">
      <c r="A1995" s="20" t="s">
        <v>2562</v>
      </c>
    </row>
    <row r="1996" spans="1:1" x14ac:dyDescent="0.2">
      <c r="A1996" s="20" t="s">
        <v>726</v>
      </c>
    </row>
    <row r="1997" spans="1:1" x14ac:dyDescent="0.2">
      <c r="A1997" s="20" t="s">
        <v>2344</v>
      </c>
    </row>
    <row r="1998" spans="1:1" x14ac:dyDescent="0.2">
      <c r="A1998" s="20" t="s">
        <v>995</v>
      </c>
    </row>
    <row r="1999" spans="1:1" x14ac:dyDescent="0.2">
      <c r="A1999" s="20" t="s">
        <v>572</v>
      </c>
    </row>
    <row r="2000" spans="1:1" x14ac:dyDescent="0.2">
      <c r="A2000" s="20" t="s">
        <v>359</v>
      </c>
    </row>
    <row r="2001" spans="1:1" x14ac:dyDescent="0.2">
      <c r="A2001" s="20" t="s">
        <v>542</v>
      </c>
    </row>
    <row r="2002" spans="1:1" x14ac:dyDescent="0.2">
      <c r="A2002" s="20" t="s">
        <v>2146</v>
      </c>
    </row>
    <row r="2003" spans="1:1" x14ac:dyDescent="0.2">
      <c r="A2003" s="20" t="s">
        <v>1211</v>
      </c>
    </row>
    <row r="2004" spans="1:1" x14ac:dyDescent="0.2">
      <c r="A2004" s="20" t="s">
        <v>2774</v>
      </c>
    </row>
    <row r="2005" spans="1:1" x14ac:dyDescent="0.2">
      <c r="A2005" s="20" t="s">
        <v>2836</v>
      </c>
    </row>
    <row r="2006" spans="1:1" x14ac:dyDescent="0.2">
      <c r="A2006" s="20" t="s">
        <v>2891</v>
      </c>
    </row>
    <row r="2007" spans="1:1" x14ac:dyDescent="0.2">
      <c r="A2007" s="20" t="s">
        <v>2948</v>
      </c>
    </row>
    <row r="2008" spans="1:1" x14ac:dyDescent="0.2">
      <c r="A2008" s="20" t="s">
        <v>3005</v>
      </c>
    </row>
    <row r="2009" spans="1:1" x14ac:dyDescent="0.2">
      <c r="A2009" s="20" t="s">
        <v>2516</v>
      </c>
    </row>
    <row r="2010" spans="1:1" x14ac:dyDescent="0.2">
      <c r="A2010" s="20" t="s">
        <v>2556</v>
      </c>
    </row>
    <row r="2011" spans="1:1" x14ac:dyDescent="0.2">
      <c r="A2011" s="20" t="s">
        <v>720</v>
      </c>
    </row>
    <row r="2012" spans="1:1" x14ac:dyDescent="0.2">
      <c r="A2012" s="20" t="s">
        <v>2338</v>
      </c>
    </row>
    <row r="2013" spans="1:1" x14ac:dyDescent="0.2">
      <c r="A2013" s="20" t="s">
        <v>989</v>
      </c>
    </row>
    <row r="2014" spans="1:1" x14ac:dyDescent="0.2">
      <c r="A2014" s="20" t="s">
        <v>2518</v>
      </c>
    </row>
    <row r="2015" spans="1:1" x14ac:dyDescent="0.2">
      <c r="A2015" s="20" t="s">
        <v>2557</v>
      </c>
    </row>
    <row r="2016" spans="1:1" x14ac:dyDescent="0.2">
      <c r="A2016" s="20" t="s">
        <v>721</v>
      </c>
    </row>
    <row r="2017" spans="1:1" x14ac:dyDescent="0.2">
      <c r="A2017" s="20" t="s">
        <v>2339</v>
      </c>
    </row>
    <row r="2018" spans="1:1" x14ac:dyDescent="0.2">
      <c r="A2018" s="20" t="s">
        <v>990</v>
      </c>
    </row>
    <row r="2019" spans="1:1" x14ac:dyDescent="0.2">
      <c r="A2019" s="20" t="s">
        <v>2529</v>
      </c>
    </row>
    <row r="2020" spans="1:1" x14ac:dyDescent="0.2">
      <c r="A2020" s="20" t="s">
        <v>697</v>
      </c>
    </row>
    <row r="2021" spans="1:1" x14ac:dyDescent="0.2">
      <c r="A2021" s="20" t="s">
        <v>727</v>
      </c>
    </row>
    <row r="2022" spans="1:1" x14ac:dyDescent="0.2">
      <c r="A2022" s="20" t="s">
        <v>2345</v>
      </c>
    </row>
    <row r="2023" spans="1:1" x14ac:dyDescent="0.2">
      <c r="A2023" s="20" t="s">
        <v>996</v>
      </c>
    </row>
    <row r="2024" spans="1:1" x14ac:dyDescent="0.2">
      <c r="A2024" s="20" t="s">
        <v>580</v>
      </c>
    </row>
    <row r="2025" spans="1:1" x14ac:dyDescent="0.2">
      <c r="A2025" s="20" t="s">
        <v>363</v>
      </c>
    </row>
    <row r="2026" spans="1:1" x14ac:dyDescent="0.2">
      <c r="A2026" s="20" t="s">
        <v>546</v>
      </c>
    </row>
    <row r="2027" spans="1:1" x14ac:dyDescent="0.2">
      <c r="A2027" s="20" t="s">
        <v>2150</v>
      </c>
    </row>
    <row r="2028" spans="1:1" x14ac:dyDescent="0.2">
      <c r="A2028" s="20" t="s">
        <v>1215</v>
      </c>
    </row>
    <row r="2029" spans="1:1" x14ac:dyDescent="0.2">
      <c r="A2029" s="20" t="s">
        <v>2782</v>
      </c>
    </row>
    <row r="2030" spans="1:1" x14ac:dyDescent="0.2">
      <c r="A2030" s="20" t="s">
        <v>2840</v>
      </c>
    </row>
    <row r="2031" spans="1:1" x14ac:dyDescent="0.2">
      <c r="A2031" s="20" t="s">
        <v>2895</v>
      </c>
    </row>
    <row r="2032" spans="1:1" x14ac:dyDescent="0.2">
      <c r="A2032" s="20" t="s">
        <v>2952</v>
      </c>
    </row>
    <row r="2033" spans="1:1" x14ac:dyDescent="0.2">
      <c r="A2033" s="20" t="s">
        <v>3009</v>
      </c>
    </row>
    <row r="2034" spans="1:1" x14ac:dyDescent="0.2">
      <c r="A2034" s="20" t="s">
        <v>2531</v>
      </c>
    </row>
    <row r="2035" spans="1:1" x14ac:dyDescent="0.2">
      <c r="A2035" s="20" t="s">
        <v>698</v>
      </c>
    </row>
    <row r="2036" spans="1:1" x14ac:dyDescent="0.2">
      <c r="A2036" s="20" t="s">
        <v>728</v>
      </c>
    </row>
    <row r="2037" spans="1:1" x14ac:dyDescent="0.2">
      <c r="A2037" s="20" t="s">
        <v>2346</v>
      </c>
    </row>
    <row r="2038" spans="1:1" x14ac:dyDescent="0.2">
      <c r="A2038" s="20" t="s">
        <v>997</v>
      </c>
    </row>
    <row r="2039" spans="1:1" x14ac:dyDescent="0.2">
      <c r="A2039" s="20" t="s">
        <v>574</v>
      </c>
    </row>
    <row r="2040" spans="1:1" x14ac:dyDescent="0.2">
      <c r="A2040" s="20" t="s">
        <v>360</v>
      </c>
    </row>
    <row r="2041" spans="1:1" x14ac:dyDescent="0.2">
      <c r="A2041" s="20" t="s">
        <v>543</v>
      </c>
    </row>
    <row r="2042" spans="1:1" x14ac:dyDescent="0.2">
      <c r="A2042" s="20" t="s">
        <v>2147</v>
      </c>
    </row>
    <row r="2043" spans="1:1" x14ac:dyDescent="0.2">
      <c r="A2043" s="20" t="s">
        <v>1212</v>
      </c>
    </row>
    <row r="2044" spans="1:1" x14ac:dyDescent="0.2">
      <c r="A2044" s="20" t="s">
        <v>2776</v>
      </c>
    </row>
    <row r="2045" spans="1:1" x14ac:dyDescent="0.2">
      <c r="A2045" s="20" t="s">
        <v>2837</v>
      </c>
    </row>
    <row r="2046" spans="1:1" x14ac:dyDescent="0.2">
      <c r="A2046" s="20" t="s">
        <v>2892</v>
      </c>
    </row>
    <row r="2047" spans="1:1" x14ac:dyDescent="0.2">
      <c r="A2047" s="20" t="s">
        <v>2949</v>
      </c>
    </row>
    <row r="2048" spans="1:1" x14ac:dyDescent="0.2">
      <c r="A2048" s="20" t="s">
        <v>3006</v>
      </c>
    </row>
    <row r="2049" spans="1:1" x14ac:dyDescent="0.2">
      <c r="A2049" s="20" t="s">
        <v>2519</v>
      </c>
    </row>
    <row r="2050" spans="1:1" x14ac:dyDescent="0.2">
      <c r="A2050" s="20" t="s">
        <v>2558</v>
      </c>
    </row>
    <row r="2051" spans="1:1" x14ac:dyDescent="0.2">
      <c r="A2051" s="20" t="s">
        <v>722</v>
      </c>
    </row>
    <row r="2052" spans="1:1" x14ac:dyDescent="0.2">
      <c r="A2052" s="20" t="s">
        <v>2340</v>
      </c>
    </row>
    <row r="2053" spans="1:1" x14ac:dyDescent="0.2">
      <c r="A2053" s="20" t="s">
        <v>991</v>
      </c>
    </row>
    <row r="2054" spans="1:1" x14ac:dyDescent="0.2">
      <c r="A2054" s="20" t="s">
        <v>2521</v>
      </c>
    </row>
    <row r="2055" spans="1:1" x14ac:dyDescent="0.2">
      <c r="A2055" s="20" t="s">
        <v>2559</v>
      </c>
    </row>
    <row r="2056" spans="1:1" x14ac:dyDescent="0.2">
      <c r="A2056" s="20" t="s">
        <v>723</v>
      </c>
    </row>
    <row r="2057" spans="1:1" x14ac:dyDescent="0.2">
      <c r="A2057" s="20" t="s">
        <v>2341</v>
      </c>
    </row>
    <row r="2058" spans="1:1" x14ac:dyDescent="0.2">
      <c r="A2058" s="20" t="s">
        <v>992</v>
      </c>
    </row>
    <row r="2059" spans="1:1" x14ac:dyDescent="0.2">
      <c r="A2059" s="20" t="s">
        <v>576</v>
      </c>
    </row>
    <row r="2060" spans="1:1" x14ac:dyDescent="0.2">
      <c r="A2060" s="20" t="s">
        <v>361</v>
      </c>
    </row>
    <row r="2061" spans="1:1" x14ac:dyDescent="0.2">
      <c r="A2061" s="20" t="s">
        <v>544</v>
      </c>
    </row>
    <row r="2062" spans="1:1" x14ac:dyDescent="0.2">
      <c r="A2062" s="20" t="s">
        <v>2148</v>
      </c>
    </row>
    <row r="2063" spans="1:1" x14ac:dyDescent="0.2">
      <c r="A2063" s="20" t="s">
        <v>1213</v>
      </c>
    </row>
    <row r="2064" spans="1:1" x14ac:dyDescent="0.2">
      <c r="A2064" s="20" t="s">
        <v>2778</v>
      </c>
    </row>
    <row r="2065" spans="1:1" x14ac:dyDescent="0.2">
      <c r="A2065" s="20" t="s">
        <v>2838</v>
      </c>
    </row>
    <row r="2066" spans="1:1" x14ac:dyDescent="0.2">
      <c r="A2066" s="20" t="s">
        <v>2893</v>
      </c>
    </row>
    <row r="2067" spans="1:1" x14ac:dyDescent="0.2">
      <c r="A2067" s="20" t="s">
        <v>2950</v>
      </c>
    </row>
    <row r="2068" spans="1:1" x14ac:dyDescent="0.2">
      <c r="A2068" s="20" t="s">
        <v>3007</v>
      </c>
    </row>
    <row r="2069" spans="1:1" x14ac:dyDescent="0.2">
      <c r="A2069" s="20" t="s">
        <v>2523</v>
      </c>
    </row>
    <row r="2070" spans="1:1" x14ac:dyDescent="0.2">
      <c r="A2070" s="20" t="s">
        <v>2560</v>
      </c>
    </row>
    <row r="2071" spans="1:1" x14ac:dyDescent="0.2">
      <c r="A2071" s="20" t="s">
        <v>724</v>
      </c>
    </row>
    <row r="2072" spans="1:1" x14ac:dyDescent="0.2">
      <c r="A2072" s="20" t="s">
        <v>2342</v>
      </c>
    </row>
    <row r="2073" spans="1:1" x14ac:dyDescent="0.2">
      <c r="A2073" s="20" t="s">
        <v>993</v>
      </c>
    </row>
    <row r="2074" spans="1:1" x14ac:dyDescent="0.2">
      <c r="A2074" s="20" t="s">
        <v>571</v>
      </c>
    </row>
    <row r="2075" spans="1:1" x14ac:dyDescent="0.2">
      <c r="A2075" s="20" t="s">
        <v>358</v>
      </c>
    </row>
    <row r="2076" spans="1:1" x14ac:dyDescent="0.2">
      <c r="A2076" s="20" t="s">
        <v>541</v>
      </c>
    </row>
    <row r="2077" spans="1:1" x14ac:dyDescent="0.2">
      <c r="A2077" s="20" t="s">
        <v>2145</v>
      </c>
    </row>
    <row r="2078" spans="1:1" x14ac:dyDescent="0.2">
      <c r="A2078" s="20" t="s">
        <v>1210</v>
      </c>
    </row>
    <row r="2079" spans="1:1" x14ac:dyDescent="0.2">
      <c r="A2079" s="20" t="s">
        <v>2773</v>
      </c>
    </row>
    <row r="2080" spans="1:1" x14ac:dyDescent="0.2">
      <c r="A2080" s="20" t="s">
        <v>2835</v>
      </c>
    </row>
    <row r="2081" spans="1:1" x14ac:dyDescent="0.2">
      <c r="A2081" s="20" t="s">
        <v>2890</v>
      </c>
    </row>
    <row r="2082" spans="1:1" x14ac:dyDescent="0.2">
      <c r="A2082" s="20" t="s">
        <v>2947</v>
      </c>
    </row>
    <row r="2083" spans="1:1" x14ac:dyDescent="0.2">
      <c r="A2083" s="20" t="s">
        <v>3004</v>
      </c>
    </row>
    <row r="2084" spans="1:1" x14ac:dyDescent="0.2">
      <c r="A2084" s="20" t="s">
        <v>2513</v>
      </c>
    </row>
    <row r="2085" spans="1:1" x14ac:dyDescent="0.2">
      <c r="A2085" s="20" t="s">
        <v>2554</v>
      </c>
    </row>
    <row r="2086" spans="1:1" x14ac:dyDescent="0.2">
      <c r="A2086" s="20" t="s">
        <v>718</v>
      </c>
    </row>
    <row r="2087" spans="1:1" x14ac:dyDescent="0.2">
      <c r="A2087" s="20" t="s">
        <v>2336</v>
      </c>
    </row>
    <row r="2088" spans="1:1" x14ac:dyDescent="0.2">
      <c r="A2088" s="20" t="s">
        <v>987</v>
      </c>
    </row>
    <row r="2089" spans="1:1" x14ac:dyDescent="0.2">
      <c r="A2089" s="20" t="s">
        <v>2533</v>
      </c>
    </row>
    <row r="2090" spans="1:1" x14ac:dyDescent="0.2">
      <c r="A2090" s="20" t="s">
        <v>699</v>
      </c>
    </row>
    <row r="2091" spans="1:1" x14ac:dyDescent="0.2">
      <c r="A2091" s="20" t="s">
        <v>2316</v>
      </c>
    </row>
    <row r="2092" spans="1:1" x14ac:dyDescent="0.2">
      <c r="A2092" s="20" t="s">
        <v>2347</v>
      </c>
    </row>
    <row r="2093" spans="1:1" x14ac:dyDescent="0.2">
      <c r="A2093" s="20" t="s">
        <v>998</v>
      </c>
    </row>
    <row r="2094" spans="1:1" x14ac:dyDescent="0.2">
      <c r="A2094" s="20" t="s">
        <v>582</v>
      </c>
    </row>
    <row r="2095" spans="1:1" x14ac:dyDescent="0.2">
      <c r="A2095" s="20" t="s">
        <v>364</v>
      </c>
    </row>
    <row r="2096" spans="1:1" x14ac:dyDescent="0.2">
      <c r="A2096" s="20" t="s">
        <v>547</v>
      </c>
    </row>
    <row r="2097" spans="1:1" x14ac:dyDescent="0.2">
      <c r="A2097" s="20" t="s">
        <v>2151</v>
      </c>
    </row>
    <row r="2098" spans="1:1" x14ac:dyDescent="0.2">
      <c r="A2098" s="20" t="s">
        <v>1216</v>
      </c>
    </row>
    <row r="2099" spans="1:1" x14ac:dyDescent="0.2">
      <c r="A2099" s="20" t="s">
        <v>2784</v>
      </c>
    </row>
    <row r="2100" spans="1:1" x14ac:dyDescent="0.2">
      <c r="A2100" s="20" t="s">
        <v>2841</v>
      </c>
    </row>
    <row r="2101" spans="1:1" x14ac:dyDescent="0.2">
      <c r="A2101" s="20" t="s">
        <v>2896</v>
      </c>
    </row>
    <row r="2102" spans="1:1" x14ac:dyDescent="0.2">
      <c r="A2102" s="20" t="s">
        <v>2953</v>
      </c>
    </row>
    <row r="2103" spans="1:1" x14ac:dyDescent="0.2">
      <c r="A2103" s="20" t="s">
        <v>3010</v>
      </c>
    </row>
    <row r="2104" spans="1:1" x14ac:dyDescent="0.2">
      <c r="A2104" s="20" t="s">
        <v>2535</v>
      </c>
    </row>
    <row r="2105" spans="1:1" x14ac:dyDescent="0.2">
      <c r="A2105" s="20" t="s">
        <v>700</v>
      </c>
    </row>
    <row r="2106" spans="1:1" x14ac:dyDescent="0.2">
      <c r="A2106" s="20" t="s">
        <v>2317</v>
      </c>
    </row>
    <row r="2107" spans="1:1" x14ac:dyDescent="0.2">
      <c r="A2107" s="20" t="s">
        <v>2348</v>
      </c>
    </row>
    <row r="2108" spans="1:1" x14ac:dyDescent="0.2">
      <c r="A2108" s="20" t="s">
        <v>999</v>
      </c>
    </row>
    <row r="2109" spans="1:1" x14ac:dyDescent="0.2">
      <c r="A2109" s="20" t="s">
        <v>583</v>
      </c>
    </row>
    <row r="2110" spans="1:1" x14ac:dyDescent="0.2">
      <c r="A2110" s="20" t="s">
        <v>2318</v>
      </c>
    </row>
    <row r="2111" spans="1:1" x14ac:dyDescent="0.2">
      <c r="A2111" s="20" t="s">
        <v>2349</v>
      </c>
    </row>
    <row r="2112" spans="1:1" x14ac:dyDescent="0.2">
      <c r="A2112" s="20" t="s">
        <v>1000</v>
      </c>
    </row>
    <row r="2113" spans="1:1" x14ac:dyDescent="0.2">
      <c r="A2113" s="20" t="s">
        <v>584</v>
      </c>
    </row>
    <row r="2114" spans="1:1" x14ac:dyDescent="0.2">
      <c r="A2114" s="20" t="s">
        <v>549</v>
      </c>
    </row>
    <row r="2115" spans="1:1" x14ac:dyDescent="0.2">
      <c r="A2115" s="20" t="s">
        <v>2153</v>
      </c>
    </row>
    <row r="2116" spans="1:1" x14ac:dyDescent="0.2">
      <c r="A2116" s="20" t="s">
        <v>1217</v>
      </c>
    </row>
    <row r="2117" spans="1:1" x14ac:dyDescent="0.2">
      <c r="A2117" s="20" t="s">
        <v>2785</v>
      </c>
    </row>
    <row r="2118" spans="1:1" x14ac:dyDescent="0.2">
      <c r="A2118" s="20" t="s">
        <v>2897</v>
      </c>
    </row>
    <row r="2119" spans="1:1" x14ac:dyDescent="0.2">
      <c r="A2119" s="20" t="s">
        <v>2954</v>
      </c>
    </row>
    <row r="2120" spans="1:1" x14ac:dyDescent="0.2">
      <c r="A2120" s="20" t="s">
        <v>3011</v>
      </c>
    </row>
    <row r="2121" spans="1:1" x14ac:dyDescent="0.2">
      <c r="A2121" s="26" t="s">
        <v>1488</v>
      </c>
    </row>
    <row r="2122" spans="1:1" x14ac:dyDescent="0.2">
      <c r="A2122" s="26" t="s">
        <v>3229</v>
      </c>
    </row>
    <row r="2123" spans="1:1" x14ac:dyDescent="0.2">
      <c r="A2123" s="26" t="s">
        <v>1491</v>
      </c>
    </row>
    <row r="2124" spans="1:1" x14ac:dyDescent="0.2">
      <c r="A2124" s="26" t="s">
        <v>3230</v>
      </c>
    </row>
    <row r="2125" spans="1:1" x14ac:dyDescent="0.2">
      <c r="A2125" s="26" t="s">
        <v>1493</v>
      </c>
    </row>
    <row r="2126" spans="1:1" x14ac:dyDescent="0.2">
      <c r="A2126" s="26" t="s">
        <v>3231</v>
      </c>
    </row>
    <row r="2127" spans="1:1" x14ac:dyDescent="0.2">
      <c r="A2127" s="26" t="s">
        <v>1495</v>
      </c>
    </row>
    <row r="2128" spans="1:1" x14ac:dyDescent="0.2">
      <c r="A2128" s="26" t="s">
        <v>3232</v>
      </c>
    </row>
    <row r="2129" spans="1:1" x14ac:dyDescent="0.2">
      <c r="A2129" s="26" t="s">
        <v>1497</v>
      </c>
    </row>
    <row r="2130" spans="1:1" x14ac:dyDescent="0.2">
      <c r="A2130" s="26" t="s">
        <v>3233</v>
      </c>
    </row>
    <row r="2131" spans="1:1" x14ac:dyDescent="0.2">
      <c r="A2131" s="26" t="s">
        <v>1498</v>
      </c>
    </row>
    <row r="2132" spans="1:1" x14ac:dyDescent="0.2">
      <c r="A2132" s="26" t="s">
        <v>3234</v>
      </c>
    </row>
    <row r="2133" spans="1:1" x14ac:dyDescent="0.2">
      <c r="A2133" s="26" t="s">
        <v>1499</v>
      </c>
    </row>
    <row r="2134" spans="1:1" x14ac:dyDescent="0.2">
      <c r="A2134" s="26" t="s">
        <v>3235</v>
      </c>
    </row>
    <row r="2135" spans="1:1" x14ac:dyDescent="0.2">
      <c r="A2135" s="26" t="s">
        <v>1500</v>
      </c>
    </row>
    <row r="2136" spans="1:1" x14ac:dyDescent="0.2">
      <c r="A2136" s="26" t="s">
        <v>3236</v>
      </c>
    </row>
    <row r="2137" spans="1:1" x14ac:dyDescent="0.2">
      <c r="A2137" s="29" t="s">
        <v>741</v>
      </c>
    </row>
    <row r="2138" spans="1:1" x14ac:dyDescent="0.2">
      <c r="A2138" s="29" t="s">
        <v>729</v>
      </c>
    </row>
    <row r="2139" spans="1:1" x14ac:dyDescent="0.2">
      <c r="A2139" s="29" t="s">
        <v>740</v>
      </c>
    </row>
    <row r="2140" spans="1:1" x14ac:dyDescent="0.2">
      <c r="A2140" s="29" t="s">
        <v>742</v>
      </c>
    </row>
    <row r="2141" spans="1:1" x14ac:dyDescent="0.2">
      <c r="A2141" s="29" t="s">
        <v>731</v>
      </c>
    </row>
    <row r="2142" spans="1:1" x14ac:dyDescent="0.2">
      <c r="A2142" s="29" t="s">
        <v>730</v>
      </c>
    </row>
    <row r="2143" spans="1:1" x14ac:dyDescent="0.2">
      <c r="A2143" s="29" t="s">
        <v>735</v>
      </c>
    </row>
    <row r="2144" spans="1:1" x14ac:dyDescent="0.2">
      <c r="A2144" s="29" t="s">
        <v>744</v>
      </c>
    </row>
    <row r="2145" spans="1:1" x14ac:dyDescent="0.2">
      <c r="A2145" s="29" t="s">
        <v>739</v>
      </c>
    </row>
    <row r="2146" spans="1:1" x14ac:dyDescent="0.2">
      <c r="A2146" s="29" t="s">
        <v>734</v>
      </c>
    </row>
    <row r="2147" spans="1:1" x14ac:dyDescent="0.2">
      <c r="A2147" s="29" t="s">
        <v>743</v>
      </c>
    </row>
    <row r="2148" spans="1:1" x14ac:dyDescent="0.2">
      <c r="A2148" s="29" t="s">
        <v>732</v>
      </c>
    </row>
    <row r="2149" spans="1:1" x14ac:dyDescent="0.2">
      <c r="A2149" s="29" t="s">
        <v>733</v>
      </c>
    </row>
    <row r="2150" spans="1:1" x14ac:dyDescent="0.2">
      <c r="A2150" s="24" t="s">
        <v>1001</v>
      </c>
    </row>
    <row r="2151" spans="1:1" x14ac:dyDescent="0.2">
      <c r="A2151" s="24" t="s">
        <v>1004</v>
      </c>
    </row>
    <row r="2152" spans="1:1" x14ac:dyDescent="0.2">
      <c r="A2152" s="24" t="s">
        <v>1006</v>
      </c>
    </row>
    <row r="2153" spans="1:1" x14ac:dyDescent="0.2">
      <c r="A2153" s="24" t="s">
        <v>1008</v>
      </c>
    </row>
    <row r="2154" spans="1:1" x14ac:dyDescent="0.2">
      <c r="A2154" s="24" t="s">
        <v>1003</v>
      </c>
    </row>
    <row r="2155" spans="1:1" x14ac:dyDescent="0.2">
      <c r="A2155" s="24" t="s">
        <v>1005</v>
      </c>
    </row>
    <row r="2156" spans="1:1" x14ac:dyDescent="0.2">
      <c r="A2156" s="24" t="s">
        <v>1007</v>
      </c>
    </row>
    <row r="2157" spans="1:1" x14ac:dyDescent="0.2">
      <c r="A2157" s="24" t="s">
        <v>1009</v>
      </c>
    </row>
    <row r="2158" spans="1:1" x14ac:dyDescent="0.2">
      <c r="A2158" s="24" t="s">
        <v>1010</v>
      </c>
    </row>
    <row r="2159" spans="1:1" x14ac:dyDescent="0.2">
      <c r="A2159" s="24" t="s">
        <v>1020</v>
      </c>
    </row>
    <row r="2160" spans="1:1" x14ac:dyDescent="0.2">
      <c r="A2160" s="24" t="s">
        <v>1026</v>
      </c>
    </row>
    <row r="2161" spans="1:1" x14ac:dyDescent="0.2">
      <c r="A2161" s="24" t="s">
        <v>1032</v>
      </c>
    </row>
    <row r="2162" spans="1:1" x14ac:dyDescent="0.2">
      <c r="A2162" s="24" t="s">
        <v>1038</v>
      </c>
    </row>
    <row r="2163" spans="1:1" x14ac:dyDescent="0.2">
      <c r="A2163" s="24" t="s">
        <v>1011</v>
      </c>
    </row>
    <row r="2164" spans="1:1" x14ac:dyDescent="0.2">
      <c r="A2164" s="24" t="s">
        <v>1021</v>
      </c>
    </row>
    <row r="2165" spans="1:1" x14ac:dyDescent="0.2">
      <c r="A2165" s="24" t="s">
        <v>1027</v>
      </c>
    </row>
    <row r="2166" spans="1:1" x14ac:dyDescent="0.2">
      <c r="A2166" s="24" t="s">
        <v>1033</v>
      </c>
    </row>
    <row r="2167" spans="1:1" x14ac:dyDescent="0.2">
      <c r="A2167" s="24" t="s">
        <v>1039</v>
      </c>
    </row>
    <row r="2168" spans="1:1" x14ac:dyDescent="0.2">
      <c r="A2168" s="24" t="s">
        <v>1012</v>
      </c>
    </row>
    <row r="2169" spans="1:1" x14ac:dyDescent="0.2">
      <c r="A2169" s="24" t="s">
        <v>1022</v>
      </c>
    </row>
    <row r="2170" spans="1:1" x14ac:dyDescent="0.2">
      <c r="A2170" s="24" t="s">
        <v>1028</v>
      </c>
    </row>
    <row r="2171" spans="1:1" x14ac:dyDescent="0.2">
      <c r="A2171" s="24" t="s">
        <v>1034</v>
      </c>
    </row>
    <row r="2172" spans="1:1" x14ac:dyDescent="0.2">
      <c r="A2172" s="24" t="s">
        <v>1040</v>
      </c>
    </row>
    <row r="2173" spans="1:1" x14ac:dyDescent="0.2">
      <c r="A2173" s="24" t="s">
        <v>1014</v>
      </c>
    </row>
    <row r="2174" spans="1:1" x14ac:dyDescent="0.2">
      <c r="A2174" s="24" t="s">
        <v>1023</v>
      </c>
    </row>
    <row r="2175" spans="1:1" x14ac:dyDescent="0.2">
      <c r="A2175" s="24" t="s">
        <v>1029</v>
      </c>
    </row>
    <row r="2176" spans="1:1" x14ac:dyDescent="0.2">
      <c r="A2176" s="24" t="s">
        <v>1035</v>
      </c>
    </row>
    <row r="2177" spans="1:1" x14ac:dyDescent="0.2">
      <c r="A2177" s="24" t="s">
        <v>1041</v>
      </c>
    </row>
    <row r="2178" spans="1:1" x14ac:dyDescent="0.2">
      <c r="A2178" s="24" t="s">
        <v>1016</v>
      </c>
    </row>
    <row r="2179" spans="1:1" x14ac:dyDescent="0.2">
      <c r="A2179" s="24" t="s">
        <v>1024</v>
      </c>
    </row>
    <row r="2180" spans="1:1" x14ac:dyDescent="0.2">
      <c r="A2180" s="24" t="s">
        <v>1030</v>
      </c>
    </row>
    <row r="2181" spans="1:1" x14ac:dyDescent="0.2">
      <c r="A2181" s="24" t="s">
        <v>1036</v>
      </c>
    </row>
    <row r="2182" spans="1:1" x14ac:dyDescent="0.2">
      <c r="A2182" s="24" t="s">
        <v>1042</v>
      </c>
    </row>
    <row r="2183" spans="1:1" x14ac:dyDescent="0.2">
      <c r="A2183" s="24" t="s">
        <v>1018</v>
      </c>
    </row>
    <row r="2184" spans="1:1" x14ac:dyDescent="0.2">
      <c r="A2184" s="21" t="s">
        <v>1025</v>
      </c>
    </row>
    <row r="2185" spans="1:1" x14ac:dyDescent="0.2">
      <c r="A2185" s="21" t="s">
        <v>1031</v>
      </c>
    </row>
    <row r="2186" spans="1:1" x14ac:dyDescent="0.2">
      <c r="A2186" s="21" t="s">
        <v>1037</v>
      </c>
    </row>
    <row r="2187" spans="1:1" x14ac:dyDescent="0.2">
      <c r="A2187" s="21" t="s">
        <v>1043</v>
      </c>
    </row>
    <row r="2188" spans="1:1" x14ac:dyDescent="0.2">
      <c r="A2188" s="19" t="s">
        <v>123</v>
      </c>
    </row>
    <row r="2189" spans="1:1" x14ac:dyDescent="0.2">
      <c r="A2189" s="19" t="s">
        <v>3250</v>
      </c>
    </row>
    <row r="2190" spans="1:1" x14ac:dyDescent="0.2">
      <c r="A2190" s="19" t="s">
        <v>127</v>
      </c>
    </row>
    <row r="2191" spans="1:1" x14ac:dyDescent="0.2">
      <c r="A2191" s="19" t="s">
        <v>3252</v>
      </c>
    </row>
    <row r="2192" spans="1:1" x14ac:dyDescent="0.2">
      <c r="A2192" s="19" t="s">
        <v>125</v>
      </c>
    </row>
    <row r="2193" spans="1:1" x14ac:dyDescent="0.2">
      <c r="A2193" s="19" t="s">
        <v>3251</v>
      </c>
    </row>
    <row r="2194" spans="1:1" x14ac:dyDescent="0.2">
      <c r="A2194" s="19" t="s">
        <v>129</v>
      </c>
    </row>
    <row r="2195" spans="1:1" x14ac:dyDescent="0.2">
      <c r="A2195" s="19" t="s">
        <v>3253</v>
      </c>
    </row>
    <row r="2196" spans="1:1" x14ac:dyDescent="0.2">
      <c r="A2196" s="19" t="s">
        <v>131</v>
      </c>
    </row>
    <row r="2197" spans="1:1" x14ac:dyDescent="0.2">
      <c r="A2197" s="19" t="s">
        <v>3254</v>
      </c>
    </row>
    <row r="2198" spans="1:1" x14ac:dyDescent="0.2">
      <c r="A2198" s="22" t="s">
        <v>1044</v>
      </c>
    </row>
    <row r="2199" spans="1:1" x14ac:dyDescent="0.2">
      <c r="A2199" s="22" t="s">
        <v>1048</v>
      </c>
    </row>
    <row r="2200" spans="1:1" x14ac:dyDescent="0.2">
      <c r="A2200" s="22" t="s">
        <v>1050</v>
      </c>
    </row>
    <row r="2201" spans="1:1" x14ac:dyDescent="0.2">
      <c r="A2201" s="22" t="s">
        <v>1052</v>
      </c>
    </row>
    <row r="2202" spans="1:1" x14ac:dyDescent="0.2">
      <c r="A2202" s="22" t="s">
        <v>1046</v>
      </c>
    </row>
    <row r="2203" spans="1:1" x14ac:dyDescent="0.2">
      <c r="A2203" s="22" t="s">
        <v>1049</v>
      </c>
    </row>
    <row r="2204" spans="1:1" x14ac:dyDescent="0.2">
      <c r="A2204" s="22" t="s">
        <v>1051</v>
      </c>
    </row>
    <row r="2205" spans="1:1" x14ac:dyDescent="0.2">
      <c r="A2205" s="22" t="s">
        <v>1053</v>
      </c>
    </row>
    <row r="2206" spans="1:1" x14ac:dyDescent="0.2">
      <c r="A2206" s="19" t="s">
        <v>1054</v>
      </c>
    </row>
    <row r="2207" spans="1:1" x14ac:dyDescent="0.2">
      <c r="A2207" s="19" t="s">
        <v>1061</v>
      </c>
    </row>
    <row r="2208" spans="1:1" x14ac:dyDescent="0.2">
      <c r="A2208" s="19" t="s">
        <v>1065</v>
      </c>
    </row>
    <row r="2209" spans="1:1" x14ac:dyDescent="0.2">
      <c r="A2209" s="19" t="s">
        <v>1069</v>
      </c>
    </row>
    <row r="2210" spans="1:1" x14ac:dyDescent="0.2">
      <c r="A2210" s="19" t="s">
        <v>1073</v>
      </c>
    </row>
    <row r="2211" spans="1:1" x14ac:dyDescent="0.2">
      <c r="A2211" s="19" t="s">
        <v>89</v>
      </c>
    </row>
    <row r="2212" spans="1:1" x14ac:dyDescent="0.2">
      <c r="A2212" s="19" t="s">
        <v>100</v>
      </c>
    </row>
    <row r="2213" spans="1:1" x14ac:dyDescent="0.2">
      <c r="A2213" s="19" t="s">
        <v>106</v>
      </c>
    </row>
    <row r="2214" spans="1:1" x14ac:dyDescent="0.2">
      <c r="A2214" s="19" t="s">
        <v>112</v>
      </c>
    </row>
    <row r="2215" spans="1:1" x14ac:dyDescent="0.2">
      <c r="A2215" s="19" t="s">
        <v>118</v>
      </c>
    </row>
    <row r="2216" spans="1:1" x14ac:dyDescent="0.2">
      <c r="A2216" s="19" t="s">
        <v>87</v>
      </c>
    </row>
    <row r="2217" spans="1:1" x14ac:dyDescent="0.2">
      <c r="A2217" s="19" t="s">
        <v>99</v>
      </c>
    </row>
    <row r="2218" spans="1:1" x14ac:dyDescent="0.2">
      <c r="A2218" s="19" t="s">
        <v>105</v>
      </c>
    </row>
    <row r="2219" spans="1:1" x14ac:dyDescent="0.2">
      <c r="A2219" s="19" t="s">
        <v>111</v>
      </c>
    </row>
    <row r="2220" spans="1:1" x14ac:dyDescent="0.2">
      <c r="A2220" s="19" t="s">
        <v>117</v>
      </c>
    </row>
    <row r="2221" spans="1:1" x14ac:dyDescent="0.2">
      <c r="A2221" s="19" t="s">
        <v>91</v>
      </c>
    </row>
    <row r="2222" spans="1:1" x14ac:dyDescent="0.2">
      <c r="A2222" s="19" t="s">
        <v>101</v>
      </c>
    </row>
    <row r="2223" spans="1:1" x14ac:dyDescent="0.2">
      <c r="A2223" s="19" t="s">
        <v>107</v>
      </c>
    </row>
    <row r="2224" spans="1:1" x14ac:dyDescent="0.2">
      <c r="A2224" s="19" t="s">
        <v>113</v>
      </c>
    </row>
    <row r="2225" spans="1:1" x14ac:dyDescent="0.2">
      <c r="A2225" s="19" t="s">
        <v>119</v>
      </c>
    </row>
    <row r="2226" spans="1:1" x14ac:dyDescent="0.2">
      <c r="A2226" s="19" t="s">
        <v>1056</v>
      </c>
    </row>
    <row r="2227" spans="1:1" x14ac:dyDescent="0.2">
      <c r="A2227" s="19" t="s">
        <v>1062</v>
      </c>
    </row>
    <row r="2228" spans="1:1" x14ac:dyDescent="0.2">
      <c r="A2228" s="19" t="s">
        <v>1066</v>
      </c>
    </row>
    <row r="2229" spans="1:1" x14ac:dyDescent="0.2">
      <c r="A2229" s="19" t="s">
        <v>1070</v>
      </c>
    </row>
    <row r="2230" spans="1:1" x14ac:dyDescent="0.2">
      <c r="A2230" s="19" t="s">
        <v>1074</v>
      </c>
    </row>
    <row r="2231" spans="1:1" x14ac:dyDescent="0.2">
      <c r="A2231" s="19" t="s">
        <v>95</v>
      </c>
    </row>
    <row r="2232" spans="1:1" x14ac:dyDescent="0.2">
      <c r="A2232" s="19" t="s">
        <v>103</v>
      </c>
    </row>
    <row r="2233" spans="1:1" x14ac:dyDescent="0.2">
      <c r="A2233" s="19" t="s">
        <v>109</v>
      </c>
    </row>
    <row r="2234" spans="1:1" x14ac:dyDescent="0.2">
      <c r="A2234" s="19" t="s">
        <v>115</v>
      </c>
    </row>
    <row r="2235" spans="1:1" x14ac:dyDescent="0.2">
      <c r="A2235" s="19" t="s">
        <v>121</v>
      </c>
    </row>
    <row r="2236" spans="1:1" x14ac:dyDescent="0.2">
      <c r="A2236" s="19" t="s">
        <v>93</v>
      </c>
    </row>
    <row r="2237" spans="1:1" x14ac:dyDescent="0.2">
      <c r="A2237" s="19" t="s">
        <v>102</v>
      </c>
    </row>
    <row r="2238" spans="1:1" x14ac:dyDescent="0.2">
      <c r="A2238" s="19" t="s">
        <v>108</v>
      </c>
    </row>
    <row r="2239" spans="1:1" x14ac:dyDescent="0.2">
      <c r="A2239" s="19" t="s">
        <v>114</v>
      </c>
    </row>
    <row r="2240" spans="1:1" x14ac:dyDescent="0.2">
      <c r="A2240" s="19" t="s">
        <v>120</v>
      </c>
    </row>
    <row r="2241" spans="1:1" x14ac:dyDescent="0.2">
      <c r="A2241" s="19" t="s">
        <v>97</v>
      </c>
    </row>
    <row r="2242" spans="1:1" x14ac:dyDescent="0.2">
      <c r="A2242" s="19" t="s">
        <v>104</v>
      </c>
    </row>
    <row r="2243" spans="1:1" x14ac:dyDescent="0.2">
      <c r="A2243" s="19" t="s">
        <v>110</v>
      </c>
    </row>
    <row r="2244" spans="1:1" x14ac:dyDescent="0.2">
      <c r="A2244" s="19" t="s">
        <v>116</v>
      </c>
    </row>
    <row r="2245" spans="1:1" x14ac:dyDescent="0.2">
      <c r="A2245" s="19" t="s">
        <v>122</v>
      </c>
    </row>
    <row r="2246" spans="1:1" x14ac:dyDescent="0.2">
      <c r="A2246" s="19" t="s">
        <v>1058</v>
      </c>
    </row>
    <row r="2247" spans="1:1" x14ac:dyDescent="0.2">
      <c r="A2247" s="19" t="s">
        <v>1063</v>
      </c>
    </row>
    <row r="2248" spans="1:1" x14ac:dyDescent="0.2">
      <c r="A2248" s="19" t="s">
        <v>1067</v>
      </c>
    </row>
    <row r="2249" spans="1:1" x14ac:dyDescent="0.2">
      <c r="A2249" s="19" t="s">
        <v>1071</v>
      </c>
    </row>
    <row r="2250" spans="1:1" x14ac:dyDescent="0.2">
      <c r="A2250" s="19" t="s">
        <v>1075</v>
      </c>
    </row>
    <row r="2251" spans="1:1" x14ac:dyDescent="0.2">
      <c r="A2251" s="19" t="s">
        <v>1060</v>
      </c>
    </row>
    <row r="2252" spans="1:1" x14ac:dyDescent="0.2">
      <c r="A2252" s="19" t="s">
        <v>1064</v>
      </c>
    </row>
    <row r="2253" spans="1:1" x14ac:dyDescent="0.2">
      <c r="A2253" s="19" t="s">
        <v>1068</v>
      </c>
    </row>
    <row r="2254" spans="1:1" x14ac:dyDescent="0.2">
      <c r="A2254" s="19" t="s">
        <v>1072</v>
      </c>
    </row>
    <row r="2255" spans="1:1" x14ac:dyDescent="0.2">
      <c r="A2255" s="19" t="s">
        <v>1076</v>
      </c>
    </row>
    <row r="2256" spans="1:1" x14ac:dyDescent="0.2">
      <c r="A2256" s="23" t="s">
        <v>76</v>
      </c>
    </row>
    <row r="2257" spans="1:1" x14ac:dyDescent="0.2">
      <c r="A2257" s="23" t="s">
        <v>3245</v>
      </c>
    </row>
    <row r="2258" spans="1:1" x14ac:dyDescent="0.2">
      <c r="A2258" s="23" t="s">
        <v>85</v>
      </c>
    </row>
    <row r="2259" spans="1:1" x14ac:dyDescent="0.2">
      <c r="A2259" s="23" t="s">
        <v>3249</v>
      </c>
    </row>
    <row r="2260" spans="1:1" x14ac:dyDescent="0.2">
      <c r="A2260" s="23" t="s">
        <v>79</v>
      </c>
    </row>
    <row r="2261" spans="1:1" x14ac:dyDescent="0.2">
      <c r="A2261" s="23" t="s">
        <v>3246</v>
      </c>
    </row>
    <row r="2262" spans="1:1" x14ac:dyDescent="0.2">
      <c r="A2262" s="23" t="s">
        <v>81</v>
      </c>
    </row>
    <row r="2263" spans="1:1" x14ac:dyDescent="0.2">
      <c r="A2263" s="23" t="s">
        <v>3247</v>
      </c>
    </row>
    <row r="2264" spans="1:1" x14ac:dyDescent="0.2">
      <c r="A2264" s="23" t="s">
        <v>83</v>
      </c>
    </row>
    <row r="2265" spans="1:1" x14ac:dyDescent="0.2">
      <c r="A2265" s="23" t="s">
        <v>3248</v>
      </c>
    </row>
    <row r="2266" spans="1:1" x14ac:dyDescent="0.2">
      <c r="A2266" s="23" t="s">
        <v>1501</v>
      </c>
    </row>
    <row r="2267" spans="1:1" x14ac:dyDescent="0.2">
      <c r="A2267" s="23" t="s">
        <v>3237</v>
      </c>
    </row>
    <row r="2268" spans="1:1" x14ac:dyDescent="0.2">
      <c r="A2268" s="23" t="s">
        <v>1503</v>
      </c>
    </row>
    <row r="2269" spans="1:1" x14ac:dyDescent="0.2">
      <c r="A2269" s="23" t="s">
        <v>3238</v>
      </c>
    </row>
    <row r="2270" spans="1:1" x14ac:dyDescent="0.2">
      <c r="A2270" s="23" t="s">
        <v>1534</v>
      </c>
    </row>
    <row r="2271" spans="1:1" x14ac:dyDescent="0.2">
      <c r="A2271" s="23" t="s">
        <v>3239</v>
      </c>
    </row>
    <row r="2272" spans="1:1" x14ac:dyDescent="0.2">
      <c r="A2272" s="23" t="s">
        <v>1535</v>
      </c>
    </row>
    <row r="2273" spans="1:1" x14ac:dyDescent="0.2">
      <c r="A2273" s="23" t="s">
        <v>3240</v>
      </c>
    </row>
    <row r="2274" spans="1:1" x14ac:dyDescent="0.2">
      <c r="A2274" s="23" t="s">
        <v>72</v>
      </c>
    </row>
    <row r="2275" spans="1:1" x14ac:dyDescent="0.2">
      <c r="A2275" s="23" t="s">
        <v>3241</v>
      </c>
    </row>
    <row r="2276" spans="1:1" x14ac:dyDescent="0.2">
      <c r="A2276" s="23" t="s">
        <v>73</v>
      </c>
    </row>
    <row r="2277" spans="1:1" x14ac:dyDescent="0.2">
      <c r="A2277" s="23" t="s">
        <v>3242</v>
      </c>
    </row>
    <row r="2278" spans="1:1" x14ac:dyDescent="0.2">
      <c r="A2278" s="23" t="s">
        <v>74</v>
      </c>
    </row>
    <row r="2279" spans="1:1" x14ac:dyDescent="0.2">
      <c r="A2279" s="23" t="s">
        <v>3243</v>
      </c>
    </row>
    <row r="2280" spans="1:1" x14ac:dyDescent="0.2">
      <c r="A2280" s="23" t="s">
        <v>75</v>
      </c>
    </row>
    <row r="2281" spans="1:1" x14ac:dyDescent="0.2">
      <c r="A2281" s="23" t="s">
        <v>3244</v>
      </c>
    </row>
    <row r="2282" spans="1:1" x14ac:dyDescent="0.2">
      <c r="A2282" s="19" t="s">
        <v>173</v>
      </c>
    </row>
    <row r="2283" spans="1:1" x14ac:dyDescent="0.2">
      <c r="A2283" s="19" t="s">
        <v>3264</v>
      </c>
    </row>
    <row r="2284" spans="1:1" x14ac:dyDescent="0.2">
      <c r="A2284" s="19" t="s">
        <v>3275</v>
      </c>
    </row>
    <row r="2285" spans="1:1" x14ac:dyDescent="0.2">
      <c r="A2285" s="19" t="s">
        <v>3291</v>
      </c>
    </row>
    <row r="2286" spans="1:1" x14ac:dyDescent="0.2">
      <c r="A2286" s="19" t="s">
        <v>175</v>
      </c>
    </row>
    <row r="2287" spans="1:1" x14ac:dyDescent="0.2">
      <c r="A2287" s="19" t="s">
        <v>3265</v>
      </c>
    </row>
    <row r="2288" spans="1:1" x14ac:dyDescent="0.2">
      <c r="A2288" s="19" t="s">
        <v>3276</v>
      </c>
    </row>
    <row r="2289" spans="1:1" x14ac:dyDescent="0.2">
      <c r="A2289" s="19" t="s">
        <v>3292</v>
      </c>
    </row>
    <row r="2290" spans="1:1" x14ac:dyDescent="0.2">
      <c r="A2290" s="19" t="s">
        <v>176</v>
      </c>
    </row>
    <row r="2291" spans="1:1" x14ac:dyDescent="0.2">
      <c r="A2291" s="19" t="s">
        <v>3266</v>
      </c>
    </row>
    <row r="2292" spans="1:1" x14ac:dyDescent="0.2">
      <c r="A2292" s="19" t="s">
        <v>3277</v>
      </c>
    </row>
    <row r="2293" spans="1:1" x14ac:dyDescent="0.2">
      <c r="A2293" s="19" t="s">
        <v>3293</v>
      </c>
    </row>
    <row r="2294" spans="1:1" x14ac:dyDescent="0.2">
      <c r="A2294" s="19" t="s">
        <v>177</v>
      </c>
    </row>
    <row r="2295" spans="1:1" x14ac:dyDescent="0.2">
      <c r="A2295" s="19" t="s">
        <v>3267</v>
      </c>
    </row>
    <row r="2296" spans="1:1" x14ac:dyDescent="0.2">
      <c r="A2296" s="19" t="s">
        <v>3278</v>
      </c>
    </row>
    <row r="2297" spans="1:1" x14ac:dyDescent="0.2">
      <c r="A2297" s="19" t="s">
        <v>3294</v>
      </c>
    </row>
    <row r="2298" spans="1:1" x14ac:dyDescent="0.2">
      <c r="A2298" s="19" t="s">
        <v>178</v>
      </c>
    </row>
    <row r="2299" spans="1:1" x14ac:dyDescent="0.2">
      <c r="A2299" s="19" t="s">
        <v>3279</v>
      </c>
    </row>
    <row r="2300" spans="1:1" x14ac:dyDescent="0.2">
      <c r="A2300" s="19" t="s">
        <v>3295</v>
      </c>
    </row>
    <row r="2301" spans="1:1" x14ac:dyDescent="0.2">
      <c r="A2301" s="19" t="s">
        <v>3268</v>
      </c>
    </row>
    <row r="2302" spans="1:1" x14ac:dyDescent="0.2">
      <c r="A2302" s="19" t="s">
        <v>3282</v>
      </c>
    </row>
    <row r="2303" spans="1:1" x14ac:dyDescent="0.2">
      <c r="A2303" s="19" t="s">
        <v>3298</v>
      </c>
    </row>
    <row r="2304" spans="1:1" x14ac:dyDescent="0.2">
      <c r="A2304" s="19" t="s">
        <v>3285</v>
      </c>
    </row>
    <row r="2305" spans="1:1" x14ac:dyDescent="0.2">
      <c r="A2305" s="19" t="s">
        <v>3301</v>
      </c>
    </row>
    <row r="2306" spans="1:1" x14ac:dyDescent="0.2">
      <c r="A2306" s="19" t="s">
        <v>179</v>
      </c>
    </row>
    <row r="2307" spans="1:1" x14ac:dyDescent="0.2">
      <c r="A2307" s="19" t="s">
        <v>3280</v>
      </c>
    </row>
    <row r="2308" spans="1:1" x14ac:dyDescent="0.2">
      <c r="A2308" s="19" t="s">
        <v>3296</v>
      </c>
    </row>
    <row r="2309" spans="1:1" x14ac:dyDescent="0.2">
      <c r="A2309" s="19" t="s">
        <v>3269</v>
      </c>
    </row>
    <row r="2310" spans="1:1" x14ac:dyDescent="0.2">
      <c r="A2310" s="19" t="s">
        <v>3283</v>
      </c>
    </row>
    <row r="2311" spans="1:1" x14ac:dyDescent="0.2">
      <c r="A2311" s="19" t="s">
        <v>3299</v>
      </c>
    </row>
    <row r="2312" spans="1:1" x14ac:dyDescent="0.2">
      <c r="A2312" s="19" t="s">
        <v>3286</v>
      </c>
    </row>
    <row r="2313" spans="1:1" x14ac:dyDescent="0.2">
      <c r="A2313" s="19" t="s">
        <v>3302</v>
      </c>
    </row>
    <row r="2314" spans="1:1" x14ac:dyDescent="0.2">
      <c r="A2314" s="19" t="s">
        <v>3281</v>
      </c>
    </row>
    <row r="2315" spans="1:1" x14ac:dyDescent="0.2">
      <c r="A2315" s="19" t="s">
        <v>3297</v>
      </c>
    </row>
    <row r="2316" spans="1:1" x14ac:dyDescent="0.2">
      <c r="A2316" s="19" t="s">
        <v>3284</v>
      </c>
    </row>
    <row r="2317" spans="1:1" x14ac:dyDescent="0.2">
      <c r="A2317" s="19" t="s">
        <v>3300</v>
      </c>
    </row>
    <row r="2318" spans="1:1" x14ac:dyDescent="0.2">
      <c r="A2318" s="19" t="s">
        <v>3287</v>
      </c>
    </row>
    <row r="2319" spans="1:1" x14ac:dyDescent="0.2">
      <c r="A2319" s="19" t="s">
        <v>3303</v>
      </c>
    </row>
    <row r="2320" spans="1:1" x14ac:dyDescent="0.2">
      <c r="A2320" s="19" t="s">
        <v>1108</v>
      </c>
    </row>
    <row r="2321" spans="1:1" x14ac:dyDescent="0.2">
      <c r="A2321" s="19" t="s">
        <v>1115</v>
      </c>
    </row>
    <row r="2322" spans="1:1" x14ac:dyDescent="0.2">
      <c r="A2322" s="19" t="s">
        <v>1122</v>
      </c>
    </row>
    <row r="2323" spans="1:1" x14ac:dyDescent="0.2">
      <c r="A2323" s="19" t="s">
        <v>1129</v>
      </c>
    </row>
    <row r="2324" spans="1:1" x14ac:dyDescent="0.2">
      <c r="A2324" s="19" t="s">
        <v>1136</v>
      </c>
    </row>
    <row r="2325" spans="1:1" x14ac:dyDescent="0.2">
      <c r="A2325" s="19" t="s">
        <v>1109</v>
      </c>
    </row>
    <row r="2326" spans="1:1" x14ac:dyDescent="0.2">
      <c r="A2326" s="19" t="s">
        <v>1116</v>
      </c>
    </row>
    <row r="2327" spans="1:1" x14ac:dyDescent="0.2">
      <c r="A2327" s="20" t="s">
        <v>1123</v>
      </c>
    </row>
    <row r="2328" spans="1:1" x14ac:dyDescent="0.2">
      <c r="A2328" s="20" t="s">
        <v>1130</v>
      </c>
    </row>
    <row r="2329" spans="1:1" x14ac:dyDescent="0.2">
      <c r="A2329" s="20" t="s">
        <v>1137</v>
      </c>
    </row>
    <row r="2330" spans="1:1" x14ac:dyDescent="0.2">
      <c r="A2330" s="20" t="s">
        <v>1110</v>
      </c>
    </row>
    <row r="2331" spans="1:1" x14ac:dyDescent="0.2">
      <c r="A2331" s="20" t="s">
        <v>1117</v>
      </c>
    </row>
    <row r="2332" spans="1:1" x14ac:dyDescent="0.2">
      <c r="A2332" s="19" t="s">
        <v>1124</v>
      </c>
    </row>
    <row r="2333" spans="1:1" x14ac:dyDescent="0.2">
      <c r="A2333" s="19" t="s">
        <v>1131</v>
      </c>
    </row>
    <row r="2334" spans="1:1" x14ac:dyDescent="0.2">
      <c r="A2334" s="19" t="s">
        <v>1138</v>
      </c>
    </row>
    <row r="2335" spans="1:1" x14ac:dyDescent="0.2">
      <c r="A2335" s="19" t="s">
        <v>1111</v>
      </c>
    </row>
    <row r="2336" spans="1:1" x14ac:dyDescent="0.2">
      <c r="A2336" s="19" t="s">
        <v>1118</v>
      </c>
    </row>
    <row r="2337" spans="1:1" x14ac:dyDescent="0.2">
      <c r="A2337" s="19" t="s">
        <v>1125</v>
      </c>
    </row>
    <row r="2338" spans="1:1" x14ac:dyDescent="0.2">
      <c r="A2338" s="19" t="s">
        <v>1132</v>
      </c>
    </row>
    <row r="2339" spans="1:1" x14ac:dyDescent="0.2">
      <c r="A2339" s="19" t="s">
        <v>1139</v>
      </c>
    </row>
    <row r="2340" spans="1:1" x14ac:dyDescent="0.2">
      <c r="A2340" s="19" t="s">
        <v>1112</v>
      </c>
    </row>
    <row r="2341" spans="1:1" x14ac:dyDescent="0.2">
      <c r="A2341" s="19" t="s">
        <v>1119</v>
      </c>
    </row>
    <row r="2342" spans="1:1" x14ac:dyDescent="0.2">
      <c r="A2342" s="19" t="s">
        <v>1126</v>
      </c>
    </row>
    <row r="2343" spans="1:1" x14ac:dyDescent="0.2">
      <c r="A2343" s="19" t="s">
        <v>1133</v>
      </c>
    </row>
    <row r="2344" spans="1:1" x14ac:dyDescent="0.2">
      <c r="A2344" s="19" t="s">
        <v>1140</v>
      </c>
    </row>
    <row r="2345" spans="1:1" x14ac:dyDescent="0.2">
      <c r="A2345" s="19" t="s">
        <v>1113</v>
      </c>
    </row>
    <row r="2346" spans="1:1" x14ac:dyDescent="0.2">
      <c r="A2346" s="19" t="s">
        <v>1120</v>
      </c>
    </row>
    <row r="2347" spans="1:1" x14ac:dyDescent="0.2">
      <c r="A2347" s="19" t="s">
        <v>1127</v>
      </c>
    </row>
    <row r="2348" spans="1:1" x14ac:dyDescent="0.2">
      <c r="A2348" s="19" t="s">
        <v>1134</v>
      </c>
    </row>
    <row r="2349" spans="1:1" x14ac:dyDescent="0.2">
      <c r="A2349" s="19" t="s">
        <v>1141</v>
      </c>
    </row>
    <row r="2350" spans="1:1" x14ac:dyDescent="0.2">
      <c r="A2350" s="19" t="s">
        <v>1114</v>
      </c>
    </row>
    <row r="2351" spans="1:1" x14ac:dyDescent="0.2">
      <c r="A2351" s="19" t="s">
        <v>1121</v>
      </c>
    </row>
    <row r="2352" spans="1:1" x14ac:dyDescent="0.2">
      <c r="A2352" s="19" t="s">
        <v>1128</v>
      </c>
    </row>
    <row r="2353" spans="1:1" x14ac:dyDescent="0.2">
      <c r="A2353" s="19" t="s">
        <v>1135</v>
      </c>
    </row>
    <row r="2354" spans="1:1" x14ac:dyDescent="0.2">
      <c r="A2354" s="19" t="s">
        <v>1142</v>
      </c>
    </row>
    <row r="2355" spans="1:1" x14ac:dyDescent="0.2">
      <c r="A2355" s="19" t="s">
        <v>172</v>
      </c>
    </row>
    <row r="2356" spans="1:1" x14ac:dyDescent="0.2">
      <c r="A2356" s="19" t="s">
        <v>3263</v>
      </c>
    </row>
    <row r="2357" spans="1:1" x14ac:dyDescent="0.2">
      <c r="A2357" s="19" t="s">
        <v>3270</v>
      </c>
    </row>
    <row r="2358" spans="1:1" x14ac:dyDescent="0.2">
      <c r="A2358" s="19" t="s">
        <v>3288</v>
      </c>
    </row>
    <row r="2359" spans="1:1" x14ac:dyDescent="0.2">
      <c r="A2359" s="19" t="s">
        <v>3272</v>
      </c>
    </row>
    <row r="2360" spans="1:1" x14ac:dyDescent="0.2">
      <c r="A2360" s="19" t="s">
        <v>3289</v>
      </c>
    </row>
    <row r="2361" spans="1:1" x14ac:dyDescent="0.2">
      <c r="A2361" s="19" t="s">
        <v>3273</v>
      </c>
    </row>
    <row r="2362" spans="1:1" x14ac:dyDescent="0.2">
      <c r="A2362" s="19" t="s">
        <v>3290</v>
      </c>
    </row>
    <row r="2363" spans="1:1" x14ac:dyDescent="0.2">
      <c r="A2363" s="19" t="s">
        <v>1105</v>
      </c>
    </row>
    <row r="2364" spans="1:1" x14ac:dyDescent="0.2">
      <c r="A2364" s="19" t="s">
        <v>1106</v>
      </c>
    </row>
    <row r="2365" spans="1:1" x14ac:dyDescent="0.2">
      <c r="A2365" s="19" t="s">
        <v>1107</v>
      </c>
    </row>
    <row r="2366" spans="1:1" x14ac:dyDescent="0.2">
      <c r="A2366" s="21" t="s">
        <v>1537</v>
      </c>
    </row>
    <row r="2367" spans="1:1" x14ac:dyDescent="0.2">
      <c r="A2367" s="21" t="s">
        <v>2563</v>
      </c>
    </row>
    <row r="2368" spans="1:1" x14ac:dyDescent="0.2">
      <c r="A2368" s="21" t="s">
        <v>1538</v>
      </c>
    </row>
    <row r="2369" spans="1:1" x14ac:dyDescent="0.2">
      <c r="A2369" s="21" t="s">
        <v>2565</v>
      </c>
    </row>
    <row r="2370" spans="1:1" x14ac:dyDescent="0.2">
      <c r="A2370" s="21" t="s">
        <v>1540</v>
      </c>
    </row>
    <row r="2371" spans="1:1" x14ac:dyDescent="0.2">
      <c r="A2371" s="21" t="s">
        <v>2566</v>
      </c>
    </row>
    <row r="2372" spans="1:1" x14ac:dyDescent="0.2">
      <c r="A2372" s="21" t="s">
        <v>1542</v>
      </c>
    </row>
    <row r="2373" spans="1:1" x14ac:dyDescent="0.2">
      <c r="A2373" s="21" t="s">
        <v>2567</v>
      </c>
    </row>
    <row r="2374" spans="1:1" x14ac:dyDescent="0.2">
      <c r="A2374" s="21" t="s">
        <v>1544</v>
      </c>
    </row>
    <row r="2375" spans="1:1" x14ac:dyDescent="0.2">
      <c r="A2375" s="21" t="s">
        <v>2568</v>
      </c>
    </row>
    <row r="2376" spans="1:1" x14ac:dyDescent="0.2">
      <c r="A2376" s="21" t="s">
        <v>1546</v>
      </c>
    </row>
    <row r="2377" spans="1:1" x14ac:dyDescent="0.2">
      <c r="A2377" s="21" t="s">
        <v>2569</v>
      </c>
    </row>
    <row r="2378" spans="1:1" x14ac:dyDescent="0.2">
      <c r="A2378" s="21" t="s">
        <v>1548</v>
      </c>
    </row>
    <row r="2379" spans="1:1" x14ac:dyDescent="0.2">
      <c r="A2379" s="21" t="s">
        <v>2570</v>
      </c>
    </row>
    <row r="2380" spans="1:1" x14ac:dyDescent="0.2">
      <c r="A2380" s="21" t="s">
        <v>1550</v>
      </c>
    </row>
    <row r="2381" spans="1:1" x14ac:dyDescent="0.2">
      <c r="A2381" s="21" t="s">
        <v>2571</v>
      </c>
    </row>
    <row r="2382" spans="1:1" x14ac:dyDescent="0.2">
      <c r="A2382" s="21" t="s">
        <v>1552</v>
      </c>
    </row>
    <row r="2383" spans="1:1" x14ac:dyDescent="0.2">
      <c r="A2383" s="21" t="s">
        <v>2572</v>
      </c>
    </row>
    <row r="2384" spans="1:1" x14ac:dyDescent="0.2">
      <c r="A2384" s="21" t="s">
        <v>1554</v>
      </c>
    </row>
    <row r="2385" spans="1:1" x14ac:dyDescent="0.2">
      <c r="A2385" s="21" t="s">
        <v>2573</v>
      </c>
    </row>
    <row r="2386" spans="1:1" x14ac:dyDescent="0.2">
      <c r="A2386" s="21" t="s">
        <v>2408</v>
      </c>
    </row>
    <row r="2387" spans="1:1" x14ac:dyDescent="0.2">
      <c r="A2387" s="21" t="s">
        <v>2412</v>
      </c>
    </row>
    <row r="2388" spans="1:1" x14ac:dyDescent="0.2">
      <c r="A2388" s="21" t="s">
        <v>2414</v>
      </c>
    </row>
    <row r="2389" spans="1:1" x14ac:dyDescent="0.2">
      <c r="A2389" s="21" t="s">
        <v>2416</v>
      </c>
    </row>
    <row r="2390" spans="1:1" x14ac:dyDescent="0.2">
      <c r="A2390" s="21" t="s">
        <v>2410</v>
      </c>
    </row>
    <row r="2391" spans="1:1" x14ac:dyDescent="0.2">
      <c r="A2391" s="21" t="s">
        <v>2413</v>
      </c>
    </row>
    <row r="2392" spans="1:1" x14ac:dyDescent="0.2">
      <c r="A2392" s="21" t="s">
        <v>2415</v>
      </c>
    </row>
    <row r="2393" spans="1:1" x14ac:dyDescent="0.2">
      <c r="A2393" s="21" t="s">
        <v>2417</v>
      </c>
    </row>
    <row r="2394" spans="1:1" x14ac:dyDescent="0.2">
      <c r="A2394" s="21" t="s">
        <v>2418</v>
      </c>
    </row>
    <row r="2395" spans="1:1" x14ac:dyDescent="0.2">
      <c r="A2395" s="21" t="s">
        <v>2430</v>
      </c>
    </row>
    <row r="2396" spans="1:1" x14ac:dyDescent="0.2">
      <c r="A2396" s="21" t="s">
        <v>2437</v>
      </c>
    </row>
    <row r="2397" spans="1:1" x14ac:dyDescent="0.2">
      <c r="A2397" s="21" t="s">
        <v>2446</v>
      </c>
    </row>
    <row r="2398" spans="1:1" x14ac:dyDescent="0.2">
      <c r="A2398" s="21" t="s">
        <v>2453</v>
      </c>
    </row>
    <row r="2399" spans="1:1" x14ac:dyDescent="0.2">
      <c r="A2399" s="21" t="s">
        <v>2419</v>
      </c>
    </row>
    <row r="2400" spans="1:1" x14ac:dyDescent="0.2">
      <c r="A2400" s="21" t="s">
        <v>2431</v>
      </c>
    </row>
    <row r="2401" spans="1:1" x14ac:dyDescent="0.2">
      <c r="A2401" s="21" t="s">
        <v>2438</v>
      </c>
    </row>
    <row r="2402" spans="1:1" x14ac:dyDescent="0.2">
      <c r="A2402" s="21" t="s">
        <v>2447</v>
      </c>
    </row>
    <row r="2403" spans="1:1" x14ac:dyDescent="0.2">
      <c r="A2403" s="21" t="s">
        <v>2454</v>
      </c>
    </row>
    <row r="2404" spans="1:1" x14ac:dyDescent="0.2">
      <c r="A2404" s="21" t="s">
        <v>2420</v>
      </c>
    </row>
    <row r="2405" spans="1:1" x14ac:dyDescent="0.2">
      <c r="A2405" s="21" t="s">
        <v>2432</v>
      </c>
    </row>
    <row r="2406" spans="1:1" x14ac:dyDescent="0.2">
      <c r="A2406" s="21" t="s">
        <v>2439</v>
      </c>
    </row>
    <row r="2407" spans="1:1" x14ac:dyDescent="0.2">
      <c r="A2407" s="21" t="s">
        <v>2448</v>
      </c>
    </row>
    <row r="2408" spans="1:1" x14ac:dyDescent="0.2">
      <c r="A2408" s="21" t="s">
        <v>2455</v>
      </c>
    </row>
    <row r="2409" spans="1:1" x14ac:dyDescent="0.2">
      <c r="A2409" s="21" t="s">
        <v>2422</v>
      </c>
    </row>
    <row r="2410" spans="1:1" x14ac:dyDescent="0.2">
      <c r="A2410" s="21" t="s">
        <v>2433</v>
      </c>
    </row>
    <row r="2411" spans="1:1" x14ac:dyDescent="0.2">
      <c r="A2411" s="21" t="s">
        <v>2441</v>
      </c>
    </row>
    <row r="2412" spans="1:1" x14ac:dyDescent="0.2">
      <c r="A2412" s="21" t="s">
        <v>2449</v>
      </c>
    </row>
    <row r="2413" spans="1:1" x14ac:dyDescent="0.2">
      <c r="A2413" s="21" t="s">
        <v>2456</v>
      </c>
    </row>
    <row r="2414" spans="1:1" x14ac:dyDescent="0.2">
      <c r="A2414" s="21" t="s">
        <v>2424</v>
      </c>
    </row>
    <row r="2415" spans="1:1" x14ac:dyDescent="0.2">
      <c r="A2415" s="21" t="s">
        <v>2434</v>
      </c>
    </row>
    <row r="2416" spans="1:1" x14ac:dyDescent="0.2">
      <c r="A2416" s="21" t="s">
        <v>2443</v>
      </c>
    </row>
    <row r="2417" spans="1:1" x14ac:dyDescent="0.2">
      <c r="A2417" s="21" t="s">
        <v>2450</v>
      </c>
    </row>
    <row r="2418" spans="1:1" x14ac:dyDescent="0.2">
      <c r="A2418" s="21" t="s">
        <v>2457</v>
      </c>
    </row>
    <row r="2419" spans="1:1" x14ac:dyDescent="0.2">
      <c r="A2419" s="21" t="s">
        <v>2426</v>
      </c>
    </row>
    <row r="2420" spans="1:1" x14ac:dyDescent="0.2">
      <c r="A2420" s="21" t="s">
        <v>2435</v>
      </c>
    </row>
    <row r="2421" spans="1:1" x14ac:dyDescent="0.2">
      <c r="A2421" s="21" t="s">
        <v>2444</v>
      </c>
    </row>
    <row r="2422" spans="1:1" x14ac:dyDescent="0.2">
      <c r="A2422" s="21" t="s">
        <v>2451</v>
      </c>
    </row>
    <row r="2423" spans="1:1" x14ac:dyDescent="0.2">
      <c r="A2423" s="21" t="s">
        <v>2458</v>
      </c>
    </row>
    <row r="2424" spans="1:1" x14ac:dyDescent="0.2">
      <c r="A2424" s="21" t="s">
        <v>2428</v>
      </c>
    </row>
    <row r="2425" spans="1:1" x14ac:dyDescent="0.2">
      <c r="A2425" s="21" t="s">
        <v>2436</v>
      </c>
    </row>
    <row r="2426" spans="1:1" x14ac:dyDescent="0.2">
      <c r="A2426" s="21" t="s">
        <v>2445</v>
      </c>
    </row>
    <row r="2427" spans="1:1" x14ac:dyDescent="0.2">
      <c r="A2427" s="21" t="s">
        <v>2452</v>
      </c>
    </row>
    <row r="2428" spans="1:1" x14ac:dyDescent="0.2">
      <c r="A2428" s="21" t="s">
        <v>2459</v>
      </c>
    </row>
    <row r="2429" spans="1:1" x14ac:dyDescent="0.2">
      <c r="A2429" s="19" t="s">
        <v>166</v>
      </c>
    </row>
    <row r="2430" spans="1:1" x14ac:dyDescent="0.2">
      <c r="A2430" s="19" t="s">
        <v>3261</v>
      </c>
    </row>
    <row r="2431" spans="1:1" x14ac:dyDescent="0.2">
      <c r="A2431" s="19" t="s">
        <v>169</v>
      </c>
    </row>
    <row r="2432" spans="1:1" x14ac:dyDescent="0.2">
      <c r="A2432" s="19" t="s">
        <v>3262</v>
      </c>
    </row>
    <row r="2433" spans="1:1" x14ac:dyDescent="0.2">
      <c r="A2433" s="22" t="s">
        <v>1087</v>
      </c>
    </row>
    <row r="2434" spans="1:1" x14ac:dyDescent="0.2">
      <c r="A2434" s="22" t="s">
        <v>1091</v>
      </c>
    </row>
    <row r="2435" spans="1:1" x14ac:dyDescent="0.2">
      <c r="A2435" s="25" t="s">
        <v>1095</v>
      </c>
    </row>
    <row r="2436" spans="1:1" x14ac:dyDescent="0.2">
      <c r="A2436" s="25" t="s">
        <v>1099</v>
      </c>
    </row>
    <row r="2437" spans="1:1" x14ac:dyDescent="0.2">
      <c r="A2437" s="22" t="s">
        <v>1102</v>
      </c>
    </row>
    <row r="2438" spans="1:1" x14ac:dyDescent="0.2">
      <c r="A2438" s="19" t="s">
        <v>141</v>
      </c>
    </row>
    <row r="2439" spans="1:1" x14ac:dyDescent="0.2">
      <c r="A2439" s="19" t="s">
        <v>143</v>
      </c>
    </row>
    <row r="2440" spans="1:1" x14ac:dyDescent="0.2">
      <c r="A2440" s="19" t="s">
        <v>145</v>
      </c>
    </row>
    <row r="2441" spans="1:1" x14ac:dyDescent="0.2">
      <c r="A2441" s="19" t="s">
        <v>147</v>
      </c>
    </row>
    <row r="2442" spans="1:1" x14ac:dyDescent="0.2">
      <c r="A2442" s="20" t="s">
        <v>149</v>
      </c>
    </row>
    <row r="2443" spans="1:1" x14ac:dyDescent="0.2">
      <c r="A2443" s="20" t="s">
        <v>1088</v>
      </c>
    </row>
    <row r="2444" spans="1:1" x14ac:dyDescent="0.2">
      <c r="A2444" s="20" t="s">
        <v>1092</v>
      </c>
    </row>
    <row r="2445" spans="1:1" x14ac:dyDescent="0.2">
      <c r="A2445" s="20" t="s">
        <v>1096</v>
      </c>
    </row>
    <row r="2446" spans="1:1" x14ac:dyDescent="0.2">
      <c r="A2446" s="20" t="s">
        <v>1100</v>
      </c>
    </row>
    <row r="2447" spans="1:1" x14ac:dyDescent="0.2">
      <c r="A2447" s="20" t="s">
        <v>1103</v>
      </c>
    </row>
    <row r="2448" spans="1:1" x14ac:dyDescent="0.2">
      <c r="A2448" s="20" t="s">
        <v>142</v>
      </c>
    </row>
    <row r="2449" spans="1:1" x14ac:dyDescent="0.2">
      <c r="A2449" s="20" t="s">
        <v>144</v>
      </c>
    </row>
    <row r="2450" spans="1:1" x14ac:dyDescent="0.2">
      <c r="A2450" s="20" t="s">
        <v>146</v>
      </c>
    </row>
    <row r="2451" spans="1:1" x14ac:dyDescent="0.2">
      <c r="A2451" s="20" t="s">
        <v>148</v>
      </c>
    </row>
    <row r="2452" spans="1:1" x14ac:dyDescent="0.2">
      <c r="A2452" s="20" t="s">
        <v>150</v>
      </c>
    </row>
    <row r="2453" spans="1:1" x14ac:dyDescent="0.2">
      <c r="A2453" s="20" t="s">
        <v>1089</v>
      </c>
    </row>
    <row r="2454" spans="1:1" x14ac:dyDescent="0.2">
      <c r="A2454" s="20" t="s">
        <v>1093</v>
      </c>
    </row>
    <row r="2455" spans="1:1" x14ac:dyDescent="0.2">
      <c r="A2455" s="20" t="s">
        <v>1097</v>
      </c>
    </row>
    <row r="2456" spans="1:1" x14ac:dyDescent="0.2">
      <c r="A2456" s="20" t="s">
        <v>1101</v>
      </c>
    </row>
    <row r="2457" spans="1:1" x14ac:dyDescent="0.2">
      <c r="A2457" s="20" t="s">
        <v>1104</v>
      </c>
    </row>
    <row r="2458" spans="1:1" x14ac:dyDescent="0.2">
      <c r="A2458" s="20" t="s">
        <v>1090</v>
      </c>
    </row>
    <row r="2459" spans="1:1" x14ac:dyDescent="0.2">
      <c r="A2459" s="20" t="s">
        <v>1094</v>
      </c>
    </row>
    <row r="2460" spans="1:1" x14ac:dyDescent="0.2">
      <c r="A2460" s="20" t="s">
        <v>1098</v>
      </c>
    </row>
    <row r="2461" spans="1:1" x14ac:dyDescent="0.2">
      <c r="A2461" s="20" t="s">
        <v>1187</v>
      </c>
    </row>
    <row r="2462" spans="1:1" x14ac:dyDescent="0.2">
      <c r="A2462" s="20" t="s">
        <v>1188</v>
      </c>
    </row>
    <row r="2463" spans="1:1" x14ac:dyDescent="0.2">
      <c r="A2463" s="25" t="s">
        <v>1077</v>
      </c>
    </row>
    <row r="2464" spans="1:1" x14ac:dyDescent="0.2">
      <c r="A2464" s="25" t="s">
        <v>1081</v>
      </c>
    </row>
    <row r="2465" spans="1:1" x14ac:dyDescent="0.2">
      <c r="A2465" s="25" t="s">
        <v>1083</v>
      </c>
    </row>
    <row r="2466" spans="1:1" x14ac:dyDescent="0.2">
      <c r="A2466" s="25" t="s">
        <v>1085</v>
      </c>
    </row>
    <row r="2467" spans="1:1" x14ac:dyDescent="0.2">
      <c r="A2467" s="20" t="s">
        <v>133</v>
      </c>
    </row>
    <row r="2468" spans="1:1" x14ac:dyDescent="0.2">
      <c r="A2468" s="20" t="s">
        <v>137</v>
      </c>
    </row>
    <row r="2469" spans="1:1" x14ac:dyDescent="0.2">
      <c r="A2469" s="20" t="s">
        <v>139</v>
      </c>
    </row>
    <row r="2470" spans="1:1" x14ac:dyDescent="0.2">
      <c r="A2470" s="25" t="s">
        <v>1079</v>
      </c>
    </row>
    <row r="2471" spans="1:1" x14ac:dyDescent="0.2">
      <c r="A2471" s="20" t="s">
        <v>1082</v>
      </c>
    </row>
    <row r="2472" spans="1:1" x14ac:dyDescent="0.2">
      <c r="A2472" s="20" t="s">
        <v>1084</v>
      </c>
    </row>
    <row r="2473" spans="1:1" x14ac:dyDescent="0.2">
      <c r="A2473" s="20" t="s">
        <v>1086</v>
      </c>
    </row>
    <row r="2474" spans="1:1" x14ac:dyDescent="0.2">
      <c r="A2474" s="20" t="s">
        <v>135</v>
      </c>
    </row>
    <row r="2475" spans="1:1" x14ac:dyDescent="0.2">
      <c r="A2475" s="20" t="s">
        <v>138</v>
      </c>
    </row>
    <row r="2476" spans="1:1" x14ac:dyDescent="0.2">
      <c r="A2476" s="28" t="s">
        <v>140</v>
      </c>
    </row>
    <row r="2477" spans="1:1" x14ac:dyDescent="0.2">
      <c r="A2477" s="28" t="s">
        <v>151</v>
      </c>
    </row>
    <row r="2478" spans="1:1" x14ac:dyDescent="0.2">
      <c r="A2478" s="28" t="s">
        <v>3255</v>
      </c>
    </row>
    <row r="2479" spans="1:1" x14ac:dyDescent="0.2">
      <c r="A2479" s="28" t="s">
        <v>154</v>
      </c>
    </row>
    <row r="2480" spans="1:1" x14ac:dyDescent="0.2">
      <c r="A2480" s="28" t="s">
        <v>3256</v>
      </c>
    </row>
    <row r="2481" spans="1:1" x14ac:dyDescent="0.2">
      <c r="A2481" s="28" t="s">
        <v>156</v>
      </c>
    </row>
    <row r="2482" spans="1:1" x14ac:dyDescent="0.2">
      <c r="A2482" s="28" t="s">
        <v>3257</v>
      </c>
    </row>
    <row r="2483" spans="1:1" x14ac:dyDescent="0.2">
      <c r="A2483" s="28" t="s">
        <v>159</v>
      </c>
    </row>
    <row r="2484" spans="1:1" x14ac:dyDescent="0.2">
      <c r="A2484" s="28" t="s">
        <v>3258</v>
      </c>
    </row>
    <row r="2485" spans="1:1" x14ac:dyDescent="0.2">
      <c r="A2485" s="28" t="s">
        <v>162</v>
      </c>
    </row>
    <row r="2486" spans="1:1" x14ac:dyDescent="0.2">
      <c r="A2486" s="28" t="s">
        <v>3259</v>
      </c>
    </row>
    <row r="2487" spans="1:1" x14ac:dyDescent="0.2">
      <c r="A2487" s="28" t="s">
        <v>164</v>
      </c>
    </row>
    <row r="2488" spans="1:1" x14ac:dyDescent="0.2">
      <c r="A2488" s="28" t="s">
        <v>3260</v>
      </c>
    </row>
    <row r="2560" spans="1:1" x14ac:dyDescent="0.2">
      <c r="A2560" t="s">
        <v>3304</v>
      </c>
    </row>
    <row r="2561" spans="1:1" x14ac:dyDescent="0.2">
      <c r="A2561" s="19" t="s">
        <v>1218</v>
      </c>
    </row>
    <row r="2562" spans="1:1" x14ac:dyDescent="0.2">
      <c r="A2562" s="19" t="s">
        <v>3012</v>
      </c>
    </row>
    <row r="2563" spans="1:1" x14ac:dyDescent="0.2">
      <c r="A2563" s="19" t="s">
        <v>1226</v>
      </c>
    </row>
    <row r="2564" spans="1:1" x14ac:dyDescent="0.2">
      <c r="A2564" s="19" t="s">
        <v>3016</v>
      </c>
    </row>
    <row r="2565" spans="1:1" x14ac:dyDescent="0.2">
      <c r="A2565" s="19" t="s">
        <v>1230</v>
      </c>
    </row>
    <row r="2566" spans="1:1" x14ac:dyDescent="0.2">
      <c r="A2566" s="19" t="s">
        <v>3018</v>
      </c>
    </row>
    <row r="2567" spans="1:1" x14ac:dyDescent="0.2">
      <c r="A2567" s="19" t="s">
        <v>1232</v>
      </c>
    </row>
    <row r="2568" spans="1:1" x14ac:dyDescent="0.2">
      <c r="A2568" s="19" t="s">
        <v>3019</v>
      </c>
    </row>
    <row r="2569" spans="1:1" x14ac:dyDescent="0.2">
      <c r="A2569" s="19" t="s">
        <v>1228</v>
      </c>
    </row>
    <row r="2570" spans="1:1" x14ac:dyDescent="0.2">
      <c r="A2570" s="19" t="s">
        <v>3017</v>
      </c>
    </row>
    <row r="2571" spans="1:1" x14ac:dyDescent="0.2">
      <c r="A2571" s="19" t="s">
        <v>1234</v>
      </c>
    </row>
    <row r="2572" spans="1:1" x14ac:dyDescent="0.2">
      <c r="A2572" s="19" t="s">
        <v>3020</v>
      </c>
    </row>
    <row r="2573" spans="1:1" x14ac:dyDescent="0.2">
      <c r="A2573" s="19" t="s">
        <v>1238</v>
      </c>
    </row>
    <row r="2574" spans="1:1" x14ac:dyDescent="0.2">
      <c r="A2574" s="19" t="s">
        <v>3022</v>
      </c>
    </row>
    <row r="2575" spans="1:1" x14ac:dyDescent="0.2">
      <c r="A2575" s="19" t="s">
        <v>1240</v>
      </c>
    </row>
    <row r="2576" spans="1:1" x14ac:dyDescent="0.2">
      <c r="A2576" s="19" t="s">
        <v>3023</v>
      </c>
    </row>
    <row r="2577" spans="1:1" x14ac:dyDescent="0.2">
      <c r="A2577" s="19" t="s">
        <v>1236</v>
      </c>
    </row>
    <row r="2578" spans="1:1" x14ac:dyDescent="0.2">
      <c r="A2578" s="19" t="s">
        <v>3021</v>
      </c>
    </row>
    <row r="2579" spans="1:1" x14ac:dyDescent="0.2">
      <c r="A2579" s="19" t="s">
        <v>1222</v>
      </c>
    </row>
    <row r="2580" spans="1:1" x14ac:dyDescent="0.2">
      <c r="A2580" s="19" t="s">
        <v>3014</v>
      </c>
    </row>
    <row r="2581" spans="1:1" x14ac:dyDescent="0.2">
      <c r="A2581" s="19" t="s">
        <v>1224</v>
      </c>
    </row>
    <row r="2582" spans="1:1" x14ac:dyDescent="0.2">
      <c r="A2582" s="19" t="s">
        <v>3015</v>
      </c>
    </row>
    <row r="2583" spans="1:1" x14ac:dyDescent="0.2">
      <c r="A2583" s="19" t="s">
        <v>1220</v>
      </c>
    </row>
    <row r="2584" spans="1:1" x14ac:dyDescent="0.2">
      <c r="A2584" s="19" t="s">
        <v>3013</v>
      </c>
    </row>
    <row r="2585" spans="1:1" x14ac:dyDescent="0.2">
      <c r="A2585" s="19" t="s">
        <v>1242</v>
      </c>
    </row>
    <row r="2586" spans="1:1" x14ac:dyDescent="0.2">
      <c r="A2586" s="19" t="s">
        <v>3024</v>
      </c>
    </row>
    <row r="2587" spans="1:1" x14ac:dyDescent="0.2">
      <c r="A2587" s="19" t="s">
        <v>1246</v>
      </c>
    </row>
    <row r="2588" spans="1:1" x14ac:dyDescent="0.2">
      <c r="A2588" s="19" t="s">
        <v>3026</v>
      </c>
    </row>
    <row r="2589" spans="1:1" x14ac:dyDescent="0.2">
      <c r="A2589" s="19" t="s">
        <v>1248</v>
      </c>
    </row>
    <row r="2590" spans="1:1" x14ac:dyDescent="0.2">
      <c r="A2590" s="19" t="s">
        <v>3027</v>
      </c>
    </row>
    <row r="2591" spans="1:1" x14ac:dyDescent="0.2">
      <c r="A2591" s="19" t="s">
        <v>1244</v>
      </c>
    </row>
    <row r="2592" spans="1:1" x14ac:dyDescent="0.2">
      <c r="A2592" s="19" t="s">
        <v>3025</v>
      </c>
    </row>
    <row r="2593" spans="1:1" x14ac:dyDescent="0.2">
      <c r="A2593" s="19" t="s">
        <v>1250</v>
      </c>
    </row>
    <row r="2594" spans="1:1" x14ac:dyDescent="0.2">
      <c r="A2594" s="19" t="s">
        <v>3028</v>
      </c>
    </row>
    <row r="2595" spans="1:1" x14ac:dyDescent="0.2">
      <c r="A2595" s="19" t="s">
        <v>1254</v>
      </c>
    </row>
    <row r="2596" spans="1:1" x14ac:dyDescent="0.2">
      <c r="A2596" s="19" t="s">
        <v>3030</v>
      </c>
    </row>
    <row r="2597" spans="1:1" x14ac:dyDescent="0.2">
      <c r="A2597" s="19" t="s">
        <v>1256</v>
      </c>
    </row>
    <row r="2598" spans="1:1" x14ac:dyDescent="0.2">
      <c r="A2598" s="19" t="s">
        <v>3031</v>
      </c>
    </row>
    <row r="2599" spans="1:1" x14ac:dyDescent="0.2">
      <c r="A2599" s="19" t="s">
        <v>1252</v>
      </c>
    </row>
    <row r="2600" spans="1:1" x14ac:dyDescent="0.2">
      <c r="A2600" s="19" t="s">
        <v>3029</v>
      </c>
    </row>
    <row r="2601" spans="1:1" x14ac:dyDescent="0.2">
      <c r="A2601" s="19" t="s">
        <v>1266</v>
      </c>
    </row>
    <row r="2602" spans="1:1" x14ac:dyDescent="0.2">
      <c r="A2602" s="19" t="s">
        <v>3036</v>
      </c>
    </row>
    <row r="2603" spans="1:1" x14ac:dyDescent="0.2">
      <c r="A2603" s="19" t="s">
        <v>1274</v>
      </c>
    </row>
    <row r="2604" spans="1:1" x14ac:dyDescent="0.2">
      <c r="A2604" s="19" t="s">
        <v>3040</v>
      </c>
    </row>
    <row r="2605" spans="1:1" x14ac:dyDescent="0.2">
      <c r="A2605" s="19" t="s">
        <v>1278</v>
      </c>
    </row>
    <row r="2606" spans="1:1" x14ac:dyDescent="0.2">
      <c r="A2606" s="19" t="s">
        <v>3042</v>
      </c>
    </row>
    <row r="2607" spans="1:1" x14ac:dyDescent="0.2">
      <c r="A2607" s="19" t="s">
        <v>1280</v>
      </c>
    </row>
    <row r="2608" spans="1:1" x14ac:dyDescent="0.2">
      <c r="A2608" s="19" t="s">
        <v>3043</v>
      </c>
    </row>
    <row r="2609" spans="1:1" x14ac:dyDescent="0.2">
      <c r="A2609" s="19" t="s">
        <v>1276</v>
      </c>
    </row>
    <row r="2610" spans="1:1" x14ac:dyDescent="0.2">
      <c r="A2610" s="19" t="s">
        <v>3041</v>
      </c>
    </row>
    <row r="2611" spans="1:1" x14ac:dyDescent="0.2">
      <c r="A2611" s="19" t="s">
        <v>1282</v>
      </c>
    </row>
    <row r="2612" spans="1:1" x14ac:dyDescent="0.2">
      <c r="A2612" s="19" t="s">
        <v>3044</v>
      </c>
    </row>
    <row r="2613" spans="1:1" x14ac:dyDescent="0.2">
      <c r="A2613" s="19" t="s">
        <v>1286</v>
      </c>
    </row>
    <row r="2614" spans="1:1" x14ac:dyDescent="0.2">
      <c r="A2614" s="19" t="s">
        <v>3046</v>
      </c>
    </row>
    <row r="2615" spans="1:1" x14ac:dyDescent="0.2">
      <c r="A2615" s="19" t="s">
        <v>1288</v>
      </c>
    </row>
    <row r="2616" spans="1:1" x14ac:dyDescent="0.2">
      <c r="A2616" s="19" t="s">
        <v>3047</v>
      </c>
    </row>
    <row r="2617" spans="1:1" x14ac:dyDescent="0.2">
      <c r="A2617" s="19" t="s">
        <v>1284</v>
      </c>
    </row>
    <row r="2618" spans="1:1" x14ac:dyDescent="0.2">
      <c r="A2618" s="19" t="s">
        <v>3045</v>
      </c>
    </row>
    <row r="2619" spans="1:1" x14ac:dyDescent="0.2">
      <c r="A2619" s="19" t="s">
        <v>1270</v>
      </c>
    </row>
    <row r="2620" spans="1:1" x14ac:dyDescent="0.2">
      <c r="A2620" s="19" t="s">
        <v>3038</v>
      </c>
    </row>
    <row r="2621" spans="1:1" x14ac:dyDescent="0.2">
      <c r="A2621" s="19" t="s">
        <v>1272</v>
      </c>
    </row>
    <row r="2622" spans="1:1" x14ac:dyDescent="0.2">
      <c r="A2622" s="19" t="s">
        <v>3039</v>
      </c>
    </row>
    <row r="2623" spans="1:1" x14ac:dyDescent="0.2">
      <c r="A2623" s="19" t="s">
        <v>1268</v>
      </c>
    </row>
    <row r="2624" spans="1:1" x14ac:dyDescent="0.2">
      <c r="A2624" s="19" t="s">
        <v>3037</v>
      </c>
    </row>
    <row r="2625" spans="1:1" x14ac:dyDescent="0.2">
      <c r="A2625" s="19" t="s">
        <v>1290</v>
      </c>
    </row>
    <row r="2626" spans="1:1" x14ac:dyDescent="0.2">
      <c r="A2626" s="19" t="s">
        <v>3048</v>
      </c>
    </row>
    <row r="2627" spans="1:1" x14ac:dyDescent="0.2">
      <c r="A2627" s="19" t="s">
        <v>813</v>
      </c>
    </row>
    <row r="2628" spans="1:1" x14ac:dyDescent="0.2">
      <c r="A2628" s="19" t="s">
        <v>3050</v>
      </c>
    </row>
    <row r="2629" spans="1:1" x14ac:dyDescent="0.2">
      <c r="A2629" s="19" t="s">
        <v>815</v>
      </c>
    </row>
    <row r="2630" spans="1:1" x14ac:dyDescent="0.2">
      <c r="A2630" s="19" t="s">
        <v>3051</v>
      </c>
    </row>
    <row r="2631" spans="1:1" x14ac:dyDescent="0.2">
      <c r="A2631" s="19" t="s">
        <v>1292</v>
      </c>
    </row>
    <row r="2632" spans="1:1" x14ac:dyDescent="0.2">
      <c r="A2632" s="19" t="s">
        <v>3049</v>
      </c>
    </row>
    <row r="2633" spans="1:1" x14ac:dyDescent="0.2">
      <c r="A2633" s="20" t="s">
        <v>817</v>
      </c>
    </row>
    <row r="2634" spans="1:1" x14ac:dyDescent="0.2">
      <c r="A2634" s="20" t="s">
        <v>3052</v>
      </c>
    </row>
    <row r="2635" spans="1:1" x14ac:dyDescent="0.2">
      <c r="A2635" s="20" t="s">
        <v>821</v>
      </c>
    </row>
    <row r="2636" spans="1:1" x14ac:dyDescent="0.2">
      <c r="A2636" s="19" t="s">
        <v>3054</v>
      </c>
    </row>
    <row r="2637" spans="1:1" x14ac:dyDescent="0.2">
      <c r="A2637" s="20" t="s">
        <v>823</v>
      </c>
    </row>
    <row r="2638" spans="1:1" x14ac:dyDescent="0.2">
      <c r="A2638" s="20" t="s">
        <v>3055</v>
      </c>
    </row>
    <row r="2639" spans="1:1" x14ac:dyDescent="0.2">
      <c r="A2639" s="20" t="s">
        <v>819</v>
      </c>
    </row>
    <row r="2640" spans="1:1" x14ac:dyDescent="0.2">
      <c r="A2640" s="20" t="s">
        <v>3053</v>
      </c>
    </row>
    <row r="2641" spans="1:1" x14ac:dyDescent="0.2">
      <c r="A2641" s="20" t="s">
        <v>825</v>
      </c>
    </row>
    <row r="2642" spans="1:1" x14ac:dyDescent="0.2">
      <c r="A2642" s="20" t="s">
        <v>3056</v>
      </c>
    </row>
    <row r="2643" spans="1:1" x14ac:dyDescent="0.2">
      <c r="A2643" s="20" t="s">
        <v>829</v>
      </c>
    </row>
    <row r="2644" spans="1:1" x14ac:dyDescent="0.2">
      <c r="A2644" s="20" t="s">
        <v>3058</v>
      </c>
    </row>
    <row r="2645" spans="1:1" x14ac:dyDescent="0.2">
      <c r="A2645" s="20" t="s">
        <v>831</v>
      </c>
    </row>
    <row r="2646" spans="1:1" x14ac:dyDescent="0.2">
      <c r="A2646" s="20" t="s">
        <v>3059</v>
      </c>
    </row>
    <row r="2647" spans="1:1" x14ac:dyDescent="0.2">
      <c r="A2647" s="20" t="s">
        <v>827</v>
      </c>
    </row>
    <row r="2648" spans="1:1" x14ac:dyDescent="0.2">
      <c r="A2648" s="20" t="s">
        <v>3057</v>
      </c>
    </row>
    <row r="2649" spans="1:1" x14ac:dyDescent="0.2">
      <c r="A2649" s="20" t="s">
        <v>833</v>
      </c>
    </row>
    <row r="2650" spans="1:1" x14ac:dyDescent="0.2">
      <c r="A2650" s="20" t="s">
        <v>3060</v>
      </c>
    </row>
    <row r="2651" spans="1:1" x14ac:dyDescent="0.2">
      <c r="A2651" s="20" t="s">
        <v>841</v>
      </c>
    </row>
    <row r="2652" spans="1:1" x14ac:dyDescent="0.2">
      <c r="A2652" s="20" t="s">
        <v>3064</v>
      </c>
    </row>
    <row r="2653" spans="1:1" x14ac:dyDescent="0.2">
      <c r="A2653" s="20" t="s">
        <v>845</v>
      </c>
    </row>
    <row r="2654" spans="1:1" x14ac:dyDescent="0.2">
      <c r="A2654" s="20" t="s">
        <v>3066</v>
      </c>
    </row>
    <row r="2655" spans="1:1" x14ac:dyDescent="0.2">
      <c r="A2655" s="20" t="s">
        <v>847</v>
      </c>
    </row>
    <row r="2656" spans="1:1" x14ac:dyDescent="0.2">
      <c r="A2656" s="20" t="s">
        <v>3067</v>
      </c>
    </row>
    <row r="2657" spans="1:1" x14ac:dyDescent="0.2">
      <c r="A2657" s="20" t="s">
        <v>843</v>
      </c>
    </row>
    <row r="2658" spans="1:1" x14ac:dyDescent="0.2">
      <c r="A2658" s="20" t="s">
        <v>3065</v>
      </c>
    </row>
    <row r="2659" spans="1:1" x14ac:dyDescent="0.2">
      <c r="A2659" s="20" t="s">
        <v>849</v>
      </c>
    </row>
    <row r="2660" spans="1:1" x14ac:dyDescent="0.2">
      <c r="A2660" s="20" t="s">
        <v>3068</v>
      </c>
    </row>
    <row r="2661" spans="1:1" x14ac:dyDescent="0.2">
      <c r="A2661" s="20" t="s">
        <v>853</v>
      </c>
    </row>
    <row r="2662" spans="1:1" x14ac:dyDescent="0.2">
      <c r="A2662" s="20" t="s">
        <v>3070</v>
      </c>
    </row>
    <row r="2663" spans="1:1" x14ac:dyDescent="0.2">
      <c r="A2663" s="20" t="s">
        <v>855</v>
      </c>
    </row>
    <row r="2664" spans="1:1" x14ac:dyDescent="0.2">
      <c r="A2664" s="20" t="s">
        <v>3071</v>
      </c>
    </row>
    <row r="2665" spans="1:1" x14ac:dyDescent="0.2">
      <c r="A2665" s="20" t="s">
        <v>851</v>
      </c>
    </row>
    <row r="2666" spans="1:1" x14ac:dyDescent="0.2">
      <c r="A2666" s="20" t="s">
        <v>3069</v>
      </c>
    </row>
    <row r="2667" spans="1:1" x14ac:dyDescent="0.2">
      <c r="A2667" s="20" t="s">
        <v>837</v>
      </c>
    </row>
    <row r="2668" spans="1:1" x14ac:dyDescent="0.2">
      <c r="A2668" s="20" t="s">
        <v>3062</v>
      </c>
    </row>
    <row r="2669" spans="1:1" x14ac:dyDescent="0.2">
      <c r="A2669" s="20" t="s">
        <v>839</v>
      </c>
    </row>
    <row r="2670" spans="1:1" x14ac:dyDescent="0.2">
      <c r="A2670" s="20" t="s">
        <v>3063</v>
      </c>
    </row>
    <row r="2671" spans="1:1" x14ac:dyDescent="0.2">
      <c r="A2671" s="20" t="s">
        <v>835</v>
      </c>
    </row>
    <row r="2672" spans="1:1" x14ac:dyDescent="0.2">
      <c r="A2672" s="20" t="s">
        <v>3061</v>
      </c>
    </row>
    <row r="2673" spans="1:1" x14ac:dyDescent="0.2">
      <c r="A2673" s="20" t="s">
        <v>857</v>
      </c>
    </row>
    <row r="2674" spans="1:1" x14ac:dyDescent="0.2">
      <c r="A2674" s="20" t="s">
        <v>3072</v>
      </c>
    </row>
    <row r="2675" spans="1:1" x14ac:dyDescent="0.2">
      <c r="A2675" s="20" t="s">
        <v>861</v>
      </c>
    </row>
    <row r="2676" spans="1:1" x14ac:dyDescent="0.2">
      <c r="A2676" s="20" t="s">
        <v>3074</v>
      </c>
    </row>
    <row r="2677" spans="1:1" x14ac:dyDescent="0.2">
      <c r="A2677" s="20" t="s">
        <v>863</v>
      </c>
    </row>
    <row r="2678" spans="1:1" x14ac:dyDescent="0.2">
      <c r="A2678" s="20" t="s">
        <v>3075</v>
      </c>
    </row>
    <row r="2679" spans="1:1" x14ac:dyDescent="0.2">
      <c r="A2679" s="20" t="s">
        <v>859</v>
      </c>
    </row>
    <row r="2680" spans="1:1" x14ac:dyDescent="0.2">
      <c r="A2680" s="20" t="s">
        <v>3073</v>
      </c>
    </row>
    <row r="2681" spans="1:1" x14ac:dyDescent="0.2">
      <c r="A2681" s="20" t="s">
        <v>865</v>
      </c>
    </row>
    <row r="2682" spans="1:1" x14ac:dyDescent="0.2">
      <c r="A2682" s="20" t="s">
        <v>3076</v>
      </c>
    </row>
    <row r="2683" spans="1:1" x14ac:dyDescent="0.2">
      <c r="A2683" s="20" t="s">
        <v>869</v>
      </c>
    </row>
    <row r="2684" spans="1:1" x14ac:dyDescent="0.2">
      <c r="A2684" s="20" t="s">
        <v>3078</v>
      </c>
    </row>
    <row r="2685" spans="1:1" x14ac:dyDescent="0.2">
      <c r="A2685" s="20" t="s">
        <v>871</v>
      </c>
    </row>
    <row r="2686" spans="1:1" x14ac:dyDescent="0.2">
      <c r="A2686" s="20" t="s">
        <v>3079</v>
      </c>
    </row>
    <row r="2687" spans="1:1" x14ac:dyDescent="0.2">
      <c r="A2687" s="20" t="s">
        <v>867</v>
      </c>
    </row>
    <row r="2688" spans="1:1" x14ac:dyDescent="0.2">
      <c r="A2688" s="20" t="s">
        <v>3077</v>
      </c>
    </row>
    <row r="2689" spans="1:1" x14ac:dyDescent="0.2">
      <c r="A2689" s="20" t="s">
        <v>873</v>
      </c>
    </row>
    <row r="2690" spans="1:1" x14ac:dyDescent="0.2">
      <c r="A2690" s="20" t="s">
        <v>3080</v>
      </c>
    </row>
    <row r="2691" spans="1:1" x14ac:dyDescent="0.2">
      <c r="A2691" s="20" t="s">
        <v>877</v>
      </c>
    </row>
    <row r="2692" spans="1:1" x14ac:dyDescent="0.2">
      <c r="A2692" s="20" t="s">
        <v>3082</v>
      </c>
    </row>
    <row r="2693" spans="1:1" x14ac:dyDescent="0.2">
      <c r="A2693" s="20" t="s">
        <v>879</v>
      </c>
    </row>
    <row r="2694" spans="1:1" x14ac:dyDescent="0.2">
      <c r="A2694" s="20" t="s">
        <v>3083</v>
      </c>
    </row>
    <row r="2695" spans="1:1" x14ac:dyDescent="0.2">
      <c r="A2695" s="20" t="s">
        <v>875</v>
      </c>
    </row>
    <row r="2696" spans="1:1" x14ac:dyDescent="0.2">
      <c r="A2696" s="20" t="s">
        <v>3081</v>
      </c>
    </row>
    <row r="2697" spans="1:1" x14ac:dyDescent="0.2">
      <c r="A2697" s="20" t="s">
        <v>881</v>
      </c>
    </row>
    <row r="2698" spans="1:1" x14ac:dyDescent="0.2">
      <c r="A2698" s="20" t="s">
        <v>3084</v>
      </c>
    </row>
    <row r="2699" spans="1:1" x14ac:dyDescent="0.2">
      <c r="A2699" s="20" t="s">
        <v>889</v>
      </c>
    </row>
    <row r="2700" spans="1:1" x14ac:dyDescent="0.2">
      <c r="A2700" s="20" t="s">
        <v>3088</v>
      </c>
    </row>
    <row r="2701" spans="1:1" x14ac:dyDescent="0.2">
      <c r="A2701" s="20" t="s">
        <v>893</v>
      </c>
    </row>
    <row r="2702" spans="1:1" x14ac:dyDescent="0.2">
      <c r="A2702" s="20" t="s">
        <v>3090</v>
      </c>
    </row>
    <row r="2703" spans="1:1" x14ac:dyDescent="0.2">
      <c r="A2703" s="20" t="s">
        <v>895</v>
      </c>
    </row>
    <row r="2704" spans="1:1" x14ac:dyDescent="0.2">
      <c r="A2704" s="20" t="s">
        <v>3091</v>
      </c>
    </row>
    <row r="2705" spans="1:1" x14ac:dyDescent="0.2">
      <c r="A2705" s="20" t="s">
        <v>891</v>
      </c>
    </row>
    <row r="2706" spans="1:1" x14ac:dyDescent="0.2">
      <c r="A2706" s="20" t="s">
        <v>3089</v>
      </c>
    </row>
    <row r="2707" spans="1:1" x14ac:dyDescent="0.2">
      <c r="A2707" s="20" t="s">
        <v>897</v>
      </c>
    </row>
    <row r="2708" spans="1:1" x14ac:dyDescent="0.2">
      <c r="A2708" s="20" t="s">
        <v>3092</v>
      </c>
    </row>
    <row r="2709" spans="1:1" x14ac:dyDescent="0.2">
      <c r="A2709" s="20" t="s">
        <v>901</v>
      </c>
    </row>
    <row r="2710" spans="1:1" x14ac:dyDescent="0.2">
      <c r="A2710" s="20" t="s">
        <v>3094</v>
      </c>
    </row>
    <row r="2711" spans="1:1" x14ac:dyDescent="0.2">
      <c r="A2711" s="20" t="s">
        <v>903</v>
      </c>
    </row>
    <row r="2712" spans="1:1" x14ac:dyDescent="0.2">
      <c r="A2712" s="20" t="s">
        <v>3095</v>
      </c>
    </row>
    <row r="2713" spans="1:1" x14ac:dyDescent="0.2">
      <c r="A2713" s="20" t="s">
        <v>899</v>
      </c>
    </row>
    <row r="2714" spans="1:1" x14ac:dyDescent="0.2">
      <c r="A2714" s="20" t="s">
        <v>3093</v>
      </c>
    </row>
    <row r="2715" spans="1:1" x14ac:dyDescent="0.2">
      <c r="A2715" s="20" t="s">
        <v>885</v>
      </c>
    </row>
    <row r="2716" spans="1:1" x14ac:dyDescent="0.2">
      <c r="A2716" s="20" t="s">
        <v>3086</v>
      </c>
    </row>
    <row r="2717" spans="1:1" x14ac:dyDescent="0.2">
      <c r="A2717" s="20" t="s">
        <v>887</v>
      </c>
    </row>
    <row r="2718" spans="1:1" x14ac:dyDescent="0.2">
      <c r="A2718" s="20" t="s">
        <v>3087</v>
      </c>
    </row>
    <row r="2719" spans="1:1" x14ac:dyDescent="0.2">
      <c r="A2719" s="20" t="s">
        <v>883</v>
      </c>
    </row>
    <row r="2720" spans="1:1" x14ac:dyDescent="0.2">
      <c r="A2720" s="20" t="s">
        <v>3085</v>
      </c>
    </row>
    <row r="2721" spans="1:1" x14ac:dyDescent="0.2">
      <c r="A2721" s="20" t="s">
        <v>905</v>
      </c>
    </row>
    <row r="2722" spans="1:1" x14ac:dyDescent="0.2">
      <c r="A2722" s="20" t="s">
        <v>3096</v>
      </c>
    </row>
    <row r="2723" spans="1:1" x14ac:dyDescent="0.2">
      <c r="A2723" s="20" t="s">
        <v>909</v>
      </c>
    </row>
    <row r="2724" spans="1:1" x14ac:dyDescent="0.2">
      <c r="A2724" s="20" t="s">
        <v>3098</v>
      </c>
    </row>
    <row r="2725" spans="1:1" x14ac:dyDescent="0.2">
      <c r="A2725" s="20" t="s">
        <v>911</v>
      </c>
    </row>
    <row r="2726" spans="1:1" x14ac:dyDescent="0.2">
      <c r="A2726" s="20" t="s">
        <v>3099</v>
      </c>
    </row>
    <row r="2727" spans="1:1" x14ac:dyDescent="0.2">
      <c r="A2727" s="20" t="s">
        <v>907</v>
      </c>
    </row>
    <row r="2728" spans="1:1" x14ac:dyDescent="0.2">
      <c r="A2728" s="20" t="s">
        <v>3097</v>
      </c>
    </row>
    <row r="2729" spans="1:1" x14ac:dyDescent="0.2">
      <c r="A2729" s="20" t="s">
        <v>913</v>
      </c>
    </row>
    <row r="2730" spans="1:1" x14ac:dyDescent="0.2">
      <c r="A2730" s="20" t="s">
        <v>3100</v>
      </c>
    </row>
    <row r="2731" spans="1:1" x14ac:dyDescent="0.2">
      <c r="A2731" s="20" t="s">
        <v>917</v>
      </c>
    </row>
    <row r="2732" spans="1:1" x14ac:dyDescent="0.2">
      <c r="A2732" s="20" t="s">
        <v>3102</v>
      </c>
    </row>
    <row r="2733" spans="1:1" x14ac:dyDescent="0.2">
      <c r="A2733" s="20" t="s">
        <v>919</v>
      </c>
    </row>
    <row r="2734" spans="1:1" x14ac:dyDescent="0.2">
      <c r="A2734" s="20" t="s">
        <v>3103</v>
      </c>
    </row>
    <row r="2735" spans="1:1" x14ac:dyDescent="0.2">
      <c r="A2735" s="19" t="s">
        <v>915</v>
      </c>
    </row>
    <row r="2736" spans="1:1" x14ac:dyDescent="0.2">
      <c r="A2736" s="19" t="s">
        <v>3101</v>
      </c>
    </row>
    <row r="2737" spans="1:1" x14ac:dyDescent="0.2">
      <c r="A2737" s="19" t="s">
        <v>921</v>
      </c>
    </row>
    <row r="2738" spans="1:1" x14ac:dyDescent="0.2">
      <c r="A2738" s="19" t="s">
        <v>3104</v>
      </c>
    </row>
    <row r="2739" spans="1:1" x14ac:dyDescent="0.2">
      <c r="A2739" s="19" t="s">
        <v>925</v>
      </c>
    </row>
    <row r="2740" spans="1:1" x14ac:dyDescent="0.2">
      <c r="A2740" s="19" t="s">
        <v>3106</v>
      </c>
    </row>
    <row r="2741" spans="1:1" x14ac:dyDescent="0.2">
      <c r="A2741" s="19" t="s">
        <v>927</v>
      </c>
    </row>
    <row r="2742" spans="1:1" x14ac:dyDescent="0.2">
      <c r="A2742" s="19" t="s">
        <v>3107</v>
      </c>
    </row>
    <row r="2743" spans="1:1" x14ac:dyDescent="0.2">
      <c r="A2743" s="19" t="s">
        <v>923</v>
      </c>
    </row>
    <row r="2744" spans="1:1" x14ac:dyDescent="0.2">
      <c r="A2744" s="20" t="s">
        <v>3105</v>
      </c>
    </row>
    <row r="2745" spans="1:1" x14ac:dyDescent="0.2">
      <c r="A2745" s="20" t="s">
        <v>1258</v>
      </c>
    </row>
    <row r="2746" spans="1:1" x14ac:dyDescent="0.2">
      <c r="A2746" s="20" t="s">
        <v>3032</v>
      </c>
    </row>
    <row r="2747" spans="1:1" x14ac:dyDescent="0.2">
      <c r="A2747" s="19" t="s">
        <v>1262</v>
      </c>
    </row>
    <row r="2748" spans="1:1" x14ac:dyDescent="0.2">
      <c r="A2748" s="20" t="s">
        <v>3034</v>
      </c>
    </row>
    <row r="2749" spans="1:1" x14ac:dyDescent="0.2">
      <c r="A2749" s="20" t="s">
        <v>1264</v>
      </c>
    </row>
    <row r="2750" spans="1:1" x14ac:dyDescent="0.2">
      <c r="A2750" s="20" t="s">
        <v>3035</v>
      </c>
    </row>
    <row r="2751" spans="1:1" x14ac:dyDescent="0.2">
      <c r="A2751" s="20" t="s">
        <v>1260</v>
      </c>
    </row>
    <row r="2752" spans="1:1" x14ac:dyDescent="0.2">
      <c r="A2752" s="20" t="s">
        <v>3033</v>
      </c>
    </row>
    <row r="2753" spans="1:1" x14ac:dyDescent="0.2">
      <c r="A2753" s="20" t="s">
        <v>929</v>
      </c>
    </row>
    <row r="2754" spans="1:1" x14ac:dyDescent="0.2">
      <c r="A2754" s="20" t="s">
        <v>3108</v>
      </c>
    </row>
    <row r="2755" spans="1:1" x14ac:dyDescent="0.2">
      <c r="A2755" s="20" t="s">
        <v>937</v>
      </c>
    </row>
    <row r="2756" spans="1:1" x14ac:dyDescent="0.2">
      <c r="A2756" s="20" t="s">
        <v>3112</v>
      </c>
    </row>
    <row r="2757" spans="1:1" x14ac:dyDescent="0.2">
      <c r="A2757" s="20" t="s">
        <v>941</v>
      </c>
    </row>
    <row r="2758" spans="1:1" x14ac:dyDescent="0.2">
      <c r="A2758" s="20" t="s">
        <v>3114</v>
      </c>
    </row>
    <row r="2759" spans="1:1" x14ac:dyDescent="0.2">
      <c r="A2759" s="20" t="s">
        <v>943</v>
      </c>
    </row>
    <row r="2760" spans="1:1" x14ac:dyDescent="0.2">
      <c r="A2760" s="20" t="s">
        <v>3115</v>
      </c>
    </row>
    <row r="2761" spans="1:1" x14ac:dyDescent="0.2">
      <c r="A2761" s="20" t="s">
        <v>939</v>
      </c>
    </row>
    <row r="2762" spans="1:1" x14ac:dyDescent="0.2">
      <c r="A2762" s="20" t="s">
        <v>3113</v>
      </c>
    </row>
    <row r="2763" spans="1:1" x14ac:dyDescent="0.2">
      <c r="A2763" s="20" t="s">
        <v>945</v>
      </c>
    </row>
    <row r="2764" spans="1:1" x14ac:dyDescent="0.2">
      <c r="A2764" s="20" t="s">
        <v>3116</v>
      </c>
    </row>
    <row r="2765" spans="1:1" x14ac:dyDescent="0.2">
      <c r="A2765" s="20" t="s">
        <v>949</v>
      </c>
    </row>
    <row r="2766" spans="1:1" x14ac:dyDescent="0.2">
      <c r="A2766" s="20" t="s">
        <v>3118</v>
      </c>
    </row>
    <row r="2767" spans="1:1" x14ac:dyDescent="0.2">
      <c r="A2767" s="20" t="s">
        <v>951</v>
      </c>
    </row>
    <row r="2768" spans="1:1" x14ac:dyDescent="0.2">
      <c r="A2768" s="20" t="s">
        <v>3119</v>
      </c>
    </row>
    <row r="2769" spans="1:1" x14ac:dyDescent="0.2">
      <c r="A2769" s="20" t="s">
        <v>947</v>
      </c>
    </row>
    <row r="2770" spans="1:1" x14ac:dyDescent="0.2">
      <c r="A2770" s="20" t="s">
        <v>3117</v>
      </c>
    </row>
    <row r="2771" spans="1:1" x14ac:dyDescent="0.2">
      <c r="A2771" s="20" t="s">
        <v>933</v>
      </c>
    </row>
    <row r="2772" spans="1:1" x14ac:dyDescent="0.2">
      <c r="A2772" s="20" t="s">
        <v>3110</v>
      </c>
    </row>
    <row r="2773" spans="1:1" x14ac:dyDescent="0.2">
      <c r="A2773" s="20" t="s">
        <v>935</v>
      </c>
    </row>
    <row r="2774" spans="1:1" x14ac:dyDescent="0.2">
      <c r="A2774" s="20" t="s">
        <v>3111</v>
      </c>
    </row>
    <row r="2775" spans="1:1" x14ac:dyDescent="0.2">
      <c r="A2775" s="20" t="s">
        <v>931</v>
      </c>
    </row>
    <row r="2776" spans="1:1" x14ac:dyDescent="0.2">
      <c r="A2776" s="20" t="s">
        <v>3109</v>
      </c>
    </row>
    <row r="2777" spans="1:1" x14ac:dyDescent="0.2">
      <c r="A2777" s="20" t="s">
        <v>953</v>
      </c>
    </row>
    <row r="2778" spans="1:1" x14ac:dyDescent="0.2">
      <c r="A2778" s="20" t="s">
        <v>3120</v>
      </c>
    </row>
    <row r="2779" spans="1:1" x14ac:dyDescent="0.2">
      <c r="A2779" s="20" t="s">
        <v>957</v>
      </c>
    </row>
    <row r="2780" spans="1:1" x14ac:dyDescent="0.2">
      <c r="A2780" s="20" t="s">
        <v>3122</v>
      </c>
    </row>
    <row r="2781" spans="1:1" x14ac:dyDescent="0.2">
      <c r="A2781" s="20" t="s">
        <v>959</v>
      </c>
    </row>
    <row r="2782" spans="1:1" x14ac:dyDescent="0.2">
      <c r="A2782" s="20" t="s">
        <v>3123</v>
      </c>
    </row>
    <row r="2783" spans="1:1" x14ac:dyDescent="0.2">
      <c r="A2783" s="20" t="s">
        <v>955</v>
      </c>
    </row>
    <row r="2784" spans="1:1" x14ac:dyDescent="0.2">
      <c r="A2784" s="20" t="s">
        <v>3121</v>
      </c>
    </row>
    <row r="2785" spans="1:1" x14ac:dyDescent="0.2">
      <c r="A2785" s="20" t="s">
        <v>961</v>
      </c>
    </row>
    <row r="2786" spans="1:1" x14ac:dyDescent="0.2">
      <c r="A2786" s="20" t="s">
        <v>3124</v>
      </c>
    </row>
    <row r="2787" spans="1:1" x14ac:dyDescent="0.2">
      <c r="A2787" s="20" t="s">
        <v>965</v>
      </c>
    </row>
    <row r="2788" spans="1:1" x14ac:dyDescent="0.2">
      <c r="A2788" s="20" t="s">
        <v>3126</v>
      </c>
    </row>
    <row r="2789" spans="1:1" x14ac:dyDescent="0.2">
      <c r="A2789" s="20" t="s">
        <v>967</v>
      </c>
    </row>
    <row r="2790" spans="1:1" x14ac:dyDescent="0.2">
      <c r="A2790" s="20" t="s">
        <v>3127</v>
      </c>
    </row>
    <row r="2791" spans="1:1" x14ac:dyDescent="0.2">
      <c r="A2791" s="20" t="s">
        <v>963</v>
      </c>
    </row>
    <row r="2792" spans="1:1" x14ac:dyDescent="0.2">
      <c r="A2792" s="20" t="s">
        <v>3125</v>
      </c>
    </row>
    <row r="2793" spans="1:1" x14ac:dyDescent="0.2">
      <c r="A2793" s="20" t="s">
        <v>977</v>
      </c>
    </row>
    <row r="2794" spans="1:1" x14ac:dyDescent="0.2">
      <c r="A2794" s="20" t="s">
        <v>3132</v>
      </c>
    </row>
    <row r="2795" spans="1:1" x14ac:dyDescent="0.2">
      <c r="A2795" s="20" t="s">
        <v>1301</v>
      </c>
    </row>
    <row r="2796" spans="1:1" x14ac:dyDescent="0.2">
      <c r="A2796" s="20" t="s">
        <v>3136</v>
      </c>
    </row>
    <row r="2797" spans="1:1" x14ac:dyDescent="0.2">
      <c r="A2797" s="20" t="s">
        <v>1305</v>
      </c>
    </row>
    <row r="2798" spans="1:1" x14ac:dyDescent="0.2">
      <c r="A2798" s="20" t="s">
        <v>3138</v>
      </c>
    </row>
    <row r="2799" spans="1:1" x14ac:dyDescent="0.2">
      <c r="A2799" s="20" t="s">
        <v>1307</v>
      </c>
    </row>
    <row r="2800" spans="1:1" x14ac:dyDescent="0.2">
      <c r="A2800" s="20" t="s">
        <v>3139</v>
      </c>
    </row>
    <row r="2801" spans="1:1" x14ac:dyDescent="0.2">
      <c r="A2801" s="20" t="s">
        <v>1303</v>
      </c>
    </row>
    <row r="2802" spans="1:1" x14ac:dyDescent="0.2">
      <c r="A2802" s="20" t="s">
        <v>3137</v>
      </c>
    </row>
    <row r="2803" spans="1:1" x14ac:dyDescent="0.2">
      <c r="A2803" s="20" t="s">
        <v>1309</v>
      </c>
    </row>
    <row r="2804" spans="1:1" x14ac:dyDescent="0.2">
      <c r="A2804" s="20" t="s">
        <v>3140</v>
      </c>
    </row>
    <row r="2805" spans="1:1" x14ac:dyDescent="0.2">
      <c r="A2805" s="20" t="s">
        <v>1313</v>
      </c>
    </row>
    <row r="2806" spans="1:1" x14ac:dyDescent="0.2">
      <c r="A2806" s="20" t="s">
        <v>3142</v>
      </c>
    </row>
    <row r="2807" spans="1:1" x14ac:dyDescent="0.2">
      <c r="A2807" s="20" t="s">
        <v>1315</v>
      </c>
    </row>
    <row r="2808" spans="1:1" x14ac:dyDescent="0.2">
      <c r="A2808" s="20" t="s">
        <v>3143</v>
      </c>
    </row>
    <row r="2809" spans="1:1" x14ac:dyDescent="0.2">
      <c r="A2809" s="20" t="s">
        <v>1311</v>
      </c>
    </row>
    <row r="2810" spans="1:1" x14ac:dyDescent="0.2">
      <c r="A2810" s="20" t="s">
        <v>3141</v>
      </c>
    </row>
    <row r="2811" spans="1:1" x14ac:dyDescent="0.2">
      <c r="A2811" s="20" t="s">
        <v>1299</v>
      </c>
    </row>
    <row r="2812" spans="1:1" x14ac:dyDescent="0.2">
      <c r="A2812" s="20" t="s">
        <v>3134</v>
      </c>
    </row>
    <row r="2813" spans="1:1" x14ac:dyDescent="0.2">
      <c r="A2813" s="20" t="s">
        <v>1300</v>
      </c>
    </row>
    <row r="2814" spans="1:1" x14ac:dyDescent="0.2">
      <c r="A2814" s="20" t="s">
        <v>3135</v>
      </c>
    </row>
    <row r="2815" spans="1:1" x14ac:dyDescent="0.2">
      <c r="A2815" s="20" t="s">
        <v>1297</v>
      </c>
    </row>
    <row r="2816" spans="1:1" x14ac:dyDescent="0.2">
      <c r="A2816" s="20" t="s">
        <v>3133</v>
      </c>
    </row>
    <row r="2817" spans="1:1" x14ac:dyDescent="0.2">
      <c r="A2817" s="20" t="s">
        <v>1317</v>
      </c>
    </row>
    <row r="2818" spans="1:1" x14ac:dyDescent="0.2">
      <c r="A2818" s="20" t="s">
        <v>3144</v>
      </c>
    </row>
    <row r="2819" spans="1:1" x14ac:dyDescent="0.2">
      <c r="A2819" s="20" t="s">
        <v>1321</v>
      </c>
    </row>
    <row r="2820" spans="1:1" x14ac:dyDescent="0.2">
      <c r="A2820" s="20" t="s">
        <v>3146</v>
      </c>
    </row>
    <row r="2821" spans="1:1" x14ac:dyDescent="0.2">
      <c r="A2821" s="20" t="s">
        <v>1323</v>
      </c>
    </row>
    <row r="2822" spans="1:1" x14ac:dyDescent="0.2">
      <c r="A2822" s="20" t="s">
        <v>3147</v>
      </c>
    </row>
    <row r="2823" spans="1:1" x14ac:dyDescent="0.2">
      <c r="A2823" s="20" t="s">
        <v>1319</v>
      </c>
    </row>
    <row r="2824" spans="1:1" x14ac:dyDescent="0.2">
      <c r="A2824" s="20" t="s">
        <v>3145</v>
      </c>
    </row>
    <row r="2825" spans="1:1" x14ac:dyDescent="0.2">
      <c r="A2825" s="20" t="s">
        <v>1325</v>
      </c>
    </row>
    <row r="2826" spans="1:1" x14ac:dyDescent="0.2">
      <c r="A2826" s="20" t="s">
        <v>3148</v>
      </c>
    </row>
    <row r="2827" spans="1:1" x14ac:dyDescent="0.2">
      <c r="A2827" s="20" t="s">
        <v>1329</v>
      </c>
    </row>
    <row r="2828" spans="1:1" x14ac:dyDescent="0.2">
      <c r="A2828" s="20" t="s">
        <v>3150</v>
      </c>
    </row>
    <row r="2829" spans="1:1" x14ac:dyDescent="0.2">
      <c r="A2829" s="20" t="s">
        <v>1331</v>
      </c>
    </row>
    <row r="2830" spans="1:1" x14ac:dyDescent="0.2">
      <c r="A2830" s="20" t="s">
        <v>3151</v>
      </c>
    </row>
    <row r="2831" spans="1:1" x14ac:dyDescent="0.2">
      <c r="A2831" s="20" t="s">
        <v>1327</v>
      </c>
    </row>
    <row r="2832" spans="1:1" x14ac:dyDescent="0.2">
      <c r="A2832" s="20" t="s">
        <v>3149</v>
      </c>
    </row>
    <row r="2833" spans="1:1" x14ac:dyDescent="0.2">
      <c r="A2833" s="20" t="s">
        <v>1333</v>
      </c>
    </row>
    <row r="2834" spans="1:1" x14ac:dyDescent="0.2">
      <c r="A2834" s="20" t="s">
        <v>3152</v>
      </c>
    </row>
    <row r="2835" spans="1:1" x14ac:dyDescent="0.2">
      <c r="A2835" s="20" t="s">
        <v>1337</v>
      </c>
    </row>
    <row r="2836" spans="1:1" x14ac:dyDescent="0.2">
      <c r="A2836" s="20" t="s">
        <v>3154</v>
      </c>
    </row>
    <row r="2837" spans="1:1" x14ac:dyDescent="0.2">
      <c r="A2837" s="20" t="s">
        <v>1339</v>
      </c>
    </row>
    <row r="2838" spans="1:1" x14ac:dyDescent="0.2">
      <c r="A2838" s="20" t="s">
        <v>3155</v>
      </c>
    </row>
    <row r="2839" spans="1:1" x14ac:dyDescent="0.2">
      <c r="A2839" s="20" t="s">
        <v>1335</v>
      </c>
    </row>
    <row r="2840" spans="1:1" x14ac:dyDescent="0.2">
      <c r="A2840" s="20" t="s">
        <v>3153</v>
      </c>
    </row>
    <row r="2841" spans="1:1" x14ac:dyDescent="0.2">
      <c r="A2841" s="20" t="s">
        <v>1341</v>
      </c>
    </row>
    <row r="2842" spans="1:1" x14ac:dyDescent="0.2">
      <c r="A2842" s="20" t="s">
        <v>3156</v>
      </c>
    </row>
    <row r="2843" spans="1:1" x14ac:dyDescent="0.2">
      <c r="A2843" s="20" t="s">
        <v>1349</v>
      </c>
    </row>
    <row r="2844" spans="1:1" x14ac:dyDescent="0.2">
      <c r="A2844" s="20" t="s">
        <v>3160</v>
      </c>
    </row>
    <row r="2845" spans="1:1" x14ac:dyDescent="0.2">
      <c r="A2845" s="20" t="s">
        <v>1353</v>
      </c>
    </row>
    <row r="2846" spans="1:1" x14ac:dyDescent="0.2">
      <c r="A2846" s="19" t="s">
        <v>3162</v>
      </c>
    </row>
    <row r="2847" spans="1:1" x14ac:dyDescent="0.2">
      <c r="A2847" s="19" t="s">
        <v>1355</v>
      </c>
    </row>
    <row r="2848" spans="1:1" x14ac:dyDescent="0.2">
      <c r="A2848" s="19" t="s">
        <v>3163</v>
      </c>
    </row>
    <row r="2849" spans="1:1" x14ac:dyDescent="0.2">
      <c r="A2849" s="19" t="s">
        <v>1351</v>
      </c>
    </row>
    <row r="2850" spans="1:1" x14ac:dyDescent="0.2">
      <c r="A2850" s="19" t="s">
        <v>3161</v>
      </c>
    </row>
    <row r="2851" spans="1:1" x14ac:dyDescent="0.2">
      <c r="A2851" s="19" t="s">
        <v>1357</v>
      </c>
    </row>
    <row r="2852" spans="1:1" x14ac:dyDescent="0.2">
      <c r="A2852" s="19" t="s">
        <v>3164</v>
      </c>
    </row>
    <row r="2853" spans="1:1" x14ac:dyDescent="0.2">
      <c r="A2853" s="19" t="s">
        <v>1361</v>
      </c>
    </row>
    <row r="2854" spans="1:1" x14ac:dyDescent="0.2">
      <c r="A2854" s="19" t="s">
        <v>3166</v>
      </c>
    </row>
    <row r="2855" spans="1:1" x14ac:dyDescent="0.2">
      <c r="A2855" s="20" t="s">
        <v>1363</v>
      </c>
    </row>
    <row r="2856" spans="1:1" x14ac:dyDescent="0.2">
      <c r="A2856" s="20" t="s">
        <v>3167</v>
      </c>
    </row>
    <row r="2857" spans="1:1" x14ac:dyDescent="0.2">
      <c r="A2857" s="20" t="s">
        <v>1359</v>
      </c>
    </row>
    <row r="2858" spans="1:1" x14ac:dyDescent="0.2">
      <c r="A2858" s="19" t="s">
        <v>3165</v>
      </c>
    </row>
    <row r="2859" spans="1:1" x14ac:dyDescent="0.2">
      <c r="A2859" s="20" t="s">
        <v>1345</v>
      </c>
    </row>
    <row r="2860" spans="1:1" x14ac:dyDescent="0.2">
      <c r="A2860" s="20" t="s">
        <v>3158</v>
      </c>
    </row>
    <row r="2861" spans="1:1" x14ac:dyDescent="0.2">
      <c r="A2861" s="20" t="s">
        <v>1347</v>
      </c>
    </row>
    <row r="2862" spans="1:1" x14ac:dyDescent="0.2">
      <c r="A2862" s="20" t="s">
        <v>3159</v>
      </c>
    </row>
    <row r="2863" spans="1:1" x14ac:dyDescent="0.2">
      <c r="A2863" s="20" t="s">
        <v>1343</v>
      </c>
    </row>
    <row r="2864" spans="1:1" x14ac:dyDescent="0.2">
      <c r="A2864" s="20" t="s">
        <v>3157</v>
      </c>
    </row>
    <row r="2865" spans="1:1" x14ac:dyDescent="0.2">
      <c r="A2865" s="20" t="s">
        <v>1365</v>
      </c>
    </row>
    <row r="2866" spans="1:1" x14ac:dyDescent="0.2">
      <c r="A2866" s="20" t="s">
        <v>3168</v>
      </c>
    </row>
    <row r="2867" spans="1:1" x14ac:dyDescent="0.2">
      <c r="A2867" s="20" t="s">
        <v>1369</v>
      </c>
    </row>
    <row r="2868" spans="1:1" x14ac:dyDescent="0.2">
      <c r="A2868" s="20" t="s">
        <v>3170</v>
      </c>
    </row>
    <row r="2869" spans="1:1" x14ac:dyDescent="0.2">
      <c r="A2869" s="20" t="s">
        <v>1371</v>
      </c>
    </row>
    <row r="2870" spans="1:1" x14ac:dyDescent="0.2">
      <c r="A2870" s="20" t="s">
        <v>3171</v>
      </c>
    </row>
    <row r="2871" spans="1:1" x14ac:dyDescent="0.2">
      <c r="A2871" s="20" t="s">
        <v>1367</v>
      </c>
    </row>
    <row r="2872" spans="1:1" x14ac:dyDescent="0.2">
      <c r="A2872" s="20" t="s">
        <v>3169</v>
      </c>
    </row>
    <row r="2873" spans="1:1" x14ac:dyDescent="0.2">
      <c r="A2873" s="20" t="s">
        <v>1373</v>
      </c>
    </row>
    <row r="2874" spans="1:1" x14ac:dyDescent="0.2">
      <c r="A2874" s="20" t="s">
        <v>3172</v>
      </c>
    </row>
    <row r="2875" spans="1:1" x14ac:dyDescent="0.2">
      <c r="A2875" s="20" t="s">
        <v>1377</v>
      </c>
    </row>
    <row r="2876" spans="1:1" x14ac:dyDescent="0.2">
      <c r="A2876" s="20" t="s">
        <v>3174</v>
      </c>
    </row>
    <row r="2877" spans="1:1" x14ac:dyDescent="0.2">
      <c r="A2877" s="20" t="s">
        <v>1379</v>
      </c>
    </row>
    <row r="2878" spans="1:1" x14ac:dyDescent="0.2">
      <c r="A2878" s="20" t="s">
        <v>3175</v>
      </c>
    </row>
    <row r="2879" spans="1:1" x14ac:dyDescent="0.2">
      <c r="A2879" s="20" t="s">
        <v>1375</v>
      </c>
    </row>
    <row r="2880" spans="1:1" x14ac:dyDescent="0.2">
      <c r="A2880" s="20" t="s">
        <v>3173</v>
      </c>
    </row>
    <row r="2881" spans="1:1" x14ac:dyDescent="0.2">
      <c r="A2881" s="20" t="s">
        <v>1381</v>
      </c>
    </row>
    <row r="2882" spans="1:1" x14ac:dyDescent="0.2">
      <c r="A2882" s="20" t="s">
        <v>3176</v>
      </c>
    </row>
    <row r="2883" spans="1:1" x14ac:dyDescent="0.2">
      <c r="A2883" s="20" t="s">
        <v>1385</v>
      </c>
    </row>
    <row r="2884" spans="1:1" x14ac:dyDescent="0.2">
      <c r="A2884" s="20" t="s">
        <v>3178</v>
      </c>
    </row>
    <row r="2885" spans="1:1" x14ac:dyDescent="0.2">
      <c r="A2885" s="20" t="s">
        <v>1387</v>
      </c>
    </row>
    <row r="2886" spans="1:1" x14ac:dyDescent="0.2">
      <c r="A2886" s="20" t="s">
        <v>3179</v>
      </c>
    </row>
    <row r="2887" spans="1:1" x14ac:dyDescent="0.2">
      <c r="A2887" s="20" t="s">
        <v>1383</v>
      </c>
    </row>
    <row r="2888" spans="1:1" x14ac:dyDescent="0.2">
      <c r="A2888" s="20" t="s">
        <v>3177</v>
      </c>
    </row>
    <row r="2889" spans="1:1" x14ac:dyDescent="0.2">
      <c r="A2889" s="20" t="s">
        <v>1389</v>
      </c>
    </row>
    <row r="2890" spans="1:1" x14ac:dyDescent="0.2">
      <c r="A2890" s="20" t="s">
        <v>3180</v>
      </c>
    </row>
    <row r="2891" spans="1:1" x14ac:dyDescent="0.2">
      <c r="A2891" s="20" t="s">
        <v>1397</v>
      </c>
    </row>
    <row r="2892" spans="1:1" x14ac:dyDescent="0.2">
      <c r="A2892" s="20" t="s">
        <v>3184</v>
      </c>
    </row>
    <row r="2893" spans="1:1" x14ac:dyDescent="0.2">
      <c r="A2893" s="20" t="s">
        <v>1401</v>
      </c>
    </row>
    <row r="2894" spans="1:1" x14ac:dyDescent="0.2">
      <c r="A2894" s="20" t="s">
        <v>3186</v>
      </c>
    </row>
    <row r="2895" spans="1:1" x14ac:dyDescent="0.2">
      <c r="A2895" s="20" t="s">
        <v>1403</v>
      </c>
    </row>
    <row r="2896" spans="1:1" x14ac:dyDescent="0.2">
      <c r="A2896" s="20" t="s">
        <v>3187</v>
      </c>
    </row>
    <row r="2897" spans="1:1" x14ac:dyDescent="0.2">
      <c r="A2897" s="20" t="s">
        <v>1399</v>
      </c>
    </row>
    <row r="2898" spans="1:1" x14ac:dyDescent="0.2">
      <c r="A2898" s="20" t="s">
        <v>3185</v>
      </c>
    </row>
    <row r="2899" spans="1:1" x14ac:dyDescent="0.2">
      <c r="A2899" s="20" t="s">
        <v>1405</v>
      </c>
    </row>
    <row r="2900" spans="1:1" x14ac:dyDescent="0.2">
      <c r="A2900" s="20" t="s">
        <v>3188</v>
      </c>
    </row>
    <row r="2901" spans="1:1" x14ac:dyDescent="0.2">
      <c r="A2901" s="20" t="s">
        <v>1409</v>
      </c>
    </row>
    <row r="2902" spans="1:1" x14ac:dyDescent="0.2">
      <c r="A2902" s="20" t="s">
        <v>3190</v>
      </c>
    </row>
    <row r="2903" spans="1:1" x14ac:dyDescent="0.2">
      <c r="A2903" s="20" t="s">
        <v>1411</v>
      </c>
    </row>
    <row r="2904" spans="1:1" x14ac:dyDescent="0.2">
      <c r="A2904" s="20" t="s">
        <v>3191</v>
      </c>
    </row>
    <row r="2905" spans="1:1" x14ac:dyDescent="0.2">
      <c r="A2905" s="20" t="s">
        <v>1407</v>
      </c>
    </row>
    <row r="2906" spans="1:1" x14ac:dyDescent="0.2">
      <c r="A2906" s="20" t="s">
        <v>3189</v>
      </c>
    </row>
    <row r="2907" spans="1:1" x14ac:dyDescent="0.2">
      <c r="A2907" s="20" t="s">
        <v>1393</v>
      </c>
    </row>
    <row r="2908" spans="1:1" x14ac:dyDescent="0.2">
      <c r="A2908" s="20" t="s">
        <v>3182</v>
      </c>
    </row>
    <row r="2909" spans="1:1" x14ac:dyDescent="0.2">
      <c r="A2909" s="20" t="s">
        <v>1395</v>
      </c>
    </row>
    <row r="2910" spans="1:1" x14ac:dyDescent="0.2">
      <c r="A2910" s="20" t="s">
        <v>3183</v>
      </c>
    </row>
    <row r="2911" spans="1:1" x14ac:dyDescent="0.2">
      <c r="A2911" s="20" t="s">
        <v>1391</v>
      </c>
    </row>
    <row r="2912" spans="1:1" x14ac:dyDescent="0.2">
      <c r="A2912" s="20" t="s">
        <v>3181</v>
      </c>
    </row>
    <row r="2913" spans="1:1" x14ac:dyDescent="0.2">
      <c r="A2913" s="20" t="s">
        <v>1413</v>
      </c>
    </row>
    <row r="2914" spans="1:1" x14ac:dyDescent="0.2">
      <c r="A2914" s="20" t="s">
        <v>3192</v>
      </c>
    </row>
    <row r="2915" spans="1:1" x14ac:dyDescent="0.2">
      <c r="A2915" s="20" t="s">
        <v>1417</v>
      </c>
    </row>
    <row r="2916" spans="1:1" x14ac:dyDescent="0.2">
      <c r="A2916" s="20" t="s">
        <v>3194</v>
      </c>
    </row>
    <row r="2917" spans="1:1" x14ac:dyDescent="0.2">
      <c r="A2917" s="20" t="s">
        <v>1419</v>
      </c>
    </row>
    <row r="2918" spans="1:1" x14ac:dyDescent="0.2">
      <c r="A2918" s="20" t="s">
        <v>3195</v>
      </c>
    </row>
    <row r="2919" spans="1:1" x14ac:dyDescent="0.2">
      <c r="A2919" s="20" t="s">
        <v>1415</v>
      </c>
    </row>
    <row r="2920" spans="1:1" x14ac:dyDescent="0.2">
      <c r="A2920" s="20" t="s">
        <v>3193</v>
      </c>
    </row>
    <row r="2921" spans="1:1" x14ac:dyDescent="0.2">
      <c r="A2921" s="20" t="s">
        <v>1421</v>
      </c>
    </row>
    <row r="2922" spans="1:1" x14ac:dyDescent="0.2">
      <c r="A2922" s="20" t="s">
        <v>3196</v>
      </c>
    </row>
    <row r="2923" spans="1:1" x14ac:dyDescent="0.2">
      <c r="A2923" s="20" t="s">
        <v>1425</v>
      </c>
    </row>
    <row r="2924" spans="1:1" x14ac:dyDescent="0.2">
      <c r="A2924" s="20" t="s">
        <v>3198</v>
      </c>
    </row>
    <row r="2925" spans="1:1" x14ac:dyDescent="0.2">
      <c r="A2925" s="20" t="s">
        <v>1427</v>
      </c>
    </row>
    <row r="2926" spans="1:1" x14ac:dyDescent="0.2">
      <c r="A2926" s="20" t="s">
        <v>3199</v>
      </c>
    </row>
    <row r="2927" spans="1:1" x14ac:dyDescent="0.2">
      <c r="A2927" s="20" t="s">
        <v>1423</v>
      </c>
    </row>
    <row r="2928" spans="1:1" x14ac:dyDescent="0.2">
      <c r="A2928" s="20" t="s">
        <v>3197</v>
      </c>
    </row>
    <row r="2929" spans="1:1" x14ac:dyDescent="0.2">
      <c r="A2929" s="20" t="s">
        <v>1429</v>
      </c>
    </row>
    <row r="2930" spans="1:1" x14ac:dyDescent="0.2">
      <c r="A2930" s="20" t="s">
        <v>3200</v>
      </c>
    </row>
    <row r="2931" spans="1:1" x14ac:dyDescent="0.2">
      <c r="A2931" s="20" t="s">
        <v>1433</v>
      </c>
    </row>
    <row r="2932" spans="1:1" x14ac:dyDescent="0.2">
      <c r="A2932" s="20" t="s">
        <v>3202</v>
      </c>
    </row>
    <row r="2933" spans="1:1" x14ac:dyDescent="0.2">
      <c r="A2933" s="20" t="s">
        <v>1435</v>
      </c>
    </row>
    <row r="2934" spans="1:1" x14ac:dyDescent="0.2">
      <c r="A2934" s="20" t="s">
        <v>3203</v>
      </c>
    </row>
    <row r="2935" spans="1:1" x14ac:dyDescent="0.2">
      <c r="A2935" s="20" t="s">
        <v>1431</v>
      </c>
    </row>
    <row r="2936" spans="1:1" x14ac:dyDescent="0.2">
      <c r="A2936" s="20" t="s">
        <v>3201</v>
      </c>
    </row>
    <row r="2937" spans="1:1" x14ac:dyDescent="0.2">
      <c r="A2937" s="20" t="s">
        <v>969</v>
      </c>
    </row>
    <row r="2938" spans="1:1" x14ac:dyDescent="0.2">
      <c r="A2938" s="20" t="s">
        <v>3128</v>
      </c>
    </row>
    <row r="2939" spans="1:1" x14ac:dyDescent="0.2">
      <c r="A2939" s="20" t="s">
        <v>973</v>
      </c>
    </row>
    <row r="2940" spans="1:1" x14ac:dyDescent="0.2">
      <c r="A2940" s="20" t="s">
        <v>3130</v>
      </c>
    </row>
    <row r="2941" spans="1:1" x14ac:dyDescent="0.2">
      <c r="A2941" s="20" t="s">
        <v>975</v>
      </c>
    </row>
    <row r="2942" spans="1:1" x14ac:dyDescent="0.2">
      <c r="A2942" s="20" t="s">
        <v>3131</v>
      </c>
    </row>
    <row r="2943" spans="1:1" x14ac:dyDescent="0.2">
      <c r="A2943" s="20" t="s">
        <v>971</v>
      </c>
    </row>
    <row r="2944" spans="1:1" x14ac:dyDescent="0.2">
      <c r="A2944" s="20" t="s">
        <v>3129</v>
      </c>
    </row>
    <row r="2945" spans="1:1" x14ac:dyDescent="0.2">
      <c r="A2945" s="20" t="s">
        <v>1437</v>
      </c>
    </row>
    <row r="2946" spans="1:1" x14ac:dyDescent="0.2">
      <c r="A2946" s="20" t="s">
        <v>3204</v>
      </c>
    </row>
    <row r="2947" spans="1:1" x14ac:dyDescent="0.2">
      <c r="A2947" s="20" t="s">
        <v>1441</v>
      </c>
    </row>
    <row r="2948" spans="1:1" x14ac:dyDescent="0.2">
      <c r="A2948" s="20" t="s">
        <v>3206</v>
      </c>
    </row>
    <row r="2949" spans="1:1" x14ac:dyDescent="0.2">
      <c r="A2949" s="20" t="s">
        <v>1443</v>
      </c>
    </row>
    <row r="2950" spans="1:1" x14ac:dyDescent="0.2">
      <c r="A2950" s="20" t="s">
        <v>3207</v>
      </c>
    </row>
    <row r="2951" spans="1:1" x14ac:dyDescent="0.2">
      <c r="A2951" s="20" t="s">
        <v>1445</v>
      </c>
    </row>
    <row r="2952" spans="1:1" x14ac:dyDescent="0.2">
      <c r="A2952" s="20" t="s">
        <v>3208</v>
      </c>
    </row>
    <row r="2953" spans="1:1" x14ac:dyDescent="0.2">
      <c r="A2953" s="20" t="s">
        <v>1447</v>
      </c>
    </row>
    <row r="2954" spans="1:1" x14ac:dyDescent="0.2">
      <c r="A2954" s="20" t="s">
        <v>3209</v>
      </c>
    </row>
    <row r="2955" spans="1:1" x14ac:dyDescent="0.2">
      <c r="A2955" s="20" t="s">
        <v>1439</v>
      </c>
    </row>
    <row r="2956" spans="1:1" x14ac:dyDescent="0.2">
      <c r="A2956" s="20" t="s">
        <v>3205</v>
      </c>
    </row>
    <row r="2957" spans="1:1" x14ac:dyDescent="0.2">
      <c r="A2957" s="20" t="s">
        <v>1449</v>
      </c>
    </row>
    <row r="2958" spans="1:1" x14ac:dyDescent="0.2">
      <c r="A2958" s="20" t="s">
        <v>3210</v>
      </c>
    </row>
    <row r="2959" spans="1:1" x14ac:dyDescent="0.2">
      <c r="A2959" s="20" t="s">
        <v>1453</v>
      </c>
    </row>
    <row r="2960" spans="1:1" x14ac:dyDescent="0.2">
      <c r="A2960" s="20" t="s">
        <v>3212</v>
      </c>
    </row>
    <row r="2961" spans="1:1" x14ac:dyDescent="0.2">
      <c r="A2961" s="20" t="s">
        <v>1455</v>
      </c>
    </row>
    <row r="2962" spans="1:1" x14ac:dyDescent="0.2">
      <c r="A2962" s="20" t="s">
        <v>3213</v>
      </c>
    </row>
    <row r="2963" spans="1:1" x14ac:dyDescent="0.2">
      <c r="A2963" s="20" t="s">
        <v>1457</v>
      </c>
    </row>
    <row r="2964" spans="1:1" x14ac:dyDescent="0.2">
      <c r="A2964" s="20" t="s">
        <v>3214</v>
      </c>
    </row>
    <row r="2965" spans="1:1" x14ac:dyDescent="0.2">
      <c r="A2965" s="20" t="s">
        <v>1459</v>
      </c>
    </row>
    <row r="2966" spans="1:1" x14ac:dyDescent="0.2">
      <c r="A2966" s="20" t="s">
        <v>3215</v>
      </c>
    </row>
    <row r="2967" spans="1:1" x14ac:dyDescent="0.2">
      <c r="A2967" s="20" t="s">
        <v>1451</v>
      </c>
    </row>
    <row r="2968" spans="1:1" x14ac:dyDescent="0.2">
      <c r="A2968" s="20" t="s">
        <v>3211</v>
      </c>
    </row>
    <row r="2969" spans="1:1" x14ac:dyDescent="0.2">
      <c r="A2969" s="20" t="s">
        <v>1461</v>
      </c>
    </row>
    <row r="2970" spans="1:1" x14ac:dyDescent="0.2">
      <c r="A2970" s="20" t="s">
        <v>3216</v>
      </c>
    </row>
    <row r="2971" spans="1:1" x14ac:dyDescent="0.2">
      <c r="A2971" s="20" t="s">
        <v>1465</v>
      </c>
    </row>
    <row r="2972" spans="1:1" x14ac:dyDescent="0.2">
      <c r="A2972" s="20" t="s">
        <v>3218</v>
      </c>
    </row>
    <row r="2973" spans="1:1" x14ac:dyDescent="0.2">
      <c r="A2973" s="20" t="s">
        <v>1467</v>
      </c>
    </row>
    <row r="2974" spans="1:1" x14ac:dyDescent="0.2">
      <c r="A2974" s="20" t="s">
        <v>3219</v>
      </c>
    </row>
    <row r="2975" spans="1:1" x14ac:dyDescent="0.2">
      <c r="A2975" s="20" t="s">
        <v>1469</v>
      </c>
    </row>
    <row r="2976" spans="1:1" x14ac:dyDescent="0.2">
      <c r="A2976" s="20" t="s">
        <v>3220</v>
      </c>
    </row>
    <row r="2977" spans="1:1" x14ac:dyDescent="0.2">
      <c r="A2977" s="20" t="s">
        <v>1471</v>
      </c>
    </row>
    <row r="2978" spans="1:1" x14ac:dyDescent="0.2">
      <c r="A2978" s="20" t="s">
        <v>3221</v>
      </c>
    </row>
    <row r="2979" spans="1:1" x14ac:dyDescent="0.2">
      <c r="A2979" s="20" t="s">
        <v>1463</v>
      </c>
    </row>
    <row r="2980" spans="1:1" x14ac:dyDescent="0.2">
      <c r="A2980" s="20" t="s">
        <v>3217</v>
      </c>
    </row>
    <row r="2981" spans="1:1" x14ac:dyDescent="0.2">
      <c r="A2981" s="20" t="s">
        <v>1473</v>
      </c>
    </row>
    <row r="2982" spans="1:1" x14ac:dyDescent="0.2">
      <c r="A2982" s="20" t="s">
        <v>3222</v>
      </c>
    </row>
    <row r="2983" spans="1:1" x14ac:dyDescent="0.2">
      <c r="A2983" s="20" t="s">
        <v>1477</v>
      </c>
    </row>
    <row r="2984" spans="1:1" x14ac:dyDescent="0.2">
      <c r="A2984" s="20" t="s">
        <v>3224</v>
      </c>
    </row>
    <row r="2985" spans="1:1" x14ac:dyDescent="0.2">
      <c r="A2985" s="20" t="s">
        <v>1479</v>
      </c>
    </row>
    <row r="2986" spans="1:1" x14ac:dyDescent="0.2">
      <c r="A2986" s="20" t="s">
        <v>3225</v>
      </c>
    </row>
    <row r="2987" spans="1:1" x14ac:dyDescent="0.2">
      <c r="A2987" s="20" t="s">
        <v>1481</v>
      </c>
    </row>
    <row r="2988" spans="1:1" x14ac:dyDescent="0.2">
      <c r="A2988" s="20" t="s">
        <v>3226</v>
      </c>
    </row>
    <row r="2989" spans="1:1" x14ac:dyDescent="0.2">
      <c r="A2989" s="20" t="s">
        <v>1483</v>
      </c>
    </row>
    <row r="2990" spans="1:1" x14ac:dyDescent="0.2">
      <c r="A2990" s="20" t="s">
        <v>3227</v>
      </c>
    </row>
    <row r="2991" spans="1:1" x14ac:dyDescent="0.2">
      <c r="A2991" s="20" t="s">
        <v>1475</v>
      </c>
    </row>
    <row r="2992" spans="1:1" x14ac:dyDescent="0.2">
      <c r="A2992" s="20" t="s">
        <v>3223</v>
      </c>
    </row>
    <row r="2993" spans="1:1" x14ac:dyDescent="0.2">
      <c r="A2993" s="20" t="s">
        <v>1485</v>
      </c>
    </row>
    <row r="2994" spans="1:1" x14ac:dyDescent="0.2">
      <c r="A2994" s="20" t="s">
        <v>3228</v>
      </c>
    </row>
    <row r="2995" spans="1:1" x14ac:dyDescent="0.2">
      <c r="A2995" s="20" t="s">
        <v>2460</v>
      </c>
    </row>
    <row r="2996" spans="1:1" x14ac:dyDescent="0.2">
      <c r="A2996" s="20" t="s">
        <v>2469</v>
      </c>
    </row>
    <row r="2997" spans="1:1" x14ac:dyDescent="0.2">
      <c r="A2997" s="20" t="s">
        <v>2475</v>
      </c>
    </row>
    <row r="2998" spans="1:1" x14ac:dyDescent="0.2">
      <c r="A2998" s="20" t="s">
        <v>2461</v>
      </c>
    </row>
    <row r="2999" spans="1:1" x14ac:dyDescent="0.2">
      <c r="A2999" s="20" t="s">
        <v>2470</v>
      </c>
    </row>
    <row r="3000" spans="1:1" x14ac:dyDescent="0.2">
      <c r="A3000" s="20" t="s">
        <v>2476</v>
      </c>
    </row>
    <row r="3001" spans="1:1" x14ac:dyDescent="0.2">
      <c r="A3001" s="20" t="s">
        <v>1644</v>
      </c>
    </row>
    <row r="3002" spans="1:1" x14ac:dyDescent="0.2">
      <c r="A3002" s="20" t="s">
        <v>1712</v>
      </c>
    </row>
    <row r="3003" spans="1:1" x14ac:dyDescent="0.2">
      <c r="A3003" s="20" t="s">
        <v>1791</v>
      </c>
    </row>
    <row r="3004" spans="1:1" x14ac:dyDescent="0.2">
      <c r="A3004" s="20" t="s">
        <v>232</v>
      </c>
    </row>
    <row r="3005" spans="1:1" x14ac:dyDescent="0.2">
      <c r="A3005" s="20" t="s">
        <v>1716</v>
      </c>
    </row>
    <row r="3006" spans="1:1" x14ac:dyDescent="0.2">
      <c r="A3006" s="20" t="s">
        <v>1794</v>
      </c>
    </row>
    <row r="3007" spans="1:1" x14ac:dyDescent="0.2">
      <c r="A3007" s="20" t="s">
        <v>2603</v>
      </c>
    </row>
    <row r="3008" spans="1:1" x14ac:dyDescent="0.2">
      <c r="A3008" s="20" t="s">
        <v>2646</v>
      </c>
    </row>
    <row r="3009" spans="1:1" x14ac:dyDescent="0.2">
      <c r="A3009" s="20" t="s">
        <v>2676</v>
      </c>
    </row>
    <row r="3010" spans="1:1" x14ac:dyDescent="0.2">
      <c r="A3010" s="20" t="s">
        <v>2605</v>
      </c>
    </row>
    <row r="3011" spans="1:1" x14ac:dyDescent="0.2">
      <c r="A3011" s="20" t="s">
        <v>2648</v>
      </c>
    </row>
    <row r="3012" spans="1:1" x14ac:dyDescent="0.2">
      <c r="A3012" s="20" t="s">
        <v>2677</v>
      </c>
    </row>
    <row r="3013" spans="1:1" x14ac:dyDescent="0.2">
      <c r="A3013" s="20" t="s">
        <v>1642</v>
      </c>
    </row>
    <row r="3014" spans="1:1" x14ac:dyDescent="0.2">
      <c r="A3014" s="20" t="s">
        <v>1710</v>
      </c>
    </row>
    <row r="3015" spans="1:1" x14ac:dyDescent="0.2">
      <c r="A3015" s="20" t="s">
        <v>1790</v>
      </c>
    </row>
    <row r="3016" spans="1:1" x14ac:dyDescent="0.2">
      <c r="A3016" s="20" t="s">
        <v>1648</v>
      </c>
    </row>
    <row r="3017" spans="1:1" x14ac:dyDescent="0.2">
      <c r="A3017" s="20" t="s">
        <v>1715</v>
      </c>
    </row>
    <row r="3018" spans="1:1" x14ac:dyDescent="0.2">
      <c r="A3018" s="20" t="s">
        <v>1793</v>
      </c>
    </row>
    <row r="3019" spans="1:1" x14ac:dyDescent="0.2">
      <c r="A3019" s="20" t="s">
        <v>1646</v>
      </c>
    </row>
    <row r="3020" spans="1:1" x14ac:dyDescent="0.2">
      <c r="A3020" s="20" t="s">
        <v>1714</v>
      </c>
    </row>
    <row r="3021" spans="1:1" x14ac:dyDescent="0.2">
      <c r="A3021" s="20" t="s">
        <v>1792</v>
      </c>
    </row>
    <row r="3022" spans="1:1" x14ac:dyDescent="0.2">
      <c r="A3022" s="20" t="s">
        <v>234</v>
      </c>
    </row>
    <row r="3023" spans="1:1" x14ac:dyDescent="0.2">
      <c r="A3023" s="20" t="s">
        <v>1717</v>
      </c>
    </row>
    <row r="3024" spans="1:1" x14ac:dyDescent="0.2">
      <c r="A3024" s="20" t="s">
        <v>1795</v>
      </c>
    </row>
    <row r="3025" spans="1:1" x14ac:dyDescent="0.2">
      <c r="A3025" s="20" t="s">
        <v>238</v>
      </c>
    </row>
    <row r="3026" spans="1:1" x14ac:dyDescent="0.2">
      <c r="A3026" s="20" t="s">
        <v>1719</v>
      </c>
    </row>
    <row r="3027" spans="1:1" x14ac:dyDescent="0.2">
      <c r="A3027" s="20" t="s">
        <v>1797</v>
      </c>
    </row>
    <row r="3028" spans="1:1" x14ac:dyDescent="0.2">
      <c r="A3028" s="20" t="s">
        <v>244</v>
      </c>
    </row>
    <row r="3029" spans="1:1" x14ac:dyDescent="0.2">
      <c r="A3029" s="20" t="s">
        <v>1722</v>
      </c>
    </row>
    <row r="3030" spans="1:1" x14ac:dyDescent="0.2">
      <c r="A3030" s="20" t="s">
        <v>1801</v>
      </c>
    </row>
    <row r="3031" spans="1:1" x14ac:dyDescent="0.2">
      <c r="A3031" s="20" t="s">
        <v>2607</v>
      </c>
    </row>
    <row r="3032" spans="1:1" x14ac:dyDescent="0.2">
      <c r="A3032" s="20" t="s">
        <v>2649</v>
      </c>
    </row>
    <row r="3033" spans="1:1" x14ac:dyDescent="0.2">
      <c r="A3033" s="20" t="s">
        <v>2678</v>
      </c>
    </row>
    <row r="3034" spans="1:1" x14ac:dyDescent="0.2">
      <c r="A3034" s="20" t="s">
        <v>2609</v>
      </c>
    </row>
    <row r="3035" spans="1:1" x14ac:dyDescent="0.2">
      <c r="A3035" s="20" t="s">
        <v>2650</v>
      </c>
    </row>
    <row r="3036" spans="1:1" x14ac:dyDescent="0.2">
      <c r="A3036" s="20" t="s">
        <v>2679</v>
      </c>
    </row>
    <row r="3037" spans="1:1" x14ac:dyDescent="0.2">
      <c r="A3037" s="20" t="s">
        <v>236</v>
      </c>
    </row>
    <row r="3038" spans="1:1" x14ac:dyDescent="0.2">
      <c r="A3038" s="20" t="s">
        <v>1718</v>
      </c>
    </row>
    <row r="3039" spans="1:1" x14ac:dyDescent="0.2">
      <c r="A3039" s="20" t="s">
        <v>1796</v>
      </c>
    </row>
    <row r="3040" spans="1:1" x14ac:dyDescent="0.2">
      <c r="A3040" s="20" t="s">
        <v>242</v>
      </c>
    </row>
    <row r="3041" spans="1:1" x14ac:dyDescent="0.2">
      <c r="A3041" s="20" t="s">
        <v>1721</v>
      </c>
    </row>
    <row r="3042" spans="1:1" x14ac:dyDescent="0.2">
      <c r="A3042" s="20" t="s">
        <v>1800</v>
      </c>
    </row>
    <row r="3043" spans="1:1" x14ac:dyDescent="0.2">
      <c r="A3043" s="20" t="s">
        <v>240</v>
      </c>
    </row>
    <row r="3044" spans="1:1" x14ac:dyDescent="0.2">
      <c r="A3044" s="20" t="s">
        <v>1720</v>
      </c>
    </row>
    <row r="3045" spans="1:1" x14ac:dyDescent="0.2">
      <c r="A3045" s="20" t="s">
        <v>1798</v>
      </c>
    </row>
    <row r="3046" spans="1:1" x14ac:dyDescent="0.2">
      <c r="A3046" s="20" t="s">
        <v>1633</v>
      </c>
    </row>
    <row r="3047" spans="1:1" x14ac:dyDescent="0.2">
      <c r="A3047" s="20" t="s">
        <v>1706</v>
      </c>
    </row>
    <row r="3048" spans="1:1" x14ac:dyDescent="0.2">
      <c r="A3048" s="20" t="s">
        <v>1786</v>
      </c>
    </row>
    <row r="3049" spans="1:1" x14ac:dyDescent="0.2">
      <c r="A3049" s="20" t="s">
        <v>1639</v>
      </c>
    </row>
    <row r="3050" spans="1:1" x14ac:dyDescent="0.2">
      <c r="A3050" s="20" t="s">
        <v>1709</v>
      </c>
    </row>
    <row r="3051" spans="1:1" x14ac:dyDescent="0.2">
      <c r="A3051" s="20" t="s">
        <v>1789</v>
      </c>
    </row>
    <row r="3052" spans="1:1" x14ac:dyDescent="0.2">
      <c r="A3052" s="20" t="s">
        <v>2599</v>
      </c>
    </row>
    <row r="3053" spans="1:1" x14ac:dyDescent="0.2">
      <c r="A3053" s="20" t="s">
        <v>2644</v>
      </c>
    </row>
    <row r="3054" spans="1:1" x14ac:dyDescent="0.2">
      <c r="A3054" s="20" t="s">
        <v>2674</v>
      </c>
    </row>
    <row r="3055" spans="1:1" x14ac:dyDescent="0.2">
      <c r="A3055" s="20" t="s">
        <v>2601</v>
      </c>
    </row>
    <row r="3056" spans="1:1" x14ac:dyDescent="0.2">
      <c r="A3056" s="20" t="s">
        <v>2645</v>
      </c>
    </row>
    <row r="3057" spans="1:1" x14ac:dyDescent="0.2">
      <c r="A3057" s="20" t="s">
        <v>2675</v>
      </c>
    </row>
    <row r="3058" spans="1:1" x14ac:dyDescent="0.2">
      <c r="A3058" s="20" t="s">
        <v>1631</v>
      </c>
    </row>
    <row r="3059" spans="1:1" x14ac:dyDescent="0.2">
      <c r="A3059" s="20" t="s">
        <v>1705</v>
      </c>
    </row>
    <row r="3060" spans="1:1" x14ac:dyDescent="0.2">
      <c r="A3060" s="20" t="s">
        <v>1785</v>
      </c>
    </row>
    <row r="3061" spans="1:1" x14ac:dyDescent="0.2">
      <c r="A3061" s="20" t="s">
        <v>1637</v>
      </c>
    </row>
    <row r="3062" spans="1:1" x14ac:dyDescent="0.2">
      <c r="A3062" s="20" t="s">
        <v>1708</v>
      </c>
    </row>
    <row r="3063" spans="1:1" x14ac:dyDescent="0.2">
      <c r="A3063" s="20" t="s">
        <v>1788</v>
      </c>
    </row>
    <row r="3064" spans="1:1" x14ac:dyDescent="0.2">
      <c r="A3064" s="20" t="s">
        <v>258</v>
      </c>
    </row>
    <row r="3065" spans="1:1" x14ac:dyDescent="0.2">
      <c r="A3065" s="20" t="s">
        <v>1729</v>
      </c>
    </row>
    <row r="3066" spans="1:1" x14ac:dyDescent="0.2">
      <c r="A3066" s="20" t="s">
        <v>1516</v>
      </c>
    </row>
    <row r="3067" spans="1:1" x14ac:dyDescent="0.2">
      <c r="A3067" s="20" t="s">
        <v>262</v>
      </c>
    </row>
    <row r="3068" spans="1:1" x14ac:dyDescent="0.2">
      <c r="A3068" s="20" t="s">
        <v>1731</v>
      </c>
    </row>
    <row r="3069" spans="1:1" x14ac:dyDescent="0.2">
      <c r="A3069" s="20" t="s">
        <v>1518</v>
      </c>
    </row>
    <row r="3070" spans="1:1" x14ac:dyDescent="0.2">
      <c r="A3070" s="20" t="s">
        <v>268</v>
      </c>
    </row>
    <row r="3071" spans="1:1" x14ac:dyDescent="0.2">
      <c r="A3071" s="20" t="s">
        <v>1734</v>
      </c>
    </row>
    <row r="3072" spans="1:1" x14ac:dyDescent="0.2">
      <c r="A3072" s="20" t="s">
        <v>1521</v>
      </c>
    </row>
    <row r="3073" spans="1:1" x14ac:dyDescent="0.2">
      <c r="A3073" s="20" t="s">
        <v>2615</v>
      </c>
    </row>
    <row r="3074" spans="1:1" x14ac:dyDescent="0.2">
      <c r="A3074" s="20" t="s">
        <v>2653</v>
      </c>
    </row>
    <row r="3075" spans="1:1" x14ac:dyDescent="0.2">
      <c r="A3075" s="20" t="s">
        <v>2682</v>
      </c>
    </row>
    <row r="3076" spans="1:1" x14ac:dyDescent="0.2">
      <c r="A3076" s="20" t="s">
        <v>2617</v>
      </c>
    </row>
    <row r="3077" spans="1:1" x14ac:dyDescent="0.2">
      <c r="A3077" s="20" t="s">
        <v>2654</v>
      </c>
    </row>
    <row r="3078" spans="1:1" x14ac:dyDescent="0.2">
      <c r="A3078" s="20" t="s">
        <v>2683</v>
      </c>
    </row>
    <row r="3079" spans="1:1" x14ac:dyDescent="0.2">
      <c r="A3079" s="20" t="s">
        <v>260</v>
      </c>
    </row>
    <row r="3080" spans="1:1" x14ac:dyDescent="0.2">
      <c r="A3080" s="20" t="s">
        <v>1730</v>
      </c>
    </row>
    <row r="3081" spans="1:1" x14ac:dyDescent="0.2">
      <c r="A3081" s="20" t="s">
        <v>1517</v>
      </c>
    </row>
    <row r="3082" spans="1:1" x14ac:dyDescent="0.2">
      <c r="A3082" s="20" t="s">
        <v>266</v>
      </c>
    </row>
    <row r="3083" spans="1:1" x14ac:dyDescent="0.2">
      <c r="A3083" s="20" t="s">
        <v>1733</v>
      </c>
    </row>
    <row r="3084" spans="1:1" x14ac:dyDescent="0.2">
      <c r="A3084" s="20" t="s">
        <v>1520</v>
      </c>
    </row>
    <row r="3085" spans="1:1" x14ac:dyDescent="0.2">
      <c r="A3085" s="20" t="s">
        <v>264</v>
      </c>
    </row>
    <row r="3086" spans="1:1" x14ac:dyDescent="0.2">
      <c r="A3086" s="20" t="s">
        <v>1732</v>
      </c>
    </row>
    <row r="3087" spans="1:1" x14ac:dyDescent="0.2">
      <c r="A3087" s="20" t="s">
        <v>1519</v>
      </c>
    </row>
    <row r="3088" spans="1:1" x14ac:dyDescent="0.2">
      <c r="A3088" s="20" t="s">
        <v>246</v>
      </c>
    </row>
    <row r="3089" spans="1:1" x14ac:dyDescent="0.2">
      <c r="A3089" s="20" t="s">
        <v>1723</v>
      </c>
    </row>
    <row r="3090" spans="1:1" x14ac:dyDescent="0.2">
      <c r="A3090" s="20" t="s">
        <v>1802</v>
      </c>
    </row>
    <row r="3091" spans="1:1" x14ac:dyDescent="0.2">
      <c r="A3091" s="20" t="s">
        <v>250</v>
      </c>
    </row>
    <row r="3092" spans="1:1" x14ac:dyDescent="0.2">
      <c r="A3092" s="20" t="s">
        <v>1725</v>
      </c>
    </row>
    <row r="3093" spans="1:1" x14ac:dyDescent="0.2">
      <c r="A3093" s="20" t="s">
        <v>1804</v>
      </c>
    </row>
    <row r="3094" spans="1:1" x14ac:dyDescent="0.2">
      <c r="A3094" s="20" t="s">
        <v>256</v>
      </c>
    </row>
    <row r="3095" spans="1:1" x14ac:dyDescent="0.2">
      <c r="A3095" s="20" t="s">
        <v>1728</v>
      </c>
    </row>
    <row r="3096" spans="1:1" x14ac:dyDescent="0.2">
      <c r="A3096" s="20" t="s">
        <v>1515</v>
      </c>
    </row>
    <row r="3097" spans="1:1" x14ac:dyDescent="0.2">
      <c r="A3097" s="20" t="s">
        <v>2611</v>
      </c>
    </row>
    <row r="3098" spans="1:1" x14ac:dyDescent="0.2">
      <c r="A3098" s="20" t="s">
        <v>2651</v>
      </c>
    </row>
    <row r="3099" spans="1:1" x14ac:dyDescent="0.2">
      <c r="A3099" s="20" t="s">
        <v>2680</v>
      </c>
    </row>
    <row r="3100" spans="1:1" x14ac:dyDescent="0.2">
      <c r="A3100" s="20" t="s">
        <v>2613</v>
      </c>
    </row>
    <row r="3101" spans="1:1" x14ac:dyDescent="0.2">
      <c r="A3101" s="20" t="s">
        <v>2652</v>
      </c>
    </row>
    <row r="3102" spans="1:1" x14ac:dyDescent="0.2">
      <c r="A3102" s="20" t="s">
        <v>2681</v>
      </c>
    </row>
    <row r="3103" spans="1:1" x14ac:dyDescent="0.2">
      <c r="A3103" s="20" t="s">
        <v>248</v>
      </c>
    </row>
    <row r="3104" spans="1:1" x14ac:dyDescent="0.2">
      <c r="A3104" s="20" t="s">
        <v>1724</v>
      </c>
    </row>
    <row r="3105" spans="1:1" x14ac:dyDescent="0.2">
      <c r="A3105" s="20" t="s">
        <v>1803</v>
      </c>
    </row>
    <row r="3106" spans="1:1" x14ac:dyDescent="0.2">
      <c r="A3106" s="20" t="s">
        <v>254</v>
      </c>
    </row>
    <row r="3107" spans="1:1" x14ac:dyDescent="0.2">
      <c r="A3107" s="20" t="s">
        <v>1727</v>
      </c>
    </row>
    <row r="3108" spans="1:1" x14ac:dyDescent="0.2">
      <c r="A3108" s="20" t="s">
        <v>1514</v>
      </c>
    </row>
    <row r="3109" spans="1:1" x14ac:dyDescent="0.2">
      <c r="A3109" s="20" t="s">
        <v>252</v>
      </c>
    </row>
    <row r="3110" spans="1:1" x14ac:dyDescent="0.2">
      <c r="A3110" s="20" t="s">
        <v>1726</v>
      </c>
    </row>
    <row r="3111" spans="1:1" x14ac:dyDescent="0.2">
      <c r="A3111" s="20" t="s">
        <v>1805</v>
      </c>
    </row>
    <row r="3112" spans="1:1" x14ac:dyDescent="0.2">
      <c r="A3112" s="20" t="s">
        <v>270</v>
      </c>
    </row>
    <row r="3113" spans="1:1" x14ac:dyDescent="0.2">
      <c r="A3113" s="20" t="s">
        <v>1735</v>
      </c>
    </row>
    <row r="3114" spans="1:1" x14ac:dyDescent="0.2">
      <c r="A3114" s="20" t="s">
        <v>1522</v>
      </c>
    </row>
    <row r="3115" spans="1:1" x14ac:dyDescent="0.2">
      <c r="A3115" s="20" t="s">
        <v>1651</v>
      </c>
    </row>
    <row r="3116" spans="1:1" x14ac:dyDescent="0.2">
      <c r="A3116" s="20" t="s">
        <v>1737</v>
      </c>
    </row>
    <row r="3117" spans="1:1" x14ac:dyDescent="0.2">
      <c r="A3117" s="20" t="s">
        <v>1524</v>
      </c>
    </row>
    <row r="3118" spans="1:1" x14ac:dyDescent="0.2">
      <c r="A3118" s="20" t="s">
        <v>1657</v>
      </c>
    </row>
    <row r="3119" spans="1:1" x14ac:dyDescent="0.2">
      <c r="A3119" s="20" t="s">
        <v>1740</v>
      </c>
    </row>
    <row r="3120" spans="1:1" x14ac:dyDescent="0.2">
      <c r="A3120" s="20" t="s">
        <v>1527</v>
      </c>
    </row>
    <row r="3121" spans="1:1" x14ac:dyDescent="0.2">
      <c r="A3121" s="20" t="s">
        <v>2619</v>
      </c>
    </row>
    <row r="3122" spans="1:1" x14ac:dyDescent="0.2">
      <c r="A3122" s="20" t="s">
        <v>2655</v>
      </c>
    </row>
    <row r="3123" spans="1:1" x14ac:dyDescent="0.2">
      <c r="A3123" s="20" t="s">
        <v>2684</v>
      </c>
    </row>
    <row r="3124" spans="1:1" x14ac:dyDescent="0.2">
      <c r="A3124" s="20" t="s">
        <v>2621</v>
      </c>
    </row>
    <row r="3125" spans="1:1" x14ac:dyDescent="0.2">
      <c r="A3125" s="20" t="s">
        <v>2656</v>
      </c>
    </row>
    <row r="3126" spans="1:1" x14ac:dyDescent="0.2">
      <c r="A3126" s="20" t="s">
        <v>2685</v>
      </c>
    </row>
    <row r="3127" spans="1:1" x14ac:dyDescent="0.2">
      <c r="A3127" s="20" t="s">
        <v>1649</v>
      </c>
    </row>
    <row r="3128" spans="1:1" x14ac:dyDescent="0.2">
      <c r="A3128" s="20" t="s">
        <v>1736</v>
      </c>
    </row>
    <row r="3129" spans="1:1" x14ac:dyDescent="0.2">
      <c r="A3129" s="20" t="s">
        <v>1523</v>
      </c>
    </row>
    <row r="3130" spans="1:1" x14ac:dyDescent="0.2">
      <c r="A3130" s="20" t="s">
        <v>1655</v>
      </c>
    </row>
    <row r="3131" spans="1:1" x14ac:dyDescent="0.2">
      <c r="A3131" s="20" t="s">
        <v>1739</v>
      </c>
    </row>
    <row r="3132" spans="1:1" x14ac:dyDescent="0.2">
      <c r="A3132" s="20" t="s">
        <v>1526</v>
      </c>
    </row>
    <row r="3133" spans="1:1" x14ac:dyDescent="0.2">
      <c r="A3133" s="20" t="s">
        <v>1653</v>
      </c>
    </row>
    <row r="3134" spans="1:1" x14ac:dyDescent="0.2">
      <c r="A3134" s="20" t="s">
        <v>1738</v>
      </c>
    </row>
    <row r="3135" spans="1:1" x14ac:dyDescent="0.2">
      <c r="A3135" s="20" t="s">
        <v>1525</v>
      </c>
    </row>
    <row r="3136" spans="1:1" x14ac:dyDescent="0.2">
      <c r="A3136" s="20" t="s">
        <v>1635</v>
      </c>
    </row>
    <row r="3137" spans="1:1" x14ac:dyDescent="0.2">
      <c r="A3137" s="20" t="s">
        <v>1707</v>
      </c>
    </row>
    <row r="3138" spans="1:1" x14ac:dyDescent="0.2">
      <c r="A3138" s="20" t="s">
        <v>1787</v>
      </c>
    </row>
    <row r="3139" spans="1:1" x14ac:dyDescent="0.2">
      <c r="A3139" s="20" t="s">
        <v>1556</v>
      </c>
    </row>
    <row r="3140" spans="1:1" x14ac:dyDescent="0.2">
      <c r="A3140" s="20" t="s">
        <v>1669</v>
      </c>
    </row>
    <row r="3141" spans="1:1" x14ac:dyDescent="0.2">
      <c r="A3141" s="20" t="s">
        <v>1747</v>
      </c>
    </row>
    <row r="3142" spans="1:1" x14ac:dyDescent="0.2">
      <c r="A3142" s="20" t="s">
        <v>1570</v>
      </c>
    </row>
    <row r="3143" spans="1:1" x14ac:dyDescent="0.2">
      <c r="A3143" s="20" t="s">
        <v>1675</v>
      </c>
    </row>
    <row r="3144" spans="1:1" x14ac:dyDescent="0.2">
      <c r="A3144" s="20" t="s">
        <v>1754</v>
      </c>
    </row>
    <row r="3145" spans="1:1" x14ac:dyDescent="0.2">
      <c r="A3145" s="20" t="s">
        <v>1574</v>
      </c>
    </row>
    <row r="3146" spans="1:1" x14ac:dyDescent="0.2">
      <c r="A3146" s="20" t="s">
        <v>1677</v>
      </c>
    </row>
    <row r="3147" spans="1:1" x14ac:dyDescent="0.2">
      <c r="A3147" s="20" t="s">
        <v>1756</v>
      </c>
    </row>
    <row r="3148" spans="1:1" x14ac:dyDescent="0.2">
      <c r="A3148" s="20" t="s">
        <v>1580</v>
      </c>
    </row>
    <row r="3149" spans="1:1" x14ac:dyDescent="0.2">
      <c r="A3149" s="20" t="s">
        <v>1680</v>
      </c>
    </row>
    <row r="3150" spans="1:1" x14ac:dyDescent="0.2">
      <c r="A3150" s="20" t="s">
        <v>1759</v>
      </c>
    </row>
    <row r="3151" spans="1:1" x14ac:dyDescent="0.2">
      <c r="A3151" s="20" t="s">
        <v>2579</v>
      </c>
    </row>
    <row r="3152" spans="1:1" x14ac:dyDescent="0.2">
      <c r="A3152" s="20" t="s">
        <v>2634</v>
      </c>
    </row>
    <row r="3153" spans="1:1" x14ac:dyDescent="0.2">
      <c r="A3153" s="20" t="s">
        <v>2664</v>
      </c>
    </row>
    <row r="3154" spans="1:1" x14ac:dyDescent="0.2">
      <c r="A3154" s="20" t="s">
        <v>2581</v>
      </c>
    </row>
    <row r="3155" spans="1:1" x14ac:dyDescent="0.2">
      <c r="A3155" s="20" t="s">
        <v>2635</v>
      </c>
    </row>
    <row r="3156" spans="1:1" x14ac:dyDescent="0.2">
      <c r="A3156" s="20" t="s">
        <v>2665</v>
      </c>
    </row>
    <row r="3157" spans="1:1" x14ac:dyDescent="0.2">
      <c r="A3157" s="20" t="s">
        <v>1572</v>
      </c>
    </row>
    <row r="3158" spans="1:1" x14ac:dyDescent="0.2">
      <c r="A3158" s="20" t="s">
        <v>1676</v>
      </c>
    </row>
    <row r="3159" spans="1:1" x14ac:dyDescent="0.2">
      <c r="A3159" s="20" t="s">
        <v>1755</v>
      </c>
    </row>
    <row r="3160" spans="1:1" x14ac:dyDescent="0.2">
      <c r="A3160" s="20" t="s">
        <v>1578</v>
      </c>
    </row>
    <row r="3161" spans="1:1" x14ac:dyDescent="0.2">
      <c r="A3161" s="20" t="s">
        <v>1679</v>
      </c>
    </row>
    <row r="3162" spans="1:1" x14ac:dyDescent="0.2">
      <c r="A3162" s="20" t="s">
        <v>1758</v>
      </c>
    </row>
    <row r="3163" spans="1:1" x14ac:dyDescent="0.2">
      <c r="A3163" s="20" t="s">
        <v>1576</v>
      </c>
    </row>
    <row r="3164" spans="1:1" x14ac:dyDescent="0.2">
      <c r="A3164" s="20" t="s">
        <v>1678</v>
      </c>
    </row>
    <row r="3165" spans="1:1" x14ac:dyDescent="0.2">
      <c r="A3165" s="20" t="s">
        <v>1757</v>
      </c>
    </row>
    <row r="3166" spans="1:1" x14ac:dyDescent="0.2">
      <c r="A3166" s="20" t="s">
        <v>1582</v>
      </c>
    </row>
    <row r="3167" spans="1:1" x14ac:dyDescent="0.2">
      <c r="A3167" s="20" t="s">
        <v>1681</v>
      </c>
    </row>
    <row r="3168" spans="1:1" x14ac:dyDescent="0.2">
      <c r="A3168" s="20" t="s">
        <v>1760</v>
      </c>
    </row>
    <row r="3169" spans="1:1" x14ac:dyDescent="0.2">
      <c r="A3169" s="20" t="s">
        <v>1586</v>
      </c>
    </row>
    <row r="3170" spans="1:1" x14ac:dyDescent="0.2">
      <c r="A3170" s="20" t="s">
        <v>1683</v>
      </c>
    </row>
    <row r="3171" spans="1:1" x14ac:dyDescent="0.2">
      <c r="A3171" s="20" t="s">
        <v>1762</v>
      </c>
    </row>
    <row r="3172" spans="1:1" x14ac:dyDescent="0.2">
      <c r="A3172" s="20" t="s">
        <v>1592</v>
      </c>
    </row>
    <row r="3173" spans="1:1" x14ac:dyDescent="0.2">
      <c r="A3173" s="20" t="s">
        <v>1686</v>
      </c>
    </row>
    <row r="3174" spans="1:1" x14ac:dyDescent="0.2">
      <c r="A3174" s="20" t="s">
        <v>1766</v>
      </c>
    </row>
    <row r="3175" spans="1:1" x14ac:dyDescent="0.2">
      <c r="A3175" s="20" t="s">
        <v>2583</v>
      </c>
    </row>
    <row r="3176" spans="1:1" x14ac:dyDescent="0.2">
      <c r="A3176" s="20" t="s">
        <v>2636</v>
      </c>
    </row>
    <row r="3177" spans="1:1" x14ac:dyDescent="0.2">
      <c r="A3177" s="20" t="s">
        <v>2666</v>
      </c>
    </row>
    <row r="3178" spans="1:1" x14ac:dyDescent="0.2">
      <c r="A3178" s="20" t="s">
        <v>2585</v>
      </c>
    </row>
    <row r="3179" spans="1:1" x14ac:dyDescent="0.2">
      <c r="A3179" s="20" t="s">
        <v>2637</v>
      </c>
    </row>
    <row r="3180" spans="1:1" x14ac:dyDescent="0.2">
      <c r="A3180" s="20" t="s">
        <v>2667</v>
      </c>
    </row>
    <row r="3181" spans="1:1" x14ac:dyDescent="0.2">
      <c r="A3181" s="20" t="s">
        <v>1584</v>
      </c>
    </row>
    <row r="3182" spans="1:1" x14ac:dyDescent="0.2">
      <c r="A3182" s="20" t="s">
        <v>1682</v>
      </c>
    </row>
    <row r="3183" spans="1:1" x14ac:dyDescent="0.2">
      <c r="A3183" s="20" t="s">
        <v>1761</v>
      </c>
    </row>
    <row r="3184" spans="1:1" x14ac:dyDescent="0.2">
      <c r="A3184" s="20" t="s">
        <v>1590</v>
      </c>
    </row>
    <row r="3185" spans="1:1" x14ac:dyDescent="0.2">
      <c r="A3185" s="20" t="s">
        <v>1685</v>
      </c>
    </row>
    <row r="3186" spans="1:1" x14ac:dyDescent="0.2">
      <c r="A3186" s="20" t="s">
        <v>1765</v>
      </c>
    </row>
    <row r="3187" spans="1:1" x14ac:dyDescent="0.2">
      <c r="A3187" s="20" t="s">
        <v>1588</v>
      </c>
    </row>
    <row r="3188" spans="1:1" x14ac:dyDescent="0.2">
      <c r="A3188" s="20" t="s">
        <v>1684</v>
      </c>
    </row>
    <row r="3189" spans="1:1" x14ac:dyDescent="0.2">
      <c r="A3189" s="20" t="s">
        <v>1763</v>
      </c>
    </row>
    <row r="3190" spans="1:1" x14ac:dyDescent="0.2">
      <c r="A3190" s="20" t="s">
        <v>1561</v>
      </c>
    </row>
    <row r="3191" spans="1:1" x14ac:dyDescent="0.2">
      <c r="A3191" s="20" t="s">
        <v>1671</v>
      </c>
    </row>
    <row r="3192" spans="1:1" x14ac:dyDescent="0.2">
      <c r="A3192" s="20" t="s">
        <v>1749</v>
      </c>
    </row>
    <row r="3193" spans="1:1" x14ac:dyDescent="0.2">
      <c r="A3193" s="20" t="s">
        <v>1568</v>
      </c>
    </row>
    <row r="3194" spans="1:1" x14ac:dyDescent="0.2">
      <c r="A3194" s="20" t="s">
        <v>1674</v>
      </c>
    </row>
    <row r="3195" spans="1:1" x14ac:dyDescent="0.2">
      <c r="A3195" s="20" t="s">
        <v>1753</v>
      </c>
    </row>
    <row r="3196" spans="1:1" x14ac:dyDescent="0.2">
      <c r="A3196" s="20" t="s">
        <v>2574</v>
      </c>
    </row>
    <row r="3197" spans="1:1" x14ac:dyDescent="0.2">
      <c r="A3197" s="20" t="s">
        <v>2632</v>
      </c>
    </row>
    <row r="3198" spans="1:1" x14ac:dyDescent="0.2">
      <c r="A3198" s="20" t="s">
        <v>2662</v>
      </c>
    </row>
    <row r="3199" spans="1:1" x14ac:dyDescent="0.2">
      <c r="A3199" s="20" t="s">
        <v>2577</v>
      </c>
    </row>
    <row r="3200" spans="1:1" x14ac:dyDescent="0.2">
      <c r="A3200" s="20" t="s">
        <v>2633</v>
      </c>
    </row>
    <row r="3201" spans="1:1" x14ac:dyDescent="0.2">
      <c r="A3201" s="20" t="s">
        <v>2663</v>
      </c>
    </row>
    <row r="3202" spans="1:1" x14ac:dyDescent="0.2">
      <c r="A3202" s="20" t="s">
        <v>1558</v>
      </c>
    </row>
    <row r="3203" spans="1:1" x14ac:dyDescent="0.2">
      <c r="A3203" s="20" t="s">
        <v>1670</v>
      </c>
    </row>
    <row r="3204" spans="1:1" x14ac:dyDescent="0.2">
      <c r="A3204" s="20" t="s">
        <v>1748</v>
      </c>
    </row>
    <row r="3205" spans="1:1" x14ac:dyDescent="0.2">
      <c r="A3205" s="20" t="s">
        <v>1566</v>
      </c>
    </row>
    <row r="3206" spans="1:1" x14ac:dyDescent="0.2">
      <c r="A3206" s="20" t="s">
        <v>1673</v>
      </c>
    </row>
    <row r="3207" spans="1:1" x14ac:dyDescent="0.2">
      <c r="A3207" s="20" t="s">
        <v>1751</v>
      </c>
    </row>
    <row r="3208" spans="1:1" x14ac:dyDescent="0.2">
      <c r="A3208" s="20" t="s">
        <v>1606</v>
      </c>
    </row>
    <row r="3209" spans="1:1" x14ac:dyDescent="0.2">
      <c r="A3209" s="20" t="s">
        <v>1693</v>
      </c>
    </row>
    <row r="3210" spans="1:1" x14ac:dyDescent="0.2">
      <c r="A3210" s="20" t="s">
        <v>1773</v>
      </c>
    </row>
    <row r="3211" spans="1:1" x14ac:dyDescent="0.2">
      <c r="A3211" s="20" t="s">
        <v>1610</v>
      </c>
    </row>
    <row r="3212" spans="1:1" x14ac:dyDescent="0.2">
      <c r="A3212" s="20" t="s">
        <v>1695</v>
      </c>
    </row>
    <row r="3213" spans="1:1" x14ac:dyDescent="0.2">
      <c r="A3213" s="20" t="s">
        <v>1775</v>
      </c>
    </row>
    <row r="3214" spans="1:1" x14ac:dyDescent="0.2">
      <c r="A3214" s="20" t="s">
        <v>1616</v>
      </c>
    </row>
    <row r="3215" spans="1:1" x14ac:dyDescent="0.2">
      <c r="A3215" s="20" t="s">
        <v>1698</v>
      </c>
    </row>
    <row r="3216" spans="1:1" x14ac:dyDescent="0.2">
      <c r="A3216" s="20" t="s">
        <v>1778</v>
      </c>
    </row>
    <row r="3217" spans="1:1" x14ac:dyDescent="0.2">
      <c r="A3217" s="20" t="s">
        <v>2591</v>
      </c>
    </row>
    <row r="3218" spans="1:1" x14ac:dyDescent="0.2">
      <c r="A3218" s="20" t="s">
        <v>2640</v>
      </c>
    </row>
    <row r="3219" spans="1:1" x14ac:dyDescent="0.2">
      <c r="A3219" s="20" t="s">
        <v>2670</v>
      </c>
    </row>
    <row r="3220" spans="1:1" x14ac:dyDescent="0.2">
      <c r="A3220" s="20" t="s">
        <v>2593</v>
      </c>
    </row>
    <row r="3221" spans="1:1" x14ac:dyDescent="0.2">
      <c r="A3221" s="20" t="s">
        <v>2641</v>
      </c>
    </row>
    <row r="3222" spans="1:1" x14ac:dyDescent="0.2">
      <c r="A3222" s="20" t="s">
        <v>2671</v>
      </c>
    </row>
    <row r="3223" spans="1:1" x14ac:dyDescent="0.2">
      <c r="A3223" s="20" t="s">
        <v>1608</v>
      </c>
    </row>
    <row r="3224" spans="1:1" x14ac:dyDescent="0.2">
      <c r="A3224" s="20" t="s">
        <v>1694</v>
      </c>
    </row>
    <row r="3225" spans="1:1" x14ac:dyDescent="0.2">
      <c r="A3225" s="20" t="s">
        <v>1774</v>
      </c>
    </row>
    <row r="3226" spans="1:1" x14ac:dyDescent="0.2">
      <c r="A3226" s="20" t="s">
        <v>1614</v>
      </c>
    </row>
    <row r="3227" spans="1:1" x14ac:dyDescent="0.2">
      <c r="A3227" s="20" t="s">
        <v>1697</v>
      </c>
    </row>
    <row r="3228" spans="1:1" x14ac:dyDescent="0.2">
      <c r="A3228" s="20" t="s">
        <v>1777</v>
      </c>
    </row>
    <row r="3229" spans="1:1" x14ac:dyDescent="0.2">
      <c r="A3229" s="20" t="s">
        <v>1612</v>
      </c>
    </row>
    <row r="3230" spans="1:1" x14ac:dyDescent="0.2">
      <c r="A3230" s="20" t="s">
        <v>1696</v>
      </c>
    </row>
    <row r="3231" spans="1:1" x14ac:dyDescent="0.2">
      <c r="A3231" s="20" t="s">
        <v>1776</v>
      </c>
    </row>
    <row r="3232" spans="1:1" x14ac:dyDescent="0.2">
      <c r="A3232" s="20" t="s">
        <v>1594</v>
      </c>
    </row>
    <row r="3233" spans="1:1" x14ac:dyDescent="0.2">
      <c r="A3233" s="20" t="s">
        <v>1687</v>
      </c>
    </row>
    <row r="3234" spans="1:1" x14ac:dyDescent="0.2">
      <c r="A3234" s="20" t="s">
        <v>1767</v>
      </c>
    </row>
    <row r="3235" spans="1:1" x14ac:dyDescent="0.2">
      <c r="A3235" s="20" t="s">
        <v>1598</v>
      </c>
    </row>
    <row r="3236" spans="1:1" x14ac:dyDescent="0.2">
      <c r="A3236" s="20" t="s">
        <v>1689</v>
      </c>
    </row>
    <row r="3237" spans="1:1" x14ac:dyDescent="0.2">
      <c r="A3237" s="20" t="s">
        <v>1769</v>
      </c>
    </row>
    <row r="3238" spans="1:1" x14ac:dyDescent="0.2">
      <c r="A3238" s="20" t="s">
        <v>1604</v>
      </c>
    </row>
    <row r="3239" spans="1:1" x14ac:dyDescent="0.2">
      <c r="A3239" s="20" t="s">
        <v>1692</v>
      </c>
    </row>
    <row r="3240" spans="1:1" x14ac:dyDescent="0.2">
      <c r="A3240" s="20" t="s">
        <v>1772</v>
      </c>
    </row>
    <row r="3241" spans="1:1" x14ac:dyDescent="0.2">
      <c r="A3241" s="20" t="s">
        <v>2587</v>
      </c>
    </row>
    <row r="3242" spans="1:1" x14ac:dyDescent="0.2">
      <c r="A3242" s="20" t="s">
        <v>2638</v>
      </c>
    </row>
    <row r="3243" spans="1:1" x14ac:dyDescent="0.2">
      <c r="A3243" s="20" t="s">
        <v>2668</v>
      </c>
    </row>
    <row r="3244" spans="1:1" x14ac:dyDescent="0.2">
      <c r="A3244" s="20" t="s">
        <v>2589</v>
      </c>
    </row>
    <row r="3245" spans="1:1" x14ac:dyDescent="0.2">
      <c r="A3245" s="20" t="s">
        <v>2639</v>
      </c>
    </row>
    <row r="3246" spans="1:1" x14ac:dyDescent="0.2">
      <c r="A3246" s="20" t="s">
        <v>2669</v>
      </c>
    </row>
    <row r="3247" spans="1:1" x14ac:dyDescent="0.2">
      <c r="A3247" s="20" t="s">
        <v>1596</v>
      </c>
    </row>
    <row r="3248" spans="1:1" x14ac:dyDescent="0.2">
      <c r="A3248" s="20" t="s">
        <v>1688</v>
      </c>
    </row>
    <row r="3249" spans="1:1" x14ac:dyDescent="0.2">
      <c r="A3249" s="20" t="s">
        <v>1768</v>
      </c>
    </row>
    <row r="3250" spans="1:1" x14ac:dyDescent="0.2">
      <c r="A3250" s="20" t="s">
        <v>1602</v>
      </c>
    </row>
    <row r="3251" spans="1:1" x14ac:dyDescent="0.2">
      <c r="A3251" s="20" t="s">
        <v>1691</v>
      </c>
    </row>
    <row r="3252" spans="1:1" x14ac:dyDescent="0.2">
      <c r="A3252" s="20" t="s">
        <v>1771</v>
      </c>
    </row>
    <row r="3253" spans="1:1" x14ac:dyDescent="0.2">
      <c r="A3253" s="20" t="s">
        <v>1600</v>
      </c>
    </row>
    <row r="3254" spans="1:1" x14ac:dyDescent="0.2">
      <c r="A3254" s="20" t="s">
        <v>1690</v>
      </c>
    </row>
    <row r="3255" spans="1:1" x14ac:dyDescent="0.2">
      <c r="A3255" s="20" t="s">
        <v>1770</v>
      </c>
    </row>
    <row r="3256" spans="1:1" x14ac:dyDescent="0.2">
      <c r="A3256" s="20" t="s">
        <v>1618</v>
      </c>
    </row>
    <row r="3257" spans="1:1" x14ac:dyDescent="0.2">
      <c r="A3257" s="20" t="s">
        <v>1699</v>
      </c>
    </row>
    <row r="3258" spans="1:1" x14ac:dyDescent="0.2">
      <c r="A3258" s="20" t="s">
        <v>1779</v>
      </c>
    </row>
    <row r="3259" spans="1:1" x14ac:dyDescent="0.2">
      <c r="A3259" s="20" t="s">
        <v>1622</v>
      </c>
    </row>
    <row r="3260" spans="1:1" x14ac:dyDescent="0.2">
      <c r="A3260" s="20" t="s">
        <v>1701</v>
      </c>
    </row>
    <row r="3261" spans="1:1" x14ac:dyDescent="0.2">
      <c r="A3261" s="20" t="s">
        <v>1781</v>
      </c>
    </row>
    <row r="3262" spans="1:1" x14ac:dyDescent="0.2">
      <c r="A3262" s="20" t="s">
        <v>1628</v>
      </c>
    </row>
    <row r="3263" spans="1:1" x14ac:dyDescent="0.2">
      <c r="A3263" s="20" t="s">
        <v>1704</v>
      </c>
    </row>
    <row r="3264" spans="1:1" x14ac:dyDescent="0.2">
      <c r="A3264" s="20" t="s">
        <v>1784</v>
      </c>
    </row>
    <row r="3265" spans="1:1" x14ac:dyDescent="0.2">
      <c r="A3265" s="20" t="s">
        <v>2595</v>
      </c>
    </row>
    <row r="3266" spans="1:1" x14ac:dyDescent="0.2">
      <c r="A3266" s="20" t="s">
        <v>2642</v>
      </c>
    </row>
    <row r="3267" spans="1:1" x14ac:dyDescent="0.2">
      <c r="A3267" s="20" t="s">
        <v>2672</v>
      </c>
    </row>
    <row r="3268" spans="1:1" x14ac:dyDescent="0.2">
      <c r="A3268" s="20" t="s">
        <v>2597</v>
      </c>
    </row>
    <row r="3269" spans="1:1" x14ac:dyDescent="0.2">
      <c r="A3269" s="20" t="s">
        <v>2643</v>
      </c>
    </row>
    <row r="3270" spans="1:1" x14ac:dyDescent="0.2">
      <c r="A3270" s="20" t="s">
        <v>2673</v>
      </c>
    </row>
    <row r="3271" spans="1:1" x14ac:dyDescent="0.2">
      <c r="A3271" s="20" t="s">
        <v>1620</v>
      </c>
    </row>
    <row r="3272" spans="1:1" x14ac:dyDescent="0.2">
      <c r="A3272" s="20" t="s">
        <v>1700</v>
      </c>
    </row>
    <row r="3273" spans="1:1" x14ac:dyDescent="0.2">
      <c r="A3273" s="20" t="s">
        <v>1780</v>
      </c>
    </row>
    <row r="3274" spans="1:1" x14ac:dyDescent="0.2">
      <c r="A3274" s="20" t="s">
        <v>1626</v>
      </c>
    </row>
    <row r="3275" spans="1:1" x14ac:dyDescent="0.2">
      <c r="A3275" s="20" t="s">
        <v>1703</v>
      </c>
    </row>
    <row r="3276" spans="1:1" x14ac:dyDescent="0.2">
      <c r="A3276" s="20" t="s">
        <v>1783</v>
      </c>
    </row>
    <row r="3277" spans="1:1" x14ac:dyDescent="0.2">
      <c r="A3277" s="20" t="s">
        <v>1624</v>
      </c>
    </row>
    <row r="3278" spans="1:1" x14ac:dyDescent="0.2">
      <c r="A3278" s="20" t="s">
        <v>1702</v>
      </c>
    </row>
    <row r="3279" spans="1:1" x14ac:dyDescent="0.2">
      <c r="A3279" s="20" t="s">
        <v>1782</v>
      </c>
    </row>
    <row r="3280" spans="1:1" x14ac:dyDescent="0.2">
      <c r="A3280" s="20" t="s">
        <v>1564</v>
      </c>
    </row>
    <row r="3281" spans="1:1" x14ac:dyDescent="0.2">
      <c r="A3281" s="20" t="s">
        <v>1672</v>
      </c>
    </row>
    <row r="3282" spans="1:1" x14ac:dyDescent="0.2">
      <c r="A3282" s="20" t="s">
        <v>1750</v>
      </c>
    </row>
    <row r="3283" spans="1:1" x14ac:dyDescent="0.2">
      <c r="A3283" s="20" t="s">
        <v>2462</v>
      </c>
    </row>
    <row r="3284" spans="1:1" x14ac:dyDescent="0.2">
      <c r="A3284" s="20" t="s">
        <v>2471</v>
      </c>
    </row>
    <row r="3285" spans="1:1" x14ac:dyDescent="0.2">
      <c r="A3285" s="20" t="s">
        <v>2477</v>
      </c>
    </row>
    <row r="3286" spans="1:1" x14ac:dyDescent="0.2">
      <c r="A3286" s="20" t="s">
        <v>2463</v>
      </c>
    </row>
    <row r="3287" spans="1:1" x14ac:dyDescent="0.2">
      <c r="A3287" s="20" t="s">
        <v>2472</v>
      </c>
    </row>
    <row r="3288" spans="1:1" x14ac:dyDescent="0.2">
      <c r="A3288" s="20" t="s">
        <v>2478</v>
      </c>
    </row>
    <row r="3289" spans="1:1" x14ac:dyDescent="0.2">
      <c r="A3289" s="20" t="s">
        <v>1661</v>
      </c>
    </row>
    <row r="3290" spans="1:1" x14ac:dyDescent="0.2">
      <c r="A3290" s="20" t="s">
        <v>1742</v>
      </c>
    </row>
    <row r="3291" spans="1:1" x14ac:dyDescent="0.2">
      <c r="A3291" s="20" t="s">
        <v>1529</v>
      </c>
    </row>
    <row r="3292" spans="1:1" x14ac:dyDescent="0.2">
      <c r="A3292" s="20" t="s">
        <v>2625</v>
      </c>
    </row>
    <row r="3293" spans="1:1" x14ac:dyDescent="0.2">
      <c r="A3293" s="20" t="s">
        <v>2658</v>
      </c>
    </row>
    <row r="3294" spans="1:1" x14ac:dyDescent="0.2">
      <c r="A3294" s="20" t="s">
        <v>2687</v>
      </c>
    </row>
    <row r="3295" spans="1:1" x14ac:dyDescent="0.2">
      <c r="A3295" s="20" t="s">
        <v>2465</v>
      </c>
    </row>
    <row r="3296" spans="1:1" x14ac:dyDescent="0.2">
      <c r="A3296" s="20" t="s">
        <v>2473</v>
      </c>
    </row>
    <row r="3297" spans="1:1" x14ac:dyDescent="0.2">
      <c r="A3297" s="20" t="s">
        <v>2479</v>
      </c>
    </row>
    <row r="3298" spans="1:1" x14ac:dyDescent="0.2">
      <c r="A3298" s="20" t="s">
        <v>1663</v>
      </c>
    </row>
    <row r="3299" spans="1:1" x14ac:dyDescent="0.2">
      <c r="A3299" s="20" t="s">
        <v>1743</v>
      </c>
    </row>
    <row r="3300" spans="1:1" x14ac:dyDescent="0.2">
      <c r="A3300" s="20" t="s">
        <v>1530</v>
      </c>
    </row>
    <row r="3301" spans="1:1" x14ac:dyDescent="0.2">
      <c r="A3301" s="20" t="s">
        <v>2627</v>
      </c>
    </row>
    <row r="3302" spans="1:1" x14ac:dyDescent="0.2">
      <c r="A3302" s="20" t="s">
        <v>2659</v>
      </c>
    </row>
    <row r="3303" spans="1:1" x14ac:dyDescent="0.2">
      <c r="A3303" s="20" t="s">
        <v>2688</v>
      </c>
    </row>
    <row r="3304" spans="1:1" x14ac:dyDescent="0.2">
      <c r="A3304" s="20" t="s">
        <v>1659</v>
      </c>
    </row>
    <row r="3305" spans="1:1" x14ac:dyDescent="0.2">
      <c r="A3305" s="20" t="s">
        <v>1741</v>
      </c>
    </row>
    <row r="3306" spans="1:1" x14ac:dyDescent="0.2">
      <c r="A3306" s="20" t="s">
        <v>1528</v>
      </c>
    </row>
    <row r="3307" spans="1:1" x14ac:dyDescent="0.2">
      <c r="A3307" s="20" t="s">
        <v>2623</v>
      </c>
    </row>
    <row r="3308" spans="1:1" x14ac:dyDescent="0.2">
      <c r="A3308" s="20" t="s">
        <v>2657</v>
      </c>
    </row>
    <row r="3309" spans="1:1" x14ac:dyDescent="0.2">
      <c r="A3309" s="20" t="s">
        <v>2686</v>
      </c>
    </row>
    <row r="3310" spans="1:1" x14ac:dyDescent="0.2">
      <c r="A3310" s="20" t="s">
        <v>2467</v>
      </c>
    </row>
    <row r="3311" spans="1:1" x14ac:dyDescent="0.2">
      <c r="A3311" s="20" t="s">
        <v>2474</v>
      </c>
    </row>
    <row r="3312" spans="1:1" x14ac:dyDescent="0.2">
      <c r="A3312" s="20" t="s">
        <v>2480</v>
      </c>
    </row>
    <row r="3313" spans="1:1" x14ac:dyDescent="0.2">
      <c r="A3313" s="20" t="s">
        <v>1665</v>
      </c>
    </row>
    <row r="3314" spans="1:1" x14ac:dyDescent="0.2">
      <c r="A3314" s="20" t="s">
        <v>1744</v>
      </c>
    </row>
    <row r="3315" spans="1:1" x14ac:dyDescent="0.2">
      <c r="A3315" s="20" t="s">
        <v>1531</v>
      </c>
    </row>
    <row r="3316" spans="1:1" x14ac:dyDescent="0.2">
      <c r="A3316" s="20" t="s">
        <v>2629</v>
      </c>
    </row>
    <row r="3317" spans="1:1" x14ac:dyDescent="0.2">
      <c r="A3317" s="20" t="s">
        <v>2660</v>
      </c>
    </row>
    <row r="3318" spans="1:1" x14ac:dyDescent="0.2">
      <c r="A3318" s="20" t="s">
        <v>2689</v>
      </c>
    </row>
    <row r="3319" spans="1:1" x14ac:dyDescent="0.2">
      <c r="A3319" s="20" t="s">
        <v>1667</v>
      </c>
    </row>
    <row r="3320" spans="1:1" x14ac:dyDescent="0.2">
      <c r="A3320" s="20" t="s">
        <v>1745</v>
      </c>
    </row>
    <row r="3321" spans="1:1" x14ac:dyDescent="0.2">
      <c r="A3321" s="20" t="s">
        <v>1532</v>
      </c>
    </row>
    <row r="3322" spans="1:1" x14ac:dyDescent="0.2">
      <c r="A3322" s="20" t="s">
        <v>1668</v>
      </c>
    </row>
    <row r="3323" spans="1:1" x14ac:dyDescent="0.2">
      <c r="A3323" s="20" t="s">
        <v>1746</v>
      </c>
    </row>
    <row r="3324" spans="1:1" x14ac:dyDescent="0.2">
      <c r="A3324" s="20" t="s">
        <v>1533</v>
      </c>
    </row>
    <row r="3325" spans="1:1" x14ac:dyDescent="0.2">
      <c r="A3325" s="20" t="s">
        <v>2631</v>
      </c>
    </row>
    <row r="3326" spans="1:1" x14ac:dyDescent="0.2">
      <c r="A3326" s="20" t="s">
        <v>2661</v>
      </c>
    </row>
    <row r="3327" spans="1:1" x14ac:dyDescent="0.2">
      <c r="A3327" s="20" t="s">
        <v>2690</v>
      </c>
    </row>
    <row r="3328" spans="1:1" x14ac:dyDescent="0.2">
      <c r="A3328" s="20" t="s">
        <v>2481</v>
      </c>
    </row>
    <row r="3329" spans="1:1" x14ac:dyDescent="0.2">
      <c r="A3329" s="20" t="s">
        <v>2537</v>
      </c>
    </row>
    <row r="3330" spans="1:1" x14ac:dyDescent="0.2">
      <c r="A3330" s="20" t="s">
        <v>701</v>
      </c>
    </row>
    <row r="3331" spans="1:1" x14ac:dyDescent="0.2">
      <c r="A3331" s="20" t="s">
        <v>2319</v>
      </c>
    </row>
    <row r="3332" spans="1:1" x14ac:dyDescent="0.2">
      <c r="A3332" s="20" t="s">
        <v>2350</v>
      </c>
    </row>
    <row r="3333" spans="1:1" x14ac:dyDescent="0.2">
      <c r="A3333" s="20" t="s">
        <v>2487</v>
      </c>
    </row>
    <row r="3334" spans="1:1" x14ac:dyDescent="0.2">
      <c r="A3334" s="20" t="s">
        <v>2539</v>
      </c>
    </row>
    <row r="3335" spans="1:1" x14ac:dyDescent="0.2">
      <c r="A3335" s="20" t="s">
        <v>703</v>
      </c>
    </row>
    <row r="3336" spans="1:1" x14ac:dyDescent="0.2">
      <c r="A3336" s="20" t="s">
        <v>2321</v>
      </c>
    </row>
    <row r="3337" spans="1:1" x14ac:dyDescent="0.2">
      <c r="A3337" s="20" t="s">
        <v>2352</v>
      </c>
    </row>
    <row r="3338" spans="1:1" x14ac:dyDescent="0.2">
      <c r="A3338" s="20" t="s">
        <v>2493</v>
      </c>
    </row>
    <row r="3339" spans="1:1" x14ac:dyDescent="0.2">
      <c r="A3339" s="20" t="s">
        <v>2543</v>
      </c>
    </row>
    <row r="3340" spans="1:1" x14ac:dyDescent="0.2">
      <c r="A3340" s="20" t="s">
        <v>707</v>
      </c>
    </row>
    <row r="3341" spans="1:1" x14ac:dyDescent="0.2">
      <c r="A3341" s="20" t="s">
        <v>2325</v>
      </c>
    </row>
    <row r="3342" spans="1:1" x14ac:dyDescent="0.2">
      <c r="A3342" s="20" t="s">
        <v>2356</v>
      </c>
    </row>
    <row r="3343" spans="1:1" x14ac:dyDescent="0.2">
      <c r="A3343" s="20" t="s">
        <v>1910</v>
      </c>
    </row>
    <row r="3344" spans="1:1" x14ac:dyDescent="0.2">
      <c r="A3344" s="20" t="s">
        <v>637</v>
      </c>
    </row>
    <row r="3345" spans="1:1" x14ac:dyDescent="0.2">
      <c r="A3345" s="20" t="s">
        <v>416</v>
      </c>
    </row>
    <row r="3346" spans="1:1" x14ac:dyDescent="0.2">
      <c r="A3346" s="20" t="s">
        <v>2407</v>
      </c>
    </row>
    <row r="3347" spans="1:1" x14ac:dyDescent="0.2">
      <c r="A3347" s="20" t="s">
        <v>2209</v>
      </c>
    </row>
    <row r="3348" spans="1:1" x14ac:dyDescent="0.2">
      <c r="A3348" s="20" t="s">
        <v>1918</v>
      </c>
    </row>
    <row r="3349" spans="1:1" x14ac:dyDescent="0.2">
      <c r="A3349" s="20" t="s">
        <v>641</v>
      </c>
    </row>
    <row r="3350" spans="1:1" x14ac:dyDescent="0.2">
      <c r="A3350" s="20" t="s">
        <v>420</v>
      </c>
    </row>
    <row r="3351" spans="1:1" x14ac:dyDescent="0.2">
      <c r="A3351" s="20" t="s">
        <v>2070</v>
      </c>
    </row>
    <row r="3352" spans="1:1" x14ac:dyDescent="0.2">
      <c r="A3352" s="20" t="s">
        <v>2213</v>
      </c>
    </row>
    <row r="3353" spans="1:1" x14ac:dyDescent="0.2">
      <c r="A3353" s="20" t="s">
        <v>2712</v>
      </c>
    </row>
    <row r="3354" spans="1:1" x14ac:dyDescent="0.2">
      <c r="A3354" s="20" t="s">
        <v>2801</v>
      </c>
    </row>
    <row r="3355" spans="1:1" x14ac:dyDescent="0.2">
      <c r="A3355" s="20" t="s">
        <v>2856</v>
      </c>
    </row>
    <row r="3356" spans="1:1" x14ac:dyDescent="0.2">
      <c r="A3356" s="20" t="s">
        <v>2913</v>
      </c>
    </row>
    <row r="3357" spans="1:1" x14ac:dyDescent="0.2">
      <c r="A3357" s="20" t="s">
        <v>2970</v>
      </c>
    </row>
    <row r="3358" spans="1:1" x14ac:dyDescent="0.2">
      <c r="A3358" s="20" t="s">
        <v>2714</v>
      </c>
    </row>
    <row r="3359" spans="1:1" x14ac:dyDescent="0.2">
      <c r="A3359" s="20" t="s">
        <v>2802</v>
      </c>
    </row>
    <row r="3360" spans="1:1" x14ac:dyDescent="0.2">
      <c r="A3360" s="20" t="s">
        <v>2857</v>
      </c>
    </row>
    <row r="3361" spans="1:1" x14ac:dyDescent="0.2">
      <c r="A3361" s="20" t="s">
        <v>2914</v>
      </c>
    </row>
    <row r="3362" spans="1:1" x14ac:dyDescent="0.2">
      <c r="A3362" s="20" t="s">
        <v>2971</v>
      </c>
    </row>
    <row r="3363" spans="1:1" x14ac:dyDescent="0.2">
      <c r="A3363" s="20" t="s">
        <v>1908</v>
      </c>
    </row>
    <row r="3364" spans="1:1" x14ac:dyDescent="0.2">
      <c r="A3364" s="20" t="s">
        <v>636</v>
      </c>
    </row>
    <row r="3365" spans="1:1" x14ac:dyDescent="0.2">
      <c r="A3365" s="20" t="s">
        <v>415</v>
      </c>
    </row>
    <row r="3366" spans="1:1" x14ac:dyDescent="0.2">
      <c r="A3366" s="20" t="s">
        <v>2406</v>
      </c>
    </row>
    <row r="3367" spans="1:1" x14ac:dyDescent="0.2">
      <c r="A3367" s="20" t="s">
        <v>2208</v>
      </c>
    </row>
    <row r="3368" spans="1:1" x14ac:dyDescent="0.2">
      <c r="A3368" s="20" t="s">
        <v>1916</v>
      </c>
    </row>
    <row r="3369" spans="1:1" x14ac:dyDescent="0.2">
      <c r="A3369" s="20" t="s">
        <v>640</v>
      </c>
    </row>
    <row r="3370" spans="1:1" x14ac:dyDescent="0.2">
      <c r="A3370" s="20" t="s">
        <v>419</v>
      </c>
    </row>
    <row r="3371" spans="1:1" x14ac:dyDescent="0.2">
      <c r="A3371" s="20" t="s">
        <v>2069</v>
      </c>
    </row>
    <row r="3372" spans="1:1" x14ac:dyDescent="0.2">
      <c r="A3372" s="20" t="s">
        <v>2212</v>
      </c>
    </row>
    <row r="3373" spans="1:1" x14ac:dyDescent="0.2">
      <c r="A3373" s="20" t="s">
        <v>2495</v>
      </c>
    </row>
    <row r="3374" spans="1:1" x14ac:dyDescent="0.2">
      <c r="A3374" s="20" t="s">
        <v>2544</v>
      </c>
    </row>
    <row r="3375" spans="1:1" x14ac:dyDescent="0.2">
      <c r="A3375" s="20" t="s">
        <v>708</v>
      </c>
    </row>
    <row r="3376" spans="1:1" x14ac:dyDescent="0.2">
      <c r="A3376" s="20" t="s">
        <v>2326</v>
      </c>
    </row>
    <row r="3377" spans="1:1" x14ac:dyDescent="0.2">
      <c r="A3377" s="20" t="s">
        <v>2357</v>
      </c>
    </row>
    <row r="3378" spans="1:1" x14ac:dyDescent="0.2">
      <c r="A3378" s="20" t="s">
        <v>1914</v>
      </c>
    </row>
    <row r="3379" spans="1:1" x14ac:dyDescent="0.2">
      <c r="A3379" s="20" t="s">
        <v>639</v>
      </c>
    </row>
    <row r="3380" spans="1:1" x14ac:dyDescent="0.2">
      <c r="A3380" s="20" t="s">
        <v>418</v>
      </c>
    </row>
    <row r="3381" spans="1:1" x14ac:dyDescent="0.2">
      <c r="A3381" s="20" t="s">
        <v>2068</v>
      </c>
    </row>
    <row r="3382" spans="1:1" x14ac:dyDescent="0.2">
      <c r="A3382" s="20" t="s">
        <v>2211</v>
      </c>
    </row>
    <row r="3383" spans="1:1" x14ac:dyDescent="0.2">
      <c r="A3383" s="20" t="s">
        <v>1912</v>
      </c>
    </row>
    <row r="3384" spans="1:1" x14ac:dyDescent="0.2">
      <c r="A3384" s="20" t="s">
        <v>638</v>
      </c>
    </row>
    <row r="3385" spans="1:1" x14ac:dyDescent="0.2">
      <c r="A3385" s="20" t="s">
        <v>417</v>
      </c>
    </row>
    <row r="3386" spans="1:1" x14ac:dyDescent="0.2">
      <c r="A3386" s="20" t="s">
        <v>2067</v>
      </c>
    </row>
    <row r="3387" spans="1:1" x14ac:dyDescent="0.2">
      <c r="A3387" s="20" t="s">
        <v>2210</v>
      </c>
    </row>
    <row r="3388" spans="1:1" x14ac:dyDescent="0.2">
      <c r="A3388" s="20" t="s">
        <v>15</v>
      </c>
    </row>
    <row r="3389" spans="1:1" x14ac:dyDescent="0.2">
      <c r="A3389" s="20" t="s">
        <v>592</v>
      </c>
    </row>
    <row r="3390" spans="1:1" x14ac:dyDescent="0.2">
      <c r="A3390" s="20" t="s">
        <v>372</v>
      </c>
    </row>
    <row r="3391" spans="1:1" x14ac:dyDescent="0.2">
      <c r="A3391" s="20" t="s">
        <v>2363</v>
      </c>
    </row>
    <row r="3392" spans="1:1" x14ac:dyDescent="0.2">
      <c r="A3392" s="20" t="s">
        <v>2164</v>
      </c>
    </row>
    <row r="3393" spans="1:1" x14ac:dyDescent="0.2">
      <c r="A3393" s="20" t="s">
        <v>23</v>
      </c>
    </row>
    <row r="3394" spans="1:1" x14ac:dyDescent="0.2">
      <c r="A3394" s="20" t="s">
        <v>597</v>
      </c>
    </row>
    <row r="3395" spans="1:1" x14ac:dyDescent="0.2">
      <c r="A3395" s="20" t="s">
        <v>376</v>
      </c>
    </row>
    <row r="3396" spans="1:1" x14ac:dyDescent="0.2">
      <c r="A3396" s="20" t="s">
        <v>2367</v>
      </c>
    </row>
    <row r="3397" spans="1:1" x14ac:dyDescent="0.2">
      <c r="A3397" s="20" t="s">
        <v>2168</v>
      </c>
    </row>
    <row r="3398" spans="1:1" x14ac:dyDescent="0.2">
      <c r="A3398" s="20" t="s">
        <v>2695</v>
      </c>
    </row>
    <row r="3399" spans="1:1" x14ac:dyDescent="0.2">
      <c r="A3399" s="20" t="s">
        <v>2788</v>
      </c>
    </row>
    <row r="3400" spans="1:1" x14ac:dyDescent="0.2">
      <c r="A3400" s="20" t="s">
        <v>2844</v>
      </c>
    </row>
    <row r="3401" spans="1:1" x14ac:dyDescent="0.2">
      <c r="A3401" s="20" t="s">
        <v>2901</v>
      </c>
    </row>
    <row r="3402" spans="1:1" x14ac:dyDescent="0.2">
      <c r="A3402" s="20" t="s">
        <v>2958</v>
      </c>
    </row>
    <row r="3403" spans="1:1" x14ac:dyDescent="0.2">
      <c r="A3403" s="20" t="s">
        <v>2697</v>
      </c>
    </row>
    <row r="3404" spans="1:1" x14ac:dyDescent="0.2">
      <c r="A3404" s="20" t="s">
        <v>2790</v>
      </c>
    </row>
    <row r="3405" spans="1:1" x14ac:dyDescent="0.2">
      <c r="A3405" s="20" t="s">
        <v>2845</v>
      </c>
    </row>
    <row r="3406" spans="1:1" x14ac:dyDescent="0.2">
      <c r="A3406" s="20" t="s">
        <v>2902</v>
      </c>
    </row>
    <row r="3407" spans="1:1" x14ac:dyDescent="0.2">
      <c r="A3407" s="20" t="s">
        <v>2959</v>
      </c>
    </row>
    <row r="3408" spans="1:1" x14ac:dyDescent="0.2">
      <c r="A3408" s="20" t="s">
        <v>13</v>
      </c>
    </row>
    <row r="3409" spans="1:1" x14ac:dyDescent="0.2">
      <c r="A3409" s="20" t="s">
        <v>591</v>
      </c>
    </row>
    <row r="3410" spans="1:1" x14ac:dyDescent="0.2">
      <c r="A3410" s="20" t="s">
        <v>371</v>
      </c>
    </row>
    <row r="3411" spans="1:1" x14ac:dyDescent="0.2">
      <c r="A3411" s="20" t="s">
        <v>2362</v>
      </c>
    </row>
    <row r="3412" spans="1:1" x14ac:dyDescent="0.2">
      <c r="A3412" s="20" t="s">
        <v>2163</v>
      </c>
    </row>
    <row r="3413" spans="1:1" x14ac:dyDescent="0.2">
      <c r="A3413" s="20" t="s">
        <v>21</v>
      </c>
    </row>
    <row r="3414" spans="1:1" x14ac:dyDescent="0.2">
      <c r="A3414" s="20" t="s">
        <v>596</v>
      </c>
    </row>
    <row r="3415" spans="1:1" x14ac:dyDescent="0.2">
      <c r="A3415" s="20" t="s">
        <v>375</v>
      </c>
    </row>
    <row r="3416" spans="1:1" x14ac:dyDescent="0.2">
      <c r="A3416" s="20" t="s">
        <v>2366</v>
      </c>
    </row>
    <row r="3417" spans="1:1" x14ac:dyDescent="0.2">
      <c r="A3417" s="20" t="s">
        <v>2167</v>
      </c>
    </row>
    <row r="3418" spans="1:1" x14ac:dyDescent="0.2">
      <c r="A3418" s="20" t="s">
        <v>2489</v>
      </c>
    </row>
    <row r="3419" spans="1:1" x14ac:dyDescent="0.2">
      <c r="A3419" s="20" t="s">
        <v>2540</v>
      </c>
    </row>
    <row r="3420" spans="1:1" x14ac:dyDescent="0.2">
      <c r="A3420" s="20" t="s">
        <v>704</v>
      </c>
    </row>
    <row r="3421" spans="1:1" x14ac:dyDescent="0.2">
      <c r="A3421" s="20" t="s">
        <v>2322</v>
      </c>
    </row>
    <row r="3422" spans="1:1" x14ac:dyDescent="0.2">
      <c r="A3422" s="20" t="s">
        <v>2353</v>
      </c>
    </row>
    <row r="3423" spans="1:1" x14ac:dyDescent="0.2">
      <c r="A3423" s="20" t="s">
        <v>19</v>
      </c>
    </row>
    <row r="3424" spans="1:1" x14ac:dyDescent="0.2">
      <c r="A3424" s="20" t="s">
        <v>595</v>
      </c>
    </row>
    <row r="3425" spans="1:1" x14ac:dyDescent="0.2">
      <c r="A3425" s="20" t="s">
        <v>374</v>
      </c>
    </row>
    <row r="3426" spans="1:1" x14ac:dyDescent="0.2">
      <c r="A3426" s="20" t="s">
        <v>2365</v>
      </c>
    </row>
    <row r="3427" spans="1:1" x14ac:dyDescent="0.2">
      <c r="A3427" s="20" t="s">
        <v>2166</v>
      </c>
    </row>
    <row r="3428" spans="1:1" x14ac:dyDescent="0.2">
      <c r="A3428" s="20" t="s">
        <v>17</v>
      </c>
    </row>
    <row r="3429" spans="1:1" x14ac:dyDescent="0.2">
      <c r="A3429" s="20" t="s">
        <v>594</v>
      </c>
    </row>
    <row r="3430" spans="1:1" x14ac:dyDescent="0.2">
      <c r="A3430" s="20" t="s">
        <v>373</v>
      </c>
    </row>
    <row r="3431" spans="1:1" x14ac:dyDescent="0.2">
      <c r="A3431" s="20" t="s">
        <v>2364</v>
      </c>
    </row>
    <row r="3432" spans="1:1" x14ac:dyDescent="0.2">
      <c r="A3432" s="20" t="s">
        <v>2165</v>
      </c>
    </row>
    <row r="3433" spans="1:1" x14ac:dyDescent="0.2">
      <c r="A3433" s="20" t="s">
        <v>2490</v>
      </c>
    </row>
    <row r="3434" spans="1:1" x14ac:dyDescent="0.2">
      <c r="A3434" s="20" t="s">
        <v>2541</v>
      </c>
    </row>
    <row r="3435" spans="1:1" x14ac:dyDescent="0.2">
      <c r="A3435" s="20" t="s">
        <v>705</v>
      </c>
    </row>
    <row r="3436" spans="1:1" x14ac:dyDescent="0.2">
      <c r="A3436" s="20" t="s">
        <v>2323</v>
      </c>
    </row>
    <row r="3437" spans="1:1" x14ac:dyDescent="0.2">
      <c r="A3437" s="20" t="s">
        <v>2354</v>
      </c>
    </row>
    <row r="3438" spans="1:1" x14ac:dyDescent="0.2">
      <c r="A3438" s="20" t="s">
        <v>69</v>
      </c>
    </row>
    <row r="3439" spans="1:1" x14ac:dyDescent="0.2">
      <c r="A3439" s="20" t="s">
        <v>631</v>
      </c>
    </row>
    <row r="3440" spans="1:1" x14ac:dyDescent="0.2">
      <c r="A3440" s="20" t="s">
        <v>410</v>
      </c>
    </row>
    <row r="3441" spans="1:1" x14ac:dyDescent="0.2">
      <c r="A3441" s="20" t="s">
        <v>2401</v>
      </c>
    </row>
    <row r="3442" spans="1:1" x14ac:dyDescent="0.2">
      <c r="A3442" s="20" t="s">
        <v>2202</v>
      </c>
    </row>
    <row r="3443" spans="1:1" x14ac:dyDescent="0.2">
      <c r="A3443" s="20" t="s">
        <v>1906</v>
      </c>
    </row>
    <row r="3444" spans="1:1" x14ac:dyDescent="0.2">
      <c r="A3444" s="20" t="s">
        <v>635</v>
      </c>
    </row>
    <row r="3445" spans="1:1" x14ac:dyDescent="0.2">
      <c r="A3445" s="20" t="s">
        <v>414</v>
      </c>
    </row>
    <row r="3446" spans="1:1" x14ac:dyDescent="0.2">
      <c r="A3446" s="20" t="s">
        <v>2405</v>
      </c>
    </row>
    <row r="3447" spans="1:1" x14ac:dyDescent="0.2">
      <c r="A3447" s="20" t="s">
        <v>2206</v>
      </c>
    </row>
    <row r="3448" spans="1:1" x14ac:dyDescent="0.2">
      <c r="A3448" s="20" t="s">
        <v>2708</v>
      </c>
    </row>
    <row r="3449" spans="1:1" x14ac:dyDescent="0.2">
      <c r="A3449" s="20" t="s">
        <v>2799</v>
      </c>
    </row>
    <row r="3450" spans="1:1" x14ac:dyDescent="0.2">
      <c r="A3450" s="20" t="s">
        <v>2854</v>
      </c>
    </row>
    <row r="3451" spans="1:1" x14ac:dyDescent="0.2">
      <c r="A3451" s="20" t="s">
        <v>2911</v>
      </c>
    </row>
    <row r="3452" spans="1:1" x14ac:dyDescent="0.2">
      <c r="A3452" s="20" t="s">
        <v>2968</v>
      </c>
    </row>
    <row r="3453" spans="1:1" x14ac:dyDescent="0.2">
      <c r="A3453" s="20" t="s">
        <v>2710</v>
      </c>
    </row>
    <row r="3454" spans="1:1" x14ac:dyDescent="0.2">
      <c r="A3454" s="20" t="s">
        <v>2800</v>
      </c>
    </row>
    <row r="3455" spans="1:1" x14ac:dyDescent="0.2">
      <c r="A3455" s="20" t="s">
        <v>2855</v>
      </c>
    </row>
    <row r="3456" spans="1:1" x14ac:dyDescent="0.2">
      <c r="A3456" s="20" t="s">
        <v>2912</v>
      </c>
    </row>
    <row r="3457" spans="1:1" x14ac:dyDescent="0.2">
      <c r="A3457" s="20" t="s">
        <v>2969</v>
      </c>
    </row>
    <row r="3458" spans="1:1" x14ac:dyDescent="0.2">
      <c r="A3458" s="20" t="s">
        <v>67</v>
      </c>
    </row>
    <row r="3459" spans="1:1" x14ac:dyDescent="0.2">
      <c r="A3459" s="20" t="s">
        <v>630</v>
      </c>
    </row>
    <row r="3460" spans="1:1" x14ac:dyDescent="0.2">
      <c r="A3460" s="20" t="s">
        <v>409</v>
      </c>
    </row>
    <row r="3461" spans="1:1" x14ac:dyDescent="0.2">
      <c r="A3461" s="20" t="s">
        <v>2400</v>
      </c>
    </row>
    <row r="3462" spans="1:1" x14ac:dyDescent="0.2">
      <c r="A3462" s="20" t="s">
        <v>2201</v>
      </c>
    </row>
    <row r="3463" spans="1:1" x14ac:dyDescent="0.2">
      <c r="A3463" s="20" t="s">
        <v>1904</v>
      </c>
    </row>
    <row r="3464" spans="1:1" x14ac:dyDescent="0.2">
      <c r="A3464" s="20" t="s">
        <v>634</v>
      </c>
    </row>
    <row r="3465" spans="1:1" x14ac:dyDescent="0.2">
      <c r="A3465" s="20" t="s">
        <v>413</v>
      </c>
    </row>
    <row r="3466" spans="1:1" x14ac:dyDescent="0.2">
      <c r="A3466" s="20" t="s">
        <v>2404</v>
      </c>
    </row>
    <row r="3467" spans="1:1" x14ac:dyDescent="0.2">
      <c r="A3467" s="20" t="s">
        <v>2205</v>
      </c>
    </row>
    <row r="3468" spans="1:1" x14ac:dyDescent="0.2">
      <c r="A3468" s="20" t="s">
        <v>2492</v>
      </c>
    </row>
    <row r="3469" spans="1:1" x14ac:dyDescent="0.2">
      <c r="A3469" s="20" t="s">
        <v>2542</v>
      </c>
    </row>
    <row r="3470" spans="1:1" x14ac:dyDescent="0.2">
      <c r="A3470" s="20" t="s">
        <v>706</v>
      </c>
    </row>
    <row r="3471" spans="1:1" x14ac:dyDescent="0.2">
      <c r="A3471" s="20" t="s">
        <v>2324</v>
      </c>
    </row>
    <row r="3472" spans="1:1" x14ac:dyDescent="0.2">
      <c r="A3472" s="20" t="s">
        <v>2355</v>
      </c>
    </row>
    <row r="3473" spans="1:1" x14ac:dyDescent="0.2">
      <c r="A3473" s="20" t="s">
        <v>1902</v>
      </c>
    </row>
    <row r="3474" spans="1:1" x14ac:dyDescent="0.2">
      <c r="A3474" s="20" t="s">
        <v>633</v>
      </c>
    </row>
    <row r="3475" spans="1:1" x14ac:dyDescent="0.2">
      <c r="A3475" s="20" t="s">
        <v>412</v>
      </c>
    </row>
    <row r="3476" spans="1:1" x14ac:dyDescent="0.2">
      <c r="A3476" s="20" t="s">
        <v>2403</v>
      </c>
    </row>
    <row r="3477" spans="1:1" x14ac:dyDescent="0.2">
      <c r="A3477" s="20" t="s">
        <v>2204</v>
      </c>
    </row>
    <row r="3478" spans="1:1" x14ac:dyDescent="0.2">
      <c r="A3478" s="20" t="s">
        <v>71</v>
      </c>
    </row>
    <row r="3479" spans="1:1" x14ac:dyDescent="0.2">
      <c r="A3479" s="20" t="s">
        <v>632</v>
      </c>
    </row>
    <row r="3480" spans="1:1" x14ac:dyDescent="0.2">
      <c r="A3480" s="20" t="s">
        <v>411</v>
      </c>
    </row>
    <row r="3481" spans="1:1" x14ac:dyDescent="0.2">
      <c r="A3481" s="20" t="s">
        <v>2402</v>
      </c>
    </row>
    <row r="3482" spans="1:1" x14ac:dyDescent="0.2">
      <c r="A3482" s="20" t="s">
        <v>2203</v>
      </c>
    </row>
    <row r="3483" spans="1:1" x14ac:dyDescent="0.2">
      <c r="A3483" s="20" t="s">
        <v>25</v>
      </c>
    </row>
    <row r="3484" spans="1:1" x14ac:dyDescent="0.2">
      <c r="A3484" s="20" t="s">
        <v>598</v>
      </c>
    </row>
    <row r="3485" spans="1:1" x14ac:dyDescent="0.2">
      <c r="A3485" s="20" t="s">
        <v>377</v>
      </c>
    </row>
    <row r="3486" spans="1:1" x14ac:dyDescent="0.2">
      <c r="A3486" s="20" t="s">
        <v>2368</v>
      </c>
    </row>
    <row r="3487" spans="1:1" x14ac:dyDescent="0.2">
      <c r="A3487" s="20" t="s">
        <v>2169</v>
      </c>
    </row>
    <row r="3488" spans="1:1" x14ac:dyDescent="0.2">
      <c r="A3488" s="20" t="s">
        <v>1920</v>
      </c>
    </row>
    <row r="3489" spans="1:1" x14ac:dyDescent="0.2">
      <c r="A3489" s="20" t="s">
        <v>642</v>
      </c>
    </row>
    <row r="3490" spans="1:1" x14ac:dyDescent="0.2">
      <c r="A3490" s="20" t="s">
        <v>421</v>
      </c>
    </row>
    <row r="3491" spans="1:1" x14ac:dyDescent="0.2">
      <c r="A3491" s="20" t="s">
        <v>2071</v>
      </c>
    </row>
    <row r="3492" spans="1:1" x14ac:dyDescent="0.2">
      <c r="A3492" s="20" t="s">
        <v>2214</v>
      </c>
    </row>
    <row r="3493" spans="1:1" x14ac:dyDescent="0.2">
      <c r="A3493" s="20" t="s">
        <v>1926</v>
      </c>
    </row>
    <row r="3494" spans="1:1" x14ac:dyDescent="0.2">
      <c r="A3494" s="20" t="s">
        <v>645</v>
      </c>
    </row>
    <row r="3495" spans="1:1" x14ac:dyDescent="0.2">
      <c r="A3495" s="20" t="s">
        <v>424</v>
      </c>
    </row>
    <row r="3496" spans="1:1" x14ac:dyDescent="0.2">
      <c r="A3496" s="20" t="s">
        <v>2074</v>
      </c>
    </row>
    <row r="3497" spans="1:1" x14ac:dyDescent="0.2">
      <c r="A3497" s="20" t="s">
        <v>2217</v>
      </c>
    </row>
    <row r="3498" spans="1:1" x14ac:dyDescent="0.2">
      <c r="A3498" s="20" t="s">
        <v>1934</v>
      </c>
    </row>
    <row r="3499" spans="1:1" x14ac:dyDescent="0.2">
      <c r="A3499" s="20" t="s">
        <v>649</v>
      </c>
    </row>
    <row r="3500" spans="1:1" x14ac:dyDescent="0.2">
      <c r="A3500" s="20" t="s">
        <v>428</v>
      </c>
    </row>
    <row r="3501" spans="1:1" x14ac:dyDescent="0.2">
      <c r="A3501" s="20" t="s">
        <v>2078</v>
      </c>
    </row>
    <row r="3502" spans="1:1" x14ac:dyDescent="0.2">
      <c r="A3502" s="20" t="s">
        <v>2221</v>
      </c>
    </row>
    <row r="3503" spans="1:1" x14ac:dyDescent="0.2">
      <c r="A3503" s="20" t="s">
        <v>2716</v>
      </c>
    </row>
    <row r="3504" spans="1:1" x14ac:dyDescent="0.2">
      <c r="A3504" s="20" t="s">
        <v>2803</v>
      </c>
    </row>
    <row r="3505" spans="1:1" x14ac:dyDescent="0.2">
      <c r="A3505" s="20" t="s">
        <v>2858</v>
      </c>
    </row>
    <row r="3506" spans="1:1" x14ac:dyDescent="0.2">
      <c r="A3506" s="20" t="s">
        <v>2915</v>
      </c>
    </row>
    <row r="3507" spans="1:1" x14ac:dyDescent="0.2">
      <c r="A3507" s="20" t="s">
        <v>2972</v>
      </c>
    </row>
    <row r="3508" spans="1:1" x14ac:dyDescent="0.2">
      <c r="A3508" s="20" t="s">
        <v>2718</v>
      </c>
    </row>
    <row r="3509" spans="1:1" x14ac:dyDescent="0.2">
      <c r="A3509" s="20" t="s">
        <v>2804</v>
      </c>
    </row>
    <row r="3510" spans="1:1" x14ac:dyDescent="0.2">
      <c r="A3510" s="20" t="s">
        <v>2859</v>
      </c>
    </row>
    <row r="3511" spans="1:1" x14ac:dyDescent="0.2">
      <c r="A3511" s="20" t="s">
        <v>2916</v>
      </c>
    </row>
    <row r="3512" spans="1:1" x14ac:dyDescent="0.2">
      <c r="A3512" s="20" t="s">
        <v>2973</v>
      </c>
    </row>
    <row r="3513" spans="1:1" x14ac:dyDescent="0.2">
      <c r="A3513" s="20" t="s">
        <v>1924</v>
      </c>
    </row>
    <row r="3514" spans="1:1" x14ac:dyDescent="0.2">
      <c r="A3514" s="20" t="s">
        <v>644</v>
      </c>
    </row>
    <row r="3515" spans="1:1" x14ac:dyDescent="0.2">
      <c r="A3515" s="20" t="s">
        <v>423</v>
      </c>
    </row>
    <row r="3516" spans="1:1" x14ac:dyDescent="0.2">
      <c r="A3516" s="20" t="s">
        <v>2073</v>
      </c>
    </row>
    <row r="3517" spans="1:1" x14ac:dyDescent="0.2">
      <c r="A3517" s="20" t="s">
        <v>2216</v>
      </c>
    </row>
    <row r="3518" spans="1:1" x14ac:dyDescent="0.2">
      <c r="A3518" s="20" t="s">
        <v>1932</v>
      </c>
    </row>
    <row r="3519" spans="1:1" x14ac:dyDescent="0.2">
      <c r="A3519" s="20" t="s">
        <v>648</v>
      </c>
    </row>
    <row r="3520" spans="1:1" x14ac:dyDescent="0.2">
      <c r="A3520" s="20" t="s">
        <v>427</v>
      </c>
    </row>
    <row r="3521" spans="1:1" x14ac:dyDescent="0.2">
      <c r="A3521" s="20" t="s">
        <v>2077</v>
      </c>
    </row>
    <row r="3522" spans="1:1" x14ac:dyDescent="0.2">
      <c r="A3522" s="20" t="s">
        <v>2220</v>
      </c>
    </row>
    <row r="3523" spans="1:1" x14ac:dyDescent="0.2">
      <c r="A3523" s="20" t="s">
        <v>1922</v>
      </c>
    </row>
    <row r="3524" spans="1:1" x14ac:dyDescent="0.2">
      <c r="A3524" s="20" t="s">
        <v>643</v>
      </c>
    </row>
    <row r="3525" spans="1:1" x14ac:dyDescent="0.2">
      <c r="A3525" s="20" t="s">
        <v>422</v>
      </c>
    </row>
    <row r="3526" spans="1:1" x14ac:dyDescent="0.2">
      <c r="A3526" s="20" t="s">
        <v>2072</v>
      </c>
    </row>
    <row r="3527" spans="1:1" x14ac:dyDescent="0.2">
      <c r="A3527" s="20" t="s">
        <v>2215</v>
      </c>
    </row>
    <row r="3528" spans="1:1" x14ac:dyDescent="0.2">
      <c r="A3528" s="20" t="s">
        <v>1930</v>
      </c>
    </row>
    <row r="3529" spans="1:1" x14ac:dyDescent="0.2">
      <c r="A3529" s="20" t="s">
        <v>647</v>
      </c>
    </row>
    <row r="3530" spans="1:1" x14ac:dyDescent="0.2">
      <c r="A3530" s="20" t="s">
        <v>426</v>
      </c>
    </row>
    <row r="3531" spans="1:1" x14ac:dyDescent="0.2">
      <c r="A3531" s="20" t="s">
        <v>2076</v>
      </c>
    </row>
    <row r="3532" spans="1:1" x14ac:dyDescent="0.2">
      <c r="A3532" s="20" t="s">
        <v>2219</v>
      </c>
    </row>
    <row r="3533" spans="1:1" x14ac:dyDescent="0.2">
      <c r="A3533" s="20" t="s">
        <v>1928</v>
      </c>
    </row>
    <row r="3534" spans="1:1" x14ac:dyDescent="0.2">
      <c r="A3534" s="20" t="s">
        <v>646</v>
      </c>
    </row>
    <row r="3535" spans="1:1" x14ac:dyDescent="0.2">
      <c r="A3535" s="20" t="s">
        <v>425</v>
      </c>
    </row>
    <row r="3536" spans="1:1" x14ac:dyDescent="0.2">
      <c r="A3536" s="20" t="s">
        <v>2075</v>
      </c>
    </row>
    <row r="3537" spans="1:1" x14ac:dyDescent="0.2">
      <c r="A3537" s="20" t="s">
        <v>2218</v>
      </c>
    </row>
    <row r="3538" spans="1:1" x14ac:dyDescent="0.2">
      <c r="A3538" s="20" t="s">
        <v>29</v>
      </c>
    </row>
    <row r="3539" spans="1:1" x14ac:dyDescent="0.2">
      <c r="A3539" s="20" t="s">
        <v>601</v>
      </c>
    </row>
    <row r="3540" spans="1:1" x14ac:dyDescent="0.2">
      <c r="A3540" s="20" t="s">
        <v>380</v>
      </c>
    </row>
    <row r="3541" spans="1:1" x14ac:dyDescent="0.2">
      <c r="A3541" s="20" t="s">
        <v>2371</v>
      </c>
    </row>
    <row r="3542" spans="1:1" x14ac:dyDescent="0.2">
      <c r="A3542" s="20" t="s">
        <v>2172</v>
      </c>
    </row>
    <row r="3543" spans="1:1" x14ac:dyDescent="0.2">
      <c r="A3543" s="20" t="s">
        <v>34</v>
      </c>
    </row>
    <row r="3544" spans="1:1" x14ac:dyDescent="0.2">
      <c r="A3544" s="20" t="s">
        <v>605</v>
      </c>
    </row>
    <row r="3545" spans="1:1" x14ac:dyDescent="0.2">
      <c r="A3545" s="20" t="s">
        <v>384</v>
      </c>
    </row>
    <row r="3546" spans="1:1" x14ac:dyDescent="0.2">
      <c r="A3546" s="20" t="s">
        <v>2375</v>
      </c>
    </row>
    <row r="3547" spans="1:1" x14ac:dyDescent="0.2">
      <c r="A3547" s="20" t="s">
        <v>2176</v>
      </c>
    </row>
    <row r="3548" spans="1:1" x14ac:dyDescent="0.2">
      <c r="A3548" s="20" t="s">
        <v>2699</v>
      </c>
    </row>
    <row r="3549" spans="1:1" x14ac:dyDescent="0.2">
      <c r="A3549" s="20" t="s">
        <v>2791</v>
      </c>
    </row>
    <row r="3550" spans="1:1" x14ac:dyDescent="0.2">
      <c r="A3550" s="20" t="s">
        <v>2846</v>
      </c>
    </row>
    <row r="3551" spans="1:1" x14ac:dyDescent="0.2">
      <c r="A3551" s="20" t="s">
        <v>2903</v>
      </c>
    </row>
    <row r="3552" spans="1:1" x14ac:dyDescent="0.2">
      <c r="A3552" s="20" t="s">
        <v>2960</v>
      </c>
    </row>
    <row r="3553" spans="1:1" x14ac:dyDescent="0.2">
      <c r="A3553" s="20" t="s">
        <v>2700</v>
      </c>
    </row>
    <row r="3554" spans="1:1" x14ac:dyDescent="0.2">
      <c r="A3554" s="20" t="s">
        <v>2792</v>
      </c>
    </row>
    <row r="3555" spans="1:1" x14ac:dyDescent="0.2">
      <c r="A3555" s="20" t="s">
        <v>2847</v>
      </c>
    </row>
    <row r="3556" spans="1:1" x14ac:dyDescent="0.2">
      <c r="A3556" s="20" t="s">
        <v>2904</v>
      </c>
    </row>
    <row r="3557" spans="1:1" x14ac:dyDescent="0.2">
      <c r="A3557" s="20" t="s">
        <v>2961</v>
      </c>
    </row>
    <row r="3558" spans="1:1" x14ac:dyDescent="0.2">
      <c r="A3558" s="20" t="s">
        <v>28</v>
      </c>
    </row>
    <row r="3559" spans="1:1" x14ac:dyDescent="0.2">
      <c r="A3559" s="20" t="s">
        <v>600</v>
      </c>
    </row>
    <row r="3560" spans="1:1" x14ac:dyDescent="0.2">
      <c r="A3560" s="20" t="s">
        <v>379</v>
      </c>
    </row>
    <row r="3561" spans="1:1" x14ac:dyDescent="0.2">
      <c r="A3561" s="20" t="s">
        <v>2370</v>
      </c>
    </row>
    <row r="3562" spans="1:1" x14ac:dyDescent="0.2">
      <c r="A3562" s="20" t="s">
        <v>2171</v>
      </c>
    </row>
    <row r="3563" spans="1:1" x14ac:dyDescent="0.2">
      <c r="A3563" s="20" t="s">
        <v>33</v>
      </c>
    </row>
    <row r="3564" spans="1:1" x14ac:dyDescent="0.2">
      <c r="A3564" s="20" t="s">
        <v>604</v>
      </c>
    </row>
    <row r="3565" spans="1:1" x14ac:dyDescent="0.2">
      <c r="A3565" s="20" t="s">
        <v>383</v>
      </c>
    </row>
    <row r="3566" spans="1:1" x14ac:dyDescent="0.2">
      <c r="A3566" s="20" t="s">
        <v>2374</v>
      </c>
    </row>
    <row r="3567" spans="1:1" x14ac:dyDescent="0.2">
      <c r="A3567" s="20" t="s">
        <v>2175</v>
      </c>
    </row>
    <row r="3568" spans="1:1" x14ac:dyDescent="0.2">
      <c r="A3568" s="20" t="s">
        <v>26</v>
      </c>
    </row>
    <row r="3569" spans="1:1" x14ac:dyDescent="0.2">
      <c r="A3569" s="20" t="s">
        <v>599</v>
      </c>
    </row>
    <row r="3570" spans="1:1" x14ac:dyDescent="0.2">
      <c r="A3570" s="20" t="s">
        <v>378</v>
      </c>
    </row>
    <row r="3571" spans="1:1" x14ac:dyDescent="0.2">
      <c r="A3571" s="20" t="s">
        <v>2369</v>
      </c>
    </row>
    <row r="3572" spans="1:1" x14ac:dyDescent="0.2">
      <c r="A3572" s="20" t="s">
        <v>2170</v>
      </c>
    </row>
    <row r="3573" spans="1:1" x14ac:dyDescent="0.2">
      <c r="A3573" s="20" t="s">
        <v>31</v>
      </c>
    </row>
    <row r="3574" spans="1:1" x14ac:dyDescent="0.2">
      <c r="A3574" s="20" t="s">
        <v>603</v>
      </c>
    </row>
    <row r="3575" spans="1:1" x14ac:dyDescent="0.2">
      <c r="A3575" s="20" t="s">
        <v>382</v>
      </c>
    </row>
    <row r="3576" spans="1:1" x14ac:dyDescent="0.2">
      <c r="A3576" s="20" t="s">
        <v>2373</v>
      </c>
    </row>
    <row r="3577" spans="1:1" x14ac:dyDescent="0.2">
      <c r="A3577" s="20" t="s">
        <v>2174</v>
      </c>
    </row>
    <row r="3578" spans="1:1" x14ac:dyDescent="0.2">
      <c r="A3578" s="20" t="s">
        <v>30</v>
      </c>
    </row>
    <row r="3579" spans="1:1" x14ac:dyDescent="0.2">
      <c r="A3579" s="20" t="s">
        <v>602</v>
      </c>
    </row>
    <row r="3580" spans="1:1" x14ac:dyDescent="0.2">
      <c r="A3580" s="20" t="s">
        <v>381</v>
      </c>
    </row>
    <row r="3581" spans="1:1" x14ac:dyDescent="0.2">
      <c r="A3581" s="20" t="s">
        <v>2372</v>
      </c>
    </row>
    <row r="3582" spans="1:1" x14ac:dyDescent="0.2">
      <c r="A3582" s="20" t="s">
        <v>2173</v>
      </c>
    </row>
    <row r="3583" spans="1:1" x14ac:dyDescent="0.2">
      <c r="A3583" s="20" t="s">
        <v>2</v>
      </c>
    </row>
    <row r="3584" spans="1:1" x14ac:dyDescent="0.2">
      <c r="A3584" s="20" t="s">
        <v>586</v>
      </c>
    </row>
    <row r="3585" spans="1:1" x14ac:dyDescent="0.2">
      <c r="A3585" s="20" t="s">
        <v>366</v>
      </c>
    </row>
    <row r="3586" spans="1:1" x14ac:dyDescent="0.2">
      <c r="A3586" s="20" t="s">
        <v>552</v>
      </c>
    </row>
    <row r="3587" spans="1:1" x14ac:dyDescent="0.2">
      <c r="A3587" s="20" t="s">
        <v>2155</v>
      </c>
    </row>
    <row r="3588" spans="1:1" x14ac:dyDescent="0.2">
      <c r="A3588" s="20" t="s">
        <v>10</v>
      </c>
    </row>
    <row r="3589" spans="1:1" x14ac:dyDescent="0.2">
      <c r="A3589" s="20" t="s">
        <v>590</v>
      </c>
    </row>
    <row r="3590" spans="1:1" x14ac:dyDescent="0.2">
      <c r="A3590" s="20" t="s">
        <v>370</v>
      </c>
    </row>
    <row r="3591" spans="1:1" x14ac:dyDescent="0.2">
      <c r="A3591" s="20" t="s">
        <v>2361</v>
      </c>
    </row>
    <row r="3592" spans="1:1" x14ac:dyDescent="0.2">
      <c r="A3592" s="20" t="s">
        <v>2161</v>
      </c>
    </row>
    <row r="3593" spans="1:1" x14ac:dyDescent="0.2">
      <c r="A3593" s="20" t="s">
        <v>2691</v>
      </c>
    </row>
    <row r="3594" spans="1:1" x14ac:dyDescent="0.2">
      <c r="A3594" s="20" t="s">
        <v>2786</v>
      </c>
    </row>
    <row r="3595" spans="1:1" x14ac:dyDescent="0.2">
      <c r="A3595" s="20" t="s">
        <v>2842</v>
      </c>
    </row>
    <row r="3596" spans="1:1" x14ac:dyDescent="0.2">
      <c r="A3596" s="20" t="s">
        <v>2899</v>
      </c>
    </row>
    <row r="3597" spans="1:1" x14ac:dyDescent="0.2">
      <c r="A3597" s="20" t="s">
        <v>2955</v>
      </c>
    </row>
    <row r="3598" spans="1:1" x14ac:dyDescent="0.2">
      <c r="A3598" s="20" t="s">
        <v>2693</v>
      </c>
    </row>
    <row r="3599" spans="1:1" x14ac:dyDescent="0.2">
      <c r="A3599" s="20" t="s">
        <v>2787</v>
      </c>
    </row>
    <row r="3600" spans="1:1" x14ac:dyDescent="0.2">
      <c r="A3600" s="20" t="s">
        <v>2843</v>
      </c>
    </row>
    <row r="3601" spans="1:1" x14ac:dyDescent="0.2">
      <c r="A3601" s="20" t="s">
        <v>2900</v>
      </c>
    </row>
    <row r="3602" spans="1:1" x14ac:dyDescent="0.2">
      <c r="A3602" s="20" t="s">
        <v>2956</v>
      </c>
    </row>
    <row r="3603" spans="1:1" x14ac:dyDescent="0.2">
      <c r="A3603" s="20" t="s">
        <v>0</v>
      </c>
    </row>
    <row r="3604" spans="1:1" x14ac:dyDescent="0.2">
      <c r="A3604" s="20" t="s">
        <v>585</v>
      </c>
    </row>
    <row r="3605" spans="1:1" x14ac:dyDescent="0.2">
      <c r="A3605" s="20" t="s">
        <v>365</v>
      </c>
    </row>
    <row r="3606" spans="1:1" x14ac:dyDescent="0.2">
      <c r="A3606" s="20" t="s">
        <v>551</v>
      </c>
    </row>
    <row r="3607" spans="1:1" x14ac:dyDescent="0.2">
      <c r="A3607" s="20" t="s">
        <v>2154</v>
      </c>
    </row>
    <row r="3608" spans="1:1" x14ac:dyDescent="0.2">
      <c r="A3608" s="20" t="s">
        <v>8</v>
      </c>
    </row>
    <row r="3609" spans="1:1" x14ac:dyDescent="0.2">
      <c r="A3609" s="20" t="s">
        <v>589</v>
      </c>
    </row>
    <row r="3610" spans="1:1" x14ac:dyDescent="0.2">
      <c r="A3610" s="20" t="s">
        <v>369</v>
      </c>
    </row>
    <row r="3611" spans="1:1" x14ac:dyDescent="0.2">
      <c r="A3611" s="20" t="s">
        <v>2360</v>
      </c>
    </row>
    <row r="3612" spans="1:1" x14ac:dyDescent="0.2">
      <c r="A3612" s="20" t="s">
        <v>2159</v>
      </c>
    </row>
    <row r="3613" spans="1:1" x14ac:dyDescent="0.2">
      <c r="A3613" s="20" t="s">
        <v>2484</v>
      </c>
    </row>
    <row r="3614" spans="1:1" x14ac:dyDescent="0.2">
      <c r="A3614" s="20" t="s">
        <v>2538</v>
      </c>
    </row>
    <row r="3615" spans="1:1" x14ac:dyDescent="0.2">
      <c r="A3615" s="20" t="s">
        <v>702</v>
      </c>
    </row>
    <row r="3616" spans="1:1" x14ac:dyDescent="0.2">
      <c r="A3616" s="20" t="s">
        <v>2320</v>
      </c>
    </row>
    <row r="3617" spans="1:1" x14ac:dyDescent="0.2">
      <c r="A3617" s="20" t="s">
        <v>2351</v>
      </c>
    </row>
    <row r="3618" spans="1:1" x14ac:dyDescent="0.2">
      <c r="A3618" s="20" t="s">
        <v>6</v>
      </c>
    </row>
    <row r="3619" spans="1:1" x14ac:dyDescent="0.2">
      <c r="A3619" s="20" t="s">
        <v>588</v>
      </c>
    </row>
    <row r="3620" spans="1:1" x14ac:dyDescent="0.2">
      <c r="A3620" s="20" t="s">
        <v>368</v>
      </c>
    </row>
    <row r="3621" spans="1:1" x14ac:dyDescent="0.2">
      <c r="A3621" s="20" t="s">
        <v>2359</v>
      </c>
    </row>
    <row r="3622" spans="1:1" x14ac:dyDescent="0.2">
      <c r="A3622" s="20" t="s">
        <v>2157</v>
      </c>
    </row>
    <row r="3623" spans="1:1" x14ac:dyDescent="0.2">
      <c r="A3623" s="20" t="s">
        <v>46</v>
      </c>
    </row>
    <row r="3624" spans="1:1" x14ac:dyDescent="0.2">
      <c r="A3624" s="20" t="s">
        <v>614</v>
      </c>
    </row>
    <row r="3625" spans="1:1" x14ac:dyDescent="0.2">
      <c r="A3625" s="20" t="s">
        <v>393</v>
      </c>
    </row>
    <row r="3626" spans="1:1" x14ac:dyDescent="0.2">
      <c r="A3626" s="20" t="s">
        <v>2384</v>
      </c>
    </row>
    <row r="3627" spans="1:1" x14ac:dyDescent="0.2">
      <c r="A3627" s="20" t="s">
        <v>2185</v>
      </c>
    </row>
    <row r="3628" spans="1:1" x14ac:dyDescent="0.2">
      <c r="A3628" s="20" t="s">
        <v>1952</v>
      </c>
    </row>
    <row r="3629" spans="1:1" x14ac:dyDescent="0.2">
      <c r="A3629" s="20" t="s">
        <v>658</v>
      </c>
    </row>
    <row r="3630" spans="1:1" x14ac:dyDescent="0.2">
      <c r="A3630" s="20" t="s">
        <v>437</v>
      </c>
    </row>
    <row r="3631" spans="1:1" x14ac:dyDescent="0.2">
      <c r="A3631" s="20" t="s">
        <v>2087</v>
      </c>
    </row>
    <row r="3632" spans="1:1" x14ac:dyDescent="0.2">
      <c r="A3632" s="20" t="s">
        <v>2230</v>
      </c>
    </row>
    <row r="3633" spans="1:1" x14ac:dyDescent="0.2">
      <c r="A3633" s="20" t="s">
        <v>1958</v>
      </c>
    </row>
    <row r="3634" spans="1:1" x14ac:dyDescent="0.2">
      <c r="A3634" s="20" t="s">
        <v>661</v>
      </c>
    </row>
    <row r="3635" spans="1:1" x14ac:dyDescent="0.2">
      <c r="A3635" s="20" t="s">
        <v>440</v>
      </c>
    </row>
    <row r="3636" spans="1:1" x14ac:dyDescent="0.2">
      <c r="A3636" s="20" t="s">
        <v>2090</v>
      </c>
    </row>
    <row r="3637" spans="1:1" x14ac:dyDescent="0.2">
      <c r="A3637" s="20" t="s">
        <v>2233</v>
      </c>
    </row>
    <row r="3638" spans="1:1" x14ac:dyDescent="0.2">
      <c r="A3638" s="20" t="s">
        <v>1966</v>
      </c>
    </row>
    <row r="3639" spans="1:1" x14ac:dyDescent="0.2">
      <c r="A3639" s="20" t="s">
        <v>665</v>
      </c>
    </row>
    <row r="3640" spans="1:1" x14ac:dyDescent="0.2">
      <c r="A3640" s="20" t="s">
        <v>444</v>
      </c>
    </row>
    <row r="3641" spans="1:1" x14ac:dyDescent="0.2">
      <c r="A3641" s="20" t="s">
        <v>2094</v>
      </c>
    </row>
    <row r="3642" spans="1:1" x14ac:dyDescent="0.2">
      <c r="A3642" s="20" t="s">
        <v>2237</v>
      </c>
    </row>
    <row r="3643" spans="1:1" x14ac:dyDescent="0.2">
      <c r="A3643" s="20" t="s">
        <v>2724</v>
      </c>
    </row>
    <row r="3644" spans="1:1" x14ac:dyDescent="0.2">
      <c r="A3644" s="20" t="s">
        <v>2807</v>
      </c>
    </row>
    <row r="3645" spans="1:1" x14ac:dyDescent="0.2">
      <c r="A3645" s="20" t="s">
        <v>2862</v>
      </c>
    </row>
    <row r="3646" spans="1:1" x14ac:dyDescent="0.2">
      <c r="A3646" s="20" t="s">
        <v>2919</v>
      </c>
    </row>
    <row r="3647" spans="1:1" x14ac:dyDescent="0.2">
      <c r="A3647" s="20" t="s">
        <v>2976</v>
      </c>
    </row>
    <row r="3648" spans="1:1" x14ac:dyDescent="0.2">
      <c r="A3648" s="20" t="s">
        <v>2726</v>
      </c>
    </row>
    <row r="3649" spans="1:1" x14ac:dyDescent="0.2">
      <c r="A3649" s="20" t="s">
        <v>2808</v>
      </c>
    </row>
    <row r="3650" spans="1:1" x14ac:dyDescent="0.2">
      <c r="A3650" s="20" t="s">
        <v>2863</v>
      </c>
    </row>
    <row r="3651" spans="1:1" x14ac:dyDescent="0.2">
      <c r="A3651" s="20" t="s">
        <v>2920</v>
      </c>
    </row>
    <row r="3652" spans="1:1" x14ac:dyDescent="0.2">
      <c r="A3652" s="20" t="s">
        <v>2977</v>
      </c>
    </row>
    <row r="3653" spans="1:1" x14ac:dyDescent="0.2">
      <c r="A3653" s="20" t="s">
        <v>1956</v>
      </c>
    </row>
    <row r="3654" spans="1:1" x14ac:dyDescent="0.2">
      <c r="A3654" s="20" t="s">
        <v>660</v>
      </c>
    </row>
    <row r="3655" spans="1:1" x14ac:dyDescent="0.2">
      <c r="A3655" s="20" t="s">
        <v>439</v>
      </c>
    </row>
    <row r="3656" spans="1:1" x14ac:dyDescent="0.2">
      <c r="A3656" s="20" t="s">
        <v>2089</v>
      </c>
    </row>
    <row r="3657" spans="1:1" x14ac:dyDescent="0.2">
      <c r="A3657" s="20" t="s">
        <v>2232</v>
      </c>
    </row>
    <row r="3658" spans="1:1" x14ac:dyDescent="0.2">
      <c r="A3658" s="20" t="s">
        <v>1964</v>
      </c>
    </row>
    <row r="3659" spans="1:1" x14ac:dyDescent="0.2">
      <c r="A3659" s="20" t="s">
        <v>664</v>
      </c>
    </row>
    <row r="3660" spans="1:1" x14ac:dyDescent="0.2">
      <c r="A3660" s="20" t="s">
        <v>443</v>
      </c>
    </row>
    <row r="3661" spans="1:1" x14ac:dyDescent="0.2">
      <c r="A3661" s="20" t="s">
        <v>2093</v>
      </c>
    </row>
    <row r="3662" spans="1:1" x14ac:dyDescent="0.2">
      <c r="A3662" s="20" t="s">
        <v>2236</v>
      </c>
    </row>
    <row r="3663" spans="1:1" x14ac:dyDescent="0.2">
      <c r="A3663" s="20" t="s">
        <v>1954</v>
      </c>
    </row>
    <row r="3664" spans="1:1" x14ac:dyDescent="0.2">
      <c r="A3664" s="20" t="s">
        <v>659</v>
      </c>
    </row>
    <row r="3665" spans="1:1" x14ac:dyDescent="0.2">
      <c r="A3665" s="20" t="s">
        <v>438</v>
      </c>
    </row>
    <row r="3666" spans="1:1" x14ac:dyDescent="0.2">
      <c r="A3666" s="20" t="s">
        <v>2088</v>
      </c>
    </row>
    <row r="3667" spans="1:1" x14ac:dyDescent="0.2">
      <c r="A3667" s="20" t="s">
        <v>2231</v>
      </c>
    </row>
    <row r="3668" spans="1:1" x14ac:dyDescent="0.2">
      <c r="A3668" s="20" t="s">
        <v>1962</v>
      </c>
    </row>
    <row r="3669" spans="1:1" x14ac:dyDescent="0.2">
      <c r="A3669" s="20" t="s">
        <v>663</v>
      </c>
    </row>
    <row r="3670" spans="1:1" x14ac:dyDescent="0.2">
      <c r="A3670" s="20" t="s">
        <v>442</v>
      </c>
    </row>
    <row r="3671" spans="1:1" x14ac:dyDescent="0.2">
      <c r="A3671" s="20" t="s">
        <v>2092</v>
      </c>
    </row>
    <row r="3672" spans="1:1" x14ac:dyDescent="0.2">
      <c r="A3672" s="20" t="s">
        <v>2235</v>
      </c>
    </row>
    <row r="3673" spans="1:1" x14ac:dyDescent="0.2">
      <c r="A3673" s="20" t="s">
        <v>1960</v>
      </c>
    </row>
    <row r="3674" spans="1:1" x14ac:dyDescent="0.2">
      <c r="A3674" s="20" t="s">
        <v>662</v>
      </c>
    </row>
    <row r="3675" spans="1:1" x14ac:dyDescent="0.2">
      <c r="A3675" s="20" t="s">
        <v>441</v>
      </c>
    </row>
    <row r="3676" spans="1:1" x14ac:dyDescent="0.2">
      <c r="A3676" s="20" t="s">
        <v>2091</v>
      </c>
    </row>
    <row r="3677" spans="1:1" x14ac:dyDescent="0.2">
      <c r="A3677" s="20" t="s">
        <v>2234</v>
      </c>
    </row>
    <row r="3678" spans="1:1" x14ac:dyDescent="0.2">
      <c r="A3678" s="20" t="s">
        <v>50</v>
      </c>
    </row>
    <row r="3679" spans="1:1" x14ac:dyDescent="0.2">
      <c r="A3679" s="20" t="s">
        <v>617</v>
      </c>
    </row>
    <row r="3680" spans="1:1" x14ac:dyDescent="0.2">
      <c r="A3680" s="20" t="s">
        <v>396</v>
      </c>
    </row>
    <row r="3681" spans="1:1" x14ac:dyDescent="0.2">
      <c r="A3681" s="20" t="s">
        <v>2387</v>
      </c>
    </row>
    <row r="3682" spans="1:1" x14ac:dyDescent="0.2">
      <c r="A3682" s="20" t="s">
        <v>2188</v>
      </c>
    </row>
    <row r="3683" spans="1:1" x14ac:dyDescent="0.2">
      <c r="A3683" s="20" t="s">
        <v>55</v>
      </c>
    </row>
    <row r="3684" spans="1:1" x14ac:dyDescent="0.2">
      <c r="A3684" s="20" t="s">
        <v>621</v>
      </c>
    </row>
    <row r="3685" spans="1:1" x14ac:dyDescent="0.2">
      <c r="A3685" s="20" t="s">
        <v>400</v>
      </c>
    </row>
    <row r="3686" spans="1:1" x14ac:dyDescent="0.2">
      <c r="A3686" s="20" t="s">
        <v>2391</v>
      </c>
    </row>
    <row r="3687" spans="1:1" x14ac:dyDescent="0.2">
      <c r="A3687" s="20" t="s">
        <v>2192</v>
      </c>
    </row>
    <row r="3688" spans="1:1" x14ac:dyDescent="0.2">
      <c r="A3688" s="20" t="s">
        <v>2704</v>
      </c>
    </row>
    <row r="3689" spans="1:1" x14ac:dyDescent="0.2">
      <c r="A3689" s="20" t="s">
        <v>2795</v>
      </c>
    </row>
    <row r="3690" spans="1:1" x14ac:dyDescent="0.2">
      <c r="A3690" s="20" t="s">
        <v>2850</v>
      </c>
    </row>
    <row r="3691" spans="1:1" x14ac:dyDescent="0.2">
      <c r="A3691" s="20" t="s">
        <v>2907</v>
      </c>
    </row>
    <row r="3692" spans="1:1" x14ac:dyDescent="0.2">
      <c r="A3692" s="20" t="s">
        <v>2964</v>
      </c>
    </row>
    <row r="3693" spans="1:1" x14ac:dyDescent="0.2">
      <c r="A3693" s="20" t="s">
        <v>2705</v>
      </c>
    </row>
    <row r="3694" spans="1:1" x14ac:dyDescent="0.2">
      <c r="A3694" s="20" t="s">
        <v>2796</v>
      </c>
    </row>
    <row r="3695" spans="1:1" x14ac:dyDescent="0.2">
      <c r="A3695" s="20" t="s">
        <v>2851</v>
      </c>
    </row>
    <row r="3696" spans="1:1" x14ac:dyDescent="0.2">
      <c r="A3696" s="20" t="s">
        <v>2908</v>
      </c>
    </row>
    <row r="3697" spans="1:1" x14ac:dyDescent="0.2">
      <c r="A3697" s="20" t="s">
        <v>2965</v>
      </c>
    </row>
    <row r="3698" spans="1:1" x14ac:dyDescent="0.2">
      <c r="A3698" s="20" t="s">
        <v>49</v>
      </c>
    </row>
    <row r="3699" spans="1:1" x14ac:dyDescent="0.2">
      <c r="A3699" s="20" t="s">
        <v>616</v>
      </c>
    </row>
    <row r="3700" spans="1:1" x14ac:dyDescent="0.2">
      <c r="A3700" s="20" t="s">
        <v>395</v>
      </c>
    </row>
    <row r="3701" spans="1:1" x14ac:dyDescent="0.2">
      <c r="A3701" s="20" t="s">
        <v>2386</v>
      </c>
    </row>
    <row r="3702" spans="1:1" x14ac:dyDescent="0.2">
      <c r="A3702" s="20" t="s">
        <v>2187</v>
      </c>
    </row>
    <row r="3703" spans="1:1" x14ac:dyDescent="0.2">
      <c r="A3703" s="20" t="s">
        <v>54</v>
      </c>
    </row>
    <row r="3704" spans="1:1" x14ac:dyDescent="0.2">
      <c r="A3704" s="20" t="s">
        <v>620</v>
      </c>
    </row>
    <row r="3705" spans="1:1" x14ac:dyDescent="0.2">
      <c r="A3705" s="20" t="s">
        <v>399</v>
      </c>
    </row>
    <row r="3706" spans="1:1" x14ac:dyDescent="0.2">
      <c r="A3706" s="20" t="s">
        <v>2390</v>
      </c>
    </row>
    <row r="3707" spans="1:1" x14ac:dyDescent="0.2">
      <c r="A3707" s="20" t="s">
        <v>2191</v>
      </c>
    </row>
    <row r="3708" spans="1:1" x14ac:dyDescent="0.2">
      <c r="A3708" s="20" t="s">
        <v>47</v>
      </c>
    </row>
    <row r="3709" spans="1:1" x14ac:dyDescent="0.2">
      <c r="A3709" s="20" t="s">
        <v>615</v>
      </c>
    </row>
    <row r="3710" spans="1:1" x14ac:dyDescent="0.2">
      <c r="A3710" s="20" t="s">
        <v>394</v>
      </c>
    </row>
    <row r="3711" spans="1:1" x14ac:dyDescent="0.2">
      <c r="A3711" s="20" t="s">
        <v>2385</v>
      </c>
    </row>
    <row r="3712" spans="1:1" x14ac:dyDescent="0.2">
      <c r="A3712" s="20" t="s">
        <v>2186</v>
      </c>
    </row>
    <row r="3713" spans="1:1" x14ac:dyDescent="0.2">
      <c r="A3713" s="20" t="s">
        <v>52</v>
      </c>
    </row>
    <row r="3714" spans="1:1" x14ac:dyDescent="0.2">
      <c r="A3714" s="20" t="s">
        <v>619</v>
      </c>
    </row>
    <row r="3715" spans="1:1" x14ac:dyDescent="0.2">
      <c r="A3715" s="20" t="s">
        <v>398</v>
      </c>
    </row>
    <row r="3716" spans="1:1" x14ac:dyDescent="0.2">
      <c r="A3716" s="20" t="s">
        <v>2389</v>
      </c>
    </row>
    <row r="3717" spans="1:1" x14ac:dyDescent="0.2">
      <c r="A3717" s="20" t="s">
        <v>2190</v>
      </c>
    </row>
    <row r="3718" spans="1:1" x14ac:dyDescent="0.2">
      <c r="A3718" s="20" t="s">
        <v>51</v>
      </c>
    </row>
    <row r="3719" spans="1:1" x14ac:dyDescent="0.2">
      <c r="A3719" s="20" t="s">
        <v>618</v>
      </c>
    </row>
    <row r="3720" spans="1:1" x14ac:dyDescent="0.2">
      <c r="A3720" s="20" t="s">
        <v>397</v>
      </c>
    </row>
    <row r="3721" spans="1:1" x14ac:dyDescent="0.2">
      <c r="A3721" s="20" t="s">
        <v>2388</v>
      </c>
    </row>
    <row r="3722" spans="1:1" x14ac:dyDescent="0.2">
      <c r="A3722" s="20" t="s">
        <v>2189</v>
      </c>
    </row>
    <row r="3723" spans="1:1" x14ac:dyDescent="0.2">
      <c r="A3723" s="20" t="s">
        <v>35</v>
      </c>
    </row>
    <row r="3724" spans="1:1" x14ac:dyDescent="0.2">
      <c r="A3724" s="20" t="s">
        <v>606</v>
      </c>
    </row>
    <row r="3725" spans="1:1" x14ac:dyDescent="0.2">
      <c r="A3725" s="20" t="s">
        <v>385</v>
      </c>
    </row>
    <row r="3726" spans="1:1" x14ac:dyDescent="0.2">
      <c r="A3726" s="20" t="s">
        <v>2376</v>
      </c>
    </row>
    <row r="3727" spans="1:1" x14ac:dyDescent="0.2">
      <c r="A3727" s="20" t="s">
        <v>2177</v>
      </c>
    </row>
    <row r="3728" spans="1:1" x14ac:dyDescent="0.2">
      <c r="A3728" s="20" t="s">
        <v>1936</v>
      </c>
    </row>
    <row r="3729" spans="1:1" x14ac:dyDescent="0.2">
      <c r="A3729" s="20" t="s">
        <v>650</v>
      </c>
    </row>
    <row r="3730" spans="1:1" x14ac:dyDescent="0.2">
      <c r="A3730" s="20" t="s">
        <v>429</v>
      </c>
    </row>
    <row r="3731" spans="1:1" x14ac:dyDescent="0.2">
      <c r="A3731" s="20" t="s">
        <v>2079</v>
      </c>
    </row>
    <row r="3732" spans="1:1" x14ac:dyDescent="0.2">
      <c r="A3732" s="20" t="s">
        <v>2222</v>
      </c>
    </row>
    <row r="3733" spans="1:1" x14ac:dyDescent="0.2">
      <c r="A3733" s="20" t="s">
        <v>1942</v>
      </c>
    </row>
    <row r="3734" spans="1:1" x14ac:dyDescent="0.2">
      <c r="A3734" s="20" t="s">
        <v>653</v>
      </c>
    </row>
    <row r="3735" spans="1:1" x14ac:dyDescent="0.2">
      <c r="A3735" s="20" t="s">
        <v>432</v>
      </c>
    </row>
    <row r="3736" spans="1:1" x14ac:dyDescent="0.2">
      <c r="A3736" s="20" t="s">
        <v>2082</v>
      </c>
    </row>
    <row r="3737" spans="1:1" x14ac:dyDescent="0.2">
      <c r="A3737" s="20" t="s">
        <v>2225</v>
      </c>
    </row>
    <row r="3738" spans="1:1" x14ac:dyDescent="0.2">
      <c r="A3738" s="20" t="s">
        <v>1950</v>
      </c>
    </row>
    <row r="3739" spans="1:1" x14ac:dyDescent="0.2">
      <c r="A3739" s="20" t="s">
        <v>657</v>
      </c>
    </row>
    <row r="3740" spans="1:1" x14ac:dyDescent="0.2">
      <c r="A3740" s="20" t="s">
        <v>436</v>
      </c>
    </row>
    <row r="3741" spans="1:1" x14ac:dyDescent="0.2">
      <c r="A3741" s="20" t="s">
        <v>2086</v>
      </c>
    </row>
    <row r="3742" spans="1:1" x14ac:dyDescent="0.2">
      <c r="A3742" s="20" t="s">
        <v>2229</v>
      </c>
    </row>
    <row r="3743" spans="1:1" x14ac:dyDescent="0.2">
      <c r="A3743" s="20" t="s">
        <v>2720</v>
      </c>
    </row>
    <row r="3744" spans="1:1" x14ac:dyDescent="0.2">
      <c r="A3744" s="20" t="s">
        <v>2805</v>
      </c>
    </row>
    <row r="3745" spans="1:1" x14ac:dyDescent="0.2">
      <c r="A3745" s="20" t="s">
        <v>2860</v>
      </c>
    </row>
    <row r="3746" spans="1:1" x14ac:dyDescent="0.2">
      <c r="A3746" s="20" t="s">
        <v>2917</v>
      </c>
    </row>
    <row r="3747" spans="1:1" x14ac:dyDescent="0.2">
      <c r="A3747" s="20" t="s">
        <v>2974</v>
      </c>
    </row>
    <row r="3748" spans="1:1" x14ac:dyDescent="0.2">
      <c r="A3748" s="20" t="s">
        <v>2722</v>
      </c>
    </row>
    <row r="3749" spans="1:1" x14ac:dyDescent="0.2">
      <c r="A3749" s="20" t="s">
        <v>2806</v>
      </c>
    </row>
    <row r="3750" spans="1:1" x14ac:dyDescent="0.2">
      <c r="A3750" s="20" t="s">
        <v>2861</v>
      </c>
    </row>
    <row r="3751" spans="1:1" x14ac:dyDescent="0.2">
      <c r="A3751" s="20" t="s">
        <v>2918</v>
      </c>
    </row>
    <row r="3752" spans="1:1" x14ac:dyDescent="0.2">
      <c r="A3752" s="20" t="s">
        <v>2975</v>
      </c>
    </row>
    <row r="3753" spans="1:1" x14ac:dyDescent="0.2">
      <c r="A3753" s="20" t="s">
        <v>1940</v>
      </c>
    </row>
    <row r="3754" spans="1:1" x14ac:dyDescent="0.2">
      <c r="A3754" s="20" t="s">
        <v>652</v>
      </c>
    </row>
    <row r="3755" spans="1:1" x14ac:dyDescent="0.2">
      <c r="A3755" s="20" t="s">
        <v>431</v>
      </c>
    </row>
    <row r="3756" spans="1:1" x14ac:dyDescent="0.2">
      <c r="A3756" s="20" t="s">
        <v>2081</v>
      </c>
    </row>
    <row r="3757" spans="1:1" x14ac:dyDescent="0.2">
      <c r="A3757" s="20" t="s">
        <v>2224</v>
      </c>
    </row>
    <row r="3758" spans="1:1" x14ac:dyDescent="0.2">
      <c r="A3758" s="20" t="s">
        <v>1948</v>
      </c>
    </row>
    <row r="3759" spans="1:1" x14ac:dyDescent="0.2">
      <c r="A3759" s="20" t="s">
        <v>656</v>
      </c>
    </row>
    <row r="3760" spans="1:1" x14ac:dyDescent="0.2">
      <c r="A3760" s="20" t="s">
        <v>435</v>
      </c>
    </row>
    <row r="3761" spans="1:1" x14ac:dyDescent="0.2">
      <c r="A3761" s="20" t="s">
        <v>2085</v>
      </c>
    </row>
    <row r="3762" spans="1:1" x14ac:dyDescent="0.2">
      <c r="A3762" s="20" t="s">
        <v>2228</v>
      </c>
    </row>
    <row r="3763" spans="1:1" x14ac:dyDescent="0.2">
      <c r="A3763" s="20" t="s">
        <v>1938</v>
      </c>
    </row>
    <row r="3764" spans="1:1" x14ac:dyDescent="0.2">
      <c r="A3764" s="20" t="s">
        <v>651</v>
      </c>
    </row>
    <row r="3765" spans="1:1" x14ac:dyDescent="0.2">
      <c r="A3765" s="20" t="s">
        <v>430</v>
      </c>
    </row>
    <row r="3766" spans="1:1" x14ac:dyDescent="0.2">
      <c r="A3766" s="20" t="s">
        <v>2080</v>
      </c>
    </row>
    <row r="3767" spans="1:1" x14ac:dyDescent="0.2">
      <c r="A3767" s="20" t="s">
        <v>2223</v>
      </c>
    </row>
    <row r="3768" spans="1:1" x14ac:dyDescent="0.2">
      <c r="A3768" s="20" t="s">
        <v>1946</v>
      </c>
    </row>
    <row r="3769" spans="1:1" x14ac:dyDescent="0.2">
      <c r="A3769" s="20" t="s">
        <v>655</v>
      </c>
    </row>
    <row r="3770" spans="1:1" x14ac:dyDescent="0.2">
      <c r="A3770" s="20" t="s">
        <v>434</v>
      </c>
    </row>
    <row r="3771" spans="1:1" x14ac:dyDescent="0.2">
      <c r="A3771" s="20" t="s">
        <v>2084</v>
      </c>
    </row>
    <row r="3772" spans="1:1" x14ac:dyDescent="0.2">
      <c r="A3772" s="20" t="s">
        <v>2227</v>
      </c>
    </row>
    <row r="3773" spans="1:1" x14ac:dyDescent="0.2">
      <c r="A3773" s="20" t="s">
        <v>1944</v>
      </c>
    </row>
    <row r="3774" spans="1:1" x14ac:dyDescent="0.2">
      <c r="A3774" s="20" t="s">
        <v>654</v>
      </c>
    </row>
    <row r="3775" spans="1:1" x14ac:dyDescent="0.2">
      <c r="A3775" s="20" t="s">
        <v>433</v>
      </c>
    </row>
    <row r="3776" spans="1:1" x14ac:dyDescent="0.2">
      <c r="A3776" s="20" t="s">
        <v>2083</v>
      </c>
    </row>
    <row r="3777" spans="1:1" x14ac:dyDescent="0.2">
      <c r="A3777" s="20" t="s">
        <v>2226</v>
      </c>
    </row>
    <row r="3778" spans="1:1" x14ac:dyDescent="0.2">
      <c r="A3778" s="20" t="s">
        <v>39</v>
      </c>
    </row>
    <row r="3779" spans="1:1" x14ac:dyDescent="0.2">
      <c r="A3779" s="20" t="s">
        <v>609</v>
      </c>
    </row>
    <row r="3780" spans="1:1" x14ac:dyDescent="0.2">
      <c r="A3780" s="20" t="s">
        <v>388</v>
      </c>
    </row>
    <row r="3781" spans="1:1" x14ac:dyDescent="0.2">
      <c r="A3781" s="20" t="s">
        <v>2379</v>
      </c>
    </row>
    <row r="3782" spans="1:1" x14ac:dyDescent="0.2">
      <c r="A3782" s="20" t="s">
        <v>2180</v>
      </c>
    </row>
    <row r="3783" spans="1:1" x14ac:dyDescent="0.2">
      <c r="A3783" s="20" t="s">
        <v>45</v>
      </c>
    </row>
    <row r="3784" spans="1:1" x14ac:dyDescent="0.2">
      <c r="A3784" s="20" t="s">
        <v>613</v>
      </c>
    </row>
    <row r="3785" spans="1:1" x14ac:dyDescent="0.2">
      <c r="A3785" s="20" t="s">
        <v>392</v>
      </c>
    </row>
    <row r="3786" spans="1:1" x14ac:dyDescent="0.2">
      <c r="A3786" s="20" t="s">
        <v>2383</v>
      </c>
    </row>
    <row r="3787" spans="1:1" x14ac:dyDescent="0.2">
      <c r="A3787" s="20" t="s">
        <v>2184</v>
      </c>
    </row>
    <row r="3788" spans="1:1" x14ac:dyDescent="0.2">
      <c r="A3788" s="20" t="s">
        <v>2701</v>
      </c>
    </row>
    <row r="3789" spans="1:1" x14ac:dyDescent="0.2">
      <c r="A3789" s="20" t="s">
        <v>2793</v>
      </c>
    </row>
    <row r="3790" spans="1:1" x14ac:dyDescent="0.2">
      <c r="A3790" s="20" t="s">
        <v>2848</v>
      </c>
    </row>
    <row r="3791" spans="1:1" x14ac:dyDescent="0.2">
      <c r="A3791" s="20" t="s">
        <v>2905</v>
      </c>
    </row>
    <row r="3792" spans="1:1" x14ac:dyDescent="0.2">
      <c r="A3792" s="20" t="s">
        <v>2962</v>
      </c>
    </row>
    <row r="3793" spans="1:1" x14ac:dyDescent="0.2">
      <c r="A3793" s="20" t="s">
        <v>2703</v>
      </c>
    </row>
    <row r="3794" spans="1:1" x14ac:dyDescent="0.2">
      <c r="A3794" s="20" t="s">
        <v>2794</v>
      </c>
    </row>
    <row r="3795" spans="1:1" x14ac:dyDescent="0.2">
      <c r="A3795" s="20" t="s">
        <v>2849</v>
      </c>
    </row>
    <row r="3796" spans="1:1" x14ac:dyDescent="0.2">
      <c r="A3796" s="20" t="s">
        <v>2906</v>
      </c>
    </row>
    <row r="3797" spans="1:1" x14ac:dyDescent="0.2">
      <c r="A3797" s="20" t="s">
        <v>2963</v>
      </c>
    </row>
    <row r="3798" spans="1:1" x14ac:dyDescent="0.2">
      <c r="A3798" s="20" t="s">
        <v>38</v>
      </c>
    </row>
    <row r="3799" spans="1:1" x14ac:dyDescent="0.2">
      <c r="A3799" s="20" t="s">
        <v>608</v>
      </c>
    </row>
    <row r="3800" spans="1:1" x14ac:dyDescent="0.2">
      <c r="A3800" s="20" t="s">
        <v>387</v>
      </c>
    </row>
    <row r="3801" spans="1:1" x14ac:dyDescent="0.2">
      <c r="A3801" s="20" t="s">
        <v>2378</v>
      </c>
    </row>
    <row r="3802" spans="1:1" x14ac:dyDescent="0.2">
      <c r="A3802" s="20" t="s">
        <v>2179</v>
      </c>
    </row>
    <row r="3803" spans="1:1" x14ac:dyDescent="0.2">
      <c r="A3803" s="20" t="s">
        <v>44</v>
      </c>
    </row>
    <row r="3804" spans="1:1" x14ac:dyDescent="0.2">
      <c r="A3804" s="20" t="s">
        <v>612</v>
      </c>
    </row>
    <row r="3805" spans="1:1" x14ac:dyDescent="0.2">
      <c r="A3805" s="20" t="s">
        <v>391</v>
      </c>
    </row>
    <row r="3806" spans="1:1" x14ac:dyDescent="0.2">
      <c r="A3806" s="20" t="s">
        <v>2382</v>
      </c>
    </row>
    <row r="3807" spans="1:1" x14ac:dyDescent="0.2">
      <c r="A3807" s="20" t="s">
        <v>2183</v>
      </c>
    </row>
    <row r="3808" spans="1:1" x14ac:dyDescent="0.2">
      <c r="A3808" s="20" t="s">
        <v>36</v>
      </c>
    </row>
    <row r="3809" spans="1:1" x14ac:dyDescent="0.2">
      <c r="A3809" s="20" t="s">
        <v>607</v>
      </c>
    </row>
    <row r="3810" spans="1:1" x14ac:dyDescent="0.2">
      <c r="A3810" s="20" t="s">
        <v>386</v>
      </c>
    </row>
    <row r="3811" spans="1:1" x14ac:dyDescent="0.2">
      <c r="A3811" s="20" t="s">
        <v>2377</v>
      </c>
    </row>
    <row r="3812" spans="1:1" x14ac:dyDescent="0.2">
      <c r="A3812" s="20" t="s">
        <v>2178</v>
      </c>
    </row>
    <row r="3813" spans="1:1" x14ac:dyDescent="0.2">
      <c r="A3813" s="20" t="s">
        <v>42</v>
      </c>
    </row>
    <row r="3814" spans="1:1" x14ac:dyDescent="0.2">
      <c r="A3814" s="20" t="s">
        <v>611</v>
      </c>
    </row>
    <row r="3815" spans="1:1" x14ac:dyDescent="0.2">
      <c r="A3815" s="20" t="s">
        <v>390</v>
      </c>
    </row>
    <row r="3816" spans="1:1" x14ac:dyDescent="0.2">
      <c r="A3816" s="20" t="s">
        <v>2381</v>
      </c>
    </row>
    <row r="3817" spans="1:1" x14ac:dyDescent="0.2">
      <c r="A3817" s="20" t="s">
        <v>2182</v>
      </c>
    </row>
    <row r="3818" spans="1:1" x14ac:dyDescent="0.2">
      <c r="A3818" s="20" t="s">
        <v>41</v>
      </c>
    </row>
    <row r="3819" spans="1:1" x14ac:dyDescent="0.2">
      <c r="A3819" s="20" t="s">
        <v>610</v>
      </c>
    </row>
    <row r="3820" spans="1:1" x14ac:dyDescent="0.2">
      <c r="A3820" s="20" t="s">
        <v>389</v>
      </c>
    </row>
    <row r="3821" spans="1:1" x14ac:dyDescent="0.2">
      <c r="A3821" s="20" t="s">
        <v>2380</v>
      </c>
    </row>
    <row r="3822" spans="1:1" x14ac:dyDescent="0.2">
      <c r="A3822" s="20" t="s">
        <v>2181</v>
      </c>
    </row>
    <row r="3823" spans="1:1" x14ac:dyDescent="0.2">
      <c r="A3823" s="20" t="s">
        <v>56</v>
      </c>
    </row>
    <row r="3824" spans="1:1" x14ac:dyDescent="0.2">
      <c r="A3824" s="20" t="s">
        <v>622</v>
      </c>
    </row>
    <row r="3825" spans="1:1" x14ac:dyDescent="0.2">
      <c r="A3825" s="20" t="s">
        <v>401</v>
      </c>
    </row>
    <row r="3826" spans="1:1" x14ac:dyDescent="0.2">
      <c r="A3826" s="20" t="s">
        <v>2392</v>
      </c>
    </row>
    <row r="3827" spans="1:1" x14ac:dyDescent="0.2">
      <c r="A3827" s="20" t="s">
        <v>2193</v>
      </c>
    </row>
    <row r="3828" spans="1:1" x14ac:dyDescent="0.2">
      <c r="A3828" s="20" t="s">
        <v>1968</v>
      </c>
    </row>
    <row r="3829" spans="1:1" x14ac:dyDescent="0.2">
      <c r="A3829" s="20" t="s">
        <v>666</v>
      </c>
    </row>
    <row r="3830" spans="1:1" x14ac:dyDescent="0.2">
      <c r="A3830" s="20" t="s">
        <v>445</v>
      </c>
    </row>
    <row r="3831" spans="1:1" x14ac:dyDescent="0.2">
      <c r="A3831" s="20" t="s">
        <v>2095</v>
      </c>
    </row>
    <row r="3832" spans="1:1" x14ac:dyDescent="0.2">
      <c r="A3832" s="20" t="s">
        <v>2238</v>
      </c>
    </row>
    <row r="3833" spans="1:1" x14ac:dyDescent="0.2">
      <c r="A3833" s="20" t="s">
        <v>1974</v>
      </c>
    </row>
    <row r="3834" spans="1:1" x14ac:dyDescent="0.2">
      <c r="A3834" s="20" t="s">
        <v>669</v>
      </c>
    </row>
    <row r="3835" spans="1:1" x14ac:dyDescent="0.2">
      <c r="A3835" s="20" t="s">
        <v>448</v>
      </c>
    </row>
    <row r="3836" spans="1:1" x14ac:dyDescent="0.2">
      <c r="A3836" s="20" t="s">
        <v>752</v>
      </c>
    </row>
    <row r="3837" spans="1:1" x14ac:dyDescent="0.2">
      <c r="A3837" s="20" t="s">
        <v>2241</v>
      </c>
    </row>
    <row r="3838" spans="1:1" x14ac:dyDescent="0.2">
      <c r="A3838" s="20" t="s">
        <v>1982</v>
      </c>
    </row>
    <row r="3839" spans="1:1" x14ac:dyDescent="0.2">
      <c r="A3839" s="20" t="s">
        <v>673</v>
      </c>
    </row>
    <row r="3840" spans="1:1" x14ac:dyDescent="0.2">
      <c r="A3840" s="20" t="s">
        <v>452</v>
      </c>
    </row>
    <row r="3841" spans="1:1" x14ac:dyDescent="0.2">
      <c r="A3841" s="20" t="s">
        <v>756</v>
      </c>
    </row>
    <row r="3842" spans="1:1" x14ac:dyDescent="0.2">
      <c r="A3842" s="20" t="s">
        <v>2245</v>
      </c>
    </row>
    <row r="3843" spans="1:1" x14ac:dyDescent="0.2">
      <c r="A3843" s="20" t="s">
        <v>2728</v>
      </c>
    </row>
    <row r="3844" spans="1:1" x14ac:dyDescent="0.2">
      <c r="A3844" s="20" t="s">
        <v>2809</v>
      </c>
    </row>
    <row r="3845" spans="1:1" x14ac:dyDescent="0.2">
      <c r="A3845" s="20" t="s">
        <v>2864</v>
      </c>
    </row>
    <row r="3846" spans="1:1" x14ac:dyDescent="0.2">
      <c r="A3846" s="20" t="s">
        <v>2921</v>
      </c>
    </row>
    <row r="3847" spans="1:1" x14ac:dyDescent="0.2">
      <c r="A3847" s="20" t="s">
        <v>2978</v>
      </c>
    </row>
    <row r="3848" spans="1:1" x14ac:dyDescent="0.2">
      <c r="A3848" s="20" t="s">
        <v>2730</v>
      </c>
    </row>
    <row r="3849" spans="1:1" x14ac:dyDescent="0.2">
      <c r="A3849" s="20" t="s">
        <v>2810</v>
      </c>
    </row>
    <row r="3850" spans="1:1" x14ac:dyDescent="0.2">
      <c r="A3850" s="20" t="s">
        <v>2865</v>
      </c>
    </row>
    <row r="3851" spans="1:1" x14ac:dyDescent="0.2">
      <c r="A3851" s="20" t="s">
        <v>2922</v>
      </c>
    </row>
    <row r="3852" spans="1:1" x14ac:dyDescent="0.2">
      <c r="A3852" s="20" t="s">
        <v>2979</v>
      </c>
    </row>
    <row r="3853" spans="1:1" x14ac:dyDescent="0.2">
      <c r="A3853" s="20" t="s">
        <v>1972</v>
      </c>
    </row>
    <row r="3854" spans="1:1" x14ac:dyDescent="0.2">
      <c r="A3854" s="20" t="s">
        <v>668</v>
      </c>
    </row>
    <row r="3855" spans="1:1" x14ac:dyDescent="0.2">
      <c r="A3855" s="20" t="s">
        <v>447</v>
      </c>
    </row>
    <row r="3856" spans="1:1" x14ac:dyDescent="0.2">
      <c r="A3856" s="20" t="s">
        <v>751</v>
      </c>
    </row>
    <row r="3857" spans="1:1" x14ac:dyDescent="0.2">
      <c r="A3857" s="20" t="s">
        <v>2240</v>
      </c>
    </row>
    <row r="3858" spans="1:1" x14ac:dyDescent="0.2">
      <c r="A3858" s="20" t="s">
        <v>1980</v>
      </c>
    </row>
    <row r="3859" spans="1:1" x14ac:dyDescent="0.2">
      <c r="A3859" s="20" t="s">
        <v>672</v>
      </c>
    </row>
    <row r="3860" spans="1:1" x14ac:dyDescent="0.2">
      <c r="A3860" s="20" t="s">
        <v>451</v>
      </c>
    </row>
    <row r="3861" spans="1:1" x14ac:dyDescent="0.2">
      <c r="A3861" s="20" t="s">
        <v>755</v>
      </c>
    </row>
    <row r="3862" spans="1:1" x14ac:dyDescent="0.2">
      <c r="A3862" s="20" t="s">
        <v>2244</v>
      </c>
    </row>
    <row r="3863" spans="1:1" x14ac:dyDescent="0.2">
      <c r="A3863" s="20" t="s">
        <v>1970</v>
      </c>
    </row>
    <row r="3864" spans="1:1" x14ac:dyDescent="0.2">
      <c r="A3864" s="20" t="s">
        <v>667</v>
      </c>
    </row>
    <row r="3865" spans="1:1" x14ac:dyDescent="0.2">
      <c r="A3865" s="20" t="s">
        <v>446</v>
      </c>
    </row>
    <row r="3866" spans="1:1" x14ac:dyDescent="0.2">
      <c r="A3866" s="20" t="s">
        <v>750</v>
      </c>
    </row>
    <row r="3867" spans="1:1" x14ac:dyDescent="0.2">
      <c r="A3867" s="20" t="s">
        <v>2239</v>
      </c>
    </row>
    <row r="3868" spans="1:1" x14ac:dyDescent="0.2">
      <c r="A3868" s="20" t="s">
        <v>1978</v>
      </c>
    </row>
    <row r="3869" spans="1:1" x14ac:dyDescent="0.2">
      <c r="A3869" s="20" t="s">
        <v>671</v>
      </c>
    </row>
    <row r="3870" spans="1:1" x14ac:dyDescent="0.2">
      <c r="A3870" s="20" t="s">
        <v>450</v>
      </c>
    </row>
    <row r="3871" spans="1:1" x14ac:dyDescent="0.2">
      <c r="A3871" s="20" t="s">
        <v>754</v>
      </c>
    </row>
    <row r="3872" spans="1:1" x14ac:dyDescent="0.2">
      <c r="A3872" s="20" t="s">
        <v>2243</v>
      </c>
    </row>
    <row r="3873" spans="1:1" x14ac:dyDescent="0.2">
      <c r="A3873" s="20" t="s">
        <v>1976</v>
      </c>
    </row>
    <row r="3874" spans="1:1" x14ac:dyDescent="0.2">
      <c r="A3874" s="20" t="s">
        <v>670</v>
      </c>
    </row>
    <row r="3875" spans="1:1" x14ac:dyDescent="0.2">
      <c r="A3875" s="20" t="s">
        <v>449</v>
      </c>
    </row>
    <row r="3876" spans="1:1" x14ac:dyDescent="0.2">
      <c r="A3876" s="20" t="s">
        <v>753</v>
      </c>
    </row>
    <row r="3877" spans="1:1" x14ac:dyDescent="0.2">
      <c r="A3877" s="20" t="s">
        <v>2242</v>
      </c>
    </row>
    <row r="3878" spans="1:1" x14ac:dyDescent="0.2">
      <c r="A3878" s="20" t="s">
        <v>60</v>
      </c>
    </row>
    <row r="3879" spans="1:1" x14ac:dyDescent="0.2">
      <c r="A3879" s="20" t="s">
        <v>625</v>
      </c>
    </row>
    <row r="3880" spans="1:1" x14ac:dyDescent="0.2">
      <c r="A3880" s="20" t="s">
        <v>404</v>
      </c>
    </row>
    <row r="3881" spans="1:1" x14ac:dyDescent="0.2">
      <c r="A3881" s="20" t="s">
        <v>2395</v>
      </c>
    </row>
    <row r="3882" spans="1:1" x14ac:dyDescent="0.2">
      <c r="A3882" s="20" t="s">
        <v>2196</v>
      </c>
    </row>
    <row r="3883" spans="1:1" x14ac:dyDescent="0.2">
      <c r="A3883" s="20" t="s">
        <v>65</v>
      </c>
    </row>
    <row r="3884" spans="1:1" x14ac:dyDescent="0.2">
      <c r="A3884" s="20" t="s">
        <v>629</v>
      </c>
    </row>
    <row r="3885" spans="1:1" x14ac:dyDescent="0.2">
      <c r="A3885" s="20" t="s">
        <v>408</v>
      </c>
    </row>
    <row r="3886" spans="1:1" x14ac:dyDescent="0.2">
      <c r="A3886" s="20" t="s">
        <v>2399</v>
      </c>
    </row>
    <row r="3887" spans="1:1" x14ac:dyDescent="0.2">
      <c r="A3887" s="20" t="s">
        <v>2200</v>
      </c>
    </row>
    <row r="3888" spans="1:1" x14ac:dyDescent="0.2">
      <c r="A3888" s="20" t="s">
        <v>2706</v>
      </c>
    </row>
    <row r="3889" spans="1:1" x14ac:dyDescent="0.2">
      <c r="A3889" s="20" t="s">
        <v>2797</v>
      </c>
    </row>
    <row r="3890" spans="1:1" x14ac:dyDescent="0.2">
      <c r="A3890" s="20" t="s">
        <v>2852</v>
      </c>
    </row>
    <row r="3891" spans="1:1" x14ac:dyDescent="0.2">
      <c r="A3891" s="20" t="s">
        <v>2909</v>
      </c>
    </row>
    <row r="3892" spans="1:1" x14ac:dyDescent="0.2">
      <c r="A3892" s="20" t="s">
        <v>2966</v>
      </c>
    </row>
    <row r="3893" spans="1:1" x14ac:dyDescent="0.2">
      <c r="A3893" s="20" t="s">
        <v>2707</v>
      </c>
    </row>
    <row r="3894" spans="1:1" x14ac:dyDescent="0.2">
      <c r="A3894" s="20" t="s">
        <v>2798</v>
      </c>
    </row>
    <row r="3895" spans="1:1" x14ac:dyDescent="0.2">
      <c r="A3895" s="20" t="s">
        <v>2853</v>
      </c>
    </row>
    <row r="3896" spans="1:1" x14ac:dyDescent="0.2">
      <c r="A3896" s="20" t="s">
        <v>2910</v>
      </c>
    </row>
    <row r="3897" spans="1:1" x14ac:dyDescent="0.2">
      <c r="A3897" s="20" t="s">
        <v>2967</v>
      </c>
    </row>
    <row r="3898" spans="1:1" x14ac:dyDescent="0.2">
      <c r="A3898" s="20" t="s">
        <v>59</v>
      </c>
    </row>
    <row r="3899" spans="1:1" x14ac:dyDescent="0.2">
      <c r="A3899" s="20" t="s">
        <v>624</v>
      </c>
    </row>
    <row r="3900" spans="1:1" x14ac:dyDescent="0.2">
      <c r="A3900" s="20" t="s">
        <v>403</v>
      </c>
    </row>
    <row r="3901" spans="1:1" x14ac:dyDescent="0.2">
      <c r="A3901" s="20" t="s">
        <v>2394</v>
      </c>
    </row>
    <row r="3902" spans="1:1" x14ac:dyDescent="0.2">
      <c r="A3902" s="20" t="s">
        <v>2195</v>
      </c>
    </row>
    <row r="3903" spans="1:1" x14ac:dyDescent="0.2">
      <c r="A3903" s="20" t="s">
        <v>64</v>
      </c>
    </row>
    <row r="3904" spans="1:1" x14ac:dyDescent="0.2">
      <c r="A3904" s="20" t="s">
        <v>628</v>
      </c>
    </row>
    <row r="3905" spans="1:1" x14ac:dyDescent="0.2">
      <c r="A3905" s="20" t="s">
        <v>407</v>
      </c>
    </row>
    <row r="3906" spans="1:1" x14ac:dyDescent="0.2">
      <c r="A3906" s="20" t="s">
        <v>2398</v>
      </c>
    </row>
    <row r="3907" spans="1:1" x14ac:dyDescent="0.2">
      <c r="A3907" s="20" t="s">
        <v>2199</v>
      </c>
    </row>
    <row r="3908" spans="1:1" x14ac:dyDescent="0.2">
      <c r="A3908" s="20" t="s">
        <v>57</v>
      </c>
    </row>
    <row r="3909" spans="1:1" x14ac:dyDescent="0.2">
      <c r="A3909" s="20" t="s">
        <v>623</v>
      </c>
    </row>
    <row r="3910" spans="1:1" x14ac:dyDescent="0.2">
      <c r="A3910" s="20" t="s">
        <v>402</v>
      </c>
    </row>
    <row r="3911" spans="1:1" x14ac:dyDescent="0.2">
      <c r="A3911" s="20" t="s">
        <v>2393</v>
      </c>
    </row>
    <row r="3912" spans="1:1" x14ac:dyDescent="0.2">
      <c r="A3912" s="20" t="s">
        <v>2194</v>
      </c>
    </row>
    <row r="3913" spans="1:1" x14ac:dyDescent="0.2">
      <c r="A3913" s="20" t="s">
        <v>62</v>
      </c>
    </row>
    <row r="3914" spans="1:1" x14ac:dyDescent="0.2">
      <c r="A3914" s="20" t="s">
        <v>627</v>
      </c>
    </row>
    <row r="3915" spans="1:1" x14ac:dyDescent="0.2">
      <c r="A3915" s="20" t="s">
        <v>406</v>
      </c>
    </row>
    <row r="3916" spans="1:1" x14ac:dyDescent="0.2">
      <c r="A3916" s="20" t="s">
        <v>2397</v>
      </c>
    </row>
    <row r="3917" spans="1:1" x14ac:dyDescent="0.2">
      <c r="A3917" s="20" t="s">
        <v>2198</v>
      </c>
    </row>
    <row r="3918" spans="1:1" x14ac:dyDescent="0.2">
      <c r="A3918" s="20" t="s">
        <v>61</v>
      </c>
    </row>
    <row r="3919" spans="1:1" x14ac:dyDescent="0.2">
      <c r="A3919" s="20" t="s">
        <v>626</v>
      </c>
    </row>
    <row r="3920" spans="1:1" x14ac:dyDescent="0.2">
      <c r="A3920" s="20" t="s">
        <v>405</v>
      </c>
    </row>
    <row r="3921" spans="1:1" x14ac:dyDescent="0.2">
      <c r="A3921" s="20" t="s">
        <v>2396</v>
      </c>
    </row>
    <row r="3922" spans="1:1" x14ac:dyDescent="0.2">
      <c r="A3922" s="20" t="s">
        <v>2197</v>
      </c>
    </row>
    <row r="3923" spans="1:1" x14ac:dyDescent="0.2">
      <c r="A3923" s="20" t="s">
        <v>4</v>
      </c>
    </row>
    <row r="3924" spans="1:1" x14ac:dyDescent="0.2">
      <c r="A3924" s="20" t="s">
        <v>587</v>
      </c>
    </row>
    <row r="3925" spans="1:1" x14ac:dyDescent="0.2">
      <c r="A3925" s="20" t="s">
        <v>367</v>
      </c>
    </row>
    <row r="3926" spans="1:1" x14ac:dyDescent="0.2">
      <c r="A3926" s="20" t="s">
        <v>2358</v>
      </c>
    </row>
    <row r="3927" spans="1:1" x14ac:dyDescent="0.2">
      <c r="A3927" s="20" t="s">
        <v>2156</v>
      </c>
    </row>
    <row r="3928" spans="1:1" x14ac:dyDescent="0.2">
      <c r="A3928" s="20" t="s">
        <v>2497</v>
      </c>
    </row>
    <row r="3929" spans="1:1" x14ac:dyDescent="0.2">
      <c r="A3929" s="20" t="s">
        <v>2545</v>
      </c>
    </row>
    <row r="3930" spans="1:1" x14ac:dyDescent="0.2">
      <c r="A3930" s="20" t="s">
        <v>709</v>
      </c>
    </row>
    <row r="3931" spans="1:1" x14ac:dyDescent="0.2">
      <c r="A3931" s="20" t="s">
        <v>2327</v>
      </c>
    </row>
    <row r="3932" spans="1:1" x14ac:dyDescent="0.2">
      <c r="A3932" s="20" t="s">
        <v>978</v>
      </c>
    </row>
    <row r="3933" spans="1:1" x14ac:dyDescent="0.2">
      <c r="A3933" s="20" t="s">
        <v>2501</v>
      </c>
    </row>
    <row r="3934" spans="1:1" x14ac:dyDescent="0.2">
      <c r="A3934" s="20" t="s">
        <v>2547</v>
      </c>
    </row>
    <row r="3935" spans="1:1" x14ac:dyDescent="0.2">
      <c r="A3935" s="20" t="s">
        <v>711</v>
      </c>
    </row>
    <row r="3936" spans="1:1" x14ac:dyDescent="0.2">
      <c r="A3936" s="20" t="s">
        <v>2329</v>
      </c>
    </row>
    <row r="3937" spans="1:1" x14ac:dyDescent="0.2">
      <c r="A3937" s="20" t="s">
        <v>980</v>
      </c>
    </row>
    <row r="3938" spans="1:1" x14ac:dyDescent="0.2">
      <c r="A3938" s="20" t="s">
        <v>2508</v>
      </c>
    </row>
    <row r="3939" spans="1:1" x14ac:dyDescent="0.2">
      <c r="A3939" s="20" t="s">
        <v>2551</v>
      </c>
    </row>
    <row r="3940" spans="1:1" x14ac:dyDescent="0.2">
      <c r="A3940" s="20" t="s">
        <v>715</v>
      </c>
    </row>
    <row r="3941" spans="1:1" x14ac:dyDescent="0.2">
      <c r="A3941" s="20" t="s">
        <v>2333</v>
      </c>
    </row>
    <row r="3942" spans="1:1" x14ac:dyDescent="0.2">
      <c r="A3942" s="20" t="s">
        <v>984</v>
      </c>
    </row>
    <row r="3943" spans="1:1" x14ac:dyDescent="0.2">
      <c r="A3943" s="20" t="s">
        <v>1845</v>
      </c>
    </row>
    <row r="3944" spans="1:1" x14ac:dyDescent="0.2">
      <c r="A3944" s="20" t="s">
        <v>321</v>
      </c>
    </row>
    <row r="3945" spans="1:1" x14ac:dyDescent="0.2">
      <c r="A3945" s="20" t="s">
        <v>504</v>
      </c>
    </row>
    <row r="3946" spans="1:1" x14ac:dyDescent="0.2">
      <c r="A3946" s="20" t="s">
        <v>808</v>
      </c>
    </row>
    <row r="3947" spans="1:1" x14ac:dyDescent="0.2">
      <c r="A3947" s="20" t="s">
        <v>2297</v>
      </c>
    </row>
    <row r="3948" spans="1:1" x14ac:dyDescent="0.2">
      <c r="A3948" s="20" t="s">
        <v>1853</v>
      </c>
    </row>
    <row r="3949" spans="1:1" x14ac:dyDescent="0.2">
      <c r="A3949" s="20" t="s">
        <v>325</v>
      </c>
    </row>
    <row r="3950" spans="1:1" x14ac:dyDescent="0.2">
      <c r="A3950" s="20" t="s">
        <v>508</v>
      </c>
    </row>
    <row r="3951" spans="1:1" x14ac:dyDescent="0.2">
      <c r="A3951" s="20" t="s">
        <v>2112</v>
      </c>
    </row>
    <row r="3952" spans="1:1" x14ac:dyDescent="0.2">
      <c r="A3952" s="20" t="s">
        <v>2301</v>
      </c>
    </row>
    <row r="3953" spans="1:1" x14ac:dyDescent="0.2">
      <c r="A3953" s="20" t="s">
        <v>2753</v>
      </c>
    </row>
    <row r="3954" spans="1:1" x14ac:dyDescent="0.2">
      <c r="A3954" s="20" t="s">
        <v>2825</v>
      </c>
    </row>
    <row r="3955" spans="1:1" x14ac:dyDescent="0.2">
      <c r="A3955" s="20" t="s">
        <v>2880</v>
      </c>
    </row>
    <row r="3956" spans="1:1" x14ac:dyDescent="0.2">
      <c r="A3956" s="20" t="s">
        <v>2937</v>
      </c>
    </row>
    <row r="3957" spans="1:1" x14ac:dyDescent="0.2">
      <c r="A3957" s="20" t="s">
        <v>2994</v>
      </c>
    </row>
    <row r="3958" spans="1:1" x14ac:dyDescent="0.2">
      <c r="A3958" s="20" t="s">
        <v>2755</v>
      </c>
    </row>
    <row r="3959" spans="1:1" x14ac:dyDescent="0.2">
      <c r="A3959" s="20" t="s">
        <v>2826</v>
      </c>
    </row>
    <row r="3960" spans="1:1" x14ac:dyDescent="0.2">
      <c r="A3960" s="20" t="s">
        <v>2881</v>
      </c>
    </row>
    <row r="3961" spans="1:1" x14ac:dyDescent="0.2">
      <c r="A3961" s="20" t="s">
        <v>2938</v>
      </c>
    </row>
    <row r="3962" spans="1:1" x14ac:dyDescent="0.2">
      <c r="A3962" s="20" t="s">
        <v>2995</v>
      </c>
    </row>
    <row r="3963" spans="1:1" x14ac:dyDescent="0.2">
      <c r="A3963" s="20" t="s">
        <v>1843</v>
      </c>
    </row>
    <row r="3964" spans="1:1" x14ac:dyDescent="0.2">
      <c r="A3964" s="20" t="s">
        <v>320</v>
      </c>
    </row>
    <row r="3965" spans="1:1" x14ac:dyDescent="0.2">
      <c r="A3965" s="20" t="s">
        <v>503</v>
      </c>
    </row>
    <row r="3966" spans="1:1" x14ac:dyDescent="0.2">
      <c r="A3966" s="20" t="s">
        <v>807</v>
      </c>
    </row>
    <row r="3967" spans="1:1" x14ac:dyDescent="0.2">
      <c r="A3967" s="20" t="s">
        <v>2296</v>
      </c>
    </row>
    <row r="3968" spans="1:1" x14ac:dyDescent="0.2">
      <c r="A3968" s="20" t="s">
        <v>1851</v>
      </c>
    </row>
    <row r="3969" spans="1:1" x14ac:dyDescent="0.2">
      <c r="A3969" s="20" t="s">
        <v>324</v>
      </c>
    </row>
    <row r="3970" spans="1:1" x14ac:dyDescent="0.2">
      <c r="A3970" s="20" t="s">
        <v>507</v>
      </c>
    </row>
    <row r="3971" spans="1:1" x14ac:dyDescent="0.2">
      <c r="A3971" s="20" t="s">
        <v>811</v>
      </c>
    </row>
    <row r="3972" spans="1:1" x14ac:dyDescent="0.2">
      <c r="A3972" s="20" t="s">
        <v>2300</v>
      </c>
    </row>
    <row r="3973" spans="1:1" x14ac:dyDescent="0.2">
      <c r="A3973" s="20" t="s">
        <v>2510</v>
      </c>
    </row>
    <row r="3974" spans="1:1" x14ac:dyDescent="0.2">
      <c r="A3974" s="20" t="s">
        <v>2552</v>
      </c>
    </row>
    <row r="3975" spans="1:1" x14ac:dyDescent="0.2">
      <c r="A3975" s="20" t="s">
        <v>716</v>
      </c>
    </row>
    <row r="3976" spans="1:1" x14ac:dyDescent="0.2">
      <c r="A3976" s="20" t="s">
        <v>2334</v>
      </c>
    </row>
    <row r="3977" spans="1:1" x14ac:dyDescent="0.2">
      <c r="A3977" s="20" t="s">
        <v>985</v>
      </c>
    </row>
    <row r="3978" spans="1:1" x14ac:dyDescent="0.2">
      <c r="A3978" s="20" t="s">
        <v>1849</v>
      </c>
    </row>
    <row r="3979" spans="1:1" x14ac:dyDescent="0.2">
      <c r="A3979" s="20" t="s">
        <v>323</v>
      </c>
    </row>
    <row r="3980" spans="1:1" x14ac:dyDescent="0.2">
      <c r="A3980" s="20" t="s">
        <v>506</v>
      </c>
    </row>
    <row r="3981" spans="1:1" x14ac:dyDescent="0.2">
      <c r="A3981" s="20" t="s">
        <v>810</v>
      </c>
    </row>
    <row r="3982" spans="1:1" x14ac:dyDescent="0.2">
      <c r="A3982" s="20" t="s">
        <v>2299</v>
      </c>
    </row>
    <row r="3983" spans="1:1" x14ac:dyDescent="0.2">
      <c r="A3983" s="20" t="s">
        <v>1847</v>
      </c>
    </row>
    <row r="3984" spans="1:1" x14ac:dyDescent="0.2">
      <c r="A3984" s="20" t="s">
        <v>322</v>
      </c>
    </row>
    <row r="3985" spans="1:1" x14ac:dyDescent="0.2">
      <c r="A3985" s="20" t="s">
        <v>505</v>
      </c>
    </row>
    <row r="3986" spans="1:1" x14ac:dyDescent="0.2">
      <c r="A3986" s="20" t="s">
        <v>809</v>
      </c>
    </row>
    <row r="3987" spans="1:1" x14ac:dyDescent="0.2">
      <c r="A3987" s="20" t="s">
        <v>2298</v>
      </c>
    </row>
    <row r="3988" spans="1:1" x14ac:dyDescent="0.2">
      <c r="A3988" s="20" t="s">
        <v>1998</v>
      </c>
    </row>
    <row r="3989" spans="1:1" x14ac:dyDescent="0.2">
      <c r="A3989" s="20" t="s">
        <v>682</v>
      </c>
    </row>
    <row r="3990" spans="1:1" x14ac:dyDescent="0.2">
      <c r="A3990" s="20" t="s">
        <v>460</v>
      </c>
    </row>
    <row r="3991" spans="1:1" x14ac:dyDescent="0.2">
      <c r="A3991" s="20" t="s">
        <v>764</v>
      </c>
    </row>
    <row r="3992" spans="1:1" x14ac:dyDescent="0.2">
      <c r="A3992" s="20" t="s">
        <v>2253</v>
      </c>
    </row>
    <row r="3993" spans="1:1" x14ac:dyDescent="0.2">
      <c r="A3993" s="20" t="s">
        <v>2006</v>
      </c>
    </row>
    <row r="3994" spans="1:1" x14ac:dyDescent="0.2">
      <c r="A3994" s="20" t="s">
        <v>686</v>
      </c>
    </row>
    <row r="3995" spans="1:1" x14ac:dyDescent="0.2">
      <c r="A3995" s="20" t="s">
        <v>464</v>
      </c>
    </row>
    <row r="3996" spans="1:1" x14ac:dyDescent="0.2">
      <c r="A3996" s="20" t="s">
        <v>768</v>
      </c>
    </row>
    <row r="3997" spans="1:1" x14ac:dyDescent="0.2">
      <c r="A3997" s="20" t="s">
        <v>2257</v>
      </c>
    </row>
    <row r="3998" spans="1:1" x14ac:dyDescent="0.2">
      <c r="A3998" s="20" t="s">
        <v>2736</v>
      </c>
    </row>
    <row r="3999" spans="1:1" x14ac:dyDescent="0.2">
      <c r="A3999" s="20" t="s">
        <v>2813</v>
      </c>
    </row>
    <row r="4000" spans="1:1" x14ac:dyDescent="0.2">
      <c r="A4000" s="20" t="s">
        <v>2868</v>
      </c>
    </row>
    <row r="4001" spans="1:1" x14ac:dyDescent="0.2">
      <c r="A4001" s="20" t="s">
        <v>2925</v>
      </c>
    </row>
    <row r="4002" spans="1:1" x14ac:dyDescent="0.2">
      <c r="A4002" s="20" t="s">
        <v>2982</v>
      </c>
    </row>
    <row r="4003" spans="1:1" x14ac:dyDescent="0.2">
      <c r="A4003" s="20" t="s">
        <v>2738</v>
      </c>
    </row>
    <row r="4004" spans="1:1" x14ac:dyDescent="0.2">
      <c r="A4004" s="20" t="s">
        <v>2814</v>
      </c>
    </row>
    <row r="4005" spans="1:1" x14ac:dyDescent="0.2">
      <c r="A4005" s="20" t="s">
        <v>2869</v>
      </c>
    </row>
    <row r="4006" spans="1:1" x14ac:dyDescent="0.2">
      <c r="A4006" s="20" t="s">
        <v>2926</v>
      </c>
    </row>
    <row r="4007" spans="1:1" x14ac:dyDescent="0.2">
      <c r="A4007" s="20" t="s">
        <v>2983</v>
      </c>
    </row>
    <row r="4008" spans="1:1" x14ac:dyDescent="0.2">
      <c r="A4008" s="20" t="s">
        <v>1996</v>
      </c>
    </row>
    <row r="4009" spans="1:1" x14ac:dyDescent="0.2">
      <c r="A4009" s="20" t="s">
        <v>681</v>
      </c>
    </row>
    <row r="4010" spans="1:1" x14ac:dyDescent="0.2">
      <c r="A4010" s="20" t="s">
        <v>459</v>
      </c>
    </row>
    <row r="4011" spans="1:1" x14ac:dyDescent="0.2">
      <c r="A4011" s="20" t="s">
        <v>763</v>
      </c>
    </row>
    <row r="4012" spans="1:1" x14ac:dyDescent="0.2">
      <c r="A4012" s="20" t="s">
        <v>2252</v>
      </c>
    </row>
    <row r="4013" spans="1:1" x14ac:dyDescent="0.2">
      <c r="A4013" s="20" t="s">
        <v>2004</v>
      </c>
    </row>
    <row r="4014" spans="1:1" x14ac:dyDescent="0.2">
      <c r="A4014" s="20" t="s">
        <v>685</v>
      </c>
    </row>
    <row r="4015" spans="1:1" x14ac:dyDescent="0.2">
      <c r="A4015" s="20" t="s">
        <v>463</v>
      </c>
    </row>
    <row r="4016" spans="1:1" x14ac:dyDescent="0.2">
      <c r="A4016" s="20" t="s">
        <v>767</v>
      </c>
    </row>
    <row r="4017" spans="1:1" x14ac:dyDescent="0.2">
      <c r="A4017" s="20" t="s">
        <v>2256</v>
      </c>
    </row>
    <row r="4018" spans="1:1" x14ac:dyDescent="0.2">
      <c r="A4018" s="20" t="s">
        <v>2503</v>
      </c>
    </row>
    <row r="4019" spans="1:1" x14ac:dyDescent="0.2">
      <c r="A4019" s="20" t="s">
        <v>2548</v>
      </c>
    </row>
    <row r="4020" spans="1:1" x14ac:dyDescent="0.2">
      <c r="A4020" s="20" t="s">
        <v>712</v>
      </c>
    </row>
    <row r="4021" spans="1:1" x14ac:dyDescent="0.2">
      <c r="A4021" s="20" t="s">
        <v>2330</v>
      </c>
    </row>
    <row r="4022" spans="1:1" x14ac:dyDescent="0.2">
      <c r="A4022" s="20" t="s">
        <v>981</v>
      </c>
    </row>
    <row r="4023" spans="1:1" x14ac:dyDescent="0.2">
      <c r="A4023" s="20" t="s">
        <v>2002</v>
      </c>
    </row>
    <row r="4024" spans="1:1" x14ac:dyDescent="0.2">
      <c r="A4024" s="20" t="s">
        <v>684</v>
      </c>
    </row>
    <row r="4025" spans="1:1" x14ac:dyDescent="0.2">
      <c r="A4025" s="20" t="s">
        <v>462</v>
      </c>
    </row>
    <row r="4026" spans="1:1" x14ac:dyDescent="0.2">
      <c r="A4026" s="20" t="s">
        <v>766</v>
      </c>
    </row>
    <row r="4027" spans="1:1" x14ac:dyDescent="0.2">
      <c r="A4027" s="20" t="s">
        <v>2255</v>
      </c>
    </row>
    <row r="4028" spans="1:1" x14ac:dyDescent="0.2">
      <c r="A4028" s="20" t="s">
        <v>2000</v>
      </c>
    </row>
    <row r="4029" spans="1:1" x14ac:dyDescent="0.2">
      <c r="A4029" s="20" t="s">
        <v>683</v>
      </c>
    </row>
    <row r="4030" spans="1:1" x14ac:dyDescent="0.2">
      <c r="A4030" s="20" t="s">
        <v>461</v>
      </c>
    </row>
    <row r="4031" spans="1:1" x14ac:dyDescent="0.2">
      <c r="A4031" s="20" t="s">
        <v>765</v>
      </c>
    </row>
    <row r="4032" spans="1:1" x14ac:dyDescent="0.2">
      <c r="A4032" s="20" t="s">
        <v>2254</v>
      </c>
    </row>
    <row r="4033" spans="1:1" x14ac:dyDescent="0.2">
      <c r="A4033" s="20" t="s">
        <v>2505</v>
      </c>
    </row>
    <row r="4034" spans="1:1" x14ac:dyDescent="0.2">
      <c r="A4034" s="20" t="s">
        <v>2549</v>
      </c>
    </row>
    <row r="4035" spans="1:1" x14ac:dyDescent="0.2">
      <c r="A4035" s="20" t="s">
        <v>713</v>
      </c>
    </row>
    <row r="4036" spans="1:1" x14ac:dyDescent="0.2">
      <c r="A4036" s="20" t="s">
        <v>2331</v>
      </c>
    </row>
    <row r="4037" spans="1:1" x14ac:dyDescent="0.2">
      <c r="A4037" s="20" t="s">
        <v>982</v>
      </c>
    </row>
    <row r="4038" spans="1:1" x14ac:dyDescent="0.2">
      <c r="A4038" s="20" t="s">
        <v>1833</v>
      </c>
    </row>
    <row r="4039" spans="1:1" x14ac:dyDescent="0.2">
      <c r="A4039" s="20" t="s">
        <v>315</v>
      </c>
    </row>
    <row r="4040" spans="1:1" x14ac:dyDescent="0.2">
      <c r="A4040" s="20" t="s">
        <v>498</v>
      </c>
    </row>
    <row r="4041" spans="1:1" x14ac:dyDescent="0.2">
      <c r="A4041" s="20" t="s">
        <v>802</v>
      </c>
    </row>
    <row r="4042" spans="1:1" x14ac:dyDescent="0.2">
      <c r="A4042" s="20" t="s">
        <v>2291</v>
      </c>
    </row>
    <row r="4043" spans="1:1" x14ac:dyDescent="0.2">
      <c r="A4043" s="20" t="s">
        <v>1841</v>
      </c>
    </row>
    <row r="4044" spans="1:1" x14ac:dyDescent="0.2">
      <c r="A4044" s="20" t="s">
        <v>319</v>
      </c>
    </row>
    <row r="4045" spans="1:1" x14ac:dyDescent="0.2">
      <c r="A4045" s="20" t="s">
        <v>502</v>
      </c>
    </row>
    <row r="4046" spans="1:1" x14ac:dyDescent="0.2">
      <c r="A4046" s="20" t="s">
        <v>806</v>
      </c>
    </row>
    <row r="4047" spans="1:1" x14ac:dyDescent="0.2">
      <c r="A4047" s="20" t="s">
        <v>2295</v>
      </c>
    </row>
    <row r="4048" spans="1:1" x14ac:dyDescent="0.2">
      <c r="A4048" s="20" t="s">
        <v>2749</v>
      </c>
    </row>
    <row r="4049" spans="1:1" x14ac:dyDescent="0.2">
      <c r="A4049" s="20" t="s">
        <v>2823</v>
      </c>
    </row>
    <row r="4050" spans="1:1" x14ac:dyDescent="0.2">
      <c r="A4050" s="20" t="s">
        <v>2878</v>
      </c>
    </row>
    <row r="4051" spans="1:1" x14ac:dyDescent="0.2">
      <c r="A4051" s="20" t="s">
        <v>2935</v>
      </c>
    </row>
    <row r="4052" spans="1:1" x14ac:dyDescent="0.2">
      <c r="A4052" s="20" t="s">
        <v>2992</v>
      </c>
    </row>
    <row r="4053" spans="1:1" x14ac:dyDescent="0.2">
      <c r="A4053" s="20" t="s">
        <v>2751</v>
      </c>
    </row>
    <row r="4054" spans="1:1" x14ac:dyDescent="0.2">
      <c r="A4054" s="20" t="s">
        <v>2824</v>
      </c>
    </row>
    <row r="4055" spans="1:1" x14ac:dyDescent="0.2">
      <c r="A4055" s="20" t="s">
        <v>2879</v>
      </c>
    </row>
    <row r="4056" spans="1:1" x14ac:dyDescent="0.2">
      <c r="A4056" s="20" t="s">
        <v>2936</v>
      </c>
    </row>
    <row r="4057" spans="1:1" x14ac:dyDescent="0.2">
      <c r="A4057" s="20" t="s">
        <v>2993</v>
      </c>
    </row>
    <row r="4058" spans="1:1" x14ac:dyDescent="0.2">
      <c r="A4058" s="20" t="s">
        <v>1831</v>
      </c>
    </row>
    <row r="4059" spans="1:1" x14ac:dyDescent="0.2">
      <c r="A4059" s="20" t="s">
        <v>314</v>
      </c>
    </row>
    <row r="4060" spans="1:1" x14ac:dyDescent="0.2">
      <c r="A4060" s="20" t="s">
        <v>497</v>
      </c>
    </row>
    <row r="4061" spans="1:1" x14ac:dyDescent="0.2">
      <c r="A4061" s="20" t="s">
        <v>801</v>
      </c>
    </row>
    <row r="4062" spans="1:1" x14ac:dyDescent="0.2">
      <c r="A4062" s="20" t="s">
        <v>2290</v>
      </c>
    </row>
    <row r="4063" spans="1:1" x14ac:dyDescent="0.2">
      <c r="A4063" s="20" t="s">
        <v>1839</v>
      </c>
    </row>
    <row r="4064" spans="1:1" x14ac:dyDescent="0.2">
      <c r="A4064" s="20" t="s">
        <v>318</v>
      </c>
    </row>
    <row r="4065" spans="1:1" x14ac:dyDescent="0.2">
      <c r="A4065" s="20" t="s">
        <v>501</v>
      </c>
    </row>
    <row r="4066" spans="1:1" x14ac:dyDescent="0.2">
      <c r="A4066" s="20" t="s">
        <v>805</v>
      </c>
    </row>
    <row r="4067" spans="1:1" x14ac:dyDescent="0.2">
      <c r="A4067" s="20" t="s">
        <v>2294</v>
      </c>
    </row>
    <row r="4068" spans="1:1" x14ac:dyDescent="0.2">
      <c r="A4068" s="20" t="s">
        <v>2507</v>
      </c>
    </row>
    <row r="4069" spans="1:1" x14ac:dyDescent="0.2">
      <c r="A4069" s="20" t="s">
        <v>2550</v>
      </c>
    </row>
    <row r="4070" spans="1:1" x14ac:dyDescent="0.2">
      <c r="A4070" s="20" t="s">
        <v>714</v>
      </c>
    </row>
    <row r="4071" spans="1:1" x14ac:dyDescent="0.2">
      <c r="A4071" s="20" t="s">
        <v>2332</v>
      </c>
    </row>
    <row r="4072" spans="1:1" x14ac:dyDescent="0.2">
      <c r="A4072" s="20" t="s">
        <v>983</v>
      </c>
    </row>
    <row r="4073" spans="1:1" x14ac:dyDescent="0.2">
      <c r="A4073" s="20" t="s">
        <v>1837</v>
      </c>
    </row>
    <row r="4074" spans="1:1" x14ac:dyDescent="0.2">
      <c r="A4074" s="20" t="s">
        <v>317</v>
      </c>
    </row>
    <row r="4075" spans="1:1" x14ac:dyDescent="0.2">
      <c r="A4075" s="20" t="s">
        <v>500</v>
      </c>
    </row>
    <row r="4076" spans="1:1" x14ac:dyDescent="0.2">
      <c r="A4076" s="20" t="s">
        <v>804</v>
      </c>
    </row>
    <row r="4077" spans="1:1" x14ac:dyDescent="0.2">
      <c r="A4077" s="20" t="s">
        <v>2293</v>
      </c>
    </row>
    <row r="4078" spans="1:1" x14ac:dyDescent="0.2">
      <c r="A4078" s="20" t="s">
        <v>1835</v>
      </c>
    </row>
    <row r="4079" spans="1:1" x14ac:dyDescent="0.2">
      <c r="A4079" s="20" t="s">
        <v>316</v>
      </c>
    </row>
    <row r="4080" spans="1:1" x14ac:dyDescent="0.2">
      <c r="A4080" s="20" t="s">
        <v>499</v>
      </c>
    </row>
    <row r="4081" spans="1:1" x14ac:dyDescent="0.2">
      <c r="A4081" s="20" t="s">
        <v>803</v>
      </c>
    </row>
    <row r="4082" spans="1:1" x14ac:dyDescent="0.2">
      <c r="A4082" s="20" t="s">
        <v>2292</v>
      </c>
    </row>
    <row r="4083" spans="1:1" x14ac:dyDescent="0.2">
      <c r="A4083" s="20" t="s">
        <v>2008</v>
      </c>
    </row>
    <row r="4084" spans="1:1" x14ac:dyDescent="0.2">
      <c r="A4084" s="20" t="s">
        <v>687</v>
      </c>
    </row>
    <row r="4085" spans="1:1" x14ac:dyDescent="0.2">
      <c r="A4085" s="20" t="s">
        <v>465</v>
      </c>
    </row>
    <row r="4086" spans="1:1" x14ac:dyDescent="0.2">
      <c r="A4086" s="20" t="s">
        <v>769</v>
      </c>
    </row>
    <row r="4087" spans="1:1" x14ac:dyDescent="0.2">
      <c r="A4087" s="20" t="s">
        <v>2258</v>
      </c>
    </row>
    <row r="4088" spans="1:1" x14ac:dyDescent="0.2">
      <c r="A4088" s="20" t="s">
        <v>1855</v>
      </c>
    </row>
    <row r="4089" spans="1:1" x14ac:dyDescent="0.2">
      <c r="A4089" s="20" t="s">
        <v>326</v>
      </c>
    </row>
    <row r="4090" spans="1:1" x14ac:dyDescent="0.2">
      <c r="A4090" s="20" t="s">
        <v>509</v>
      </c>
    </row>
    <row r="4091" spans="1:1" x14ac:dyDescent="0.2">
      <c r="A4091" s="20" t="s">
        <v>2113</v>
      </c>
    </row>
    <row r="4092" spans="1:1" x14ac:dyDescent="0.2">
      <c r="A4092" s="20" t="s">
        <v>2302</v>
      </c>
    </row>
    <row r="4093" spans="1:1" x14ac:dyDescent="0.2">
      <c r="A4093" s="20" t="s">
        <v>1861</v>
      </c>
    </row>
    <row r="4094" spans="1:1" x14ac:dyDescent="0.2">
      <c r="A4094" s="20" t="s">
        <v>329</v>
      </c>
    </row>
    <row r="4095" spans="1:1" x14ac:dyDescent="0.2">
      <c r="A4095" s="20" t="s">
        <v>512</v>
      </c>
    </row>
    <row r="4096" spans="1:1" x14ac:dyDescent="0.2">
      <c r="A4096" s="20" t="s">
        <v>2116</v>
      </c>
    </row>
    <row r="4097" spans="1:1" x14ac:dyDescent="0.2">
      <c r="A4097" s="20" t="s">
        <v>2305</v>
      </c>
    </row>
    <row r="4098" spans="1:1" x14ac:dyDescent="0.2">
      <c r="A4098" s="20" t="s">
        <v>1869</v>
      </c>
    </row>
    <row r="4099" spans="1:1" x14ac:dyDescent="0.2">
      <c r="A4099" s="20" t="s">
        <v>333</v>
      </c>
    </row>
    <row r="4100" spans="1:1" x14ac:dyDescent="0.2">
      <c r="A4100" s="20" t="s">
        <v>516</v>
      </c>
    </row>
    <row r="4101" spans="1:1" x14ac:dyDescent="0.2">
      <c r="A4101" s="20" t="s">
        <v>2120</v>
      </c>
    </row>
    <row r="4102" spans="1:1" x14ac:dyDescent="0.2">
      <c r="A4102" s="20" t="s">
        <v>2309</v>
      </c>
    </row>
    <row r="4103" spans="1:1" x14ac:dyDescent="0.2">
      <c r="A4103" s="20" t="s">
        <v>2757</v>
      </c>
    </row>
    <row r="4104" spans="1:1" x14ac:dyDescent="0.2">
      <c r="A4104" s="20" t="s">
        <v>2827</v>
      </c>
    </row>
    <row r="4105" spans="1:1" x14ac:dyDescent="0.2">
      <c r="A4105" s="20" t="s">
        <v>2882</v>
      </c>
    </row>
    <row r="4106" spans="1:1" x14ac:dyDescent="0.2">
      <c r="A4106" s="20" t="s">
        <v>2939</v>
      </c>
    </row>
    <row r="4107" spans="1:1" x14ac:dyDescent="0.2">
      <c r="A4107" s="20" t="s">
        <v>2996</v>
      </c>
    </row>
    <row r="4108" spans="1:1" x14ac:dyDescent="0.2">
      <c r="A4108" s="20" t="s">
        <v>2759</v>
      </c>
    </row>
    <row r="4109" spans="1:1" x14ac:dyDescent="0.2">
      <c r="A4109" s="20" t="s">
        <v>2828</v>
      </c>
    </row>
    <row r="4110" spans="1:1" x14ac:dyDescent="0.2">
      <c r="A4110" s="20" t="s">
        <v>2883</v>
      </c>
    </row>
    <row r="4111" spans="1:1" x14ac:dyDescent="0.2">
      <c r="A4111" s="20" t="s">
        <v>2940</v>
      </c>
    </row>
    <row r="4112" spans="1:1" x14ac:dyDescent="0.2">
      <c r="A4112" s="20" t="s">
        <v>2997</v>
      </c>
    </row>
    <row r="4113" spans="1:1" x14ac:dyDescent="0.2">
      <c r="A4113" s="20" t="s">
        <v>1859</v>
      </c>
    </row>
    <row r="4114" spans="1:1" x14ac:dyDescent="0.2">
      <c r="A4114" s="20" t="s">
        <v>328</v>
      </c>
    </row>
    <row r="4115" spans="1:1" x14ac:dyDescent="0.2">
      <c r="A4115" s="20" t="s">
        <v>511</v>
      </c>
    </row>
    <row r="4116" spans="1:1" x14ac:dyDescent="0.2">
      <c r="A4116" s="20" t="s">
        <v>2115</v>
      </c>
    </row>
    <row r="4117" spans="1:1" x14ac:dyDescent="0.2">
      <c r="A4117" s="20" t="s">
        <v>2304</v>
      </c>
    </row>
    <row r="4118" spans="1:1" x14ac:dyDescent="0.2">
      <c r="A4118" s="20" t="s">
        <v>1867</v>
      </c>
    </row>
    <row r="4119" spans="1:1" x14ac:dyDescent="0.2">
      <c r="A4119" s="20" t="s">
        <v>332</v>
      </c>
    </row>
    <row r="4120" spans="1:1" x14ac:dyDescent="0.2">
      <c r="A4120" s="20" t="s">
        <v>515</v>
      </c>
    </row>
    <row r="4121" spans="1:1" x14ac:dyDescent="0.2">
      <c r="A4121" s="20" t="s">
        <v>2119</v>
      </c>
    </row>
    <row r="4122" spans="1:1" x14ac:dyDescent="0.2">
      <c r="A4122" s="20" t="s">
        <v>2308</v>
      </c>
    </row>
    <row r="4123" spans="1:1" x14ac:dyDescent="0.2">
      <c r="A4123" s="20" t="s">
        <v>1857</v>
      </c>
    </row>
    <row r="4124" spans="1:1" x14ac:dyDescent="0.2">
      <c r="A4124" s="20" t="s">
        <v>327</v>
      </c>
    </row>
    <row r="4125" spans="1:1" x14ac:dyDescent="0.2">
      <c r="A4125" s="20" t="s">
        <v>510</v>
      </c>
    </row>
    <row r="4126" spans="1:1" x14ac:dyDescent="0.2">
      <c r="A4126" s="20" t="s">
        <v>2114</v>
      </c>
    </row>
    <row r="4127" spans="1:1" x14ac:dyDescent="0.2">
      <c r="A4127" s="20" t="s">
        <v>2303</v>
      </c>
    </row>
    <row r="4128" spans="1:1" x14ac:dyDescent="0.2">
      <c r="A4128" s="20" t="s">
        <v>1865</v>
      </c>
    </row>
    <row r="4129" spans="1:1" x14ac:dyDescent="0.2">
      <c r="A4129" s="20" t="s">
        <v>331</v>
      </c>
    </row>
    <row r="4130" spans="1:1" x14ac:dyDescent="0.2">
      <c r="A4130" s="20" t="s">
        <v>514</v>
      </c>
    </row>
    <row r="4131" spans="1:1" x14ac:dyDescent="0.2">
      <c r="A4131" s="20" t="s">
        <v>2118</v>
      </c>
    </row>
    <row r="4132" spans="1:1" x14ac:dyDescent="0.2">
      <c r="A4132" s="20" t="s">
        <v>2307</v>
      </c>
    </row>
    <row r="4133" spans="1:1" x14ac:dyDescent="0.2">
      <c r="A4133" s="20" t="s">
        <v>1863</v>
      </c>
    </row>
    <row r="4134" spans="1:1" x14ac:dyDescent="0.2">
      <c r="A4134" s="20" t="s">
        <v>330</v>
      </c>
    </row>
    <row r="4135" spans="1:1" x14ac:dyDescent="0.2">
      <c r="A4135" s="20" t="s">
        <v>513</v>
      </c>
    </row>
    <row r="4136" spans="1:1" x14ac:dyDescent="0.2">
      <c r="A4136" s="20" t="s">
        <v>2117</v>
      </c>
    </row>
    <row r="4137" spans="1:1" x14ac:dyDescent="0.2">
      <c r="A4137" s="20" t="s">
        <v>2306</v>
      </c>
    </row>
    <row r="4138" spans="1:1" x14ac:dyDescent="0.2">
      <c r="A4138" s="20" t="s">
        <v>2012</v>
      </c>
    </row>
    <row r="4139" spans="1:1" x14ac:dyDescent="0.2">
      <c r="A4139" s="20" t="s">
        <v>690</v>
      </c>
    </row>
    <row r="4140" spans="1:1" x14ac:dyDescent="0.2">
      <c r="A4140" s="20" t="s">
        <v>468</v>
      </c>
    </row>
    <row r="4141" spans="1:1" x14ac:dyDescent="0.2">
      <c r="A4141" s="20" t="s">
        <v>772</v>
      </c>
    </row>
    <row r="4142" spans="1:1" x14ac:dyDescent="0.2">
      <c r="A4142" s="20" t="s">
        <v>2261</v>
      </c>
    </row>
    <row r="4143" spans="1:1" x14ac:dyDescent="0.2">
      <c r="A4143" s="20" t="s">
        <v>2017</v>
      </c>
    </row>
    <row r="4144" spans="1:1" x14ac:dyDescent="0.2">
      <c r="A4144" s="20" t="s">
        <v>289</v>
      </c>
    </row>
    <row r="4145" spans="1:1" x14ac:dyDescent="0.2">
      <c r="A4145" s="20" t="s">
        <v>472</v>
      </c>
    </row>
    <row r="4146" spans="1:1" x14ac:dyDescent="0.2">
      <c r="A4146" s="20" t="s">
        <v>776</v>
      </c>
    </row>
    <row r="4147" spans="1:1" x14ac:dyDescent="0.2">
      <c r="A4147" s="20" t="s">
        <v>2265</v>
      </c>
    </row>
    <row r="4148" spans="1:1" x14ac:dyDescent="0.2">
      <c r="A4148" s="20" t="s">
        <v>2740</v>
      </c>
    </row>
    <row r="4149" spans="1:1" x14ac:dyDescent="0.2">
      <c r="A4149" s="20" t="s">
        <v>2815</v>
      </c>
    </row>
    <row r="4150" spans="1:1" x14ac:dyDescent="0.2">
      <c r="A4150" s="20" t="s">
        <v>2870</v>
      </c>
    </row>
    <row r="4151" spans="1:1" x14ac:dyDescent="0.2">
      <c r="A4151" s="20" t="s">
        <v>2927</v>
      </c>
    </row>
    <row r="4152" spans="1:1" x14ac:dyDescent="0.2">
      <c r="A4152" s="20" t="s">
        <v>2984</v>
      </c>
    </row>
    <row r="4153" spans="1:1" x14ac:dyDescent="0.2">
      <c r="A4153" s="20" t="s">
        <v>2741</v>
      </c>
    </row>
    <row r="4154" spans="1:1" x14ac:dyDescent="0.2">
      <c r="A4154" s="20" t="s">
        <v>2816</v>
      </c>
    </row>
    <row r="4155" spans="1:1" x14ac:dyDescent="0.2">
      <c r="A4155" s="20" t="s">
        <v>2871</v>
      </c>
    </row>
    <row r="4156" spans="1:1" x14ac:dyDescent="0.2">
      <c r="A4156" s="20" t="s">
        <v>2928</v>
      </c>
    </row>
    <row r="4157" spans="1:1" x14ac:dyDescent="0.2">
      <c r="A4157" s="20" t="s">
        <v>2985</v>
      </c>
    </row>
    <row r="4158" spans="1:1" x14ac:dyDescent="0.2">
      <c r="A4158" s="20" t="s">
        <v>2011</v>
      </c>
    </row>
    <row r="4159" spans="1:1" x14ac:dyDescent="0.2">
      <c r="A4159" s="20" t="s">
        <v>689</v>
      </c>
    </row>
    <row r="4160" spans="1:1" x14ac:dyDescent="0.2">
      <c r="A4160" s="20" t="s">
        <v>467</v>
      </c>
    </row>
    <row r="4161" spans="1:1" x14ac:dyDescent="0.2">
      <c r="A4161" s="20" t="s">
        <v>771</v>
      </c>
    </row>
    <row r="4162" spans="1:1" x14ac:dyDescent="0.2">
      <c r="A4162" s="20" t="s">
        <v>2260</v>
      </c>
    </row>
    <row r="4163" spans="1:1" x14ac:dyDescent="0.2">
      <c r="A4163" s="20" t="s">
        <v>2016</v>
      </c>
    </row>
    <row r="4164" spans="1:1" x14ac:dyDescent="0.2">
      <c r="A4164" s="20" t="s">
        <v>288</v>
      </c>
    </row>
    <row r="4165" spans="1:1" x14ac:dyDescent="0.2">
      <c r="A4165" s="20" t="s">
        <v>471</v>
      </c>
    </row>
    <row r="4166" spans="1:1" x14ac:dyDescent="0.2">
      <c r="A4166" s="20" t="s">
        <v>775</v>
      </c>
    </row>
    <row r="4167" spans="1:1" x14ac:dyDescent="0.2">
      <c r="A4167" s="20" t="s">
        <v>2264</v>
      </c>
    </row>
    <row r="4168" spans="1:1" x14ac:dyDescent="0.2">
      <c r="A4168" s="20" t="s">
        <v>2009</v>
      </c>
    </row>
    <row r="4169" spans="1:1" x14ac:dyDescent="0.2">
      <c r="A4169" s="20" t="s">
        <v>688</v>
      </c>
    </row>
    <row r="4170" spans="1:1" x14ac:dyDescent="0.2">
      <c r="A4170" s="20" t="s">
        <v>466</v>
      </c>
    </row>
    <row r="4171" spans="1:1" x14ac:dyDescent="0.2">
      <c r="A4171" s="20" t="s">
        <v>770</v>
      </c>
    </row>
    <row r="4172" spans="1:1" x14ac:dyDescent="0.2">
      <c r="A4172" s="20" t="s">
        <v>2259</v>
      </c>
    </row>
    <row r="4173" spans="1:1" x14ac:dyDescent="0.2">
      <c r="A4173" s="20" t="s">
        <v>2014</v>
      </c>
    </row>
    <row r="4174" spans="1:1" x14ac:dyDescent="0.2">
      <c r="A4174" s="20" t="s">
        <v>692</v>
      </c>
    </row>
    <row r="4175" spans="1:1" x14ac:dyDescent="0.2">
      <c r="A4175" s="20" t="s">
        <v>470</v>
      </c>
    </row>
    <row r="4176" spans="1:1" x14ac:dyDescent="0.2">
      <c r="A4176" s="20" t="s">
        <v>774</v>
      </c>
    </row>
    <row r="4177" spans="1:1" x14ac:dyDescent="0.2">
      <c r="A4177" s="20" t="s">
        <v>2263</v>
      </c>
    </row>
    <row r="4178" spans="1:1" x14ac:dyDescent="0.2">
      <c r="A4178" s="20" t="s">
        <v>2013</v>
      </c>
    </row>
    <row r="4179" spans="1:1" x14ac:dyDescent="0.2">
      <c r="A4179" s="20" t="s">
        <v>691</v>
      </c>
    </row>
    <row r="4180" spans="1:1" x14ac:dyDescent="0.2">
      <c r="A4180" s="20" t="s">
        <v>469</v>
      </c>
    </row>
    <row r="4181" spans="1:1" x14ac:dyDescent="0.2">
      <c r="A4181" s="20" t="s">
        <v>773</v>
      </c>
    </row>
    <row r="4182" spans="1:1" x14ac:dyDescent="0.2">
      <c r="A4182" s="20" t="s">
        <v>2262</v>
      </c>
    </row>
    <row r="4183" spans="1:1" x14ac:dyDescent="0.2">
      <c r="A4183" s="20" t="s">
        <v>1986</v>
      </c>
    </row>
    <row r="4184" spans="1:1" x14ac:dyDescent="0.2">
      <c r="A4184" s="20" t="s">
        <v>675</v>
      </c>
    </row>
    <row r="4185" spans="1:1" x14ac:dyDescent="0.2">
      <c r="A4185" s="20" t="s">
        <v>454</v>
      </c>
    </row>
    <row r="4186" spans="1:1" x14ac:dyDescent="0.2">
      <c r="A4186" s="20" t="s">
        <v>758</v>
      </c>
    </row>
    <row r="4187" spans="1:1" x14ac:dyDescent="0.2">
      <c r="A4187" s="20" t="s">
        <v>2247</v>
      </c>
    </row>
    <row r="4188" spans="1:1" x14ac:dyDescent="0.2">
      <c r="A4188" s="20" t="s">
        <v>1994</v>
      </c>
    </row>
    <row r="4189" spans="1:1" x14ac:dyDescent="0.2">
      <c r="A4189" s="20" t="s">
        <v>679</v>
      </c>
    </row>
    <row r="4190" spans="1:1" x14ac:dyDescent="0.2">
      <c r="A4190" s="20" t="s">
        <v>458</v>
      </c>
    </row>
    <row r="4191" spans="1:1" x14ac:dyDescent="0.2">
      <c r="A4191" s="20" t="s">
        <v>762</v>
      </c>
    </row>
    <row r="4192" spans="1:1" x14ac:dyDescent="0.2">
      <c r="A4192" s="20" t="s">
        <v>2251</v>
      </c>
    </row>
    <row r="4193" spans="1:1" x14ac:dyDescent="0.2">
      <c r="A4193" s="20" t="s">
        <v>2732</v>
      </c>
    </row>
    <row r="4194" spans="1:1" x14ac:dyDescent="0.2">
      <c r="A4194" s="20" t="s">
        <v>2811</v>
      </c>
    </row>
    <row r="4195" spans="1:1" x14ac:dyDescent="0.2">
      <c r="A4195" s="20" t="s">
        <v>2866</v>
      </c>
    </row>
    <row r="4196" spans="1:1" x14ac:dyDescent="0.2">
      <c r="A4196" s="20" t="s">
        <v>2923</v>
      </c>
    </row>
    <row r="4197" spans="1:1" x14ac:dyDescent="0.2">
      <c r="A4197" s="20" t="s">
        <v>2980</v>
      </c>
    </row>
    <row r="4198" spans="1:1" x14ac:dyDescent="0.2">
      <c r="A4198" s="20" t="s">
        <v>2734</v>
      </c>
    </row>
    <row r="4199" spans="1:1" x14ac:dyDescent="0.2">
      <c r="A4199" s="20" t="s">
        <v>2812</v>
      </c>
    </row>
    <row r="4200" spans="1:1" x14ac:dyDescent="0.2">
      <c r="A4200" s="20" t="s">
        <v>2867</v>
      </c>
    </row>
    <row r="4201" spans="1:1" x14ac:dyDescent="0.2">
      <c r="A4201" s="20" t="s">
        <v>2924</v>
      </c>
    </row>
    <row r="4202" spans="1:1" x14ac:dyDescent="0.2">
      <c r="A4202" s="20" t="s">
        <v>2981</v>
      </c>
    </row>
    <row r="4203" spans="1:1" x14ac:dyDescent="0.2">
      <c r="A4203" s="20" t="s">
        <v>1984</v>
      </c>
    </row>
    <row r="4204" spans="1:1" x14ac:dyDescent="0.2">
      <c r="A4204" s="20" t="s">
        <v>674</v>
      </c>
    </row>
    <row r="4205" spans="1:1" x14ac:dyDescent="0.2">
      <c r="A4205" s="20" t="s">
        <v>453</v>
      </c>
    </row>
    <row r="4206" spans="1:1" x14ac:dyDescent="0.2">
      <c r="A4206" s="20" t="s">
        <v>757</v>
      </c>
    </row>
    <row r="4207" spans="1:1" x14ac:dyDescent="0.2">
      <c r="A4207" s="20" t="s">
        <v>2246</v>
      </c>
    </row>
    <row r="4208" spans="1:1" x14ac:dyDescent="0.2">
      <c r="A4208" s="20" t="s">
        <v>1992</v>
      </c>
    </row>
    <row r="4209" spans="1:1" x14ac:dyDescent="0.2">
      <c r="A4209" s="20" t="s">
        <v>678</v>
      </c>
    </row>
    <row r="4210" spans="1:1" x14ac:dyDescent="0.2">
      <c r="A4210" s="20" t="s">
        <v>457</v>
      </c>
    </row>
    <row r="4211" spans="1:1" x14ac:dyDescent="0.2">
      <c r="A4211" s="20" t="s">
        <v>761</v>
      </c>
    </row>
    <row r="4212" spans="1:1" x14ac:dyDescent="0.2">
      <c r="A4212" s="20" t="s">
        <v>2250</v>
      </c>
    </row>
    <row r="4213" spans="1:1" x14ac:dyDescent="0.2">
      <c r="A4213" s="20" t="s">
        <v>2499</v>
      </c>
    </row>
    <row r="4214" spans="1:1" x14ac:dyDescent="0.2">
      <c r="A4214" s="20" t="s">
        <v>2546</v>
      </c>
    </row>
    <row r="4215" spans="1:1" x14ac:dyDescent="0.2">
      <c r="A4215" s="20" t="s">
        <v>710</v>
      </c>
    </row>
    <row r="4216" spans="1:1" x14ac:dyDescent="0.2">
      <c r="A4216" s="20" t="s">
        <v>2328</v>
      </c>
    </row>
    <row r="4217" spans="1:1" x14ac:dyDescent="0.2">
      <c r="A4217" s="20" t="s">
        <v>979</v>
      </c>
    </row>
    <row r="4218" spans="1:1" x14ac:dyDescent="0.2">
      <c r="A4218" s="20" t="s">
        <v>1990</v>
      </c>
    </row>
    <row r="4219" spans="1:1" x14ac:dyDescent="0.2">
      <c r="A4219" s="20" t="s">
        <v>677</v>
      </c>
    </row>
    <row r="4220" spans="1:1" x14ac:dyDescent="0.2">
      <c r="A4220" s="20" t="s">
        <v>456</v>
      </c>
    </row>
    <row r="4221" spans="1:1" x14ac:dyDescent="0.2">
      <c r="A4221" s="20" t="s">
        <v>760</v>
      </c>
    </row>
    <row r="4222" spans="1:1" x14ac:dyDescent="0.2">
      <c r="A4222" s="20" t="s">
        <v>2249</v>
      </c>
    </row>
    <row r="4223" spans="1:1" x14ac:dyDescent="0.2">
      <c r="A4223" s="20" t="s">
        <v>1810</v>
      </c>
    </row>
    <row r="4224" spans="1:1" x14ac:dyDescent="0.2">
      <c r="A4224" s="20" t="s">
        <v>298</v>
      </c>
    </row>
    <row r="4225" spans="1:1" x14ac:dyDescent="0.2">
      <c r="A4225" s="20" t="s">
        <v>481</v>
      </c>
    </row>
    <row r="4226" spans="1:1" x14ac:dyDescent="0.2">
      <c r="A4226" s="20" t="s">
        <v>785</v>
      </c>
    </row>
    <row r="4227" spans="1:1" x14ac:dyDescent="0.2">
      <c r="A4227" s="20" t="s">
        <v>2274</v>
      </c>
    </row>
    <row r="4228" spans="1:1" x14ac:dyDescent="0.2">
      <c r="A4228" s="20" t="s">
        <v>1887</v>
      </c>
    </row>
    <row r="4229" spans="1:1" x14ac:dyDescent="0.2">
      <c r="A4229" s="20" t="s">
        <v>342</v>
      </c>
    </row>
    <row r="4230" spans="1:1" x14ac:dyDescent="0.2">
      <c r="A4230" s="20" t="s">
        <v>525</v>
      </c>
    </row>
    <row r="4231" spans="1:1" x14ac:dyDescent="0.2">
      <c r="A4231" s="20" t="s">
        <v>2129</v>
      </c>
    </row>
    <row r="4232" spans="1:1" x14ac:dyDescent="0.2">
      <c r="A4232" s="20" t="s">
        <v>1194</v>
      </c>
    </row>
    <row r="4233" spans="1:1" x14ac:dyDescent="0.2">
      <c r="A4233" s="20" t="s">
        <v>1893</v>
      </c>
    </row>
    <row r="4234" spans="1:1" x14ac:dyDescent="0.2">
      <c r="A4234" s="20" t="s">
        <v>345</v>
      </c>
    </row>
    <row r="4235" spans="1:1" x14ac:dyDescent="0.2">
      <c r="A4235" s="20" t="s">
        <v>528</v>
      </c>
    </row>
    <row r="4236" spans="1:1" x14ac:dyDescent="0.2">
      <c r="A4236" s="20" t="s">
        <v>2132</v>
      </c>
    </row>
    <row r="4237" spans="1:1" x14ac:dyDescent="0.2">
      <c r="A4237" s="20" t="s">
        <v>1197</v>
      </c>
    </row>
    <row r="4238" spans="1:1" x14ac:dyDescent="0.2">
      <c r="A4238" s="20" t="s">
        <v>553</v>
      </c>
    </row>
    <row r="4239" spans="1:1" x14ac:dyDescent="0.2">
      <c r="A4239" s="20" t="s">
        <v>349</v>
      </c>
    </row>
    <row r="4240" spans="1:1" x14ac:dyDescent="0.2">
      <c r="A4240" s="20" t="s">
        <v>532</v>
      </c>
    </row>
    <row r="4241" spans="1:1" x14ac:dyDescent="0.2">
      <c r="A4241" s="20" t="s">
        <v>2136</v>
      </c>
    </row>
    <row r="4242" spans="1:1" x14ac:dyDescent="0.2">
      <c r="A4242" s="20" t="s">
        <v>1201</v>
      </c>
    </row>
    <row r="4243" spans="1:1" x14ac:dyDescent="0.2">
      <c r="A4243" s="20" t="s">
        <v>2765</v>
      </c>
    </row>
    <row r="4244" spans="1:1" x14ac:dyDescent="0.2">
      <c r="A4244" s="20" t="s">
        <v>2831</v>
      </c>
    </row>
    <row r="4245" spans="1:1" x14ac:dyDescent="0.2">
      <c r="A4245" s="20" t="s">
        <v>2886</v>
      </c>
    </row>
    <row r="4246" spans="1:1" x14ac:dyDescent="0.2">
      <c r="A4246" s="20" t="s">
        <v>2943</v>
      </c>
    </row>
    <row r="4247" spans="1:1" x14ac:dyDescent="0.2">
      <c r="A4247" s="20" t="s">
        <v>3000</v>
      </c>
    </row>
    <row r="4248" spans="1:1" x14ac:dyDescent="0.2">
      <c r="A4248" s="20" t="s">
        <v>2767</v>
      </c>
    </row>
    <row r="4249" spans="1:1" x14ac:dyDescent="0.2">
      <c r="A4249" s="20" t="s">
        <v>2832</v>
      </c>
    </row>
    <row r="4250" spans="1:1" x14ac:dyDescent="0.2">
      <c r="A4250" s="20" t="s">
        <v>2887</v>
      </c>
    </row>
    <row r="4251" spans="1:1" x14ac:dyDescent="0.2">
      <c r="A4251" s="20" t="s">
        <v>2944</v>
      </c>
    </row>
    <row r="4252" spans="1:1" x14ac:dyDescent="0.2">
      <c r="A4252" s="20" t="s">
        <v>3001</v>
      </c>
    </row>
    <row r="4253" spans="1:1" x14ac:dyDescent="0.2">
      <c r="A4253" s="20" t="s">
        <v>1891</v>
      </c>
    </row>
    <row r="4254" spans="1:1" x14ac:dyDescent="0.2">
      <c r="A4254" s="20" t="s">
        <v>344</v>
      </c>
    </row>
    <row r="4255" spans="1:1" x14ac:dyDescent="0.2">
      <c r="A4255" s="20" t="s">
        <v>527</v>
      </c>
    </row>
    <row r="4256" spans="1:1" x14ac:dyDescent="0.2">
      <c r="A4256" s="20" t="s">
        <v>2131</v>
      </c>
    </row>
    <row r="4257" spans="1:1" x14ac:dyDescent="0.2">
      <c r="A4257" s="20" t="s">
        <v>1196</v>
      </c>
    </row>
    <row r="4258" spans="1:1" x14ac:dyDescent="0.2">
      <c r="A4258" s="20" t="s">
        <v>1899</v>
      </c>
    </row>
    <row r="4259" spans="1:1" x14ac:dyDescent="0.2">
      <c r="A4259" s="20" t="s">
        <v>348</v>
      </c>
    </row>
    <row r="4260" spans="1:1" x14ac:dyDescent="0.2">
      <c r="A4260" s="20" t="s">
        <v>531</v>
      </c>
    </row>
    <row r="4261" spans="1:1" x14ac:dyDescent="0.2">
      <c r="A4261" s="20" t="s">
        <v>2135</v>
      </c>
    </row>
    <row r="4262" spans="1:1" x14ac:dyDescent="0.2">
      <c r="A4262" s="20" t="s">
        <v>1200</v>
      </c>
    </row>
    <row r="4263" spans="1:1" x14ac:dyDescent="0.2">
      <c r="A4263" s="20" t="s">
        <v>1889</v>
      </c>
    </row>
    <row r="4264" spans="1:1" x14ac:dyDescent="0.2">
      <c r="A4264" s="20" t="s">
        <v>343</v>
      </c>
    </row>
    <row r="4265" spans="1:1" x14ac:dyDescent="0.2">
      <c r="A4265" s="20" t="s">
        <v>526</v>
      </c>
    </row>
    <row r="4266" spans="1:1" x14ac:dyDescent="0.2">
      <c r="A4266" s="20" t="s">
        <v>2130</v>
      </c>
    </row>
    <row r="4267" spans="1:1" x14ac:dyDescent="0.2">
      <c r="A4267" s="20" t="s">
        <v>1195</v>
      </c>
    </row>
    <row r="4268" spans="1:1" x14ac:dyDescent="0.2">
      <c r="A4268" s="20" t="s">
        <v>1897</v>
      </c>
    </row>
    <row r="4269" spans="1:1" x14ac:dyDescent="0.2">
      <c r="A4269" s="20" t="s">
        <v>347</v>
      </c>
    </row>
    <row r="4270" spans="1:1" x14ac:dyDescent="0.2">
      <c r="A4270" s="20" t="s">
        <v>530</v>
      </c>
    </row>
    <row r="4271" spans="1:1" x14ac:dyDescent="0.2">
      <c r="A4271" s="20" t="s">
        <v>2134</v>
      </c>
    </row>
    <row r="4272" spans="1:1" x14ac:dyDescent="0.2">
      <c r="A4272" s="20" t="s">
        <v>1199</v>
      </c>
    </row>
    <row r="4273" spans="1:1" x14ac:dyDescent="0.2">
      <c r="A4273" s="20" t="s">
        <v>1895</v>
      </c>
    </row>
    <row r="4274" spans="1:1" x14ac:dyDescent="0.2">
      <c r="A4274" s="20" t="s">
        <v>346</v>
      </c>
    </row>
    <row r="4275" spans="1:1" x14ac:dyDescent="0.2">
      <c r="A4275" s="20" t="s">
        <v>529</v>
      </c>
    </row>
    <row r="4276" spans="1:1" x14ac:dyDescent="0.2">
      <c r="A4276" s="20" t="s">
        <v>2133</v>
      </c>
    </row>
    <row r="4277" spans="1:1" x14ac:dyDescent="0.2">
      <c r="A4277" s="20" t="s">
        <v>1198</v>
      </c>
    </row>
    <row r="4278" spans="1:1" x14ac:dyDescent="0.2">
      <c r="A4278" s="20" t="s">
        <v>1814</v>
      </c>
    </row>
    <row r="4279" spans="1:1" x14ac:dyDescent="0.2">
      <c r="A4279" s="20" t="s">
        <v>301</v>
      </c>
    </row>
    <row r="4280" spans="1:1" x14ac:dyDescent="0.2">
      <c r="A4280" s="20" t="s">
        <v>484</v>
      </c>
    </row>
    <row r="4281" spans="1:1" x14ac:dyDescent="0.2">
      <c r="A4281" s="20" t="s">
        <v>788</v>
      </c>
    </row>
    <row r="4282" spans="1:1" x14ac:dyDescent="0.2">
      <c r="A4282" s="20" t="s">
        <v>2277</v>
      </c>
    </row>
    <row r="4283" spans="1:1" x14ac:dyDescent="0.2">
      <c r="A4283" s="20" t="s">
        <v>1819</v>
      </c>
    </row>
    <row r="4284" spans="1:1" x14ac:dyDescent="0.2">
      <c r="A4284" s="20" t="s">
        <v>305</v>
      </c>
    </row>
    <row r="4285" spans="1:1" x14ac:dyDescent="0.2">
      <c r="A4285" s="20" t="s">
        <v>488</v>
      </c>
    </row>
    <row r="4286" spans="1:1" x14ac:dyDescent="0.2">
      <c r="A4286" s="20" t="s">
        <v>792</v>
      </c>
    </row>
    <row r="4287" spans="1:1" x14ac:dyDescent="0.2">
      <c r="A4287" s="20" t="s">
        <v>2281</v>
      </c>
    </row>
    <row r="4288" spans="1:1" x14ac:dyDescent="0.2">
      <c r="A4288" s="20" t="s">
        <v>2745</v>
      </c>
    </row>
    <row r="4289" spans="1:1" x14ac:dyDescent="0.2">
      <c r="A4289" s="20" t="s">
        <v>2819</v>
      </c>
    </row>
    <row r="4290" spans="1:1" x14ac:dyDescent="0.2">
      <c r="A4290" s="20" t="s">
        <v>2874</v>
      </c>
    </row>
    <row r="4291" spans="1:1" x14ac:dyDescent="0.2">
      <c r="A4291" s="20" t="s">
        <v>2931</v>
      </c>
    </row>
    <row r="4292" spans="1:1" x14ac:dyDescent="0.2">
      <c r="A4292" s="20" t="s">
        <v>2988</v>
      </c>
    </row>
    <row r="4293" spans="1:1" x14ac:dyDescent="0.2">
      <c r="A4293" s="20" t="s">
        <v>2746</v>
      </c>
    </row>
    <row r="4294" spans="1:1" x14ac:dyDescent="0.2">
      <c r="A4294" s="20" t="s">
        <v>2820</v>
      </c>
    </row>
    <row r="4295" spans="1:1" x14ac:dyDescent="0.2">
      <c r="A4295" s="20" t="s">
        <v>2875</v>
      </c>
    </row>
    <row r="4296" spans="1:1" x14ac:dyDescent="0.2">
      <c r="A4296" s="20" t="s">
        <v>2932</v>
      </c>
    </row>
    <row r="4297" spans="1:1" x14ac:dyDescent="0.2">
      <c r="A4297" s="20" t="s">
        <v>2989</v>
      </c>
    </row>
    <row r="4298" spans="1:1" x14ac:dyDescent="0.2">
      <c r="A4298" s="20" t="s">
        <v>1813</v>
      </c>
    </row>
    <row r="4299" spans="1:1" x14ac:dyDescent="0.2">
      <c r="A4299" s="20" t="s">
        <v>300</v>
      </c>
    </row>
    <row r="4300" spans="1:1" x14ac:dyDescent="0.2">
      <c r="A4300" s="20" t="s">
        <v>483</v>
      </c>
    </row>
    <row r="4301" spans="1:1" x14ac:dyDescent="0.2">
      <c r="A4301" s="20" t="s">
        <v>787</v>
      </c>
    </row>
    <row r="4302" spans="1:1" x14ac:dyDescent="0.2">
      <c r="A4302" s="20" t="s">
        <v>2276</v>
      </c>
    </row>
    <row r="4303" spans="1:1" x14ac:dyDescent="0.2">
      <c r="A4303" s="20" t="s">
        <v>1818</v>
      </c>
    </row>
    <row r="4304" spans="1:1" x14ac:dyDescent="0.2">
      <c r="A4304" s="20" t="s">
        <v>304</v>
      </c>
    </row>
    <row r="4305" spans="1:1" x14ac:dyDescent="0.2">
      <c r="A4305" s="20" t="s">
        <v>487</v>
      </c>
    </row>
    <row r="4306" spans="1:1" x14ac:dyDescent="0.2">
      <c r="A4306" s="20" t="s">
        <v>791</v>
      </c>
    </row>
    <row r="4307" spans="1:1" x14ac:dyDescent="0.2">
      <c r="A4307" s="20" t="s">
        <v>2280</v>
      </c>
    </row>
    <row r="4308" spans="1:1" x14ac:dyDescent="0.2">
      <c r="A4308" s="20" t="s">
        <v>1811</v>
      </c>
    </row>
    <row r="4309" spans="1:1" x14ac:dyDescent="0.2">
      <c r="A4309" s="20" t="s">
        <v>299</v>
      </c>
    </row>
    <row r="4310" spans="1:1" x14ac:dyDescent="0.2">
      <c r="A4310" s="20" t="s">
        <v>482</v>
      </c>
    </row>
    <row r="4311" spans="1:1" x14ac:dyDescent="0.2">
      <c r="A4311" s="20" t="s">
        <v>786</v>
      </c>
    </row>
    <row r="4312" spans="1:1" x14ac:dyDescent="0.2">
      <c r="A4312" s="20" t="s">
        <v>2275</v>
      </c>
    </row>
    <row r="4313" spans="1:1" x14ac:dyDescent="0.2">
      <c r="A4313" s="20" t="s">
        <v>1816</v>
      </c>
    </row>
    <row r="4314" spans="1:1" x14ac:dyDescent="0.2">
      <c r="A4314" s="20" t="s">
        <v>303</v>
      </c>
    </row>
    <row r="4315" spans="1:1" x14ac:dyDescent="0.2">
      <c r="A4315" s="20" t="s">
        <v>486</v>
      </c>
    </row>
    <row r="4316" spans="1:1" x14ac:dyDescent="0.2">
      <c r="A4316" s="20" t="s">
        <v>790</v>
      </c>
    </row>
    <row r="4317" spans="1:1" x14ac:dyDescent="0.2">
      <c r="A4317" s="20" t="s">
        <v>2279</v>
      </c>
    </row>
    <row r="4318" spans="1:1" x14ac:dyDescent="0.2">
      <c r="A4318" s="20" t="s">
        <v>1815</v>
      </c>
    </row>
    <row r="4319" spans="1:1" x14ac:dyDescent="0.2">
      <c r="A4319" s="20" t="s">
        <v>302</v>
      </c>
    </row>
    <row r="4320" spans="1:1" x14ac:dyDescent="0.2">
      <c r="A4320" s="20" t="s">
        <v>485</v>
      </c>
    </row>
    <row r="4321" spans="1:1" x14ac:dyDescent="0.2">
      <c r="A4321" s="20" t="s">
        <v>789</v>
      </c>
    </row>
    <row r="4322" spans="1:1" x14ac:dyDescent="0.2">
      <c r="A4322" s="20" t="s">
        <v>2278</v>
      </c>
    </row>
    <row r="4323" spans="1:1" x14ac:dyDescent="0.2">
      <c r="A4323" s="20" t="s">
        <v>2018</v>
      </c>
    </row>
    <row r="4324" spans="1:1" x14ac:dyDescent="0.2">
      <c r="A4324" s="20" t="s">
        <v>290</v>
      </c>
    </row>
    <row r="4325" spans="1:1" x14ac:dyDescent="0.2">
      <c r="A4325" s="20" t="s">
        <v>473</v>
      </c>
    </row>
    <row r="4326" spans="1:1" x14ac:dyDescent="0.2">
      <c r="A4326" s="20" t="s">
        <v>777</v>
      </c>
    </row>
    <row r="4327" spans="1:1" x14ac:dyDescent="0.2">
      <c r="A4327" s="20" t="s">
        <v>2266</v>
      </c>
    </row>
    <row r="4328" spans="1:1" x14ac:dyDescent="0.2">
      <c r="A4328" s="20" t="s">
        <v>1871</v>
      </c>
    </row>
    <row r="4329" spans="1:1" x14ac:dyDescent="0.2">
      <c r="A4329" s="20" t="s">
        <v>334</v>
      </c>
    </row>
    <row r="4330" spans="1:1" x14ac:dyDescent="0.2">
      <c r="A4330" s="20" t="s">
        <v>517</v>
      </c>
    </row>
    <row r="4331" spans="1:1" x14ac:dyDescent="0.2">
      <c r="A4331" s="20" t="s">
        <v>2121</v>
      </c>
    </row>
    <row r="4332" spans="1:1" x14ac:dyDescent="0.2">
      <c r="A4332" s="20" t="s">
        <v>2310</v>
      </c>
    </row>
    <row r="4333" spans="1:1" x14ac:dyDescent="0.2">
      <c r="A4333" s="20" t="s">
        <v>1877</v>
      </c>
    </row>
    <row r="4334" spans="1:1" x14ac:dyDescent="0.2">
      <c r="A4334" s="20" t="s">
        <v>337</v>
      </c>
    </row>
    <row r="4335" spans="1:1" x14ac:dyDescent="0.2">
      <c r="A4335" s="20" t="s">
        <v>520</v>
      </c>
    </row>
    <row r="4336" spans="1:1" x14ac:dyDescent="0.2">
      <c r="A4336" s="20" t="s">
        <v>2124</v>
      </c>
    </row>
    <row r="4337" spans="1:1" x14ac:dyDescent="0.2">
      <c r="A4337" s="20" t="s">
        <v>2313</v>
      </c>
    </row>
    <row r="4338" spans="1:1" x14ac:dyDescent="0.2">
      <c r="A4338" s="20" t="s">
        <v>1885</v>
      </c>
    </row>
    <row r="4339" spans="1:1" x14ac:dyDescent="0.2">
      <c r="A4339" s="20" t="s">
        <v>341</v>
      </c>
    </row>
    <row r="4340" spans="1:1" x14ac:dyDescent="0.2">
      <c r="A4340" s="20" t="s">
        <v>524</v>
      </c>
    </row>
    <row r="4341" spans="1:1" x14ac:dyDescent="0.2">
      <c r="A4341" s="20" t="s">
        <v>2128</v>
      </c>
    </row>
    <row r="4342" spans="1:1" x14ac:dyDescent="0.2">
      <c r="A4342" s="20" t="s">
        <v>1193</v>
      </c>
    </row>
    <row r="4343" spans="1:1" x14ac:dyDescent="0.2">
      <c r="A4343" s="20" t="s">
        <v>2761</v>
      </c>
    </row>
    <row r="4344" spans="1:1" x14ac:dyDescent="0.2">
      <c r="A4344" s="20" t="s">
        <v>2829</v>
      </c>
    </row>
    <row r="4345" spans="1:1" x14ac:dyDescent="0.2">
      <c r="A4345" s="20" t="s">
        <v>2884</v>
      </c>
    </row>
    <row r="4346" spans="1:1" x14ac:dyDescent="0.2">
      <c r="A4346" s="20" t="s">
        <v>2941</v>
      </c>
    </row>
    <row r="4347" spans="1:1" x14ac:dyDescent="0.2">
      <c r="A4347" s="20" t="s">
        <v>2998</v>
      </c>
    </row>
    <row r="4348" spans="1:1" x14ac:dyDescent="0.2">
      <c r="A4348" s="20" t="s">
        <v>2763</v>
      </c>
    </row>
    <row r="4349" spans="1:1" x14ac:dyDescent="0.2">
      <c r="A4349" s="20" t="s">
        <v>2830</v>
      </c>
    </row>
    <row r="4350" spans="1:1" x14ac:dyDescent="0.2">
      <c r="A4350" s="20" t="s">
        <v>2885</v>
      </c>
    </row>
    <row r="4351" spans="1:1" x14ac:dyDescent="0.2">
      <c r="A4351" s="20" t="s">
        <v>2942</v>
      </c>
    </row>
    <row r="4352" spans="1:1" x14ac:dyDescent="0.2">
      <c r="A4352" s="20" t="s">
        <v>2999</v>
      </c>
    </row>
    <row r="4353" spans="1:1" x14ac:dyDescent="0.2">
      <c r="A4353" s="20" t="s">
        <v>1875</v>
      </c>
    </row>
    <row r="4354" spans="1:1" x14ac:dyDescent="0.2">
      <c r="A4354" s="20" t="s">
        <v>336</v>
      </c>
    </row>
    <row r="4355" spans="1:1" x14ac:dyDescent="0.2">
      <c r="A4355" s="20" t="s">
        <v>519</v>
      </c>
    </row>
    <row r="4356" spans="1:1" x14ac:dyDescent="0.2">
      <c r="A4356" s="20" t="s">
        <v>2123</v>
      </c>
    </row>
    <row r="4357" spans="1:1" x14ac:dyDescent="0.2">
      <c r="A4357" s="20" t="s">
        <v>2312</v>
      </c>
    </row>
    <row r="4358" spans="1:1" x14ac:dyDescent="0.2">
      <c r="A4358" s="20" t="s">
        <v>1883</v>
      </c>
    </row>
    <row r="4359" spans="1:1" x14ac:dyDescent="0.2">
      <c r="A4359" s="20" t="s">
        <v>340</v>
      </c>
    </row>
    <row r="4360" spans="1:1" x14ac:dyDescent="0.2">
      <c r="A4360" s="20" t="s">
        <v>523</v>
      </c>
    </row>
    <row r="4361" spans="1:1" x14ac:dyDescent="0.2">
      <c r="A4361" s="20" t="s">
        <v>2127</v>
      </c>
    </row>
    <row r="4362" spans="1:1" x14ac:dyDescent="0.2">
      <c r="A4362" s="20" t="s">
        <v>1192</v>
      </c>
    </row>
    <row r="4363" spans="1:1" x14ac:dyDescent="0.2">
      <c r="A4363" s="20" t="s">
        <v>1873</v>
      </c>
    </row>
    <row r="4364" spans="1:1" x14ac:dyDescent="0.2">
      <c r="A4364" s="20" t="s">
        <v>335</v>
      </c>
    </row>
    <row r="4365" spans="1:1" x14ac:dyDescent="0.2">
      <c r="A4365" s="20" t="s">
        <v>518</v>
      </c>
    </row>
    <row r="4366" spans="1:1" x14ac:dyDescent="0.2">
      <c r="A4366" s="20" t="s">
        <v>2122</v>
      </c>
    </row>
    <row r="4367" spans="1:1" x14ac:dyDescent="0.2">
      <c r="A4367" s="20" t="s">
        <v>2311</v>
      </c>
    </row>
    <row r="4368" spans="1:1" x14ac:dyDescent="0.2">
      <c r="A4368" s="20" t="s">
        <v>1881</v>
      </c>
    </row>
    <row r="4369" spans="1:1" x14ac:dyDescent="0.2">
      <c r="A4369" s="20" t="s">
        <v>339</v>
      </c>
    </row>
    <row r="4370" spans="1:1" x14ac:dyDescent="0.2">
      <c r="A4370" s="20" t="s">
        <v>522</v>
      </c>
    </row>
    <row r="4371" spans="1:1" x14ac:dyDescent="0.2">
      <c r="A4371" s="20" t="s">
        <v>2126</v>
      </c>
    </row>
    <row r="4372" spans="1:1" x14ac:dyDescent="0.2">
      <c r="A4372" s="20" t="s">
        <v>2315</v>
      </c>
    </row>
    <row r="4373" spans="1:1" x14ac:dyDescent="0.2">
      <c r="A4373" s="20" t="s">
        <v>1879</v>
      </c>
    </row>
    <row r="4374" spans="1:1" x14ac:dyDescent="0.2">
      <c r="A4374" s="20" t="s">
        <v>338</v>
      </c>
    </row>
    <row r="4375" spans="1:1" x14ac:dyDescent="0.2">
      <c r="A4375" s="20" t="s">
        <v>521</v>
      </c>
    </row>
    <row r="4376" spans="1:1" x14ac:dyDescent="0.2">
      <c r="A4376" s="20" t="s">
        <v>2125</v>
      </c>
    </row>
    <row r="4377" spans="1:1" x14ac:dyDescent="0.2">
      <c r="A4377" s="20" t="s">
        <v>2314</v>
      </c>
    </row>
    <row r="4378" spans="1:1" x14ac:dyDescent="0.2">
      <c r="A4378" s="20" t="s">
        <v>2022</v>
      </c>
    </row>
    <row r="4379" spans="1:1" x14ac:dyDescent="0.2">
      <c r="A4379" s="20" t="s">
        <v>293</v>
      </c>
    </row>
    <row r="4380" spans="1:1" x14ac:dyDescent="0.2">
      <c r="A4380" s="20" t="s">
        <v>476</v>
      </c>
    </row>
    <row r="4381" spans="1:1" x14ac:dyDescent="0.2">
      <c r="A4381" s="20" t="s">
        <v>780</v>
      </c>
    </row>
    <row r="4382" spans="1:1" x14ac:dyDescent="0.2">
      <c r="A4382" s="20" t="s">
        <v>2269</v>
      </c>
    </row>
    <row r="4383" spans="1:1" x14ac:dyDescent="0.2">
      <c r="A4383" s="20" t="s">
        <v>1809</v>
      </c>
    </row>
    <row r="4384" spans="1:1" x14ac:dyDescent="0.2">
      <c r="A4384" s="20" t="s">
        <v>297</v>
      </c>
    </row>
    <row r="4385" spans="1:1" x14ac:dyDescent="0.2">
      <c r="A4385" s="20" t="s">
        <v>480</v>
      </c>
    </row>
    <row r="4386" spans="1:1" x14ac:dyDescent="0.2">
      <c r="A4386" s="20" t="s">
        <v>784</v>
      </c>
    </row>
    <row r="4387" spans="1:1" x14ac:dyDescent="0.2">
      <c r="A4387" s="20" t="s">
        <v>2273</v>
      </c>
    </row>
    <row r="4388" spans="1:1" x14ac:dyDescent="0.2">
      <c r="A4388" s="20" t="s">
        <v>2742</v>
      </c>
    </row>
    <row r="4389" spans="1:1" x14ac:dyDescent="0.2">
      <c r="A4389" s="20" t="s">
        <v>2817</v>
      </c>
    </row>
    <row r="4390" spans="1:1" x14ac:dyDescent="0.2">
      <c r="A4390" s="20" t="s">
        <v>2872</v>
      </c>
    </row>
    <row r="4391" spans="1:1" x14ac:dyDescent="0.2">
      <c r="A4391" s="20" t="s">
        <v>2929</v>
      </c>
    </row>
    <row r="4392" spans="1:1" x14ac:dyDescent="0.2">
      <c r="A4392" s="20" t="s">
        <v>2986</v>
      </c>
    </row>
    <row r="4393" spans="1:1" x14ac:dyDescent="0.2">
      <c r="A4393" s="20" t="s">
        <v>2744</v>
      </c>
    </row>
    <row r="4394" spans="1:1" x14ac:dyDescent="0.2">
      <c r="A4394" s="20" t="s">
        <v>2818</v>
      </c>
    </row>
    <row r="4395" spans="1:1" x14ac:dyDescent="0.2">
      <c r="A4395" s="20" t="s">
        <v>2873</v>
      </c>
    </row>
    <row r="4396" spans="1:1" x14ac:dyDescent="0.2">
      <c r="A4396" s="20" t="s">
        <v>2930</v>
      </c>
    </row>
    <row r="4397" spans="1:1" x14ac:dyDescent="0.2">
      <c r="A4397" s="20" t="s">
        <v>2987</v>
      </c>
    </row>
    <row r="4398" spans="1:1" x14ac:dyDescent="0.2">
      <c r="A4398" s="20" t="s">
        <v>2021</v>
      </c>
    </row>
    <row r="4399" spans="1:1" x14ac:dyDescent="0.2">
      <c r="A4399" s="20" t="s">
        <v>292</v>
      </c>
    </row>
    <row r="4400" spans="1:1" x14ac:dyDescent="0.2">
      <c r="A4400" s="20" t="s">
        <v>475</v>
      </c>
    </row>
    <row r="4401" spans="1:1" x14ac:dyDescent="0.2">
      <c r="A4401" s="20" t="s">
        <v>779</v>
      </c>
    </row>
    <row r="4402" spans="1:1" x14ac:dyDescent="0.2">
      <c r="A4402" s="20" t="s">
        <v>2268</v>
      </c>
    </row>
    <row r="4403" spans="1:1" x14ac:dyDescent="0.2">
      <c r="A4403" s="20" t="s">
        <v>1808</v>
      </c>
    </row>
    <row r="4404" spans="1:1" x14ac:dyDescent="0.2">
      <c r="A4404" s="20" t="s">
        <v>296</v>
      </c>
    </row>
    <row r="4405" spans="1:1" x14ac:dyDescent="0.2">
      <c r="A4405" s="20" t="s">
        <v>479</v>
      </c>
    </row>
    <row r="4406" spans="1:1" x14ac:dyDescent="0.2">
      <c r="A4406" s="20" t="s">
        <v>783</v>
      </c>
    </row>
    <row r="4407" spans="1:1" x14ac:dyDescent="0.2">
      <c r="A4407" s="20" t="s">
        <v>2272</v>
      </c>
    </row>
    <row r="4408" spans="1:1" x14ac:dyDescent="0.2">
      <c r="A4408" s="20" t="s">
        <v>2019</v>
      </c>
    </row>
    <row r="4409" spans="1:1" x14ac:dyDescent="0.2">
      <c r="A4409" s="20" t="s">
        <v>291</v>
      </c>
    </row>
    <row r="4410" spans="1:1" x14ac:dyDescent="0.2">
      <c r="A4410" s="20" t="s">
        <v>474</v>
      </c>
    </row>
    <row r="4411" spans="1:1" x14ac:dyDescent="0.2">
      <c r="A4411" s="20" t="s">
        <v>778</v>
      </c>
    </row>
    <row r="4412" spans="1:1" x14ac:dyDescent="0.2">
      <c r="A4412" s="20" t="s">
        <v>2267</v>
      </c>
    </row>
    <row r="4413" spans="1:1" x14ac:dyDescent="0.2">
      <c r="A4413" s="20" t="s">
        <v>2025</v>
      </c>
    </row>
    <row r="4414" spans="1:1" x14ac:dyDescent="0.2">
      <c r="A4414" s="20" t="s">
        <v>295</v>
      </c>
    </row>
    <row r="4415" spans="1:1" x14ac:dyDescent="0.2">
      <c r="A4415" s="20" t="s">
        <v>478</v>
      </c>
    </row>
    <row r="4416" spans="1:1" x14ac:dyDescent="0.2">
      <c r="A4416" s="20" t="s">
        <v>782</v>
      </c>
    </row>
    <row r="4417" spans="1:1" x14ac:dyDescent="0.2">
      <c r="A4417" s="20" t="s">
        <v>2271</v>
      </c>
    </row>
    <row r="4418" spans="1:1" x14ac:dyDescent="0.2">
      <c r="A4418" s="20" t="s">
        <v>2024</v>
      </c>
    </row>
    <row r="4419" spans="1:1" x14ac:dyDescent="0.2">
      <c r="A4419" s="20" t="s">
        <v>294</v>
      </c>
    </row>
    <row r="4420" spans="1:1" x14ac:dyDescent="0.2">
      <c r="A4420" s="20" t="s">
        <v>477</v>
      </c>
    </row>
    <row r="4421" spans="1:1" x14ac:dyDescent="0.2">
      <c r="A4421" s="20" t="s">
        <v>781</v>
      </c>
    </row>
    <row r="4422" spans="1:1" x14ac:dyDescent="0.2">
      <c r="A4422" s="20" t="s">
        <v>2270</v>
      </c>
    </row>
    <row r="4423" spans="1:1" x14ac:dyDescent="0.2">
      <c r="A4423" s="20" t="s">
        <v>1820</v>
      </c>
    </row>
    <row r="4424" spans="1:1" x14ac:dyDescent="0.2">
      <c r="A4424" s="20" t="s">
        <v>306</v>
      </c>
    </row>
    <row r="4425" spans="1:1" x14ac:dyDescent="0.2">
      <c r="A4425" s="20" t="s">
        <v>489</v>
      </c>
    </row>
    <row r="4426" spans="1:1" x14ac:dyDescent="0.2">
      <c r="A4426" s="20" t="s">
        <v>793</v>
      </c>
    </row>
    <row r="4427" spans="1:1" x14ac:dyDescent="0.2">
      <c r="A4427" s="20" t="s">
        <v>2282</v>
      </c>
    </row>
    <row r="4428" spans="1:1" x14ac:dyDescent="0.2">
      <c r="A4428" s="20" t="s">
        <v>555</v>
      </c>
    </row>
    <row r="4429" spans="1:1" x14ac:dyDescent="0.2">
      <c r="A4429" s="20" t="s">
        <v>350</v>
      </c>
    </row>
    <row r="4430" spans="1:1" x14ac:dyDescent="0.2">
      <c r="A4430" s="20" t="s">
        <v>533</v>
      </c>
    </row>
    <row r="4431" spans="1:1" x14ac:dyDescent="0.2">
      <c r="A4431" s="20" t="s">
        <v>2137</v>
      </c>
    </row>
    <row r="4432" spans="1:1" x14ac:dyDescent="0.2">
      <c r="A4432" s="20" t="s">
        <v>1202</v>
      </c>
    </row>
    <row r="4433" spans="1:1" x14ac:dyDescent="0.2">
      <c r="A4433" s="20" t="s">
        <v>561</v>
      </c>
    </row>
    <row r="4434" spans="1:1" x14ac:dyDescent="0.2">
      <c r="A4434" s="20" t="s">
        <v>353</v>
      </c>
    </row>
    <row r="4435" spans="1:1" x14ac:dyDescent="0.2">
      <c r="A4435" s="20" t="s">
        <v>536</v>
      </c>
    </row>
    <row r="4436" spans="1:1" x14ac:dyDescent="0.2">
      <c r="A4436" s="20" t="s">
        <v>2140</v>
      </c>
    </row>
    <row r="4437" spans="1:1" x14ac:dyDescent="0.2">
      <c r="A4437" s="20" t="s">
        <v>1205</v>
      </c>
    </row>
    <row r="4438" spans="1:1" x14ac:dyDescent="0.2">
      <c r="A4438" s="20" t="s">
        <v>569</v>
      </c>
    </row>
    <row r="4439" spans="1:1" x14ac:dyDescent="0.2">
      <c r="A4439" s="20" t="s">
        <v>357</v>
      </c>
    </row>
    <row r="4440" spans="1:1" x14ac:dyDescent="0.2">
      <c r="A4440" s="20" t="s">
        <v>540</v>
      </c>
    </row>
    <row r="4441" spans="1:1" x14ac:dyDescent="0.2">
      <c r="A4441" s="20" t="s">
        <v>2144</v>
      </c>
    </row>
    <row r="4442" spans="1:1" x14ac:dyDescent="0.2">
      <c r="A4442" s="20" t="s">
        <v>1209</v>
      </c>
    </row>
    <row r="4443" spans="1:1" x14ac:dyDescent="0.2">
      <c r="A4443" s="20" t="s">
        <v>2769</v>
      </c>
    </row>
    <row r="4444" spans="1:1" x14ac:dyDescent="0.2">
      <c r="A4444" s="20" t="s">
        <v>2833</v>
      </c>
    </row>
    <row r="4445" spans="1:1" x14ac:dyDescent="0.2">
      <c r="A4445" s="20" t="s">
        <v>2888</v>
      </c>
    </row>
    <row r="4446" spans="1:1" x14ac:dyDescent="0.2">
      <c r="A4446" s="20" t="s">
        <v>2945</v>
      </c>
    </row>
    <row r="4447" spans="1:1" x14ac:dyDescent="0.2">
      <c r="A4447" s="20" t="s">
        <v>3002</v>
      </c>
    </row>
    <row r="4448" spans="1:1" x14ac:dyDescent="0.2">
      <c r="A4448" s="20" t="s">
        <v>2771</v>
      </c>
    </row>
    <row r="4449" spans="1:1" x14ac:dyDescent="0.2">
      <c r="A4449" s="20" t="s">
        <v>2834</v>
      </c>
    </row>
    <row r="4450" spans="1:1" x14ac:dyDescent="0.2">
      <c r="A4450" s="20" t="s">
        <v>2889</v>
      </c>
    </row>
    <row r="4451" spans="1:1" x14ac:dyDescent="0.2">
      <c r="A4451" s="20" t="s">
        <v>2946</v>
      </c>
    </row>
    <row r="4452" spans="1:1" x14ac:dyDescent="0.2">
      <c r="A4452" s="20" t="s">
        <v>3003</v>
      </c>
    </row>
    <row r="4453" spans="1:1" x14ac:dyDescent="0.2">
      <c r="A4453" s="20" t="s">
        <v>559</v>
      </c>
    </row>
    <row r="4454" spans="1:1" x14ac:dyDescent="0.2">
      <c r="A4454" s="20" t="s">
        <v>352</v>
      </c>
    </row>
    <row r="4455" spans="1:1" x14ac:dyDescent="0.2">
      <c r="A4455" s="20" t="s">
        <v>535</v>
      </c>
    </row>
    <row r="4456" spans="1:1" x14ac:dyDescent="0.2">
      <c r="A4456" s="20" t="s">
        <v>2139</v>
      </c>
    </row>
    <row r="4457" spans="1:1" x14ac:dyDescent="0.2">
      <c r="A4457" s="20" t="s">
        <v>1204</v>
      </c>
    </row>
    <row r="4458" spans="1:1" x14ac:dyDescent="0.2">
      <c r="A4458" s="20" t="s">
        <v>567</v>
      </c>
    </row>
    <row r="4459" spans="1:1" x14ac:dyDescent="0.2">
      <c r="A4459" s="20" t="s">
        <v>356</v>
      </c>
    </row>
    <row r="4460" spans="1:1" x14ac:dyDescent="0.2">
      <c r="A4460" s="20" t="s">
        <v>539</v>
      </c>
    </row>
    <row r="4461" spans="1:1" x14ac:dyDescent="0.2">
      <c r="A4461" s="20" t="s">
        <v>2143</v>
      </c>
    </row>
    <row r="4462" spans="1:1" x14ac:dyDescent="0.2">
      <c r="A4462" s="20" t="s">
        <v>1208</v>
      </c>
    </row>
    <row r="4463" spans="1:1" x14ac:dyDescent="0.2">
      <c r="A4463" s="20" t="s">
        <v>557</v>
      </c>
    </row>
    <row r="4464" spans="1:1" x14ac:dyDescent="0.2">
      <c r="A4464" s="20" t="s">
        <v>351</v>
      </c>
    </row>
    <row r="4465" spans="1:1" x14ac:dyDescent="0.2">
      <c r="A4465" s="20" t="s">
        <v>534</v>
      </c>
    </row>
    <row r="4466" spans="1:1" x14ac:dyDescent="0.2">
      <c r="A4466" s="20" t="s">
        <v>2138</v>
      </c>
    </row>
    <row r="4467" spans="1:1" x14ac:dyDescent="0.2">
      <c r="A4467" s="20" t="s">
        <v>1203</v>
      </c>
    </row>
    <row r="4468" spans="1:1" x14ac:dyDescent="0.2">
      <c r="A4468" s="20" t="s">
        <v>565</v>
      </c>
    </row>
    <row r="4469" spans="1:1" x14ac:dyDescent="0.2">
      <c r="A4469" s="20" t="s">
        <v>355</v>
      </c>
    </row>
    <row r="4470" spans="1:1" x14ac:dyDescent="0.2">
      <c r="A4470" s="20" t="s">
        <v>538</v>
      </c>
    </row>
    <row r="4471" spans="1:1" x14ac:dyDescent="0.2">
      <c r="A4471" s="20" t="s">
        <v>2142</v>
      </c>
    </row>
    <row r="4472" spans="1:1" x14ac:dyDescent="0.2">
      <c r="A4472" s="20" t="s">
        <v>1207</v>
      </c>
    </row>
    <row r="4473" spans="1:1" x14ac:dyDescent="0.2">
      <c r="A4473" s="20" t="s">
        <v>563</v>
      </c>
    </row>
    <row r="4474" spans="1:1" x14ac:dyDescent="0.2">
      <c r="A4474" s="20" t="s">
        <v>354</v>
      </c>
    </row>
    <row r="4475" spans="1:1" x14ac:dyDescent="0.2">
      <c r="A4475" s="20" t="s">
        <v>537</v>
      </c>
    </row>
    <row r="4476" spans="1:1" x14ac:dyDescent="0.2">
      <c r="A4476" s="20" t="s">
        <v>2141</v>
      </c>
    </row>
    <row r="4477" spans="1:1" x14ac:dyDescent="0.2">
      <c r="A4477" s="20" t="s">
        <v>1206</v>
      </c>
    </row>
    <row r="4478" spans="1:1" x14ac:dyDescent="0.2">
      <c r="A4478" s="20" t="s">
        <v>1824</v>
      </c>
    </row>
    <row r="4479" spans="1:1" x14ac:dyDescent="0.2">
      <c r="A4479" s="20" t="s">
        <v>309</v>
      </c>
    </row>
    <row r="4480" spans="1:1" x14ac:dyDescent="0.2">
      <c r="A4480" s="20" t="s">
        <v>492</v>
      </c>
    </row>
    <row r="4481" spans="1:1" x14ac:dyDescent="0.2">
      <c r="A4481" s="20" t="s">
        <v>796</v>
      </c>
    </row>
    <row r="4482" spans="1:1" x14ac:dyDescent="0.2">
      <c r="A4482" s="20" t="s">
        <v>2285</v>
      </c>
    </row>
    <row r="4483" spans="1:1" x14ac:dyDescent="0.2">
      <c r="A4483" s="20" t="s">
        <v>1829</v>
      </c>
    </row>
    <row r="4484" spans="1:1" x14ac:dyDescent="0.2">
      <c r="A4484" s="20" t="s">
        <v>313</v>
      </c>
    </row>
    <row r="4485" spans="1:1" x14ac:dyDescent="0.2">
      <c r="A4485" s="20" t="s">
        <v>496</v>
      </c>
    </row>
    <row r="4486" spans="1:1" x14ac:dyDescent="0.2">
      <c r="A4486" s="20" t="s">
        <v>800</v>
      </c>
    </row>
    <row r="4487" spans="1:1" x14ac:dyDescent="0.2">
      <c r="A4487" s="20" t="s">
        <v>2289</v>
      </c>
    </row>
    <row r="4488" spans="1:1" x14ac:dyDescent="0.2">
      <c r="A4488" s="20" t="s">
        <v>2747</v>
      </c>
    </row>
    <row r="4489" spans="1:1" x14ac:dyDescent="0.2">
      <c r="A4489" s="20" t="s">
        <v>2821</v>
      </c>
    </row>
    <row r="4490" spans="1:1" x14ac:dyDescent="0.2">
      <c r="A4490" s="20" t="s">
        <v>2876</v>
      </c>
    </row>
    <row r="4491" spans="1:1" x14ac:dyDescent="0.2">
      <c r="A4491" s="20" t="s">
        <v>2933</v>
      </c>
    </row>
    <row r="4492" spans="1:1" x14ac:dyDescent="0.2">
      <c r="A4492" s="20" t="s">
        <v>2990</v>
      </c>
    </row>
    <row r="4493" spans="1:1" x14ac:dyDescent="0.2">
      <c r="A4493" s="20" t="s">
        <v>2748</v>
      </c>
    </row>
    <row r="4494" spans="1:1" x14ac:dyDescent="0.2">
      <c r="A4494" s="20" t="s">
        <v>2822</v>
      </c>
    </row>
    <row r="4495" spans="1:1" x14ac:dyDescent="0.2">
      <c r="A4495" s="20" t="s">
        <v>2877</v>
      </c>
    </row>
    <row r="4496" spans="1:1" x14ac:dyDescent="0.2">
      <c r="A4496" s="20" t="s">
        <v>2934</v>
      </c>
    </row>
    <row r="4497" spans="1:1" x14ac:dyDescent="0.2">
      <c r="A4497" s="20" t="s">
        <v>2991</v>
      </c>
    </row>
    <row r="4498" spans="1:1" x14ac:dyDescent="0.2">
      <c r="A4498" s="20" t="s">
        <v>1823</v>
      </c>
    </row>
    <row r="4499" spans="1:1" x14ac:dyDescent="0.2">
      <c r="A4499" s="20" t="s">
        <v>308</v>
      </c>
    </row>
    <row r="4500" spans="1:1" x14ac:dyDescent="0.2">
      <c r="A4500" s="20" t="s">
        <v>491</v>
      </c>
    </row>
    <row r="4501" spans="1:1" x14ac:dyDescent="0.2">
      <c r="A4501" s="20" t="s">
        <v>795</v>
      </c>
    </row>
    <row r="4502" spans="1:1" x14ac:dyDescent="0.2">
      <c r="A4502" s="20" t="s">
        <v>2284</v>
      </c>
    </row>
    <row r="4503" spans="1:1" x14ac:dyDescent="0.2">
      <c r="A4503" s="20" t="s">
        <v>1828</v>
      </c>
    </row>
    <row r="4504" spans="1:1" x14ac:dyDescent="0.2">
      <c r="A4504" s="20" t="s">
        <v>312</v>
      </c>
    </row>
    <row r="4505" spans="1:1" x14ac:dyDescent="0.2">
      <c r="A4505" s="20" t="s">
        <v>495</v>
      </c>
    </row>
    <row r="4506" spans="1:1" x14ac:dyDescent="0.2">
      <c r="A4506" s="20" t="s">
        <v>799</v>
      </c>
    </row>
    <row r="4507" spans="1:1" x14ac:dyDescent="0.2">
      <c r="A4507" s="20" t="s">
        <v>2288</v>
      </c>
    </row>
    <row r="4508" spans="1:1" x14ac:dyDescent="0.2">
      <c r="A4508" s="20" t="s">
        <v>1821</v>
      </c>
    </row>
    <row r="4509" spans="1:1" x14ac:dyDescent="0.2">
      <c r="A4509" s="20" t="s">
        <v>307</v>
      </c>
    </row>
    <row r="4510" spans="1:1" x14ac:dyDescent="0.2">
      <c r="A4510" s="20" t="s">
        <v>490</v>
      </c>
    </row>
    <row r="4511" spans="1:1" x14ac:dyDescent="0.2">
      <c r="A4511" s="20" t="s">
        <v>794</v>
      </c>
    </row>
    <row r="4512" spans="1:1" x14ac:dyDescent="0.2">
      <c r="A4512" s="20" t="s">
        <v>2283</v>
      </c>
    </row>
    <row r="4513" spans="1:1" x14ac:dyDescent="0.2">
      <c r="A4513" s="20" t="s">
        <v>1826</v>
      </c>
    </row>
    <row r="4514" spans="1:1" x14ac:dyDescent="0.2">
      <c r="A4514" s="20" t="s">
        <v>311</v>
      </c>
    </row>
    <row r="4515" spans="1:1" x14ac:dyDescent="0.2">
      <c r="A4515" s="20" t="s">
        <v>494</v>
      </c>
    </row>
    <row r="4516" spans="1:1" x14ac:dyDescent="0.2">
      <c r="A4516" s="20" t="s">
        <v>798</v>
      </c>
    </row>
    <row r="4517" spans="1:1" x14ac:dyDescent="0.2">
      <c r="A4517" s="20" t="s">
        <v>2287</v>
      </c>
    </row>
    <row r="4518" spans="1:1" x14ac:dyDescent="0.2">
      <c r="A4518" s="20" t="s">
        <v>1825</v>
      </c>
    </row>
    <row r="4519" spans="1:1" x14ac:dyDescent="0.2">
      <c r="A4519" s="20" t="s">
        <v>310</v>
      </c>
    </row>
    <row r="4520" spans="1:1" x14ac:dyDescent="0.2">
      <c r="A4520" s="20" t="s">
        <v>493</v>
      </c>
    </row>
    <row r="4521" spans="1:1" x14ac:dyDescent="0.2">
      <c r="A4521" s="20" t="s">
        <v>797</v>
      </c>
    </row>
    <row r="4522" spans="1:1" x14ac:dyDescent="0.2">
      <c r="A4522" s="20" t="s">
        <v>2286</v>
      </c>
    </row>
    <row r="4523" spans="1:1" x14ac:dyDescent="0.2">
      <c r="A4523" s="20" t="s">
        <v>1988</v>
      </c>
    </row>
    <row r="4524" spans="1:1" x14ac:dyDescent="0.2">
      <c r="A4524" s="20" t="s">
        <v>676</v>
      </c>
    </row>
    <row r="4525" spans="1:1" x14ac:dyDescent="0.2">
      <c r="A4525" s="20" t="s">
        <v>455</v>
      </c>
    </row>
    <row r="4526" spans="1:1" x14ac:dyDescent="0.2">
      <c r="A4526" s="20" t="s">
        <v>759</v>
      </c>
    </row>
    <row r="4527" spans="1:1" x14ac:dyDescent="0.2">
      <c r="A4527" s="20" t="s">
        <v>2248</v>
      </c>
    </row>
    <row r="4528" spans="1:1" x14ac:dyDescent="0.2">
      <c r="A4528" s="20" t="s">
        <v>2512</v>
      </c>
    </row>
    <row r="4529" spans="1:1" x14ac:dyDescent="0.2">
      <c r="A4529" s="20" t="s">
        <v>2553</v>
      </c>
    </row>
    <row r="4530" spans="1:1" x14ac:dyDescent="0.2">
      <c r="A4530" s="20" t="s">
        <v>717</v>
      </c>
    </row>
    <row r="4531" spans="1:1" x14ac:dyDescent="0.2">
      <c r="A4531" s="20" t="s">
        <v>2335</v>
      </c>
    </row>
    <row r="4532" spans="1:1" x14ac:dyDescent="0.2">
      <c r="A4532" s="20" t="s">
        <v>986</v>
      </c>
    </row>
    <row r="4533" spans="1:1" x14ac:dyDescent="0.2">
      <c r="A4533" s="20" t="s">
        <v>2515</v>
      </c>
    </row>
    <row r="4534" spans="1:1" x14ac:dyDescent="0.2">
      <c r="A4534" s="20" t="s">
        <v>2555</v>
      </c>
    </row>
    <row r="4535" spans="1:1" x14ac:dyDescent="0.2">
      <c r="A4535" s="20" t="s">
        <v>719</v>
      </c>
    </row>
    <row r="4536" spans="1:1" x14ac:dyDescent="0.2">
      <c r="A4536" s="20" t="s">
        <v>2337</v>
      </c>
    </row>
    <row r="4537" spans="1:1" x14ac:dyDescent="0.2">
      <c r="A4537" s="20" t="s">
        <v>988</v>
      </c>
    </row>
    <row r="4538" spans="1:1" x14ac:dyDescent="0.2">
      <c r="A4538" s="20" t="s">
        <v>2525</v>
      </c>
    </row>
    <row r="4539" spans="1:1" x14ac:dyDescent="0.2">
      <c r="A4539" s="20" t="s">
        <v>2561</v>
      </c>
    </row>
    <row r="4540" spans="1:1" x14ac:dyDescent="0.2">
      <c r="A4540" s="20" t="s">
        <v>725</v>
      </c>
    </row>
    <row r="4541" spans="1:1" x14ac:dyDescent="0.2">
      <c r="A4541" s="20" t="s">
        <v>2343</v>
      </c>
    </row>
    <row r="4542" spans="1:1" x14ac:dyDescent="0.2">
      <c r="A4542" s="20" t="s">
        <v>994</v>
      </c>
    </row>
    <row r="4543" spans="1:1" x14ac:dyDescent="0.2">
      <c r="A4543" s="20" t="s">
        <v>578</v>
      </c>
    </row>
    <row r="4544" spans="1:1" x14ac:dyDescent="0.2">
      <c r="A4544" s="20" t="s">
        <v>362</v>
      </c>
    </row>
    <row r="4545" spans="1:1" x14ac:dyDescent="0.2">
      <c r="A4545" s="20" t="s">
        <v>545</v>
      </c>
    </row>
    <row r="4546" spans="1:1" x14ac:dyDescent="0.2">
      <c r="A4546" s="20" t="s">
        <v>2149</v>
      </c>
    </row>
    <row r="4547" spans="1:1" x14ac:dyDescent="0.2">
      <c r="A4547" s="20" t="s">
        <v>1214</v>
      </c>
    </row>
    <row r="4548" spans="1:1" x14ac:dyDescent="0.2">
      <c r="A4548" s="20" t="s">
        <v>2780</v>
      </c>
    </row>
    <row r="4549" spans="1:1" x14ac:dyDescent="0.2">
      <c r="A4549" s="20" t="s">
        <v>2839</v>
      </c>
    </row>
    <row r="4550" spans="1:1" x14ac:dyDescent="0.2">
      <c r="A4550" s="20" t="s">
        <v>2894</v>
      </c>
    </row>
    <row r="4551" spans="1:1" x14ac:dyDescent="0.2">
      <c r="A4551" s="20" t="s">
        <v>2951</v>
      </c>
    </row>
    <row r="4552" spans="1:1" x14ac:dyDescent="0.2">
      <c r="A4552" s="20" t="s">
        <v>3008</v>
      </c>
    </row>
    <row r="4553" spans="1:1" x14ac:dyDescent="0.2">
      <c r="A4553" s="20" t="s">
        <v>2527</v>
      </c>
    </row>
    <row r="4554" spans="1:1" x14ac:dyDescent="0.2">
      <c r="A4554" s="20" t="s">
        <v>2562</v>
      </c>
    </row>
    <row r="4555" spans="1:1" x14ac:dyDescent="0.2">
      <c r="A4555" s="20" t="s">
        <v>726</v>
      </c>
    </row>
    <row r="4556" spans="1:1" x14ac:dyDescent="0.2">
      <c r="A4556" s="20" t="s">
        <v>2344</v>
      </c>
    </row>
    <row r="4557" spans="1:1" x14ac:dyDescent="0.2">
      <c r="A4557" s="20" t="s">
        <v>995</v>
      </c>
    </row>
    <row r="4558" spans="1:1" x14ac:dyDescent="0.2">
      <c r="A4558" s="20" t="s">
        <v>572</v>
      </c>
    </row>
    <row r="4559" spans="1:1" x14ac:dyDescent="0.2">
      <c r="A4559" s="20" t="s">
        <v>359</v>
      </c>
    </row>
    <row r="4560" spans="1:1" x14ac:dyDescent="0.2">
      <c r="A4560" s="20" t="s">
        <v>542</v>
      </c>
    </row>
    <row r="4561" spans="1:1" x14ac:dyDescent="0.2">
      <c r="A4561" s="20" t="s">
        <v>2146</v>
      </c>
    </row>
    <row r="4562" spans="1:1" x14ac:dyDescent="0.2">
      <c r="A4562" s="20" t="s">
        <v>1211</v>
      </c>
    </row>
    <row r="4563" spans="1:1" x14ac:dyDescent="0.2">
      <c r="A4563" s="20" t="s">
        <v>2774</v>
      </c>
    </row>
    <row r="4564" spans="1:1" x14ac:dyDescent="0.2">
      <c r="A4564" s="20" t="s">
        <v>2836</v>
      </c>
    </row>
    <row r="4565" spans="1:1" x14ac:dyDescent="0.2">
      <c r="A4565" s="20" t="s">
        <v>2891</v>
      </c>
    </row>
    <row r="4566" spans="1:1" x14ac:dyDescent="0.2">
      <c r="A4566" s="20" t="s">
        <v>2948</v>
      </c>
    </row>
    <row r="4567" spans="1:1" x14ac:dyDescent="0.2">
      <c r="A4567" s="20" t="s">
        <v>3005</v>
      </c>
    </row>
    <row r="4568" spans="1:1" x14ac:dyDescent="0.2">
      <c r="A4568" s="20" t="s">
        <v>2516</v>
      </c>
    </row>
    <row r="4569" spans="1:1" x14ac:dyDescent="0.2">
      <c r="A4569" s="20" t="s">
        <v>2556</v>
      </c>
    </row>
    <row r="4570" spans="1:1" x14ac:dyDescent="0.2">
      <c r="A4570" s="20" t="s">
        <v>720</v>
      </c>
    </row>
    <row r="4571" spans="1:1" x14ac:dyDescent="0.2">
      <c r="A4571" s="20" t="s">
        <v>2338</v>
      </c>
    </row>
    <row r="4572" spans="1:1" x14ac:dyDescent="0.2">
      <c r="A4572" s="20" t="s">
        <v>989</v>
      </c>
    </row>
    <row r="4573" spans="1:1" x14ac:dyDescent="0.2">
      <c r="A4573" s="20" t="s">
        <v>2518</v>
      </c>
    </row>
    <row r="4574" spans="1:1" x14ac:dyDescent="0.2">
      <c r="A4574" s="20" t="s">
        <v>2557</v>
      </c>
    </row>
    <row r="4575" spans="1:1" x14ac:dyDescent="0.2">
      <c r="A4575" s="20" t="s">
        <v>721</v>
      </c>
    </row>
    <row r="4576" spans="1:1" x14ac:dyDescent="0.2">
      <c r="A4576" s="20" t="s">
        <v>2339</v>
      </c>
    </row>
    <row r="4577" spans="1:1" x14ac:dyDescent="0.2">
      <c r="A4577" s="20" t="s">
        <v>990</v>
      </c>
    </row>
    <row r="4578" spans="1:1" x14ac:dyDescent="0.2">
      <c r="A4578" s="20" t="s">
        <v>2529</v>
      </c>
    </row>
    <row r="4579" spans="1:1" x14ac:dyDescent="0.2">
      <c r="A4579" s="20" t="s">
        <v>697</v>
      </c>
    </row>
    <row r="4580" spans="1:1" x14ac:dyDescent="0.2">
      <c r="A4580" s="20" t="s">
        <v>727</v>
      </c>
    </row>
    <row r="4581" spans="1:1" x14ac:dyDescent="0.2">
      <c r="A4581" s="20" t="s">
        <v>2345</v>
      </c>
    </row>
    <row r="4582" spans="1:1" x14ac:dyDescent="0.2">
      <c r="A4582" s="20" t="s">
        <v>996</v>
      </c>
    </row>
    <row r="4583" spans="1:1" x14ac:dyDescent="0.2">
      <c r="A4583" s="20" t="s">
        <v>580</v>
      </c>
    </row>
    <row r="4584" spans="1:1" x14ac:dyDescent="0.2">
      <c r="A4584" s="20" t="s">
        <v>363</v>
      </c>
    </row>
    <row r="4585" spans="1:1" x14ac:dyDescent="0.2">
      <c r="A4585" s="20" t="s">
        <v>546</v>
      </c>
    </row>
    <row r="4586" spans="1:1" x14ac:dyDescent="0.2">
      <c r="A4586" s="20" t="s">
        <v>2150</v>
      </c>
    </row>
    <row r="4587" spans="1:1" x14ac:dyDescent="0.2">
      <c r="A4587" s="20" t="s">
        <v>1215</v>
      </c>
    </row>
    <row r="4588" spans="1:1" x14ac:dyDescent="0.2">
      <c r="A4588" s="20" t="s">
        <v>2782</v>
      </c>
    </row>
    <row r="4589" spans="1:1" x14ac:dyDescent="0.2">
      <c r="A4589" s="20" t="s">
        <v>2840</v>
      </c>
    </row>
    <row r="4590" spans="1:1" x14ac:dyDescent="0.2">
      <c r="A4590" s="20" t="s">
        <v>2895</v>
      </c>
    </row>
    <row r="4591" spans="1:1" x14ac:dyDescent="0.2">
      <c r="A4591" s="20" t="s">
        <v>2952</v>
      </c>
    </row>
    <row r="4592" spans="1:1" x14ac:dyDescent="0.2">
      <c r="A4592" s="20" t="s">
        <v>3009</v>
      </c>
    </row>
    <row r="4593" spans="1:1" x14ac:dyDescent="0.2">
      <c r="A4593" s="20" t="s">
        <v>2531</v>
      </c>
    </row>
    <row r="4594" spans="1:1" x14ac:dyDescent="0.2">
      <c r="A4594" s="20" t="s">
        <v>698</v>
      </c>
    </row>
    <row r="4595" spans="1:1" x14ac:dyDescent="0.2">
      <c r="A4595" s="20" t="s">
        <v>728</v>
      </c>
    </row>
    <row r="4596" spans="1:1" x14ac:dyDescent="0.2">
      <c r="A4596" s="20" t="s">
        <v>2346</v>
      </c>
    </row>
    <row r="4597" spans="1:1" x14ac:dyDescent="0.2">
      <c r="A4597" s="20" t="s">
        <v>997</v>
      </c>
    </row>
    <row r="4598" spans="1:1" x14ac:dyDescent="0.2">
      <c r="A4598" s="20" t="s">
        <v>574</v>
      </c>
    </row>
    <row r="4599" spans="1:1" x14ac:dyDescent="0.2">
      <c r="A4599" s="20" t="s">
        <v>360</v>
      </c>
    </row>
    <row r="4600" spans="1:1" x14ac:dyDescent="0.2">
      <c r="A4600" s="20" t="s">
        <v>543</v>
      </c>
    </row>
    <row r="4601" spans="1:1" x14ac:dyDescent="0.2">
      <c r="A4601" s="20" t="s">
        <v>2147</v>
      </c>
    </row>
    <row r="4602" spans="1:1" x14ac:dyDescent="0.2">
      <c r="A4602" s="20" t="s">
        <v>1212</v>
      </c>
    </row>
    <row r="4603" spans="1:1" x14ac:dyDescent="0.2">
      <c r="A4603" s="20" t="s">
        <v>2776</v>
      </c>
    </row>
    <row r="4604" spans="1:1" x14ac:dyDescent="0.2">
      <c r="A4604" s="20" t="s">
        <v>2837</v>
      </c>
    </row>
    <row r="4605" spans="1:1" x14ac:dyDescent="0.2">
      <c r="A4605" s="20" t="s">
        <v>2892</v>
      </c>
    </row>
    <row r="4606" spans="1:1" x14ac:dyDescent="0.2">
      <c r="A4606" s="20" t="s">
        <v>2949</v>
      </c>
    </row>
    <row r="4607" spans="1:1" x14ac:dyDescent="0.2">
      <c r="A4607" s="20" t="s">
        <v>3006</v>
      </c>
    </row>
    <row r="4608" spans="1:1" x14ac:dyDescent="0.2">
      <c r="A4608" s="20" t="s">
        <v>2519</v>
      </c>
    </row>
    <row r="4609" spans="1:1" x14ac:dyDescent="0.2">
      <c r="A4609" s="20" t="s">
        <v>2558</v>
      </c>
    </row>
    <row r="4610" spans="1:1" x14ac:dyDescent="0.2">
      <c r="A4610" s="20" t="s">
        <v>722</v>
      </c>
    </row>
    <row r="4611" spans="1:1" x14ac:dyDescent="0.2">
      <c r="A4611" s="20" t="s">
        <v>2340</v>
      </c>
    </row>
    <row r="4612" spans="1:1" x14ac:dyDescent="0.2">
      <c r="A4612" s="20" t="s">
        <v>991</v>
      </c>
    </row>
    <row r="4613" spans="1:1" x14ac:dyDescent="0.2">
      <c r="A4613" s="20" t="s">
        <v>2521</v>
      </c>
    </row>
    <row r="4614" spans="1:1" x14ac:dyDescent="0.2">
      <c r="A4614" s="20" t="s">
        <v>2559</v>
      </c>
    </row>
    <row r="4615" spans="1:1" x14ac:dyDescent="0.2">
      <c r="A4615" s="20" t="s">
        <v>723</v>
      </c>
    </row>
    <row r="4616" spans="1:1" x14ac:dyDescent="0.2">
      <c r="A4616" s="20" t="s">
        <v>2341</v>
      </c>
    </row>
    <row r="4617" spans="1:1" x14ac:dyDescent="0.2">
      <c r="A4617" s="20" t="s">
        <v>992</v>
      </c>
    </row>
    <row r="4618" spans="1:1" x14ac:dyDescent="0.2">
      <c r="A4618" s="20" t="s">
        <v>576</v>
      </c>
    </row>
    <row r="4619" spans="1:1" x14ac:dyDescent="0.2">
      <c r="A4619" s="20" t="s">
        <v>361</v>
      </c>
    </row>
    <row r="4620" spans="1:1" x14ac:dyDescent="0.2">
      <c r="A4620" s="20" t="s">
        <v>544</v>
      </c>
    </row>
    <row r="4621" spans="1:1" x14ac:dyDescent="0.2">
      <c r="A4621" s="20" t="s">
        <v>2148</v>
      </c>
    </row>
    <row r="4622" spans="1:1" x14ac:dyDescent="0.2">
      <c r="A4622" s="20" t="s">
        <v>1213</v>
      </c>
    </row>
    <row r="4623" spans="1:1" x14ac:dyDescent="0.2">
      <c r="A4623" s="20" t="s">
        <v>2778</v>
      </c>
    </row>
    <row r="4624" spans="1:1" x14ac:dyDescent="0.2">
      <c r="A4624" s="20" t="s">
        <v>2838</v>
      </c>
    </row>
    <row r="4625" spans="1:1" x14ac:dyDescent="0.2">
      <c r="A4625" s="20" t="s">
        <v>2893</v>
      </c>
    </row>
    <row r="4626" spans="1:1" x14ac:dyDescent="0.2">
      <c r="A4626" s="20" t="s">
        <v>2950</v>
      </c>
    </row>
    <row r="4627" spans="1:1" x14ac:dyDescent="0.2">
      <c r="A4627" s="20" t="s">
        <v>3007</v>
      </c>
    </row>
    <row r="4628" spans="1:1" x14ac:dyDescent="0.2">
      <c r="A4628" s="20" t="s">
        <v>2523</v>
      </c>
    </row>
    <row r="4629" spans="1:1" x14ac:dyDescent="0.2">
      <c r="A4629" s="20" t="s">
        <v>2560</v>
      </c>
    </row>
    <row r="4630" spans="1:1" x14ac:dyDescent="0.2">
      <c r="A4630" s="20" t="s">
        <v>724</v>
      </c>
    </row>
    <row r="4631" spans="1:1" x14ac:dyDescent="0.2">
      <c r="A4631" s="20" t="s">
        <v>2342</v>
      </c>
    </row>
    <row r="4632" spans="1:1" x14ac:dyDescent="0.2">
      <c r="A4632" s="20" t="s">
        <v>993</v>
      </c>
    </row>
    <row r="4633" spans="1:1" x14ac:dyDescent="0.2">
      <c r="A4633" s="20" t="s">
        <v>571</v>
      </c>
    </row>
    <row r="4634" spans="1:1" x14ac:dyDescent="0.2">
      <c r="A4634" s="20" t="s">
        <v>358</v>
      </c>
    </row>
    <row r="4635" spans="1:1" x14ac:dyDescent="0.2">
      <c r="A4635" s="20" t="s">
        <v>541</v>
      </c>
    </row>
    <row r="4636" spans="1:1" x14ac:dyDescent="0.2">
      <c r="A4636" s="20" t="s">
        <v>2145</v>
      </c>
    </row>
    <row r="4637" spans="1:1" x14ac:dyDescent="0.2">
      <c r="A4637" s="20" t="s">
        <v>1210</v>
      </c>
    </row>
    <row r="4638" spans="1:1" x14ac:dyDescent="0.2">
      <c r="A4638" s="20" t="s">
        <v>2773</v>
      </c>
    </row>
    <row r="4639" spans="1:1" x14ac:dyDescent="0.2">
      <c r="A4639" s="20" t="s">
        <v>2835</v>
      </c>
    </row>
    <row r="4640" spans="1:1" x14ac:dyDescent="0.2">
      <c r="A4640" s="20" t="s">
        <v>2890</v>
      </c>
    </row>
    <row r="4641" spans="1:1" x14ac:dyDescent="0.2">
      <c r="A4641" s="20" t="s">
        <v>2947</v>
      </c>
    </row>
    <row r="4642" spans="1:1" x14ac:dyDescent="0.2">
      <c r="A4642" s="20" t="s">
        <v>3004</v>
      </c>
    </row>
    <row r="4643" spans="1:1" x14ac:dyDescent="0.2">
      <c r="A4643" s="20" t="s">
        <v>2513</v>
      </c>
    </row>
    <row r="4644" spans="1:1" x14ac:dyDescent="0.2">
      <c r="A4644" s="20" t="s">
        <v>2554</v>
      </c>
    </row>
    <row r="4645" spans="1:1" x14ac:dyDescent="0.2">
      <c r="A4645" s="20" t="s">
        <v>718</v>
      </c>
    </row>
    <row r="4646" spans="1:1" x14ac:dyDescent="0.2">
      <c r="A4646" s="20" t="s">
        <v>2336</v>
      </c>
    </row>
    <row r="4647" spans="1:1" x14ac:dyDescent="0.2">
      <c r="A4647" s="20" t="s">
        <v>987</v>
      </c>
    </row>
    <row r="4648" spans="1:1" x14ac:dyDescent="0.2">
      <c r="A4648" s="20" t="s">
        <v>2533</v>
      </c>
    </row>
    <row r="4649" spans="1:1" x14ac:dyDescent="0.2">
      <c r="A4649" s="20" t="s">
        <v>699</v>
      </c>
    </row>
    <row r="4650" spans="1:1" x14ac:dyDescent="0.2">
      <c r="A4650" s="20" t="s">
        <v>2316</v>
      </c>
    </row>
    <row r="4651" spans="1:1" x14ac:dyDescent="0.2">
      <c r="A4651" s="20" t="s">
        <v>2347</v>
      </c>
    </row>
    <row r="4652" spans="1:1" x14ac:dyDescent="0.2">
      <c r="A4652" s="20" t="s">
        <v>998</v>
      </c>
    </row>
    <row r="4653" spans="1:1" x14ac:dyDescent="0.2">
      <c r="A4653" s="20" t="s">
        <v>582</v>
      </c>
    </row>
    <row r="4654" spans="1:1" x14ac:dyDescent="0.2">
      <c r="A4654" s="20" t="s">
        <v>364</v>
      </c>
    </row>
    <row r="4655" spans="1:1" x14ac:dyDescent="0.2">
      <c r="A4655" s="20" t="s">
        <v>547</v>
      </c>
    </row>
    <row r="4656" spans="1:1" x14ac:dyDescent="0.2">
      <c r="A4656" s="20" t="s">
        <v>2151</v>
      </c>
    </row>
    <row r="4657" spans="1:1" x14ac:dyDescent="0.2">
      <c r="A4657" s="20" t="s">
        <v>1216</v>
      </c>
    </row>
    <row r="4658" spans="1:1" x14ac:dyDescent="0.2">
      <c r="A4658" s="20" t="s">
        <v>2784</v>
      </c>
    </row>
    <row r="4659" spans="1:1" x14ac:dyDescent="0.2">
      <c r="A4659" s="20" t="s">
        <v>2841</v>
      </c>
    </row>
    <row r="4660" spans="1:1" x14ac:dyDescent="0.2">
      <c r="A4660" s="20" t="s">
        <v>2896</v>
      </c>
    </row>
    <row r="4661" spans="1:1" x14ac:dyDescent="0.2">
      <c r="A4661" s="20" t="s">
        <v>2953</v>
      </c>
    </row>
    <row r="4662" spans="1:1" x14ac:dyDescent="0.2">
      <c r="A4662" s="20" t="s">
        <v>3010</v>
      </c>
    </row>
    <row r="4663" spans="1:1" x14ac:dyDescent="0.2">
      <c r="A4663" s="20" t="s">
        <v>2535</v>
      </c>
    </row>
    <row r="4664" spans="1:1" x14ac:dyDescent="0.2">
      <c r="A4664" s="20" t="s">
        <v>700</v>
      </c>
    </row>
    <row r="4665" spans="1:1" x14ac:dyDescent="0.2">
      <c r="A4665" s="20" t="s">
        <v>2317</v>
      </c>
    </row>
    <row r="4666" spans="1:1" x14ac:dyDescent="0.2">
      <c r="A4666" s="20" t="s">
        <v>2348</v>
      </c>
    </row>
    <row r="4667" spans="1:1" x14ac:dyDescent="0.2">
      <c r="A4667" s="20" t="s">
        <v>999</v>
      </c>
    </row>
    <row r="4668" spans="1:1" x14ac:dyDescent="0.2">
      <c r="A4668" s="20" t="s">
        <v>583</v>
      </c>
    </row>
    <row r="4669" spans="1:1" x14ac:dyDescent="0.2">
      <c r="A4669" s="20" t="s">
        <v>2318</v>
      </c>
    </row>
    <row r="4670" spans="1:1" x14ac:dyDescent="0.2">
      <c r="A4670" s="20" t="s">
        <v>2349</v>
      </c>
    </row>
    <row r="4671" spans="1:1" x14ac:dyDescent="0.2">
      <c r="A4671" s="20" t="s">
        <v>1000</v>
      </c>
    </row>
    <row r="4672" spans="1:1" x14ac:dyDescent="0.2">
      <c r="A4672" s="20" t="s">
        <v>584</v>
      </c>
    </row>
    <row r="4673" spans="1:1" x14ac:dyDescent="0.2">
      <c r="A4673" s="20" t="s">
        <v>549</v>
      </c>
    </row>
    <row r="4674" spans="1:1" x14ac:dyDescent="0.2">
      <c r="A4674" s="20" t="s">
        <v>2153</v>
      </c>
    </row>
    <row r="4675" spans="1:1" x14ac:dyDescent="0.2">
      <c r="A4675" s="20" t="s">
        <v>1217</v>
      </c>
    </row>
    <row r="4676" spans="1:1" x14ac:dyDescent="0.2">
      <c r="A4676" s="20" t="s">
        <v>2785</v>
      </c>
    </row>
    <row r="4677" spans="1:1" x14ac:dyDescent="0.2">
      <c r="A4677" s="20" t="s">
        <v>2897</v>
      </c>
    </row>
    <row r="4678" spans="1:1" x14ac:dyDescent="0.2">
      <c r="A4678" s="20" t="s">
        <v>2954</v>
      </c>
    </row>
    <row r="4679" spans="1:1" x14ac:dyDescent="0.2">
      <c r="A4679" s="20" t="s">
        <v>3011</v>
      </c>
    </row>
    <row r="4680" spans="1:1" x14ac:dyDescent="0.2">
      <c r="A4680" s="26" t="s">
        <v>1488</v>
      </c>
    </row>
    <row r="4681" spans="1:1" x14ac:dyDescent="0.2">
      <c r="A4681" s="26" t="s">
        <v>3229</v>
      </c>
    </row>
    <row r="4682" spans="1:1" x14ac:dyDescent="0.2">
      <c r="A4682" s="26" t="s">
        <v>1491</v>
      </c>
    </row>
    <row r="4683" spans="1:1" x14ac:dyDescent="0.2">
      <c r="A4683" s="26" t="s">
        <v>3230</v>
      </c>
    </row>
    <row r="4684" spans="1:1" x14ac:dyDescent="0.2">
      <c r="A4684" s="26" t="s">
        <v>1493</v>
      </c>
    </row>
    <row r="4685" spans="1:1" x14ac:dyDescent="0.2">
      <c r="A4685" s="26" t="s">
        <v>3231</v>
      </c>
    </row>
    <row r="4686" spans="1:1" x14ac:dyDescent="0.2">
      <c r="A4686" s="26" t="s">
        <v>1495</v>
      </c>
    </row>
    <row r="4687" spans="1:1" x14ac:dyDescent="0.2">
      <c r="A4687" s="26" t="s">
        <v>3232</v>
      </c>
    </row>
    <row r="4688" spans="1:1" x14ac:dyDescent="0.2">
      <c r="A4688" s="26" t="s">
        <v>1497</v>
      </c>
    </row>
    <row r="4689" spans="1:1" x14ac:dyDescent="0.2">
      <c r="A4689" s="26" t="s">
        <v>3233</v>
      </c>
    </row>
    <row r="4690" spans="1:1" x14ac:dyDescent="0.2">
      <c r="A4690" s="26" t="s">
        <v>1498</v>
      </c>
    </row>
    <row r="4691" spans="1:1" x14ac:dyDescent="0.2">
      <c r="A4691" s="26" t="s">
        <v>3234</v>
      </c>
    </row>
    <row r="4692" spans="1:1" x14ac:dyDescent="0.2">
      <c r="A4692" s="26" t="s">
        <v>1499</v>
      </c>
    </row>
    <row r="4693" spans="1:1" x14ac:dyDescent="0.2">
      <c r="A4693" s="26" t="s">
        <v>3235</v>
      </c>
    </row>
    <row r="4694" spans="1:1" x14ac:dyDescent="0.2">
      <c r="A4694" s="26" t="s">
        <v>1500</v>
      </c>
    </row>
    <row r="4695" spans="1:1" x14ac:dyDescent="0.2">
      <c r="A4695" s="26" t="s">
        <v>3236</v>
      </c>
    </row>
    <row r="4696" spans="1:1" x14ac:dyDescent="0.2">
      <c r="A4696" s="24" t="s">
        <v>1001</v>
      </c>
    </row>
    <row r="4697" spans="1:1" x14ac:dyDescent="0.2">
      <c r="A4697" s="24" t="s">
        <v>1004</v>
      </c>
    </row>
    <row r="4698" spans="1:1" x14ac:dyDescent="0.2">
      <c r="A4698" s="24" t="s">
        <v>1006</v>
      </c>
    </row>
    <row r="4699" spans="1:1" x14ac:dyDescent="0.2">
      <c r="A4699" s="24" t="s">
        <v>1008</v>
      </c>
    </row>
    <row r="4700" spans="1:1" x14ac:dyDescent="0.2">
      <c r="A4700" s="24" t="s">
        <v>1003</v>
      </c>
    </row>
    <row r="4701" spans="1:1" x14ac:dyDescent="0.2">
      <c r="A4701" s="24" t="s">
        <v>1005</v>
      </c>
    </row>
    <row r="4702" spans="1:1" x14ac:dyDescent="0.2">
      <c r="A4702" s="24" t="s">
        <v>1007</v>
      </c>
    </row>
    <row r="4703" spans="1:1" x14ac:dyDescent="0.2">
      <c r="A4703" s="24" t="s">
        <v>1009</v>
      </c>
    </row>
    <row r="4704" spans="1:1" x14ac:dyDescent="0.2">
      <c r="A4704" s="24" t="s">
        <v>1010</v>
      </c>
    </row>
    <row r="4705" spans="1:1" x14ac:dyDescent="0.2">
      <c r="A4705" s="24" t="s">
        <v>1020</v>
      </c>
    </row>
    <row r="4706" spans="1:1" x14ac:dyDescent="0.2">
      <c r="A4706" s="24" t="s">
        <v>1026</v>
      </c>
    </row>
    <row r="4707" spans="1:1" x14ac:dyDescent="0.2">
      <c r="A4707" s="24" t="s">
        <v>1032</v>
      </c>
    </row>
    <row r="4708" spans="1:1" x14ac:dyDescent="0.2">
      <c r="A4708" s="24" t="s">
        <v>1038</v>
      </c>
    </row>
    <row r="4709" spans="1:1" x14ac:dyDescent="0.2">
      <c r="A4709" s="24" t="s">
        <v>1011</v>
      </c>
    </row>
    <row r="4710" spans="1:1" x14ac:dyDescent="0.2">
      <c r="A4710" s="24" t="s">
        <v>1021</v>
      </c>
    </row>
    <row r="4711" spans="1:1" x14ac:dyDescent="0.2">
      <c r="A4711" s="24" t="s">
        <v>1027</v>
      </c>
    </row>
    <row r="4712" spans="1:1" x14ac:dyDescent="0.2">
      <c r="A4712" s="24" t="s">
        <v>1033</v>
      </c>
    </row>
    <row r="4713" spans="1:1" x14ac:dyDescent="0.2">
      <c r="A4713" s="24" t="s">
        <v>1039</v>
      </c>
    </row>
    <row r="4714" spans="1:1" x14ac:dyDescent="0.2">
      <c r="A4714" s="24" t="s">
        <v>1012</v>
      </c>
    </row>
    <row r="4715" spans="1:1" x14ac:dyDescent="0.2">
      <c r="A4715" s="24" t="s">
        <v>1022</v>
      </c>
    </row>
    <row r="4716" spans="1:1" x14ac:dyDescent="0.2">
      <c r="A4716" s="24" t="s">
        <v>1028</v>
      </c>
    </row>
    <row r="4717" spans="1:1" x14ac:dyDescent="0.2">
      <c r="A4717" s="24" t="s">
        <v>1034</v>
      </c>
    </row>
    <row r="4718" spans="1:1" x14ac:dyDescent="0.2">
      <c r="A4718" s="24" t="s">
        <v>1040</v>
      </c>
    </row>
    <row r="4719" spans="1:1" x14ac:dyDescent="0.2">
      <c r="A4719" s="24" t="s">
        <v>1014</v>
      </c>
    </row>
    <row r="4720" spans="1:1" x14ac:dyDescent="0.2">
      <c r="A4720" s="24" t="s">
        <v>1023</v>
      </c>
    </row>
    <row r="4721" spans="1:1" x14ac:dyDescent="0.2">
      <c r="A4721" s="24" t="s">
        <v>1029</v>
      </c>
    </row>
    <row r="4722" spans="1:1" x14ac:dyDescent="0.2">
      <c r="A4722" s="24" t="s">
        <v>1035</v>
      </c>
    </row>
    <row r="4723" spans="1:1" x14ac:dyDescent="0.2">
      <c r="A4723" s="24" t="s">
        <v>1041</v>
      </c>
    </row>
    <row r="4724" spans="1:1" x14ac:dyDescent="0.2">
      <c r="A4724" s="24" t="s">
        <v>1016</v>
      </c>
    </row>
    <row r="4725" spans="1:1" x14ac:dyDescent="0.2">
      <c r="A4725" s="24" t="s">
        <v>1024</v>
      </c>
    </row>
    <row r="4726" spans="1:1" x14ac:dyDescent="0.2">
      <c r="A4726" s="24" t="s">
        <v>1030</v>
      </c>
    </row>
    <row r="4727" spans="1:1" x14ac:dyDescent="0.2">
      <c r="A4727" s="24" t="s">
        <v>1036</v>
      </c>
    </row>
    <row r="4728" spans="1:1" x14ac:dyDescent="0.2">
      <c r="A4728" s="24" t="s">
        <v>1042</v>
      </c>
    </row>
    <row r="4729" spans="1:1" x14ac:dyDescent="0.2">
      <c r="A4729" s="24" t="s">
        <v>1018</v>
      </c>
    </row>
    <row r="4730" spans="1:1" x14ac:dyDescent="0.2">
      <c r="A4730" s="24" t="s">
        <v>1025</v>
      </c>
    </row>
    <row r="4731" spans="1:1" x14ac:dyDescent="0.2">
      <c r="A4731" s="24" t="s">
        <v>1031</v>
      </c>
    </row>
    <row r="4732" spans="1:1" x14ac:dyDescent="0.2">
      <c r="A4732" s="24" t="s">
        <v>1037</v>
      </c>
    </row>
    <row r="4733" spans="1:1" x14ac:dyDescent="0.2">
      <c r="A4733" s="24" t="s">
        <v>1043</v>
      </c>
    </row>
    <row r="4734" spans="1:1" x14ac:dyDescent="0.2">
      <c r="A4734" s="20" t="s">
        <v>123</v>
      </c>
    </row>
    <row r="4735" spans="1:1" x14ac:dyDescent="0.2">
      <c r="A4735" s="20" t="s">
        <v>3250</v>
      </c>
    </row>
    <row r="4736" spans="1:1" x14ac:dyDescent="0.2">
      <c r="A4736" s="20" t="s">
        <v>127</v>
      </c>
    </row>
    <row r="4737" spans="1:1" x14ac:dyDescent="0.2">
      <c r="A4737" s="20" t="s">
        <v>3252</v>
      </c>
    </row>
    <row r="4738" spans="1:1" x14ac:dyDescent="0.2">
      <c r="A4738" s="20" t="s">
        <v>125</v>
      </c>
    </row>
    <row r="4739" spans="1:1" x14ac:dyDescent="0.2">
      <c r="A4739" s="20" t="s">
        <v>3251</v>
      </c>
    </row>
    <row r="4740" spans="1:1" x14ac:dyDescent="0.2">
      <c r="A4740" s="20" t="s">
        <v>129</v>
      </c>
    </row>
    <row r="4741" spans="1:1" x14ac:dyDescent="0.2">
      <c r="A4741" s="20" t="s">
        <v>3253</v>
      </c>
    </row>
    <row r="4742" spans="1:1" x14ac:dyDescent="0.2">
      <c r="A4742" s="20" t="s">
        <v>131</v>
      </c>
    </row>
    <row r="4743" spans="1:1" x14ac:dyDescent="0.2">
      <c r="A4743" s="19" t="s">
        <v>3254</v>
      </c>
    </row>
    <row r="4744" spans="1:1" x14ac:dyDescent="0.2">
      <c r="A4744" s="22" t="s">
        <v>1044</v>
      </c>
    </row>
    <row r="4745" spans="1:1" x14ac:dyDescent="0.2">
      <c r="A4745" s="22" t="s">
        <v>1048</v>
      </c>
    </row>
    <row r="4746" spans="1:1" x14ac:dyDescent="0.2">
      <c r="A4746" s="22" t="s">
        <v>1050</v>
      </c>
    </row>
    <row r="4747" spans="1:1" x14ac:dyDescent="0.2">
      <c r="A4747" s="22" t="s">
        <v>1052</v>
      </c>
    </row>
    <row r="4748" spans="1:1" x14ac:dyDescent="0.2">
      <c r="A4748" s="22" t="s">
        <v>1046</v>
      </c>
    </row>
    <row r="4749" spans="1:1" x14ac:dyDescent="0.2">
      <c r="A4749" s="22" t="s">
        <v>1049</v>
      </c>
    </row>
    <row r="4750" spans="1:1" x14ac:dyDescent="0.2">
      <c r="A4750" s="22" t="s">
        <v>1051</v>
      </c>
    </row>
    <row r="4751" spans="1:1" x14ac:dyDescent="0.2">
      <c r="A4751" s="22" t="s">
        <v>1053</v>
      </c>
    </row>
    <row r="4752" spans="1:1" x14ac:dyDescent="0.2">
      <c r="A4752" s="19" t="s">
        <v>1054</v>
      </c>
    </row>
    <row r="4753" spans="1:1" x14ac:dyDescent="0.2">
      <c r="A4753" s="19" t="s">
        <v>1061</v>
      </c>
    </row>
    <row r="4754" spans="1:1" x14ac:dyDescent="0.2">
      <c r="A4754" s="19" t="s">
        <v>1065</v>
      </c>
    </row>
    <row r="4755" spans="1:1" x14ac:dyDescent="0.2">
      <c r="A4755" s="19" t="s">
        <v>1069</v>
      </c>
    </row>
    <row r="4756" spans="1:1" x14ac:dyDescent="0.2">
      <c r="A4756" s="19" t="s">
        <v>1073</v>
      </c>
    </row>
    <row r="4757" spans="1:1" x14ac:dyDescent="0.2">
      <c r="A4757" s="19" t="s">
        <v>89</v>
      </c>
    </row>
    <row r="4758" spans="1:1" x14ac:dyDescent="0.2">
      <c r="A4758" s="19" t="s">
        <v>100</v>
      </c>
    </row>
    <row r="4759" spans="1:1" x14ac:dyDescent="0.2">
      <c r="A4759" s="19" t="s">
        <v>106</v>
      </c>
    </row>
    <row r="4760" spans="1:1" x14ac:dyDescent="0.2">
      <c r="A4760" s="19" t="s">
        <v>112</v>
      </c>
    </row>
    <row r="4761" spans="1:1" x14ac:dyDescent="0.2">
      <c r="A4761" s="19" t="s">
        <v>118</v>
      </c>
    </row>
    <row r="4762" spans="1:1" x14ac:dyDescent="0.2">
      <c r="A4762" s="19" t="s">
        <v>87</v>
      </c>
    </row>
    <row r="4763" spans="1:1" x14ac:dyDescent="0.2">
      <c r="A4763" s="19" t="s">
        <v>99</v>
      </c>
    </row>
    <row r="4764" spans="1:1" x14ac:dyDescent="0.2">
      <c r="A4764" s="19" t="s">
        <v>105</v>
      </c>
    </row>
    <row r="4765" spans="1:1" x14ac:dyDescent="0.2">
      <c r="A4765" s="19" t="s">
        <v>111</v>
      </c>
    </row>
    <row r="4766" spans="1:1" x14ac:dyDescent="0.2">
      <c r="A4766" s="19" t="s">
        <v>117</v>
      </c>
    </row>
    <row r="4767" spans="1:1" x14ac:dyDescent="0.2">
      <c r="A4767" s="19" t="s">
        <v>91</v>
      </c>
    </row>
    <row r="4768" spans="1:1" x14ac:dyDescent="0.2">
      <c r="A4768" s="19" t="s">
        <v>101</v>
      </c>
    </row>
    <row r="4769" spans="1:1" x14ac:dyDescent="0.2">
      <c r="A4769" s="19" t="s">
        <v>107</v>
      </c>
    </row>
    <row r="4770" spans="1:1" x14ac:dyDescent="0.2">
      <c r="A4770" s="19" t="s">
        <v>113</v>
      </c>
    </row>
    <row r="4771" spans="1:1" x14ac:dyDescent="0.2">
      <c r="A4771" s="19" t="s">
        <v>119</v>
      </c>
    </row>
    <row r="4772" spans="1:1" x14ac:dyDescent="0.2">
      <c r="A4772" s="19" t="s">
        <v>1056</v>
      </c>
    </row>
    <row r="4773" spans="1:1" x14ac:dyDescent="0.2">
      <c r="A4773" s="19" t="s">
        <v>1062</v>
      </c>
    </row>
    <row r="4774" spans="1:1" x14ac:dyDescent="0.2">
      <c r="A4774" s="19" t="s">
        <v>1066</v>
      </c>
    </row>
    <row r="4775" spans="1:1" x14ac:dyDescent="0.2">
      <c r="A4775" s="19" t="s">
        <v>1070</v>
      </c>
    </row>
    <row r="4776" spans="1:1" x14ac:dyDescent="0.2">
      <c r="A4776" s="19" t="s">
        <v>1074</v>
      </c>
    </row>
    <row r="4777" spans="1:1" x14ac:dyDescent="0.2">
      <c r="A4777" s="19" t="s">
        <v>95</v>
      </c>
    </row>
    <row r="4778" spans="1:1" x14ac:dyDescent="0.2">
      <c r="A4778" s="19" t="s">
        <v>103</v>
      </c>
    </row>
    <row r="4779" spans="1:1" x14ac:dyDescent="0.2">
      <c r="A4779" s="19" t="s">
        <v>109</v>
      </c>
    </row>
    <row r="4780" spans="1:1" x14ac:dyDescent="0.2">
      <c r="A4780" s="19" t="s">
        <v>115</v>
      </c>
    </row>
    <row r="4781" spans="1:1" x14ac:dyDescent="0.2">
      <c r="A4781" s="19" t="s">
        <v>121</v>
      </c>
    </row>
    <row r="4782" spans="1:1" x14ac:dyDescent="0.2">
      <c r="A4782" s="19" t="s">
        <v>93</v>
      </c>
    </row>
    <row r="4783" spans="1:1" x14ac:dyDescent="0.2">
      <c r="A4783" s="19" t="s">
        <v>102</v>
      </c>
    </row>
    <row r="4784" spans="1:1" x14ac:dyDescent="0.2">
      <c r="A4784" s="19" t="s">
        <v>108</v>
      </c>
    </row>
    <row r="4785" spans="1:1" x14ac:dyDescent="0.2">
      <c r="A4785" s="19" t="s">
        <v>114</v>
      </c>
    </row>
    <row r="4786" spans="1:1" x14ac:dyDescent="0.2">
      <c r="A4786" s="19" t="s">
        <v>120</v>
      </c>
    </row>
    <row r="4787" spans="1:1" x14ac:dyDescent="0.2">
      <c r="A4787" s="19" t="s">
        <v>97</v>
      </c>
    </row>
    <row r="4788" spans="1:1" x14ac:dyDescent="0.2">
      <c r="A4788" s="19" t="s">
        <v>104</v>
      </c>
    </row>
    <row r="4789" spans="1:1" x14ac:dyDescent="0.2">
      <c r="A4789" s="19" t="s">
        <v>110</v>
      </c>
    </row>
    <row r="4790" spans="1:1" x14ac:dyDescent="0.2">
      <c r="A4790" s="19" t="s">
        <v>116</v>
      </c>
    </row>
    <row r="4791" spans="1:1" x14ac:dyDescent="0.2">
      <c r="A4791" s="19" t="s">
        <v>122</v>
      </c>
    </row>
    <row r="4792" spans="1:1" x14ac:dyDescent="0.2">
      <c r="A4792" s="19" t="s">
        <v>1058</v>
      </c>
    </row>
    <row r="4793" spans="1:1" x14ac:dyDescent="0.2">
      <c r="A4793" s="19" t="s">
        <v>1063</v>
      </c>
    </row>
    <row r="4794" spans="1:1" x14ac:dyDescent="0.2">
      <c r="A4794" s="19" t="s">
        <v>1067</v>
      </c>
    </row>
    <row r="4795" spans="1:1" x14ac:dyDescent="0.2">
      <c r="A4795" s="19" t="s">
        <v>1071</v>
      </c>
    </row>
    <row r="4796" spans="1:1" x14ac:dyDescent="0.2">
      <c r="A4796" s="19" t="s">
        <v>1075</v>
      </c>
    </row>
    <row r="4797" spans="1:1" x14ac:dyDescent="0.2">
      <c r="A4797" s="19" t="s">
        <v>1060</v>
      </c>
    </row>
    <row r="4798" spans="1:1" x14ac:dyDescent="0.2">
      <c r="A4798" s="19" t="s">
        <v>1064</v>
      </c>
    </row>
    <row r="4799" spans="1:1" x14ac:dyDescent="0.2">
      <c r="A4799" s="19" t="s">
        <v>1068</v>
      </c>
    </row>
    <row r="4800" spans="1:1" x14ac:dyDescent="0.2">
      <c r="A4800" s="19" t="s">
        <v>1072</v>
      </c>
    </row>
    <row r="4801" spans="1:1" x14ac:dyDescent="0.2">
      <c r="A4801" s="19" t="s">
        <v>1076</v>
      </c>
    </row>
    <row r="4802" spans="1:1" x14ac:dyDescent="0.2">
      <c r="A4802" s="23" t="s">
        <v>76</v>
      </c>
    </row>
    <row r="4803" spans="1:1" x14ac:dyDescent="0.2">
      <c r="A4803" s="23" t="s">
        <v>3245</v>
      </c>
    </row>
    <row r="4804" spans="1:1" x14ac:dyDescent="0.2">
      <c r="A4804" s="23" t="s">
        <v>85</v>
      </c>
    </row>
    <row r="4805" spans="1:1" x14ac:dyDescent="0.2">
      <c r="A4805" s="23" t="s">
        <v>3249</v>
      </c>
    </row>
    <row r="4806" spans="1:1" x14ac:dyDescent="0.2">
      <c r="A4806" s="23" t="s">
        <v>79</v>
      </c>
    </row>
    <row r="4807" spans="1:1" x14ac:dyDescent="0.2">
      <c r="A4807" s="23" t="s">
        <v>3246</v>
      </c>
    </row>
    <row r="4808" spans="1:1" x14ac:dyDescent="0.2">
      <c r="A4808" s="23" t="s">
        <v>81</v>
      </c>
    </row>
    <row r="4809" spans="1:1" x14ac:dyDescent="0.2">
      <c r="A4809" s="23" t="s">
        <v>3247</v>
      </c>
    </row>
    <row r="4810" spans="1:1" x14ac:dyDescent="0.2">
      <c r="A4810" s="23" t="s">
        <v>83</v>
      </c>
    </row>
    <row r="4811" spans="1:1" x14ac:dyDescent="0.2">
      <c r="A4811" s="23" t="s">
        <v>3248</v>
      </c>
    </row>
    <row r="4812" spans="1:1" x14ac:dyDescent="0.2">
      <c r="A4812" s="23" t="s">
        <v>1501</v>
      </c>
    </row>
    <row r="4813" spans="1:1" x14ac:dyDescent="0.2">
      <c r="A4813" s="23" t="s">
        <v>3237</v>
      </c>
    </row>
    <row r="4814" spans="1:1" x14ac:dyDescent="0.2">
      <c r="A4814" s="23" t="s">
        <v>1503</v>
      </c>
    </row>
    <row r="4815" spans="1:1" x14ac:dyDescent="0.2">
      <c r="A4815" s="23" t="s">
        <v>3238</v>
      </c>
    </row>
    <row r="4816" spans="1:1" x14ac:dyDescent="0.2">
      <c r="A4816" s="23" t="s">
        <v>1534</v>
      </c>
    </row>
    <row r="4817" spans="1:1" x14ac:dyDescent="0.2">
      <c r="A4817" s="23" t="s">
        <v>3239</v>
      </c>
    </row>
    <row r="4818" spans="1:1" x14ac:dyDescent="0.2">
      <c r="A4818" s="23" t="s">
        <v>1535</v>
      </c>
    </row>
    <row r="4819" spans="1:1" x14ac:dyDescent="0.2">
      <c r="A4819" s="23" t="s">
        <v>3240</v>
      </c>
    </row>
    <row r="4820" spans="1:1" x14ac:dyDescent="0.2">
      <c r="A4820" s="23" t="s">
        <v>72</v>
      </c>
    </row>
    <row r="4821" spans="1:1" x14ac:dyDescent="0.2">
      <c r="A4821" s="23" t="s">
        <v>3241</v>
      </c>
    </row>
    <row r="4822" spans="1:1" x14ac:dyDescent="0.2">
      <c r="A4822" s="23" t="s">
        <v>73</v>
      </c>
    </row>
    <row r="4823" spans="1:1" x14ac:dyDescent="0.2">
      <c r="A4823" s="23" t="s">
        <v>3242</v>
      </c>
    </row>
    <row r="4824" spans="1:1" x14ac:dyDescent="0.2">
      <c r="A4824" s="23" t="s">
        <v>74</v>
      </c>
    </row>
    <row r="4825" spans="1:1" x14ac:dyDescent="0.2">
      <c r="A4825" s="23" t="s">
        <v>3243</v>
      </c>
    </row>
    <row r="4826" spans="1:1" x14ac:dyDescent="0.2">
      <c r="A4826" s="23" t="s">
        <v>75</v>
      </c>
    </row>
    <row r="4827" spans="1:1" x14ac:dyDescent="0.2">
      <c r="A4827" s="23" t="s">
        <v>3244</v>
      </c>
    </row>
    <row r="4828" spans="1:1" x14ac:dyDescent="0.2">
      <c r="A4828" s="19" t="s">
        <v>173</v>
      </c>
    </row>
    <row r="4829" spans="1:1" x14ac:dyDescent="0.2">
      <c r="A4829" s="19" t="s">
        <v>3264</v>
      </c>
    </row>
    <row r="4830" spans="1:1" x14ac:dyDescent="0.2">
      <c r="A4830" s="19" t="s">
        <v>3275</v>
      </c>
    </row>
    <row r="4831" spans="1:1" x14ac:dyDescent="0.2">
      <c r="A4831" s="19" t="s">
        <v>3291</v>
      </c>
    </row>
    <row r="4832" spans="1:1" x14ac:dyDescent="0.2">
      <c r="A4832" s="19" t="s">
        <v>175</v>
      </c>
    </row>
    <row r="4833" spans="1:1" x14ac:dyDescent="0.2">
      <c r="A4833" s="19" t="s">
        <v>3265</v>
      </c>
    </row>
    <row r="4834" spans="1:1" x14ac:dyDescent="0.2">
      <c r="A4834" s="19" t="s">
        <v>3276</v>
      </c>
    </row>
    <row r="4835" spans="1:1" x14ac:dyDescent="0.2">
      <c r="A4835" s="19" t="s">
        <v>3292</v>
      </c>
    </row>
    <row r="4836" spans="1:1" x14ac:dyDescent="0.2">
      <c r="A4836" s="19" t="s">
        <v>176</v>
      </c>
    </row>
    <row r="4837" spans="1:1" x14ac:dyDescent="0.2">
      <c r="A4837" s="19" t="s">
        <v>3266</v>
      </c>
    </row>
    <row r="4838" spans="1:1" x14ac:dyDescent="0.2">
      <c r="A4838" s="19" t="s">
        <v>3277</v>
      </c>
    </row>
    <row r="4839" spans="1:1" x14ac:dyDescent="0.2">
      <c r="A4839" s="19" t="s">
        <v>3293</v>
      </c>
    </row>
    <row r="4840" spans="1:1" x14ac:dyDescent="0.2">
      <c r="A4840" s="19" t="s">
        <v>177</v>
      </c>
    </row>
    <row r="4841" spans="1:1" x14ac:dyDescent="0.2">
      <c r="A4841" s="19" t="s">
        <v>3267</v>
      </c>
    </row>
    <row r="4842" spans="1:1" x14ac:dyDescent="0.2">
      <c r="A4842" s="19" t="s">
        <v>3278</v>
      </c>
    </row>
    <row r="4843" spans="1:1" x14ac:dyDescent="0.2">
      <c r="A4843" s="19" t="s">
        <v>3294</v>
      </c>
    </row>
    <row r="4844" spans="1:1" x14ac:dyDescent="0.2">
      <c r="A4844" s="19" t="s">
        <v>178</v>
      </c>
    </row>
    <row r="4845" spans="1:1" x14ac:dyDescent="0.2">
      <c r="A4845" s="19" t="s">
        <v>3279</v>
      </c>
    </row>
    <row r="4846" spans="1:1" x14ac:dyDescent="0.2">
      <c r="A4846" s="19" t="s">
        <v>3295</v>
      </c>
    </row>
    <row r="4847" spans="1:1" x14ac:dyDescent="0.2">
      <c r="A4847" s="19" t="s">
        <v>3268</v>
      </c>
    </row>
    <row r="4848" spans="1:1" x14ac:dyDescent="0.2">
      <c r="A4848" s="19" t="s">
        <v>3282</v>
      </c>
    </row>
    <row r="4849" spans="1:1" x14ac:dyDescent="0.2">
      <c r="A4849" s="19" t="s">
        <v>3298</v>
      </c>
    </row>
    <row r="4850" spans="1:1" x14ac:dyDescent="0.2">
      <c r="A4850" s="19" t="s">
        <v>3285</v>
      </c>
    </row>
    <row r="4851" spans="1:1" x14ac:dyDescent="0.2">
      <c r="A4851" s="19" t="s">
        <v>3301</v>
      </c>
    </row>
    <row r="4852" spans="1:1" x14ac:dyDescent="0.2">
      <c r="A4852" s="19" t="s">
        <v>179</v>
      </c>
    </row>
    <row r="4853" spans="1:1" x14ac:dyDescent="0.2">
      <c r="A4853" s="19" t="s">
        <v>3280</v>
      </c>
    </row>
    <row r="4854" spans="1:1" x14ac:dyDescent="0.2">
      <c r="A4854" s="19" t="s">
        <v>3296</v>
      </c>
    </row>
    <row r="4855" spans="1:1" x14ac:dyDescent="0.2">
      <c r="A4855" s="19" t="s">
        <v>3269</v>
      </c>
    </row>
    <row r="4856" spans="1:1" x14ac:dyDescent="0.2">
      <c r="A4856" s="19" t="s">
        <v>3283</v>
      </c>
    </row>
    <row r="4857" spans="1:1" x14ac:dyDescent="0.2">
      <c r="A4857" s="19" t="s">
        <v>3299</v>
      </c>
    </row>
    <row r="4858" spans="1:1" x14ac:dyDescent="0.2">
      <c r="A4858" s="19" t="s">
        <v>3286</v>
      </c>
    </row>
    <row r="4859" spans="1:1" x14ac:dyDescent="0.2">
      <c r="A4859" s="19" t="s">
        <v>3302</v>
      </c>
    </row>
    <row r="4860" spans="1:1" x14ac:dyDescent="0.2">
      <c r="A4860" s="19" t="s">
        <v>3281</v>
      </c>
    </row>
    <row r="4861" spans="1:1" x14ac:dyDescent="0.2">
      <c r="A4861" s="19" t="s">
        <v>3297</v>
      </c>
    </row>
    <row r="4862" spans="1:1" x14ac:dyDescent="0.2">
      <c r="A4862" s="19" t="s">
        <v>3284</v>
      </c>
    </row>
    <row r="4863" spans="1:1" x14ac:dyDescent="0.2">
      <c r="A4863" s="19" t="s">
        <v>3300</v>
      </c>
    </row>
    <row r="4864" spans="1:1" x14ac:dyDescent="0.2">
      <c r="A4864" s="19" t="s">
        <v>3287</v>
      </c>
    </row>
    <row r="4865" spans="1:1" x14ac:dyDescent="0.2">
      <c r="A4865" s="19" t="s">
        <v>3303</v>
      </c>
    </row>
    <row r="4866" spans="1:1" x14ac:dyDescent="0.2">
      <c r="A4866" s="19" t="s">
        <v>1108</v>
      </c>
    </row>
    <row r="4867" spans="1:1" x14ac:dyDescent="0.2">
      <c r="A4867" s="19" t="s">
        <v>1115</v>
      </c>
    </row>
    <row r="4868" spans="1:1" x14ac:dyDescent="0.2">
      <c r="A4868" s="19" t="s">
        <v>1122</v>
      </c>
    </row>
    <row r="4869" spans="1:1" x14ac:dyDescent="0.2">
      <c r="A4869" s="19" t="s">
        <v>1129</v>
      </c>
    </row>
    <row r="4870" spans="1:1" x14ac:dyDescent="0.2">
      <c r="A4870" s="19" t="s">
        <v>1136</v>
      </c>
    </row>
    <row r="4871" spans="1:1" x14ac:dyDescent="0.2">
      <c r="A4871" s="19" t="s">
        <v>1109</v>
      </c>
    </row>
    <row r="4872" spans="1:1" x14ac:dyDescent="0.2">
      <c r="A4872" s="19" t="s">
        <v>1116</v>
      </c>
    </row>
    <row r="4873" spans="1:1" x14ac:dyDescent="0.2">
      <c r="A4873" s="19" t="s">
        <v>1123</v>
      </c>
    </row>
    <row r="4874" spans="1:1" x14ac:dyDescent="0.2">
      <c r="A4874" s="19" t="s">
        <v>1130</v>
      </c>
    </row>
    <row r="4875" spans="1:1" x14ac:dyDescent="0.2">
      <c r="A4875" s="19" t="s">
        <v>1137</v>
      </c>
    </row>
    <row r="4876" spans="1:1" x14ac:dyDescent="0.2">
      <c r="A4876" s="19" t="s">
        <v>1110</v>
      </c>
    </row>
    <row r="4877" spans="1:1" x14ac:dyDescent="0.2">
      <c r="A4877" s="19" t="s">
        <v>1117</v>
      </c>
    </row>
    <row r="4878" spans="1:1" x14ac:dyDescent="0.2">
      <c r="A4878" s="19" t="s">
        <v>1124</v>
      </c>
    </row>
    <row r="4879" spans="1:1" x14ac:dyDescent="0.2">
      <c r="A4879" s="19" t="s">
        <v>1131</v>
      </c>
    </row>
    <row r="4880" spans="1:1" x14ac:dyDescent="0.2">
      <c r="A4880" s="19" t="s">
        <v>1138</v>
      </c>
    </row>
    <row r="4881" spans="1:1" x14ac:dyDescent="0.2">
      <c r="A4881" s="19" t="s">
        <v>1111</v>
      </c>
    </row>
    <row r="4882" spans="1:1" x14ac:dyDescent="0.2">
      <c r="A4882" s="19" t="s">
        <v>1118</v>
      </c>
    </row>
    <row r="4883" spans="1:1" x14ac:dyDescent="0.2">
      <c r="A4883" s="19" t="s">
        <v>1125</v>
      </c>
    </row>
    <row r="4884" spans="1:1" x14ac:dyDescent="0.2">
      <c r="A4884" s="19" t="s">
        <v>1132</v>
      </c>
    </row>
    <row r="4885" spans="1:1" x14ac:dyDescent="0.2">
      <c r="A4885" s="19" t="s">
        <v>1139</v>
      </c>
    </row>
    <row r="4886" spans="1:1" x14ac:dyDescent="0.2">
      <c r="A4886" s="20" t="s">
        <v>1112</v>
      </c>
    </row>
    <row r="4887" spans="1:1" x14ac:dyDescent="0.2">
      <c r="A4887" s="20" t="s">
        <v>1119</v>
      </c>
    </row>
    <row r="4888" spans="1:1" x14ac:dyDescent="0.2">
      <c r="A4888" s="20" t="s">
        <v>1126</v>
      </c>
    </row>
    <row r="4889" spans="1:1" x14ac:dyDescent="0.2">
      <c r="A4889" s="20" t="s">
        <v>1133</v>
      </c>
    </row>
    <row r="4890" spans="1:1" x14ac:dyDescent="0.2">
      <c r="A4890" s="20" t="s">
        <v>1140</v>
      </c>
    </row>
    <row r="4891" spans="1:1" x14ac:dyDescent="0.2">
      <c r="A4891" s="19" t="s">
        <v>1113</v>
      </c>
    </row>
    <row r="4892" spans="1:1" x14ac:dyDescent="0.2">
      <c r="A4892" s="19" t="s">
        <v>1120</v>
      </c>
    </row>
    <row r="4893" spans="1:1" x14ac:dyDescent="0.2">
      <c r="A4893" s="19" t="s">
        <v>1127</v>
      </c>
    </row>
    <row r="4894" spans="1:1" x14ac:dyDescent="0.2">
      <c r="A4894" s="19" t="s">
        <v>1134</v>
      </c>
    </row>
    <row r="4895" spans="1:1" x14ac:dyDescent="0.2">
      <c r="A4895" s="19" t="s">
        <v>1141</v>
      </c>
    </row>
    <row r="4896" spans="1:1" x14ac:dyDescent="0.2">
      <c r="A4896" s="19" t="s">
        <v>1114</v>
      </c>
    </row>
    <row r="4897" spans="1:1" x14ac:dyDescent="0.2">
      <c r="A4897" s="19" t="s">
        <v>1121</v>
      </c>
    </row>
    <row r="4898" spans="1:1" x14ac:dyDescent="0.2">
      <c r="A4898" s="19" t="s">
        <v>1128</v>
      </c>
    </row>
    <row r="4899" spans="1:1" x14ac:dyDescent="0.2">
      <c r="A4899" s="19" t="s">
        <v>1135</v>
      </c>
    </row>
    <row r="4900" spans="1:1" x14ac:dyDescent="0.2">
      <c r="A4900" s="19" t="s">
        <v>1142</v>
      </c>
    </row>
    <row r="4901" spans="1:1" x14ac:dyDescent="0.2">
      <c r="A4901" s="19" t="s">
        <v>172</v>
      </c>
    </row>
    <row r="4902" spans="1:1" x14ac:dyDescent="0.2">
      <c r="A4902" s="19" t="s">
        <v>3263</v>
      </c>
    </row>
    <row r="4903" spans="1:1" x14ac:dyDescent="0.2">
      <c r="A4903" s="19" t="s">
        <v>3270</v>
      </c>
    </row>
    <row r="4904" spans="1:1" x14ac:dyDescent="0.2">
      <c r="A4904" s="19" t="s">
        <v>3288</v>
      </c>
    </row>
    <row r="4905" spans="1:1" x14ac:dyDescent="0.2">
      <c r="A4905" s="19" t="s">
        <v>3272</v>
      </c>
    </row>
    <row r="4906" spans="1:1" x14ac:dyDescent="0.2">
      <c r="A4906" s="19" t="s">
        <v>3289</v>
      </c>
    </row>
    <row r="4907" spans="1:1" x14ac:dyDescent="0.2">
      <c r="A4907" s="19" t="s">
        <v>3273</v>
      </c>
    </row>
    <row r="4908" spans="1:1" x14ac:dyDescent="0.2">
      <c r="A4908" s="19" t="s">
        <v>3290</v>
      </c>
    </row>
    <row r="4909" spans="1:1" x14ac:dyDescent="0.2">
      <c r="A4909" s="19" t="s">
        <v>1105</v>
      </c>
    </row>
    <row r="4910" spans="1:1" x14ac:dyDescent="0.2">
      <c r="A4910" s="19" t="s">
        <v>1106</v>
      </c>
    </row>
    <row r="4911" spans="1:1" x14ac:dyDescent="0.2">
      <c r="A4911" s="19" t="s">
        <v>1107</v>
      </c>
    </row>
    <row r="4912" spans="1:1" x14ac:dyDescent="0.2">
      <c r="A4912" s="21" t="s">
        <v>1537</v>
      </c>
    </row>
    <row r="4913" spans="1:1" x14ac:dyDescent="0.2">
      <c r="A4913" s="21" t="s">
        <v>2563</v>
      </c>
    </row>
    <row r="4914" spans="1:1" x14ac:dyDescent="0.2">
      <c r="A4914" s="21" t="s">
        <v>1538</v>
      </c>
    </row>
    <row r="4915" spans="1:1" x14ac:dyDescent="0.2">
      <c r="A4915" s="21" t="s">
        <v>2565</v>
      </c>
    </row>
    <row r="4916" spans="1:1" x14ac:dyDescent="0.2">
      <c r="A4916" s="21" t="s">
        <v>1540</v>
      </c>
    </row>
    <row r="4917" spans="1:1" x14ac:dyDescent="0.2">
      <c r="A4917" s="21" t="s">
        <v>2566</v>
      </c>
    </row>
    <row r="4918" spans="1:1" x14ac:dyDescent="0.2">
      <c r="A4918" s="21" t="s">
        <v>1542</v>
      </c>
    </row>
    <row r="4919" spans="1:1" x14ac:dyDescent="0.2">
      <c r="A4919" s="21" t="s">
        <v>2567</v>
      </c>
    </row>
    <row r="4920" spans="1:1" x14ac:dyDescent="0.2">
      <c r="A4920" s="21" t="s">
        <v>1544</v>
      </c>
    </row>
    <row r="4921" spans="1:1" x14ac:dyDescent="0.2">
      <c r="A4921" s="21" t="s">
        <v>2568</v>
      </c>
    </row>
    <row r="4922" spans="1:1" x14ac:dyDescent="0.2">
      <c r="A4922" s="21" t="s">
        <v>1546</v>
      </c>
    </row>
    <row r="4923" spans="1:1" x14ac:dyDescent="0.2">
      <c r="A4923" s="21" t="s">
        <v>2569</v>
      </c>
    </row>
    <row r="4924" spans="1:1" x14ac:dyDescent="0.2">
      <c r="A4924" s="21" t="s">
        <v>1548</v>
      </c>
    </row>
    <row r="4925" spans="1:1" x14ac:dyDescent="0.2">
      <c r="A4925" s="21" t="s">
        <v>2570</v>
      </c>
    </row>
    <row r="4926" spans="1:1" x14ac:dyDescent="0.2">
      <c r="A4926" s="21" t="s">
        <v>1550</v>
      </c>
    </row>
    <row r="4927" spans="1:1" x14ac:dyDescent="0.2">
      <c r="A4927" s="21" t="s">
        <v>2571</v>
      </c>
    </row>
    <row r="4928" spans="1:1" x14ac:dyDescent="0.2">
      <c r="A4928" s="21" t="s">
        <v>1552</v>
      </c>
    </row>
    <row r="4929" spans="1:1" x14ac:dyDescent="0.2">
      <c r="A4929" s="21" t="s">
        <v>2572</v>
      </c>
    </row>
    <row r="4930" spans="1:1" x14ac:dyDescent="0.2">
      <c r="A4930" s="21" t="s">
        <v>1554</v>
      </c>
    </row>
    <row r="4931" spans="1:1" x14ac:dyDescent="0.2">
      <c r="A4931" s="21" t="s">
        <v>2573</v>
      </c>
    </row>
    <row r="4932" spans="1:1" x14ac:dyDescent="0.2">
      <c r="A4932" s="21" t="s">
        <v>2408</v>
      </c>
    </row>
    <row r="4933" spans="1:1" x14ac:dyDescent="0.2">
      <c r="A4933" s="21" t="s">
        <v>2412</v>
      </c>
    </row>
    <row r="4934" spans="1:1" x14ac:dyDescent="0.2">
      <c r="A4934" s="21" t="s">
        <v>2414</v>
      </c>
    </row>
    <row r="4935" spans="1:1" x14ac:dyDescent="0.2">
      <c r="A4935" s="21" t="s">
        <v>2416</v>
      </c>
    </row>
    <row r="4936" spans="1:1" x14ac:dyDescent="0.2">
      <c r="A4936" s="21" t="s">
        <v>2410</v>
      </c>
    </row>
    <row r="4937" spans="1:1" x14ac:dyDescent="0.2">
      <c r="A4937" s="21" t="s">
        <v>2413</v>
      </c>
    </row>
    <row r="4938" spans="1:1" x14ac:dyDescent="0.2">
      <c r="A4938" s="21" t="s">
        <v>2415</v>
      </c>
    </row>
    <row r="4939" spans="1:1" x14ac:dyDescent="0.2">
      <c r="A4939" s="21" t="s">
        <v>2417</v>
      </c>
    </row>
    <row r="4940" spans="1:1" x14ac:dyDescent="0.2">
      <c r="A4940" s="21" t="s">
        <v>2418</v>
      </c>
    </row>
    <row r="4941" spans="1:1" x14ac:dyDescent="0.2">
      <c r="A4941" s="21" t="s">
        <v>2430</v>
      </c>
    </row>
    <row r="4942" spans="1:1" x14ac:dyDescent="0.2">
      <c r="A4942" s="21" t="s">
        <v>2437</v>
      </c>
    </row>
    <row r="4943" spans="1:1" x14ac:dyDescent="0.2">
      <c r="A4943" s="21" t="s">
        <v>2446</v>
      </c>
    </row>
    <row r="4944" spans="1:1" x14ac:dyDescent="0.2">
      <c r="A4944" s="21" t="s">
        <v>2453</v>
      </c>
    </row>
    <row r="4945" spans="1:1" x14ac:dyDescent="0.2">
      <c r="A4945" s="21" t="s">
        <v>2419</v>
      </c>
    </row>
    <row r="4946" spans="1:1" x14ac:dyDescent="0.2">
      <c r="A4946" s="21" t="s">
        <v>2431</v>
      </c>
    </row>
    <row r="4947" spans="1:1" x14ac:dyDescent="0.2">
      <c r="A4947" s="21" t="s">
        <v>2438</v>
      </c>
    </row>
    <row r="4948" spans="1:1" x14ac:dyDescent="0.2">
      <c r="A4948" s="21" t="s">
        <v>2447</v>
      </c>
    </row>
    <row r="4949" spans="1:1" x14ac:dyDescent="0.2">
      <c r="A4949" s="21" t="s">
        <v>2454</v>
      </c>
    </row>
    <row r="4950" spans="1:1" x14ac:dyDescent="0.2">
      <c r="A4950" s="21" t="s">
        <v>2420</v>
      </c>
    </row>
    <row r="4951" spans="1:1" x14ac:dyDescent="0.2">
      <c r="A4951" s="21" t="s">
        <v>2432</v>
      </c>
    </row>
    <row r="4952" spans="1:1" x14ac:dyDescent="0.2">
      <c r="A4952" s="21" t="s">
        <v>2439</v>
      </c>
    </row>
    <row r="4953" spans="1:1" x14ac:dyDescent="0.2">
      <c r="A4953" s="21" t="s">
        <v>2448</v>
      </c>
    </row>
    <row r="4954" spans="1:1" x14ac:dyDescent="0.2">
      <c r="A4954" s="21" t="s">
        <v>2455</v>
      </c>
    </row>
    <row r="4955" spans="1:1" x14ac:dyDescent="0.2">
      <c r="A4955" s="21" t="s">
        <v>2422</v>
      </c>
    </row>
    <row r="4956" spans="1:1" x14ac:dyDescent="0.2">
      <c r="A4956" s="21" t="s">
        <v>2433</v>
      </c>
    </row>
    <row r="4957" spans="1:1" x14ac:dyDescent="0.2">
      <c r="A4957" s="21" t="s">
        <v>2441</v>
      </c>
    </row>
    <row r="4958" spans="1:1" x14ac:dyDescent="0.2">
      <c r="A4958" s="21" t="s">
        <v>2449</v>
      </c>
    </row>
    <row r="4959" spans="1:1" x14ac:dyDescent="0.2">
      <c r="A4959" s="21" t="s">
        <v>2456</v>
      </c>
    </row>
    <row r="4960" spans="1:1" x14ac:dyDescent="0.2">
      <c r="A4960" s="21" t="s">
        <v>2424</v>
      </c>
    </row>
    <row r="4961" spans="1:1" x14ac:dyDescent="0.2">
      <c r="A4961" s="21" t="s">
        <v>2434</v>
      </c>
    </row>
    <row r="4962" spans="1:1" x14ac:dyDescent="0.2">
      <c r="A4962" s="21" t="s">
        <v>2443</v>
      </c>
    </row>
    <row r="4963" spans="1:1" x14ac:dyDescent="0.2">
      <c r="A4963" s="21" t="s">
        <v>2450</v>
      </c>
    </row>
    <row r="4964" spans="1:1" x14ac:dyDescent="0.2">
      <c r="A4964" s="21" t="s">
        <v>2457</v>
      </c>
    </row>
    <row r="4965" spans="1:1" x14ac:dyDescent="0.2">
      <c r="A4965" s="21" t="s">
        <v>2426</v>
      </c>
    </row>
    <row r="4966" spans="1:1" x14ac:dyDescent="0.2">
      <c r="A4966" s="21" t="s">
        <v>2435</v>
      </c>
    </row>
    <row r="4967" spans="1:1" x14ac:dyDescent="0.2">
      <c r="A4967" s="21" t="s">
        <v>2444</v>
      </c>
    </row>
    <row r="4968" spans="1:1" x14ac:dyDescent="0.2">
      <c r="A4968" s="21" t="s">
        <v>2451</v>
      </c>
    </row>
    <row r="4969" spans="1:1" x14ac:dyDescent="0.2">
      <c r="A4969" s="21" t="s">
        <v>2458</v>
      </c>
    </row>
    <row r="4970" spans="1:1" x14ac:dyDescent="0.2">
      <c r="A4970" s="21" t="s">
        <v>2428</v>
      </c>
    </row>
    <row r="4971" spans="1:1" x14ac:dyDescent="0.2">
      <c r="A4971" s="21" t="s">
        <v>2436</v>
      </c>
    </row>
    <row r="4972" spans="1:1" x14ac:dyDescent="0.2">
      <c r="A4972" s="21" t="s">
        <v>2445</v>
      </c>
    </row>
    <row r="4973" spans="1:1" x14ac:dyDescent="0.2">
      <c r="A4973" s="21" t="s">
        <v>2452</v>
      </c>
    </row>
    <row r="4974" spans="1:1" x14ac:dyDescent="0.2">
      <c r="A4974" s="21" t="s">
        <v>2459</v>
      </c>
    </row>
    <row r="4975" spans="1:1" x14ac:dyDescent="0.2">
      <c r="A4975" s="19" t="s">
        <v>166</v>
      </c>
    </row>
    <row r="4976" spans="1:1" x14ac:dyDescent="0.2">
      <c r="A4976" s="19" t="s">
        <v>3261</v>
      </c>
    </row>
    <row r="4977" spans="1:1" x14ac:dyDescent="0.2">
      <c r="A4977" s="19" t="s">
        <v>169</v>
      </c>
    </row>
    <row r="4978" spans="1:1" x14ac:dyDescent="0.2">
      <c r="A4978" s="19" t="s">
        <v>3262</v>
      </c>
    </row>
    <row r="4979" spans="1:1" x14ac:dyDescent="0.2">
      <c r="A4979" s="22" t="s">
        <v>1087</v>
      </c>
    </row>
    <row r="4980" spans="1:1" x14ac:dyDescent="0.2">
      <c r="A4980" s="22" t="s">
        <v>1091</v>
      </c>
    </row>
    <row r="4981" spans="1:1" x14ac:dyDescent="0.2">
      <c r="A4981" s="22" t="s">
        <v>1095</v>
      </c>
    </row>
    <row r="4982" spans="1:1" x14ac:dyDescent="0.2">
      <c r="A4982" s="22" t="s">
        <v>1099</v>
      </c>
    </row>
    <row r="4983" spans="1:1" x14ac:dyDescent="0.2">
      <c r="A4983" s="22" t="s">
        <v>1102</v>
      </c>
    </row>
    <row r="4984" spans="1:1" x14ac:dyDescent="0.2">
      <c r="A4984" s="19" t="s">
        <v>141</v>
      </c>
    </row>
    <row r="4985" spans="1:1" x14ac:dyDescent="0.2">
      <c r="A4985" s="19" t="s">
        <v>143</v>
      </c>
    </row>
    <row r="4986" spans="1:1" x14ac:dyDescent="0.2">
      <c r="A4986" s="19" t="s">
        <v>145</v>
      </c>
    </row>
    <row r="4987" spans="1:1" x14ac:dyDescent="0.2">
      <c r="A4987" s="19" t="s">
        <v>147</v>
      </c>
    </row>
    <row r="4988" spans="1:1" x14ac:dyDescent="0.2">
      <c r="A4988" s="19" t="s">
        <v>149</v>
      </c>
    </row>
    <row r="4989" spans="1:1" x14ac:dyDescent="0.2">
      <c r="A4989" s="19" t="s">
        <v>1088</v>
      </c>
    </row>
    <row r="4990" spans="1:1" x14ac:dyDescent="0.2">
      <c r="A4990" s="19" t="s">
        <v>1092</v>
      </c>
    </row>
    <row r="4991" spans="1:1" x14ac:dyDescent="0.2">
      <c r="A4991" s="19" t="s">
        <v>1096</v>
      </c>
    </row>
    <row r="4992" spans="1:1" x14ac:dyDescent="0.2">
      <c r="A4992" s="19" t="s">
        <v>1100</v>
      </c>
    </row>
    <row r="4993" spans="1:1" x14ac:dyDescent="0.2">
      <c r="A4993" s="19" t="s">
        <v>1103</v>
      </c>
    </row>
    <row r="4994" spans="1:1" x14ac:dyDescent="0.2">
      <c r="A4994" s="20" t="s">
        <v>142</v>
      </c>
    </row>
    <row r="4995" spans="1:1" x14ac:dyDescent="0.2">
      <c r="A4995" s="20" t="s">
        <v>144</v>
      </c>
    </row>
    <row r="4996" spans="1:1" x14ac:dyDescent="0.2">
      <c r="A4996" s="19" t="s">
        <v>146</v>
      </c>
    </row>
    <row r="4997" spans="1:1" x14ac:dyDescent="0.2">
      <c r="A4997" s="19" t="s">
        <v>148</v>
      </c>
    </row>
    <row r="4998" spans="1:1" x14ac:dyDescent="0.2">
      <c r="A4998" s="19" t="s">
        <v>150</v>
      </c>
    </row>
    <row r="4999" spans="1:1" x14ac:dyDescent="0.2">
      <c r="A4999" s="19" t="s">
        <v>1089</v>
      </c>
    </row>
    <row r="5000" spans="1:1" x14ac:dyDescent="0.2">
      <c r="A5000" s="19" t="s">
        <v>1093</v>
      </c>
    </row>
    <row r="5001" spans="1:1" x14ac:dyDescent="0.2">
      <c r="A5001" s="20" t="s">
        <v>1097</v>
      </c>
    </row>
    <row r="5002" spans="1:1" x14ac:dyDescent="0.2">
      <c r="A5002" s="20" t="s">
        <v>1101</v>
      </c>
    </row>
    <row r="5003" spans="1:1" x14ac:dyDescent="0.2">
      <c r="A5003" s="20" t="s">
        <v>1104</v>
      </c>
    </row>
    <row r="5004" spans="1:1" x14ac:dyDescent="0.2">
      <c r="A5004" s="20" t="s">
        <v>1090</v>
      </c>
    </row>
    <row r="5005" spans="1:1" x14ac:dyDescent="0.2">
      <c r="A5005" s="20" t="s">
        <v>1094</v>
      </c>
    </row>
    <row r="5006" spans="1:1" x14ac:dyDescent="0.2">
      <c r="A5006" s="20" t="s">
        <v>1098</v>
      </c>
    </row>
    <row r="5007" spans="1:1" x14ac:dyDescent="0.2">
      <c r="A5007" s="20" t="s">
        <v>1187</v>
      </c>
    </row>
    <row r="5008" spans="1:1" x14ac:dyDescent="0.2">
      <c r="A5008" s="20" t="s">
        <v>1188</v>
      </c>
    </row>
    <row r="5009" spans="1:1" x14ac:dyDescent="0.2">
      <c r="A5009" s="25" t="s">
        <v>1077</v>
      </c>
    </row>
    <row r="5010" spans="1:1" x14ac:dyDescent="0.2">
      <c r="A5010" s="25" t="s">
        <v>1081</v>
      </c>
    </row>
    <row r="5011" spans="1:1" x14ac:dyDescent="0.2">
      <c r="A5011" s="25" t="s">
        <v>1083</v>
      </c>
    </row>
    <row r="5012" spans="1:1" x14ac:dyDescent="0.2">
      <c r="A5012" s="25" t="s">
        <v>1085</v>
      </c>
    </row>
    <row r="5013" spans="1:1" x14ac:dyDescent="0.2">
      <c r="A5013" s="20" t="s">
        <v>133</v>
      </c>
    </row>
    <row r="5014" spans="1:1" x14ac:dyDescent="0.2">
      <c r="A5014" s="20" t="s">
        <v>137</v>
      </c>
    </row>
    <row r="5015" spans="1:1" x14ac:dyDescent="0.2">
      <c r="A5015" s="20" t="s">
        <v>139</v>
      </c>
    </row>
    <row r="5016" spans="1:1" x14ac:dyDescent="0.2">
      <c r="A5016" s="25" t="s">
        <v>1079</v>
      </c>
    </row>
    <row r="5017" spans="1:1" x14ac:dyDescent="0.2">
      <c r="A5017" s="20" t="s">
        <v>1082</v>
      </c>
    </row>
    <row r="5018" spans="1:1" x14ac:dyDescent="0.2">
      <c r="A5018" s="20" t="s">
        <v>1084</v>
      </c>
    </row>
    <row r="5019" spans="1:1" x14ac:dyDescent="0.2">
      <c r="A5019" s="20" t="s">
        <v>1086</v>
      </c>
    </row>
    <row r="5020" spans="1:1" x14ac:dyDescent="0.2">
      <c r="A5020" s="20" t="s">
        <v>135</v>
      </c>
    </row>
    <row r="5021" spans="1:1" x14ac:dyDescent="0.2">
      <c r="A5021" s="20" t="s">
        <v>138</v>
      </c>
    </row>
    <row r="5022" spans="1:1" x14ac:dyDescent="0.2">
      <c r="A5022" s="20" t="s">
        <v>140</v>
      </c>
    </row>
    <row r="5023" spans="1:1" x14ac:dyDescent="0.2">
      <c r="A5023" s="20" t="s">
        <v>151</v>
      </c>
    </row>
    <row r="5024" spans="1:1" x14ac:dyDescent="0.2">
      <c r="A5024" s="20" t="s">
        <v>3255</v>
      </c>
    </row>
    <row r="5025" spans="1:1" x14ac:dyDescent="0.2">
      <c r="A5025" s="20" t="s">
        <v>154</v>
      </c>
    </row>
    <row r="5026" spans="1:1" x14ac:dyDescent="0.2">
      <c r="A5026" s="20" t="s">
        <v>3256</v>
      </c>
    </row>
    <row r="5027" spans="1:1" x14ac:dyDescent="0.2">
      <c r="A5027" s="20" t="s">
        <v>156</v>
      </c>
    </row>
    <row r="5028" spans="1:1" x14ac:dyDescent="0.2">
      <c r="A5028" s="20" t="s">
        <v>3257</v>
      </c>
    </row>
    <row r="5029" spans="1:1" x14ac:dyDescent="0.2">
      <c r="A5029" s="20" t="s">
        <v>159</v>
      </c>
    </row>
    <row r="5030" spans="1:1" x14ac:dyDescent="0.2">
      <c r="A5030" s="20" t="s">
        <v>3258</v>
      </c>
    </row>
    <row r="5031" spans="1:1" x14ac:dyDescent="0.2">
      <c r="A5031" s="20" t="s">
        <v>162</v>
      </c>
    </row>
    <row r="5032" spans="1:1" x14ac:dyDescent="0.2">
      <c r="A5032" s="20" t="s">
        <v>3259</v>
      </c>
    </row>
    <row r="5033" spans="1:1" x14ac:dyDescent="0.2">
      <c r="A5033" s="20" t="s">
        <v>164</v>
      </c>
    </row>
    <row r="5034" spans="1:1" x14ac:dyDescent="0.2">
      <c r="A5034" s="20" t="s">
        <v>3260</v>
      </c>
    </row>
    <row r="5035" spans="1:1" x14ac:dyDescent="0.2">
      <c r="A5035" s="10" t="s">
        <v>739</v>
      </c>
    </row>
    <row r="5036" spans="1:1" x14ac:dyDescent="0.2">
      <c r="A5036" s="10" t="s">
        <v>741</v>
      </c>
    </row>
    <row r="5037" spans="1:1" x14ac:dyDescent="0.2">
      <c r="A5037" s="10" t="s">
        <v>740</v>
      </c>
    </row>
    <row r="5038" spans="1:1" x14ac:dyDescent="0.2">
      <c r="A5038" s="10" t="s">
        <v>729</v>
      </c>
    </row>
    <row r="5039" spans="1:1" x14ac:dyDescent="0.2">
      <c r="A5039" s="10" t="s">
        <v>730</v>
      </c>
    </row>
    <row r="5040" spans="1:1" x14ac:dyDescent="0.2">
      <c r="A5040" s="10" t="s">
        <v>731</v>
      </c>
    </row>
    <row r="5041" spans="1:1" x14ac:dyDescent="0.2">
      <c r="A5041" s="10" t="s">
        <v>742</v>
      </c>
    </row>
    <row r="5042" spans="1:1" x14ac:dyDescent="0.2">
      <c r="A5042" s="10" t="s">
        <v>743</v>
      </c>
    </row>
    <row r="5043" spans="1:1" x14ac:dyDescent="0.2">
      <c r="A5043" s="10" t="s">
        <v>732</v>
      </c>
    </row>
    <row r="5044" spans="1:1" x14ac:dyDescent="0.2">
      <c r="A5044" s="10" t="s">
        <v>733</v>
      </c>
    </row>
    <row r="5045" spans="1:1" x14ac:dyDescent="0.2">
      <c r="A5045" s="10" t="s">
        <v>734</v>
      </c>
    </row>
    <row r="5046" spans="1:1" x14ac:dyDescent="0.2">
      <c r="A5046" s="10" t="s">
        <v>744</v>
      </c>
    </row>
    <row r="5047" spans="1:1" x14ac:dyDescent="0.2">
      <c r="A5047" s="10" t="s">
        <v>735</v>
      </c>
    </row>
  </sheetData>
  <autoFilter ref="A2560:A5034"/>
  <phoneticPr fontId="3"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A5" sqref="A5"/>
    </sheetView>
  </sheetViews>
  <sheetFormatPr baseColWidth="10" defaultRowHeight="12.75" x14ac:dyDescent="0.2"/>
  <cols>
    <col min="1" max="1" width="38.7109375" style="128" customWidth="1"/>
    <col min="2" max="2" width="26.7109375" style="427" customWidth="1"/>
    <col min="3" max="3" width="26.7109375" style="317" customWidth="1"/>
    <col min="4" max="4" width="26.7109375" style="316" customWidth="1"/>
    <col min="5" max="5" width="25.42578125" style="442" customWidth="1"/>
    <col min="6" max="6" width="31.28515625" style="442" customWidth="1"/>
    <col min="7" max="7" width="30.7109375" customWidth="1"/>
  </cols>
  <sheetData>
    <row r="1" spans="1:13" x14ac:dyDescent="0.2">
      <c r="A1" s="458" t="s">
        <v>1512</v>
      </c>
      <c r="B1" s="459">
        <f>Deckblatt!B9</f>
        <v>0</v>
      </c>
      <c r="C1" s="473" t="s">
        <v>5175</v>
      </c>
      <c r="D1" s="474" t="str">
        <f>Deckblatt!B10&amp;"-0"&amp;Deckblatt!B11</f>
        <v>-0</v>
      </c>
      <c r="E1" s="311" t="s">
        <v>737</v>
      </c>
      <c r="F1" s="311" t="s">
        <v>738</v>
      </c>
    </row>
    <row r="2" spans="1:13" ht="45" x14ac:dyDescent="0.2">
      <c r="A2" s="456" t="s">
        <v>6453</v>
      </c>
      <c r="B2" s="456" t="s">
        <v>6454</v>
      </c>
      <c r="C2" s="318" t="s">
        <v>6509</v>
      </c>
      <c r="D2" s="319" t="s">
        <v>6455</v>
      </c>
      <c r="E2" s="312" t="s">
        <v>6457</v>
      </c>
      <c r="F2" s="312" t="s">
        <v>6456</v>
      </c>
    </row>
    <row r="3" spans="1:13" ht="14.25" x14ac:dyDescent="0.2">
      <c r="A3" s="314" t="s">
        <v>6557</v>
      </c>
      <c r="B3" s="573" t="s">
        <v>6435</v>
      </c>
    </row>
    <row r="4" spans="1:13" ht="14.25" x14ac:dyDescent="0.2">
      <c r="A4" s="315" t="s">
        <v>6558</v>
      </c>
      <c r="B4" s="573" t="s">
        <v>6436</v>
      </c>
    </row>
    <row r="5" spans="1:13" ht="13.5" thickBot="1" x14ac:dyDescent="0.25">
      <c r="A5" s="315" t="s">
        <v>6556</v>
      </c>
      <c r="B5" s="573" t="s">
        <v>6440</v>
      </c>
      <c r="D5" s="572"/>
    </row>
    <row r="6" spans="1:13" x14ac:dyDescent="0.2">
      <c r="A6" s="313" t="s">
        <v>6534</v>
      </c>
      <c r="B6" s="428"/>
      <c r="C6" s="428"/>
      <c r="D6" s="428"/>
      <c r="F6" s="562" t="s">
        <v>6452</v>
      </c>
      <c r="G6" s="563"/>
      <c r="H6" s="563"/>
      <c r="I6" s="563"/>
      <c r="J6" s="563"/>
      <c r="K6" s="563"/>
      <c r="L6" s="563"/>
      <c r="M6" s="567"/>
    </row>
    <row r="7" spans="1:13" x14ac:dyDescent="0.2">
      <c r="F7" s="570" t="s">
        <v>6434</v>
      </c>
      <c r="G7" s="569" t="s">
        <v>6441</v>
      </c>
      <c r="H7" s="564"/>
      <c r="I7" s="564"/>
      <c r="J7" s="564"/>
      <c r="K7" s="564"/>
      <c r="L7" s="564"/>
      <c r="M7" s="568"/>
    </row>
    <row r="8" spans="1:13" ht="14.25" x14ac:dyDescent="0.2">
      <c r="E8" s="565" t="s">
        <v>6559</v>
      </c>
      <c r="F8" s="570" t="s">
        <v>6435</v>
      </c>
      <c r="G8" s="569" t="s">
        <v>6442</v>
      </c>
      <c r="H8" s="564"/>
      <c r="I8" s="564"/>
      <c r="J8" s="564"/>
      <c r="K8" s="564"/>
      <c r="L8" s="564"/>
      <c r="M8" s="568"/>
    </row>
    <row r="9" spans="1:13" ht="14.25" x14ac:dyDescent="0.2">
      <c r="E9" s="565" t="s">
        <v>6560</v>
      </c>
      <c r="F9" s="570" t="s">
        <v>6436</v>
      </c>
      <c r="G9" s="569" t="s">
        <v>6443</v>
      </c>
      <c r="H9" s="564"/>
      <c r="I9" s="564"/>
      <c r="J9" s="564"/>
      <c r="K9" s="564"/>
      <c r="L9" s="564"/>
      <c r="M9" s="568"/>
    </row>
    <row r="10" spans="1:13" x14ac:dyDescent="0.2">
      <c r="F10" s="571" t="s">
        <v>6437</v>
      </c>
      <c r="G10" s="569" t="s">
        <v>6444</v>
      </c>
      <c r="H10" s="564"/>
      <c r="I10" s="564"/>
      <c r="J10" s="564"/>
      <c r="K10" s="564"/>
      <c r="L10" s="564"/>
      <c r="M10" s="568"/>
    </row>
    <row r="11" spans="1:13" x14ac:dyDescent="0.2">
      <c r="F11" s="571" t="s">
        <v>6438</v>
      </c>
      <c r="G11" s="569" t="s">
        <v>6445</v>
      </c>
      <c r="H11" s="564"/>
      <c r="I11" s="564"/>
      <c r="J11" s="564"/>
      <c r="K11" s="564"/>
      <c r="L11" s="564"/>
      <c r="M11" s="568"/>
    </row>
    <row r="12" spans="1:13" x14ac:dyDescent="0.2">
      <c r="F12" s="570" t="s">
        <v>6439</v>
      </c>
      <c r="G12" s="569" t="s">
        <v>6446</v>
      </c>
      <c r="H12" s="564"/>
      <c r="I12" s="564"/>
      <c r="J12" s="564"/>
      <c r="K12" s="564"/>
      <c r="L12" s="564"/>
      <c r="M12" s="568"/>
    </row>
    <row r="13" spans="1:13" x14ac:dyDescent="0.2">
      <c r="F13" s="570" t="s">
        <v>6440</v>
      </c>
      <c r="G13" s="569" t="s">
        <v>6447</v>
      </c>
      <c r="H13" s="564"/>
      <c r="I13" s="564"/>
      <c r="J13" s="564"/>
      <c r="K13" s="564"/>
      <c r="L13" s="564"/>
      <c r="M13" s="568"/>
    </row>
    <row r="14" spans="1:13" x14ac:dyDescent="0.2">
      <c r="F14" s="566" t="s">
        <v>6434</v>
      </c>
    </row>
    <row r="15" spans="1:13" x14ac:dyDescent="0.2">
      <c r="F15" s="566" t="s">
        <v>6439</v>
      </c>
    </row>
  </sheetData>
  <sheetProtection sheet="1" objects="1" scenarios="1" formatColumns="0" deleteRows="0" sort="0" autoFilter="0"/>
  <conditionalFormatting sqref="D7:D1048576">
    <cfRule type="expression" dxfId="1" priority="2">
      <formula>B7="EV6124-EEG---0"</formula>
    </cfRule>
  </conditionalFormatting>
  <dataValidations count="1">
    <dataValidation type="list" allowBlank="1" showInputMessage="1" showErrorMessage="1" sqref="B7:B1048576">
      <formula1>EV_KAT_EEG</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election activeCell="A7" sqref="A7"/>
    </sheetView>
  </sheetViews>
  <sheetFormatPr baseColWidth="10" defaultRowHeight="12.75" x14ac:dyDescent="0.2"/>
  <cols>
    <col min="1" max="1" width="38.7109375" style="128" customWidth="1"/>
    <col min="2" max="2" width="26.7109375" style="427" customWidth="1"/>
    <col min="3" max="3" width="26.7109375" style="317" customWidth="1"/>
    <col min="4" max="4" width="26.7109375" style="316" customWidth="1"/>
    <col min="5" max="5" width="25.42578125" style="442" customWidth="1"/>
    <col min="6" max="6" width="31.28515625" style="442" customWidth="1"/>
    <col min="7" max="7" width="30.7109375" style="442" customWidth="1"/>
    <col min="8" max="16384" width="11.42578125" style="442"/>
  </cols>
  <sheetData>
    <row r="1" spans="1:13" x14ac:dyDescent="0.2">
      <c r="A1" s="458" t="s">
        <v>1512</v>
      </c>
      <c r="B1" s="459">
        <f>Deckblatt!B9</f>
        <v>0</v>
      </c>
      <c r="C1" s="473" t="s">
        <v>5175</v>
      </c>
      <c r="D1" s="474" t="str">
        <f>Deckblatt!B10&amp;"-0"&amp;Deckblatt!B11</f>
        <v>-0</v>
      </c>
      <c r="E1" s="311" t="s">
        <v>737</v>
      </c>
      <c r="F1" s="311" t="s">
        <v>738</v>
      </c>
    </row>
    <row r="2" spans="1:13" ht="45" x14ac:dyDescent="0.2">
      <c r="A2" s="456" t="s">
        <v>6453</v>
      </c>
      <c r="B2" s="456" t="s">
        <v>6454</v>
      </c>
      <c r="C2" s="318" t="s">
        <v>6509</v>
      </c>
      <c r="D2" s="319" t="s">
        <v>6455</v>
      </c>
      <c r="E2" s="312" t="s">
        <v>6457</v>
      </c>
      <c r="F2" s="312" t="s">
        <v>6456</v>
      </c>
    </row>
    <row r="3" spans="1:13" ht="14.25" x14ac:dyDescent="0.2">
      <c r="A3" s="314" t="s">
        <v>6557</v>
      </c>
      <c r="B3" s="573" t="s">
        <v>6435</v>
      </c>
    </row>
    <row r="4" spans="1:13" ht="14.25" x14ac:dyDescent="0.2">
      <c r="A4" s="315" t="s">
        <v>6558</v>
      </c>
      <c r="B4" s="573" t="s">
        <v>6436</v>
      </c>
    </row>
    <row r="5" spans="1:13" ht="13.5" thickBot="1" x14ac:dyDescent="0.25">
      <c r="A5" s="315" t="s">
        <v>6556</v>
      </c>
      <c r="B5" s="573" t="s">
        <v>6440</v>
      </c>
      <c r="D5" s="572"/>
    </row>
    <row r="6" spans="1:13" x14ac:dyDescent="0.2">
      <c r="A6" s="313" t="s">
        <v>6534</v>
      </c>
      <c r="B6" s="428"/>
      <c r="C6" s="428"/>
      <c r="D6" s="428"/>
      <c r="F6" s="562" t="s">
        <v>6452</v>
      </c>
      <c r="G6" s="563"/>
      <c r="H6" s="563"/>
      <c r="I6" s="563"/>
      <c r="J6" s="563"/>
      <c r="K6" s="563"/>
      <c r="L6" s="563"/>
      <c r="M6" s="567"/>
    </row>
    <row r="7" spans="1:13" x14ac:dyDescent="0.2">
      <c r="F7" s="570" t="s">
        <v>6434</v>
      </c>
      <c r="G7" s="569" t="s">
        <v>6441</v>
      </c>
      <c r="H7" s="564"/>
      <c r="I7" s="564"/>
      <c r="J7" s="564"/>
      <c r="K7" s="564"/>
      <c r="L7" s="564"/>
      <c r="M7" s="568"/>
    </row>
    <row r="8" spans="1:13" ht="14.25" x14ac:dyDescent="0.2">
      <c r="E8" s="565" t="s">
        <v>6559</v>
      </c>
      <c r="F8" s="570" t="s">
        <v>6435</v>
      </c>
      <c r="G8" s="569" t="s">
        <v>6442</v>
      </c>
      <c r="H8" s="564"/>
      <c r="I8" s="564"/>
      <c r="J8" s="564"/>
      <c r="K8" s="564"/>
      <c r="L8" s="564"/>
      <c r="M8" s="568"/>
    </row>
    <row r="9" spans="1:13" ht="14.25" x14ac:dyDescent="0.2">
      <c r="E9" s="565" t="s">
        <v>6560</v>
      </c>
      <c r="F9" s="570" t="s">
        <v>6436</v>
      </c>
      <c r="G9" s="569" t="s">
        <v>6443</v>
      </c>
      <c r="H9" s="564"/>
      <c r="I9" s="564"/>
      <c r="J9" s="564"/>
      <c r="K9" s="564"/>
      <c r="L9" s="564"/>
      <c r="M9" s="568"/>
    </row>
    <row r="10" spans="1:13" x14ac:dyDescent="0.2">
      <c r="F10" s="571" t="s">
        <v>6437</v>
      </c>
      <c r="G10" s="569" t="s">
        <v>6444</v>
      </c>
      <c r="H10" s="564"/>
      <c r="I10" s="564"/>
      <c r="J10" s="564"/>
      <c r="K10" s="564"/>
      <c r="L10" s="564"/>
      <c r="M10" s="568"/>
    </row>
    <row r="11" spans="1:13" x14ac:dyDescent="0.2">
      <c r="F11" s="571" t="s">
        <v>6438</v>
      </c>
      <c r="G11" s="569" t="s">
        <v>6445</v>
      </c>
      <c r="H11" s="564"/>
      <c r="I11" s="564"/>
      <c r="J11" s="564"/>
      <c r="K11" s="564"/>
      <c r="L11" s="564"/>
      <c r="M11" s="568"/>
    </row>
    <row r="12" spans="1:13" x14ac:dyDescent="0.2">
      <c r="F12" s="570" t="s">
        <v>6439</v>
      </c>
      <c r="G12" s="569" t="s">
        <v>6446</v>
      </c>
      <c r="H12" s="564"/>
      <c r="I12" s="564"/>
      <c r="J12" s="564"/>
      <c r="K12" s="564"/>
      <c r="L12" s="564"/>
      <c r="M12" s="568"/>
    </row>
    <row r="13" spans="1:13" x14ac:dyDescent="0.2">
      <c r="F13" s="570" t="s">
        <v>6440</v>
      </c>
      <c r="G13" s="569" t="s">
        <v>6447</v>
      </c>
      <c r="H13" s="564"/>
      <c r="I13" s="564"/>
      <c r="J13" s="564"/>
      <c r="K13" s="564"/>
      <c r="L13" s="564"/>
      <c r="M13" s="568"/>
    </row>
    <row r="14" spans="1:13" x14ac:dyDescent="0.2">
      <c r="F14" s="566" t="s">
        <v>6434</v>
      </c>
    </row>
    <row r="15" spans="1:13" x14ac:dyDescent="0.2">
      <c r="F15" s="566" t="s">
        <v>6439</v>
      </c>
    </row>
  </sheetData>
  <sheetProtection sheet="1" objects="1" scenarios="1" formatColumns="0" deleteRows="0" sort="0" autoFilter="0"/>
  <conditionalFormatting sqref="D7:D1048576">
    <cfRule type="expression" dxfId="0" priority="2">
      <formula>B7="EV6124-EEG---0"</formula>
    </cfRule>
  </conditionalFormatting>
  <dataValidations count="1">
    <dataValidation type="list" allowBlank="1" showInputMessage="1" showErrorMessage="1" sqref="B7:B1048576">
      <formula1>EV_KAT_EEG</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102"/>
  <sheetViews>
    <sheetView workbookViewId="0">
      <selection sqref="A1:C1"/>
    </sheetView>
  </sheetViews>
  <sheetFormatPr baseColWidth="10" defaultRowHeight="12.75" x14ac:dyDescent="0.2"/>
  <cols>
    <col min="1" max="1" width="50" style="2" customWidth="1"/>
    <col min="2" max="2" width="39.7109375" style="2" customWidth="1"/>
    <col min="3" max="3" width="45" style="2" customWidth="1"/>
    <col min="4" max="16384" width="11.42578125" style="2"/>
  </cols>
  <sheetData>
    <row r="1" spans="1:3" ht="22.5" customHeight="1" x14ac:dyDescent="0.2">
      <c r="A1" s="585" t="s">
        <v>273</v>
      </c>
      <c r="B1" s="586"/>
      <c r="C1" s="587"/>
    </row>
    <row r="2" spans="1:3" x14ac:dyDescent="0.2">
      <c r="A2" s="513" t="s">
        <v>274</v>
      </c>
      <c r="B2" s="514" t="s">
        <v>275</v>
      </c>
      <c r="C2" s="515"/>
    </row>
    <row r="3" spans="1:3" x14ac:dyDescent="0.2">
      <c r="A3" s="516"/>
      <c r="B3" s="517" t="s">
        <v>276</v>
      </c>
      <c r="C3" s="518"/>
    </row>
    <row r="4" spans="1:3" x14ac:dyDescent="0.2">
      <c r="A4" s="516" t="s">
        <v>277</v>
      </c>
      <c r="B4" s="519" t="s">
        <v>278</v>
      </c>
      <c r="C4" s="520"/>
    </row>
    <row r="5" spans="1:3" x14ac:dyDescent="0.2">
      <c r="A5" s="513" t="s">
        <v>279</v>
      </c>
      <c r="B5" s="514" t="s">
        <v>280</v>
      </c>
      <c r="C5" s="515"/>
    </row>
    <row r="6" spans="1:3" x14ac:dyDescent="0.2">
      <c r="A6" s="521"/>
      <c r="B6" s="522" t="s">
        <v>281</v>
      </c>
      <c r="C6" s="523"/>
    </row>
    <row r="7" spans="1:3" x14ac:dyDescent="0.2">
      <c r="A7" s="521"/>
      <c r="B7" s="522" t="s">
        <v>282</v>
      </c>
      <c r="C7" s="523"/>
    </row>
    <row r="8" spans="1:3" x14ac:dyDescent="0.2">
      <c r="A8" s="521"/>
      <c r="B8" s="517" t="s">
        <v>283</v>
      </c>
      <c r="C8" s="518"/>
    </row>
    <row r="9" spans="1:3" x14ac:dyDescent="0.2">
      <c r="A9" s="513" t="s">
        <v>284</v>
      </c>
      <c r="B9" s="524" t="s">
        <v>285</v>
      </c>
      <c r="C9" s="525"/>
    </row>
    <row r="10" spans="1:3" x14ac:dyDescent="0.2">
      <c r="A10" s="526"/>
      <c r="B10" s="527" t="s">
        <v>272</v>
      </c>
      <c r="C10" s="528"/>
    </row>
    <row r="11" spans="1:3" ht="22.5" customHeight="1" x14ac:dyDescent="0.2">
      <c r="A11" s="585" t="s">
        <v>6519</v>
      </c>
      <c r="B11" s="586"/>
      <c r="C11" s="587"/>
    </row>
    <row r="12" spans="1:3" x14ac:dyDescent="0.2">
      <c r="A12" s="529" t="s">
        <v>6537</v>
      </c>
      <c r="B12" s="530"/>
      <c r="C12" s="531"/>
    </row>
    <row r="13" spans="1:3" x14ac:dyDescent="0.2">
      <c r="A13" s="532" t="s">
        <v>286</v>
      </c>
      <c r="B13" s="522"/>
      <c r="C13" s="533"/>
    </row>
    <row r="14" spans="1:3" x14ac:dyDescent="0.2">
      <c r="A14" s="532" t="s">
        <v>6482</v>
      </c>
      <c r="B14" s="522"/>
      <c r="C14" s="533"/>
    </row>
    <row r="15" spans="1:3" ht="23.25" customHeight="1" x14ac:dyDescent="0.2">
      <c r="A15" s="585" t="s">
        <v>287</v>
      </c>
      <c r="B15" s="586"/>
      <c r="C15" s="587"/>
    </row>
    <row r="16" spans="1:3" ht="61.5" customHeight="1" x14ac:dyDescent="0.2">
      <c r="A16" s="601" t="s">
        <v>6483</v>
      </c>
      <c r="B16" s="602"/>
      <c r="C16" s="603"/>
    </row>
    <row r="17" spans="1:3" ht="87" customHeight="1" x14ac:dyDescent="0.2">
      <c r="A17" s="534" t="s">
        <v>694</v>
      </c>
      <c r="B17" s="604" t="s">
        <v>6538</v>
      </c>
      <c r="C17" s="604"/>
    </row>
    <row r="18" spans="1:3" x14ac:dyDescent="0.2">
      <c r="A18" s="535" t="s">
        <v>693</v>
      </c>
      <c r="B18" s="536" t="s">
        <v>695</v>
      </c>
      <c r="C18" s="520"/>
    </row>
    <row r="19" spans="1:3" x14ac:dyDescent="0.2">
      <c r="A19" s="535" t="s">
        <v>2058</v>
      </c>
      <c r="B19" s="536" t="s">
        <v>2059</v>
      </c>
      <c r="C19" s="520"/>
    </row>
    <row r="20" spans="1:3" x14ac:dyDescent="0.2">
      <c r="A20" s="535" t="s">
        <v>747</v>
      </c>
      <c r="B20" s="536" t="s">
        <v>2060</v>
      </c>
      <c r="C20" s="520"/>
    </row>
    <row r="21" spans="1:3" x14ac:dyDescent="0.2">
      <c r="A21" s="535" t="s">
        <v>2061</v>
      </c>
      <c r="B21" s="536" t="s">
        <v>2062</v>
      </c>
      <c r="C21" s="520"/>
    </row>
    <row r="22" spans="1:3" x14ac:dyDescent="0.2">
      <c r="A22" s="513" t="s">
        <v>2063</v>
      </c>
      <c r="B22" s="514" t="s">
        <v>696</v>
      </c>
      <c r="C22" s="515"/>
    </row>
    <row r="23" spans="1:3" x14ac:dyDescent="0.2">
      <c r="A23" s="521"/>
      <c r="B23" s="522" t="s">
        <v>2028</v>
      </c>
      <c r="C23" s="523"/>
    </row>
    <row r="24" spans="1:3" x14ac:dyDescent="0.2">
      <c r="A24" s="521"/>
      <c r="B24" s="522" t="s">
        <v>2029</v>
      </c>
      <c r="C24" s="523"/>
    </row>
    <row r="25" spans="1:3" x14ac:dyDescent="0.2">
      <c r="A25" s="521"/>
      <c r="B25" s="522" t="s">
        <v>2030</v>
      </c>
      <c r="C25" s="523"/>
    </row>
    <row r="26" spans="1:3" x14ac:dyDescent="0.2">
      <c r="A26" s="521"/>
      <c r="B26" s="522" t="s">
        <v>2031</v>
      </c>
      <c r="C26" s="523"/>
    </row>
    <row r="27" spans="1:3" x14ac:dyDescent="0.2">
      <c r="A27" s="521"/>
      <c r="B27" s="522" t="s">
        <v>2032</v>
      </c>
      <c r="C27" s="523"/>
    </row>
    <row r="28" spans="1:3" x14ac:dyDescent="0.2">
      <c r="A28" s="521"/>
      <c r="B28" s="522" t="s">
        <v>2033</v>
      </c>
      <c r="C28" s="523"/>
    </row>
    <row r="29" spans="1:3" x14ac:dyDescent="0.2">
      <c r="A29" s="521"/>
      <c r="B29" s="522" t="s">
        <v>2034</v>
      </c>
      <c r="C29" s="523"/>
    </row>
    <row r="30" spans="1:3" x14ac:dyDescent="0.2">
      <c r="A30" s="521"/>
      <c r="B30" s="522" t="s">
        <v>2035</v>
      </c>
      <c r="C30" s="523"/>
    </row>
    <row r="31" spans="1:3" x14ac:dyDescent="0.2">
      <c r="A31" s="521"/>
      <c r="B31" s="522" t="s">
        <v>2036</v>
      </c>
      <c r="C31" s="523"/>
    </row>
    <row r="32" spans="1:3" x14ac:dyDescent="0.2">
      <c r="A32" s="521"/>
      <c r="B32" s="522" t="s">
        <v>2037</v>
      </c>
      <c r="C32" s="523"/>
    </row>
    <row r="33" spans="1:3" x14ac:dyDescent="0.2">
      <c r="A33" s="521"/>
      <c r="B33" s="522" t="s">
        <v>2038</v>
      </c>
      <c r="C33" s="523"/>
    </row>
    <row r="34" spans="1:3" x14ac:dyDescent="0.2">
      <c r="A34" s="521"/>
      <c r="B34" s="522" t="s">
        <v>2039</v>
      </c>
      <c r="C34" s="523"/>
    </row>
    <row r="35" spans="1:3" x14ac:dyDescent="0.2">
      <c r="A35" s="521"/>
      <c r="B35" s="522" t="s">
        <v>2040</v>
      </c>
      <c r="C35" s="523"/>
    </row>
    <row r="36" spans="1:3" x14ac:dyDescent="0.2">
      <c r="A36" s="521"/>
      <c r="B36" s="522" t="s">
        <v>2041</v>
      </c>
      <c r="C36" s="523"/>
    </row>
    <row r="37" spans="1:3" x14ac:dyDescent="0.2">
      <c r="A37" s="521"/>
      <c r="B37" s="522" t="s">
        <v>2042</v>
      </c>
      <c r="C37" s="523"/>
    </row>
    <row r="38" spans="1:3" x14ac:dyDescent="0.2">
      <c r="A38" s="521"/>
      <c r="B38" s="522" t="s">
        <v>2043</v>
      </c>
      <c r="C38" s="523"/>
    </row>
    <row r="39" spans="1:3" x14ac:dyDescent="0.2">
      <c r="A39" s="516"/>
      <c r="B39" s="517" t="s">
        <v>2044</v>
      </c>
      <c r="C39" s="518"/>
    </row>
    <row r="40" spans="1:3" x14ac:dyDescent="0.2">
      <c r="A40" s="537" t="s">
        <v>6484</v>
      </c>
      <c r="B40" s="538" t="s">
        <v>2064</v>
      </c>
      <c r="C40" s="539"/>
    </row>
    <row r="41" spans="1:3" x14ac:dyDescent="0.2">
      <c r="A41" s="540"/>
      <c r="B41" s="541" t="s">
        <v>2045</v>
      </c>
      <c r="C41" s="542"/>
    </row>
    <row r="42" spans="1:3" x14ac:dyDescent="0.2">
      <c r="A42" s="540"/>
      <c r="B42" s="543" t="s">
        <v>6485</v>
      </c>
      <c r="C42" s="542"/>
    </row>
    <row r="43" spans="1:3" x14ac:dyDescent="0.2">
      <c r="A43" s="540"/>
      <c r="B43" s="543" t="s">
        <v>6486</v>
      </c>
      <c r="C43" s="542"/>
    </row>
    <row r="44" spans="1:3" x14ac:dyDescent="0.2">
      <c r="A44" s="540"/>
      <c r="B44" s="544" t="s">
        <v>6487</v>
      </c>
      <c r="C44" s="545"/>
    </row>
    <row r="45" spans="1:3" x14ac:dyDescent="0.2">
      <c r="A45" s="546" t="s">
        <v>2057</v>
      </c>
      <c r="B45" s="538" t="s">
        <v>2046</v>
      </c>
      <c r="C45" s="539"/>
    </row>
    <row r="46" spans="1:3" x14ac:dyDescent="0.2">
      <c r="A46" s="547"/>
      <c r="B46" s="543" t="s">
        <v>6193</v>
      </c>
      <c r="C46" s="542"/>
    </row>
    <row r="47" spans="1:3" x14ac:dyDescent="0.2">
      <c r="A47" s="547"/>
      <c r="B47" s="543" t="s">
        <v>6194</v>
      </c>
      <c r="C47" s="542"/>
    </row>
    <row r="48" spans="1:3" x14ac:dyDescent="0.2">
      <c r="A48" s="547"/>
      <c r="B48" s="543" t="s">
        <v>6488</v>
      </c>
      <c r="C48" s="542"/>
    </row>
    <row r="49" spans="1:3" x14ac:dyDescent="0.2">
      <c r="A49" s="546" t="s">
        <v>2065</v>
      </c>
      <c r="B49" s="538" t="s">
        <v>2047</v>
      </c>
      <c r="C49" s="539"/>
    </row>
    <row r="50" spans="1:3" x14ac:dyDescent="0.2">
      <c r="A50" s="547"/>
      <c r="B50" s="541" t="s">
        <v>2048</v>
      </c>
      <c r="C50" s="542"/>
    </row>
    <row r="51" spans="1:3" x14ac:dyDescent="0.2">
      <c r="A51" s="547"/>
      <c r="B51" s="541" t="s">
        <v>2049</v>
      </c>
      <c r="C51" s="542"/>
    </row>
    <row r="52" spans="1:3" x14ac:dyDescent="0.2">
      <c r="A52" s="547"/>
      <c r="B52" s="541" t="s">
        <v>2050</v>
      </c>
      <c r="C52" s="542"/>
    </row>
    <row r="53" spans="1:3" x14ac:dyDescent="0.2">
      <c r="A53" s="547"/>
      <c r="B53" s="541" t="s">
        <v>2051</v>
      </c>
      <c r="C53" s="542"/>
    </row>
    <row r="54" spans="1:3" x14ac:dyDescent="0.2">
      <c r="A54" s="547"/>
      <c r="B54" s="541" t="s">
        <v>2052</v>
      </c>
      <c r="C54" s="542"/>
    </row>
    <row r="55" spans="1:3" x14ac:dyDescent="0.2">
      <c r="A55" s="547"/>
      <c r="B55" s="541" t="s">
        <v>2053</v>
      </c>
      <c r="C55" s="542"/>
    </row>
    <row r="56" spans="1:3" x14ac:dyDescent="0.2">
      <c r="A56" s="547"/>
      <c r="B56" s="541" t="s">
        <v>2054</v>
      </c>
      <c r="C56" s="542"/>
    </row>
    <row r="57" spans="1:3" x14ac:dyDescent="0.2">
      <c r="A57" s="547"/>
      <c r="B57" s="541" t="s">
        <v>2055</v>
      </c>
      <c r="C57" s="542"/>
    </row>
    <row r="58" spans="1:3" x14ac:dyDescent="0.2">
      <c r="A58" s="548"/>
      <c r="B58" s="549" t="s">
        <v>2056</v>
      </c>
      <c r="C58" s="545"/>
    </row>
    <row r="59" spans="1:3" x14ac:dyDescent="0.2">
      <c r="A59" s="546" t="s">
        <v>2102</v>
      </c>
      <c r="B59" s="550" t="s">
        <v>6489</v>
      </c>
      <c r="C59" s="539"/>
    </row>
    <row r="60" spans="1:3" x14ac:dyDescent="0.2">
      <c r="A60" s="547"/>
      <c r="B60" s="543" t="s">
        <v>6490</v>
      </c>
      <c r="C60" s="542"/>
    </row>
    <row r="61" spans="1:3" x14ac:dyDescent="0.2">
      <c r="A61" s="547"/>
      <c r="B61" s="543" t="s">
        <v>6491</v>
      </c>
      <c r="C61" s="542"/>
    </row>
    <row r="62" spans="1:3" x14ac:dyDescent="0.2">
      <c r="A62" s="547"/>
      <c r="B62" s="543" t="s">
        <v>6539</v>
      </c>
      <c r="C62" s="542"/>
    </row>
    <row r="63" spans="1:3" x14ac:dyDescent="0.2">
      <c r="A63" s="547"/>
      <c r="B63" s="543" t="s">
        <v>6195</v>
      </c>
      <c r="C63" s="542"/>
    </row>
    <row r="64" spans="1:3" x14ac:dyDescent="0.2">
      <c r="A64" s="547"/>
      <c r="B64" s="543" t="s">
        <v>5562</v>
      </c>
      <c r="C64" s="542"/>
    </row>
    <row r="65" spans="1:3" x14ac:dyDescent="0.2">
      <c r="A65" s="547"/>
      <c r="B65" s="543" t="s">
        <v>5563</v>
      </c>
      <c r="C65" s="542"/>
    </row>
    <row r="66" spans="1:3" x14ac:dyDescent="0.2">
      <c r="A66" s="547"/>
      <c r="B66" s="543" t="s">
        <v>5564</v>
      </c>
      <c r="C66" s="542"/>
    </row>
    <row r="67" spans="1:3" x14ac:dyDescent="0.2">
      <c r="A67" s="547"/>
      <c r="B67" s="543" t="s">
        <v>5565</v>
      </c>
      <c r="C67" s="542"/>
    </row>
    <row r="68" spans="1:3" x14ac:dyDescent="0.2">
      <c r="A68" s="547"/>
      <c r="B68" s="543" t="s">
        <v>5566</v>
      </c>
      <c r="C68" s="542"/>
    </row>
    <row r="69" spans="1:3" x14ac:dyDescent="0.2">
      <c r="A69" s="547"/>
      <c r="B69" s="543" t="s">
        <v>5570</v>
      </c>
      <c r="C69" s="542"/>
    </row>
    <row r="70" spans="1:3" x14ac:dyDescent="0.2">
      <c r="A70" s="547"/>
      <c r="B70" s="543" t="s">
        <v>5567</v>
      </c>
      <c r="C70" s="542"/>
    </row>
    <row r="71" spans="1:3" x14ac:dyDescent="0.2">
      <c r="A71" s="547"/>
      <c r="B71" s="543" t="s">
        <v>5569</v>
      </c>
      <c r="C71" s="542"/>
    </row>
    <row r="72" spans="1:3" x14ac:dyDescent="0.2">
      <c r="A72" s="548"/>
      <c r="B72" s="544" t="s">
        <v>5568</v>
      </c>
      <c r="C72" s="545"/>
    </row>
    <row r="73" spans="1:3" ht="61.5" customHeight="1" x14ac:dyDescent="0.2">
      <c r="A73" s="534" t="s">
        <v>4027</v>
      </c>
      <c r="B73" s="605" t="s">
        <v>6196</v>
      </c>
      <c r="C73" s="606"/>
    </row>
    <row r="74" spans="1:3" ht="52.5" customHeight="1" x14ac:dyDescent="0.2">
      <c r="A74" s="534" t="s">
        <v>4028</v>
      </c>
      <c r="B74" s="605" t="s">
        <v>6492</v>
      </c>
      <c r="C74" s="606"/>
    </row>
    <row r="75" spans="1:3" ht="52.5" customHeight="1" x14ac:dyDescent="0.2">
      <c r="A75" s="534" t="s">
        <v>4029</v>
      </c>
      <c r="B75" s="605" t="s">
        <v>6493</v>
      </c>
      <c r="C75" s="606"/>
    </row>
    <row r="76" spans="1:3" ht="52.5" customHeight="1" x14ac:dyDescent="0.2">
      <c r="A76" s="534" t="s">
        <v>4030</v>
      </c>
      <c r="B76" s="605" t="s">
        <v>6494</v>
      </c>
      <c r="C76" s="606"/>
    </row>
    <row r="77" spans="1:3" ht="193.5" customHeight="1" x14ac:dyDescent="0.2">
      <c r="A77" s="534" t="s">
        <v>5190</v>
      </c>
      <c r="B77" s="607" t="s">
        <v>6495</v>
      </c>
      <c r="C77" s="608"/>
    </row>
    <row r="78" spans="1:3" ht="28.5" customHeight="1" x14ac:dyDescent="0.2">
      <c r="A78" s="534" t="s">
        <v>4036</v>
      </c>
      <c r="B78" s="598" t="s">
        <v>6496</v>
      </c>
      <c r="C78" s="609"/>
    </row>
    <row r="79" spans="1:3" ht="26.25" customHeight="1" x14ac:dyDescent="0.2">
      <c r="A79" s="585" t="s">
        <v>2066</v>
      </c>
      <c r="B79" s="586"/>
      <c r="C79" s="587"/>
    </row>
    <row r="80" spans="1:3" ht="73.5" customHeight="1" x14ac:dyDescent="0.2">
      <c r="A80" s="588" t="s">
        <v>6540</v>
      </c>
      <c r="B80" s="589"/>
      <c r="C80" s="590"/>
    </row>
    <row r="81" spans="1:6" x14ac:dyDescent="0.2">
      <c r="A81" s="534" t="s">
        <v>694</v>
      </c>
      <c r="B81" s="551" t="s">
        <v>1294</v>
      </c>
      <c r="C81" s="552" t="s">
        <v>1293</v>
      </c>
    </row>
    <row r="82" spans="1:6" ht="124.5" customHeight="1" x14ac:dyDescent="0.2">
      <c r="A82" s="534" t="s">
        <v>6190</v>
      </c>
      <c r="B82" s="598" t="s">
        <v>6497</v>
      </c>
      <c r="C82" s="599"/>
      <c r="F82" s="82"/>
    </row>
    <row r="83" spans="1:6" ht="14.25" customHeight="1" x14ac:dyDescent="0.2">
      <c r="A83" s="553" t="s">
        <v>6191</v>
      </c>
      <c r="B83" s="600" t="s">
        <v>6498</v>
      </c>
      <c r="C83" s="599"/>
      <c r="F83" s="82"/>
    </row>
    <row r="84" spans="1:6" ht="12.75" customHeight="1" x14ac:dyDescent="0.2">
      <c r="A84" s="553" t="s">
        <v>6192</v>
      </c>
      <c r="B84" s="598" t="s">
        <v>6499</v>
      </c>
      <c r="C84" s="599"/>
      <c r="F84" s="149"/>
    </row>
    <row r="85" spans="1:6" ht="24.75" customHeight="1" x14ac:dyDescent="0.2">
      <c r="A85" s="592" t="s">
        <v>6205</v>
      </c>
      <c r="B85" s="593"/>
      <c r="C85" s="594"/>
    </row>
    <row r="86" spans="1:6" ht="37.5" customHeight="1" x14ac:dyDescent="0.2">
      <c r="A86" s="595" t="s">
        <v>6541</v>
      </c>
      <c r="B86" s="596"/>
      <c r="C86" s="597"/>
    </row>
    <row r="87" spans="1:6" x14ac:dyDescent="0.2">
      <c r="A87" s="534" t="s">
        <v>694</v>
      </c>
      <c r="B87" s="551" t="s">
        <v>1294</v>
      </c>
      <c r="C87" s="552" t="s">
        <v>1293</v>
      </c>
    </row>
    <row r="88" spans="1:6" ht="121.5" customHeight="1" x14ac:dyDescent="0.2">
      <c r="A88" s="534" t="s">
        <v>6190</v>
      </c>
      <c r="B88" s="598" t="s">
        <v>6497</v>
      </c>
      <c r="C88" s="599"/>
    </row>
    <row r="89" spans="1:6" ht="19.5" customHeight="1" x14ac:dyDescent="0.2">
      <c r="A89" s="553" t="s">
        <v>6191</v>
      </c>
      <c r="B89" s="600" t="s">
        <v>6498</v>
      </c>
      <c r="C89" s="599"/>
      <c r="E89" s="82"/>
    </row>
    <row r="90" spans="1:6" ht="17.25" customHeight="1" x14ac:dyDescent="0.2">
      <c r="A90" s="553" t="s">
        <v>6192</v>
      </c>
      <c r="B90" s="598" t="s">
        <v>6499</v>
      </c>
      <c r="C90" s="599"/>
      <c r="E90" s="82"/>
    </row>
    <row r="91" spans="1:6" x14ac:dyDescent="0.2">
      <c r="A91" s="585" t="s">
        <v>1295</v>
      </c>
      <c r="B91" s="586"/>
      <c r="C91" s="587"/>
      <c r="E91" s="82"/>
    </row>
    <row r="92" spans="1:6" ht="36.75" customHeight="1" x14ac:dyDescent="0.2">
      <c r="A92" s="588" t="s">
        <v>6506</v>
      </c>
      <c r="B92" s="589"/>
      <c r="C92" s="590"/>
    </row>
    <row r="93" spans="1:6" x14ac:dyDescent="0.2">
      <c r="A93" s="534" t="s">
        <v>694</v>
      </c>
      <c r="B93" s="551" t="s">
        <v>1294</v>
      </c>
      <c r="C93" s="552" t="s">
        <v>1293</v>
      </c>
    </row>
    <row r="94" spans="1:6" ht="110.25" customHeight="1" x14ac:dyDescent="0.2">
      <c r="A94" s="534" t="s">
        <v>6542</v>
      </c>
      <c r="B94" s="598" t="s">
        <v>6500</v>
      </c>
      <c r="C94" s="599"/>
    </row>
    <row r="95" spans="1:6" ht="51" customHeight="1" x14ac:dyDescent="0.2">
      <c r="A95" s="534" t="s">
        <v>6501</v>
      </c>
      <c r="B95" s="598" t="s">
        <v>6502</v>
      </c>
      <c r="C95" s="599"/>
    </row>
    <row r="96" spans="1:6" x14ac:dyDescent="0.2">
      <c r="A96" s="534" t="s">
        <v>6543</v>
      </c>
      <c r="B96" s="598" t="s">
        <v>6503</v>
      </c>
      <c r="C96" s="599"/>
    </row>
    <row r="97" spans="1:3" x14ac:dyDescent="0.2">
      <c r="A97" s="585" t="s">
        <v>6505</v>
      </c>
      <c r="B97" s="586"/>
      <c r="C97" s="587"/>
    </row>
    <row r="98" spans="1:3" ht="38.25" customHeight="1" x14ac:dyDescent="0.2">
      <c r="A98" s="588" t="s">
        <v>6535</v>
      </c>
      <c r="B98" s="589"/>
      <c r="C98" s="590"/>
    </row>
    <row r="99" spans="1:3" ht="67.5" customHeight="1" x14ac:dyDescent="0.2">
      <c r="A99" s="553" t="s">
        <v>6507</v>
      </c>
      <c r="B99" s="583" t="s">
        <v>6533</v>
      </c>
      <c r="C99" s="591"/>
    </row>
    <row r="100" spans="1:3" ht="40.5" customHeight="1" x14ac:dyDescent="0.2">
      <c r="A100" s="553" t="s">
        <v>6508</v>
      </c>
      <c r="B100" s="583" t="s">
        <v>6514</v>
      </c>
      <c r="C100" s="584"/>
    </row>
    <row r="101" spans="1:3" ht="15.75" customHeight="1" x14ac:dyDescent="0.2">
      <c r="A101" s="553" t="s">
        <v>6511</v>
      </c>
      <c r="B101" s="583" t="s">
        <v>6513</v>
      </c>
      <c r="C101" s="584"/>
    </row>
    <row r="102" spans="1:3" x14ac:dyDescent="0.2">
      <c r="A102" s="553" t="s">
        <v>6510</v>
      </c>
      <c r="B102" s="583" t="s">
        <v>6512</v>
      </c>
      <c r="C102" s="584"/>
    </row>
  </sheetData>
  <sheetProtection password="CAFD" sheet="1" objects="1" scenarios="1"/>
  <mergeCells count="32">
    <mergeCell ref="B94:C94"/>
    <mergeCell ref="B95:C95"/>
    <mergeCell ref="B96:C96"/>
    <mergeCell ref="A91:C91"/>
    <mergeCell ref="A92:C92"/>
    <mergeCell ref="B82:C82"/>
    <mergeCell ref="B83:C83"/>
    <mergeCell ref="B76:C76"/>
    <mergeCell ref="B78:C78"/>
    <mergeCell ref="B84:C84"/>
    <mergeCell ref="B73:C73"/>
    <mergeCell ref="B74:C74"/>
    <mergeCell ref="A79:C79"/>
    <mergeCell ref="B75:C75"/>
    <mergeCell ref="A80:C80"/>
    <mergeCell ref="B77:C77"/>
    <mergeCell ref="A16:C16"/>
    <mergeCell ref="A11:C11"/>
    <mergeCell ref="A1:C1"/>
    <mergeCell ref="A15:C15"/>
    <mergeCell ref="B17:C17"/>
    <mergeCell ref="A85:C85"/>
    <mergeCell ref="A86:C86"/>
    <mergeCell ref="B88:C88"/>
    <mergeCell ref="B89:C89"/>
    <mergeCell ref="B90:C90"/>
    <mergeCell ref="B102:C102"/>
    <mergeCell ref="A97:C97"/>
    <mergeCell ref="A98:C98"/>
    <mergeCell ref="B99:C99"/>
    <mergeCell ref="B100:C100"/>
    <mergeCell ref="B101:C101"/>
  </mergeCells>
  <phoneticPr fontId="3" type="noConversion"/>
  <pageMargins left="0.67" right="0.59055118110236227" top="0.78740157480314965" bottom="0.98425196850393704" header="0.51181102362204722" footer="0.51181102362204722"/>
  <pageSetup paperSize="9" scale="55" fitToHeight="0" orientation="portrait" r:id="rId1"/>
  <headerFooter alignWithMargins="0">
    <oddHeader>&amp;R&amp;D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34"/>
  <sheetViews>
    <sheetView showGridLines="0" workbookViewId="0">
      <selection activeCell="B8" sqref="B8"/>
    </sheetView>
  </sheetViews>
  <sheetFormatPr baseColWidth="10" defaultRowHeight="12.75" x14ac:dyDescent="0.2"/>
  <cols>
    <col min="1" max="3" width="30.7109375" style="91" customWidth="1"/>
    <col min="4" max="5" width="64.140625" style="93" bestFit="1" customWidth="1"/>
    <col min="6" max="16384" width="11.42578125" style="93"/>
  </cols>
  <sheetData>
    <row r="1" spans="1:7" ht="15.75" customHeight="1" x14ac:dyDescent="0.2">
      <c r="A1" s="355" t="s">
        <v>6458</v>
      </c>
      <c r="B1" s="383"/>
      <c r="C1" s="384"/>
      <c r="D1" s="344"/>
    </row>
    <row r="2" spans="1:7" ht="12.75" customHeight="1" x14ac:dyDescent="0.2">
      <c r="A2" s="385" t="s">
        <v>6459</v>
      </c>
      <c r="B2" s="386"/>
      <c r="C2" s="387"/>
      <c r="D2" s="344"/>
    </row>
    <row r="3" spans="1:7" ht="12.75" customHeight="1" thickBot="1" x14ac:dyDescent="0.25">
      <c r="A3" s="388" t="s">
        <v>6316</v>
      </c>
      <c r="B3" s="389"/>
      <c r="C3" s="390"/>
      <c r="D3" s="344"/>
    </row>
    <row r="4" spans="1:7" ht="21.75" customHeight="1" thickBot="1" x14ac:dyDescent="0.25">
      <c r="A4" s="363" t="s">
        <v>1512</v>
      </c>
      <c r="B4" s="98">
        <f>Deckblatt!B9</f>
        <v>0</v>
      </c>
      <c r="C4" s="391"/>
      <c r="D4" s="344"/>
    </row>
    <row r="5" spans="1:7" ht="6" customHeight="1" thickBot="1" x14ac:dyDescent="0.25">
      <c r="A5" s="392"/>
      <c r="B5" s="393"/>
      <c r="C5" s="394"/>
      <c r="D5" s="344"/>
    </row>
    <row r="6" spans="1:7" ht="36.75" thickBot="1" x14ac:dyDescent="0.25">
      <c r="A6" s="369" t="s">
        <v>2102</v>
      </c>
      <c r="B6" s="395" t="s">
        <v>5575</v>
      </c>
      <c r="C6" s="396" t="s">
        <v>5576</v>
      </c>
    </row>
    <row r="7" spans="1:7" ht="24.75" customHeight="1" x14ac:dyDescent="0.2">
      <c r="A7" s="397" t="s">
        <v>2107</v>
      </c>
      <c r="B7" s="83">
        <f>SUMIF(Kategorien!$K:$K,"§16Wasser*",Kategorien!G:G)+SUMIF(Kategorien!$K:$K,"§16Wasser*",Kategorien!M:M)</f>
        <v>0</v>
      </c>
      <c r="C7" s="118">
        <f>SUMIF(Kategorien!$K:$K,"§16Wasser*",Kategorien!H:H)+SUMIF(Kategorien!$K:$K,"§16Wasser*",Kategorien!N:N)</f>
        <v>0</v>
      </c>
      <c r="D7" s="344" t="str">
        <f>IF(OR(MAX(0,Diff_WAS)&gt;=1,MIN(Diff_WAS,0)&lt;=-1),"EEG-Vergütung in Anlagenbewegungsdaten stimmen mit gesetzl. Vergütung nicht überein","")</f>
        <v/>
      </c>
      <c r="F7" s="371"/>
      <c r="G7" s="371"/>
    </row>
    <row r="8" spans="1:7" ht="24.75" customHeight="1" x14ac:dyDescent="0.2">
      <c r="A8" s="398" t="s">
        <v>1513</v>
      </c>
      <c r="B8" s="84">
        <f>SUMIF(Kategorien!$K:$K,"§16*Gas",Kategorien!G:G)+SUMIF(Kategorien!$K:$K,"§16*Gas",Kategorien!M:M)</f>
        <v>0</v>
      </c>
      <c r="C8" s="119">
        <f>SUMIF(Kategorien!$K:$K,"§16*Gas",Kategorien!H:H)+SUMIF(Kategorien!$K:$K,"§16*Gas",Kategorien!N:N)</f>
        <v>0</v>
      </c>
      <c r="D8" s="467" t="str">
        <f>IF(OR(MAX(0,Diff_GAS)&gt;=1,MIN(Diff_GAS,0)&lt;=-1),"EEG-Vergütung in Anlagenbewegungsdaten stimmen mit gesetzl. Vergütung nicht überein","")</f>
        <v/>
      </c>
      <c r="F8" s="371"/>
      <c r="G8" s="371"/>
    </row>
    <row r="9" spans="1:7" ht="24.75" customHeight="1" x14ac:dyDescent="0.2">
      <c r="A9" s="398" t="s">
        <v>2108</v>
      </c>
      <c r="B9" s="84">
        <f>SUMIF(Kategorien!$K:$K,"§16Biomasse",Kategorien!G:G)+SUMIF(Kategorien!$K:$K,"§16Biomasse",Kategorien!M:M)</f>
        <v>0</v>
      </c>
      <c r="C9" s="119">
        <f>SUMIF(Kategorien!$K:$K,"§16Biomasse",Kategorien!H:H)+SUMIF(Kategorien!$K:$K,"§16Biomasse",Kategorien!N:N)</f>
        <v>0</v>
      </c>
      <c r="D9" s="467" t="str">
        <f>IF(OR(MAX(0,Diff_BIO)&gt;=1,MIN(Diff_BIO,0)&lt;=-1),"EEG-Vergütung in Anlagenbewegungsdaten stimmen mit gesetzl. Vergütung nicht überein","")</f>
        <v/>
      </c>
      <c r="F9" s="371"/>
      <c r="G9" s="371"/>
    </row>
    <row r="10" spans="1:7" ht="24.75" customHeight="1" x14ac:dyDescent="0.2">
      <c r="A10" s="398" t="s">
        <v>2109</v>
      </c>
      <c r="B10" s="85">
        <f>SUMIF(Kategorien!$K:$K,"§16Geothermie*",Kategorien!G:G)+SUMIF(Kategorien!$K:$K,"§16Geothermie*",Kategorien!M:M)</f>
        <v>0</v>
      </c>
      <c r="C10" s="119">
        <f>SUMIF(Kategorien!$K:$K,"§16Geothermie*",Kategorien!H:H)+SUMIF(Kategorien!$K:$K,"§16Geothermie*",Kategorien!N:N)</f>
        <v>0</v>
      </c>
      <c r="D10" s="467" t="str">
        <f>IF(OR(MAX(0,Diff_GEO)&gt;=1,MIN(Diff_GEO,0)&lt;=-1),"EEG-Vergütung in Anlagenbewegungsdaten stimmen mit gesetzl. Vergütung nicht überein","")</f>
        <v/>
      </c>
      <c r="F10" s="371"/>
      <c r="G10" s="371"/>
    </row>
    <row r="11" spans="1:7" ht="24.75" customHeight="1" x14ac:dyDescent="0.2">
      <c r="A11" s="399" t="s">
        <v>5581</v>
      </c>
      <c r="B11" s="85">
        <f>SUMIF(Kategorien!$K:$K,"§16Wind*",Kategorien!G:G)+SUMIF(Kategorien!$K:$K,"§16Wind*",Kategorien!M:M)</f>
        <v>0</v>
      </c>
      <c r="C11" s="152">
        <f>SUMIF(Kategorien!$K:$K,"§16Wind*",Kategorien!H:H)+SUMIF(Kategorien!$K:$K,"§16Wind*",Kategorien!N:N)</f>
        <v>0</v>
      </c>
      <c r="D11" s="467" t="str">
        <f>IF(OR(MAX(0,Diff_WIN)&gt;=1,MIN(Diff_WIN,0)&lt;=-1),"EEG-Vergütung in Anlagenbewegungsdaten stimmen mit gesetzl. Vergütung nicht überein","")</f>
        <v/>
      </c>
      <c r="F11" s="371"/>
      <c r="G11" s="371"/>
    </row>
    <row r="12" spans="1:7" ht="24.75" customHeight="1" x14ac:dyDescent="0.2">
      <c r="A12" s="400" t="s">
        <v>5582</v>
      </c>
      <c r="B12" s="135">
        <f>SUMIF(Kategorien!$K:$K,"Wind offshore§16*",Kategorien!G:G)+SUMIF(Kategorien!$K:$K,"Wind offshore§16*",Kategorien!M:M)</f>
        <v>0</v>
      </c>
      <c r="C12" s="153">
        <f>SUMIF(Kategorien!$K:$K,"Wind offshore§16*",Kategorien!H:H)+SUMIF(Kategorien!$K:$K,"Wind offshore§16*",Kategorien!N:N)</f>
        <v>0</v>
      </c>
      <c r="D12" s="344"/>
      <c r="F12" s="371"/>
      <c r="G12" s="371"/>
    </row>
    <row r="13" spans="1:7" ht="24.75" customHeight="1" thickBot="1" x14ac:dyDescent="0.25">
      <c r="A13" s="401" t="s">
        <v>2111</v>
      </c>
      <c r="B13" s="86">
        <f>SUMIF(Kategorien!$K:$K,"§16Solar*",Kategorien!G:G)+SUMIF(Kategorien!$K:$K,"§16Solar*",Kategorien!M:M)</f>
        <v>0</v>
      </c>
      <c r="C13" s="154">
        <f>SUMIF(Kategorien!$K:$K,"§16Solar*",Kategorien!H:H)+SUMIF(Kategorien!$K:$K,"§16Solar*",Kategorien!N:N)</f>
        <v>0</v>
      </c>
      <c r="D13" s="467" t="str">
        <f>IF(OR(MAX(0,Diff_SOL)&gt;=1,MIN(Diff_SOL,0)&lt;=-1),"EEG-Vergütung in Anlagenbewegungsdaten stimmen mit gesetzl. Vergütung nicht überein","")</f>
        <v/>
      </c>
      <c r="F13" s="371"/>
      <c r="G13" s="371"/>
    </row>
    <row r="14" spans="1:7" ht="24.75" customHeight="1" thickBot="1" x14ac:dyDescent="0.25">
      <c r="A14" s="402" t="s">
        <v>3307</v>
      </c>
      <c r="B14" s="87">
        <f>SUM(B7:B13)</f>
        <v>0</v>
      </c>
      <c r="C14" s="120">
        <f>SUM(C7:C13)</f>
        <v>0</v>
      </c>
    </row>
    <row r="15" spans="1:7" ht="10.5" customHeight="1" x14ac:dyDescent="0.2">
      <c r="A15" s="88" t="str">
        <f>IF(ABS(ROUND(SUMIF(Kategorien!$J:$J,"§16SVBonus",Kategorien!$G:$G),0))&gt;1,"Summe SOLAR SELBSTVERBRAUCH unplausibel, Angaben in Kategorien SgK 3341 ... SgK3342... und SgK3343...","")</f>
        <v/>
      </c>
      <c r="B15" s="89"/>
    </row>
    <row r="16" spans="1:7" ht="10.5" customHeight="1" x14ac:dyDescent="0.2">
      <c r="A16" s="88" t="str">
        <f>IF(ABS(ROUND(SUMIF(Kategorien!$J:$J,"§16SVBonus",Kategorien!$G:$G),0))&gt;1,"überprüfen. Bei den Kategorien SgK3342… bzw. SgK3343…sind die Strommengen und Vergütungszahlungen mit ","")</f>
        <v/>
      </c>
      <c r="B16" s="89"/>
      <c r="C16" s="89"/>
    </row>
    <row r="17" spans="1:5" ht="10.5" customHeight="1" thickBot="1" x14ac:dyDescent="0.25">
      <c r="A17" s="88" t="str">
        <f>IF(ABS(ROUND(SUMIF(Kategorien!$J:$J,"§16SVBonus",Kategorien!$G:$G),0))&gt;1,"negativem Vorzeichen einzutragen. Die Summe der Menge über alle Kategorien SgK 334... muss 0 KWh betragen","")</f>
        <v/>
      </c>
      <c r="B17" s="90"/>
    </row>
    <row r="18" spans="1:5" ht="16.5" customHeight="1" x14ac:dyDescent="0.25">
      <c r="A18" s="403" t="s">
        <v>6460</v>
      </c>
      <c r="B18" s="404"/>
      <c r="C18" s="405"/>
    </row>
    <row r="19" spans="1:5" ht="14.25" customHeight="1" x14ac:dyDescent="0.2">
      <c r="A19" s="406" t="s">
        <v>6197</v>
      </c>
      <c r="B19" s="407"/>
      <c r="C19" s="408"/>
    </row>
    <row r="20" spans="1:5" ht="14.25" customHeight="1" x14ac:dyDescent="0.2">
      <c r="A20" s="406" t="s">
        <v>5577</v>
      </c>
      <c r="B20" s="407"/>
      <c r="C20" s="408"/>
    </row>
    <row r="21" spans="1:5" ht="14.25" customHeight="1" x14ac:dyDescent="0.25">
      <c r="A21" s="406" t="s">
        <v>5578</v>
      </c>
      <c r="B21" s="407"/>
      <c r="C21" s="408"/>
      <c r="D21" s="409"/>
      <c r="E21" s="409"/>
    </row>
    <row r="22" spans="1:5" ht="14.25" customHeight="1" x14ac:dyDescent="0.2">
      <c r="A22" s="406" t="s">
        <v>5579</v>
      </c>
      <c r="B22" s="410"/>
      <c r="C22" s="411"/>
      <c r="D22" s="412"/>
      <c r="E22" s="412"/>
    </row>
    <row r="23" spans="1:5" ht="14.25" customHeight="1" x14ac:dyDescent="0.2">
      <c r="A23" s="406" t="s">
        <v>5580</v>
      </c>
      <c r="B23" s="410"/>
      <c r="C23" s="411"/>
      <c r="D23" s="412"/>
      <c r="E23" s="412"/>
    </row>
    <row r="24" spans="1:5" ht="14.25" customHeight="1" thickBot="1" x14ac:dyDescent="0.25">
      <c r="A24" s="413" t="s">
        <v>6315</v>
      </c>
      <c r="B24" s="414"/>
      <c r="C24" s="415"/>
      <c r="D24" s="412"/>
      <c r="E24" s="412"/>
    </row>
    <row r="25" spans="1:5" s="419" customFormat="1" ht="4.5" customHeight="1" thickBot="1" x14ac:dyDescent="0.25">
      <c r="A25" s="416"/>
      <c r="B25" s="417"/>
      <c r="C25" s="418"/>
      <c r="D25" s="412"/>
      <c r="E25" s="412"/>
    </row>
    <row r="26" spans="1:5" ht="19.5" customHeight="1" thickBot="1" x14ac:dyDescent="0.25">
      <c r="A26" s="420" t="s">
        <v>2102</v>
      </c>
      <c r="B26" s="420" t="s">
        <v>3306</v>
      </c>
      <c r="C26" s="93"/>
      <c r="D26" s="421"/>
      <c r="E26" s="421"/>
    </row>
    <row r="27" spans="1:5" ht="18" customHeight="1" x14ac:dyDescent="0.2">
      <c r="A27" s="422" t="s">
        <v>2107</v>
      </c>
      <c r="B27" s="92">
        <f>ROUND(SUMIF(Kategorien!$K:$K,"§33SVWasser*",Kategorien!G:G),0)</f>
        <v>0</v>
      </c>
      <c r="C27" s="93" t="str">
        <f>IF(SUMIF(Kategorien!$K:$K,"§33SVWasser*",Kategorien!I:I)&lt;&gt;0,"Euro-Angabe für SV-Kategorien in Anlagenbewegungsdaten unzulässig","")</f>
        <v/>
      </c>
      <c r="D27" s="421"/>
      <c r="E27" s="421"/>
    </row>
    <row r="28" spans="1:5" ht="18" customHeight="1" x14ac:dyDescent="0.2">
      <c r="A28" s="423" t="s">
        <v>1513</v>
      </c>
      <c r="B28" s="94">
        <f>ROUND(SUMIF(Kategorien!$K:$K,"§33SV*Gas*",Kategorien!G:G),0)</f>
        <v>0</v>
      </c>
      <c r="C28" s="93" t="str">
        <f>IF(SUMIF(Kategorien!$K:$K,"§33SV*Gas*",Kategorien!I:I)&lt;&gt;0,"Euro-Angabe für SV-Kategorien in Anlagenbewegungsdaten unzulässig","")</f>
        <v/>
      </c>
    </row>
    <row r="29" spans="1:5" ht="18" customHeight="1" x14ac:dyDescent="0.2">
      <c r="A29" s="423" t="s">
        <v>2108</v>
      </c>
      <c r="B29" s="95">
        <f>ROUND(SUMIF(Kategorien!$K:$K,"§33SVBiomasse*",Kategorien!G:G),0)</f>
        <v>0</v>
      </c>
      <c r="C29" s="93" t="str">
        <f>IF(SUMIF(Kategorien!$K:$K,"§33SVBiomasse*",Kategorien!I:I)&lt;&gt;0,"Euro-Angabe für SV-Kategorien in Anlagenbewegungsdaten unzulässig","")</f>
        <v/>
      </c>
    </row>
    <row r="30" spans="1:5" ht="18" customHeight="1" x14ac:dyDescent="0.2">
      <c r="A30" s="423" t="s">
        <v>2109</v>
      </c>
      <c r="B30" s="95">
        <f>ROUND(SUMIF(Kategorien!$K:$K,"§33SVGeothermie*",Kategorien!G:G),0)</f>
        <v>0</v>
      </c>
      <c r="C30" s="93" t="str">
        <f>IF(SUMIF(Kategorien!$K:$K,"§33SVGeothermie*",Kategorien!I:I)&lt;&gt;0,"Euro-Angabe für SV-Kategorien in Anlagenbewegungsdaten unzulässig","")</f>
        <v/>
      </c>
    </row>
    <row r="31" spans="1:5" ht="18" customHeight="1" x14ac:dyDescent="0.2">
      <c r="A31" s="424" t="s">
        <v>152</v>
      </c>
      <c r="B31" s="95">
        <f>ROUND(SUMIF(Kategorien!$K:$K,"§33SVWind*",Kategorien!G:G),0)</f>
        <v>0</v>
      </c>
      <c r="C31" s="93" t="str">
        <f>IF(SUMIF(Kategorien!$K:$K,"§33SVWind*",Kategorien!I:I)&lt;&gt;0,"Euro-Angabe für SV-Kategorien in Anlagenbewegungsdaten unzulässig","")</f>
        <v/>
      </c>
    </row>
    <row r="32" spans="1:5" ht="18" customHeight="1" x14ac:dyDescent="0.2">
      <c r="A32" s="424" t="s">
        <v>167</v>
      </c>
      <c r="B32" s="135">
        <f>ROUND(SUMIF(Kategorien!$K:$K,"Wind offshore§33SV*",Kategorien!G:G),0)</f>
        <v>0</v>
      </c>
      <c r="C32" s="93" t="str">
        <f>IF(SUMIF(Kategorien!$K:$K,"Wind offshore§33SV*",Kategorien!I:I)&lt;&gt;0,"Euro-Angabe für SV-Kategorien in Anlagenbewegungsdaten unzulässig","")</f>
        <v/>
      </c>
      <c r="D32" s="93" t="str">
        <f>IF(B32&lt;&gt;0,"Wind offshore in RZ Amprion nicht möglich","")</f>
        <v/>
      </c>
    </row>
    <row r="33" spans="1:3" ht="18" customHeight="1" thickBot="1" x14ac:dyDescent="0.25">
      <c r="A33" s="425" t="s">
        <v>2111</v>
      </c>
      <c r="B33" s="96">
        <f>ROUND(SUMIF(Kategorien!$K:$K,"§33SVSolar*",Kategorien!G:G),0)</f>
        <v>0</v>
      </c>
      <c r="C33" s="93" t="str">
        <f>IF(SUMIF(Kategorien!$K:$K,"§33SVSolar*",Kategorien!I:I)&lt;&gt;0,"Euro-Angabe für SV-Kategorien in Anlagenbewegungsdaten unzulässig","")</f>
        <v/>
      </c>
    </row>
    <row r="34" spans="1:3" ht="19.5" customHeight="1" thickBot="1" x14ac:dyDescent="0.25">
      <c r="A34" s="426" t="s">
        <v>180</v>
      </c>
      <c r="B34" s="97">
        <f>SUM(B27:B33)</f>
        <v>0</v>
      </c>
      <c r="C34" s="93"/>
    </row>
  </sheetData>
  <sheetProtection password="CAFD" sheet="1" objects="1" scenarios="1"/>
  <conditionalFormatting sqref="B12:C12">
    <cfRule type="cellIs" dxfId="20" priority="25" operator="greaterThan">
      <formula>0</formula>
    </cfRule>
  </conditionalFormatting>
  <conditionalFormatting sqref="B27:B31 B33 B7:C13">
    <cfRule type="cellIs" dxfId="19" priority="22" operator="lessThan">
      <formula>0</formula>
    </cfRule>
  </conditionalFormatting>
  <conditionalFormatting sqref="B12:C12">
    <cfRule type="cellIs" dxfId="18" priority="21" operator="greaterThan">
      <formula>0</formula>
    </cfRule>
  </conditionalFormatting>
  <conditionalFormatting sqref="C27:C31 C33">
    <cfRule type="cellIs" dxfId="17" priority="9" operator="notEqual">
      <formula>0</formula>
    </cfRule>
  </conditionalFormatting>
  <conditionalFormatting sqref="D32">
    <cfRule type="cellIs" dxfId="16" priority="7" operator="notEqual">
      <formula>""""""</formula>
    </cfRule>
  </conditionalFormatting>
  <conditionalFormatting sqref="F7:F13">
    <cfRule type="cellIs" dxfId="15" priority="5" operator="equal">
      <formula>0</formula>
    </cfRule>
    <cfRule type="cellIs" dxfId="14" priority="6" operator="notEqual">
      <formula>0</formula>
    </cfRule>
  </conditionalFormatting>
  <conditionalFormatting sqref="B32">
    <cfRule type="cellIs" dxfId="13" priority="4" operator="greaterThan">
      <formula>0</formula>
    </cfRule>
  </conditionalFormatting>
  <conditionalFormatting sqref="B32">
    <cfRule type="cellIs" dxfId="12" priority="3" operator="lessThan">
      <formula>0</formula>
    </cfRule>
  </conditionalFormatting>
  <conditionalFormatting sqref="B32">
    <cfRule type="cellIs" dxfId="11" priority="2" operator="greaterThan">
      <formula>0</formula>
    </cfRule>
  </conditionalFormatting>
  <conditionalFormatting sqref="C32">
    <cfRule type="cellIs" dxfId="10" priority="1" operator="notEqual">
      <formula>0</formula>
    </cfRule>
  </conditionalFormatting>
  <pageMargins left="0.59055118110236227" right="0.59055118110236227" top="0.78740157480314965" bottom="0.39370078740157483" header="0.51181102362204722" footer="0.11811023622047245"/>
  <pageSetup paperSize="9" fitToHeight="0" orientation="portrait" r:id="rId1"/>
  <headerFooter alignWithMargins="0">
    <oddFooter>&amp;RSeite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E25"/>
  <sheetViews>
    <sheetView showGridLines="0" workbookViewId="0">
      <selection activeCell="C22" sqref="C22"/>
    </sheetView>
  </sheetViews>
  <sheetFormatPr baseColWidth="10" defaultRowHeight="11.25" x14ac:dyDescent="0.2"/>
  <cols>
    <col min="1" max="1" width="26.140625" style="93" customWidth="1"/>
    <col min="2" max="2" width="17.7109375" style="93" customWidth="1"/>
    <col min="3" max="4" width="18.28515625" style="93" customWidth="1"/>
    <col min="5" max="16384" width="11.42578125" style="93"/>
  </cols>
  <sheetData>
    <row r="1" spans="1:5" ht="15.75" customHeight="1" x14ac:dyDescent="0.3">
      <c r="A1" s="355" t="s">
        <v>6461</v>
      </c>
      <c r="B1" s="356"/>
      <c r="C1" s="356"/>
      <c r="D1" s="377"/>
    </row>
    <row r="2" spans="1:5" ht="12.75" customHeight="1" x14ac:dyDescent="0.3">
      <c r="A2" s="378" t="s">
        <v>6462</v>
      </c>
      <c r="B2" s="379"/>
      <c r="C2" s="379"/>
      <c r="D2" s="380"/>
    </row>
    <row r="3" spans="1:5" ht="12.75" customHeight="1" x14ac:dyDescent="0.3">
      <c r="A3" s="378" t="s">
        <v>6464</v>
      </c>
      <c r="B3" s="379"/>
      <c r="C3" s="379"/>
      <c r="D3" s="380"/>
    </row>
    <row r="4" spans="1:5" ht="12.75" customHeight="1" thickBot="1" x14ac:dyDescent="0.25">
      <c r="A4" s="359" t="s">
        <v>6463</v>
      </c>
      <c r="B4" s="360"/>
      <c r="C4" s="361"/>
      <c r="D4" s="362"/>
    </row>
    <row r="5" spans="1:5" ht="21" customHeight="1" thickBot="1" x14ac:dyDescent="0.25">
      <c r="A5" s="363" t="s">
        <v>1512</v>
      </c>
      <c r="B5" s="139">
        <f>Deckblatt!B9</f>
        <v>0</v>
      </c>
      <c r="C5" s="364"/>
      <c r="D5" s="348"/>
    </row>
    <row r="6" spans="1:5" s="368" customFormat="1" ht="10.5" customHeight="1" thickBot="1" x14ac:dyDescent="0.25">
      <c r="A6" s="365"/>
      <c r="B6" s="366"/>
      <c r="C6" s="365"/>
      <c r="D6" s="381"/>
    </row>
    <row r="7" spans="1:5" ht="27.75" customHeight="1" thickBot="1" x14ac:dyDescent="0.25">
      <c r="C7" s="610" t="s">
        <v>5587</v>
      </c>
      <c r="D7" s="611"/>
    </row>
    <row r="8" spans="1:5" ht="37.5" customHeight="1" thickBot="1" x14ac:dyDescent="0.25">
      <c r="A8" s="369" t="s">
        <v>2102</v>
      </c>
      <c r="B8" s="99" t="s">
        <v>5584</v>
      </c>
      <c r="C8" s="100" t="s">
        <v>5585</v>
      </c>
      <c r="D8" s="101" t="s">
        <v>5586</v>
      </c>
    </row>
    <row r="9" spans="1:5" ht="27.75" customHeight="1" x14ac:dyDescent="0.2">
      <c r="A9" s="370" t="s">
        <v>2107</v>
      </c>
      <c r="B9" s="102">
        <f>ROUND(SUMIF(Kategorien!$K:$K,"§33b1Wasser*",Kategorien!H:H),2)</f>
        <v>0</v>
      </c>
      <c r="C9" s="103">
        <f>ROUND(SUMIF(Kategorien!$K:$K,"§33b1Wasser*",Kategorien!G:G),0)</f>
        <v>0</v>
      </c>
      <c r="D9" s="104">
        <f>ROUND(SUMIF(Kategorien!$K:$K,"§33b3Wasser*",Kategorien!G:G),0)</f>
        <v>0</v>
      </c>
      <c r="E9" s="430" t="str">
        <f>IF(ROUND(SUMIF(Kategorien!$K:$K,"§33b3Wasser*",Kategorien!H:H),0)&gt;0,"Euro-Angabe in Anlagenbewegungsdaten für sonstige DV-Mengen unzulässig","")</f>
        <v/>
      </c>
    </row>
    <row r="10" spans="1:5" ht="27.75" customHeight="1" x14ac:dyDescent="0.2">
      <c r="A10" s="372" t="s">
        <v>1513</v>
      </c>
      <c r="B10" s="105">
        <f>ROUND(SUMIF(Kategorien!$K:$K,"§33b1*Gas*",Kategorien!H:H),2)</f>
        <v>0</v>
      </c>
      <c r="C10" s="106">
        <f>ROUND(SUMIF(Kategorien!$K:$K,"§33b1*Gas*",Kategorien!G:G),0)</f>
        <v>0</v>
      </c>
      <c r="D10" s="107">
        <f>ROUND(SUMIF(Kategorien!$K:$K,"§33b3*Gas*",Kategorien!G:G),0)</f>
        <v>0</v>
      </c>
      <c r="E10" s="429" t="str">
        <f>IF(ROUND(SUMIF(Kategorien!$K:$K,"§33b3*Gas*",Kategorien!H:H),0)&gt;0,"Euro-Angabe in Anlagenbewegungsdaten für sonstige DV-Mengen unzulässig","")</f>
        <v/>
      </c>
    </row>
    <row r="11" spans="1:5" ht="27.75" customHeight="1" x14ac:dyDescent="0.2">
      <c r="A11" s="372" t="s">
        <v>2108</v>
      </c>
      <c r="B11" s="105">
        <f>ROUND(SUMIF(Kategorien!$K:$K,"§33b1Biomasse*",Kategorien!H:H),2)</f>
        <v>0</v>
      </c>
      <c r="C11" s="106">
        <f>ROUND(SUMIF(Kategorien!$K:$K,"§33b1Biomasse*",Kategorien!G:G),0)</f>
        <v>0</v>
      </c>
      <c r="D11" s="107">
        <f>ROUND(SUMIF(Kategorien!$K:$K,"§33b3Biomasse*",Kategorien!G:G),0)</f>
        <v>0</v>
      </c>
      <c r="E11" s="429" t="str">
        <f>IF(ROUND(SUMIF(Kategorien!$K:$K,"§33b3Biomasse*",Kategorien!H:H),0)&gt;0,"Euro-Angabe in Anlagenbewegungsdaten für sonstige DV-Mengen unzulässig","")</f>
        <v/>
      </c>
    </row>
    <row r="12" spans="1:5" ht="27.75" customHeight="1" x14ac:dyDescent="0.2">
      <c r="A12" s="373" t="s">
        <v>2109</v>
      </c>
      <c r="B12" s="105">
        <f>ROUND(SUMIF(Kategorien!$K:$K,"§33b1Geothermie*",Kategorien!H:H),2)</f>
        <v>0</v>
      </c>
      <c r="C12" s="106">
        <f>ROUND(SUMIF(Kategorien!$K:$K,"§33b1Geothermie*",Kategorien!G:G),0)</f>
        <v>0</v>
      </c>
      <c r="D12" s="107">
        <f>ROUND(SUMIF(Kategorien!$K:$K,"§33b3Geothermie*",Kategorien!G:G),0)</f>
        <v>0</v>
      </c>
      <c r="E12" s="429" t="str">
        <f>IF(ROUND(SUMIF(Kategorien!$K:$K,"§33b3Geothermie*",Kategorien!H:H),0)&gt;0,"Euro-Angabe in Anlagenbewegungsdaten für sonstige DV-Mengen unzulässig","")</f>
        <v/>
      </c>
    </row>
    <row r="13" spans="1:5" ht="27.75" customHeight="1" x14ac:dyDescent="0.2">
      <c r="A13" s="373" t="s">
        <v>5583</v>
      </c>
      <c r="B13" s="105">
        <f>ROUND(SUMIF(Kategorien!$K:$K,"§33b1Wind*",Kategorien!H:H),2)</f>
        <v>0</v>
      </c>
      <c r="C13" s="106">
        <f>ROUND(SUMIF(Kategorien!$K:$K,"§33b1Wind*",Kategorien!G:G),0)</f>
        <v>0</v>
      </c>
      <c r="D13" s="107">
        <f>ROUND(SUMIF(Kategorien!$K:$K,"§33b3Wind*",Kategorien!G:G),0)</f>
        <v>0</v>
      </c>
      <c r="E13" s="429" t="str">
        <f>IF(ROUND(SUMIF(Kategorien!$K:$K,"§33b3Wind*",Kategorien!H:H),0)&gt;0,"Euro-Angabe in Anlagenbewegungsdaten für sonstige DV-Mengen unzulässig","")</f>
        <v/>
      </c>
    </row>
    <row r="14" spans="1:5" ht="27.75" customHeight="1" x14ac:dyDescent="0.2">
      <c r="A14" s="374" t="s">
        <v>5582</v>
      </c>
      <c r="B14" s="136">
        <f>ROUND(SUMIF(Kategorien!$K:$K,"Wind offshore§33b1*",Kategorien!H:H),2)</f>
        <v>0</v>
      </c>
      <c r="C14" s="137">
        <f>ROUND(SUMIF(Kategorien!$K:$K,"Wind offshore§33b1*",Kategorien!G:G),0)</f>
        <v>0</v>
      </c>
      <c r="D14" s="138">
        <f>ROUND(SUMIF(Kategorien!$K:$K,"Wind offshore§33b3*",Kategorien!G:G),0)</f>
        <v>0</v>
      </c>
      <c r="E14" s="429"/>
    </row>
    <row r="15" spans="1:5" ht="27.75" customHeight="1" x14ac:dyDescent="0.2">
      <c r="A15" s="373" t="s">
        <v>2111</v>
      </c>
      <c r="B15" s="108">
        <f>ROUND(SUMIF(Kategorien!$K:$K,"§33b1Solar*",Kategorien!H:H),2)</f>
        <v>0</v>
      </c>
      <c r="C15" s="106">
        <f>ROUND(SUMIF(Kategorien!$K:$K,"§33b1Solar*",Kategorien!G:G),0)</f>
        <v>0</v>
      </c>
      <c r="D15" s="107">
        <f>ROUND(SUMIF(Kategorien!$K:$K,"§33b3Solar*",Kategorien!G:G),0)</f>
        <v>0</v>
      </c>
      <c r="E15" s="429" t="str">
        <f>IF(ROUND(SUMIF(Kategorien!$K:$K,"§33b3Solar*",Kategorien!H:H),0)&gt;0,"Euro-Angabe in Anlagenbewegungsdaten für sonstige DV-Mengen unzulässig","")</f>
        <v/>
      </c>
    </row>
    <row r="16" spans="1:5" ht="27.75" customHeight="1" thickBot="1" x14ac:dyDescent="0.25">
      <c r="A16" s="375" t="s">
        <v>180</v>
      </c>
      <c r="B16" s="109">
        <f>SUM(B9:B15)</f>
        <v>0</v>
      </c>
      <c r="C16" s="110">
        <f>SUM(C9:C15)</f>
        <v>0</v>
      </c>
      <c r="D16" s="111">
        <f>SUM(D9:D15)</f>
        <v>0</v>
      </c>
    </row>
    <row r="17" spans="1:4" ht="13.5" thickBot="1" x14ac:dyDescent="0.25">
      <c r="A17" s="376"/>
    </row>
    <row r="18" spans="1:4" ht="18.75" customHeight="1" x14ac:dyDescent="0.3">
      <c r="A18" s="355" t="s">
        <v>6465</v>
      </c>
      <c r="B18" s="356"/>
      <c r="C18" s="356"/>
      <c r="D18" s="377"/>
    </row>
    <row r="19" spans="1:4" ht="12.95" customHeight="1" x14ac:dyDescent="0.3">
      <c r="A19" s="378" t="s">
        <v>6467</v>
      </c>
      <c r="B19" s="379"/>
      <c r="C19" s="379"/>
      <c r="D19" s="380"/>
    </row>
    <row r="20" spans="1:4" ht="12.95" customHeight="1" thickBot="1" x14ac:dyDescent="0.25">
      <c r="A20" s="359" t="s">
        <v>6466</v>
      </c>
      <c r="B20" s="360"/>
      <c r="C20" s="360"/>
      <c r="D20" s="382"/>
    </row>
    <row r="21" spans="1:4" ht="12" thickBot="1" x14ac:dyDescent="0.25"/>
    <row r="22" spans="1:4" ht="24.75" thickBot="1" x14ac:dyDescent="0.25">
      <c r="A22" s="329"/>
      <c r="B22" s="158" t="s">
        <v>5588</v>
      </c>
    </row>
    <row r="23" spans="1:4" ht="24" customHeight="1" x14ac:dyDescent="0.2">
      <c r="A23" s="370" t="s">
        <v>5589</v>
      </c>
      <c r="B23" s="469">
        <f>ROUND(SUMIF(Kategorien!$K:$K,"§53Biomasse",Kategorien!H:H),2)</f>
        <v>0</v>
      </c>
      <c r="C23" s="468" t="str">
        <f>IF(SUMIF(Anlagenbewegungsdaten!B:B,"BiK53------FLZ",Anlagenbewegungsdaten!C:C)&lt;&gt;0,"Keine Mengenangabe für Kategorie BiK53------FLZ zulässig","")</f>
        <v/>
      </c>
    </row>
    <row r="24" spans="1:4" ht="24" customHeight="1" x14ac:dyDescent="0.2">
      <c r="A24" s="372" t="s">
        <v>5590</v>
      </c>
      <c r="B24" s="105">
        <f>ROUND(SUMIF(Kategorien!$K:$K,"§54Biomasse",Kategorien!H:H),2)</f>
        <v>0</v>
      </c>
      <c r="C24" s="468"/>
      <c r="D24" s="468"/>
    </row>
    <row r="25" spans="1:4" ht="24" customHeight="1" thickBot="1" x14ac:dyDescent="0.25">
      <c r="A25" s="375" t="s">
        <v>180</v>
      </c>
      <c r="B25" s="109">
        <f>SUM(B23:B24)</f>
        <v>0</v>
      </c>
    </row>
  </sheetData>
  <sheetProtection password="CAFD" sheet="1" objects="1" scenarios="1"/>
  <mergeCells count="1">
    <mergeCell ref="C7:D7"/>
  </mergeCells>
  <phoneticPr fontId="3" type="noConversion"/>
  <conditionalFormatting sqref="B9:D15">
    <cfRule type="cellIs" dxfId="9" priority="18" operator="lessThan">
      <formula>0</formula>
    </cfRule>
  </conditionalFormatting>
  <conditionalFormatting sqref="B14:D14">
    <cfRule type="cellIs" dxfId="8" priority="16" operator="greaterThan">
      <formula>0</formula>
    </cfRule>
  </conditionalFormatting>
  <conditionalFormatting sqref="B23:B24">
    <cfRule type="cellIs" dxfId="7" priority="1" operator="lessThan">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activeCell="B3" sqref="B3"/>
    </sheetView>
  </sheetViews>
  <sheetFormatPr baseColWidth="10" defaultRowHeight="11.25" x14ac:dyDescent="0.2"/>
  <cols>
    <col min="1" max="1" width="23.7109375" style="93" customWidth="1"/>
    <col min="2" max="4" width="17.7109375" style="93" customWidth="1"/>
    <col min="5" max="9" width="20.7109375" style="93" customWidth="1"/>
    <col min="10" max="10" width="15.42578125" style="93" customWidth="1"/>
    <col min="11" max="16384" width="11.42578125" style="93"/>
  </cols>
  <sheetData>
    <row r="1" spans="1:5" ht="15.75" customHeight="1" x14ac:dyDescent="0.3">
      <c r="A1" s="355" t="s">
        <v>6468</v>
      </c>
      <c r="B1" s="356"/>
      <c r="C1" s="356"/>
      <c r="D1" s="357"/>
      <c r="E1" s="358"/>
    </row>
    <row r="2" spans="1:5" ht="12.75" customHeight="1" thickBot="1" x14ac:dyDescent="0.25">
      <c r="A2" s="359" t="s">
        <v>6426</v>
      </c>
      <c r="B2" s="360"/>
      <c r="C2" s="361"/>
      <c r="D2" s="362"/>
      <c r="E2" s="358"/>
    </row>
    <row r="3" spans="1:5" ht="21" customHeight="1" thickBot="1" x14ac:dyDescent="0.25">
      <c r="A3" s="363" t="s">
        <v>1512</v>
      </c>
      <c r="B3" s="139">
        <f>Deckblatt!B9</f>
        <v>0</v>
      </c>
      <c r="C3" s="364"/>
      <c r="D3" s="322"/>
      <c r="E3" s="358"/>
    </row>
    <row r="4" spans="1:5" s="368" customFormat="1" ht="10.5" customHeight="1" thickBot="1" x14ac:dyDescent="0.25">
      <c r="A4" s="365"/>
      <c r="B4" s="366"/>
      <c r="C4" s="365"/>
      <c r="D4" s="366"/>
      <c r="E4" s="367"/>
    </row>
    <row r="5" spans="1:5" ht="37.5" customHeight="1" thickBot="1" x14ac:dyDescent="0.25">
      <c r="A5" s="369" t="s">
        <v>2102</v>
      </c>
      <c r="B5" s="99" t="s">
        <v>5591</v>
      </c>
    </row>
    <row r="6" spans="1:5" ht="27.75" customHeight="1" x14ac:dyDescent="0.2">
      <c r="A6" s="370" t="s">
        <v>2107</v>
      </c>
      <c r="B6" s="102">
        <f>ROUND(SUMIF(Kategorien!$J:$J,"§35Wasser*",Kategorien!H:H),2)</f>
        <v>0</v>
      </c>
      <c r="D6" s="371"/>
    </row>
    <row r="7" spans="1:5" ht="27.75" customHeight="1" x14ac:dyDescent="0.2">
      <c r="A7" s="372" t="s">
        <v>1513</v>
      </c>
      <c r="B7" s="105">
        <f>ROUND(SUMIF(Kategorien!$J:$J,"§35*Gas*",Kategorien!$H:$H),2)</f>
        <v>0</v>
      </c>
      <c r="D7" s="371"/>
    </row>
    <row r="8" spans="1:5" ht="27.75" customHeight="1" x14ac:dyDescent="0.2">
      <c r="A8" s="372" t="s">
        <v>2108</v>
      </c>
      <c r="B8" s="105">
        <f>ROUND(SUMIF(Kategorien!$J:$J,"§35Biomasse*",Kategorien!$H:$H),2)</f>
        <v>0</v>
      </c>
      <c r="D8" s="371"/>
    </row>
    <row r="9" spans="1:5" ht="27.75" customHeight="1" x14ac:dyDescent="0.2">
      <c r="A9" s="373" t="s">
        <v>2109</v>
      </c>
      <c r="B9" s="105">
        <f>ROUND(SUMIF(Kategorien!$J:$J,"§35Geothermie*",Kategorien!$H:$H),2)</f>
        <v>0</v>
      </c>
      <c r="D9" s="371"/>
    </row>
    <row r="10" spans="1:5" ht="27.75" customHeight="1" x14ac:dyDescent="0.2">
      <c r="A10" s="373" t="s">
        <v>5583</v>
      </c>
      <c r="B10" s="105">
        <f>ROUND(SUMIF(Kategorien!$J:$J,"§35Wind*",Kategorien!$H:$H),2)</f>
        <v>0</v>
      </c>
      <c r="D10" s="371"/>
    </row>
    <row r="11" spans="1:5" ht="27.75" customHeight="1" x14ac:dyDescent="0.2">
      <c r="A11" s="374" t="s">
        <v>5582</v>
      </c>
      <c r="B11" s="136">
        <f>ROUND(SUMIF(Kategorien!$J:$J,"Wind offshore§35*",Kategorien!$H:$H),2)</f>
        <v>0</v>
      </c>
      <c r="C11" s="93" t="str">
        <f>IF(SUM(B11:B11)&lt;&gt;0,"Wind auf See in RZ Amprion nicht möglich","")</f>
        <v/>
      </c>
      <c r="D11" s="371"/>
    </row>
    <row r="12" spans="1:5" ht="27.75" customHeight="1" x14ac:dyDescent="0.2">
      <c r="A12" s="373" t="s">
        <v>2111</v>
      </c>
      <c r="B12" s="108">
        <f>ROUND(SUMIF(Kategorien!$J:$J,"§35Solar*",Kategorien!$H:$H),2)</f>
        <v>0</v>
      </c>
      <c r="D12" s="371"/>
    </row>
    <row r="13" spans="1:5" ht="27.75" customHeight="1" thickBot="1" x14ac:dyDescent="0.25">
      <c r="A13" s="375" t="s">
        <v>180</v>
      </c>
      <c r="B13" s="109">
        <f>SUM(B6:B12)</f>
        <v>0</v>
      </c>
    </row>
    <row r="14" spans="1:5" ht="12.75" x14ac:dyDescent="0.2">
      <c r="A14" s="376"/>
    </row>
  </sheetData>
  <sheetProtection password="CAFD" sheet="1" objects="1" scenarios="1"/>
  <conditionalFormatting sqref="B6:B12">
    <cfRule type="cellIs" dxfId="6" priority="7" operator="lessThan">
      <formula>0</formula>
    </cfRule>
  </conditionalFormatting>
  <conditionalFormatting sqref="B11">
    <cfRule type="cellIs" dxfId="5" priority="6" operator="greaterThan">
      <formula>0</formula>
    </cfRule>
  </conditionalFormatting>
  <conditionalFormatting sqref="C11">
    <cfRule type="cellIs" dxfId="4" priority="4" operator="notEqual">
      <formula>0</formula>
    </cfRule>
  </conditionalFormatting>
  <conditionalFormatting sqref="D6:D12">
    <cfRule type="cellIs" dxfId="3" priority="2" operator="equal">
      <formula>0</formula>
    </cfRule>
    <cfRule type="cellIs" dxfId="2"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election activeCell="B6" sqref="B6"/>
    </sheetView>
  </sheetViews>
  <sheetFormatPr baseColWidth="10" defaultRowHeight="12.75" x14ac:dyDescent="0.2"/>
  <cols>
    <col min="1" max="1" width="17.7109375" style="346" customWidth="1"/>
    <col min="2" max="3" width="20" style="346" customWidth="1"/>
    <col min="4" max="4" width="19.5703125" style="346" customWidth="1"/>
    <col min="5" max="16384" width="11.42578125" style="346"/>
  </cols>
  <sheetData>
    <row r="1" spans="1:7" ht="15.75" customHeight="1" x14ac:dyDescent="0.2">
      <c r="A1" s="620" t="s">
        <v>6448</v>
      </c>
      <c r="B1" s="621"/>
      <c r="C1" s="621"/>
      <c r="D1" s="622"/>
    </row>
    <row r="2" spans="1:7" ht="12.75" customHeight="1" x14ac:dyDescent="0.2">
      <c r="A2" s="617" t="s">
        <v>6473</v>
      </c>
      <c r="B2" s="618"/>
      <c r="C2" s="618"/>
      <c r="D2" s="619"/>
    </row>
    <row r="3" spans="1:7" ht="12.75" customHeight="1" x14ac:dyDescent="0.2">
      <c r="A3" s="617" t="s">
        <v>6474</v>
      </c>
      <c r="B3" s="618"/>
      <c r="C3" s="618"/>
      <c r="D3" s="619"/>
    </row>
    <row r="4" spans="1:7" ht="12.75" customHeight="1" x14ac:dyDescent="0.2">
      <c r="A4" s="617" t="s">
        <v>6475</v>
      </c>
      <c r="B4" s="618"/>
      <c r="C4" s="618"/>
      <c r="D4" s="619"/>
    </row>
    <row r="5" spans="1:7" ht="12.75" customHeight="1" thickBot="1" x14ac:dyDescent="0.25">
      <c r="A5" s="574" t="s">
        <v>6449</v>
      </c>
      <c r="B5" s="440"/>
      <c r="C5" s="440"/>
      <c r="D5" s="439"/>
    </row>
    <row r="6" spans="1:7" ht="21" customHeight="1" thickBot="1" x14ac:dyDescent="0.25">
      <c r="A6" s="347" t="s">
        <v>1512</v>
      </c>
      <c r="B6" s="139">
        <f>Deckblatt!B9</f>
        <v>0</v>
      </c>
      <c r="C6" s="310"/>
      <c r="D6" s="348"/>
      <c r="F6" s="349"/>
    </row>
    <row r="7" spans="1:7" ht="11.25" customHeight="1" thickBot="1" x14ac:dyDescent="0.25">
      <c r="A7" s="575"/>
      <c r="B7" s="309"/>
      <c r="C7" s="309"/>
      <c r="D7" s="350"/>
    </row>
    <row r="8" spans="1:7" ht="43.5" customHeight="1" thickBot="1" x14ac:dyDescent="0.25">
      <c r="A8" s="613" t="s">
        <v>6427</v>
      </c>
      <c r="B8" s="614"/>
      <c r="C8" s="351" t="s">
        <v>6451</v>
      </c>
      <c r="D8" s="351" t="s">
        <v>6428</v>
      </c>
      <c r="G8" s="349"/>
    </row>
    <row r="9" spans="1:7" ht="45" customHeight="1" thickBot="1" x14ac:dyDescent="0.25">
      <c r="A9" s="612" t="s">
        <v>6429</v>
      </c>
      <c r="B9" s="612"/>
      <c r="C9" s="438">
        <f>ROUND(SUM(SUMIF('Angaben EEG-Umlage EV 2014'!$B:$B,"EV6111-EEG-RED",'Angaben EEG-Umlage EV 2014'!$C:$C),SUMIF('Angaben EEG-Umlage EV 2014'!$B:$B,"EV6111NEEG-RED",'Angaben EEG-Umlage EV 2014'!$C:$C)),0)</f>
        <v>0</v>
      </c>
      <c r="D9" s="437">
        <f>ROUND(SUM(SUMIF('Angaben EEG-Umlage EV 2014'!$B:$B,"EV6111-EEG-RED",'Angaben EEG-Umlage EV 2014'!$D:$D),SUMIF('Angaben EEG-Umlage EV 2014'!$B:$B,"EV6111NEEG-RED",'Angaben EEG-Umlage EV 2014'!$D:$D)),2)</f>
        <v>0</v>
      </c>
    </row>
    <row r="10" spans="1:7" ht="45" customHeight="1" thickBot="1" x14ac:dyDescent="0.25">
      <c r="A10" s="612" t="s">
        <v>6430</v>
      </c>
      <c r="B10" s="612"/>
      <c r="C10" s="438">
        <f>ROUND(SUM(SUMIF('Angaben EEG-Umlage EV 2014'!$B:$B,"EV61121NEEG100",'Angaben EEG-Umlage EV 2014'!$C:$C),SUMIF('Angaben EEG-Umlage EV 2014'!$B:$B,"EV61122-EEG100",'Angaben EEG-Umlage EV 2014'!$C:$C),SUMIF('Angaben EEG-Umlage EV 2014'!$B:$B,"EV61122NEEG100",'Angaben EEG-Umlage EV 2014'!$C:$C)),0)</f>
        <v>0</v>
      </c>
      <c r="D10" s="437">
        <f>ROUND(SUM(SUMIF('Angaben EEG-Umlage EV 2014'!$B:$B,"EV61121NEEG100",'Angaben EEG-Umlage EV 2014'!$D:$D),SUMIF('Angaben EEG-Umlage EV 2014'!$B:$B,"EV61122-EEG100",'Angaben EEG-Umlage EV 2014'!$D:$D),SUMIF('Angaben EEG-Umlage EV 2014'!$B:$B,"EV61122NEEG100",'Angaben EEG-Umlage EV 2014'!$D:$D)),2)</f>
        <v>0</v>
      </c>
    </row>
    <row r="11" spans="1:7" ht="45" customHeight="1" thickBot="1" x14ac:dyDescent="0.25">
      <c r="A11" s="612" t="s">
        <v>6431</v>
      </c>
      <c r="B11" s="612"/>
      <c r="C11" s="438">
        <f>ROUND(SUM(SUMIF('Angaben EEG-Umlage EV 2014'!$B:$B,"EV6124-EEG---0",'Angaben EEG-Umlage EV 2014'!$C:$C),SUMIF('Angaben EEG-Umlage EV 2014'!$B:$B,"EV6124NEEG---0",'Angaben EEG-Umlage EV 2014'!$C:$C)),0)</f>
        <v>0</v>
      </c>
      <c r="D11" s="436"/>
    </row>
    <row r="12" spans="1:7" ht="20.100000000000001" customHeight="1" thickBot="1" x14ac:dyDescent="0.25">
      <c r="A12" s="352"/>
      <c r="B12" s="353" t="s">
        <v>180</v>
      </c>
      <c r="C12" s="438">
        <f>SUM(C9:C11)</f>
        <v>0</v>
      </c>
      <c r="D12" s="434">
        <f>SUM(D9:D10)</f>
        <v>0</v>
      </c>
    </row>
    <row r="13" spans="1:7" x14ac:dyDescent="0.2">
      <c r="A13" s="354"/>
      <c r="B13" s="354"/>
      <c r="C13" s="354"/>
      <c r="D13" s="354"/>
    </row>
    <row r="14" spans="1:7" x14ac:dyDescent="0.2">
      <c r="A14" s="354"/>
      <c r="B14" s="354"/>
      <c r="C14" s="354"/>
      <c r="D14" s="354"/>
    </row>
    <row r="15" spans="1:7" ht="13.5" thickBot="1" x14ac:dyDescent="0.25">
      <c r="A15" s="354"/>
      <c r="B15" s="354"/>
      <c r="C15" s="354"/>
      <c r="D15" s="354"/>
    </row>
    <row r="16" spans="1:7" ht="15.75" customHeight="1" x14ac:dyDescent="0.2">
      <c r="A16" s="620" t="s">
        <v>6448</v>
      </c>
      <c r="B16" s="621"/>
      <c r="C16" s="621"/>
      <c r="D16" s="622"/>
    </row>
    <row r="17" spans="1:4" ht="12.75" customHeight="1" x14ac:dyDescent="0.2">
      <c r="A17" s="617" t="s">
        <v>6473</v>
      </c>
      <c r="B17" s="618"/>
      <c r="C17" s="618"/>
      <c r="D17" s="619"/>
    </row>
    <row r="18" spans="1:4" ht="12.75" customHeight="1" x14ac:dyDescent="0.2">
      <c r="A18" s="617" t="s">
        <v>6474</v>
      </c>
      <c r="B18" s="618"/>
      <c r="C18" s="618"/>
      <c r="D18" s="619"/>
    </row>
    <row r="19" spans="1:4" ht="12.75" customHeight="1" x14ac:dyDescent="0.2">
      <c r="A19" s="617" t="s">
        <v>6475</v>
      </c>
      <c r="B19" s="618"/>
      <c r="C19" s="618"/>
      <c r="D19" s="619"/>
    </row>
    <row r="20" spans="1:4" ht="12.75" customHeight="1" thickBot="1" x14ac:dyDescent="0.25">
      <c r="A20" s="574" t="s">
        <v>6450</v>
      </c>
      <c r="B20" s="440"/>
      <c r="C20" s="440"/>
      <c r="D20" s="439"/>
    </row>
    <row r="21" spans="1:4" ht="11.25" customHeight="1" thickBot="1" x14ac:dyDescent="0.25">
      <c r="A21" s="575"/>
      <c r="B21" s="309"/>
      <c r="C21" s="309"/>
      <c r="D21" s="350"/>
    </row>
    <row r="22" spans="1:4" ht="43.5" customHeight="1" thickBot="1" x14ac:dyDescent="0.25">
      <c r="A22" s="615" t="s">
        <v>6427</v>
      </c>
      <c r="B22" s="616"/>
      <c r="C22" s="435" t="s">
        <v>6451</v>
      </c>
      <c r="D22" s="435" t="s">
        <v>6428</v>
      </c>
    </row>
    <row r="23" spans="1:4" ht="45" customHeight="1" thickBot="1" x14ac:dyDescent="0.25">
      <c r="A23" s="612" t="s">
        <v>6429</v>
      </c>
      <c r="B23" s="612"/>
      <c r="C23" s="438">
        <f>ROUND(SUM(SUMIF('Angaben EEG-Umlage EV 2015'!$B:$B,"EV6111-EEG-RED",'Angaben EEG-Umlage EV 2015'!$C:$C),SUMIF('Angaben EEG-Umlage EV 2015'!$B:$B,"EV6111NEEG-RED",'Angaben EEG-Umlage EV 2015'!$C:$C)),0)</f>
        <v>0</v>
      </c>
      <c r="D23" s="437">
        <f>ROUND(SUM(SUMIF('Angaben EEG-Umlage EV 2015'!$B:$B,"EV6111-EEG-RED",'Angaben EEG-Umlage EV 2015'!$D:$D),SUMIF('Angaben EEG-Umlage EV 2015'!$B:$B,"EV6111NEEG-RED",'Angaben EEG-Umlage EV 2015'!$D:$D)),2)</f>
        <v>0</v>
      </c>
    </row>
    <row r="24" spans="1:4" ht="45" customHeight="1" thickBot="1" x14ac:dyDescent="0.25">
      <c r="A24" s="612" t="s">
        <v>6430</v>
      </c>
      <c r="B24" s="612"/>
      <c r="C24" s="438">
        <f>ROUND(SUM(SUMIF('Angaben EEG-Umlage EV 2015'!$B:$B,"EV61121NEEG100",'Angaben EEG-Umlage EV 2015'!$C:$C),SUMIF('Angaben EEG-Umlage EV 2015'!$B:$B,"EV61122-EEG100",'Angaben EEG-Umlage EV 2015'!$C:$C),SUMIF('Angaben EEG-Umlage EV 2015'!$B:$B,"EV61122NEEG100",'Angaben EEG-Umlage EV 2015'!$C:$C)),0)</f>
        <v>0</v>
      </c>
      <c r="D24" s="437">
        <f>ROUND(SUM(SUMIF('Angaben EEG-Umlage EV 2015'!$B:$B,"EV61121NEEG100",'Angaben EEG-Umlage EV 2015'!$D:$D),SUMIF('Angaben EEG-Umlage EV 2015'!$B:$B,"EV61122-EEG100",'Angaben EEG-Umlage EV 2015'!$D:$D),SUMIF('Angaben EEG-Umlage EV 2015'!$B:$B,"EV61122NEEG100",'Angaben EEG-Umlage EV 2015'!$D:$D)),2)</f>
        <v>0</v>
      </c>
    </row>
    <row r="25" spans="1:4" ht="45" customHeight="1" thickBot="1" x14ac:dyDescent="0.25">
      <c r="A25" s="612" t="s">
        <v>6431</v>
      </c>
      <c r="B25" s="612"/>
      <c r="C25" s="438">
        <f>ROUND(SUM(SUMIF('Angaben EEG-Umlage EV 2015'!$B:$B,"EV6124-EEG---0",'Angaben EEG-Umlage EV 2015'!$C:$C),SUMIF('Angaben EEG-Umlage EV 2015'!$B:$B,"EV6124NEEG---0",'Angaben EEG-Umlage EV 2015'!$C:$C)),0)</f>
        <v>0</v>
      </c>
      <c r="D25" s="436"/>
    </row>
    <row r="26" spans="1:4" ht="20.100000000000001" customHeight="1" thickBot="1" x14ac:dyDescent="0.25">
      <c r="A26" s="441"/>
      <c r="B26" s="433" t="s">
        <v>180</v>
      </c>
      <c r="C26" s="438">
        <f>SUM(C23:C25)</f>
        <v>0</v>
      </c>
      <c r="D26" s="434">
        <f>SUM(D23:D24)</f>
        <v>0</v>
      </c>
    </row>
    <row r="27" spans="1:4" x14ac:dyDescent="0.2">
      <c r="A27" s="354"/>
      <c r="B27" s="354"/>
      <c r="C27" s="354"/>
      <c r="D27" s="354"/>
    </row>
    <row r="28" spans="1:4" x14ac:dyDescent="0.2">
      <c r="A28" s="354"/>
      <c r="B28" s="354"/>
      <c r="C28" s="354"/>
      <c r="D28" s="354"/>
    </row>
    <row r="29" spans="1:4" x14ac:dyDescent="0.2">
      <c r="A29" s="354"/>
      <c r="B29" s="354"/>
      <c r="C29" s="354"/>
      <c r="D29" s="354"/>
    </row>
    <row r="30" spans="1:4" x14ac:dyDescent="0.2">
      <c r="A30" s="354"/>
      <c r="B30" s="354"/>
      <c r="C30" s="354"/>
      <c r="D30" s="354"/>
    </row>
    <row r="31" spans="1:4" x14ac:dyDescent="0.2">
      <c r="A31" s="354"/>
      <c r="B31" s="354"/>
      <c r="C31" s="354"/>
      <c r="D31" s="354"/>
    </row>
    <row r="32" spans="1:4" x14ac:dyDescent="0.2">
      <c r="A32" s="354"/>
      <c r="B32" s="354"/>
      <c r="C32" s="354"/>
      <c r="D32" s="354"/>
    </row>
    <row r="33" spans="1:4" x14ac:dyDescent="0.2">
      <c r="A33" s="354"/>
      <c r="B33" s="354"/>
      <c r="C33" s="354"/>
      <c r="D33" s="354"/>
    </row>
    <row r="34" spans="1:4" x14ac:dyDescent="0.2">
      <c r="A34" s="354"/>
      <c r="B34" s="354"/>
      <c r="C34" s="354"/>
      <c r="D34" s="354"/>
    </row>
  </sheetData>
  <sheetProtection sheet="1" objects="1" scenarios="1"/>
  <mergeCells count="16">
    <mergeCell ref="A1:D1"/>
    <mergeCell ref="A2:D2"/>
    <mergeCell ref="A3:D3"/>
    <mergeCell ref="A4:D4"/>
    <mergeCell ref="A16:D16"/>
    <mergeCell ref="A24:B24"/>
    <mergeCell ref="A25:B25"/>
    <mergeCell ref="A9:B9"/>
    <mergeCell ref="A8:B8"/>
    <mergeCell ref="A10:B10"/>
    <mergeCell ref="A11:B11"/>
    <mergeCell ref="A22:B22"/>
    <mergeCell ref="A23:B23"/>
    <mergeCell ref="A17:D17"/>
    <mergeCell ref="A18:D18"/>
    <mergeCell ref="A19:D19"/>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74"/>
  <sheetViews>
    <sheetView zoomScale="90" zoomScaleNormal="90" workbookViewId="0"/>
  </sheetViews>
  <sheetFormatPr baseColWidth="10" defaultRowHeight="15" x14ac:dyDescent="0.25"/>
  <cols>
    <col min="1" max="2" width="21.42578125" style="78" customWidth="1"/>
    <col min="3" max="3" width="25.5703125" style="78" customWidth="1"/>
    <col min="4" max="4" width="73.7109375" style="78" customWidth="1"/>
    <col min="5" max="5" width="30.28515625" style="78" customWidth="1"/>
    <col min="6" max="6" width="16.85546875" style="304" customWidth="1"/>
    <col min="7" max="9" width="22.7109375" style="333" customWidth="1"/>
    <col min="10" max="10" width="24" style="333" bestFit="1" customWidth="1"/>
    <col min="11" max="11" width="25.85546875" style="333" bestFit="1" customWidth="1"/>
    <col min="12" max="12" width="22.7109375" style="338" customWidth="1"/>
    <col min="13" max="15" width="22.7109375" style="335" customWidth="1"/>
    <col min="16" max="16384" width="11.42578125" style="78"/>
  </cols>
  <sheetData>
    <row r="1" spans="1:15" ht="26.25" x14ac:dyDescent="0.4">
      <c r="A1" s="77" t="s">
        <v>6528</v>
      </c>
      <c r="F1" s="163"/>
      <c r="G1" s="151" t="s">
        <v>6199</v>
      </c>
      <c r="H1" s="130"/>
      <c r="I1" s="130"/>
      <c r="J1" s="123"/>
      <c r="K1" s="123"/>
      <c r="L1" s="151" t="s">
        <v>6200</v>
      </c>
      <c r="M1" s="151"/>
      <c r="N1" s="78"/>
      <c r="O1" s="78"/>
    </row>
    <row r="2" spans="1:15" ht="45" customHeight="1" x14ac:dyDescent="0.25">
      <c r="A2" s="125" t="s">
        <v>4037</v>
      </c>
      <c r="B2" s="125" t="s">
        <v>2102</v>
      </c>
      <c r="C2" s="125" t="s">
        <v>2103</v>
      </c>
      <c r="D2" s="125" t="s">
        <v>2104</v>
      </c>
      <c r="E2" s="125" t="s">
        <v>4038</v>
      </c>
      <c r="F2" s="150" t="s">
        <v>6561</v>
      </c>
      <c r="G2" s="126" t="s">
        <v>5173</v>
      </c>
      <c r="H2" s="126" t="s">
        <v>5176</v>
      </c>
      <c r="I2" s="126" t="s">
        <v>5177</v>
      </c>
      <c r="J2" s="124" t="s">
        <v>5183</v>
      </c>
      <c r="K2" s="124" t="s">
        <v>5184</v>
      </c>
      <c r="L2" s="126" t="s">
        <v>6198</v>
      </c>
      <c r="M2" s="126" t="s">
        <v>5173</v>
      </c>
      <c r="N2" s="126" t="s">
        <v>5176</v>
      </c>
      <c r="O2" s="126" t="s">
        <v>5177</v>
      </c>
    </row>
    <row r="3" spans="1:15" ht="15" customHeight="1" x14ac:dyDescent="0.25">
      <c r="A3" s="34"/>
      <c r="B3" s="33"/>
      <c r="C3" s="33"/>
      <c r="D3" s="33"/>
      <c r="E3" s="33"/>
      <c r="F3" s="162"/>
      <c r="G3" s="129"/>
      <c r="H3" s="129"/>
      <c r="I3" s="129"/>
      <c r="J3" s="121"/>
      <c r="K3" s="122"/>
      <c r="M3" s="32"/>
      <c r="N3" s="32"/>
      <c r="O3" s="32"/>
    </row>
    <row r="4" spans="1:15" ht="23.25" customHeight="1" x14ac:dyDescent="0.35">
      <c r="A4" s="36" t="s">
        <v>1536</v>
      </c>
      <c r="B4" s="37"/>
      <c r="C4" s="37"/>
      <c r="D4" s="37"/>
      <c r="E4" s="37"/>
      <c r="F4" s="161"/>
      <c r="G4" s="131"/>
      <c r="H4" s="131"/>
      <c r="I4" s="131"/>
      <c r="J4" s="121"/>
      <c r="K4" s="122"/>
      <c r="M4" s="32"/>
      <c r="N4" s="32"/>
      <c r="O4" s="32"/>
    </row>
    <row r="5" spans="1:15" ht="15" customHeight="1" x14ac:dyDescent="0.25">
      <c r="A5" s="260" t="s">
        <v>2408</v>
      </c>
      <c r="B5" s="165" t="s">
        <v>2107</v>
      </c>
      <c r="C5" s="165" t="s">
        <v>4039</v>
      </c>
      <c r="D5" s="165" t="s">
        <v>2409</v>
      </c>
      <c r="E5" s="165"/>
      <c r="F5" s="249">
        <v>7.67</v>
      </c>
      <c r="G5" s="331">
        <f>ROUND(SUMIF(Anlagenbewegungsdaten!B:B,A5,Anlagenbewegungsdaten!C:C),3)</f>
        <v>0</v>
      </c>
      <c r="H5" s="332">
        <f>IF(ISBLANK(F5),ROUND(SUMIF(Anlagenbewegungsdaten!B:B,A5,Anlagenbewegungsdaten!D:D),2),ROUND(G5*F5%,2))</f>
        <v>0</v>
      </c>
      <c r="I5" s="332">
        <f>ROUND((H5-SUMIF(Anlagenbewegungsdaten!$B:$B,A5,Anlagenbewegungsdaten!D:D)),3)</f>
        <v>0</v>
      </c>
      <c r="J5" s="333" t="s">
        <v>5179</v>
      </c>
      <c r="K5" s="333" t="s">
        <v>5192</v>
      </c>
      <c r="L5" s="510">
        <v>6.14</v>
      </c>
      <c r="M5" s="330">
        <f>ROUND(SUMIF(Anlagenbewegungsdaten_AV!B:B,A5,Anlagenbewegungsdaten_AV!C:C),3)</f>
        <v>0</v>
      </c>
      <c r="N5" s="328">
        <f>IF(ISBLANK(L5),ROUND(SUMIF(Anlagenbewegungsdaten_AV!B:B,A5,Anlagenbewegungsdaten_AV!D:D),2),ROUND(M5*L5%,2))</f>
        <v>0</v>
      </c>
      <c r="O5" s="328">
        <f>ROUND(N5-SUMIF(Anlagenbewegungsdaten_AV!B:B,A5,Anlagenbewegungsdaten_AV!D:D),3)</f>
        <v>0</v>
      </c>
    </row>
    <row r="6" spans="1:15" ht="15" customHeight="1" x14ac:dyDescent="0.25">
      <c r="A6" s="260" t="s">
        <v>2410</v>
      </c>
      <c r="B6" s="165" t="s">
        <v>2107</v>
      </c>
      <c r="C6" s="165" t="s">
        <v>4039</v>
      </c>
      <c r="D6" s="165" t="s">
        <v>2411</v>
      </c>
      <c r="E6" s="165"/>
      <c r="F6" s="249">
        <v>6.65</v>
      </c>
      <c r="G6" s="331">
        <f>ROUND(SUMIF(Anlagenbewegungsdaten!B:B,A6,Anlagenbewegungsdaten!C:C),3)</f>
        <v>0</v>
      </c>
      <c r="H6" s="332">
        <f>IF(ISBLANK(F6),ROUND(SUMIF(Anlagenbewegungsdaten!B:B,A6,Anlagenbewegungsdaten!D:D),2),ROUND(G6*F6%,2))</f>
        <v>0</v>
      </c>
      <c r="I6" s="332">
        <f>ROUND((H6-SUMIF(Anlagenbewegungsdaten!$B:$B,A6,Anlagenbewegungsdaten!D:D)),3)</f>
        <v>0</v>
      </c>
      <c r="J6" s="333" t="s">
        <v>5179</v>
      </c>
      <c r="K6" s="333" t="s">
        <v>5192</v>
      </c>
      <c r="L6" s="510">
        <v>5.32</v>
      </c>
      <c r="M6" s="330">
        <f>ROUND(SUMIF(Anlagenbewegungsdaten_AV!B:B,A6,Anlagenbewegungsdaten_AV!C:C),3)</f>
        <v>0</v>
      </c>
      <c r="N6" s="328">
        <f>IF(ISBLANK(L6),ROUND(SUMIF(Anlagenbewegungsdaten_AV!B:B,A6,Anlagenbewegungsdaten_AV!D:D),2),ROUND(M6*L6%,2))</f>
        <v>0</v>
      </c>
      <c r="O6" s="328">
        <f>ROUND(N6-SUMIF(Anlagenbewegungsdaten_AV!B:B,A6,Anlagenbewegungsdaten_AV!D:D),3)</f>
        <v>0</v>
      </c>
    </row>
    <row r="7" spans="1:15" ht="15" customHeight="1" x14ac:dyDescent="0.25">
      <c r="A7" s="260"/>
      <c r="B7" s="165"/>
      <c r="C7" s="165"/>
      <c r="D7" s="165"/>
      <c r="E7" s="165"/>
      <c r="F7" s="249"/>
    </row>
    <row r="8" spans="1:15" ht="15" customHeight="1" x14ac:dyDescent="0.25">
      <c r="A8" s="260" t="s">
        <v>2412</v>
      </c>
      <c r="B8" s="165" t="s">
        <v>2107</v>
      </c>
      <c r="C8" s="165" t="s">
        <v>4040</v>
      </c>
      <c r="D8" s="165" t="s">
        <v>2409</v>
      </c>
      <c r="E8" s="165"/>
      <c r="F8" s="249">
        <v>7.67</v>
      </c>
      <c r="G8" s="331">
        <f>ROUND(SUMIF(Anlagenbewegungsdaten!B:B,A8,Anlagenbewegungsdaten!C:C),3)</f>
        <v>0</v>
      </c>
      <c r="H8" s="332">
        <f>IF(ISBLANK(F8),ROUND(SUMIF(Anlagenbewegungsdaten!B:B,A8,Anlagenbewegungsdaten!D:D),2),ROUND(G8*F8%,2))</f>
        <v>0</v>
      </c>
      <c r="I8" s="332">
        <f>ROUND((H8-SUMIF(Anlagenbewegungsdaten!$B:$B,A8,Anlagenbewegungsdaten!D:D)),3)</f>
        <v>0</v>
      </c>
      <c r="J8" s="333" t="s">
        <v>5179</v>
      </c>
      <c r="K8" s="333" t="s">
        <v>5192</v>
      </c>
      <c r="L8" s="510">
        <v>6.14</v>
      </c>
      <c r="M8" s="330">
        <f>ROUND(SUMIF(Anlagenbewegungsdaten_AV!B:B,A8,Anlagenbewegungsdaten_AV!C:C),3)</f>
        <v>0</v>
      </c>
      <c r="N8" s="328">
        <f>IF(ISBLANK(L8),ROUND(SUMIF(Anlagenbewegungsdaten_AV!B:B,A8,Anlagenbewegungsdaten_AV!D:D),2),ROUND(M8*L8%,2))</f>
        <v>0</v>
      </c>
      <c r="O8" s="328">
        <f>ROUND(N8-SUMIF(Anlagenbewegungsdaten_AV!B:B,A8,Anlagenbewegungsdaten_AV!D:D),3)</f>
        <v>0</v>
      </c>
    </row>
    <row r="9" spans="1:15" ht="15" customHeight="1" x14ac:dyDescent="0.25">
      <c r="A9" s="260" t="s">
        <v>2413</v>
      </c>
      <c r="B9" s="165" t="s">
        <v>2107</v>
      </c>
      <c r="C9" s="165" t="s">
        <v>4040</v>
      </c>
      <c r="D9" s="165" t="s">
        <v>2411</v>
      </c>
      <c r="E9" s="165"/>
      <c r="F9" s="249">
        <v>6.65</v>
      </c>
      <c r="G9" s="331">
        <f>ROUND(SUMIF(Anlagenbewegungsdaten!B:B,A9,Anlagenbewegungsdaten!C:C),3)</f>
        <v>0</v>
      </c>
      <c r="H9" s="332">
        <f>IF(ISBLANK(F9),ROUND(SUMIF(Anlagenbewegungsdaten!B:B,A9,Anlagenbewegungsdaten!D:D),2),ROUND(G9*F9%,2))</f>
        <v>0</v>
      </c>
      <c r="I9" s="332">
        <f>ROUND((H9-SUMIF(Anlagenbewegungsdaten!$B:$B,A9,Anlagenbewegungsdaten!D:D)),3)</f>
        <v>0</v>
      </c>
      <c r="J9" s="333" t="s">
        <v>5179</v>
      </c>
      <c r="K9" s="333" t="s">
        <v>5192</v>
      </c>
      <c r="L9" s="510">
        <v>5.32</v>
      </c>
      <c r="M9" s="330">
        <f>ROUND(SUMIF(Anlagenbewegungsdaten_AV!B:B,A9,Anlagenbewegungsdaten_AV!C:C),3)</f>
        <v>0</v>
      </c>
      <c r="N9" s="328">
        <f>IF(ISBLANK(L9),ROUND(SUMIF(Anlagenbewegungsdaten_AV!B:B,A9,Anlagenbewegungsdaten_AV!D:D),2),ROUND(M9*L9%,2))</f>
        <v>0</v>
      </c>
      <c r="O9" s="328">
        <f>ROUND(N9-SUMIF(Anlagenbewegungsdaten_AV!B:B,A9,Anlagenbewegungsdaten_AV!D:D),3)</f>
        <v>0</v>
      </c>
    </row>
    <row r="10" spans="1:15" ht="15" customHeight="1" x14ac:dyDescent="0.25">
      <c r="A10" s="260"/>
      <c r="B10" s="165"/>
      <c r="C10" s="165"/>
      <c r="D10" s="165"/>
      <c r="E10" s="165"/>
      <c r="F10" s="249"/>
    </row>
    <row r="11" spans="1:15" ht="15" customHeight="1" x14ac:dyDescent="0.25">
      <c r="A11" s="260" t="s">
        <v>2414</v>
      </c>
      <c r="B11" s="165" t="s">
        <v>2107</v>
      </c>
      <c r="C11" s="165" t="s">
        <v>4041</v>
      </c>
      <c r="D11" s="165" t="s">
        <v>2409</v>
      </c>
      <c r="E11" s="165"/>
      <c r="F11" s="249">
        <v>7.67</v>
      </c>
      <c r="G11" s="331">
        <f>ROUND(SUMIF(Anlagenbewegungsdaten!B:B,A11,Anlagenbewegungsdaten!C:C),3)</f>
        <v>0</v>
      </c>
      <c r="H11" s="332">
        <f>IF(ISBLANK(F11),ROUND(SUMIF(Anlagenbewegungsdaten!B:B,A11,Anlagenbewegungsdaten!D:D),2),ROUND(G11*F11%,2))</f>
        <v>0</v>
      </c>
      <c r="I11" s="332">
        <f>ROUND((H11-SUMIF(Anlagenbewegungsdaten!$B:$B,A11,Anlagenbewegungsdaten!D:D)),3)</f>
        <v>0</v>
      </c>
      <c r="J11" s="333" t="s">
        <v>5179</v>
      </c>
      <c r="K11" s="333" t="s">
        <v>5192</v>
      </c>
      <c r="L11" s="510">
        <v>6.14</v>
      </c>
      <c r="M11" s="330">
        <f>ROUND(SUMIF(Anlagenbewegungsdaten_AV!B:B,A11,Anlagenbewegungsdaten_AV!C:C),3)</f>
        <v>0</v>
      </c>
      <c r="N11" s="328">
        <f>IF(ISBLANK(L11),ROUND(SUMIF(Anlagenbewegungsdaten_AV!B:B,A11,Anlagenbewegungsdaten_AV!D:D),2),ROUND(M11*L11%,2))</f>
        <v>0</v>
      </c>
      <c r="O11" s="328">
        <f>ROUND(N11-SUMIF(Anlagenbewegungsdaten_AV!B:B,A11,Anlagenbewegungsdaten_AV!D:D),3)</f>
        <v>0</v>
      </c>
    </row>
    <row r="12" spans="1:15" ht="15" customHeight="1" x14ac:dyDescent="0.25">
      <c r="A12" s="260" t="s">
        <v>2415</v>
      </c>
      <c r="B12" s="165" t="s">
        <v>2107</v>
      </c>
      <c r="C12" s="165" t="s">
        <v>4041</v>
      </c>
      <c r="D12" s="165" t="s">
        <v>2411</v>
      </c>
      <c r="E12" s="165"/>
      <c r="F12" s="249">
        <v>6.65</v>
      </c>
      <c r="G12" s="331">
        <f>ROUND(SUMIF(Anlagenbewegungsdaten!B:B,A12,Anlagenbewegungsdaten!C:C),3)</f>
        <v>0</v>
      </c>
      <c r="H12" s="332">
        <f>IF(ISBLANK(F12),ROUND(SUMIF(Anlagenbewegungsdaten!B:B,A12,Anlagenbewegungsdaten!D:D),2),ROUND(G12*F12%,2))</f>
        <v>0</v>
      </c>
      <c r="I12" s="332">
        <f>ROUND((H12-SUMIF(Anlagenbewegungsdaten!$B:$B,A12,Anlagenbewegungsdaten!D:D)),3)</f>
        <v>0</v>
      </c>
      <c r="J12" s="333" t="s">
        <v>5179</v>
      </c>
      <c r="K12" s="333" t="s">
        <v>5192</v>
      </c>
      <c r="L12" s="510">
        <v>5.32</v>
      </c>
      <c r="M12" s="330">
        <f>ROUND(SUMIF(Anlagenbewegungsdaten_AV!B:B,A12,Anlagenbewegungsdaten_AV!C:C),3)</f>
        <v>0</v>
      </c>
      <c r="N12" s="328">
        <f>IF(ISBLANK(L12),ROUND(SUMIF(Anlagenbewegungsdaten_AV!B:B,A12,Anlagenbewegungsdaten_AV!D:D),2),ROUND(M12*L12%,2))</f>
        <v>0</v>
      </c>
      <c r="O12" s="328">
        <f>ROUND(N12-SUMIF(Anlagenbewegungsdaten_AV!B:B,A12,Anlagenbewegungsdaten_AV!D:D),3)</f>
        <v>0</v>
      </c>
    </row>
    <row r="13" spans="1:15" ht="15" customHeight="1" x14ac:dyDescent="0.25">
      <c r="A13" s="260"/>
      <c r="B13" s="165"/>
      <c r="C13" s="165"/>
      <c r="D13" s="165"/>
      <c r="E13" s="165"/>
      <c r="F13" s="249"/>
    </row>
    <row r="14" spans="1:15" ht="15" customHeight="1" x14ac:dyDescent="0.25">
      <c r="A14" s="260" t="s">
        <v>2416</v>
      </c>
      <c r="B14" s="165" t="s">
        <v>2107</v>
      </c>
      <c r="C14" s="165" t="s">
        <v>4042</v>
      </c>
      <c r="D14" s="165" t="s">
        <v>2409</v>
      </c>
      <c r="E14" s="165"/>
      <c r="F14" s="249">
        <v>7.67</v>
      </c>
      <c r="G14" s="331">
        <f>ROUND(SUMIF(Anlagenbewegungsdaten!B:B,A14,Anlagenbewegungsdaten!C:C),3)</f>
        <v>0</v>
      </c>
      <c r="H14" s="332">
        <f>IF(ISBLANK(F14),ROUND(SUMIF(Anlagenbewegungsdaten!B:B,A14,Anlagenbewegungsdaten!D:D),2),ROUND(G14*F14%,2))</f>
        <v>0</v>
      </c>
      <c r="I14" s="332">
        <f>ROUND((H14-SUMIF(Anlagenbewegungsdaten!$B:$B,A14,Anlagenbewegungsdaten!D:D)),3)</f>
        <v>0</v>
      </c>
      <c r="J14" s="333" t="s">
        <v>5179</v>
      </c>
      <c r="K14" s="333" t="s">
        <v>5192</v>
      </c>
      <c r="L14" s="510">
        <v>6.14</v>
      </c>
      <c r="M14" s="330">
        <f>ROUND(SUMIF(Anlagenbewegungsdaten_AV!B:B,A14,Anlagenbewegungsdaten_AV!C:C),3)</f>
        <v>0</v>
      </c>
      <c r="N14" s="328">
        <f>IF(ISBLANK(L14),ROUND(SUMIF(Anlagenbewegungsdaten_AV!B:B,A14,Anlagenbewegungsdaten_AV!D:D),2),ROUND(M14*L14%,2))</f>
        <v>0</v>
      </c>
      <c r="O14" s="328">
        <f>ROUND(N14-SUMIF(Anlagenbewegungsdaten_AV!B:B,A14,Anlagenbewegungsdaten_AV!D:D),3)</f>
        <v>0</v>
      </c>
    </row>
    <row r="15" spans="1:15" ht="15" customHeight="1" x14ac:dyDescent="0.25">
      <c r="A15" s="260" t="s">
        <v>2417</v>
      </c>
      <c r="B15" s="165" t="s">
        <v>2107</v>
      </c>
      <c r="C15" s="165" t="s">
        <v>4042</v>
      </c>
      <c r="D15" s="165" t="s">
        <v>2411</v>
      </c>
      <c r="E15" s="165"/>
      <c r="F15" s="249">
        <v>6.65</v>
      </c>
      <c r="G15" s="331">
        <f>ROUND(SUMIF(Anlagenbewegungsdaten!B:B,A15,Anlagenbewegungsdaten!C:C),3)</f>
        <v>0</v>
      </c>
      <c r="H15" s="332">
        <f>IF(ISBLANK(F15),ROUND(SUMIF(Anlagenbewegungsdaten!B:B,A15,Anlagenbewegungsdaten!D:D),2),ROUND(G15*F15%,2))</f>
        <v>0</v>
      </c>
      <c r="I15" s="332">
        <f>ROUND((H15-SUMIF(Anlagenbewegungsdaten!$B:$B,A15,Anlagenbewegungsdaten!D:D)),3)</f>
        <v>0</v>
      </c>
      <c r="J15" s="333" t="s">
        <v>5179</v>
      </c>
      <c r="K15" s="333" t="s">
        <v>5192</v>
      </c>
      <c r="L15" s="510">
        <v>5.32</v>
      </c>
      <c r="M15" s="330">
        <f>ROUND(SUMIF(Anlagenbewegungsdaten_AV!B:B,A15,Anlagenbewegungsdaten_AV!C:C),3)</f>
        <v>0</v>
      </c>
      <c r="N15" s="328">
        <f>IF(ISBLANK(L15),ROUND(SUMIF(Anlagenbewegungsdaten_AV!B:B,A15,Anlagenbewegungsdaten_AV!D:D),2),ROUND(M15*L15%,2))</f>
        <v>0</v>
      </c>
      <c r="O15" s="328">
        <f>ROUND(N15-SUMIF(Anlagenbewegungsdaten_AV!B:B,A15,Anlagenbewegungsdaten_AV!D:D),3)</f>
        <v>0</v>
      </c>
    </row>
    <row r="16" spans="1:15" ht="15" customHeight="1" x14ac:dyDescent="0.25">
      <c r="A16" s="260"/>
      <c r="B16" s="165"/>
      <c r="C16" s="165"/>
      <c r="D16" s="165"/>
      <c r="E16" s="165"/>
      <c r="F16" s="249"/>
    </row>
    <row r="17" spans="1:15" ht="15" customHeight="1" x14ac:dyDescent="0.25">
      <c r="A17" s="260" t="s">
        <v>2418</v>
      </c>
      <c r="B17" s="165" t="s">
        <v>2107</v>
      </c>
      <c r="C17" s="165" t="s">
        <v>4043</v>
      </c>
      <c r="D17" s="165" t="s">
        <v>2409</v>
      </c>
      <c r="E17" s="165"/>
      <c r="F17" s="249">
        <v>9.67</v>
      </c>
      <c r="G17" s="331">
        <f>ROUND(SUMIF(Anlagenbewegungsdaten!B:B,A17,Anlagenbewegungsdaten!C:C),3)</f>
        <v>0</v>
      </c>
      <c r="H17" s="332">
        <f>IF(ISBLANK(F17),ROUND(SUMIF(Anlagenbewegungsdaten!B:B,A17,Anlagenbewegungsdaten!D:D),2),ROUND(G17*F17%,2))</f>
        <v>0</v>
      </c>
      <c r="I17" s="332">
        <f>ROUND((H17-SUMIF(Anlagenbewegungsdaten!$B:$B,A17,Anlagenbewegungsdaten!D:D)),3)</f>
        <v>0</v>
      </c>
      <c r="J17" s="333" t="s">
        <v>5179</v>
      </c>
      <c r="K17" s="333" t="s">
        <v>5192</v>
      </c>
      <c r="L17" s="510">
        <v>7.74</v>
      </c>
      <c r="M17" s="330">
        <f>ROUND(SUMIF(Anlagenbewegungsdaten_AV!B:B,A17,Anlagenbewegungsdaten_AV!C:C),3)</f>
        <v>0</v>
      </c>
      <c r="N17" s="328">
        <f>IF(ISBLANK(L17),ROUND(SUMIF(Anlagenbewegungsdaten_AV!B:B,A17,Anlagenbewegungsdaten_AV!D:D),2),ROUND(M17*L17%,2))</f>
        <v>0</v>
      </c>
      <c r="O17" s="328">
        <f>ROUND(N17-SUMIF(Anlagenbewegungsdaten_AV!B:B,A17,Anlagenbewegungsdaten_AV!D:D),3)</f>
        <v>0</v>
      </c>
    </row>
    <row r="18" spans="1:15" ht="15" customHeight="1" x14ac:dyDescent="0.25">
      <c r="A18" s="260" t="s">
        <v>2419</v>
      </c>
      <c r="B18" s="165" t="s">
        <v>2107</v>
      </c>
      <c r="C18" s="165" t="s">
        <v>4043</v>
      </c>
      <c r="D18" s="165" t="s">
        <v>2411</v>
      </c>
      <c r="E18" s="165"/>
      <c r="F18" s="249">
        <v>6.65</v>
      </c>
      <c r="G18" s="331">
        <f>ROUND(SUMIF(Anlagenbewegungsdaten!B:B,A18,Anlagenbewegungsdaten!C:C),3)</f>
        <v>0</v>
      </c>
      <c r="H18" s="332">
        <f>IF(ISBLANK(F18),ROUND(SUMIF(Anlagenbewegungsdaten!B:B,A18,Anlagenbewegungsdaten!D:D),2),ROUND(G18*F18%,2))</f>
        <v>0</v>
      </c>
      <c r="I18" s="332">
        <f>ROUND((H18-SUMIF(Anlagenbewegungsdaten!$B:$B,A18,Anlagenbewegungsdaten!D:D)),3)</f>
        <v>0</v>
      </c>
      <c r="J18" s="333" t="s">
        <v>5179</v>
      </c>
      <c r="K18" s="333" t="s">
        <v>5192</v>
      </c>
      <c r="L18" s="510">
        <v>5.32</v>
      </c>
      <c r="M18" s="330">
        <f>ROUND(SUMIF(Anlagenbewegungsdaten_AV!B:B,A18,Anlagenbewegungsdaten_AV!C:C),3)</f>
        <v>0</v>
      </c>
      <c r="N18" s="328">
        <f>IF(ISBLANK(L18),ROUND(SUMIF(Anlagenbewegungsdaten_AV!B:B,A18,Anlagenbewegungsdaten_AV!D:D),2),ROUND(M18*L18%,2))</f>
        <v>0</v>
      </c>
      <c r="O18" s="328">
        <f>ROUND(N18-SUMIF(Anlagenbewegungsdaten_AV!B:B,A18,Anlagenbewegungsdaten_AV!D:D),3)</f>
        <v>0</v>
      </c>
    </row>
    <row r="19" spans="1:15" ht="15" customHeight="1" x14ac:dyDescent="0.25">
      <c r="A19" s="260" t="s">
        <v>2420</v>
      </c>
      <c r="B19" s="165" t="s">
        <v>2107</v>
      </c>
      <c r="C19" s="165" t="s">
        <v>4043</v>
      </c>
      <c r="D19" s="165" t="s">
        <v>2421</v>
      </c>
      <c r="E19" s="165"/>
      <c r="F19" s="249">
        <v>7.67</v>
      </c>
      <c r="G19" s="331">
        <f>ROUND(SUMIF(Anlagenbewegungsdaten!B:B,A19,Anlagenbewegungsdaten!C:C),3)</f>
        <v>0</v>
      </c>
      <c r="H19" s="332">
        <f>IF(ISBLANK(F19),ROUND(SUMIF(Anlagenbewegungsdaten!B:B,A19,Anlagenbewegungsdaten!D:D),2),ROUND(G19*F19%,2))</f>
        <v>0</v>
      </c>
      <c r="I19" s="332">
        <f>ROUND((H19-SUMIF(Anlagenbewegungsdaten!$B:$B,A19,Anlagenbewegungsdaten!D:D)),3)</f>
        <v>0</v>
      </c>
      <c r="J19" s="333" t="s">
        <v>5179</v>
      </c>
      <c r="K19" s="333" t="s">
        <v>5192</v>
      </c>
      <c r="L19" s="510">
        <v>6.14</v>
      </c>
      <c r="M19" s="330">
        <f>ROUND(SUMIF(Anlagenbewegungsdaten_AV!B:B,A19,Anlagenbewegungsdaten_AV!C:C),3)</f>
        <v>0</v>
      </c>
      <c r="N19" s="328">
        <f>IF(ISBLANK(L19),ROUND(SUMIF(Anlagenbewegungsdaten_AV!B:B,A19,Anlagenbewegungsdaten_AV!D:D),2),ROUND(M19*L19%,2))</f>
        <v>0</v>
      </c>
      <c r="O19" s="328">
        <f>ROUND(N19-SUMIF(Anlagenbewegungsdaten_AV!B:B,A19,Anlagenbewegungsdaten_AV!D:D),3)</f>
        <v>0</v>
      </c>
    </row>
    <row r="20" spans="1:15" ht="15" customHeight="1" x14ac:dyDescent="0.25">
      <c r="A20" s="260" t="s">
        <v>2422</v>
      </c>
      <c r="B20" s="165" t="s">
        <v>2107</v>
      </c>
      <c r="C20" s="165" t="s">
        <v>4043</v>
      </c>
      <c r="D20" s="165" t="s">
        <v>2423</v>
      </c>
      <c r="E20" s="165"/>
      <c r="F20" s="249">
        <v>6.65</v>
      </c>
      <c r="G20" s="331">
        <f>ROUND(SUMIF(Anlagenbewegungsdaten!B:B,A20,Anlagenbewegungsdaten!C:C),3)</f>
        <v>0</v>
      </c>
      <c r="H20" s="332">
        <f>IF(ISBLANK(F20),ROUND(SUMIF(Anlagenbewegungsdaten!B:B,A20,Anlagenbewegungsdaten!D:D),2),ROUND(G20*F20%,2))</f>
        <v>0</v>
      </c>
      <c r="I20" s="332">
        <f>ROUND((H20-SUMIF(Anlagenbewegungsdaten!$B:$B,A20,Anlagenbewegungsdaten!D:D)),3)</f>
        <v>0</v>
      </c>
      <c r="J20" s="333" t="s">
        <v>5179</v>
      </c>
      <c r="K20" s="333" t="s">
        <v>5192</v>
      </c>
      <c r="L20" s="510">
        <v>5.32</v>
      </c>
      <c r="M20" s="330">
        <f>ROUND(SUMIF(Anlagenbewegungsdaten_AV!B:B,A20,Anlagenbewegungsdaten_AV!C:C),3)</f>
        <v>0</v>
      </c>
      <c r="N20" s="328">
        <f>IF(ISBLANK(L20),ROUND(SUMIF(Anlagenbewegungsdaten_AV!B:B,A20,Anlagenbewegungsdaten_AV!D:D),2),ROUND(M20*L20%,2))</f>
        <v>0</v>
      </c>
      <c r="O20" s="328">
        <f>ROUND(N20-SUMIF(Anlagenbewegungsdaten_AV!B:B,A20,Anlagenbewegungsdaten_AV!D:D),3)</f>
        <v>0</v>
      </c>
    </row>
    <row r="21" spans="1:15" ht="15" customHeight="1" x14ac:dyDescent="0.25">
      <c r="A21" s="260" t="s">
        <v>2424</v>
      </c>
      <c r="B21" s="165" t="s">
        <v>2107</v>
      </c>
      <c r="C21" s="165" t="s">
        <v>4043</v>
      </c>
      <c r="D21" s="165" t="s">
        <v>2425</v>
      </c>
      <c r="E21" s="165"/>
      <c r="F21" s="249">
        <v>6.1</v>
      </c>
      <c r="G21" s="331">
        <f>ROUND(SUMIF(Anlagenbewegungsdaten!B:B,A21,Anlagenbewegungsdaten!C:C),3)</f>
        <v>0</v>
      </c>
      <c r="H21" s="332">
        <f>IF(ISBLANK(F21),ROUND(SUMIF(Anlagenbewegungsdaten!B:B,A21,Anlagenbewegungsdaten!D:D),2),ROUND(G21*F21%,2))</f>
        <v>0</v>
      </c>
      <c r="I21" s="332">
        <f>ROUND((H21-SUMIF(Anlagenbewegungsdaten!$B:$B,A21,Anlagenbewegungsdaten!D:D)),3)</f>
        <v>0</v>
      </c>
      <c r="J21" s="333" t="s">
        <v>5179</v>
      </c>
      <c r="K21" s="333" t="s">
        <v>5192</v>
      </c>
      <c r="L21" s="510">
        <v>4.88</v>
      </c>
      <c r="M21" s="330">
        <f>ROUND(SUMIF(Anlagenbewegungsdaten_AV!B:B,A21,Anlagenbewegungsdaten_AV!C:C),3)</f>
        <v>0</v>
      </c>
      <c r="N21" s="328">
        <f>IF(ISBLANK(L21),ROUND(SUMIF(Anlagenbewegungsdaten_AV!B:B,A21,Anlagenbewegungsdaten_AV!D:D),2),ROUND(M21*L21%,2))</f>
        <v>0</v>
      </c>
      <c r="O21" s="328">
        <f>ROUND(N21-SUMIF(Anlagenbewegungsdaten_AV!B:B,A21,Anlagenbewegungsdaten_AV!D:D),3)</f>
        <v>0</v>
      </c>
    </row>
    <row r="22" spans="1:15" ht="15" customHeight="1" x14ac:dyDescent="0.25">
      <c r="A22" s="260" t="s">
        <v>2426</v>
      </c>
      <c r="B22" s="165" t="s">
        <v>2107</v>
      </c>
      <c r="C22" s="165" t="s">
        <v>4043</v>
      </c>
      <c r="D22" s="165" t="s">
        <v>2427</v>
      </c>
      <c r="E22" s="165"/>
      <c r="F22" s="249">
        <v>4.5599999999999996</v>
      </c>
      <c r="G22" s="331">
        <f>ROUND(SUMIF(Anlagenbewegungsdaten!B:B,A22,Anlagenbewegungsdaten!C:C),3)</f>
        <v>0</v>
      </c>
      <c r="H22" s="332">
        <f>IF(ISBLANK(F22),ROUND(SUMIF(Anlagenbewegungsdaten!B:B,A22,Anlagenbewegungsdaten!D:D),2),ROUND(G22*F22%,2))</f>
        <v>0</v>
      </c>
      <c r="I22" s="332">
        <f>ROUND((H22-SUMIF(Anlagenbewegungsdaten!$B:$B,A22,Anlagenbewegungsdaten!D:D)),3)</f>
        <v>0</v>
      </c>
      <c r="J22" s="333" t="s">
        <v>5179</v>
      </c>
      <c r="K22" s="333" t="s">
        <v>5192</v>
      </c>
      <c r="L22" s="510">
        <v>3.65</v>
      </c>
      <c r="M22" s="330">
        <f>ROUND(SUMIF(Anlagenbewegungsdaten_AV!B:B,A22,Anlagenbewegungsdaten_AV!C:C),3)</f>
        <v>0</v>
      </c>
      <c r="N22" s="328">
        <f>IF(ISBLANK(L22),ROUND(SUMIF(Anlagenbewegungsdaten_AV!B:B,A22,Anlagenbewegungsdaten_AV!D:D),2),ROUND(M22*L22%,2))</f>
        <v>0</v>
      </c>
      <c r="O22" s="328">
        <f>ROUND(N22-SUMIF(Anlagenbewegungsdaten_AV!B:B,A22,Anlagenbewegungsdaten_AV!D:D),3)</f>
        <v>0</v>
      </c>
    </row>
    <row r="23" spans="1:15" ht="15" customHeight="1" x14ac:dyDescent="0.25">
      <c r="A23" s="260" t="s">
        <v>2428</v>
      </c>
      <c r="B23" s="165" t="s">
        <v>2107</v>
      </c>
      <c r="C23" s="165" t="s">
        <v>4043</v>
      </c>
      <c r="D23" s="165" t="s">
        <v>2429</v>
      </c>
      <c r="E23" s="165"/>
      <c r="F23" s="249">
        <v>3.7</v>
      </c>
      <c r="G23" s="331">
        <f>ROUND(SUMIF(Anlagenbewegungsdaten!B:B,A23,Anlagenbewegungsdaten!C:C),3)</f>
        <v>0</v>
      </c>
      <c r="H23" s="332">
        <f>IF(ISBLANK(F23),ROUND(SUMIF(Anlagenbewegungsdaten!B:B,A23,Anlagenbewegungsdaten!D:D),2),ROUND(G23*F23%,2))</f>
        <v>0</v>
      </c>
      <c r="I23" s="332">
        <f>ROUND((H23-SUMIF(Anlagenbewegungsdaten!$B:$B,A23,Anlagenbewegungsdaten!D:D)),3)</f>
        <v>0</v>
      </c>
      <c r="J23" s="333" t="s">
        <v>5179</v>
      </c>
      <c r="K23" s="333" t="s">
        <v>5192</v>
      </c>
      <c r="L23" s="510">
        <v>2.96</v>
      </c>
      <c r="M23" s="330">
        <f>ROUND(SUMIF(Anlagenbewegungsdaten_AV!B:B,A23,Anlagenbewegungsdaten_AV!C:C),3)</f>
        <v>0</v>
      </c>
      <c r="N23" s="328">
        <f>IF(ISBLANK(L23),ROUND(SUMIF(Anlagenbewegungsdaten_AV!B:B,A23,Anlagenbewegungsdaten_AV!D:D),2),ROUND(M23*L23%,2))</f>
        <v>0</v>
      </c>
      <c r="O23" s="328">
        <f>ROUND(N23-SUMIF(Anlagenbewegungsdaten_AV!B:B,A23,Anlagenbewegungsdaten_AV!D:D),3)</f>
        <v>0</v>
      </c>
    </row>
    <row r="24" spans="1:15" ht="15" customHeight="1" x14ac:dyDescent="0.25">
      <c r="A24" s="260"/>
      <c r="B24" s="165"/>
      <c r="C24" s="165"/>
      <c r="D24" s="165"/>
      <c r="E24" s="165"/>
      <c r="F24" s="249"/>
    </row>
    <row r="25" spans="1:15" ht="15" customHeight="1" x14ac:dyDescent="0.25">
      <c r="A25" s="260" t="s">
        <v>2430</v>
      </c>
      <c r="B25" s="165" t="s">
        <v>2107</v>
      </c>
      <c r="C25" s="165" t="s">
        <v>4044</v>
      </c>
      <c r="D25" s="165" t="s">
        <v>2409</v>
      </c>
      <c r="E25" s="165"/>
      <c r="F25" s="249">
        <v>9.67</v>
      </c>
      <c r="G25" s="331">
        <f>ROUND(SUMIF(Anlagenbewegungsdaten!B:B,A25,Anlagenbewegungsdaten!C:C),3)</f>
        <v>0</v>
      </c>
      <c r="H25" s="332">
        <f>IF(ISBLANK(F25),ROUND(SUMIF(Anlagenbewegungsdaten!B:B,A25,Anlagenbewegungsdaten!D:D),2),ROUND(G25*F25%,2))</f>
        <v>0</v>
      </c>
      <c r="I25" s="332">
        <f>ROUND((H25-SUMIF(Anlagenbewegungsdaten!$B:$B,A25,Anlagenbewegungsdaten!D:D)),3)</f>
        <v>0</v>
      </c>
      <c r="J25" s="333" t="s">
        <v>5179</v>
      </c>
      <c r="K25" s="333" t="s">
        <v>5192</v>
      </c>
      <c r="L25" s="510">
        <v>7.74</v>
      </c>
      <c r="M25" s="330">
        <f>ROUND(SUMIF(Anlagenbewegungsdaten_AV!B:B,A25,Anlagenbewegungsdaten_AV!C:C),3)</f>
        <v>0</v>
      </c>
      <c r="N25" s="328">
        <f>IF(ISBLANK(L25),ROUND(SUMIF(Anlagenbewegungsdaten_AV!B:B,A25,Anlagenbewegungsdaten_AV!D:D),2),ROUND(M25*L25%,2))</f>
        <v>0</v>
      </c>
      <c r="O25" s="328">
        <f>ROUND(N25-SUMIF(Anlagenbewegungsdaten_AV!B:B,A25,Anlagenbewegungsdaten_AV!D:D),3)</f>
        <v>0</v>
      </c>
    </row>
    <row r="26" spans="1:15" ht="15" customHeight="1" x14ac:dyDescent="0.25">
      <c r="A26" s="260" t="s">
        <v>2431</v>
      </c>
      <c r="B26" s="165" t="s">
        <v>2107</v>
      </c>
      <c r="C26" s="165" t="s">
        <v>4044</v>
      </c>
      <c r="D26" s="165" t="s">
        <v>2411</v>
      </c>
      <c r="E26" s="165"/>
      <c r="F26" s="249">
        <v>6.65</v>
      </c>
      <c r="G26" s="331">
        <f>ROUND(SUMIF(Anlagenbewegungsdaten!B:B,A26,Anlagenbewegungsdaten!C:C),3)</f>
        <v>0</v>
      </c>
      <c r="H26" s="332">
        <f>IF(ISBLANK(F26),ROUND(SUMIF(Anlagenbewegungsdaten!B:B,A26,Anlagenbewegungsdaten!D:D),2),ROUND(G26*F26%,2))</f>
        <v>0</v>
      </c>
      <c r="I26" s="332">
        <f>ROUND((H26-SUMIF(Anlagenbewegungsdaten!$B:$B,A26,Anlagenbewegungsdaten!D:D)),3)</f>
        <v>0</v>
      </c>
      <c r="J26" s="333" t="s">
        <v>5179</v>
      </c>
      <c r="K26" s="333" t="s">
        <v>5192</v>
      </c>
      <c r="L26" s="510">
        <v>5.32</v>
      </c>
      <c r="M26" s="330">
        <f>ROUND(SUMIF(Anlagenbewegungsdaten_AV!B:B,A26,Anlagenbewegungsdaten_AV!C:C),3)</f>
        <v>0</v>
      </c>
      <c r="N26" s="328">
        <f>IF(ISBLANK(L26),ROUND(SUMIF(Anlagenbewegungsdaten_AV!B:B,A26,Anlagenbewegungsdaten_AV!D:D),2),ROUND(M26*L26%,2))</f>
        <v>0</v>
      </c>
      <c r="O26" s="328">
        <f>ROUND(N26-SUMIF(Anlagenbewegungsdaten_AV!B:B,A26,Anlagenbewegungsdaten_AV!D:D),3)</f>
        <v>0</v>
      </c>
    </row>
    <row r="27" spans="1:15" ht="15" customHeight="1" x14ac:dyDescent="0.25">
      <c r="A27" s="260" t="s">
        <v>2432</v>
      </c>
      <c r="B27" s="165" t="s">
        <v>2107</v>
      </c>
      <c r="C27" s="165" t="s">
        <v>4044</v>
      </c>
      <c r="D27" s="165" t="s">
        <v>2421</v>
      </c>
      <c r="E27" s="165"/>
      <c r="F27" s="249">
        <v>7.59</v>
      </c>
      <c r="G27" s="331">
        <f>ROUND(SUMIF(Anlagenbewegungsdaten!B:B,A27,Anlagenbewegungsdaten!C:C),3)</f>
        <v>0</v>
      </c>
      <c r="H27" s="332">
        <f>IF(ISBLANK(F27),ROUND(SUMIF(Anlagenbewegungsdaten!B:B,A27,Anlagenbewegungsdaten!D:D),2),ROUND(G27*F27%,2))</f>
        <v>0</v>
      </c>
      <c r="I27" s="332">
        <f>ROUND((H27-SUMIF(Anlagenbewegungsdaten!$B:$B,A27,Anlagenbewegungsdaten!D:D)),3)</f>
        <v>0</v>
      </c>
      <c r="J27" s="333" t="s">
        <v>5179</v>
      </c>
      <c r="K27" s="333" t="s">
        <v>5192</v>
      </c>
      <c r="L27" s="510">
        <v>6.07</v>
      </c>
      <c r="M27" s="330">
        <f>ROUND(SUMIF(Anlagenbewegungsdaten_AV!B:B,A27,Anlagenbewegungsdaten_AV!C:C),3)</f>
        <v>0</v>
      </c>
      <c r="N27" s="328">
        <f>IF(ISBLANK(L27),ROUND(SUMIF(Anlagenbewegungsdaten_AV!B:B,A27,Anlagenbewegungsdaten_AV!D:D),2),ROUND(M27*L27%,2))</f>
        <v>0</v>
      </c>
      <c r="O27" s="328">
        <f>ROUND(N27-SUMIF(Anlagenbewegungsdaten_AV!B:B,A27,Anlagenbewegungsdaten_AV!D:D),3)</f>
        <v>0</v>
      </c>
    </row>
    <row r="28" spans="1:15" ht="15" customHeight="1" x14ac:dyDescent="0.25">
      <c r="A28" s="260" t="s">
        <v>2433</v>
      </c>
      <c r="B28" s="165" t="s">
        <v>2107</v>
      </c>
      <c r="C28" s="165" t="s">
        <v>4044</v>
      </c>
      <c r="D28" s="165" t="s">
        <v>2423</v>
      </c>
      <c r="E28" s="165"/>
      <c r="F28" s="249">
        <v>6.58</v>
      </c>
      <c r="G28" s="331">
        <f>ROUND(SUMIF(Anlagenbewegungsdaten!B:B,A28,Anlagenbewegungsdaten!C:C),3)</f>
        <v>0</v>
      </c>
      <c r="H28" s="332">
        <f>IF(ISBLANK(F28),ROUND(SUMIF(Anlagenbewegungsdaten!B:B,A28,Anlagenbewegungsdaten!D:D),2),ROUND(G28*F28%,2))</f>
        <v>0</v>
      </c>
      <c r="I28" s="332">
        <f>ROUND((H28-SUMIF(Anlagenbewegungsdaten!$B:$B,A28,Anlagenbewegungsdaten!D:D)),3)</f>
        <v>0</v>
      </c>
      <c r="J28" s="333" t="s">
        <v>5179</v>
      </c>
      <c r="K28" s="333" t="s">
        <v>5192</v>
      </c>
      <c r="L28" s="510">
        <v>5.26</v>
      </c>
      <c r="M28" s="330">
        <f>ROUND(SUMIF(Anlagenbewegungsdaten_AV!B:B,A28,Anlagenbewegungsdaten_AV!C:C),3)</f>
        <v>0</v>
      </c>
      <c r="N28" s="328">
        <f>IF(ISBLANK(L28),ROUND(SUMIF(Anlagenbewegungsdaten_AV!B:B,A28,Anlagenbewegungsdaten_AV!D:D),2),ROUND(M28*L28%,2))</f>
        <v>0</v>
      </c>
      <c r="O28" s="328">
        <f>ROUND(N28-SUMIF(Anlagenbewegungsdaten_AV!B:B,A28,Anlagenbewegungsdaten_AV!D:D),3)</f>
        <v>0</v>
      </c>
    </row>
    <row r="29" spans="1:15" ht="15" customHeight="1" x14ac:dyDescent="0.25">
      <c r="A29" s="260" t="s">
        <v>2434</v>
      </c>
      <c r="B29" s="165" t="s">
        <v>2107</v>
      </c>
      <c r="C29" s="165" t="s">
        <v>4044</v>
      </c>
      <c r="D29" s="165" t="s">
        <v>2425</v>
      </c>
      <c r="E29" s="165"/>
      <c r="F29" s="249">
        <v>6.04</v>
      </c>
      <c r="G29" s="331">
        <f>ROUND(SUMIF(Anlagenbewegungsdaten!B:B,A29,Anlagenbewegungsdaten!C:C),3)</f>
        <v>0</v>
      </c>
      <c r="H29" s="332">
        <f>IF(ISBLANK(F29),ROUND(SUMIF(Anlagenbewegungsdaten!B:B,A29,Anlagenbewegungsdaten!D:D),2),ROUND(G29*F29%,2))</f>
        <v>0</v>
      </c>
      <c r="I29" s="332">
        <f>ROUND((H29-SUMIF(Anlagenbewegungsdaten!$B:$B,A29,Anlagenbewegungsdaten!D:D)),3)</f>
        <v>0</v>
      </c>
      <c r="J29" s="333" t="s">
        <v>5179</v>
      </c>
      <c r="K29" s="333" t="s">
        <v>5192</v>
      </c>
      <c r="L29" s="510">
        <v>4.83</v>
      </c>
      <c r="M29" s="330">
        <f>ROUND(SUMIF(Anlagenbewegungsdaten_AV!B:B,A29,Anlagenbewegungsdaten_AV!C:C),3)</f>
        <v>0</v>
      </c>
      <c r="N29" s="328">
        <f>IF(ISBLANK(L29),ROUND(SUMIF(Anlagenbewegungsdaten_AV!B:B,A29,Anlagenbewegungsdaten_AV!D:D),2),ROUND(M29*L29%,2))</f>
        <v>0</v>
      </c>
      <c r="O29" s="328">
        <f>ROUND(N29-SUMIF(Anlagenbewegungsdaten_AV!B:B,A29,Anlagenbewegungsdaten_AV!D:D),3)</f>
        <v>0</v>
      </c>
    </row>
    <row r="30" spans="1:15" ht="15" customHeight="1" x14ac:dyDescent="0.25">
      <c r="A30" s="260" t="s">
        <v>2435</v>
      </c>
      <c r="B30" s="165" t="s">
        <v>2107</v>
      </c>
      <c r="C30" s="165" t="s">
        <v>4044</v>
      </c>
      <c r="D30" s="165" t="s">
        <v>2427</v>
      </c>
      <c r="E30" s="165"/>
      <c r="F30" s="249">
        <v>4.51</v>
      </c>
      <c r="G30" s="331">
        <f>ROUND(SUMIF(Anlagenbewegungsdaten!B:B,A30,Anlagenbewegungsdaten!C:C),3)</f>
        <v>0</v>
      </c>
      <c r="H30" s="332">
        <f>IF(ISBLANK(F30),ROUND(SUMIF(Anlagenbewegungsdaten!B:B,A30,Anlagenbewegungsdaten!D:D),2),ROUND(G30*F30%,2))</f>
        <v>0</v>
      </c>
      <c r="I30" s="332">
        <f>ROUND((H30-SUMIF(Anlagenbewegungsdaten!$B:$B,A30,Anlagenbewegungsdaten!D:D)),3)</f>
        <v>0</v>
      </c>
      <c r="J30" s="333" t="s">
        <v>5179</v>
      </c>
      <c r="K30" s="333" t="s">
        <v>5192</v>
      </c>
      <c r="L30" s="510">
        <v>3.61</v>
      </c>
      <c r="M30" s="330">
        <f>ROUND(SUMIF(Anlagenbewegungsdaten_AV!B:B,A30,Anlagenbewegungsdaten_AV!C:C),3)</f>
        <v>0</v>
      </c>
      <c r="N30" s="328">
        <f>IF(ISBLANK(L30),ROUND(SUMIF(Anlagenbewegungsdaten_AV!B:B,A30,Anlagenbewegungsdaten_AV!D:D),2),ROUND(M30*L30%,2))</f>
        <v>0</v>
      </c>
      <c r="O30" s="328">
        <f>ROUND(N30-SUMIF(Anlagenbewegungsdaten_AV!B:B,A30,Anlagenbewegungsdaten_AV!D:D),3)</f>
        <v>0</v>
      </c>
    </row>
    <row r="31" spans="1:15" ht="15" customHeight="1" x14ac:dyDescent="0.25">
      <c r="A31" s="260" t="s">
        <v>2436</v>
      </c>
      <c r="B31" s="165" t="s">
        <v>2107</v>
      </c>
      <c r="C31" s="165" t="s">
        <v>4044</v>
      </c>
      <c r="D31" s="165" t="s">
        <v>2429</v>
      </c>
      <c r="E31" s="165"/>
      <c r="F31" s="249">
        <v>3.66</v>
      </c>
      <c r="G31" s="331">
        <f>ROUND(SUMIF(Anlagenbewegungsdaten!B:B,A31,Anlagenbewegungsdaten!C:C),3)</f>
        <v>0</v>
      </c>
      <c r="H31" s="332">
        <f>IF(ISBLANK(F31),ROUND(SUMIF(Anlagenbewegungsdaten!B:B,A31,Anlagenbewegungsdaten!D:D),2),ROUND(G31*F31%,2))</f>
        <v>0</v>
      </c>
      <c r="I31" s="332">
        <f>ROUND((H31-SUMIF(Anlagenbewegungsdaten!$B:$B,A31,Anlagenbewegungsdaten!D:D)),3)</f>
        <v>0</v>
      </c>
      <c r="J31" s="333" t="s">
        <v>5179</v>
      </c>
      <c r="K31" s="333" t="s">
        <v>5192</v>
      </c>
      <c r="L31" s="510">
        <v>2.93</v>
      </c>
      <c r="M31" s="330">
        <f>ROUND(SUMIF(Anlagenbewegungsdaten_AV!B:B,A31,Anlagenbewegungsdaten_AV!C:C),3)</f>
        <v>0</v>
      </c>
      <c r="N31" s="328">
        <f>IF(ISBLANK(L31),ROUND(SUMIF(Anlagenbewegungsdaten_AV!B:B,A31,Anlagenbewegungsdaten_AV!D:D),2),ROUND(M31*L31%,2))</f>
        <v>0</v>
      </c>
      <c r="O31" s="328">
        <f>ROUND(N31-SUMIF(Anlagenbewegungsdaten_AV!B:B,A31,Anlagenbewegungsdaten_AV!D:D),3)</f>
        <v>0</v>
      </c>
    </row>
    <row r="32" spans="1:15" ht="15" customHeight="1" x14ac:dyDescent="0.25">
      <c r="A32" s="260"/>
      <c r="B32" s="165"/>
      <c r="C32" s="165"/>
      <c r="D32" s="165"/>
      <c r="E32" s="165"/>
      <c r="F32" s="249"/>
    </row>
    <row r="33" spans="1:15" ht="15" customHeight="1" x14ac:dyDescent="0.25">
      <c r="A33" s="260" t="s">
        <v>2437</v>
      </c>
      <c r="B33" s="165" t="s">
        <v>2107</v>
      </c>
      <c r="C33" s="165" t="s">
        <v>4045</v>
      </c>
      <c r="D33" s="165" t="s">
        <v>2409</v>
      </c>
      <c r="E33" s="165"/>
      <c r="F33" s="249">
        <v>9.67</v>
      </c>
      <c r="G33" s="331">
        <f>ROUND(SUMIF(Anlagenbewegungsdaten!B:B,A33,Anlagenbewegungsdaten!C:C),3)</f>
        <v>0</v>
      </c>
      <c r="H33" s="332">
        <f>IF(ISBLANK(F33),ROUND(SUMIF(Anlagenbewegungsdaten!B:B,A33,Anlagenbewegungsdaten!D:D),2),ROUND(G33*F33%,2))</f>
        <v>0</v>
      </c>
      <c r="I33" s="332">
        <f>ROUND((H33-SUMIF(Anlagenbewegungsdaten!$B:$B,A33,Anlagenbewegungsdaten!D:D)),3)</f>
        <v>0</v>
      </c>
      <c r="J33" s="333" t="s">
        <v>5179</v>
      </c>
      <c r="K33" s="333" t="s">
        <v>5192</v>
      </c>
      <c r="L33" s="510">
        <v>7.74</v>
      </c>
      <c r="M33" s="330">
        <f>ROUND(SUMIF(Anlagenbewegungsdaten_AV!B:B,A33,Anlagenbewegungsdaten_AV!C:C),3)</f>
        <v>0</v>
      </c>
      <c r="N33" s="328">
        <f>IF(ISBLANK(L33),ROUND(SUMIF(Anlagenbewegungsdaten_AV!B:B,A33,Anlagenbewegungsdaten_AV!D:D),2),ROUND(M33*L33%,2))</f>
        <v>0</v>
      </c>
      <c r="O33" s="328">
        <f>ROUND(N33-SUMIF(Anlagenbewegungsdaten_AV!B:B,A33,Anlagenbewegungsdaten_AV!D:D),3)</f>
        <v>0</v>
      </c>
    </row>
    <row r="34" spans="1:15" ht="15" customHeight="1" x14ac:dyDescent="0.25">
      <c r="A34" s="260" t="s">
        <v>2438</v>
      </c>
      <c r="B34" s="165" t="s">
        <v>2107</v>
      </c>
      <c r="C34" s="165" t="s">
        <v>4045</v>
      </c>
      <c r="D34" s="165" t="s">
        <v>2411</v>
      </c>
      <c r="E34" s="165"/>
      <c r="F34" s="249">
        <v>6.65</v>
      </c>
      <c r="G34" s="331">
        <f>ROUND(SUMIF(Anlagenbewegungsdaten!B:B,A34,Anlagenbewegungsdaten!C:C),3)</f>
        <v>0</v>
      </c>
      <c r="H34" s="332">
        <f>IF(ISBLANK(F34),ROUND(SUMIF(Anlagenbewegungsdaten!B:B,A34,Anlagenbewegungsdaten!D:D),2),ROUND(G34*F34%,2))</f>
        <v>0</v>
      </c>
      <c r="I34" s="332">
        <f>ROUND((H34-SUMIF(Anlagenbewegungsdaten!$B:$B,A34,Anlagenbewegungsdaten!D:D)),3)</f>
        <v>0</v>
      </c>
      <c r="J34" s="333" t="s">
        <v>5179</v>
      </c>
      <c r="K34" s="333" t="s">
        <v>5192</v>
      </c>
      <c r="L34" s="510">
        <v>5.32</v>
      </c>
      <c r="M34" s="330">
        <f>ROUND(SUMIF(Anlagenbewegungsdaten_AV!B:B,A34,Anlagenbewegungsdaten_AV!C:C),3)</f>
        <v>0</v>
      </c>
      <c r="N34" s="328">
        <f>IF(ISBLANK(L34),ROUND(SUMIF(Anlagenbewegungsdaten_AV!B:B,A34,Anlagenbewegungsdaten_AV!D:D),2),ROUND(M34*L34%,2))</f>
        <v>0</v>
      </c>
      <c r="O34" s="328">
        <f>ROUND(N34-SUMIF(Anlagenbewegungsdaten_AV!B:B,A34,Anlagenbewegungsdaten_AV!D:D),3)</f>
        <v>0</v>
      </c>
    </row>
    <row r="35" spans="1:15" ht="15" customHeight="1" x14ac:dyDescent="0.25">
      <c r="A35" s="260" t="s">
        <v>2439</v>
      </c>
      <c r="B35" s="165" t="s">
        <v>2107</v>
      </c>
      <c r="C35" s="165" t="s">
        <v>4045</v>
      </c>
      <c r="D35" s="165" t="s">
        <v>2440</v>
      </c>
      <c r="E35" s="165"/>
      <c r="F35" s="249">
        <v>7.51</v>
      </c>
      <c r="G35" s="331">
        <f>ROUND(SUMIF(Anlagenbewegungsdaten!B:B,A35,Anlagenbewegungsdaten!C:C),3)</f>
        <v>0</v>
      </c>
      <c r="H35" s="332">
        <f>IF(ISBLANK(F35),ROUND(SUMIF(Anlagenbewegungsdaten!B:B,A35,Anlagenbewegungsdaten!D:D),2),ROUND(G35*F35%,2))</f>
        <v>0</v>
      </c>
      <c r="I35" s="332">
        <f>ROUND((H35-SUMIF(Anlagenbewegungsdaten!$B:$B,A35,Anlagenbewegungsdaten!D:D)),3)</f>
        <v>0</v>
      </c>
      <c r="J35" s="333" t="s">
        <v>5179</v>
      </c>
      <c r="K35" s="333" t="s">
        <v>5192</v>
      </c>
      <c r="L35" s="510">
        <v>6.01</v>
      </c>
      <c r="M35" s="330">
        <f>ROUND(SUMIF(Anlagenbewegungsdaten_AV!B:B,A35,Anlagenbewegungsdaten_AV!C:C),3)</f>
        <v>0</v>
      </c>
      <c r="N35" s="328">
        <f>IF(ISBLANK(L35),ROUND(SUMIF(Anlagenbewegungsdaten_AV!B:B,A35,Anlagenbewegungsdaten_AV!D:D),2),ROUND(M35*L35%,2))</f>
        <v>0</v>
      </c>
      <c r="O35" s="328">
        <f>ROUND(N35-SUMIF(Anlagenbewegungsdaten_AV!B:B,A35,Anlagenbewegungsdaten_AV!D:D),3)</f>
        <v>0</v>
      </c>
    </row>
    <row r="36" spans="1:15" ht="15" customHeight="1" x14ac:dyDescent="0.25">
      <c r="A36" s="260" t="s">
        <v>2441</v>
      </c>
      <c r="B36" s="165" t="s">
        <v>2107</v>
      </c>
      <c r="C36" s="165" t="s">
        <v>4045</v>
      </c>
      <c r="D36" s="165" t="s">
        <v>2442</v>
      </c>
      <c r="E36" s="165"/>
      <c r="F36" s="249">
        <v>6.51</v>
      </c>
      <c r="G36" s="331">
        <f>ROUND(SUMIF(Anlagenbewegungsdaten!B:B,A36,Anlagenbewegungsdaten!C:C),3)</f>
        <v>0</v>
      </c>
      <c r="H36" s="332">
        <f>IF(ISBLANK(F36),ROUND(SUMIF(Anlagenbewegungsdaten!B:B,A36,Anlagenbewegungsdaten!D:D),2),ROUND(G36*F36%,2))</f>
        <v>0</v>
      </c>
      <c r="I36" s="332">
        <f>ROUND((H36-SUMIF(Anlagenbewegungsdaten!$B:$B,A36,Anlagenbewegungsdaten!D:D)),3)</f>
        <v>0</v>
      </c>
      <c r="J36" s="333" t="s">
        <v>5179</v>
      </c>
      <c r="K36" s="333" t="s">
        <v>5192</v>
      </c>
      <c r="L36" s="510">
        <v>5.21</v>
      </c>
      <c r="M36" s="330">
        <f>ROUND(SUMIF(Anlagenbewegungsdaten_AV!B:B,A36,Anlagenbewegungsdaten_AV!C:C),3)</f>
        <v>0</v>
      </c>
      <c r="N36" s="328">
        <f>IF(ISBLANK(L36),ROUND(SUMIF(Anlagenbewegungsdaten_AV!B:B,A36,Anlagenbewegungsdaten_AV!D:D),2),ROUND(M36*L36%,2))</f>
        <v>0</v>
      </c>
      <c r="O36" s="328">
        <f>ROUND(N36-SUMIF(Anlagenbewegungsdaten_AV!B:B,A36,Anlagenbewegungsdaten_AV!D:D),3)</f>
        <v>0</v>
      </c>
    </row>
    <row r="37" spans="1:15" ht="15" customHeight="1" x14ac:dyDescent="0.25">
      <c r="A37" s="260" t="s">
        <v>2443</v>
      </c>
      <c r="B37" s="165" t="s">
        <v>2107</v>
      </c>
      <c r="C37" s="165" t="s">
        <v>4045</v>
      </c>
      <c r="D37" s="165" t="s">
        <v>2425</v>
      </c>
      <c r="E37" s="165"/>
      <c r="F37" s="249">
        <v>5.98</v>
      </c>
      <c r="G37" s="331">
        <f>ROUND(SUMIF(Anlagenbewegungsdaten!B:B,A37,Anlagenbewegungsdaten!C:C),3)</f>
        <v>0</v>
      </c>
      <c r="H37" s="332">
        <f>IF(ISBLANK(F37),ROUND(SUMIF(Anlagenbewegungsdaten!B:B,A37,Anlagenbewegungsdaten!D:D),2),ROUND(G37*F37%,2))</f>
        <v>0</v>
      </c>
      <c r="I37" s="332">
        <f>ROUND((H37-SUMIF(Anlagenbewegungsdaten!$B:$B,A37,Anlagenbewegungsdaten!D:D)),3)</f>
        <v>0</v>
      </c>
      <c r="J37" s="333" t="s">
        <v>5179</v>
      </c>
      <c r="K37" s="333" t="s">
        <v>5192</v>
      </c>
      <c r="L37" s="510">
        <v>4.78</v>
      </c>
      <c r="M37" s="330">
        <f>ROUND(SUMIF(Anlagenbewegungsdaten_AV!B:B,A37,Anlagenbewegungsdaten_AV!C:C),3)</f>
        <v>0</v>
      </c>
      <c r="N37" s="328">
        <f>IF(ISBLANK(L37),ROUND(SUMIF(Anlagenbewegungsdaten_AV!B:B,A37,Anlagenbewegungsdaten_AV!D:D),2),ROUND(M37*L37%,2))</f>
        <v>0</v>
      </c>
      <c r="O37" s="328">
        <f>ROUND(N37-SUMIF(Anlagenbewegungsdaten_AV!B:B,A37,Anlagenbewegungsdaten_AV!D:D),3)</f>
        <v>0</v>
      </c>
    </row>
    <row r="38" spans="1:15" ht="15" customHeight="1" x14ac:dyDescent="0.25">
      <c r="A38" s="260" t="s">
        <v>2444</v>
      </c>
      <c r="B38" s="165" t="s">
        <v>2107</v>
      </c>
      <c r="C38" s="165" t="s">
        <v>4045</v>
      </c>
      <c r="D38" s="165" t="s">
        <v>2427</v>
      </c>
      <c r="E38" s="165"/>
      <c r="F38" s="249">
        <v>4.46</v>
      </c>
      <c r="G38" s="331">
        <f>ROUND(SUMIF(Anlagenbewegungsdaten!B:B,A38,Anlagenbewegungsdaten!C:C),3)</f>
        <v>0</v>
      </c>
      <c r="H38" s="332">
        <f>IF(ISBLANK(F38),ROUND(SUMIF(Anlagenbewegungsdaten!B:B,A38,Anlagenbewegungsdaten!D:D),2),ROUND(G38*F38%,2))</f>
        <v>0</v>
      </c>
      <c r="I38" s="332">
        <f>ROUND((H38-SUMIF(Anlagenbewegungsdaten!$B:$B,A38,Anlagenbewegungsdaten!D:D)),3)</f>
        <v>0</v>
      </c>
      <c r="J38" s="333" t="s">
        <v>5179</v>
      </c>
      <c r="K38" s="333" t="s">
        <v>5192</v>
      </c>
      <c r="L38" s="510">
        <v>3.57</v>
      </c>
      <c r="M38" s="330">
        <f>ROUND(SUMIF(Anlagenbewegungsdaten_AV!B:B,A38,Anlagenbewegungsdaten_AV!C:C),3)</f>
        <v>0</v>
      </c>
      <c r="N38" s="328">
        <f>IF(ISBLANK(L38),ROUND(SUMIF(Anlagenbewegungsdaten_AV!B:B,A38,Anlagenbewegungsdaten_AV!D:D),2),ROUND(M38*L38%,2))</f>
        <v>0</v>
      </c>
      <c r="O38" s="328">
        <f>ROUND(N38-SUMIF(Anlagenbewegungsdaten_AV!B:B,A38,Anlagenbewegungsdaten_AV!D:D),3)</f>
        <v>0</v>
      </c>
    </row>
    <row r="39" spans="1:15" ht="15" customHeight="1" x14ac:dyDescent="0.25">
      <c r="A39" s="260" t="s">
        <v>2445</v>
      </c>
      <c r="B39" s="165" t="s">
        <v>2107</v>
      </c>
      <c r="C39" s="165" t="s">
        <v>4045</v>
      </c>
      <c r="D39" s="165" t="s">
        <v>2429</v>
      </c>
      <c r="E39" s="165"/>
      <c r="F39" s="249">
        <v>3.62</v>
      </c>
      <c r="G39" s="331">
        <f>ROUND(SUMIF(Anlagenbewegungsdaten!B:B,A39,Anlagenbewegungsdaten!C:C),3)</f>
        <v>0</v>
      </c>
      <c r="H39" s="332">
        <f>IF(ISBLANK(F39),ROUND(SUMIF(Anlagenbewegungsdaten!B:B,A39,Anlagenbewegungsdaten!D:D),2),ROUND(G39*F39%,2))</f>
        <v>0</v>
      </c>
      <c r="I39" s="332">
        <f>ROUND((H39-SUMIF(Anlagenbewegungsdaten!$B:$B,A39,Anlagenbewegungsdaten!D:D)),3)</f>
        <v>0</v>
      </c>
      <c r="J39" s="333" t="s">
        <v>5179</v>
      </c>
      <c r="K39" s="333" t="s">
        <v>5192</v>
      </c>
      <c r="L39" s="510">
        <v>2.9</v>
      </c>
      <c r="M39" s="330">
        <f>ROUND(SUMIF(Anlagenbewegungsdaten_AV!B:B,A39,Anlagenbewegungsdaten_AV!C:C),3)</f>
        <v>0</v>
      </c>
      <c r="N39" s="328">
        <f>IF(ISBLANK(L39),ROUND(SUMIF(Anlagenbewegungsdaten_AV!B:B,A39,Anlagenbewegungsdaten_AV!D:D),2),ROUND(M39*L39%,2))</f>
        <v>0</v>
      </c>
      <c r="O39" s="328">
        <f>ROUND(N39-SUMIF(Anlagenbewegungsdaten_AV!B:B,A39,Anlagenbewegungsdaten_AV!D:D),3)</f>
        <v>0</v>
      </c>
    </row>
    <row r="40" spans="1:15" ht="15" customHeight="1" x14ac:dyDescent="0.25">
      <c r="A40" s="260"/>
      <c r="B40" s="165"/>
      <c r="C40" s="165"/>
      <c r="D40" s="165"/>
      <c r="E40" s="165"/>
      <c r="F40" s="249"/>
    </row>
    <row r="41" spans="1:15" ht="15" customHeight="1" x14ac:dyDescent="0.25">
      <c r="A41" s="260" t="s">
        <v>2446</v>
      </c>
      <c r="B41" s="165" t="s">
        <v>2107</v>
      </c>
      <c r="C41" s="165" t="s">
        <v>4046</v>
      </c>
      <c r="D41" s="165" t="s">
        <v>2409</v>
      </c>
      <c r="E41" s="165"/>
      <c r="F41" s="249">
        <v>9.67</v>
      </c>
      <c r="G41" s="331">
        <f>ROUND(SUMIF(Anlagenbewegungsdaten!B:B,A41,Anlagenbewegungsdaten!C:C),3)</f>
        <v>0</v>
      </c>
      <c r="H41" s="332">
        <f>IF(ISBLANK(F41),ROUND(SUMIF(Anlagenbewegungsdaten!B:B,A41,Anlagenbewegungsdaten!D:D),2),ROUND(G41*F41%,2))</f>
        <v>0</v>
      </c>
      <c r="I41" s="332">
        <f>ROUND((H41-SUMIF(Anlagenbewegungsdaten!$B:$B,A41,Anlagenbewegungsdaten!D:D)),3)</f>
        <v>0</v>
      </c>
      <c r="J41" s="333" t="s">
        <v>5179</v>
      </c>
      <c r="K41" s="333" t="s">
        <v>5192</v>
      </c>
      <c r="L41" s="510">
        <v>7.74</v>
      </c>
      <c r="M41" s="330">
        <f>ROUND(SUMIF(Anlagenbewegungsdaten_AV!B:B,A41,Anlagenbewegungsdaten_AV!C:C),3)</f>
        <v>0</v>
      </c>
      <c r="N41" s="328">
        <f>IF(ISBLANK(L41),ROUND(SUMIF(Anlagenbewegungsdaten_AV!B:B,A41,Anlagenbewegungsdaten_AV!D:D),2),ROUND(M41*L41%,2))</f>
        <v>0</v>
      </c>
      <c r="O41" s="328">
        <f>ROUND(N41-SUMIF(Anlagenbewegungsdaten_AV!B:B,A41,Anlagenbewegungsdaten_AV!D:D),3)</f>
        <v>0</v>
      </c>
    </row>
    <row r="42" spans="1:15" ht="15" customHeight="1" x14ac:dyDescent="0.25">
      <c r="A42" s="260" t="s">
        <v>2447</v>
      </c>
      <c r="B42" s="165" t="s">
        <v>2107</v>
      </c>
      <c r="C42" s="165" t="s">
        <v>4046</v>
      </c>
      <c r="D42" s="165" t="s">
        <v>2411</v>
      </c>
      <c r="E42" s="165"/>
      <c r="F42" s="249">
        <v>6.65</v>
      </c>
      <c r="G42" s="331">
        <f>ROUND(SUMIF(Anlagenbewegungsdaten!B:B,A42,Anlagenbewegungsdaten!C:C),3)</f>
        <v>0</v>
      </c>
      <c r="H42" s="332">
        <f>IF(ISBLANK(F42),ROUND(SUMIF(Anlagenbewegungsdaten!B:B,A42,Anlagenbewegungsdaten!D:D),2),ROUND(G42*F42%,2))</f>
        <v>0</v>
      </c>
      <c r="I42" s="332">
        <f>ROUND((H42-SUMIF(Anlagenbewegungsdaten!$B:$B,A42,Anlagenbewegungsdaten!D:D)),3)</f>
        <v>0</v>
      </c>
      <c r="J42" s="333" t="s">
        <v>5179</v>
      </c>
      <c r="K42" s="333" t="s">
        <v>5192</v>
      </c>
      <c r="L42" s="510">
        <v>5.32</v>
      </c>
      <c r="M42" s="330">
        <f>ROUND(SUMIF(Anlagenbewegungsdaten_AV!B:B,A42,Anlagenbewegungsdaten_AV!C:C),3)</f>
        <v>0</v>
      </c>
      <c r="N42" s="328">
        <f>IF(ISBLANK(L42),ROUND(SUMIF(Anlagenbewegungsdaten_AV!B:B,A42,Anlagenbewegungsdaten_AV!D:D),2),ROUND(M42*L42%,2))</f>
        <v>0</v>
      </c>
      <c r="O42" s="328">
        <f>ROUND(N42-SUMIF(Anlagenbewegungsdaten_AV!B:B,A42,Anlagenbewegungsdaten_AV!D:D),3)</f>
        <v>0</v>
      </c>
    </row>
    <row r="43" spans="1:15" ht="15" customHeight="1" x14ac:dyDescent="0.25">
      <c r="A43" s="260" t="s">
        <v>2448</v>
      </c>
      <c r="B43" s="165" t="s">
        <v>2107</v>
      </c>
      <c r="C43" s="165" t="s">
        <v>4046</v>
      </c>
      <c r="D43" s="165" t="s">
        <v>2421</v>
      </c>
      <c r="E43" s="165"/>
      <c r="F43" s="249">
        <v>7.43</v>
      </c>
      <c r="G43" s="331">
        <f>ROUND(SUMIF(Anlagenbewegungsdaten!B:B,A43,Anlagenbewegungsdaten!C:C),3)</f>
        <v>0</v>
      </c>
      <c r="H43" s="332">
        <f>IF(ISBLANK(F43),ROUND(SUMIF(Anlagenbewegungsdaten!B:B,A43,Anlagenbewegungsdaten!D:D),2),ROUND(G43*F43%,2))</f>
        <v>0</v>
      </c>
      <c r="I43" s="332">
        <f>ROUND((H43-SUMIF(Anlagenbewegungsdaten!$B:$B,A43,Anlagenbewegungsdaten!D:D)),3)</f>
        <v>0</v>
      </c>
      <c r="J43" s="333" t="s">
        <v>5179</v>
      </c>
      <c r="K43" s="333" t="s">
        <v>5192</v>
      </c>
      <c r="L43" s="510">
        <v>5.94</v>
      </c>
      <c r="M43" s="330">
        <f>ROUND(SUMIF(Anlagenbewegungsdaten_AV!B:B,A43,Anlagenbewegungsdaten_AV!C:C),3)</f>
        <v>0</v>
      </c>
      <c r="N43" s="328">
        <f>IF(ISBLANK(L43),ROUND(SUMIF(Anlagenbewegungsdaten_AV!B:B,A43,Anlagenbewegungsdaten_AV!D:D),2),ROUND(M43*L43%,2))</f>
        <v>0</v>
      </c>
      <c r="O43" s="328">
        <f>ROUND(N43-SUMIF(Anlagenbewegungsdaten_AV!B:B,A43,Anlagenbewegungsdaten_AV!D:D),3)</f>
        <v>0</v>
      </c>
    </row>
    <row r="44" spans="1:15" ht="15" customHeight="1" x14ac:dyDescent="0.25">
      <c r="A44" s="260" t="s">
        <v>2449</v>
      </c>
      <c r="B44" s="165" t="s">
        <v>2107</v>
      </c>
      <c r="C44" s="165" t="s">
        <v>4046</v>
      </c>
      <c r="D44" s="165" t="s">
        <v>2423</v>
      </c>
      <c r="E44" s="165"/>
      <c r="F44" s="249">
        <v>6.44</v>
      </c>
      <c r="G44" s="331">
        <f>ROUND(SUMIF(Anlagenbewegungsdaten!B:B,A44,Anlagenbewegungsdaten!C:C),3)</f>
        <v>0</v>
      </c>
      <c r="H44" s="332">
        <f>IF(ISBLANK(F44),ROUND(SUMIF(Anlagenbewegungsdaten!B:B,A44,Anlagenbewegungsdaten!D:D),2),ROUND(G44*F44%,2))</f>
        <v>0</v>
      </c>
      <c r="I44" s="332">
        <f>ROUND((H44-SUMIF(Anlagenbewegungsdaten!$B:$B,A44,Anlagenbewegungsdaten!D:D)),3)</f>
        <v>0</v>
      </c>
      <c r="J44" s="333" t="s">
        <v>5179</v>
      </c>
      <c r="K44" s="333" t="s">
        <v>5192</v>
      </c>
      <c r="L44" s="510">
        <v>5.15</v>
      </c>
      <c r="M44" s="330">
        <f>ROUND(SUMIF(Anlagenbewegungsdaten_AV!B:B,A44,Anlagenbewegungsdaten_AV!C:C),3)</f>
        <v>0</v>
      </c>
      <c r="N44" s="328">
        <f>IF(ISBLANK(L44),ROUND(SUMIF(Anlagenbewegungsdaten_AV!B:B,A44,Anlagenbewegungsdaten_AV!D:D),2),ROUND(M44*L44%,2))</f>
        <v>0</v>
      </c>
      <c r="O44" s="328">
        <f>ROUND(N44-SUMIF(Anlagenbewegungsdaten_AV!B:B,A44,Anlagenbewegungsdaten_AV!D:D),3)</f>
        <v>0</v>
      </c>
    </row>
    <row r="45" spans="1:15" ht="15" customHeight="1" x14ac:dyDescent="0.25">
      <c r="A45" s="260" t="s">
        <v>2450</v>
      </c>
      <c r="B45" s="165" t="s">
        <v>2107</v>
      </c>
      <c r="C45" s="165" t="s">
        <v>4046</v>
      </c>
      <c r="D45" s="165" t="s">
        <v>2425</v>
      </c>
      <c r="E45" s="165"/>
      <c r="F45" s="249">
        <v>5.92</v>
      </c>
      <c r="G45" s="331">
        <f>ROUND(SUMIF(Anlagenbewegungsdaten!B:B,A45,Anlagenbewegungsdaten!C:C),3)</f>
        <v>0</v>
      </c>
      <c r="H45" s="332">
        <f>IF(ISBLANK(F45),ROUND(SUMIF(Anlagenbewegungsdaten!B:B,A45,Anlagenbewegungsdaten!D:D),2),ROUND(G45*F45%,2))</f>
        <v>0</v>
      </c>
      <c r="I45" s="332">
        <f>ROUND((H45-SUMIF(Anlagenbewegungsdaten!$B:$B,A45,Anlagenbewegungsdaten!D:D)),3)</f>
        <v>0</v>
      </c>
      <c r="J45" s="333" t="s">
        <v>5179</v>
      </c>
      <c r="K45" s="333" t="s">
        <v>5192</v>
      </c>
      <c r="L45" s="510">
        <v>4.74</v>
      </c>
      <c r="M45" s="330">
        <f>ROUND(SUMIF(Anlagenbewegungsdaten_AV!B:B,A45,Anlagenbewegungsdaten_AV!C:C),3)</f>
        <v>0</v>
      </c>
      <c r="N45" s="328">
        <f>IF(ISBLANK(L45),ROUND(SUMIF(Anlagenbewegungsdaten_AV!B:B,A45,Anlagenbewegungsdaten_AV!D:D),2),ROUND(M45*L45%,2))</f>
        <v>0</v>
      </c>
      <c r="O45" s="328">
        <f>ROUND(N45-SUMIF(Anlagenbewegungsdaten_AV!B:B,A45,Anlagenbewegungsdaten_AV!D:D),3)</f>
        <v>0</v>
      </c>
    </row>
    <row r="46" spans="1:15" ht="15" customHeight="1" x14ac:dyDescent="0.25">
      <c r="A46" s="260" t="s">
        <v>2451</v>
      </c>
      <c r="B46" s="165" t="s">
        <v>2107</v>
      </c>
      <c r="C46" s="165" t="s">
        <v>4046</v>
      </c>
      <c r="D46" s="165" t="s">
        <v>2427</v>
      </c>
      <c r="E46" s="165"/>
      <c r="F46" s="249">
        <v>4.42</v>
      </c>
      <c r="G46" s="331">
        <f>ROUND(SUMIF(Anlagenbewegungsdaten!B:B,A46,Anlagenbewegungsdaten!C:C),3)</f>
        <v>0</v>
      </c>
      <c r="H46" s="332">
        <f>IF(ISBLANK(F46),ROUND(SUMIF(Anlagenbewegungsdaten!B:B,A46,Anlagenbewegungsdaten!D:D),2),ROUND(G46*F46%,2))</f>
        <v>0</v>
      </c>
      <c r="I46" s="332">
        <f>ROUND((H46-SUMIF(Anlagenbewegungsdaten!$B:$B,A46,Anlagenbewegungsdaten!D:D)),3)</f>
        <v>0</v>
      </c>
      <c r="J46" s="333" t="s">
        <v>5179</v>
      </c>
      <c r="K46" s="333" t="s">
        <v>5192</v>
      </c>
      <c r="L46" s="510">
        <v>3.54</v>
      </c>
      <c r="M46" s="330">
        <f>ROUND(SUMIF(Anlagenbewegungsdaten_AV!B:B,A46,Anlagenbewegungsdaten_AV!C:C),3)</f>
        <v>0</v>
      </c>
      <c r="N46" s="328">
        <f>IF(ISBLANK(L46),ROUND(SUMIF(Anlagenbewegungsdaten_AV!B:B,A46,Anlagenbewegungsdaten_AV!D:D),2),ROUND(M46*L46%,2))</f>
        <v>0</v>
      </c>
      <c r="O46" s="328">
        <f>ROUND(N46-SUMIF(Anlagenbewegungsdaten_AV!B:B,A46,Anlagenbewegungsdaten_AV!D:D),3)</f>
        <v>0</v>
      </c>
    </row>
    <row r="47" spans="1:15" ht="15" customHeight="1" x14ac:dyDescent="0.25">
      <c r="A47" s="260" t="s">
        <v>2452</v>
      </c>
      <c r="B47" s="165" t="s">
        <v>2107</v>
      </c>
      <c r="C47" s="165" t="s">
        <v>4046</v>
      </c>
      <c r="D47" s="165" t="s">
        <v>2429</v>
      </c>
      <c r="E47" s="165"/>
      <c r="F47" s="249">
        <v>3.58</v>
      </c>
      <c r="G47" s="331">
        <f>ROUND(SUMIF(Anlagenbewegungsdaten!B:B,A47,Anlagenbewegungsdaten!C:C),3)</f>
        <v>0</v>
      </c>
      <c r="H47" s="332">
        <f>IF(ISBLANK(F47),ROUND(SUMIF(Anlagenbewegungsdaten!B:B,A47,Anlagenbewegungsdaten!D:D),2),ROUND(G47*F47%,2))</f>
        <v>0</v>
      </c>
      <c r="I47" s="332">
        <f>ROUND((H47-SUMIF(Anlagenbewegungsdaten!$B:$B,A47,Anlagenbewegungsdaten!D:D)),3)</f>
        <v>0</v>
      </c>
      <c r="J47" s="333" t="s">
        <v>5179</v>
      </c>
      <c r="K47" s="333" t="s">
        <v>5192</v>
      </c>
      <c r="L47" s="510">
        <v>2.86</v>
      </c>
      <c r="M47" s="330">
        <f>ROUND(SUMIF(Anlagenbewegungsdaten_AV!B:B,A47,Anlagenbewegungsdaten_AV!C:C),3)</f>
        <v>0</v>
      </c>
      <c r="N47" s="328">
        <f>IF(ISBLANK(L47),ROUND(SUMIF(Anlagenbewegungsdaten_AV!B:B,A47,Anlagenbewegungsdaten_AV!D:D),2),ROUND(M47*L47%,2))</f>
        <v>0</v>
      </c>
      <c r="O47" s="328">
        <f>ROUND(N47-SUMIF(Anlagenbewegungsdaten_AV!B:B,A47,Anlagenbewegungsdaten_AV!D:D),3)</f>
        <v>0</v>
      </c>
    </row>
    <row r="48" spans="1:15" ht="15" customHeight="1" x14ac:dyDescent="0.25">
      <c r="A48" s="260"/>
      <c r="B48" s="165"/>
      <c r="C48" s="165"/>
      <c r="D48" s="165"/>
      <c r="E48" s="165"/>
      <c r="F48" s="249"/>
    </row>
    <row r="49" spans="1:15" ht="15" customHeight="1" x14ac:dyDescent="0.25">
      <c r="A49" s="260" t="s">
        <v>2453</v>
      </c>
      <c r="B49" s="165" t="s">
        <v>2107</v>
      </c>
      <c r="C49" s="165" t="s">
        <v>4047</v>
      </c>
      <c r="D49" s="165" t="s">
        <v>2409</v>
      </c>
      <c r="E49" s="165"/>
      <c r="F49" s="249">
        <v>9.67</v>
      </c>
      <c r="G49" s="331">
        <f>ROUND(SUMIF(Anlagenbewegungsdaten!B:B,A49,Anlagenbewegungsdaten!C:C),3)</f>
        <v>0</v>
      </c>
      <c r="H49" s="332">
        <f>IF(ISBLANK(F49),ROUND(SUMIF(Anlagenbewegungsdaten!B:B,A49,Anlagenbewegungsdaten!D:D),2),ROUND(G49*F49%,2))</f>
        <v>0</v>
      </c>
      <c r="I49" s="332">
        <f>ROUND((H49-SUMIF(Anlagenbewegungsdaten!$B:$B,A49,Anlagenbewegungsdaten!D:D)),3)</f>
        <v>0</v>
      </c>
      <c r="J49" s="333" t="s">
        <v>5179</v>
      </c>
      <c r="K49" s="333" t="s">
        <v>5192</v>
      </c>
      <c r="L49" s="510">
        <v>7.74</v>
      </c>
      <c r="M49" s="330">
        <f>ROUND(SUMIF(Anlagenbewegungsdaten_AV!B:B,A49,Anlagenbewegungsdaten_AV!C:C),3)</f>
        <v>0</v>
      </c>
      <c r="N49" s="328">
        <f>IF(ISBLANK(L49),ROUND(SUMIF(Anlagenbewegungsdaten_AV!B:B,A49,Anlagenbewegungsdaten_AV!D:D),2),ROUND(M49*L49%,2))</f>
        <v>0</v>
      </c>
      <c r="O49" s="328">
        <f>ROUND(N49-SUMIF(Anlagenbewegungsdaten_AV!B:B,A49,Anlagenbewegungsdaten_AV!D:D),3)</f>
        <v>0</v>
      </c>
    </row>
    <row r="50" spans="1:15" ht="15" customHeight="1" x14ac:dyDescent="0.25">
      <c r="A50" s="260" t="s">
        <v>2454</v>
      </c>
      <c r="B50" s="165" t="s">
        <v>2107</v>
      </c>
      <c r="C50" s="165" t="s">
        <v>4047</v>
      </c>
      <c r="D50" s="165" t="s">
        <v>2411</v>
      </c>
      <c r="E50" s="165"/>
      <c r="F50" s="249">
        <v>6.65</v>
      </c>
      <c r="G50" s="331">
        <f>ROUND(SUMIF(Anlagenbewegungsdaten!B:B,A50,Anlagenbewegungsdaten!C:C),3)</f>
        <v>0</v>
      </c>
      <c r="H50" s="332">
        <f>IF(ISBLANK(F50),ROUND(SUMIF(Anlagenbewegungsdaten!B:B,A50,Anlagenbewegungsdaten!D:D),2),ROUND(G50*F50%,2))</f>
        <v>0</v>
      </c>
      <c r="I50" s="332">
        <f>ROUND((H50-SUMIF(Anlagenbewegungsdaten!$B:$B,A50,Anlagenbewegungsdaten!D:D)),3)</f>
        <v>0</v>
      </c>
      <c r="J50" s="333" t="s">
        <v>5179</v>
      </c>
      <c r="K50" s="333" t="s">
        <v>5192</v>
      </c>
      <c r="L50" s="510">
        <v>5.32</v>
      </c>
      <c r="M50" s="330">
        <f>ROUND(SUMIF(Anlagenbewegungsdaten_AV!B:B,A50,Anlagenbewegungsdaten_AV!C:C),3)</f>
        <v>0</v>
      </c>
      <c r="N50" s="328">
        <f>IF(ISBLANK(L50),ROUND(SUMIF(Anlagenbewegungsdaten_AV!B:B,A50,Anlagenbewegungsdaten_AV!D:D),2),ROUND(M50*L50%,2))</f>
        <v>0</v>
      </c>
      <c r="O50" s="328">
        <f>ROUND(N50-SUMIF(Anlagenbewegungsdaten_AV!B:B,A50,Anlagenbewegungsdaten_AV!D:D),3)</f>
        <v>0</v>
      </c>
    </row>
    <row r="51" spans="1:15" ht="15" customHeight="1" x14ac:dyDescent="0.25">
      <c r="A51" s="260" t="s">
        <v>2455</v>
      </c>
      <c r="B51" s="165" t="s">
        <v>2107</v>
      </c>
      <c r="C51" s="165" t="s">
        <v>4047</v>
      </c>
      <c r="D51" s="165" t="s">
        <v>2421</v>
      </c>
      <c r="E51" s="165"/>
      <c r="F51" s="249">
        <v>7.36</v>
      </c>
      <c r="G51" s="331">
        <f>ROUND(SUMIF(Anlagenbewegungsdaten!B:B,A51,Anlagenbewegungsdaten!C:C),3)</f>
        <v>0</v>
      </c>
      <c r="H51" s="332">
        <f>IF(ISBLANK(F51),ROUND(SUMIF(Anlagenbewegungsdaten!B:B,A51,Anlagenbewegungsdaten!D:D),2),ROUND(G51*F51%,2))</f>
        <v>0</v>
      </c>
      <c r="I51" s="332">
        <f>ROUND((H51-SUMIF(Anlagenbewegungsdaten!$B:$B,A51,Anlagenbewegungsdaten!D:D)),3)</f>
        <v>0</v>
      </c>
      <c r="J51" s="333" t="s">
        <v>5179</v>
      </c>
      <c r="K51" s="333" t="s">
        <v>5192</v>
      </c>
      <c r="L51" s="510">
        <v>5.89</v>
      </c>
      <c r="M51" s="330">
        <f>ROUND(SUMIF(Anlagenbewegungsdaten_AV!B:B,A51,Anlagenbewegungsdaten_AV!C:C),3)</f>
        <v>0</v>
      </c>
      <c r="N51" s="328">
        <f>IF(ISBLANK(L51),ROUND(SUMIF(Anlagenbewegungsdaten_AV!B:B,A51,Anlagenbewegungsdaten_AV!D:D),2),ROUND(M51*L51%,2))</f>
        <v>0</v>
      </c>
      <c r="O51" s="328">
        <f>ROUND(N51-SUMIF(Anlagenbewegungsdaten_AV!B:B,A51,Anlagenbewegungsdaten_AV!D:D),3)</f>
        <v>0</v>
      </c>
    </row>
    <row r="52" spans="1:15" ht="15" customHeight="1" x14ac:dyDescent="0.25">
      <c r="A52" s="260" t="s">
        <v>2456</v>
      </c>
      <c r="B52" s="165" t="s">
        <v>2107</v>
      </c>
      <c r="C52" s="165" t="s">
        <v>4047</v>
      </c>
      <c r="D52" s="165" t="s">
        <v>2423</v>
      </c>
      <c r="E52" s="165"/>
      <c r="F52" s="249">
        <v>6.38</v>
      </c>
      <c r="G52" s="331">
        <f>ROUND(SUMIF(Anlagenbewegungsdaten!B:B,A52,Anlagenbewegungsdaten!C:C),3)</f>
        <v>0</v>
      </c>
      <c r="H52" s="332">
        <f>IF(ISBLANK(F52),ROUND(SUMIF(Anlagenbewegungsdaten!B:B,A52,Anlagenbewegungsdaten!D:D),2),ROUND(G52*F52%,2))</f>
        <v>0</v>
      </c>
      <c r="I52" s="332">
        <f>ROUND((H52-SUMIF(Anlagenbewegungsdaten!$B:$B,A52,Anlagenbewegungsdaten!D:D)),3)</f>
        <v>0</v>
      </c>
      <c r="J52" s="333" t="s">
        <v>5179</v>
      </c>
      <c r="K52" s="333" t="s">
        <v>5192</v>
      </c>
      <c r="L52" s="510">
        <v>5.0999999999999996</v>
      </c>
      <c r="M52" s="330">
        <f>ROUND(SUMIF(Anlagenbewegungsdaten_AV!B:B,A52,Anlagenbewegungsdaten_AV!C:C),3)</f>
        <v>0</v>
      </c>
      <c r="N52" s="328">
        <f>IF(ISBLANK(L52),ROUND(SUMIF(Anlagenbewegungsdaten_AV!B:B,A52,Anlagenbewegungsdaten_AV!D:D),2),ROUND(M52*L52%,2))</f>
        <v>0</v>
      </c>
      <c r="O52" s="328">
        <f>ROUND(N52-SUMIF(Anlagenbewegungsdaten_AV!B:B,A52,Anlagenbewegungsdaten_AV!D:D),3)</f>
        <v>0</v>
      </c>
    </row>
    <row r="53" spans="1:15" ht="15" customHeight="1" x14ac:dyDescent="0.25">
      <c r="A53" s="260" t="s">
        <v>2457</v>
      </c>
      <c r="B53" s="165" t="s">
        <v>2107</v>
      </c>
      <c r="C53" s="165" t="s">
        <v>4047</v>
      </c>
      <c r="D53" s="165" t="s">
        <v>2425</v>
      </c>
      <c r="E53" s="165"/>
      <c r="F53" s="249">
        <v>5.86</v>
      </c>
      <c r="G53" s="331">
        <f>ROUND(SUMIF(Anlagenbewegungsdaten!B:B,A53,Anlagenbewegungsdaten!C:C),3)</f>
        <v>0</v>
      </c>
      <c r="H53" s="332">
        <f>IF(ISBLANK(F53),ROUND(SUMIF(Anlagenbewegungsdaten!B:B,A53,Anlagenbewegungsdaten!D:D),2),ROUND(G53*F53%,2))</f>
        <v>0</v>
      </c>
      <c r="I53" s="332">
        <f>ROUND((H53-SUMIF(Anlagenbewegungsdaten!$B:$B,A53,Anlagenbewegungsdaten!D:D)),3)</f>
        <v>0</v>
      </c>
      <c r="J53" s="333" t="s">
        <v>5179</v>
      </c>
      <c r="K53" s="333" t="s">
        <v>5192</v>
      </c>
      <c r="L53" s="510">
        <v>4.6900000000000004</v>
      </c>
      <c r="M53" s="330">
        <f>ROUND(SUMIF(Anlagenbewegungsdaten_AV!B:B,A53,Anlagenbewegungsdaten_AV!C:C),3)</f>
        <v>0</v>
      </c>
      <c r="N53" s="328">
        <f>IF(ISBLANK(L53),ROUND(SUMIF(Anlagenbewegungsdaten_AV!B:B,A53,Anlagenbewegungsdaten_AV!D:D),2),ROUND(M53*L53%,2))</f>
        <v>0</v>
      </c>
      <c r="O53" s="328">
        <f>ROUND(N53-SUMIF(Anlagenbewegungsdaten_AV!B:B,A53,Anlagenbewegungsdaten_AV!D:D),3)</f>
        <v>0</v>
      </c>
    </row>
    <row r="54" spans="1:15" ht="15" customHeight="1" x14ac:dyDescent="0.25">
      <c r="A54" s="260" t="s">
        <v>2458</v>
      </c>
      <c r="B54" s="165" t="s">
        <v>2107</v>
      </c>
      <c r="C54" s="165" t="s">
        <v>4047</v>
      </c>
      <c r="D54" s="165" t="s">
        <v>2427</v>
      </c>
      <c r="E54" s="165"/>
      <c r="F54" s="249">
        <v>4.38</v>
      </c>
      <c r="G54" s="331">
        <f>ROUND(SUMIF(Anlagenbewegungsdaten!B:B,A54,Anlagenbewegungsdaten!C:C),3)</f>
        <v>0</v>
      </c>
      <c r="H54" s="332">
        <f>IF(ISBLANK(F54),ROUND(SUMIF(Anlagenbewegungsdaten!B:B,A54,Anlagenbewegungsdaten!D:D),2),ROUND(G54*F54%,2))</f>
        <v>0</v>
      </c>
      <c r="I54" s="332">
        <f>ROUND((H54-SUMIF(Anlagenbewegungsdaten!$B:$B,A54,Anlagenbewegungsdaten!D:D)),3)</f>
        <v>0</v>
      </c>
      <c r="J54" s="333" t="s">
        <v>5179</v>
      </c>
      <c r="K54" s="333" t="s">
        <v>5192</v>
      </c>
      <c r="L54" s="510">
        <v>3.5</v>
      </c>
      <c r="M54" s="330">
        <f>ROUND(SUMIF(Anlagenbewegungsdaten_AV!B:B,A54,Anlagenbewegungsdaten_AV!C:C),3)</f>
        <v>0</v>
      </c>
      <c r="N54" s="328">
        <f>IF(ISBLANK(L54),ROUND(SUMIF(Anlagenbewegungsdaten_AV!B:B,A54,Anlagenbewegungsdaten_AV!D:D),2),ROUND(M54*L54%,2))</f>
        <v>0</v>
      </c>
      <c r="O54" s="328">
        <f>ROUND(N54-SUMIF(Anlagenbewegungsdaten_AV!B:B,A54,Anlagenbewegungsdaten_AV!D:D),3)</f>
        <v>0</v>
      </c>
    </row>
    <row r="55" spans="1:15" ht="15" customHeight="1" x14ac:dyDescent="0.25">
      <c r="A55" s="260" t="s">
        <v>2459</v>
      </c>
      <c r="B55" s="165" t="s">
        <v>2107</v>
      </c>
      <c r="C55" s="165" t="s">
        <v>4047</v>
      </c>
      <c r="D55" s="165" t="s">
        <v>2429</v>
      </c>
      <c r="E55" s="165"/>
      <c r="F55" s="249">
        <v>3.54</v>
      </c>
      <c r="G55" s="331">
        <f>ROUND(SUMIF(Anlagenbewegungsdaten!B:B,A55,Anlagenbewegungsdaten!C:C),3)</f>
        <v>0</v>
      </c>
      <c r="H55" s="332">
        <f>IF(ISBLANK(F55),ROUND(SUMIF(Anlagenbewegungsdaten!B:B,A55,Anlagenbewegungsdaten!D:D),2),ROUND(G55*F55%,2))</f>
        <v>0</v>
      </c>
      <c r="I55" s="332">
        <f>ROUND((H55-SUMIF(Anlagenbewegungsdaten!$B:$B,A55,Anlagenbewegungsdaten!D:D)),3)</f>
        <v>0</v>
      </c>
      <c r="J55" s="333" t="s">
        <v>5179</v>
      </c>
      <c r="K55" s="333" t="s">
        <v>5192</v>
      </c>
      <c r="L55" s="510">
        <v>2.83</v>
      </c>
      <c r="M55" s="330">
        <f>ROUND(SUMIF(Anlagenbewegungsdaten_AV!B:B,A55,Anlagenbewegungsdaten_AV!C:C),3)</f>
        <v>0</v>
      </c>
      <c r="N55" s="328">
        <f>IF(ISBLANK(L55),ROUND(SUMIF(Anlagenbewegungsdaten_AV!B:B,A55,Anlagenbewegungsdaten_AV!D:D),2),ROUND(M55*L55%,2))</f>
        <v>0</v>
      </c>
      <c r="O55" s="328">
        <f>ROUND(N55-SUMIF(Anlagenbewegungsdaten_AV!B:B,A55,Anlagenbewegungsdaten_AV!D:D),3)</f>
        <v>0</v>
      </c>
    </row>
    <row r="56" spans="1:15" ht="15" customHeight="1" x14ac:dyDescent="0.25">
      <c r="A56" s="260"/>
      <c r="B56" s="165"/>
      <c r="C56" s="165"/>
      <c r="D56" s="165"/>
      <c r="E56" s="165"/>
      <c r="F56" s="249"/>
    </row>
    <row r="57" spans="1:15" ht="15" customHeight="1" x14ac:dyDescent="0.25">
      <c r="A57" s="261" t="s">
        <v>1537</v>
      </c>
      <c r="B57" s="171" t="s">
        <v>2107</v>
      </c>
      <c r="C57" s="171" t="s">
        <v>4048</v>
      </c>
      <c r="D57" s="172" t="s">
        <v>2564</v>
      </c>
      <c r="E57" s="171"/>
      <c r="F57" s="246">
        <v>12.67</v>
      </c>
      <c r="G57" s="331">
        <f>ROUND(SUMIF(Anlagenbewegungsdaten!B:B,A57,Anlagenbewegungsdaten!C:C),3)</f>
        <v>0</v>
      </c>
      <c r="H57" s="332">
        <f>IF(ISBLANK(F57),ROUND(SUMIF(Anlagenbewegungsdaten!B:B,A57,Anlagenbewegungsdaten!D:D),2),ROUND(G57*F57%,2))</f>
        <v>0</v>
      </c>
      <c r="I57" s="332">
        <f>ROUND((H57-SUMIF(Anlagenbewegungsdaten!$B:$B,A57,Anlagenbewegungsdaten!D:D)),3)</f>
        <v>0</v>
      </c>
      <c r="J57" s="333" t="s">
        <v>5179</v>
      </c>
      <c r="K57" s="333" t="s">
        <v>5192</v>
      </c>
      <c r="L57" s="510">
        <v>10.14</v>
      </c>
      <c r="M57" s="330">
        <f>ROUND(SUMIF(Anlagenbewegungsdaten_AV!B:B,A57,Anlagenbewegungsdaten_AV!C:C),3)</f>
        <v>0</v>
      </c>
      <c r="N57" s="328">
        <f>IF(ISBLANK(L57),ROUND(SUMIF(Anlagenbewegungsdaten_AV!B:B,A57,Anlagenbewegungsdaten_AV!D:D),2),ROUND(M57*L57%,2))</f>
        <v>0</v>
      </c>
      <c r="O57" s="328">
        <f>ROUND(N57-SUMIF(Anlagenbewegungsdaten_AV!B:B,A57,Anlagenbewegungsdaten_AV!D:D),3)</f>
        <v>0</v>
      </c>
    </row>
    <row r="58" spans="1:15" ht="15" customHeight="1" x14ac:dyDescent="0.25">
      <c r="A58" s="261" t="s">
        <v>1538</v>
      </c>
      <c r="B58" s="171" t="s">
        <v>2107</v>
      </c>
      <c r="C58" s="171" t="s">
        <v>4048</v>
      </c>
      <c r="D58" s="171" t="s">
        <v>1539</v>
      </c>
      <c r="E58" s="171"/>
      <c r="F58" s="246">
        <v>11.67</v>
      </c>
      <c r="G58" s="331">
        <f>ROUND(SUMIF(Anlagenbewegungsdaten!B:B,A58,Anlagenbewegungsdaten!C:C),3)</f>
        <v>0</v>
      </c>
      <c r="H58" s="332">
        <f>IF(ISBLANK(F58),ROUND(SUMIF(Anlagenbewegungsdaten!B:B,A58,Anlagenbewegungsdaten!D:D),2),ROUND(G58*F58%,2))</f>
        <v>0</v>
      </c>
      <c r="I58" s="332">
        <f>ROUND((H58-SUMIF(Anlagenbewegungsdaten!$B:$B,A58,Anlagenbewegungsdaten!D:D)),3)</f>
        <v>0</v>
      </c>
      <c r="J58" s="333" t="s">
        <v>5179</v>
      </c>
      <c r="K58" s="333" t="s">
        <v>5192</v>
      </c>
      <c r="L58" s="510">
        <v>9.34</v>
      </c>
      <c r="M58" s="330">
        <f>ROUND(SUMIF(Anlagenbewegungsdaten_AV!B:B,A58,Anlagenbewegungsdaten_AV!C:C),3)</f>
        <v>0</v>
      </c>
      <c r="N58" s="328">
        <f>IF(ISBLANK(L58),ROUND(SUMIF(Anlagenbewegungsdaten_AV!B:B,A58,Anlagenbewegungsdaten_AV!D:D),2),ROUND(M58*L58%,2))</f>
        <v>0</v>
      </c>
      <c r="O58" s="328">
        <f>ROUND(N58-SUMIF(Anlagenbewegungsdaten_AV!B:B,A58,Anlagenbewegungsdaten_AV!D:D),3)</f>
        <v>0</v>
      </c>
    </row>
    <row r="59" spans="1:15" ht="15" customHeight="1" x14ac:dyDescent="0.25">
      <c r="A59" s="261" t="s">
        <v>1540</v>
      </c>
      <c r="B59" s="171" t="s">
        <v>2107</v>
      </c>
      <c r="C59" s="171" t="s">
        <v>4048</v>
      </c>
      <c r="D59" s="171" t="s">
        <v>1541</v>
      </c>
      <c r="E59" s="171"/>
      <c r="F59" s="246">
        <v>8.65</v>
      </c>
      <c r="G59" s="331">
        <f>ROUND(SUMIF(Anlagenbewegungsdaten!B:B,A59,Anlagenbewegungsdaten!C:C),3)</f>
        <v>0</v>
      </c>
      <c r="H59" s="332">
        <f>IF(ISBLANK(F59),ROUND(SUMIF(Anlagenbewegungsdaten!B:B,A59,Anlagenbewegungsdaten!D:D),2),ROUND(G59*F59%,2))</f>
        <v>0</v>
      </c>
      <c r="I59" s="332">
        <f>ROUND((H59-SUMIF(Anlagenbewegungsdaten!$B:$B,A59,Anlagenbewegungsdaten!D:D)),3)</f>
        <v>0</v>
      </c>
      <c r="J59" s="333" t="s">
        <v>5179</v>
      </c>
      <c r="K59" s="333" t="s">
        <v>5192</v>
      </c>
      <c r="L59" s="510">
        <v>6.92</v>
      </c>
      <c r="M59" s="330">
        <f>ROUND(SUMIF(Anlagenbewegungsdaten_AV!B:B,A59,Anlagenbewegungsdaten_AV!C:C),3)</f>
        <v>0</v>
      </c>
      <c r="N59" s="328">
        <f>IF(ISBLANK(L59),ROUND(SUMIF(Anlagenbewegungsdaten_AV!B:B,A59,Anlagenbewegungsdaten_AV!D:D),2),ROUND(M59*L59%,2))</f>
        <v>0</v>
      </c>
      <c r="O59" s="328">
        <f>ROUND(N59-SUMIF(Anlagenbewegungsdaten_AV!B:B,A59,Anlagenbewegungsdaten_AV!D:D),3)</f>
        <v>0</v>
      </c>
    </row>
    <row r="60" spans="1:15" ht="15" customHeight="1" x14ac:dyDescent="0.25">
      <c r="A60" s="261" t="s">
        <v>1542</v>
      </c>
      <c r="B60" s="171" t="s">
        <v>2107</v>
      </c>
      <c r="C60" s="171" t="s">
        <v>4048</v>
      </c>
      <c r="D60" s="171" t="s">
        <v>1543</v>
      </c>
      <c r="E60" s="171"/>
      <c r="F60" s="246">
        <v>7.65</v>
      </c>
      <c r="G60" s="331">
        <f>ROUND(SUMIF(Anlagenbewegungsdaten!B:B,A60,Anlagenbewegungsdaten!C:C),3)</f>
        <v>0</v>
      </c>
      <c r="H60" s="332">
        <f>IF(ISBLANK(F60),ROUND(SUMIF(Anlagenbewegungsdaten!B:B,A60,Anlagenbewegungsdaten!D:D),2),ROUND(G60*F60%,2))</f>
        <v>0</v>
      </c>
      <c r="I60" s="332">
        <f>ROUND((H60-SUMIF(Anlagenbewegungsdaten!$B:$B,A60,Anlagenbewegungsdaten!D:D)),3)</f>
        <v>0</v>
      </c>
      <c r="J60" s="333" t="s">
        <v>5179</v>
      </c>
      <c r="K60" s="333" t="s">
        <v>5192</v>
      </c>
      <c r="L60" s="510">
        <v>6.12</v>
      </c>
      <c r="M60" s="330">
        <f>ROUND(SUMIF(Anlagenbewegungsdaten_AV!B:B,A60,Anlagenbewegungsdaten_AV!C:C),3)</f>
        <v>0</v>
      </c>
      <c r="N60" s="328">
        <f>IF(ISBLANK(L60),ROUND(SUMIF(Anlagenbewegungsdaten_AV!B:B,A60,Anlagenbewegungsdaten_AV!D:D),2),ROUND(M60*L60%,2))</f>
        <v>0</v>
      </c>
      <c r="O60" s="328">
        <f>ROUND(N60-SUMIF(Anlagenbewegungsdaten_AV!B:B,A60,Anlagenbewegungsdaten_AV!D:D),3)</f>
        <v>0</v>
      </c>
    </row>
    <row r="61" spans="1:15" ht="15" customHeight="1" x14ac:dyDescent="0.25">
      <c r="A61" s="261" t="s">
        <v>1544</v>
      </c>
      <c r="B61" s="171" t="s">
        <v>2107</v>
      </c>
      <c r="C61" s="171" t="s">
        <v>4048</v>
      </c>
      <c r="D61" s="171" t="s">
        <v>1545</v>
      </c>
      <c r="E61" s="171"/>
      <c r="F61" s="246">
        <v>8.65</v>
      </c>
      <c r="G61" s="331">
        <f>ROUND(SUMIF(Anlagenbewegungsdaten!B:B,A61,Anlagenbewegungsdaten!C:C),3)</f>
        <v>0</v>
      </c>
      <c r="H61" s="332">
        <f>IF(ISBLANK(F61),ROUND(SUMIF(Anlagenbewegungsdaten!B:B,A61,Anlagenbewegungsdaten!D:D),2),ROUND(G61*F61%,2))</f>
        <v>0</v>
      </c>
      <c r="I61" s="332">
        <f>ROUND((H61-SUMIF(Anlagenbewegungsdaten!$B:$B,A61,Anlagenbewegungsdaten!D:D)),3)</f>
        <v>0</v>
      </c>
      <c r="J61" s="333" t="s">
        <v>5179</v>
      </c>
      <c r="K61" s="333" t="s">
        <v>5192</v>
      </c>
      <c r="L61" s="510">
        <v>6.92</v>
      </c>
      <c r="M61" s="330">
        <f>ROUND(SUMIF(Anlagenbewegungsdaten_AV!B:B,A61,Anlagenbewegungsdaten_AV!C:C),3)</f>
        <v>0</v>
      </c>
      <c r="N61" s="328">
        <f>IF(ISBLANK(L61),ROUND(SUMIF(Anlagenbewegungsdaten_AV!B:B,A61,Anlagenbewegungsdaten_AV!D:D),2),ROUND(M61*L61%,2))</f>
        <v>0</v>
      </c>
      <c r="O61" s="328">
        <f>ROUND(N61-SUMIF(Anlagenbewegungsdaten_AV!B:B,A61,Anlagenbewegungsdaten_AV!D:D),3)</f>
        <v>0</v>
      </c>
    </row>
    <row r="62" spans="1:15" ht="15" customHeight="1" x14ac:dyDescent="0.25">
      <c r="A62" s="261" t="s">
        <v>1546</v>
      </c>
      <c r="B62" s="171" t="s">
        <v>2107</v>
      </c>
      <c r="C62" s="171" t="s">
        <v>4048</v>
      </c>
      <c r="D62" s="172" t="s">
        <v>1547</v>
      </c>
      <c r="E62" s="171"/>
      <c r="F62" s="246">
        <v>7.29</v>
      </c>
      <c r="G62" s="331">
        <f>ROUND(SUMIF(Anlagenbewegungsdaten!B:B,A62,Anlagenbewegungsdaten!C:C),3)</f>
        <v>0</v>
      </c>
      <c r="H62" s="332">
        <f>IF(ISBLANK(F62),ROUND(SUMIF(Anlagenbewegungsdaten!B:B,A62,Anlagenbewegungsdaten!D:D),2),ROUND(G62*F62%,2))</f>
        <v>0</v>
      </c>
      <c r="I62" s="332">
        <f>ROUND((H62-SUMIF(Anlagenbewegungsdaten!$B:$B,A62,Anlagenbewegungsdaten!D:D)),3)</f>
        <v>0</v>
      </c>
      <c r="J62" s="333" t="s">
        <v>5179</v>
      </c>
      <c r="K62" s="333" t="s">
        <v>5192</v>
      </c>
      <c r="L62" s="510">
        <v>5.83</v>
      </c>
      <c r="M62" s="330">
        <f>ROUND(SUMIF(Anlagenbewegungsdaten_AV!B:B,A62,Anlagenbewegungsdaten_AV!C:C),3)</f>
        <v>0</v>
      </c>
      <c r="N62" s="328">
        <f>IF(ISBLANK(L62),ROUND(SUMIF(Anlagenbewegungsdaten_AV!B:B,A62,Anlagenbewegungsdaten_AV!D:D),2),ROUND(M62*L62%,2))</f>
        <v>0</v>
      </c>
      <c r="O62" s="328">
        <f>ROUND(N62-SUMIF(Anlagenbewegungsdaten_AV!B:B,A62,Anlagenbewegungsdaten_AV!D:D),3)</f>
        <v>0</v>
      </c>
    </row>
    <row r="63" spans="1:15" ht="15" customHeight="1" x14ac:dyDescent="0.25">
      <c r="A63" s="261" t="s">
        <v>1548</v>
      </c>
      <c r="B63" s="171" t="s">
        <v>2107</v>
      </c>
      <c r="C63" s="171" t="s">
        <v>4048</v>
      </c>
      <c r="D63" s="172" t="s">
        <v>1549</v>
      </c>
      <c r="E63" s="171"/>
      <c r="F63" s="246">
        <v>6.32</v>
      </c>
      <c r="G63" s="331">
        <f>ROUND(SUMIF(Anlagenbewegungsdaten!B:B,A63,Anlagenbewegungsdaten!C:C),3)</f>
        <v>0</v>
      </c>
      <c r="H63" s="332">
        <f>IF(ISBLANK(F63),ROUND(SUMIF(Anlagenbewegungsdaten!B:B,A63,Anlagenbewegungsdaten!D:D),2),ROUND(G63*F63%,2))</f>
        <v>0</v>
      </c>
      <c r="I63" s="332">
        <f>ROUND((H63-SUMIF(Anlagenbewegungsdaten!$B:$B,A63,Anlagenbewegungsdaten!D:D)),3)</f>
        <v>0</v>
      </c>
      <c r="J63" s="333" t="s">
        <v>5179</v>
      </c>
      <c r="K63" s="333" t="s">
        <v>5192</v>
      </c>
      <c r="L63" s="510">
        <v>5.0599999999999996</v>
      </c>
      <c r="M63" s="330">
        <f>ROUND(SUMIF(Anlagenbewegungsdaten_AV!B:B,A63,Anlagenbewegungsdaten_AV!C:C),3)</f>
        <v>0</v>
      </c>
      <c r="N63" s="328">
        <f>IF(ISBLANK(L63),ROUND(SUMIF(Anlagenbewegungsdaten_AV!B:B,A63,Anlagenbewegungsdaten_AV!D:D),2),ROUND(M63*L63%,2))</f>
        <v>0</v>
      </c>
      <c r="O63" s="328">
        <f>ROUND(N63-SUMIF(Anlagenbewegungsdaten_AV!B:B,A63,Anlagenbewegungsdaten_AV!D:D),3)</f>
        <v>0</v>
      </c>
    </row>
    <row r="64" spans="1:15" ht="15" customHeight="1" x14ac:dyDescent="0.25">
      <c r="A64" s="261" t="s">
        <v>1550</v>
      </c>
      <c r="B64" s="171" t="s">
        <v>2107</v>
      </c>
      <c r="C64" s="171" t="s">
        <v>4048</v>
      </c>
      <c r="D64" s="172" t="s">
        <v>1551</v>
      </c>
      <c r="E64" s="171"/>
      <c r="F64" s="246">
        <v>5.8</v>
      </c>
      <c r="G64" s="331">
        <f>ROUND(SUMIF(Anlagenbewegungsdaten!B:B,A64,Anlagenbewegungsdaten!C:C),3)</f>
        <v>0</v>
      </c>
      <c r="H64" s="332">
        <f>IF(ISBLANK(F64),ROUND(SUMIF(Anlagenbewegungsdaten!B:B,A64,Anlagenbewegungsdaten!D:D),2),ROUND(G64*F64%,2))</f>
        <v>0</v>
      </c>
      <c r="I64" s="332">
        <f>ROUND((H64-SUMIF(Anlagenbewegungsdaten!$B:$B,A64,Anlagenbewegungsdaten!D:D)),3)</f>
        <v>0</v>
      </c>
      <c r="J64" s="333" t="s">
        <v>5179</v>
      </c>
      <c r="K64" s="333" t="s">
        <v>5192</v>
      </c>
      <c r="L64" s="510">
        <v>4.6399999999999997</v>
      </c>
      <c r="M64" s="330">
        <f>ROUND(SUMIF(Anlagenbewegungsdaten_AV!B:B,A64,Anlagenbewegungsdaten_AV!C:C),3)</f>
        <v>0</v>
      </c>
      <c r="N64" s="328">
        <f>IF(ISBLANK(L64),ROUND(SUMIF(Anlagenbewegungsdaten_AV!B:B,A64,Anlagenbewegungsdaten_AV!D:D),2),ROUND(M64*L64%,2))</f>
        <v>0</v>
      </c>
      <c r="O64" s="328">
        <f>ROUND(N64-SUMIF(Anlagenbewegungsdaten_AV!B:B,A64,Anlagenbewegungsdaten_AV!D:D),3)</f>
        <v>0</v>
      </c>
    </row>
    <row r="65" spans="1:15" ht="15" customHeight="1" x14ac:dyDescent="0.25">
      <c r="A65" s="261" t="s">
        <v>1552</v>
      </c>
      <c r="B65" s="171" t="s">
        <v>2107</v>
      </c>
      <c r="C65" s="171" t="s">
        <v>4048</v>
      </c>
      <c r="D65" s="172" t="s">
        <v>1553</v>
      </c>
      <c r="E65" s="171"/>
      <c r="F65" s="246">
        <v>4.34</v>
      </c>
      <c r="G65" s="331">
        <f>ROUND(SUMIF(Anlagenbewegungsdaten!B:B,A65,Anlagenbewegungsdaten!C:C),3)</f>
        <v>0</v>
      </c>
      <c r="H65" s="332">
        <f>IF(ISBLANK(F65),ROUND(SUMIF(Anlagenbewegungsdaten!B:B,A65,Anlagenbewegungsdaten!D:D),2),ROUND(G65*F65%,2))</f>
        <v>0</v>
      </c>
      <c r="I65" s="332">
        <f>ROUND((H65-SUMIF(Anlagenbewegungsdaten!$B:$B,A65,Anlagenbewegungsdaten!D:D)),3)</f>
        <v>0</v>
      </c>
      <c r="J65" s="333" t="s">
        <v>5179</v>
      </c>
      <c r="K65" s="333" t="s">
        <v>5192</v>
      </c>
      <c r="L65" s="510">
        <v>3.47</v>
      </c>
      <c r="M65" s="330">
        <f>ROUND(SUMIF(Anlagenbewegungsdaten_AV!B:B,A65,Anlagenbewegungsdaten_AV!C:C),3)</f>
        <v>0</v>
      </c>
      <c r="N65" s="328">
        <f>IF(ISBLANK(L65),ROUND(SUMIF(Anlagenbewegungsdaten_AV!B:B,A65,Anlagenbewegungsdaten_AV!D:D),2),ROUND(M65*L65%,2))</f>
        <v>0</v>
      </c>
      <c r="O65" s="328">
        <f>ROUND(N65-SUMIF(Anlagenbewegungsdaten_AV!B:B,A65,Anlagenbewegungsdaten_AV!D:D),3)</f>
        <v>0</v>
      </c>
    </row>
    <row r="66" spans="1:15" ht="15" customHeight="1" x14ac:dyDescent="0.25">
      <c r="A66" s="261" t="s">
        <v>1554</v>
      </c>
      <c r="B66" s="171" t="s">
        <v>2107</v>
      </c>
      <c r="C66" s="171" t="s">
        <v>4048</v>
      </c>
      <c r="D66" s="172" t="s">
        <v>1555</v>
      </c>
      <c r="E66" s="171"/>
      <c r="F66" s="246">
        <v>3.5</v>
      </c>
      <c r="G66" s="331">
        <f>ROUND(SUMIF(Anlagenbewegungsdaten!B:B,A66,Anlagenbewegungsdaten!C:C),3)</f>
        <v>0</v>
      </c>
      <c r="H66" s="332">
        <f>IF(ISBLANK(F66),ROUND(SUMIF(Anlagenbewegungsdaten!B:B,A66,Anlagenbewegungsdaten!D:D),2),ROUND(G66*F66%,2))</f>
        <v>0</v>
      </c>
      <c r="I66" s="332">
        <f>ROUND((H66-SUMIF(Anlagenbewegungsdaten!$B:$B,A66,Anlagenbewegungsdaten!D:D)),3)</f>
        <v>0</v>
      </c>
      <c r="J66" s="333" t="s">
        <v>5179</v>
      </c>
      <c r="K66" s="333" t="s">
        <v>5192</v>
      </c>
      <c r="L66" s="510">
        <v>2.8</v>
      </c>
      <c r="M66" s="330">
        <f>ROUND(SUMIF(Anlagenbewegungsdaten_AV!B:B,A66,Anlagenbewegungsdaten_AV!C:C),3)</f>
        <v>0</v>
      </c>
      <c r="N66" s="328">
        <f>IF(ISBLANK(L66),ROUND(SUMIF(Anlagenbewegungsdaten_AV!B:B,A66,Anlagenbewegungsdaten_AV!D:D),2),ROUND(M66*L66%,2))</f>
        <v>0</v>
      </c>
      <c r="O66" s="328">
        <f>ROUND(N66-SUMIF(Anlagenbewegungsdaten_AV!B:B,A66,Anlagenbewegungsdaten_AV!D:D),3)</f>
        <v>0</v>
      </c>
    </row>
    <row r="67" spans="1:15" ht="15" customHeight="1" x14ac:dyDescent="0.25">
      <c r="A67" s="260"/>
      <c r="B67" s="165"/>
      <c r="C67" s="165"/>
      <c r="D67" s="165"/>
      <c r="E67" s="165"/>
      <c r="F67" s="249"/>
    </row>
    <row r="68" spans="1:15" ht="15" customHeight="1" x14ac:dyDescent="0.25">
      <c r="A68" s="261" t="s">
        <v>2563</v>
      </c>
      <c r="B68" s="171" t="s">
        <v>2107</v>
      </c>
      <c r="C68" s="172" t="s">
        <v>4049</v>
      </c>
      <c r="D68" s="172" t="s">
        <v>2564</v>
      </c>
      <c r="E68" s="171"/>
      <c r="F68" s="246">
        <v>12.67</v>
      </c>
      <c r="G68" s="331">
        <f>ROUND(SUMIF(Anlagenbewegungsdaten!B:B,A68,Anlagenbewegungsdaten!C:C),3)</f>
        <v>0</v>
      </c>
      <c r="H68" s="332">
        <f>IF(ISBLANK(F68),ROUND(SUMIF(Anlagenbewegungsdaten!B:B,A68,Anlagenbewegungsdaten!D:D),2),ROUND(G68*F68%,2))</f>
        <v>0</v>
      </c>
      <c r="I68" s="332">
        <f>ROUND((H68-SUMIF(Anlagenbewegungsdaten!$B:$B,A68,Anlagenbewegungsdaten!D:D)),3)</f>
        <v>0</v>
      </c>
      <c r="J68" s="333" t="s">
        <v>5179</v>
      </c>
      <c r="K68" s="333" t="s">
        <v>5192</v>
      </c>
      <c r="L68" s="510">
        <v>10.14</v>
      </c>
      <c r="M68" s="330">
        <f>ROUND(SUMIF(Anlagenbewegungsdaten_AV!B:B,A68,Anlagenbewegungsdaten_AV!C:C),3)</f>
        <v>0</v>
      </c>
      <c r="N68" s="328">
        <f>IF(ISBLANK(L68),ROUND(SUMIF(Anlagenbewegungsdaten_AV!B:B,A68,Anlagenbewegungsdaten_AV!D:D),2),ROUND(M68*L68%,2))</f>
        <v>0</v>
      </c>
      <c r="O68" s="328">
        <f>ROUND(N68-SUMIF(Anlagenbewegungsdaten_AV!B:B,A68,Anlagenbewegungsdaten_AV!D:D),3)</f>
        <v>0</v>
      </c>
    </row>
    <row r="69" spans="1:15" ht="15" customHeight="1" x14ac:dyDescent="0.25">
      <c r="A69" s="261" t="s">
        <v>2565</v>
      </c>
      <c r="B69" s="171" t="s">
        <v>2107</v>
      </c>
      <c r="C69" s="172" t="s">
        <v>4049</v>
      </c>
      <c r="D69" s="171" t="s">
        <v>1539</v>
      </c>
      <c r="E69" s="171"/>
      <c r="F69" s="246">
        <v>11.67</v>
      </c>
      <c r="G69" s="331">
        <f>ROUND(SUMIF(Anlagenbewegungsdaten!B:B,A69,Anlagenbewegungsdaten!C:C),3)</f>
        <v>0</v>
      </c>
      <c r="H69" s="332">
        <f>IF(ISBLANK(F69),ROUND(SUMIF(Anlagenbewegungsdaten!B:B,A69,Anlagenbewegungsdaten!D:D),2),ROUND(G69*F69%,2))</f>
        <v>0</v>
      </c>
      <c r="I69" s="332">
        <f>ROUND((H69-SUMIF(Anlagenbewegungsdaten!$B:$B,A69,Anlagenbewegungsdaten!D:D)),3)</f>
        <v>0</v>
      </c>
      <c r="J69" s="333" t="s">
        <v>5179</v>
      </c>
      <c r="K69" s="333" t="s">
        <v>5192</v>
      </c>
      <c r="L69" s="510">
        <v>9.34</v>
      </c>
      <c r="M69" s="330">
        <f>ROUND(SUMIF(Anlagenbewegungsdaten_AV!B:B,A69,Anlagenbewegungsdaten_AV!C:C),3)</f>
        <v>0</v>
      </c>
      <c r="N69" s="328">
        <f>IF(ISBLANK(L69),ROUND(SUMIF(Anlagenbewegungsdaten_AV!B:B,A69,Anlagenbewegungsdaten_AV!D:D),2),ROUND(M69*L69%,2))</f>
        <v>0</v>
      </c>
      <c r="O69" s="328">
        <f>ROUND(N69-SUMIF(Anlagenbewegungsdaten_AV!B:B,A69,Anlagenbewegungsdaten_AV!D:D),3)</f>
        <v>0</v>
      </c>
    </row>
    <row r="70" spans="1:15" ht="15" customHeight="1" x14ac:dyDescent="0.25">
      <c r="A70" s="261" t="s">
        <v>2566</v>
      </c>
      <c r="B70" s="171" t="s">
        <v>2107</v>
      </c>
      <c r="C70" s="172" t="s">
        <v>4049</v>
      </c>
      <c r="D70" s="171" t="s">
        <v>1541</v>
      </c>
      <c r="E70" s="171"/>
      <c r="F70" s="246">
        <v>8.65</v>
      </c>
      <c r="G70" s="331">
        <f>ROUND(SUMIF(Anlagenbewegungsdaten!B:B,A70,Anlagenbewegungsdaten!C:C),3)</f>
        <v>0</v>
      </c>
      <c r="H70" s="332">
        <f>IF(ISBLANK(F70),ROUND(SUMIF(Anlagenbewegungsdaten!B:B,A70,Anlagenbewegungsdaten!D:D),2),ROUND(G70*F70%,2))</f>
        <v>0</v>
      </c>
      <c r="I70" s="332">
        <f>ROUND((H70-SUMIF(Anlagenbewegungsdaten!$B:$B,A70,Anlagenbewegungsdaten!D:D)),3)</f>
        <v>0</v>
      </c>
      <c r="J70" s="333" t="s">
        <v>5179</v>
      </c>
      <c r="K70" s="333" t="s">
        <v>5192</v>
      </c>
      <c r="L70" s="510">
        <v>6.92</v>
      </c>
      <c r="M70" s="330">
        <f>ROUND(SUMIF(Anlagenbewegungsdaten_AV!B:B,A70,Anlagenbewegungsdaten_AV!C:C),3)</f>
        <v>0</v>
      </c>
      <c r="N70" s="328">
        <f>IF(ISBLANK(L70),ROUND(SUMIF(Anlagenbewegungsdaten_AV!B:B,A70,Anlagenbewegungsdaten_AV!D:D),2),ROUND(M70*L70%,2))</f>
        <v>0</v>
      </c>
      <c r="O70" s="328">
        <f>ROUND(N70-SUMIF(Anlagenbewegungsdaten_AV!B:B,A70,Anlagenbewegungsdaten_AV!D:D),3)</f>
        <v>0</v>
      </c>
    </row>
    <row r="71" spans="1:15" ht="15" customHeight="1" x14ac:dyDescent="0.25">
      <c r="A71" s="261" t="s">
        <v>2567</v>
      </c>
      <c r="B71" s="171" t="s">
        <v>2107</v>
      </c>
      <c r="C71" s="172" t="s">
        <v>4049</v>
      </c>
      <c r="D71" s="171" t="s">
        <v>1543</v>
      </c>
      <c r="E71" s="171"/>
      <c r="F71" s="246">
        <v>7.65</v>
      </c>
      <c r="G71" s="331">
        <f>ROUND(SUMIF(Anlagenbewegungsdaten!B:B,A71,Anlagenbewegungsdaten!C:C),3)</f>
        <v>0</v>
      </c>
      <c r="H71" s="332">
        <f>IF(ISBLANK(F71),ROUND(SUMIF(Anlagenbewegungsdaten!B:B,A71,Anlagenbewegungsdaten!D:D),2),ROUND(G71*F71%,2))</f>
        <v>0</v>
      </c>
      <c r="I71" s="332">
        <f>ROUND((H71-SUMIF(Anlagenbewegungsdaten!$B:$B,A71,Anlagenbewegungsdaten!D:D)),3)</f>
        <v>0</v>
      </c>
      <c r="J71" s="333" t="s">
        <v>5179</v>
      </c>
      <c r="K71" s="333" t="s">
        <v>5192</v>
      </c>
      <c r="L71" s="510">
        <v>6.12</v>
      </c>
      <c r="M71" s="330">
        <f>ROUND(SUMIF(Anlagenbewegungsdaten_AV!B:B,A71,Anlagenbewegungsdaten_AV!C:C),3)</f>
        <v>0</v>
      </c>
      <c r="N71" s="328">
        <f>IF(ISBLANK(L71),ROUND(SUMIF(Anlagenbewegungsdaten_AV!B:B,A71,Anlagenbewegungsdaten_AV!D:D),2),ROUND(M71*L71%,2))</f>
        <v>0</v>
      </c>
      <c r="O71" s="328">
        <f>ROUND(N71-SUMIF(Anlagenbewegungsdaten_AV!B:B,A71,Anlagenbewegungsdaten_AV!D:D),3)</f>
        <v>0</v>
      </c>
    </row>
    <row r="72" spans="1:15" ht="15" customHeight="1" x14ac:dyDescent="0.25">
      <c r="A72" s="261" t="s">
        <v>2568</v>
      </c>
      <c r="B72" s="171" t="s">
        <v>2107</v>
      </c>
      <c r="C72" s="172" t="s">
        <v>4049</v>
      </c>
      <c r="D72" s="171" t="s">
        <v>1545</v>
      </c>
      <c r="E72" s="171"/>
      <c r="F72" s="246">
        <v>8.65</v>
      </c>
      <c r="G72" s="331">
        <f>ROUND(SUMIF(Anlagenbewegungsdaten!B:B,A72,Anlagenbewegungsdaten!C:C),3)</f>
        <v>0</v>
      </c>
      <c r="H72" s="332">
        <f>IF(ISBLANK(F72),ROUND(SUMIF(Anlagenbewegungsdaten!B:B,A72,Anlagenbewegungsdaten!D:D),2),ROUND(G72*F72%,2))</f>
        <v>0</v>
      </c>
      <c r="I72" s="332">
        <f>ROUND((H72-SUMIF(Anlagenbewegungsdaten!$B:$B,A72,Anlagenbewegungsdaten!D:D)),3)</f>
        <v>0</v>
      </c>
      <c r="J72" s="333" t="s">
        <v>5179</v>
      </c>
      <c r="K72" s="333" t="s">
        <v>5192</v>
      </c>
      <c r="L72" s="510">
        <v>6.92</v>
      </c>
      <c r="M72" s="330">
        <f>ROUND(SUMIF(Anlagenbewegungsdaten_AV!B:B,A72,Anlagenbewegungsdaten_AV!C:C),3)</f>
        <v>0</v>
      </c>
      <c r="N72" s="328">
        <f>IF(ISBLANK(L72),ROUND(SUMIF(Anlagenbewegungsdaten_AV!B:B,A72,Anlagenbewegungsdaten_AV!D:D),2),ROUND(M72*L72%,2))</f>
        <v>0</v>
      </c>
      <c r="O72" s="328">
        <f>ROUND(N72-SUMIF(Anlagenbewegungsdaten_AV!B:B,A72,Anlagenbewegungsdaten_AV!D:D),3)</f>
        <v>0</v>
      </c>
    </row>
    <row r="73" spans="1:15" ht="15" customHeight="1" x14ac:dyDescent="0.25">
      <c r="A73" s="261" t="s">
        <v>2569</v>
      </c>
      <c r="B73" s="171" t="s">
        <v>2107</v>
      </c>
      <c r="C73" s="172" t="s">
        <v>4049</v>
      </c>
      <c r="D73" s="172" t="s">
        <v>1547</v>
      </c>
      <c r="E73" s="171"/>
      <c r="F73" s="246">
        <v>7.22</v>
      </c>
      <c r="G73" s="331">
        <f>ROUND(SUMIF(Anlagenbewegungsdaten!B:B,A73,Anlagenbewegungsdaten!C:C),3)</f>
        <v>0</v>
      </c>
      <c r="H73" s="332">
        <f>IF(ISBLANK(F73),ROUND(SUMIF(Anlagenbewegungsdaten!B:B,A73,Anlagenbewegungsdaten!D:D),2),ROUND(G73*F73%,2))</f>
        <v>0</v>
      </c>
      <c r="I73" s="332">
        <f>ROUND((H73-SUMIF(Anlagenbewegungsdaten!$B:$B,A73,Anlagenbewegungsdaten!D:D)),3)</f>
        <v>0</v>
      </c>
      <c r="J73" s="333" t="s">
        <v>5179</v>
      </c>
      <c r="K73" s="333" t="s">
        <v>5192</v>
      </c>
      <c r="L73" s="510">
        <v>5.78</v>
      </c>
      <c r="M73" s="330">
        <f>ROUND(SUMIF(Anlagenbewegungsdaten_AV!B:B,A73,Anlagenbewegungsdaten_AV!C:C),3)</f>
        <v>0</v>
      </c>
      <c r="N73" s="328">
        <f>IF(ISBLANK(L73),ROUND(SUMIF(Anlagenbewegungsdaten_AV!B:B,A73,Anlagenbewegungsdaten_AV!D:D),2),ROUND(M73*L73%,2))</f>
        <v>0</v>
      </c>
      <c r="O73" s="328">
        <f>ROUND(N73-SUMIF(Anlagenbewegungsdaten_AV!B:B,A73,Anlagenbewegungsdaten_AV!D:D),3)</f>
        <v>0</v>
      </c>
    </row>
    <row r="74" spans="1:15" ht="15" customHeight="1" x14ac:dyDescent="0.25">
      <c r="A74" s="261" t="s">
        <v>2570</v>
      </c>
      <c r="B74" s="171" t="s">
        <v>2107</v>
      </c>
      <c r="C74" s="172" t="s">
        <v>4049</v>
      </c>
      <c r="D74" s="172" t="s">
        <v>1549</v>
      </c>
      <c r="E74" s="171"/>
      <c r="F74" s="246">
        <v>6.26</v>
      </c>
      <c r="G74" s="331">
        <f>ROUND(SUMIF(Anlagenbewegungsdaten!B:B,A74,Anlagenbewegungsdaten!C:C),3)</f>
        <v>0</v>
      </c>
      <c r="H74" s="332">
        <f>IF(ISBLANK(F74),ROUND(SUMIF(Anlagenbewegungsdaten!B:B,A74,Anlagenbewegungsdaten!D:D),2),ROUND(G74*F74%,2))</f>
        <v>0</v>
      </c>
      <c r="I74" s="332">
        <f>ROUND((H74-SUMIF(Anlagenbewegungsdaten!$B:$B,A74,Anlagenbewegungsdaten!D:D)),3)</f>
        <v>0</v>
      </c>
      <c r="J74" s="333" t="s">
        <v>5179</v>
      </c>
      <c r="K74" s="333" t="s">
        <v>5192</v>
      </c>
      <c r="L74" s="510">
        <v>5.01</v>
      </c>
      <c r="M74" s="330">
        <f>ROUND(SUMIF(Anlagenbewegungsdaten_AV!B:B,A74,Anlagenbewegungsdaten_AV!C:C),3)</f>
        <v>0</v>
      </c>
      <c r="N74" s="328">
        <f>IF(ISBLANK(L74),ROUND(SUMIF(Anlagenbewegungsdaten_AV!B:B,A74,Anlagenbewegungsdaten_AV!D:D),2),ROUND(M74*L74%,2))</f>
        <v>0</v>
      </c>
      <c r="O74" s="328">
        <f>ROUND(N74-SUMIF(Anlagenbewegungsdaten_AV!B:B,A74,Anlagenbewegungsdaten_AV!D:D),3)</f>
        <v>0</v>
      </c>
    </row>
    <row r="75" spans="1:15" ht="15" customHeight="1" x14ac:dyDescent="0.25">
      <c r="A75" s="261" t="s">
        <v>2571</v>
      </c>
      <c r="B75" s="171" t="s">
        <v>2107</v>
      </c>
      <c r="C75" s="172" t="s">
        <v>4049</v>
      </c>
      <c r="D75" s="172" t="s">
        <v>1551</v>
      </c>
      <c r="E75" s="171"/>
      <c r="F75" s="246">
        <v>5.74</v>
      </c>
      <c r="G75" s="331">
        <f>ROUND(SUMIF(Anlagenbewegungsdaten!B:B,A75,Anlagenbewegungsdaten!C:C),3)</f>
        <v>0</v>
      </c>
      <c r="H75" s="332">
        <f>IF(ISBLANK(F75),ROUND(SUMIF(Anlagenbewegungsdaten!B:B,A75,Anlagenbewegungsdaten!D:D),2),ROUND(G75*F75%,2))</f>
        <v>0</v>
      </c>
      <c r="I75" s="332">
        <f>ROUND((H75-SUMIF(Anlagenbewegungsdaten!$B:$B,A75,Anlagenbewegungsdaten!D:D)),3)</f>
        <v>0</v>
      </c>
      <c r="J75" s="333" t="s">
        <v>5179</v>
      </c>
      <c r="K75" s="333" t="s">
        <v>5192</v>
      </c>
      <c r="L75" s="510">
        <v>4.59</v>
      </c>
      <c r="M75" s="330">
        <f>ROUND(SUMIF(Anlagenbewegungsdaten_AV!B:B,A75,Anlagenbewegungsdaten_AV!C:C),3)</f>
        <v>0</v>
      </c>
      <c r="N75" s="328">
        <f>IF(ISBLANK(L75),ROUND(SUMIF(Anlagenbewegungsdaten_AV!B:B,A75,Anlagenbewegungsdaten_AV!D:D),2),ROUND(M75*L75%,2))</f>
        <v>0</v>
      </c>
      <c r="O75" s="328">
        <f>ROUND(N75-SUMIF(Anlagenbewegungsdaten_AV!B:B,A75,Anlagenbewegungsdaten_AV!D:D),3)</f>
        <v>0</v>
      </c>
    </row>
    <row r="76" spans="1:15" ht="15" customHeight="1" x14ac:dyDescent="0.25">
      <c r="A76" s="261" t="s">
        <v>2572</v>
      </c>
      <c r="B76" s="171" t="s">
        <v>2107</v>
      </c>
      <c r="C76" s="172" t="s">
        <v>4049</v>
      </c>
      <c r="D76" s="172" t="s">
        <v>1553</v>
      </c>
      <c r="E76" s="171"/>
      <c r="F76" s="246">
        <v>4.3</v>
      </c>
      <c r="G76" s="331">
        <f>ROUND(SUMIF(Anlagenbewegungsdaten!B:B,A76,Anlagenbewegungsdaten!C:C),3)</f>
        <v>0</v>
      </c>
      <c r="H76" s="332">
        <f>IF(ISBLANK(F76),ROUND(SUMIF(Anlagenbewegungsdaten!B:B,A76,Anlagenbewegungsdaten!D:D),2),ROUND(G76*F76%,2))</f>
        <v>0</v>
      </c>
      <c r="I76" s="332">
        <f>ROUND((H76-SUMIF(Anlagenbewegungsdaten!$B:$B,A76,Anlagenbewegungsdaten!D:D)),3)</f>
        <v>0</v>
      </c>
      <c r="J76" s="333" t="s">
        <v>5179</v>
      </c>
      <c r="K76" s="333" t="s">
        <v>5192</v>
      </c>
      <c r="L76" s="510">
        <v>3.44</v>
      </c>
      <c r="M76" s="330">
        <f>ROUND(SUMIF(Anlagenbewegungsdaten_AV!B:B,A76,Anlagenbewegungsdaten_AV!C:C),3)</f>
        <v>0</v>
      </c>
      <c r="N76" s="328">
        <f>IF(ISBLANK(L76),ROUND(SUMIF(Anlagenbewegungsdaten_AV!B:B,A76,Anlagenbewegungsdaten_AV!D:D),2),ROUND(M76*L76%,2))</f>
        <v>0</v>
      </c>
      <c r="O76" s="328">
        <f>ROUND(N76-SUMIF(Anlagenbewegungsdaten_AV!B:B,A76,Anlagenbewegungsdaten_AV!D:D),3)</f>
        <v>0</v>
      </c>
    </row>
    <row r="77" spans="1:15" ht="15" customHeight="1" x14ac:dyDescent="0.25">
      <c r="A77" s="261" t="s">
        <v>2573</v>
      </c>
      <c r="B77" s="171" t="s">
        <v>2107</v>
      </c>
      <c r="C77" s="172" t="s">
        <v>4049</v>
      </c>
      <c r="D77" s="172" t="s">
        <v>1555</v>
      </c>
      <c r="E77" s="171"/>
      <c r="F77" s="246">
        <v>3.47</v>
      </c>
      <c r="G77" s="331">
        <f>ROUND(SUMIF(Anlagenbewegungsdaten!B:B,A77,Anlagenbewegungsdaten!C:C),3)</f>
        <v>0</v>
      </c>
      <c r="H77" s="332">
        <f>IF(ISBLANK(F77),ROUND(SUMIF(Anlagenbewegungsdaten!B:B,A77,Anlagenbewegungsdaten!D:D),2),ROUND(G77*F77%,2))</f>
        <v>0</v>
      </c>
      <c r="I77" s="332">
        <f>ROUND((H77-SUMIF(Anlagenbewegungsdaten!$B:$B,A77,Anlagenbewegungsdaten!D:D)),3)</f>
        <v>0</v>
      </c>
      <c r="J77" s="333" t="s">
        <v>5179</v>
      </c>
      <c r="K77" s="333" t="s">
        <v>5192</v>
      </c>
      <c r="L77" s="510">
        <v>2.78</v>
      </c>
      <c r="M77" s="330">
        <f>ROUND(SUMIF(Anlagenbewegungsdaten_AV!B:B,A77,Anlagenbewegungsdaten_AV!C:C),3)</f>
        <v>0</v>
      </c>
      <c r="N77" s="328">
        <f>IF(ISBLANK(L77),ROUND(SUMIF(Anlagenbewegungsdaten_AV!B:B,A77,Anlagenbewegungsdaten_AV!D:D),2),ROUND(M77*L77%,2))</f>
        <v>0</v>
      </c>
      <c r="O77" s="328">
        <f>ROUND(N77-SUMIF(Anlagenbewegungsdaten_AV!B:B,A77,Anlagenbewegungsdaten_AV!D:D),3)</f>
        <v>0</v>
      </c>
    </row>
    <row r="78" spans="1:15" ht="15" customHeight="1" x14ac:dyDescent="0.25">
      <c r="A78" s="259"/>
      <c r="B78" s="166"/>
      <c r="C78" s="173"/>
      <c r="D78" s="173"/>
      <c r="E78" s="166"/>
      <c r="F78" s="248"/>
    </row>
    <row r="79" spans="1:15" ht="15" customHeight="1" x14ac:dyDescent="0.25">
      <c r="A79" s="261" t="s">
        <v>3308</v>
      </c>
      <c r="B79" s="171" t="s">
        <v>2107</v>
      </c>
      <c r="C79" s="172" t="s">
        <v>4050</v>
      </c>
      <c r="D79" s="172" t="s">
        <v>2564</v>
      </c>
      <c r="E79" s="171"/>
      <c r="F79" s="246">
        <v>12.67</v>
      </c>
      <c r="G79" s="331">
        <f>ROUND(SUMIF(Anlagenbewegungsdaten!B:B,A79,Anlagenbewegungsdaten!C:C),3)</f>
        <v>0</v>
      </c>
      <c r="H79" s="332">
        <f>IF(ISBLANK(F79),ROUND(SUMIF(Anlagenbewegungsdaten!B:B,A79,Anlagenbewegungsdaten!D:D),2),ROUND(G79*F79%,2))</f>
        <v>0</v>
      </c>
      <c r="I79" s="332">
        <f>ROUND((H79-SUMIF(Anlagenbewegungsdaten!$B:$B,A79,Anlagenbewegungsdaten!D:D)),3)</f>
        <v>0</v>
      </c>
      <c r="J79" s="333" t="s">
        <v>5179</v>
      </c>
      <c r="K79" s="333" t="s">
        <v>5192</v>
      </c>
      <c r="L79" s="510">
        <v>10.14</v>
      </c>
      <c r="M79" s="330">
        <f>ROUND(SUMIF(Anlagenbewegungsdaten_AV!B:B,A79,Anlagenbewegungsdaten_AV!C:C),3)</f>
        <v>0</v>
      </c>
      <c r="N79" s="328">
        <f>IF(ISBLANK(L79),ROUND(SUMIF(Anlagenbewegungsdaten_AV!B:B,A79,Anlagenbewegungsdaten_AV!D:D),2),ROUND(M79*L79%,2))</f>
        <v>0</v>
      </c>
      <c r="O79" s="328">
        <f>ROUND(N79-SUMIF(Anlagenbewegungsdaten_AV!B:B,A79,Anlagenbewegungsdaten_AV!D:D),3)</f>
        <v>0</v>
      </c>
    </row>
    <row r="80" spans="1:15" ht="15" customHeight="1" x14ac:dyDescent="0.25">
      <c r="A80" s="261" t="s">
        <v>3309</v>
      </c>
      <c r="B80" s="171" t="s">
        <v>2107</v>
      </c>
      <c r="C80" s="172" t="s">
        <v>4050</v>
      </c>
      <c r="D80" s="171" t="s">
        <v>1539</v>
      </c>
      <c r="E80" s="171"/>
      <c r="F80" s="246">
        <v>11.67</v>
      </c>
      <c r="G80" s="331">
        <f>ROUND(SUMIF(Anlagenbewegungsdaten!B:B,A80,Anlagenbewegungsdaten!C:C),3)</f>
        <v>0</v>
      </c>
      <c r="H80" s="332">
        <f>IF(ISBLANK(F80),ROUND(SUMIF(Anlagenbewegungsdaten!B:B,A80,Anlagenbewegungsdaten!D:D),2),ROUND(G80*F80%,2))</f>
        <v>0</v>
      </c>
      <c r="I80" s="332">
        <f>ROUND((H80-SUMIF(Anlagenbewegungsdaten!$B:$B,A80,Anlagenbewegungsdaten!D:D)),3)</f>
        <v>0</v>
      </c>
      <c r="J80" s="333" t="s">
        <v>5179</v>
      </c>
      <c r="K80" s="333" t="s">
        <v>5192</v>
      </c>
      <c r="L80" s="510">
        <v>9.34</v>
      </c>
      <c r="M80" s="330">
        <f>ROUND(SUMIF(Anlagenbewegungsdaten_AV!B:B,A80,Anlagenbewegungsdaten_AV!C:C),3)</f>
        <v>0</v>
      </c>
      <c r="N80" s="328">
        <f>IF(ISBLANK(L80),ROUND(SUMIF(Anlagenbewegungsdaten_AV!B:B,A80,Anlagenbewegungsdaten_AV!D:D),2),ROUND(M80*L80%,2))</f>
        <v>0</v>
      </c>
      <c r="O80" s="328">
        <f>ROUND(N80-SUMIF(Anlagenbewegungsdaten_AV!B:B,A80,Anlagenbewegungsdaten_AV!D:D),3)</f>
        <v>0</v>
      </c>
    </row>
    <row r="81" spans="1:15" ht="15" customHeight="1" x14ac:dyDescent="0.25">
      <c r="A81" s="261" t="s">
        <v>3310</v>
      </c>
      <c r="B81" s="171" t="s">
        <v>2107</v>
      </c>
      <c r="C81" s="172" t="s">
        <v>4050</v>
      </c>
      <c r="D81" s="171" t="s">
        <v>1541</v>
      </c>
      <c r="E81" s="171"/>
      <c r="F81" s="246">
        <v>8.65</v>
      </c>
      <c r="G81" s="331">
        <f>ROUND(SUMIF(Anlagenbewegungsdaten!B:B,A81,Anlagenbewegungsdaten!C:C),3)</f>
        <v>0</v>
      </c>
      <c r="H81" s="332">
        <f>IF(ISBLANK(F81),ROUND(SUMIF(Anlagenbewegungsdaten!B:B,A81,Anlagenbewegungsdaten!D:D),2),ROUND(G81*F81%,2))</f>
        <v>0</v>
      </c>
      <c r="I81" s="332">
        <f>ROUND((H81-SUMIF(Anlagenbewegungsdaten!$B:$B,A81,Anlagenbewegungsdaten!D:D)),3)</f>
        <v>0</v>
      </c>
      <c r="J81" s="333" t="s">
        <v>5179</v>
      </c>
      <c r="K81" s="333" t="s">
        <v>5192</v>
      </c>
      <c r="L81" s="510">
        <v>6.92</v>
      </c>
      <c r="M81" s="330">
        <f>ROUND(SUMIF(Anlagenbewegungsdaten_AV!B:B,A81,Anlagenbewegungsdaten_AV!C:C),3)</f>
        <v>0</v>
      </c>
      <c r="N81" s="328">
        <f>IF(ISBLANK(L81),ROUND(SUMIF(Anlagenbewegungsdaten_AV!B:B,A81,Anlagenbewegungsdaten_AV!D:D),2),ROUND(M81*L81%,2))</f>
        <v>0</v>
      </c>
      <c r="O81" s="328">
        <f>ROUND(N81-SUMIF(Anlagenbewegungsdaten_AV!B:B,A81,Anlagenbewegungsdaten_AV!D:D),3)</f>
        <v>0</v>
      </c>
    </row>
    <row r="82" spans="1:15" ht="15" customHeight="1" x14ac:dyDescent="0.25">
      <c r="A82" s="261" t="s">
        <v>3311</v>
      </c>
      <c r="B82" s="171" t="s">
        <v>2107</v>
      </c>
      <c r="C82" s="172" t="s">
        <v>4050</v>
      </c>
      <c r="D82" s="171" t="s">
        <v>1543</v>
      </c>
      <c r="E82" s="171"/>
      <c r="F82" s="246">
        <v>7.65</v>
      </c>
      <c r="G82" s="331">
        <f>ROUND(SUMIF(Anlagenbewegungsdaten!B:B,A82,Anlagenbewegungsdaten!C:C),3)</f>
        <v>0</v>
      </c>
      <c r="H82" s="332">
        <f>IF(ISBLANK(F82),ROUND(SUMIF(Anlagenbewegungsdaten!B:B,A82,Anlagenbewegungsdaten!D:D),2),ROUND(G82*F82%,2))</f>
        <v>0</v>
      </c>
      <c r="I82" s="332">
        <f>ROUND((H82-SUMIF(Anlagenbewegungsdaten!$B:$B,A82,Anlagenbewegungsdaten!D:D)),3)</f>
        <v>0</v>
      </c>
      <c r="J82" s="333" t="s">
        <v>5179</v>
      </c>
      <c r="K82" s="333" t="s">
        <v>5192</v>
      </c>
      <c r="L82" s="510">
        <v>6.12</v>
      </c>
      <c r="M82" s="330">
        <f>ROUND(SUMIF(Anlagenbewegungsdaten_AV!B:B,A82,Anlagenbewegungsdaten_AV!C:C),3)</f>
        <v>0</v>
      </c>
      <c r="N82" s="328">
        <f>IF(ISBLANK(L82),ROUND(SUMIF(Anlagenbewegungsdaten_AV!B:B,A82,Anlagenbewegungsdaten_AV!D:D),2),ROUND(M82*L82%,2))</f>
        <v>0</v>
      </c>
      <c r="O82" s="328">
        <f>ROUND(N82-SUMIF(Anlagenbewegungsdaten_AV!B:B,A82,Anlagenbewegungsdaten_AV!D:D),3)</f>
        <v>0</v>
      </c>
    </row>
    <row r="83" spans="1:15" ht="15" customHeight="1" x14ac:dyDescent="0.25">
      <c r="A83" s="261" t="s">
        <v>3312</v>
      </c>
      <c r="B83" s="171" t="s">
        <v>2107</v>
      </c>
      <c r="C83" s="172" t="s">
        <v>4050</v>
      </c>
      <c r="D83" s="171" t="s">
        <v>1545</v>
      </c>
      <c r="E83" s="171"/>
      <c r="F83" s="246">
        <v>8.65</v>
      </c>
      <c r="G83" s="331">
        <f>ROUND(SUMIF(Anlagenbewegungsdaten!B:B,A83,Anlagenbewegungsdaten!C:C),3)</f>
        <v>0</v>
      </c>
      <c r="H83" s="332">
        <f>IF(ISBLANK(F83),ROUND(SUMIF(Anlagenbewegungsdaten!B:B,A83,Anlagenbewegungsdaten!D:D),2),ROUND(G83*F83%,2))</f>
        <v>0</v>
      </c>
      <c r="I83" s="332">
        <f>ROUND((H83-SUMIF(Anlagenbewegungsdaten!$B:$B,A83,Anlagenbewegungsdaten!D:D)),3)</f>
        <v>0</v>
      </c>
      <c r="J83" s="333" t="s">
        <v>5179</v>
      </c>
      <c r="K83" s="333" t="s">
        <v>5192</v>
      </c>
      <c r="L83" s="510">
        <v>6.92</v>
      </c>
      <c r="M83" s="330">
        <f>ROUND(SUMIF(Anlagenbewegungsdaten_AV!B:B,A83,Anlagenbewegungsdaten_AV!C:C),3)</f>
        <v>0</v>
      </c>
      <c r="N83" s="328">
        <f>IF(ISBLANK(L83),ROUND(SUMIF(Anlagenbewegungsdaten_AV!B:B,A83,Anlagenbewegungsdaten_AV!D:D),2),ROUND(M83*L83%,2))</f>
        <v>0</v>
      </c>
      <c r="O83" s="328">
        <f>ROUND(N83-SUMIF(Anlagenbewegungsdaten_AV!B:B,A83,Anlagenbewegungsdaten_AV!D:D),3)</f>
        <v>0</v>
      </c>
    </row>
    <row r="84" spans="1:15" ht="15" customHeight="1" x14ac:dyDescent="0.25">
      <c r="A84" s="261" t="s">
        <v>3313</v>
      </c>
      <c r="B84" s="171" t="s">
        <v>2107</v>
      </c>
      <c r="C84" s="172" t="s">
        <v>4050</v>
      </c>
      <c r="D84" s="172" t="s">
        <v>1547</v>
      </c>
      <c r="E84" s="171"/>
      <c r="F84" s="246">
        <v>7.14</v>
      </c>
      <c r="G84" s="331">
        <f>ROUND(SUMIF(Anlagenbewegungsdaten!B:B,A84,Anlagenbewegungsdaten!C:C),3)</f>
        <v>0</v>
      </c>
      <c r="H84" s="332">
        <f>IF(ISBLANK(F84),ROUND(SUMIF(Anlagenbewegungsdaten!B:B,A84,Anlagenbewegungsdaten!D:D),2),ROUND(G84*F84%,2))</f>
        <v>0</v>
      </c>
      <c r="I84" s="332">
        <f>ROUND((H84-SUMIF(Anlagenbewegungsdaten!$B:$B,A84,Anlagenbewegungsdaten!D:D)),3)</f>
        <v>0</v>
      </c>
      <c r="J84" s="333" t="s">
        <v>5179</v>
      </c>
      <c r="K84" s="333" t="s">
        <v>5192</v>
      </c>
      <c r="L84" s="510">
        <v>5.71</v>
      </c>
      <c r="M84" s="330">
        <f>ROUND(SUMIF(Anlagenbewegungsdaten_AV!B:B,A84,Anlagenbewegungsdaten_AV!C:C),3)</f>
        <v>0</v>
      </c>
      <c r="N84" s="328">
        <f>IF(ISBLANK(L84),ROUND(SUMIF(Anlagenbewegungsdaten_AV!B:B,A84,Anlagenbewegungsdaten_AV!D:D),2),ROUND(M84*L84%,2))</f>
        <v>0</v>
      </c>
      <c r="O84" s="328">
        <f>ROUND(N84-SUMIF(Anlagenbewegungsdaten_AV!B:B,A84,Anlagenbewegungsdaten_AV!D:D),3)</f>
        <v>0</v>
      </c>
    </row>
    <row r="85" spans="1:15" ht="15" customHeight="1" x14ac:dyDescent="0.25">
      <c r="A85" s="261" t="s">
        <v>3314</v>
      </c>
      <c r="B85" s="171" t="s">
        <v>2107</v>
      </c>
      <c r="C85" s="172" t="s">
        <v>4050</v>
      </c>
      <c r="D85" s="172" t="s">
        <v>1549</v>
      </c>
      <c r="E85" s="171"/>
      <c r="F85" s="246">
        <v>6.19</v>
      </c>
      <c r="G85" s="331">
        <f>ROUND(SUMIF(Anlagenbewegungsdaten!B:B,A85,Anlagenbewegungsdaten!C:C),3)</f>
        <v>0</v>
      </c>
      <c r="H85" s="332">
        <f>IF(ISBLANK(F85),ROUND(SUMIF(Anlagenbewegungsdaten!B:B,A85,Anlagenbewegungsdaten!D:D),2),ROUND(G85*F85%,2))</f>
        <v>0</v>
      </c>
      <c r="I85" s="332">
        <f>ROUND((H85-SUMIF(Anlagenbewegungsdaten!$B:$B,A85,Anlagenbewegungsdaten!D:D)),3)</f>
        <v>0</v>
      </c>
      <c r="J85" s="333" t="s">
        <v>5179</v>
      </c>
      <c r="K85" s="333" t="s">
        <v>5192</v>
      </c>
      <c r="L85" s="510">
        <v>4.95</v>
      </c>
      <c r="M85" s="330">
        <f>ROUND(SUMIF(Anlagenbewegungsdaten_AV!B:B,A85,Anlagenbewegungsdaten_AV!C:C),3)</f>
        <v>0</v>
      </c>
      <c r="N85" s="328">
        <f>IF(ISBLANK(L85),ROUND(SUMIF(Anlagenbewegungsdaten_AV!B:B,A85,Anlagenbewegungsdaten_AV!D:D),2),ROUND(M85*L85%,2))</f>
        <v>0</v>
      </c>
      <c r="O85" s="328">
        <f>ROUND(N85-SUMIF(Anlagenbewegungsdaten_AV!B:B,A85,Anlagenbewegungsdaten_AV!D:D),3)</f>
        <v>0</v>
      </c>
    </row>
    <row r="86" spans="1:15" ht="15" customHeight="1" x14ac:dyDescent="0.25">
      <c r="A86" s="261" t="s">
        <v>3315</v>
      </c>
      <c r="B86" s="171" t="s">
        <v>2107</v>
      </c>
      <c r="C86" s="172" t="s">
        <v>4050</v>
      </c>
      <c r="D86" s="172" t="s">
        <v>1551</v>
      </c>
      <c r="E86" s="171"/>
      <c r="F86" s="246">
        <v>5.68</v>
      </c>
      <c r="G86" s="331">
        <f>ROUND(SUMIF(Anlagenbewegungsdaten!B:B,A86,Anlagenbewegungsdaten!C:C),3)</f>
        <v>0</v>
      </c>
      <c r="H86" s="332">
        <f>IF(ISBLANK(F86),ROUND(SUMIF(Anlagenbewegungsdaten!B:B,A86,Anlagenbewegungsdaten!D:D),2),ROUND(G86*F86%,2))</f>
        <v>0</v>
      </c>
      <c r="I86" s="332">
        <f>ROUND((H86-SUMIF(Anlagenbewegungsdaten!$B:$B,A86,Anlagenbewegungsdaten!D:D)),3)</f>
        <v>0</v>
      </c>
      <c r="J86" s="333" t="s">
        <v>5179</v>
      </c>
      <c r="K86" s="333" t="s">
        <v>5192</v>
      </c>
      <c r="L86" s="510">
        <v>4.54</v>
      </c>
      <c r="M86" s="330">
        <f>ROUND(SUMIF(Anlagenbewegungsdaten_AV!B:B,A86,Anlagenbewegungsdaten_AV!C:C),3)</f>
        <v>0</v>
      </c>
      <c r="N86" s="328">
        <f>IF(ISBLANK(L86),ROUND(SUMIF(Anlagenbewegungsdaten_AV!B:B,A86,Anlagenbewegungsdaten_AV!D:D),2),ROUND(M86*L86%,2))</f>
        <v>0</v>
      </c>
      <c r="O86" s="328">
        <f>ROUND(N86-SUMIF(Anlagenbewegungsdaten_AV!B:B,A86,Anlagenbewegungsdaten_AV!D:D),3)</f>
        <v>0</v>
      </c>
    </row>
    <row r="87" spans="1:15" ht="15" customHeight="1" x14ac:dyDescent="0.25">
      <c r="A87" s="261" t="s">
        <v>3316</v>
      </c>
      <c r="B87" s="171" t="s">
        <v>2107</v>
      </c>
      <c r="C87" s="172" t="s">
        <v>4050</v>
      </c>
      <c r="D87" s="172" t="s">
        <v>1553</v>
      </c>
      <c r="E87" s="171"/>
      <c r="F87" s="246">
        <v>4.25</v>
      </c>
      <c r="G87" s="331">
        <f>ROUND(SUMIF(Anlagenbewegungsdaten!B:B,A87,Anlagenbewegungsdaten!C:C),3)</f>
        <v>0</v>
      </c>
      <c r="H87" s="332">
        <f>IF(ISBLANK(F87),ROUND(SUMIF(Anlagenbewegungsdaten!B:B,A87,Anlagenbewegungsdaten!D:D),2),ROUND(G87*F87%,2))</f>
        <v>0</v>
      </c>
      <c r="I87" s="332">
        <f>ROUND((H87-SUMIF(Anlagenbewegungsdaten!$B:$B,A87,Anlagenbewegungsdaten!D:D)),3)</f>
        <v>0</v>
      </c>
      <c r="J87" s="333" t="s">
        <v>5179</v>
      </c>
      <c r="K87" s="333" t="s">
        <v>5192</v>
      </c>
      <c r="L87" s="510">
        <v>3.4</v>
      </c>
      <c r="M87" s="330">
        <f>ROUND(SUMIF(Anlagenbewegungsdaten_AV!B:B,A87,Anlagenbewegungsdaten_AV!C:C),3)</f>
        <v>0</v>
      </c>
      <c r="N87" s="328">
        <f>IF(ISBLANK(L87),ROUND(SUMIF(Anlagenbewegungsdaten_AV!B:B,A87,Anlagenbewegungsdaten_AV!D:D),2),ROUND(M87*L87%,2))</f>
        <v>0</v>
      </c>
      <c r="O87" s="328">
        <f>ROUND(N87-SUMIF(Anlagenbewegungsdaten_AV!B:B,A87,Anlagenbewegungsdaten_AV!D:D),3)</f>
        <v>0</v>
      </c>
    </row>
    <row r="88" spans="1:15" ht="15" customHeight="1" x14ac:dyDescent="0.25">
      <c r="A88" s="261" t="s">
        <v>3317</v>
      </c>
      <c r="B88" s="171" t="s">
        <v>2107</v>
      </c>
      <c r="C88" s="172" t="s">
        <v>4050</v>
      </c>
      <c r="D88" s="172" t="s">
        <v>1555</v>
      </c>
      <c r="E88" s="171"/>
      <c r="F88" s="246">
        <v>3.43</v>
      </c>
      <c r="G88" s="331">
        <f>ROUND(SUMIF(Anlagenbewegungsdaten!B:B,A88,Anlagenbewegungsdaten!C:C),3)</f>
        <v>0</v>
      </c>
      <c r="H88" s="332">
        <f>IF(ISBLANK(F88),ROUND(SUMIF(Anlagenbewegungsdaten!B:B,A88,Anlagenbewegungsdaten!D:D),2),ROUND(G88*F88%,2))</f>
        <v>0</v>
      </c>
      <c r="I88" s="332">
        <f>ROUND((H88-SUMIF(Anlagenbewegungsdaten!$B:$B,A88,Anlagenbewegungsdaten!D:D)),3)</f>
        <v>0</v>
      </c>
      <c r="J88" s="333" t="s">
        <v>5179</v>
      </c>
      <c r="K88" s="333" t="s">
        <v>5192</v>
      </c>
      <c r="L88" s="510">
        <v>2.74</v>
      </c>
      <c r="M88" s="330">
        <f>ROUND(SUMIF(Anlagenbewegungsdaten_AV!B:B,A88,Anlagenbewegungsdaten_AV!C:C),3)</f>
        <v>0</v>
      </c>
      <c r="N88" s="328">
        <f>IF(ISBLANK(L88),ROUND(SUMIF(Anlagenbewegungsdaten_AV!B:B,A88,Anlagenbewegungsdaten_AV!D:D),2),ROUND(M88*L88%,2))</f>
        <v>0</v>
      </c>
      <c r="O88" s="328">
        <f>ROUND(N88-SUMIF(Anlagenbewegungsdaten_AV!B:B,A88,Anlagenbewegungsdaten_AV!D:D),3)</f>
        <v>0</v>
      </c>
    </row>
    <row r="89" spans="1:15" ht="15" customHeight="1" x14ac:dyDescent="0.25">
      <c r="A89" s="259"/>
      <c r="B89" s="166"/>
      <c r="C89" s="173"/>
      <c r="D89" s="173"/>
      <c r="E89" s="166"/>
      <c r="F89" s="248"/>
    </row>
    <row r="90" spans="1:15" ht="15" customHeight="1" x14ac:dyDescent="0.25">
      <c r="A90" s="273" t="s">
        <v>4051</v>
      </c>
      <c r="B90" s="192" t="s">
        <v>2107</v>
      </c>
      <c r="C90" s="191" t="s">
        <v>4052</v>
      </c>
      <c r="D90" s="191" t="s">
        <v>4053</v>
      </c>
      <c r="E90" s="192"/>
      <c r="F90" s="247">
        <v>12.67</v>
      </c>
      <c r="G90" s="331">
        <f>ROUND(SUMIF(Anlagenbewegungsdaten!B:B,A90,Anlagenbewegungsdaten!C:C),3)</f>
        <v>0</v>
      </c>
      <c r="H90" s="332">
        <f>IF(ISBLANK(F90),ROUND(SUMIF(Anlagenbewegungsdaten!B:B,A90,Anlagenbewegungsdaten!D:D),2),ROUND(G90*F90%,2))</f>
        <v>0</v>
      </c>
      <c r="I90" s="332">
        <f>ROUND((H90-SUMIF(Anlagenbewegungsdaten!$B:$B,A90,Anlagenbewegungsdaten!D:D)),3)</f>
        <v>0</v>
      </c>
      <c r="J90" s="333" t="s">
        <v>5179</v>
      </c>
      <c r="K90" s="333" t="s">
        <v>5192</v>
      </c>
      <c r="L90" s="510">
        <v>10.14</v>
      </c>
      <c r="M90" s="330">
        <f>ROUND(SUMIF(Anlagenbewegungsdaten_AV!B:B,A90,Anlagenbewegungsdaten_AV!C:C),3)</f>
        <v>0</v>
      </c>
      <c r="N90" s="328">
        <f>IF(ISBLANK(L90),ROUND(SUMIF(Anlagenbewegungsdaten_AV!B:B,A90,Anlagenbewegungsdaten_AV!D:D),2),ROUND(M90*L90%,2))</f>
        <v>0</v>
      </c>
      <c r="O90" s="328">
        <f>ROUND(N90-SUMIF(Anlagenbewegungsdaten_AV!B:B,A90,Anlagenbewegungsdaten_AV!D:D),3)</f>
        <v>0</v>
      </c>
    </row>
    <row r="91" spans="1:15" ht="15" customHeight="1" x14ac:dyDescent="0.25">
      <c r="A91" s="273" t="s">
        <v>4054</v>
      </c>
      <c r="B91" s="192" t="s">
        <v>2107</v>
      </c>
      <c r="C91" s="191" t="s">
        <v>4055</v>
      </c>
      <c r="D91" s="191" t="s">
        <v>4056</v>
      </c>
      <c r="E91" s="192"/>
      <c r="F91" s="247">
        <v>11.67</v>
      </c>
      <c r="G91" s="331">
        <f>ROUND(SUMIF(Anlagenbewegungsdaten!B:B,A91,Anlagenbewegungsdaten!C:C),3)</f>
        <v>0</v>
      </c>
      <c r="H91" s="332">
        <f>IF(ISBLANK(F91),ROUND(SUMIF(Anlagenbewegungsdaten!B:B,A91,Anlagenbewegungsdaten!D:D),2),ROUND(G91*F91%,2))</f>
        <v>0</v>
      </c>
      <c r="I91" s="332">
        <f>ROUND((H91-SUMIF(Anlagenbewegungsdaten!$B:$B,A91,Anlagenbewegungsdaten!D:D)),3)</f>
        <v>0</v>
      </c>
      <c r="J91" s="333" t="s">
        <v>5179</v>
      </c>
      <c r="K91" s="333" t="s">
        <v>5192</v>
      </c>
      <c r="L91" s="510">
        <v>9.34</v>
      </c>
      <c r="M91" s="330">
        <f>ROUND(SUMIF(Anlagenbewegungsdaten_AV!B:B,A91,Anlagenbewegungsdaten_AV!C:C),3)</f>
        <v>0</v>
      </c>
      <c r="N91" s="328">
        <f>IF(ISBLANK(L91),ROUND(SUMIF(Anlagenbewegungsdaten_AV!B:B,A91,Anlagenbewegungsdaten_AV!D:D),2),ROUND(M91*L91%,2))</f>
        <v>0</v>
      </c>
      <c r="O91" s="328">
        <f>ROUND(N91-SUMIF(Anlagenbewegungsdaten_AV!B:B,A91,Anlagenbewegungsdaten_AV!D:D),3)</f>
        <v>0</v>
      </c>
    </row>
    <row r="92" spans="1:15" ht="15" customHeight="1" x14ac:dyDescent="0.25">
      <c r="A92" s="273" t="s">
        <v>4057</v>
      </c>
      <c r="B92" s="192" t="s">
        <v>2107</v>
      </c>
      <c r="C92" s="191" t="s">
        <v>4052</v>
      </c>
      <c r="D92" s="191" t="s">
        <v>4058</v>
      </c>
      <c r="E92" s="192"/>
      <c r="F92" s="247">
        <v>8.65</v>
      </c>
      <c r="G92" s="331">
        <f>ROUND(SUMIF(Anlagenbewegungsdaten!B:B,A92,Anlagenbewegungsdaten!C:C),3)</f>
        <v>0</v>
      </c>
      <c r="H92" s="332">
        <f>IF(ISBLANK(F92),ROUND(SUMIF(Anlagenbewegungsdaten!B:B,A92,Anlagenbewegungsdaten!D:D),2),ROUND(G92*F92%,2))</f>
        <v>0</v>
      </c>
      <c r="I92" s="332">
        <f>ROUND((H92-SUMIF(Anlagenbewegungsdaten!$B:$B,A92,Anlagenbewegungsdaten!D:D)),3)</f>
        <v>0</v>
      </c>
      <c r="J92" s="333" t="s">
        <v>5179</v>
      </c>
      <c r="K92" s="333" t="s">
        <v>5192</v>
      </c>
      <c r="L92" s="510">
        <v>6.92</v>
      </c>
      <c r="M92" s="330">
        <f>ROUND(SUMIF(Anlagenbewegungsdaten_AV!B:B,A92,Anlagenbewegungsdaten_AV!C:C),3)</f>
        <v>0</v>
      </c>
      <c r="N92" s="328">
        <f>IF(ISBLANK(L92),ROUND(SUMIF(Anlagenbewegungsdaten_AV!B:B,A92,Anlagenbewegungsdaten_AV!D:D),2),ROUND(M92*L92%,2))</f>
        <v>0</v>
      </c>
      <c r="O92" s="328">
        <f>ROUND(N92-SUMIF(Anlagenbewegungsdaten_AV!B:B,A92,Anlagenbewegungsdaten_AV!D:D),3)</f>
        <v>0</v>
      </c>
    </row>
    <row r="93" spans="1:15" ht="15" customHeight="1" x14ac:dyDescent="0.25">
      <c r="A93" s="273" t="s">
        <v>4059</v>
      </c>
      <c r="B93" s="192" t="s">
        <v>2107</v>
      </c>
      <c r="C93" s="191" t="s">
        <v>4052</v>
      </c>
      <c r="D93" s="191" t="s">
        <v>4060</v>
      </c>
      <c r="E93" s="192"/>
      <c r="F93" s="247">
        <v>7.65</v>
      </c>
      <c r="G93" s="331">
        <f>ROUND(SUMIF(Anlagenbewegungsdaten!B:B,A93,Anlagenbewegungsdaten!C:C),3)</f>
        <v>0</v>
      </c>
      <c r="H93" s="332">
        <f>IF(ISBLANK(F93),ROUND(SUMIF(Anlagenbewegungsdaten!B:B,A93,Anlagenbewegungsdaten!D:D),2),ROUND(G93*F93%,2))</f>
        <v>0</v>
      </c>
      <c r="I93" s="332">
        <f>ROUND((H93-SUMIF(Anlagenbewegungsdaten!$B:$B,A93,Anlagenbewegungsdaten!D:D)),3)</f>
        <v>0</v>
      </c>
      <c r="J93" s="333" t="s">
        <v>5179</v>
      </c>
      <c r="K93" s="333" t="s">
        <v>5192</v>
      </c>
      <c r="L93" s="510">
        <v>6.12</v>
      </c>
      <c r="M93" s="330">
        <f>ROUND(SUMIF(Anlagenbewegungsdaten_AV!B:B,A93,Anlagenbewegungsdaten_AV!C:C),3)</f>
        <v>0</v>
      </c>
      <c r="N93" s="328">
        <f>IF(ISBLANK(L93),ROUND(SUMIF(Anlagenbewegungsdaten_AV!B:B,A93,Anlagenbewegungsdaten_AV!D:D),2),ROUND(M93*L93%,2))</f>
        <v>0</v>
      </c>
      <c r="O93" s="328">
        <f>ROUND(N93-SUMIF(Anlagenbewegungsdaten_AV!B:B,A93,Anlagenbewegungsdaten_AV!D:D),3)</f>
        <v>0</v>
      </c>
    </row>
    <row r="94" spans="1:15" ht="15" customHeight="1" x14ac:dyDescent="0.25">
      <c r="A94" s="273" t="s">
        <v>4061</v>
      </c>
      <c r="B94" s="192" t="s">
        <v>2107</v>
      </c>
      <c r="C94" s="191" t="s">
        <v>4055</v>
      </c>
      <c r="D94" s="191" t="s">
        <v>4062</v>
      </c>
      <c r="E94" s="192"/>
      <c r="F94" s="247">
        <v>8.65</v>
      </c>
      <c r="G94" s="331">
        <f>ROUND(SUMIF(Anlagenbewegungsdaten!B:B,A94,Anlagenbewegungsdaten!C:C),3)</f>
        <v>0</v>
      </c>
      <c r="H94" s="332">
        <f>IF(ISBLANK(F94),ROUND(SUMIF(Anlagenbewegungsdaten!B:B,A94,Anlagenbewegungsdaten!D:D),2),ROUND(G94*F94%,2))</f>
        <v>0</v>
      </c>
      <c r="I94" s="332">
        <f>ROUND((H94-SUMIF(Anlagenbewegungsdaten!$B:$B,A94,Anlagenbewegungsdaten!D:D)),3)</f>
        <v>0</v>
      </c>
      <c r="J94" s="333" t="s">
        <v>5179</v>
      </c>
      <c r="K94" s="333" t="s">
        <v>5192</v>
      </c>
      <c r="L94" s="510">
        <v>6.92</v>
      </c>
      <c r="M94" s="330">
        <f>ROUND(SUMIF(Anlagenbewegungsdaten_AV!B:B,A94,Anlagenbewegungsdaten_AV!C:C),3)</f>
        <v>0</v>
      </c>
      <c r="N94" s="328">
        <f>IF(ISBLANK(L94),ROUND(SUMIF(Anlagenbewegungsdaten_AV!B:B,A94,Anlagenbewegungsdaten_AV!D:D),2),ROUND(M94*L94%,2))</f>
        <v>0</v>
      </c>
      <c r="O94" s="328">
        <f>ROUND(N94-SUMIF(Anlagenbewegungsdaten_AV!B:B,A94,Anlagenbewegungsdaten_AV!D:D),3)</f>
        <v>0</v>
      </c>
    </row>
    <row r="95" spans="1:15" ht="15" customHeight="1" x14ac:dyDescent="0.25">
      <c r="A95" s="264" t="s">
        <v>4063</v>
      </c>
      <c r="B95" s="204" t="s">
        <v>2107</v>
      </c>
      <c r="C95" s="205" t="s">
        <v>4052</v>
      </c>
      <c r="D95" s="205" t="s">
        <v>1490</v>
      </c>
      <c r="E95" s="204"/>
      <c r="F95" s="252">
        <v>12.7</v>
      </c>
      <c r="G95" s="331">
        <f>ROUND(SUMIF(Anlagenbewegungsdaten!B:B,A95,Anlagenbewegungsdaten!C:C),3)</f>
        <v>0</v>
      </c>
      <c r="H95" s="332">
        <f>IF(ISBLANK(F95),ROUND(SUMIF(Anlagenbewegungsdaten!B:B,A95,Anlagenbewegungsdaten!D:D),2),ROUND(G95*F95%,2))</f>
        <v>0</v>
      </c>
      <c r="I95" s="332">
        <f>ROUND((H95-SUMIF(Anlagenbewegungsdaten!$B:$B,A95,Anlagenbewegungsdaten!D:D)),3)</f>
        <v>0</v>
      </c>
      <c r="J95" s="333" t="s">
        <v>5179</v>
      </c>
      <c r="K95" s="333" t="s">
        <v>5192</v>
      </c>
      <c r="L95" s="510">
        <v>10.16</v>
      </c>
      <c r="M95" s="330">
        <f>ROUND(SUMIF(Anlagenbewegungsdaten_AV!B:B,A95,Anlagenbewegungsdaten_AV!C:C),3)</f>
        <v>0</v>
      </c>
      <c r="N95" s="328">
        <f>IF(ISBLANK(L95),ROUND(SUMIF(Anlagenbewegungsdaten_AV!B:B,A95,Anlagenbewegungsdaten_AV!D:D),2),ROUND(M95*L95%,2))</f>
        <v>0</v>
      </c>
      <c r="O95" s="328">
        <f>ROUND(N95-SUMIF(Anlagenbewegungsdaten_AV!B:B,A95,Anlagenbewegungsdaten_AV!D:D),3)</f>
        <v>0</v>
      </c>
    </row>
    <row r="96" spans="1:15" ht="15" customHeight="1" x14ac:dyDescent="0.25">
      <c r="A96" s="264" t="s">
        <v>4064</v>
      </c>
      <c r="B96" s="204" t="s">
        <v>2107</v>
      </c>
      <c r="C96" s="205" t="s">
        <v>4052</v>
      </c>
      <c r="D96" s="205" t="s">
        <v>4065</v>
      </c>
      <c r="E96" s="204"/>
      <c r="F96" s="252">
        <v>8.3000000000000007</v>
      </c>
      <c r="G96" s="331">
        <f>ROUND(SUMIF(Anlagenbewegungsdaten!B:B,A96,Anlagenbewegungsdaten!C:C),3)</f>
        <v>0</v>
      </c>
      <c r="H96" s="332">
        <f>IF(ISBLANK(F96),ROUND(SUMIF(Anlagenbewegungsdaten!B:B,A96,Anlagenbewegungsdaten!D:D),2),ROUND(G96*F96%,2))</f>
        <v>0</v>
      </c>
      <c r="I96" s="332">
        <f>ROUND((H96-SUMIF(Anlagenbewegungsdaten!$B:$B,A96,Anlagenbewegungsdaten!D:D)),3)</f>
        <v>0</v>
      </c>
      <c r="J96" s="333" t="s">
        <v>5179</v>
      </c>
      <c r="K96" s="333" t="s">
        <v>5192</v>
      </c>
      <c r="L96" s="510">
        <v>6.64</v>
      </c>
      <c r="M96" s="330">
        <f>ROUND(SUMIF(Anlagenbewegungsdaten_AV!B:B,A96,Anlagenbewegungsdaten_AV!C:C),3)</f>
        <v>0</v>
      </c>
      <c r="N96" s="328">
        <f>IF(ISBLANK(L96),ROUND(SUMIF(Anlagenbewegungsdaten_AV!B:B,A96,Anlagenbewegungsdaten_AV!D:D),2),ROUND(M96*L96%,2))</f>
        <v>0</v>
      </c>
      <c r="O96" s="328">
        <f>ROUND(N96-SUMIF(Anlagenbewegungsdaten_AV!B:B,A96,Anlagenbewegungsdaten_AV!D:D),3)</f>
        <v>0</v>
      </c>
    </row>
    <row r="97" spans="1:15" ht="15" customHeight="1" x14ac:dyDescent="0.25">
      <c r="A97" s="264" t="s">
        <v>4066</v>
      </c>
      <c r="B97" s="204" t="s">
        <v>2107</v>
      </c>
      <c r="C97" s="205" t="s">
        <v>4052</v>
      </c>
      <c r="D97" s="205" t="s">
        <v>4067</v>
      </c>
      <c r="E97" s="204"/>
      <c r="F97" s="252">
        <v>6.3</v>
      </c>
      <c r="G97" s="331">
        <f>ROUND(SUMIF(Anlagenbewegungsdaten!B:B,A97,Anlagenbewegungsdaten!C:C),3)</f>
        <v>0</v>
      </c>
      <c r="H97" s="332">
        <f>IF(ISBLANK(F97),ROUND(SUMIF(Anlagenbewegungsdaten!B:B,A97,Anlagenbewegungsdaten!D:D),2),ROUND(G97*F97%,2))</f>
        <v>0</v>
      </c>
      <c r="I97" s="332">
        <f>ROUND((H97-SUMIF(Anlagenbewegungsdaten!$B:$B,A97,Anlagenbewegungsdaten!D:D)),3)</f>
        <v>0</v>
      </c>
      <c r="J97" s="333" t="s">
        <v>5179</v>
      </c>
      <c r="K97" s="333" t="s">
        <v>5192</v>
      </c>
      <c r="L97" s="510">
        <v>5.04</v>
      </c>
      <c r="M97" s="330">
        <f>ROUND(SUMIF(Anlagenbewegungsdaten_AV!B:B,A97,Anlagenbewegungsdaten_AV!C:C),3)</f>
        <v>0</v>
      </c>
      <c r="N97" s="328">
        <f>IF(ISBLANK(L97),ROUND(SUMIF(Anlagenbewegungsdaten_AV!B:B,A97,Anlagenbewegungsdaten_AV!D:D),2),ROUND(M97*L97%,2))</f>
        <v>0</v>
      </c>
      <c r="O97" s="328">
        <f>ROUND(N97-SUMIF(Anlagenbewegungsdaten_AV!B:B,A97,Anlagenbewegungsdaten_AV!D:D),3)</f>
        <v>0</v>
      </c>
    </row>
    <row r="98" spans="1:15" ht="15" customHeight="1" x14ac:dyDescent="0.25">
      <c r="A98" s="264" t="s">
        <v>4068</v>
      </c>
      <c r="B98" s="204" t="s">
        <v>2107</v>
      </c>
      <c r="C98" s="205" t="s">
        <v>4052</v>
      </c>
      <c r="D98" s="205" t="s">
        <v>4069</v>
      </c>
      <c r="E98" s="204"/>
      <c r="F98" s="252">
        <v>5.5</v>
      </c>
      <c r="G98" s="331">
        <f>ROUND(SUMIF(Anlagenbewegungsdaten!B:B,A98,Anlagenbewegungsdaten!C:C),3)</f>
        <v>0</v>
      </c>
      <c r="H98" s="332">
        <f>IF(ISBLANK(F98),ROUND(SUMIF(Anlagenbewegungsdaten!B:B,A98,Anlagenbewegungsdaten!D:D),2),ROUND(G98*F98%,2))</f>
        <v>0</v>
      </c>
      <c r="I98" s="332">
        <f>ROUND((H98-SUMIF(Anlagenbewegungsdaten!$B:$B,A98,Anlagenbewegungsdaten!D:D)),3)</f>
        <v>0</v>
      </c>
      <c r="J98" s="333" t="s">
        <v>5179</v>
      </c>
      <c r="K98" s="333" t="s">
        <v>5192</v>
      </c>
      <c r="L98" s="510">
        <v>4.4000000000000004</v>
      </c>
      <c r="M98" s="330">
        <f>ROUND(SUMIF(Anlagenbewegungsdaten_AV!B:B,A98,Anlagenbewegungsdaten_AV!C:C),3)</f>
        <v>0</v>
      </c>
      <c r="N98" s="328">
        <f>IF(ISBLANK(L98),ROUND(SUMIF(Anlagenbewegungsdaten_AV!B:B,A98,Anlagenbewegungsdaten_AV!D:D),2),ROUND(M98*L98%,2))</f>
        <v>0</v>
      </c>
      <c r="O98" s="328">
        <f>ROUND(N98-SUMIF(Anlagenbewegungsdaten_AV!B:B,A98,Anlagenbewegungsdaten_AV!D:D),3)</f>
        <v>0</v>
      </c>
    </row>
    <row r="99" spans="1:15" ht="15" customHeight="1" x14ac:dyDescent="0.25">
      <c r="A99" s="264" t="s">
        <v>4070</v>
      </c>
      <c r="B99" s="204" t="s">
        <v>2107</v>
      </c>
      <c r="C99" s="205" t="s">
        <v>4052</v>
      </c>
      <c r="D99" s="205" t="s">
        <v>4071</v>
      </c>
      <c r="E99" s="204"/>
      <c r="F99" s="252">
        <v>5.3</v>
      </c>
      <c r="G99" s="331">
        <f>ROUND(SUMIF(Anlagenbewegungsdaten!B:B,A99,Anlagenbewegungsdaten!C:C),3)</f>
        <v>0</v>
      </c>
      <c r="H99" s="332">
        <f>IF(ISBLANK(F99),ROUND(SUMIF(Anlagenbewegungsdaten!B:B,A99,Anlagenbewegungsdaten!D:D),2),ROUND(G99*F99%,2))</f>
        <v>0</v>
      </c>
      <c r="I99" s="332">
        <f>ROUND((H99-SUMIF(Anlagenbewegungsdaten!$B:$B,A99,Anlagenbewegungsdaten!D:D)),3)</f>
        <v>0</v>
      </c>
      <c r="J99" s="333" t="s">
        <v>5179</v>
      </c>
      <c r="K99" s="333" t="s">
        <v>5192</v>
      </c>
      <c r="L99" s="510">
        <v>4.24</v>
      </c>
      <c r="M99" s="330">
        <f>ROUND(SUMIF(Anlagenbewegungsdaten_AV!B:B,A99,Anlagenbewegungsdaten_AV!C:C),3)</f>
        <v>0</v>
      </c>
      <c r="N99" s="328">
        <f>IF(ISBLANK(L99),ROUND(SUMIF(Anlagenbewegungsdaten_AV!B:B,A99,Anlagenbewegungsdaten_AV!D:D),2),ROUND(M99*L99%,2))</f>
        <v>0</v>
      </c>
      <c r="O99" s="328">
        <f>ROUND(N99-SUMIF(Anlagenbewegungsdaten_AV!B:B,A99,Anlagenbewegungsdaten_AV!D:D),3)</f>
        <v>0</v>
      </c>
    </row>
    <row r="100" spans="1:15" ht="15" customHeight="1" x14ac:dyDescent="0.25">
      <c r="A100" s="264" t="s">
        <v>4072</v>
      </c>
      <c r="B100" s="204" t="s">
        <v>2107</v>
      </c>
      <c r="C100" s="205" t="s">
        <v>4052</v>
      </c>
      <c r="D100" s="205" t="s">
        <v>4073</v>
      </c>
      <c r="E100" s="204"/>
      <c r="F100" s="252">
        <v>4.2</v>
      </c>
      <c r="G100" s="331">
        <f>ROUND(SUMIF(Anlagenbewegungsdaten!B:B,A100,Anlagenbewegungsdaten!C:C),3)</f>
        <v>0</v>
      </c>
      <c r="H100" s="332">
        <f>IF(ISBLANK(F100),ROUND(SUMIF(Anlagenbewegungsdaten!B:B,A100,Anlagenbewegungsdaten!D:D),2),ROUND(G100*F100%,2))</f>
        <v>0</v>
      </c>
      <c r="I100" s="332">
        <f>ROUND((H100-SUMIF(Anlagenbewegungsdaten!$B:$B,A100,Anlagenbewegungsdaten!D:D)),3)</f>
        <v>0</v>
      </c>
      <c r="J100" s="333" t="s">
        <v>5179</v>
      </c>
      <c r="K100" s="333" t="s">
        <v>5192</v>
      </c>
      <c r="L100" s="510">
        <v>3.36</v>
      </c>
      <c r="M100" s="330">
        <f>ROUND(SUMIF(Anlagenbewegungsdaten_AV!B:B,A100,Anlagenbewegungsdaten_AV!C:C),3)</f>
        <v>0</v>
      </c>
      <c r="N100" s="328">
        <f>IF(ISBLANK(L100),ROUND(SUMIF(Anlagenbewegungsdaten_AV!B:B,A100,Anlagenbewegungsdaten_AV!D:D),2),ROUND(M100*L100%,2))</f>
        <v>0</v>
      </c>
      <c r="O100" s="328">
        <f>ROUND(N100-SUMIF(Anlagenbewegungsdaten_AV!B:B,A100,Anlagenbewegungsdaten_AV!D:D),3)</f>
        <v>0</v>
      </c>
    </row>
    <row r="101" spans="1:15" ht="15" customHeight="1" x14ac:dyDescent="0.25">
      <c r="A101" s="264" t="s">
        <v>4074</v>
      </c>
      <c r="B101" s="204" t="s">
        <v>2107</v>
      </c>
      <c r="C101" s="205" t="s">
        <v>4052</v>
      </c>
      <c r="D101" s="205" t="s">
        <v>4075</v>
      </c>
      <c r="E101" s="204"/>
      <c r="F101" s="252">
        <v>3.4</v>
      </c>
      <c r="G101" s="331">
        <f>ROUND(SUMIF(Anlagenbewegungsdaten!B:B,A101,Anlagenbewegungsdaten!C:C),3)</f>
        <v>0</v>
      </c>
      <c r="H101" s="332">
        <f>IF(ISBLANK(F101),ROUND(SUMIF(Anlagenbewegungsdaten!B:B,A101,Anlagenbewegungsdaten!D:D),2),ROUND(G101*F101%,2))</f>
        <v>0</v>
      </c>
      <c r="I101" s="332">
        <f>ROUND((H101-SUMIF(Anlagenbewegungsdaten!$B:$B,A101,Anlagenbewegungsdaten!D:D)),3)</f>
        <v>0</v>
      </c>
      <c r="J101" s="333" t="s">
        <v>5179</v>
      </c>
      <c r="K101" s="333" t="s">
        <v>5192</v>
      </c>
      <c r="L101" s="510">
        <v>2.72</v>
      </c>
      <c r="M101" s="330">
        <f>ROUND(SUMIF(Anlagenbewegungsdaten_AV!B:B,A101,Anlagenbewegungsdaten_AV!C:C),3)</f>
        <v>0</v>
      </c>
      <c r="N101" s="328">
        <f>IF(ISBLANK(L101),ROUND(SUMIF(Anlagenbewegungsdaten_AV!B:B,A101,Anlagenbewegungsdaten_AV!D:D),2),ROUND(M101*L101%,2))</f>
        <v>0</v>
      </c>
      <c r="O101" s="328">
        <f>ROUND(N101-SUMIF(Anlagenbewegungsdaten_AV!B:B,A101,Anlagenbewegungsdaten_AV!D:D),3)</f>
        <v>0</v>
      </c>
    </row>
    <row r="102" spans="1:15" ht="15" customHeight="1" x14ac:dyDescent="0.25">
      <c r="A102" s="272" t="s">
        <v>4076</v>
      </c>
      <c r="B102" s="209" t="s">
        <v>2107</v>
      </c>
      <c r="C102" s="210" t="s">
        <v>4055</v>
      </c>
      <c r="D102" s="210" t="s">
        <v>4077</v>
      </c>
      <c r="E102" s="209" t="s">
        <v>6320</v>
      </c>
      <c r="F102" s="253">
        <v>12.7</v>
      </c>
      <c r="G102" s="331">
        <f>ROUND(SUMIF(Anlagenbewegungsdaten!B:B,A102,Anlagenbewegungsdaten!C:C),3)</f>
        <v>0</v>
      </c>
      <c r="H102" s="332">
        <f>IF(ISBLANK(F102),ROUND(SUMIF(Anlagenbewegungsdaten!B:B,A102,Anlagenbewegungsdaten!D:D),2),ROUND(G102*F102%,2))</f>
        <v>0</v>
      </c>
      <c r="I102" s="332">
        <f>ROUND((H102-SUMIF(Anlagenbewegungsdaten!$B:$B,A102,Anlagenbewegungsdaten!D:D)),3)</f>
        <v>0</v>
      </c>
      <c r="J102" s="333" t="s">
        <v>5179</v>
      </c>
      <c r="K102" s="333" t="s">
        <v>5192</v>
      </c>
      <c r="L102" s="510">
        <v>10.16</v>
      </c>
      <c r="M102" s="330">
        <f>ROUND(SUMIF(Anlagenbewegungsdaten_AV!B:B,A102,Anlagenbewegungsdaten_AV!C:C),3)</f>
        <v>0</v>
      </c>
      <c r="N102" s="328">
        <f>IF(ISBLANK(L102),ROUND(SUMIF(Anlagenbewegungsdaten_AV!B:B,A102,Anlagenbewegungsdaten_AV!D:D),2),ROUND(M102*L102%,2))</f>
        <v>0</v>
      </c>
      <c r="O102" s="328">
        <f>ROUND(N102-SUMIF(Anlagenbewegungsdaten_AV!B:B,A102,Anlagenbewegungsdaten_AV!D:D),3)</f>
        <v>0</v>
      </c>
    </row>
    <row r="103" spans="1:15" ht="15" customHeight="1" x14ac:dyDescent="0.25">
      <c r="A103" s="272" t="s">
        <v>4078</v>
      </c>
      <c r="B103" s="209" t="s">
        <v>2107</v>
      </c>
      <c r="C103" s="210" t="s">
        <v>4055</v>
      </c>
      <c r="D103" s="210" t="s">
        <v>4079</v>
      </c>
      <c r="E103" s="209" t="s">
        <v>6320</v>
      </c>
      <c r="F103" s="253">
        <v>8.3000000000000007</v>
      </c>
      <c r="G103" s="331">
        <f>ROUND(SUMIF(Anlagenbewegungsdaten!B:B,A103,Anlagenbewegungsdaten!C:C),3)</f>
        <v>0</v>
      </c>
      <c r="H103" s="332">
        <f>IF(ISBLANK(F103),ROUND(SUMIF(Anlagenbewegungsdaten!B:B,A103,Anlagenbewegungsdaten!D:D),2),ROUND(G103*F103%,2))</f>
        <v>0</v>
      </c>
      <c r="I103" s="332">
        <f>ROUND((H103-SUMIF(Anlagenbewegungsdaten!$B:$B,A103,Anlagenbewegungsdaten!D:D)),3)</f>
        <v>0</v>
      </c>
      <c r="J103" s="333" t="s">
        <v>5179</v>
      </c>
      <c r="K103" s="333" t="s">
        <v>5192</v>
      </c>
      <c r="L103" s="510">
        <v>6.64</v>
      </c>
      <c r="M103" s="330">
        <f>ROUND(SUMIF(Anlagenbewegungsdaten_AV!B:B,A103,Anlagenbewegungsdaten_AV!C:C),3)</f>
        <v>0</v>
      </c>
      <c r="N103" s="328">
        <f>IF(ISBLANK(L103),ROUND(SUMIF(Anlagenbewegungsdaten_AV!B:B,A103,Anlagenbewegungsdaten_AV!D:D),2),ROUND(M103*L103%,2))</f>
        <v>0</v>
      </c>
      <c r="O103" s="328">
        <f>ROUND(N103-SUMIF(Anlagenbewegungsdaten_AV!B:B,A103,Anlagenbewegungsdaten_AV!D:D),3)</f>
        <v>0</v>
      </c>
    </row>
    <row r="104" spans="1:15" ht="15" customHeight="1" x14ac:dyDescent="0.25">
      <c r="A104" s="272" t="s">
        <v>4080</v>
      </c>
      <c r="B104" s="209" t="s">
        <v>2107</v>
      </c>
      <c r="C104" s="210" t="s">
        <v>4055</v>
      </c>
      <c r="D104" s="210" t="s">
        <v>4081</v>
      </c>
      <c r="E104" s="209" t="s">
        <v>6320</v>
      </c>
      <c r="F104" s="253">
        <v>6.3</v>
      </c>
      <c r="G104" s="331">
        <f>ROUND(SUMIF(Anlagenbewegungsdaten!B:B,A104,Anlagenbewegungsdaten!C:C),3)</f>
        <v>0</v>
      </c>
      <c r="H104" s="332">
        <f>IF(ISBLANK(F104),ROUND(SUMIF(Anlagenbewegungsdaten!B:B,A104,Anlagenbewegungsdaten!D:D),2),ROUND(G104*F104%,2))</f>
        <v>0</v>
      </c>
      <c r="I104" s="332">
        <f>ROUND((H104-SUMIF(Anlagenbewegungsdaten!$B:$B,A104,Anlagenbewegungsdaten!D:D)),3)</f>
        <v>0</v>
      </c>
      <c r="J104" s="333" t="s">
        <v>5179</v>
      </c>
      <c r="K104" s="333" t="s">
        <v>5192</v>
      </c>
      <c r="L104" s="510">
        <v>5.04</v>
      </c>
      <c r="M104" s="330">
        <f>ROUND(SUMIF(Anlagenbewegungsdaten_AV!B:B,A104,Anlagenbewegungsdaten_AV!C:C),3)</f>
        <v>0</v>
      </c>
      <c r="N104" s="328">
        <f>IF(ISBLANK(L104),ROUND(SUMIF(Anlagenbewegungsdaten_AV!B:B,A104,Anlagenbewegungsdaten_AV!D:D),2),ROUND(M104*L104%,2))</f>
        <v>0</v>
      </c>
      <c r="O104" s="328">
        <f>ROUND(N104-SUMIF(Anlagenbewegungsdaten_AV!B:B,A104,Anlagenbewegungsdaten_AV!D:D),3)</f>
        <v>0</v>
      </c>
    </row>
    <row r="105" spans="1:15" ht="15" customHeight="1" x14ac:dyDescent="0.25">
      <c r="A105" s="272" t="s">
        <v>4082</v>
      </c>
      <c r="B105" s="209" t="s">
        <v>2107</v>
      </c>
      <c r="C105" s="210" t="s">
        <v>4055</v>
      </c>
      <c r="D105" s="210" t="s">
        <v>4083</v>
      </c>
      <c r="E105" s="209" t="s">
        <v>6320</v>
      </c>
      <c r="F105" s="253">
        <v>5.5</v>
      </c>
      <c r="G105" s="331">
        <f>ROUND(SUMIF(Anlagenbewegungsdaten!B:B,A105,Anlagenbewegungsdaten!C:C),3)</f>
        <v>0</v>
      </c>
      <c r="H105" s="332">
        <f>IF(ISBLANK(F105),ROUND(SUMIF(Anlagenbewegungsdaten!B:B,A105,Anlagenbewegungsdaten!D:D),2),ROUND(G105*F105%,2))</f>
        <v>0</v>
      </c>
      <c r="I105" s="332">
        <f>ROUND((H105-SUMIF(Anlagenbewegungsdaten!$B:$B,A105,Anlagenbewegungsdaten!D:D)),3)</f>
        <v>0</v>
      </c>
      <c r="J105" s="333" t="s">
        <v>5179</v>
      </c>
      <c r="K105" s="333" t="s">
        <v>5192</v>
      </c>
      <c r="L105" s="510">
        <v>4.4000000000000004</v>
      </c>
      <c r="M105" s="330">
        <f>ROUND(SUMIF(Anlagenbewegungsdaten_AV!B:B,A105,Anlagenbewegungsdaten_AV!C:C),3)</f>
        <v>0</v>
      </c>
      <c r="N105" s="328">
        <f>IF(ISBLANK(L105),ROUND(SUMIF(Anlagenbewegungsdaten_AV!B:B,A105,Anlagenbewegungsdaten_AV!D:D),2),ROUND(M105*L105%,2))</f>
        <v>0</v>
      </c>
      <c r="O105" s="328">
        <f>ROUND(N105-SUMIF(Anlagenbewegungsdaten_AV!B:B,A105,Anlagenbewegungsdaten_AV!D:D),3)</f>
        <v>0</v>
      </c>
    </row>
    <row r="106" spans="1:15" ht="15" customHeight="1" x14ac:dyDescent="0.25">
      <c r="A106" s="272" t="s">
        <v>4084</v>
      </c>
      <c r="B106" s="209" t="s">
        <v>2107</v>
      </c>
      <c r="C106" s="210" t="s">
        <v>4055</v>
      </c>
      <c r="D106" s="210" t="s">
        <v>4085</v>
      </c>
      <c r="E106" s="209" t="s">
        <v>6320</v>
      </c>
      <c r="F106" s="253">
        <v>5.3</v>
      </c>
      <c r="G106" s="331">
        <f>ROUND(SUMIF(Anlagenbewegungsdaten!B:B,A106,Anlagenbewegungsdaten!C:C),3)</f>
        <v>0</v>
      </c>
      <c r="H106" s="332">
        <f>IF(ISBLANK(F106),ROUND(SUMIF(Anlagenbewegungsdaten!B:B,A106,Anlagenbewegungsdaten!D:D),2),ROUND(G106*F106%,2))</f>
        <v>0</v>
      </c>
      <c r="I106" s="332">
        <f>ROUND((H106-SUMIF(Anlagenbewegungsdaten!$B:$B,A106,Anlagenbewegungsdaten!D:D)),3)</f>
        <v>0</v>
      </c>
      <c r="J106" s="333" t="s">
        <v>5179</v>
      </c>
      <c r="K106" s="333" t="s">
        <v>5192</v>
      </c>
      <c r="L106" s="510">
        <v>4.24</v>
      </c>
      <c r="M106" s="330">
        <f>ROUND(SUMIF(Anlagenbewegungsdaten_AV!B:B,A106,Anlagenbewegungsdaten_AV!C:C),3)</f>
        <v>0</v>
      </c>
      <c r="N106" s="328">
        <f>IF(ISBLANK(L106),ROUND(SUMIF(Anlagenbewegungsdaten_AV!B:B,A106,Anlagenbewegungsdaten_AV!D:D),2),ROUND(M106*L106%,2))</f>
        <v>0</v>
      </c>
      <c r="O106" s="328">
        <f>ROUND(N106-SUMIF(Anlagenbewegungsdaten_AV!B:B,A106,Anlagenbewegungsdaten_AV!D:D),3)</f>
        <v>0</v>
      </c>
    </row>
    <row r="107" spans="1:15" ht="15" customHeight="1" x14ac:dyDescent="0.25">
      <c r="A107" s="272" t="s">
        <v>4086</v>
      </c>
      <c r="B107" s="209" t="s">
        <v>2107</v>
      </c>
      <c r="C107" s="210" t="s">
        <v>4055</v>
      </c>
      <c r="D107" s="210" t="s">
        <v>4087</v>
      </c>
      <c r="E107" s="209" t="s">
        <v>6320</v>
      </c>
      <c r="F107" s="253">
        <v>4.2</v>
      </c>
      <c r="G107" s="331">
        <f>ROUND(SUMIF(Anlagenbewegungsdaten!B:B,A107,Anlagenbewegungsdaten!C:C),3)</f>
        <v>0</v>
      </c>
      <c r="H107" s="332">
        <f>IF(ISBLANK(F107),ROUND(SUMIF(Anlagenbewegungsdaten!B:B,A107,Anlagenbewegungsdaten!D:D),2),ROUND(G107*F107%,2))</f>
        <v>0</v>
      </c>
      <c r="I107" s="332">
        <f>ROUND((H107-SUMIF(Anlagenbewegungsdaten!$B:$B,A107,Anlagenbewegungsdaten!D:D)),3)</f>
        <v>0</v>
      </c>
      <c r="J107" s="333" t="s">
        <v>5179</v>
      </c>
      <c r="K107" s="333" t="s">
        <v>5192</v>
      </c>
      <c r="L107" s="510">
        <v>3.36</v>
      </c>
      <c r="M107" s="330">
        <f>ROUND(SUMIF(Anlagenbewegungsdaten_AV!B:B,A107,Anlagenbewegungsdaten_AV!C:C),3)</f>
        <v>0</v>
      </c>
      <c r="N107" s="328">
        <f>IF(ISBLANK(L107),ROUND(SUMIF(Anlagenbewegungsdaten_AV!B:B,A107,Anlagenbewegungsdaten_AV!D:D),2),ROUND(M107*L107%,2))</f>
        <v>0</v>
      </c>
      <c r="O107" s="328">
        <f>ROUND(N107-SUMIF(Anlagenbewegungsdaten_AV!B:B,A107,Anlagenbewegungsdaten_AV!D:D),3)</f>
        <v>0</v>
      </c>
    </row>
    <row r="108" spans="1:15" ht="15" customHeight="1" x14ac:dyDescent="0.25">
      <c r="A108" s="272" t="s">
        <v>4088</v>
      </c>
      <c r="B108" s="209" t="s">
        <v>2107</v>
      </c>
      <c r="C108" s="210" t="s">
        <v>4055</v>
      </c>
      <c r="D108" s="210" t="s">
        <v>4089</v>
      </c>
      <c r="E108" s="209" t="s">
        <v>6320</v>
      </c>
      <c r="F108" s="253">
        <v>3.4</v>
      </c>
      <c r="G108" s="331">
        <f>ROUND(SUMIF(Anlagenbewegungsdaten!B:B,A108,Anlagenbewegungsdaten!C:C),3)</f>
        <v>0</v>
      </c>
      <c r="H108" s="332">
        <f>IF(ISBLANK(F108),ROUND(SUMIF(Anlagenbewegungsdaten!B:B,A108,Anlagenbewegungsdaten!D:D),2),ROUND(G108*F108%,2))</f>
        <v>0</v>
      </c>
      <c r="I108" s="332">
        <f>ROUND((H108-SUMIF(Anlagenbewegungsdaten!$B:$B,A108,Anlagenbewegungsdaten!D:D)),3)</f>
        <v>0</v>
      </c>
      <c r="J108" s="333" t="s">
        <v>5179</v>
      </c>
      <c r="K108" s="333" t="s">
        <v>5192</v>
      </c>
      <c r="L108" s="510">
        <v>2.72</v>
      </c>
      <c r="M108" s="330">
        <f>ROUND(SUMIF(Anlagenbewegungsdaten_AV!B:B,A108,Anlagenbewegungsdaten_AV!C:C),3)</f>
        <v>0</v>
      </c>
      <c r="N108" s="328">
        <f>IF(ISBLANK(L108),ROUND(SUMIF(Anlagenbewegungsdaten_AV!B:B,A108,Anlagenbewegungsdaten_AV!D:D),2),ROUND(M108*L108%,2))</f>
        <v>0</v>
      </c>
      <c r="O108" s="328">
        <f>ROUND(N108-SUMIF(Anlagenbewegungsdaten_AV!B:B,A108,Anlagenbewegungsdaten_AV!D:D),3)</f>
        <v>0</v>
      </c>
    </row>
    <row r="109" spans="1:15" ht="15" customHeight="1" x14ac:dyDescent="0.25">
      <c r="A109" s="259"/>
      <c r="B109" s="166"/>
      <c r="C109" s="173"/>
      <c r="D109" s="173"/>
      <c r="E109" s="166"/>
      <c r="F109" s="248"/>
    </row>
    <row r="110" spans="1:15" ht="15" customHeight="1" x14ac:dyDescent="0.25">
      <c r="A110" s="273" t="s">
        <v>5246</v>
      </c>
      <c r="B110" s="192" t="s">
        <v>2107</v>
      </c>
      <c r="C110" s="191" t="s">
        <v>5247</v>
      </c>
      <c r="D110" s="191" t="s">
        <v>4053</v>
      </c>
      <c r="E110" s="192"/>
      <c r="F110" s="247">
        <v>12.67</v>
      </c>
      <c r="G110" s="331">
        <f>ROUND(SUMIF(Anlagenbewegungsdaten!B:B,A110,Anlagenbewegungsdaten!C:C),3)</f>
        <v>0</v>
      </c>
      <c r="H110" s="332">
        <f>IF(ISBLANK(F110),ROUND(SUMIF(Anlagenbewegungsdaten!B:B,A110,Anlagenbewegungsdaten!D:D),2),ROUND(G110*F110%,2))</f>
        <v>0</v>
      </c>
      <c r="I110" s="332">
        <f>ROUND((H110-SUMIF(Anlagenbewegungsdaten!$B:$B,A110,Anlagenbewegungsdaten!D:D)),3)</f>
        <v>0</v>
      </c>
      <c r="J110" s="333" t="s">
        <v>5179</v>
      </c>
      <c r="K110" s="333" t="s">
        <v>5192</v>
      </c>
      <c r="L110" s="510">
        <v>10.14</v>
      </c>
      <c r="M110" s="330">
        <f>ROUND(SUMIF(Anlagenbewegungsdaten_AV!B:B,A110,Anlagenbewegungsdaten_AV!C:C),3)</f>
        <v>0</v>
      </c>
      <c r="N110" s="328">
        <f>IF(ISBLANK(L110),ROUND(SUMIF(Anlagenbewegungsdaten_AV!B:B,A110,Anlagenbewegungsdaten_AV!D:D),2),ROUND(M110*L110%,2))</f>
        <v>0</v>
      </c>
      <c r="O110" s="328">
        <f>ROUND(N110-SUMIF(Anlagenbewegungsdaten_AV!B:B,A110,Anlagenbewegungsdaten_AV!D:D),3)</f>
        <v>0</v>
      </c>
    </row>
    <row r="111" spans="1:15" ht="15" customHeight="1" x14ac:dyDescent="0.25">
      <c r="A111" s="273" t="s">
        <v>5248</v>
      </c>
      <c r="B111" s="192" t="s">
        <v>2107</v>
      </c>
      <c r="C111" s="191" t="s">
        <v>5249</v>
      </c>
      <c r="D111" s="191" t="s">
        <v>4056</v>
      </c>
      <c r="E111" s="192"/>
      <c r="F111" s="247">
        <v>11.67</v>
      </c>
      <c r="G111" s="331">
        <f>ROUND(SUMIF(Anlagenbewegungsdaten!B:B,A111,Anlagenbewegungsdaten!C:C),3)</f>
        <v>0</v>
      </c>
      <c r="H111" s="332">
        <f>IF(ISBLANK(F111),ROUND(SUMIF(Anlagenbewegungsdaten!B:B,A111,Anlagenbewegungsdaten!D:D),2),ROUND(G111*F111%,2))</f>
        <v>0</v>
      </c>
      <c r="I111" s="332">
        <f>ROUND((H111-SUMIF(Anlagenbewegungsdaten!$B:$B,A111,Anlagenbewegungsdaten!D:D)),3)</f>
        <v>0</v>
      </c>
      <c r="J111" s="333" t="s">
        <v>5179</v>
      </c>
      <c r="K111" s="333" t="s">
        <v>5192</v>
      </c>
      <c r="L111" s="510">
        <v>9.34</v>
      </c>
      <c r="M111" s="330">
        <f>ROUND(SUMIF(Anlagenbewegungsdaten_AV!B:B,A111,Anlagenbewegungsdaten_AV!C:C),3)</f>
        <v>0</v>
      </c>
      <c r="N111" s="328">
        <f>IF(ISBLANK(L111),ROUND(SUMIF(Anlagenbewegungsdaten_AV!B:B,A111,Anlagenbewegungsdaten_AV!D:D),2),ROUND(M111*L111%,2))</f>
        <v>0</v>
      </c>
      <c r="O111" s="328">
        <f>ROUND(N111-SUMIF(Anlagenbewegungsdaten_AV!B:B,A111,Anlagenbewegungsdaten_AV!D:D),3)</f>
        <v>0</v>
      </c>
    </row>
    <row r="112" spans="1:15" ht="15" customHeight="1" x14ac:dyDescent="0.25">
      <c r="A112" s="273" t="s">
        <v>5250</v>
      </c>
      <c r="B112" s="192" t="s">
        <v>2107</v>
      </c>
      <c r="C112" s="191" t="s">
        <v>5247</v>
      </c>
      <c r="D112" s="191" t="s">
        <v>4058</v>
      </c>
      <c r="E112" s="192"/>
      <c r="F112" s="247">
        <v>8.65</v>
      </c>
      <c r="G112" s="331">
        <f>ROUND(SUMIF(Anlagenbewegungsdaten!B:B,A112,Anlagenbewegungsdaten!C:C),3)</f>
        <v>0</v>
      </c>
      <c r="H112" s="332">
        <f>IF(ISBLANK(F112),ROUND(SUMIF(Anlagenbewegungsdaten!B:B,A112,Anlagenbewegungsdaten!D:D),2),ROUND(G112*F112%,2))</f>
        <v>0</v>
      </c>
      <c r="I112" s="332">
        <f>ROUND((H112-SUMIF(Anlagenbewegungsdaten!$B:$B,A112,Anlagenbewegungsdaten!D:D)),3)</f>
        <v>0</v>
      </c>
      <c r="J112" s="333" t="s">
        <v>5179</v>
      </c>
      <c r="K112" s="333" t="s">
        <v>5192</v>
      </c>
      <c r="L112" s="510">
        <v>6.92</v>
      </c>
      <c r="M112" s="330">
        <f>ROUND(SUMIF(Anlagenbewegungsdaten_AV!B:B,A112,Anlagenbewegungsdaten_AV!C:C),3)</f>
        <v>0</v>
      </c>
      <c r="N112" s="328">
        <f>IF(ISBLANK(L112),ROUND(SUMIF(Anlagenbewegungsdaten_AV!B:B,A112,Anlagenbewegungsdaten_AV!D:D),2),ROUND(M112*L112%,2))</f>
        <v>0</v>
      </c>
      <c r="O112" s="328">
        <f>ROUND(N112-SUMIF(Anlagenbewegungsdaten_AV!B:B,A112,Anlagenbewegungsdaten_AV!D:D),3)</f>
        <v>0</v>
      </c>
    </row>
    <row r="113" spans="1:15" ht="15" customHeight="1" x14ac:dyDescent="0.25">
      <c r="A113" s="273" t="s">
        <v>5251</v>
      </c>
      <c r="B113" s="192" t="s">
        <v>2107</v>
      </c>
      <c r="C113" s="191" t="s">
        <v>5247</v>
      </c>
      <c r="D113" s="191" t="s">
        <v>4060</v>
      </c>
      <c r="E113" s="192"/>
      <c r="F113" s="247">
        <v>7.65</v>
      </c>
      <c r="G113" s="331">
        <f>ROUND(SUMIF(Anlagenbewegungsdaten!B:B,A113,Anlagenbewegungsdaten!C:C),3)</f>
        <v>0</v>
      </c>
      <c r="H113" s="332">
        <f>IF(ISBLANK(F113),ROUND(SUMIF(Anlagenbewegungsdaten!B:B,A113,Anlagenbewegungsdaten!D:D),2),ROUND(G113*F113%,2))</f>
        <v>0</v>
      </c>
      <c r="I113" s="332">
        <f>ROUND((H113-SUMIF(Anlagenbewegungsdaten!$B:$B,A113,Anlagenbewegungsdaten!D:D)),3)</f>
        <v>0</v>
      </c>
      <c r="J113" s="333" t="s">
        <v>5179</v>
      </c>
      <c r="K113" s="333" t="s">
        <v>5192</v>
      </c>
      <c r="L113" s="510">
        <v>6.12</v>
      </c>
      <c r="M113" s="330">
        <f>ROUND(SUMIF(Anlagenbewegungsdaten_AV!B:B,A113,Anlagenbewegungsdaten_AV!C:C),3)</f>
        <v>0</v>
      </c>
      <c r="N113" s="328">
        <f>IF(ISBLANK(L113),ROUND(SUMIF(Anlagenbewegungsdaten_AV!B:B,A113,Anlagenbewegungsdaten_AV!D:D),2),ROUND(M113*L113%,2))</f>
        <v>0</v>
      </c>
      <c r="O113" s="328">
        <f>ROUND(N113-SUMIF(Anlagenbewegungsdaten_AV!B:B,A113,Anlagenbewegungsdaten_AV!D:D),3)</f>
        <v>0</v>
      </c>
    </row>
    <row r="114" spans="1:15" ht="15" customHeight="1" x14ac:dyDescent="0.25">
      <c r="A114" s="273" t="s">
        <v>5252</v>
      </c>
      <c r="B114" s="192" t="s">
        <v>2107</v>
      </c>
      <c r="C114" s="191" t="s">
        <v>5249</v>
      </c>
      <c r="D114" s="191" t="s">
        <v>4062</v>
      </c>
      <c r="E114" s="192"/>
      <c r="F114" s="247">
        <v>8.65</v>
      </c>
      <c r="G114" s="331">
        <f>ROUND(SUMIF(Anlagenbewegungsdaten!B:B,A114,Anlagenbewegungsdaten!C:C),3)</f>
        <v>0</v>
      </c>
      <c r="H114" s="332">
        <f>IF(ISBLANK(F114),ROUND(SUMIF(Anlagenbewegungsdaten!B:B,A114,Anlagenbewegungsdaten!D:D),2),ROUND(G114*F114%,2))</f>
        <v>0</v>
      </c>
      <c r="I114" s="332">
        <f>ROUND((H114-SUMIF(Anlagenbewegungsdaten!$B:$B,A114,Anlagenbewegungsdaten!D:D)),3)</f>
        <v>0</v>
      </c>
      <c r="J114" s="333" t="s">
        <v>5179</v>
      </c>
      <c r="K114" s="333" t="s">
        <v>5192</v>
      </c>
      <c r="L114" s="510">
        <v>6.92</v>
      </c>
      <c r="M114" s="330">
        <f>ROUND(SUMIF(Anlagenbewegungsdaten_AV!B:B,A114,Anlagenbewegungsdaten_AV!C:C),3)</f>
        <v>0</v>
      </c>
      <c r="N114" s="328">
        <f>IF(ISBLANK(L114),ROUND(SUMIF(Anlagenbewegungsdaten_AV!B:B,A114,Anlagenbewegungsdaten_AV!D:D),2),ROUND(M114*L114%,2))</f>
        <v>0</v>
      </c>
      <c r="O114" s="328">
        <f>ROUND(N114-SUMIF(Anlagenbewegungsdaten_AV!B:B,A114,Anlagenbewegungsdaten_AV!D:D),3)</f>
        <v>0</v>
      </c>
    </row>
    <row r="115" spans="1:15" ht="15" customHeight="1" x14ac:dyDescent="0.25">
      <c r="A115" s="266" t="s">
        <v>5253</v>
      </c>
      <c r="B115" s="234" t="s">
        <v>2107</v>
      </c>
      <c r="C115" s="235" t="s">
        <v>5247</v>
      </c>
      <c r="D115" s="235" t="s">
        <v>1490</v>
      </c>
      <c r="E115" s="234"/>
      <c r="F115" s="250">
        <v>12.57</v>
      </c>
      <c r="G115" s="331">
        <f>ROUND(SUMIF(Anlagenbewegungsdaten!B:B,A115,Anlagenbewegungsdaten!C:C),3)</f>
        <v>0</v>
      </c>
      <c r="H115" s="332">
        <f>IF(ISBLANK(F115),ROUND(SUMIF(Anlagenbewegungsdaten!B:B,A115,Anlagenbewegungsdaten!D:D),2),ROUND(G115*F115%,2))</f>
        <v>0</v>
      </c>
      <c r="I115" s="332">
        <f>ROUND((H115-SUMIF(Anlagenbewegungsdaten!$B:$B,A115,Anlagenbewegungsdaten!D:D)),3)</f>
        <v>0</v>
      </c>
      <c r="J115" s="333" t="s">
        <v>5179</v>
      </c>
      <c r="K115" s="333" t="s">
        <v>5192</v>
      </c>
      <c r="L115" s="510">
        <v>10.06</v>
      </c>
      <c r="M115" s="330">
        <f>ROUND(SUMIF(Anlagenbewegungsdaten_AV!B:B,A115,Anlagenbewegungsdaten_AV!C:C),3)</f>
        <v>0</v>
      </c>
      <c r="N115" s="328">
        <f>IF(ISBLANK(L115),ROUND(SUMIF(Anlagenbewegungsdaten_AV!B:B,A115,Anlagenbewegungsdaten_AV!D:D),2),ROUND(M115*L115%,2))</f>
        <v>0</v>
      </c>
      <c r="O115" s="328">
        <f>ROUND(N115-SUMIF(Anlagenbewegungsdaten_AV!B:B,A115,Anlagenbewegungsdaten_AV!D:D),3)</f>
        <v>0</v>
      </c>
    </row>
    <row r="116" spans="1:15" ht="15" customHeight="1" x14ac:dyDescent="0.25">
      <c r="A116" s="266" t="s">
        <v>5254</v>
      </c>
      <c r="B116" s="234" t="s">
        <v>2107</v>
      </c>
      <c r="C116" s="235" t="s">
        <v>5247</v>
      </c>
      <c r="D116" s="235" t="s">
        <v>4065</v>
      </c>
      <c r="E116" s="234"/>
      <c r="F116" s="250">
        <v>8.2200000000000006</v>
      </c>
      <c r="G116" s="331">
        <f>ROUND(SUMIF(Anlagenbewegungsdaten!B:B,A116,Anlagenbewegungsdaten!C:C),3)</f>
        <v>0</v>
      </c>
      <c r="H116" s="332">
        <f>IF(ISBLANK(F116),ROUND(SUMIF(Anlagenbewegungsdaten!B:B,A116,Anlagenbewegungsdaten!D:D),2),ROUND(G116*F116%,2))</f>
        <v>0</v>
      </c>
      <c r="I116" s="332">
        <f>ROUND((H116-SUMIF(Anlagenbewegungsdaten!$B:$B,A116,Anlagenbewegungsdaten!D:D)),3)</f>
        <v>0</v>
      </c>
      <c r="J116" s="333" t="s">
        <v>5179</v>
      </c>
      <c r="K116" s="333" t="s">
        <v>5192</v>
      </c>
      <c r="L116" s="510">
        <v>6.58</v>
      </c>
      <c r="M116" s="330">
        <f>ROUND(SUMIF(Anlagenbewegungsdaten_AV!B:B,A116,Anlagenbewegungsdaten_AV!C:C),3)</f>
        <v>0</v>
      </c>
      <c r="N116" s="328">
        <f>IF(ISBLANK(L116),ROUND(SUMIF(Anlagenbewegungsdaten_AV!B:B,A116,Anlagenbewegungsdaten_AV!D:D),2),ROUND(M116*L116%,2))</f>
        <v>0</v>
      </c>
      <c r="O116" s="328">
        <f>ROUND(N116-SUMIF(Anlagenbewegungsdaten_AV!B:B,A116,Anlagenbewegungsdaten_AV!D:D),3)</f>
        <v>0</v>
      </c>
    </row>
    <row r="117" spans="1:15" ht="15" customHeight="1" x14ac:dyDescent="0.25">
      <c r="A117" s="266" t="s">
        <v>5255</v>
      </c>
      <c r="B117" s="234" t="s">
        <v>2107</v>
      </c>
      <c r="C117" s="235" t="s">
        <v>5247</v>
      </c>
      <c r="D117" s="235" t="s">
        <v>4067</v>
      </c>
      <c r="E117" s="234"/>
      <c r="F117" s="250">
        <v>6.24</v>
      </c>
      <c r="G117" s="331">
        <f>ROUND(SUMIF(Anlagenbewegungsdaten!B:B,A117,Anlagenbewegungsdaten!C:C),3)</f>
        <v>0</v>
      </c>
      <c r="H117" s="332">
        <f>IF(ISBLANK(F117),ROUND(SUMIF(Anlagenbewegungsdaten!B:B,A117,Anlagenbewegungsdaten!D:D),2),ROUND(G117*F117%,2))</f>
        <v>0</v>
      </c>
      <c r="I117" s="332">
        <f>ROUND((H117-SUMIF(Anlagenbewegungsdaten!$B:$B,A117,Anlagenbewegungsdaten!D:D)),3)</f>
        <v>0</v>
      </c>
      <c r="J117" s="333" t="s">
        <v>5179</v>
      </c>
      <c r="K117" s="333" t="s">
        <v>5192</v>
      </c>
      <c r="L117" s="510">
        <v>4.99</v>
      </c>
      <c r="M117" s="330">
        <f>ROUND(SUMIF(Anlagenbewegungsdaten_AV!B:B,A117,Anlagenbewegungsdaten_AV!C:C),3)</f>
        <v>0</v>
      </c>
      <c r="N117" s="328">
        <f>IF(ISBLANK(L117),ROUND(SUMIF(Anlagenbewegungsdaten_AV!B:B,A117,Anlagenbewegungsdaten_AV!D:D),2),ROUND(M117*L117%,2))</f>
        <v>0</v>
      </c>
      <c r="O117" s="328">
        <f>ROUND(N117-SUMIF(Anlagenbewegungsdaten_AV!B:B,A117,Anlagenbewegungsdaten_AV!D:D),3)</f>
        <v>0</v>
      </c>
    </row>
    <row r="118" spans="1:15" ht="15" customHeight="1" x14ac:dyDescent="0.25">
      <c r="A118" s="266" t="s">
        <v>5256</v>
      </c>
      <c r="B118" s="234" t="s">
        <v>2107</v>
      </c>
      <c r="C118" s="235" t="s">
        <v>5247</v>
      </c>
      <c r="D118" s="235" t="s">
        <v>4069</v>
      </c>
      <c r="E118" s="234"/>
      <c r="F118" s="250">
        <v>5.45</v>
      </c>
      <c r="G118" s="331">
        <f>ROUND(SUMIF(Anlagenbewegungsdaten!B:B,A118,Anlagenbewegungsdaten!C:C),3)</f>
        <v>0</v>
      </c>
      <c r="H118" s="332">
        <f>IF(ISBLANK(F118),ROUND(SUMIF(Anlagenbewegungsdaten!B:B,A118,Anlagenbewegungsdaten!D:D),2),ROUND(G118*F118%,2))</f>
        <v>0</v>
      </c>
      <c r="I118" s="332">
        <f>ROUND((H118-SUMIF(Anlagenbewegungsdaten!$B:$B,A118,Anlagenbewegungsdaten!D:D)),3)</f>
        <v>0</v>
      </c>
      <c r="J118" s="333" t="s">
        <v>5179</v>
      </c>
      <c r="K118" s="333" t="s">
        <v>5192</v>
      </c>
      <c r="L118" s="510">
        <v>4.3600000000000003</v>
      </c>
      <c r="M118" s="330">
        <f>ROUND(SUMIF(Anlagenbewegungsdaten_AV!B:B,A118,Anlagenbewegungsdaten_AV!C:C),3)</f>
        <v>0</v>
      </c>
      <c r="N118" s="328">
        <f>IF(ISBLANK(L118),ROUND(SUMIF(Anlagenbewegungsdaten_AV!B:B,A118,Anlagenbewegungsdaten_AV!D:D),2),ROUND(M118*L118%,2))</f>
        <v>0</v>
      </c>
      <c r="O118" s="328">
        <f>ROUND(N118-SUMIF(Anlagenbewegungsdaten_AV!B:B,A118,Anlagenbewegungsdaten_AV!D:D),3)</f>
        <v>0</v>
      </c>
    </row>
    <row r="119" spans="1:15" ht="15" customHeight="1" x14ac:dyDescent="0.25">
      <c r="A119" s="266" t="s">
        <v>5257</v>
      </c>
      <c r="B119" s="234" t="s">
        <v>2107</v>
      </c>
      <c r="C119" s="235" t="s">
        <v>5247</v>
      </c>
      <c r="D119" s="235" t="s">
        <v>4071</v>
      </c>
      <c r="E119" s="234"/>
      <c r="F119" s="250">
        <v>5.25</v>
      </c>
      <c r="G119" s="331">
        <f>ROUND(SUMIF(Anlagenbewegungsdaten!B:B,A119,Anlagenbewegungsdaten!C:C),3)</f>
        <v>0</v>
      </c>
      <c r="H119" s="332">
        <f>IF(ISBLANK(F119),ROUND(SUMIF(Anlagenbewegungsdaten!B:B,A119,Anlagenbewegungsdaten!D:D),2),ROUND(G119*F119%,2))</f>
        <v>0</v>
      </c>
      <c r="I119" s="332">
        <f>ROUND((H119-SUMIF(Anlagenbewegungsdaten!$B:$B,A119,Anlagenbewegungsdaten!D:D)),3)</f>
        <v>0</v>
      </c>
      <c r="J119" s="333" t="s">
        <v>5179</v>
      </c>
      <c r="K119" s="333" t="s">
        <v>5192</v>
      </c>
      <c r="L119" s="510">
        <v>4.2</v>
      </c>
      <c r="M119" s="330">
        <f>ROUND(SUMIF(Anlagenbewegungsdaten_AV!B:B,A119,Anlagenbewegungsdaten_AV!C:C),3)</f>
        <v>0</v>
      </c>
      <c r="N119" s="328">
        <f>IF(ISBLANK(L119),ROUND(SUMIF(Anlagenbewegungsdaten_AV!B:B,A119,Anlagenbewegungsdaten_AV!D:D),2),ROUND(M119*L119%,2))</f>
        <v>0</v>
      </c>
      <c r="O119" s="328">
        <f>ROUND(N119-SUMIF(Anlagenbewegungsdaten_AV!B:B,A119,Anlagenbewegungsdaten_AV!D:D),3)</f>
        <v>0</v>
      </c>
    </row>
    <row r="120" spans="1:15" ht="15" customHeight="1" x14ac:dyDescent="0.25">
      <c r="A120" s="266" t="s">
        <v>5258</v>
      </c>
      <c r="B120" s="234" t="s">
        <v>2107</v>
      </c>
      <c r="C120" s="235" t="s">
        <v>5247</v>
      </c>
      <c r="D120" s="235" t="s">
        <v>4073</v>
      </c>
      <c r="E120" s="234"/>
      <c r="F120" s="250">
        <v>4.16</v>
      </c>
      <c r="G120" s="331">
        <f>ROUND(SUMIF(Anlagenbewegungsdaten!B:B,A120,Anlagenbewegungsdaten!C:C),3)</f>
        <v>0</v>
      </c>
      <c r="H120" s="332">
        <f>IF(ISBLANK(F120),ROUND(SUMIF(Anlagenbewegungsdaten!B:B,A120,Anlagenbewegungsdaten!D:D),2),ROUND(G120*F120%,2))</f>
        <v>0</v>
      </c>
      <c r="I120" s="332">
        <f>ROUND((H120-SUMIF(Anlagenbewegungsdaten!$B:$B,A120,Anlagenbewegungsdaten!D:D)),3)</f>
        <v>0</v>
      </c>
      <c r="J120" s="333" t="s">
        <v>5179</v>
      </c>
      <c r="K120" s="333" t="s">
        <v>5192</v>
      </c>
      <c r="L120" s="510">
        <v>3.33</v>
      </c>
      <c r="M120" s="330">
        <f>ROUND(SUMIF(Anlagenbewegungsdaten_AV!B:B,A120,Anlagenbewegungsdaten_AV!C:C),3)</f>
        <v>0</v>
      </c>
      <c r="N120" s="328">
        <f>IF(ISBLANK(L120),ROUND(SUMIF(Anlagenbewegungsdaten_AV!B:B,A120,Anlagenbewegungsdaten_AV!D:D),2),ROUND(M120*L120%,2))</f>
        <v>0</v>
      </c>
      <c r="O120" s="328">
        <f>ROUND(N120-SUMIF(Anlagenbewegungsdaten_AV!B:B,A120,Anlagenbewegungsdaten_AV!D:D),3)</f>
        <v>0</v>
      </c>
    </row>
    <row r="121" spans="1:15" ht="15" customHeight="1" x14ac:dyDescent="0.25">
      <c r="A121" s="266" t="s">
        <v>5259</v>
      </c>
      <c r="B121" s="234" t="s">
        <v>2107</v>
      </c>
      <c r="C121" s="235" t="s">
        <v>5247</v>
      </c>
      <c r="D121" s="235" t="s">
        <v>4075</v>
      </c>
      <c r="E121" s="234"/>
      <c r="F121" s="250">
        <v>3.37</v>
      </c>
      <c r="G121" s="331">
        <f>ROUND(SUMIF(Anlagenbewegungsdaten!B:B,A121,Anlagenbewegungsdaten!C:C),3)</f>
        <v>0</v>
      </c>
      <c r="H121" s="332">
        <f>IF(ISBLANK(F121),ROUND(SUMIF(Anlagenbewegungsdaten!B:B,A121,Anlagenbewegungsdaten!D:D),2),ROUND(G121*F121%,2))</f>
        <v>0</v>
      </c>
      <c r="I121" s="332">
        <f>ROUND((H121-SUMIF(Anlagenbewegungsdaten!$B:$B,A121,Anlagenbewegungsdaten!D:D)),3)</f>
        <v>0</v>
      </c>
      <c r="J121" s="333" t="s">
        <v>5179</v>
      </c>
      <c r="K121" s="333" t="s">
        <v>5192</v>
      </c>
      <c r="L121" s="510">
        <v>2.7</v>
      </c>
      <c r="M121" s="330">
        <f>ROUND(SUMIF(Anlagenbewegungsdaten_AV!B:B,A121,Anlagenbewegungsdaten_AV!C:C),3)</f>
        <v>0</v>
      </c>
      <c r="N121" s="328">
        <f>IF(ISBLANK(L121),ROUND(SUMIF(Anlagenbewegungsdaten_AV!B:B,A121,Anlagenbewegungsdaten_AV!D:D),2),ROUND(M121*L121%,2))</f>
        <v>0</v>
      </c>
      <c r="O121" s="328">
        <f>ROUND(N121-SUMIF(Anlagenbewegungsdaten_AV!B:B,A121,Anlagenbewegungsdaten_AV!D:D),3)</f>
        <v>0</v>
      </c>
    </row>
    <row r="122" spans="1:15" ht="15" customHeight="1" x14ac:dyDescent="0.25">
      <c r="A122" s="266" t="s">
        <v>5260</v>
      </c>
      <c r="B122" s="234" t="s">
        <v>2107</v>
      </c>
      <c r="C122" s="235" t="s">
        <v>5249</v>
      </c>
      <c r="D122" s="235" t="s">
        <v>5261</v>
      </c>
      <c r="E122" s="234" t="s">
        <v>6320</v>
      </c>
      <c r="F122" s="250">
        <v>12.57</v>
      </c>
      <c r="G122" s="331">
        <f>ROUND(SUMIF(Anlagenbewegungsdaten!B:B,A122,Anlagenbewegungsdaten!C:C),3)</f>
        <v>0</v>
      </c>
      <c r="H122" s="332">
        <f>IF(ISBLANK(F122),ROUND(SUMIF(Anlagenbewegungsdaten!B:B,A122,Anlagenbewegungsdaten!D:D),2),ROUND(G122*F122%,2))</f>
        <v>0</v>
      </c>
      <c r="I122" s="332">
        <f>ROUND((H122-SUMIF(Anlagenbewegungsdaten!$B:$B,A122,Anlagenbewegungsdaten!D:D)),3)</f>
        <v>0</v>
      </c>
      <c r="J122" s="333" t="s">
        <v>5179</v>
      </c>
      <c r="K122" s="333" t="s">
        <v>5192</v>
      </c>
      <c r="L122" s="510">
        <v>10.06</v>
      </c>
      <c r="M122" s="330">
        <f>ROUND(SUMIF(Anlagenbewegungsdaten_AV!B:B,A122,Anlagenbewegungsdaten_AV!C:C),3)</f>
        <v>0</v>
      </c>
      <c r="N122" s="328">
        <f>IF(ISBLANK(L122),ROUND(SUMIF(Anlagenbewegungsdaten_AV!B:B,A122,Anlagenbewegungsdaten_AV!D:D),2),ROUND(M122*L122%,2))</f>
        <v>0</v>
      </c>
      <c r="O122" s="328">
        <f>ROUND(N122-SUMIF(Anlagenbewegungsdaten_AV!B:B,A122,Anlagenbewegungsdaten_AV!D:D),3)</f>
        <v>0</v>
      </c>
    </row>
    <row r="123" spans="1:15" ht="15" customHeight="1" x14ac:dyDescent="0.25">
      <c r="A123" s="266" t="s">
        <v>5262</v>
      </c>
      <c r="B123" s="234" t="s">
        <v>2107</v>
      </c>
      <c r="C123" s="235" t="s">
        <v>5249</v>
      </c>
      <c r="D123" s="235" t="s">
        <v>5263</v>
      </c>
      <c r="E123" s="234" t="s">
        <v>6320</v>
      </c>
      <c r="F123" s="250">
        <v>8.2200000000000006</v>
      </c>
      <c r="G123" s="331">
        <f>ROUND(SUMIF(Anlagenbewegungsdaten!B:B,A123,Anlagenbewegungsdaten!C:C),3)</f>
        <v>0</v>
      </c>
      <c r="H123" s="332">
        <f>IF(ISBLANK(F123),ROUND(SUMIF(Anlagenbewegungsdaten!B:B,A123,Anlagenbewegungsdaten!D:D),2),ROUND(G123*F123%,2))</f>
        <v>0</v>
      </c>
      <c r="I123" s="332">
        <f>ROUND((H123-SUMIF(Anlagenbewegungsdaten!$B:$B,A123,Anlagenbewegungsdaten!D:D)),3)</f>
        <v>0</v>
      </c>
      <c r="J123" s="333" t="s">
        <v>5179</v>
      </c>
      <c r="K123" s="333" t="s">
        <v>5192</v>
      </c>
      <c r="L123" s="510">
        <v>6.58</v>
      </c>
      <c r="M123" s="330">
        <f>ROUND(SUMIF(Anlagenbewegungsdaten_AV!B:B,A123,Anlagenbewegungsdaten_AV!C:C),3)</f>
        <v>0</v>
      </c>
      <c r="N123" s="328">
        <f>IF(ISBLANK(L123),ROUND(SUMIF(Anlagenbewegungsdaten_AV!B:B,A123,Anlagenbewegungsdaten_AV!D:D),2),ROUND(M123*L123%,2))</f>
        <v>0</v>
      </c>
      <c r="O123" s="328">
        <f>ROUND(N123-SUMIF(Anlagenbewegungsdaten_AV!B:B,A123,Anlagenbewegungsdaten_AV!D:D),3)</f>
        <v>0</v>
      </c>
    </row>
    <row r="124" spans="1:15" ht="15" customHeight="1" x14ac:dyDescent="0.25">
      <c r="A124" s="266" t="s">
        <v>5264</v>
      </c>
      <c r="B124" s="234" t="s">
        <v>2107</v>
      </c>
      <c r="C124" s="235" t="s">
        <v>5249</v>
      </c>
      <c r="D124" s="235" t="s">
        <v>5265</v>
      </c>
      <c r="E124" s="234" t="s">
        <v>6320</v>
      </c>
      <c r="F124" s="250">
        <v>6.24</v>
      </c>
      <c r="G124" s="331">
        <f>ROUND(SUMIF(Anlagenbewegungsdaten!B:B,A124,Anlagenbewegungsdaten!C:C),3)</f>
        <v>0</v>
      </c>
      <c r="H124" s="332">
        <f>IF(ISBLANK(F124),ROUND(SUMIF(Anlagenbewegungsdaten!B:B,A124,Anlagenbewegungsdaten!D:D),2),ROUND(G124*F124%,2))</f>
        <v>0</v>
      </c>
      <c r="I124" s="332">
        <f>ROUND((H124-SUMIF(Anlagenbewegungsdaten!$B:$B,A124,Anlagenbewegungsdaten!D:D)),3)</f>
        <v>0</v>
      </c>
      <c r="J124" s="333" t="s">
        <v>5179</v>
      </c>
      <c r="K124" s="333" t="s">
        <v>5192</v>
      </c>
      <c r="L124" s="510">
        <v>4.99</v>
      </c>
      <c r="M124" s="330">
        <f>ROUND(SUMIF(Anlagenbewegungsdaten_AV!B:B,A124,Anlagenbewegungsdaten_AV!C:C),3)</f>
        <v>0</v>
      </c>
      <c r="N124" s="328">
        <f>IF(ISBLANK(L124),ROUND(SUMIF(Anlagenbewegungsdaten_AV!B:B,A124,Anlagenbewegungsdaten_AV!D:D),2),ROUND(M124*L124%,2))</f>
        <v>0</v>
      </c>
      <c r="O124" s="328">
        <f>ROUND(N124-SUMIF(Anlagenbewegungsdaten_AV!B:B,A124,Anlagenbewegungsdaten_AV!D:D),3)</f>
        <v>0</v>
      </c>
    </row>
    <row r="125" spans="1:15" ht="15" customHeight="1" x14ac:dyDescent="0.25">
      <c r="A125" s="266" t="s">
        <v>5266</v>
      </c>
      <c r="B125" s="234" t="s">
        <v>2107</v>
      </c>
      <c r="C125" s="235" t="s">
        <v>5249</v>
      </c>
      <c r="D125" s="235" t="s">
        <v>5267</v>
      </c>
      <c r="E125" s="234" t="s">
        <v>6320</v>
      </c>
      <c r="F125" s="250">
        <v>5.45</v>
      </c>
      <c r="G125" s="331">
        <f>ROUND(SUMIF(Anlagenbewegungsdaten!B:B,A125,Anlagenbewegungsdaten!C:C),3)</f>
        <v>0</v>
      </c>
      <c r="H125" s="332">
        <f>IF(ISBLANK(F125),ROUND(SUMIF(Anlagenbewegungsdaten!B:B,A125,Anlagenbewegungsdaten!D:D),2),ROUND(G125*F125%,2))</f>
        <v>0</v>
      </c>
      <c r="I125" s="332">
        <f>ROUND((H125-SUMIF(Anlagenbewegungsdaten!$B:$B,A125,Anlagenbewegungsdaten!D:D)),3)</f>
        <v>0</v>
      </c>
      <c r="J125" s="333" t="s">
        <v>5179</v>
      </c>
      <c r="K125" s="333" t="s">
        <v>5192</v>
      </c>
      <c r="L125" s="510">
        <v>4.3600000000000003</v>
      </c>
      <c r="M125" s="330">
        <f>ROUND(SUMIF(Anlagenbewegungsdaten_AV!B:B,A125,Anlagenbewegungsdaten_AV!C:C),3)</f>
        <v>0</v>
      </c>
      <c r="N125" s="328">
        <f>IF(ISBLANK(L125),ROUND(SUMIF(Anlagenbewegungsdaten_AV!B:B,A125,Anlagenbewegungsdaten_AV!D:D),2),ROUND(M125*L125%,2))</f>
        <v>0</v>
      </c>
      <c r="O125" s="328">
        <f>ROUND(N125-SUMIF(Anlagenbewegungsdaten_AV!B:B,A125,Anlagenbewegungsdaten_AV!D:D),3)</f>
        <v>0</v>
      </c>
    </row>
    <row r="126" spans="1:15" ht="15" customHeight="1" x14ac:dyDescent="0.25">
      <c r="A126" s="266" t="s">
        <v>5268</v>
      </c>
      <c r="B126" s="234" t="s">
        <v>2107</v>
      </c>
      <c r="C126" s="235" t="s">
        <v>5249</v>
      </c>
      <c r="D126" s="235" t="s">
        <v>5269</v>
      </c>
      <c r="E126" s="234" t="s">
        <v>6320</v>
      </c>
      <c r="F126" s="250">
        <v>5.25</v>
      </c>
      <c r="G126" s="331">
        <f>ROUND(SUMIF(Anlagenbewegungsdaten!B:B,A126,Anlagenbewegungsdaten!C:C),3)</f>
        <v>0</v>
      </c>
      <c r="H126" s="332">
        <f>IF(ISBLANK(F126),ROUND(SUMIF(Anlagenbewegungsdaten!B:B,A126,Anlagenbewegungsdaten!D:D),2),ROUND(G126*F126%,2))</f>
        <v>0</v>
      </c>
      <c r="I126" s="332">
        <f>ROUND((H126-SUMIF(Anlagenbewegungsdaten!$B:$B,A126,Anlagenbewegungsdaten!D:D)),3)</f>
        <v>0</v>
      </c>
      <c r="J126" s="333" t="s">
        <v>5179</v>
      </c>
      <c r="K126" s="333" t="s">
        <v>5192</v>
      </c>
      <c r="L126" s="510">
        <v>4.2</v>
      </c>
      <c r="M126" s="330">
        <f>ROUND(SUMIF(Anlagenbewegungsdaten_AV!B:B,A126,Anlagenbewegungsdaten_AV!C:C),3)</f>
        <v>0</v>
      </c>
      <c r="N126" s="328">
        <f>IF(ISBLANK(L126),ROUND(SUMIF(Anlagenbewegungsdaten_AV!B:B,A126,Anlagenbewegungsdaten_AV!D:D),2),ROUND(M126*L126%,2))</f>
        <v>0</v>
      </c>
      <c r="O126" s="328">
        <f>ROUND(N126-SUMIF(Anlagenbewegungsdaten_AV!B:B,A126,Anlagenbewegungsdaten_AV!D:D),3)</f>
        <v>0</v>
      </c>
    </row>
    <row r="127" spans="1:15" ht="15" customHeight="1" x14ac:dyDescent="0.25">
      <c r="A127" s="266" t="s">
        <v>5270</v>
      </c>
      <c r="B127" s="234" t="s">
        <v>2107</v>
      </c>
      <c r="C127" s="235" t="s">
        <v>5249</v>
      </c>
      <c r="D127" s="235" t="s">
        <v>5271</v>
      </c>
      <c r="E127" s="234" t="s">
        <v>6320</v>
      </c>
      <c r="F127" s="250">
        <v>4.16</v>
      </c>
      <c r="G127" s="331">
        <f>ROUND(SUMIF(Anlagenbewegungsdaten!B:B,A127,Anlagenbewegungsdaten!C:C),3)</f>
        <v>0</v>
      </c>
      <c r="H127" s="332">
        <f>IF(ISBLANK(F127),ROUND(SUMIF(Anlagenbewegungsdaten!B:B,A127,Anlagenbewegungsdaten!D:D),2),ROUND(G127*F127%,2))</f>
        <v>0</v>
      </c>
      <c r="I127" s="332">
        <f>ROUND((H127-SUMIF(Anlagenbewegungsdaten!$B:$B,A127,Anlagenbewegungsdaten!D:D)),3)</f>
        <v>0</v>
      </c>
      <c r="J127" s="333" t="s">
        <v>5179</v>
      </c>
      <c r="K127" s="333" t="s">
        <v>5192</v>
      </c>
      <c r="L127" s="510">
        <v>3.33</v>
      </c>
      <c r="M127" s="330">
        <f>ROUND(SUMIF(Anlagenbewegungsdaten_AV!B:B,A127,Anlagenbewegungsdaten_AV!C:C),3)</f>
        <v>0</v>
      </c>
      <c r="N127" s="328">
        <f>IF(ISBLANK(L127),ROUND(SUMIF(Anlagenbewegungsdaten_AV!B:B,A127,Anlagenbewegungsdaten_AV!D:D),2),ROUND(M127*L127%,2))</f>
        <v>0</v>
      </c>
      <c r="O127" s="328">
        <f>ROUND(N127-SUMIF(Anlagenbewegungsdaten_AV!B:B,A127,Anlagenbewegungsdaten_AV!D:D),3)</f>
        <v>0</v>
      </c>
    </row>
    <row r="128" spans="1:15" ht="15" customHeight="1" x14ac:dyDescent="0.25">
      <c r="A128" s="266" t="s">
        <v>5272</v>
      </c>
      <c r="B128" s="234" t="s">
        <v>2107</v>
      </c>
      <c r="C128" s="235" t="s">
        <v>5249</v>
      </c>
      <c r="D128" s="235" t="s">
        <v>5273</v>
      </c>
      <c r="E128" s="234" t="s">
        <v>6320</v>
      </c>
      <c r="F128" s="250">
        <v>3.37</v>
      </c>
      <c r="G128" s="331">
        <f>ROUND(SUMIF(Anlagenbewegungsdaten!B:B,A128,Anlagenbewegungsdaten!C:C),3)</f>
        <v>0</v>
      </c>
      <c r="H128" s="332">
        <f>IF(ISBLANK(F128),ROUND(SUMIF(Anlagenbewegungsdaten!B:B,A128,Anlagenbewegungsdaten!D:D),2),ROUND(G128*F128%,2))</f>
        <v>0</v>
      </c>
      <c r="I128" s="332">
        <f>ROUND((H128-SUMIF(Anlagenbewegungsdaten!$B:$B,A128,Anlagenbewegungsdaten!D:D)),3)</f>
        <v>0</v>
      </c>
      <c r="J128" s="333" t="s">
        <v>5179</v>
      </c>
      <c r="K128" s="333" t="s">
        <v>5192</v>
      </c>
      <c r="L128" s="510">
        <v>2.7</v>
      </c>
      <c r="M128" s="330">
        <f>ROUND(SUMIF(Anlagenbewegungsdaten_AV!B:B,A128,Anlagenbewegungsdaten_AV!C:C),3)</f>
        <v>0</v>
      </c>
      <c r="N128" s="328">
        <f>IF(ISBLANK(L128),ROUND(SUMIF(Anlagenbewegungsdaten_AV!B:B,A128,Anlagenbewegungsdaten_AV!D:D),2),ROUND(M128*L128%,2))</f>
        <v>0</v>
      </c>
      <c r="O128" s="328">
        <f>ROUND(N128-SUMIF(Anlagenbewegungsdaten_AV!B:B,A128,Anlagenbewegungsdaten_AV!D:D),3)</f>
        <v>0</v>
      </c>
    </row>
    <row r="129" spans="1:15" ht="15" customHeight="1" x14ac:dyDescent="0.25">
      <c r="A129" s="259"/>
      <c r="B129" s="166"/>
      <c r="C129" s="173"/>
      <c r="D129" s="173"/>
      <c r="E129" s="166"/>
      <c r="F129" s="248"/>
    </row>
    <row r="130" spans="1:15" ht="15" customHeight="1" x14ac:dyDescent="0.25">
      <c r="A130" s="266" t="s">
        <v>5592</v>
      </c>
      <c r="B130" s="234" t="s">
        <v>2107</v>
      </c>
      <c r="C130" s="235" t="s">
        <v>5593</v>
      </c>
      <c r="D130" s="235" t="s">
        <v>1490</v>
      </c>
      <c r="E130" s="234"/>
      <c r="F130" s="250">
        <v>12.45</v>
      </c>
      <c r="G130" s="331">
        <f>ROUND(SUMIF(Anlagenbewegungsdaten!B:B,A130,Anlagenbewegungsdaten!C:C),3)</f>
        <v>0</v>
      </c>
      <c r="H130" s="332">
        <f>IF(ISBLANK(F130),ROUND(SUMIF(Anlagenbewegungsdaten!B:B,A130,Anlagenbewegungsdaten!D:D),2),ROUND(G130*F130%,2))</f>
        <v>0</v>
      </c>
      <c r="I130" s="332">
        <f>ROUND((H130-SUMIF(Anlagenbewegungsdaten!$B:$B,A130,Anlagenbewegungsdaten!D:D)),3)</f>
        <v>0</v>
      </c>
      <c r="J130" s="333" t="s">
        <v>5179</v>
      </c>
      <c r="K130" s="333" t="s">
        <v>5192</v>
      </c>
      <c r="L130" s="510">
        <v>9.9600000000000009</v>
      </c>
      <c r="M130" s="330">
        <f>ROUND(SUMIF(Anlagenbewegungsdaten_AV!B:B,A130,Anlagenbewegungsdaten_AV!C:C),3)</f>
        <v>0</v>
      </c>
      <c r="N130" s="328">
        <f>IF(ISBLANK(L130),ROUND(SUMIF(Anlagenbewegungsdaten_AV!B:B,A130,Anlagenbewegungsdaten_AV!D:D),2),ROUND(M130*L130%,2))</f>
        <v>0</v>
      </c>
      <c r="O130" s="328">
        <f>ROUND(N130-SUMIF(Anlagenbewegungsdaten_AV!B:B,A130,Anlagenbewegungsdaten_AV!D:D),3)</f>
        <v>0</v>
      </c>
    </row>
    <row r="131" spans="1:15" ht="15" customHeight="1" x14ac:dyDescent="0.25">
      <c r="A131" s="266" t="s">
        <v>5594</v>
      </c>
      <c r="B131" s="234" t="s">
        <v>2107</v>
      </c>
      <c r="C131" s="235" t="s">
        <v>5593</v>
      </c>
      <c r="D131" s="235" t="s">
        <v>4065</v>
      </c>
      <c r="E131" s="234"/>
      <c r="F131" s="250">
        <v>8.1300000000000008</v>
      </c>
      <c r="G131" s="331">
        <f>ROUND(SUMIF(Anlagenbewegungsdaten!B:B,A131,Anlagenbewegungsdaten!C:C),3)</f>
        <v>0</v>
      </c>
      <c r="H131" s="332">
        <f>IF(ISBLANK(F131),ROUND(SUMIF(Anlagenbewegungsdaten!B:B,A131,Anlagenbewegungsdaten!D:D),2),ROUND(G131*F131%,2))</f>
        <v>0</v>
      </c>
      <c r="I131" s="332">
        <f>ROUND((H131-SUMIF(Anlagenbewegungsdaten!$B:$B,A131,Anlagenbewegungsdaten!D:D)),3)</f>
        <v>0</v>
      </c>
      <c r="J131" s="333" t="s">
        <v>5179</v>
      </c>
      <c r="K131" s="333" t="s">
        <v>5192</v>
      </c>
      <c r="L131" s="510">
        <v>6.5</v>
      </c>
      <c r="M131" s="330">
        <f>ROUND(SUMIF(Anlagenbewegungsdaten_AV!B:B,A131,Anlagenbewegungsdaten_AV!C:C),3)</f>
        <v>0</v>
      </c>
      <c r="N131" s="328">
        <f>IF(ISBLANK(L131),ROUND(SUMIF(Anlagenbewegungsdaten_AV!B:B,A131,Anlagenbewegungsdaten_AV!D:D),2),ROUND(M131*L131%,2))</f>
        <v>0</v>
      </c>
      <c r="O131" s="328">
        <f>ROUND(N131-SUMIF(Anlagenbewegungsdaten_AV!B:B,A131,Anlagenbewegungsdaten_AV!D:D),3)</f>
        <v>0</v>
      </c>
    </row>
    <row r="132" spans="1:15" ht="15" customHeight="1" x14ac:dyDescent="0.25">
      <c r="A132" s="266" t="s">
        <v>5595</v>
      </c>
      <c r="B132" s="234" t="s">
        <v>2107</v>
      </c>
      <c r="C132" s="235" t="s">
        <v>5593</v>
      </c>
      <c r="D132" s="235" t="s">
        <v>4067</v>
      </c>
      <c r="E132" s="234"/>
      <c r="F132" s="250">
        <v>6.17</v>
      </c>
      <c r="G132" s="331">
        <f>ROUND(SUMIF(Anlagenbewegungsdaten!B:B,A132,Anlagenbewegungsdaten!C:C),3)</f>
        <v>0</v>
      </c>
      <c r="H132" s="332">
        <f>IF(ISBLANK(F132),ROUND(SUMIF(Anlagenbewegungsdaten!B:B,A132,Anlagenbewegungsdaten!D:D),2),ROUND(G132*F132%,2))</f>
        <v>0</v>
      </c>
      <c r="I132" s="332">
        <f>ROUND((H132-SUMIF(Anlagenbewegungsdaten!$B:$B,A132,Anlagenbewegungsdaten!D:D)),3)</f>
        <v>0</v>
      </c>
      <c r="J132" s="333" t="s">
        <v>5179</v>
      </c>
      <c r="K132" s="333" t="s">
        <v>5192</v>
      </c>
      <c r="L132" s="510">
        <v>4.9400000000000004</v>
      </c>
      <c r="M132" s="330">
        <f>ROUND(SUMIF(Anlagenbewegungsdaten_AV!B:B,A132,Anlagenbewegungsdaten_AV!C:C),3)</f>
        <v>0</v>
      </c>
      <c r="N132" s="328">
        <f>IF(ISBLANK(L132),ROUND(SUMIF(Anlagenbewegungsdaten_AV!B:B,A132,Anlagenbewegungsdaten_AV!D:D),2),ROUND(M132*L132%,2))</f>
        <v>0</v>
      </c>
      <c r="O132" s="328">
        <f>ROUND(N132-SUMIF(Anlagenbewegungsdaten_AV!B:B,A132,Anlagenbewegungsdaten_AV!D:D),3)</f>
        <v>0</v>
      </c>
    </row>
    <row r="133" spans="1:15" ht="15" customHeight="1" x14ac:dyDescent="0.25">
      <c r="A133" s="266" t="s">
        <v>5596</v>
      </c>
      <c r="B133" s="234" t="s">
        <v>2107</v>
      </c>
      <c r="C133" s="235" t="s">
        <v>5593</v>
      </c>
      <c r="D133" s="235" t="s">
        <v>4069</v>
      </c>
      <c r="E133" s="234"/>
      <c r="F133" s="250">
        <v>5.39</v>
      </c>
      <c r="G133" s="331">
        <f>ROUND(SUMIF(Anlagenbewegungsdaten!B:B,A133,Anlagenbewegungsdaten!C:C),3)</f>
        <v>0</v>
      </c>
      <c r="H133" s="332">
        <f>IF(ISBLANK(F133),ROUND(SUMIF(Anlagenbewegungsdaten!B:B,A133,Anlagenbewegungsdaten!D:D),2),ROUND(G133*F133%,2))</f>
        <v>0</v>
      </c>
      <c r="I133" s="332">
        <f>ROUND((H133-SUMIF(Anlagenbewegungsdaten!$B:$B,A133,Anlagenbewegungsdaten!D:D)),3)</f>
        <v>0</v>
      </c>
      <c r="J133" s="333" t="s">
        <v>5179</v>
      </c>
      <c r="K133" s="333" t="s">
        <v>5192</v>
      </c>
      <c r="L133" s="510">
        <v>4.3099999999999996</v>
      </c>
      <c r="M133" s="330">
        <f>ROUND(SUMIF(Anlagenbewegungsdaten_AV!B:B,A133,Anlagenbewegungsdaten_AV!C:C),3)</f>
        <v>0</v>
      </c>
      <c r="N133" s="328">
        <f>IF(ISBLANK(L133),ROUND(SUMIF(Anlagenbewegungsdaten_AV!B:B,A133,Anlagenbewegungsdaten_AV!D:D),2),ROUND(M133*L133%,2))</f>
        <v>0</v>
      </c>
      <c r="O133" s="328">
        <f>ROUND(N133-SUMIF(Anlagenbewegungsdaten_AV!B:B,A133,Anlagenbewegungsdaten_AV!D:D),3)</f>
        <v>0</v>
      </c>
    </row>
    <row r="134" spans="1:15" ht="15" customHeight="1" x14ac:dyDescent="0.25">
      <c r="A134" s="266" t="s">
        <v>5597</v>
      </c>
      <c r="B134" s="234" t="s">
        <v>2107</v>
      </c>
      <c r="C134" s="235" t="s">
        <v>5593</v>
      </c>
      <c r="D134" s="235" t="s">
        <v>4071</v>
      </c>
      <c r="E134" s="234"/>
      <c r="F134" s="250">
        <v>5.19</v>
      </c>
      <c r="G134" s="331">
        <f>ROUND(SUMIF(Anlagenbewegungsdaten!B:B,A134,Anlagenbewegungsdaten!C:C),3)</f>
        <v>0</v>
      </c>
      <c r="H134" s="332">
        <f>IF(ISBLANK(F134),ROUND(SUMIF(Anlagenbewegungsdaten!B:B,A134,Anlagenbewegungsdaten!D:D),2),ROUND(G134*F134%,2))</f>
        <v>0</v>
      </c>
      <c r="I134" s="332">
        <f>ROUND((H134-SUMIF(Anlagenbewegungsdaten!$B:$B,A134,Anlagenbewegungsdaten!D:D)),3)</f>
        <v>0</v>
      </c>
      <c r="J134" s="333" t="s">
        <v>5179</v>
      </c>
      <c r="K134" s="333" t="s">
        <v>5192</v>
      </c>
      <c r="L134" s="510">
        <v>4.1500000000000004</v>
      </c>
      <c r="M134" s="330">
        <f>ROUND(SUMIF(Anlagenbewegungsdaten_AV!B:B,A134,Anlagenbewegungsdaten_AV!C:C),3)</f>
        <v>0</v>
      </c>
      <c r="N134" s="328">
        <f>IF(ISBLANK(L134),ROUND(SUMIF(Anlagenbewegungsdaten_AV!B:B,A134,Anlagenbewegungsdaten_AV!D:D),2),ROUND(M134*L134%,2))</f>
        <v>0</v>
      </c>
      <c r="O134" s="328">
        <f>ROUND(N134-SUMIF(Anlagenbewegungsdaten_AV!B:B,A134,Anlagenbewegungsdaten_AV!D:D),3)</f>
        <v>0</v>
      </c>
    </row>
    <row r="135" spans="1:15" ht="15" customHeight="1" x14ac:dyDescent="0.25">
      <c r="A135" s="266" t="s">
        <v>5598</v>
      </c>
      <c r="B135" s="234" t="s">
        <v>2107</v>
      </c>
      <c r="C135" s="235" t="s">
        <v>5593</v>
      </c>
      <c r="D135" s="235" t="s">
        <v>4073</v>
      </c>
      <c r="E135" s="234"/>
      <c r="F135" s="250">
        <v>4.12</v>
      </c>
      <c r="G135" s="331">
        <f>ROUND(SUMIF(Anlagenbewegungsdaten!B:B,A135,Anlagenbewegungsdaten!C:C),3)</f>
        <v>0</v>
      </c>
      <c r="H135" s="332">
        <f>IF(ISBLANK(F135),ROUND(SUMIF(Anlagenbewegungsdaten!B:B,A135,Anlagenbewegungsdaten!D:D),2),ROUND(G135*F135%,2))</f>
        <v>0</v>
      </c>
      <c r="I135" s="332">
        <f>ROUND((H135-SUMIF(Anlagenbewegungsdaten!$B:$B,A135,Anlagenbewegungsdaten!D:D)),3)</f>
        <v>0</v>
      </c>
      <c r="J135" s="333" t="s">
        <v>5179</v>
      </c>
      <c r="K135" s="333" t="s">
        <v>5192</v>
      </c>
      <c r="L135" s="510">
        <v>3.3</v>
      </c>
      <c r="M135" s="330">
        <f>ROUND(SUMIF(Anlagenbewegungsdaten_AV!B:B,A135,Anlagenbewegungsdaten_AV!C:C),3)</f>
        <v>0</v>
      </c>
      <c r="N135" s="328">
        <f>IF(ISBLANK(L135),ROUND(SUMIF(Anlagenbewegungsdaten_AV!B:B,A135,Anlagenbewegungsdaten_AV!D:D),2),ROUND(M135*L135%,2))</f>
        <v>0</v>
      </c>
      <c r="O135" s="328">
        <f>ROUND(N135-SUMIF(Anlagenbewegungsdaten_AV!B:B,A135,Anlagenbewegungsdaten_AV!D:D),3)</f>
        <v>0</v>
      </c>
    </row>
    <row r="136" spans="1:15" ht="15" customHeight="1" x14ac:dyDescent="0.25">
      <c r="A136" s="266" t="s">
        <v>5599</v>
      </c>
      <c r="B136" s="234" t="s">
        <v>2107</v>
      </c>
      <c r="C136" s="235" t="s">
        <v>5593</v>
      </c>
      <c r="D136" s="235" t="s">
        <v>4075</v>
      </c>
      <c r="E136" s="234"/>
      <c r="F136" s="250">
        <v>3.33</v>
      </c>
      <c r="G136" s="331">
        <f>ROUND(SUMIF(Anlagenbewegungsdaten!B:B,A136,Anlagenbewegungsdaten!C:C),3)</f>
        <v>0</v>
      </c>
      <c r="H136" s="332">
        <f>IF(ISBLANK(F136),ROUND(SUMIF(Anlagenbewegungsdaten!B:B,A136,Anlagenbewegungsdaten!D:D),2),ROUND(G136*F136%,2))</f>
        <v>0</v>
      </c>
      <c r="I136" s="332">
        <f>ROUND((H136-SUMIF(Anlagenbewegungsdaten!$B:$B,A136,Anlagenbewegungsdaten!D:D)),3)</f>
        <v>0</v>
      </c>
      <c r="J136" s="333" t="s">
        <v>5179</v>
      </c>
      <c r="K136" s="333" t="s">
        <v>5192</v>
      </c>
      <c r="L136" s="510">
        <v>2.66</v>
      </c>
      <c r="M136" s="330">
        <f>ROUND(SUMIF(Anlagenbewegungsdaten_AV!B:B,A136,Anlagenbewegungsdaten_AV!C:C),3)</f>
        <v>0</v>
      </c>
      <c r="N136" s="328">
        <f>IF(ISBLANK(L136),ROUND(SUMIF(Anlagenbewegungsdaten_AV!B:B,A136,Anlagenbewegungsdaten_AV!D:D),2),ROUND(M136*L136%,2))</f>
        <v>0</v>
      </c>
      <c r="O136" s="328">
        <f>ROUND(N136-SUMIF(Anlagenbewegungsdaten_AV!B:B,A136,Anlagenbewegungsdaten_AV!D:D),3)</f>
        <v>0</v>
      </c>
    </row>
    <row r="137" spans="1:15" ht="15" customHeight="1" x14ac:dyDescent="0.25">
      <c r="A137" s="266" t="s">
        <v>5600</v>
      </c>
      <c r="B137" s="234" t="s">
        <v>2107</v>
      </c>
      <c r="C137" s="235" t="s">
        <v>5601</v>
      </c>
      <c r="D137" s="235" t="s">
        <v>5602</v>
      </c>
      <c r="E137" s="234" t="s">
        <v>6320</v>
      </c>
      <c r="F137" s="250">
        <v>12.45</v>
      </c>
      <c r="G137" s="331">
        <f>ROUND(SUMIF(Anlagenbewegungsdaten!B:B,A137,Anlagenbewegungsdaten!C:C),3)</f>
        <v>0</v>
      </c>
      <c r="H137" s="332">
        <f>IF(ISBLANK(F137),ROUND(SUMIF(Anlagenbewegungsdaten!B:B,A137,Anlagenbewegungsdaten!D:D),2),ROUND(G137*F137%,2))</f>
        <v>0</v>
      </c>
      <c r="I137" s="332">
        <f>ROUND((H137-SUMIF(Anlagenbewegungsdaten!$B:$B,A137,Anlagenbewegungsdaten!D:D)),3)</f>
        <v>0</v>
      </c>
      <c r="J137" s="333" t="s">
        <v>5179</v>
      </c>
      <c r="K137" s="333" t="s">
        <v>5192</v>
      </c>
      <c r="L137" s="510">
        <v>9.9600000000000009</v>
      </c>
      <c r="M137" s="330">
        <f>ROUND(SUMIF(Anlagenbewegungsdaten_AV!B:B,A137,Anlagenbewegungsdaten_AV!C:C),3)</f>
        <v>0</v>
      </c>
      <c r="N137" s="328">
        <f>IF(ISBLANK(L137),ROUND(SUMIF(Anlagenbewegungsdaten_AV!B:B,A137,Anlagenbewegungsdaten_AV!D:D),2),ROUND(M137*L137%,2))</f>
        <v>0</v>
      </c>
      <c r="O137" s="328">
        <f>ROUND(N137-SUMIF(Anlagenbewegungsdaten_AV!B:B,A137,Anlagenbewegungsdaten_AV!D:D),3)</f>
        <v>0</v>
      </c>
    </row>
    <row r="138" spans="1:15" ht="15" customHeight="1" x14ac:dyDescent="0.25">
      <c r="A138" s="266" t="s">
        <v>5603</v>
      </c>
      <c r="B138" s="234" t="s">
        <v>2107</v>
      </c>
      <c r="C138" s="235" t="s">
        <v>5601</v>
      </c>
      <c r="D138" s="235" t="s">
        <v>5604</v>
      </c>
      <c r="E138" s="234" t="s">
        <v>6320</v>
      </c>
      <c r="F138" s="250">
        <v>8.1300000000000008</v>
      </c>
      <c r="G138" s="331">
        <f>ROUND(SUMIF(Anlagenbewegungsdaten!B:B,A138,Anlagenbewegungsdaten!C:C),3)</f>
        <v>0</v>
      </c>
      <c r="H138" s="332">
        <f>IF(ISBLANK(F138),ROUND(SUMIF(Anlagenbewegungsdaten!B:B,A138,Anlagenbewegungsdaten!D:D),2),ROUND(G138*F138%,2))</f>
        <v>0</v>
      </c>
      <c r="I138" s="332">
        <f>ROUND((H138-SUMIF(Anlagenbewegungsdaten!$B:$B,A138,Anlagenbewegungsdaten!D:D)),3)</f>
        <v>0</v>
      </c>
      <c r="J138" s="333" t="s">
        <v>5179</v>
      </c>
      <c r="K138" s="333" t="s">
        <v>5192</v>
      </c>
      <c r="L138" s="510">
        <v>6.5</v>
      </c>
      <c r="M138" s="330">
        <f>ROUND(SUMIF(Anlagenbewegungsdaten_AV!B:B,A138,Anlagenbewegungsdaten_AV!C:C),3)</f>
        <v>0</v>
      </c>
      <c r="N138" s="328">
        <f>IF(ISBLANK(L138),ROUND(SUMIF(Anlagenbewegungsdaten_AV!B:B,A138,Anlagenbewegungsdaten_AV!D:D),2),ROUND(M138*L138%,2))</f>
        <v>0</v>
      </c>
      <c r="O138" s="328">
        <f>ROUND(N138-SUMIF(Anlagenbewegungsdaten_AV!B:B,A138,Anlagenbewegungsdaten_AV!D:D),3)</f>
        <v>0</v>
      </c>
    </row>
    <row r="139" spans="1:15" ht="15" customHeight="1" x14ac:dyDescent="0.25">
      <c r="A139" s="266" t="s">
        <v>5605</v>
      </c>
      <c r="B139" s="234" t="s">
        <v>2107</v>
      </c>
      <c r="C139" s="235" t="s">
        <v>5601</v>
      </c>
      <c r="D139" s="235" t="s">
        <v>5606</v>
      </c>
      <c r="E139" s="234" t="s">
        <v>6320</v>
      </c>
      <c r="F139" s="250">
        <v>6.17</v>
      </c>
      <c r="G139" s="331">
        <f>ROUND(SUMIF(Anlagenbewegungsdaten!B:B,A139,Anlagenbewegungsdaten!C:C),3)</f>
        <v>0</v>
      </c>
      <c r="H139" s="332">
        <f>IF(ISBLANK(F139),ROUND(SUMIF(Anlagenbewegungsdaten!B:B,A139,Anlagenbewegungsdaten!D:D),2),ROUND(G139*F139%,2))</f>
        <v>0</v>
      </c>
      <c r="I139" s="332">
        <f>ROUND((H139-SUMIF(Anlagenbewegungsdaten!$B:$B,A139,Anlagenbewegungsdaten!D:D)),3)</f>
        <v>0</v>
      </c>
      <c r="J139" s="333" t="s">
        <v>5179</v>
      </c>
      <c r="K139" s="333" t="s">
        <v>5192</v>
      </c>
      <c r="L139" s="510">
        <v>4.9400000000000004</v>
      </c>
      <c r="M139" s="330">
        <f>ROUND(SUMIF(Anlagenbewegungsdaten_AV!B:B,A139,Anlagenbewegungsdaten_AV!C:C),3)</f>
        <v>0</v>
      </c>
      <c r="N139" s="328">
        <f>IF(ISBLANK(L139),ROUND(SUMIF(Anlagenbewegungsdaten_AV!B:B,A139,Anlagenbewegungsdaten_AV!D:D),2),ROUND(M139*L139%,2))</f>
        <v>0</v>
      </c>
      <c r="O139" s="328">
        <f>ROUND(N139-SUMIF(Anlagenbewegungsdaten_AV!B:B,A139,Anlagenbewegungsdaten_AV!D:D),3)</f>
        <v>0</v>
      </c>
    </row>
    <row r="140" spans="1:15" ht="15" customHeight="1" x14ac:dyDescent="0.25">
      <c r="A140" s="266" t="s">
        <v>5607</v>
      </c>
      <c r="B140" s="234" t="s">
        <v>2107</v>
      </c>
      <c r="C140" s="235" t="s">
        <v>5601</v>
      </c>
      <c r="D140" s="235" t="s">
        <v>5608</v>
      </c>
      <c r="E140" s="234" t="s">
        <v>6320</v>
      </c>
      <c r="F140" s="250">
        <v>5.39</v>
      </c>
      <c r="G140" s="331">
        <f>ROUND(SUMIF(Anlagenbewegungsdaten!B:B,A140,Anlagenbewegungsdaten!C:C),3)</f>
        <v>0</v>
      </c>
      <c r="H140" s="332">
        <f>IF(ISBLANK(F140),ROUND(SUMIF(Anlagenbewegungsdaten!B:B,A140,Anlagenbewegungsdaten!D:D),2),ROUND(G140*F140%,2))</f>
        <v>0</v>
      </c>
      <c r="I140" s="332">
        <f>ROUND((H140-SUMIF(Anlagenbewegungsdaten!$B:$B,A140,Anlagenbewegungsdaten!D:D)),3)</f>
        <v>0</v>
      </c>
      <c r="J140" s="333" t="s">
        <v>5179</v>
      </c>
      <c r="K140" s="333" t="s">
        <v>5192</v>
      </c>
      <c r="L140" s="510">
        <v>4.3099999999999996</v>
      </c>
      <c r="M140" s="330">
        <f>ROUND(SUMIF(Anlagenbewegungsdaten_AV!B:B,A140,Anlagenbewegungsdaten_AV!C:C),3)</f>
        <v>0</v>
      </c>
      <c r="N140" s="328">
        <f>IF(ISBLANK(L140),ROUND(SUMIF(Anlagenbewegungsdaten_AV!B:B,A140,Anlagenbewegungsdaten_AV!D:D),2),ROUND(M140*L140%,2))</f>
        <v>0</v>
      </c>
      <c r="O140" s="328">
        <f>ROUND(N140-SUMIF(Anlagenbewegungsdaten_AV!B:B,A140,Anlagenbewegungsdaten_AV!D:D),3)</f>
        <v>0</v>
      </c>
    </row>
    <row r="141" spans="1:15" ht="15" customHeight="1" x14ac:dyDescent="0.25">
      <c r="A141" s="266" t="s">
        <v>5609</v>
      </c>
      <c r="B141" s="234" t="s">
        <v>2107</v>
      </c>
      <c r="C141" s="235" t="s">
        <v>5601</v>
      </c>
      <c r="D141" s="235" t="s">
        <v>5610</v>
      </c>
      <c r="E141" s="234" t="s">
        <v>6320</v>
      </c>
      <c r="F141" s="250">
        <v>5.19</v>
      </c>
      <c r="G141" s="331">
        <f>ROUND(SUMIF(Anlagenbewegungsdaten!B:B,A141,Anlagenbewegungsdaten!C:C),3)</f>
        <v>0</v>
      </c>
      <c r="H141" s="332">
        <f>IF(ISBLANK(F141),ROUND(SUMIF(Anlagenbewegungsdaten!B:B,A141,Anlagenbewegungsdaten!D:D),2),ROUND(G141*F141%,2))</f>
        <v>0</v>
      </c>
      <c r="I141" s="332">
        <f>ROUND((H141-SUMIF(Anlagenbewegungsdaten!$B:$B,A141,Anlagenbewegungsdaten!D:D)),3)</f>
        <v>0</v>
      </c>
      <c r="J141" s="333" t="s">
        <v>5179</v>
      </c>
      <c r="K141" s="333" t="s">
        <v>5192</v>
      </c>
      <c r="L141" s="510">
        <v>4.1500000000000004</v>
      </c>
      <c r="M141" s="330">
        <f>ROUND(SUMIF(Anlagenbewegungsdaten_AV!B:B,A141,Anlagenbewegungsdaten_AV!C:C),3)</f>
        <v>0</v>
      </c>
      <c r="N141" s="328">
        <f>IF(ISBLANK(L141),ROUND(SUMIF(Anlagenbewegungsdaten_AV!B:B,A141,Anlagenbewegungsdaten_AV!D:D),2),ROUND(M141*L141%,2))</f>
        <v>0</v>
      </c>
      <c r="O141" s="328">
        <f>ROUND(N141-SUMIF(Anlagenbewegungsdaten_AV!B:B,A141,Anlagenbewegungsdaten_AV!D:D),3)</f>
        <v>0</v>
      </c>
    </row>
    <row r="142" spans="1:15" ht="15" customHeight="1" x14ac:dyDescent="0.25">
      <c r="A142" s="266" t="s">
        <v>5611</v>
      </c>
      <c r="B142" s="234" t="s">
        <v>2107</v>
      </c>
      <c r="C142" s="235" t="s">
        <v>5601</v>
      </c>
      <c r="D142" s="235" t="s">
        <v>5612</v>
      </c>
      <c r="E142" s="234" t="s">
        <v>6320</v>
      </c>
      <c r="F142" s="250">
        <v>4.12</v>
      </c>
      <c r="G142" s="331">
        <f>ROUND(SUMIF(Anlagenbewegungsdaten!B:B,A142,Anlagenbewegungsdaten!C:C),3)</f>
        <v>0</v>
      </c>
      <c r="H142" s="332">
        <f>IF(ISBLANK(F142),ROUND(SUMIF(Anlagenbewegungsdaten!B:B,A142,Anlagenbewegungsdaten!D:D),2),ROUND(G142*F142%,2))</f>
        <v>0</v>
      </c>
      <c r="I142" s="332">
        <f>ROUND((H142-SUMIF(Anlagenbewegungsdaten!$B:$B,A142,Anlagenbewegungsdaten!D:D)),3)</f>
        <v>0</v>
      </c>
      <c r="J142" s="333" t="s">
        <v>5179</v>
      </c>
      <c r="K142" s="333" t="s">
        <v>5192</v>
      </c>
      <c r="L142" s="510">
        <v>3.3</v>
      </c>
      <c r="M142" s="330">
        <f>ROUND(SUMIF(Anlagenbewegungsdaten_AV!B:B,A142,Anlagenbewegungsdaten_AV!C:C),3)</f>
        <v>0</v>
      </c>
      <c r="N142" s="328">
        <f>IF(ISBLANK(L142),ROUND(SUMIF(Anlagenbewegungsdaten_AV!B:B,A142,Anlagenbewegungsdaten_AV!D:D),2),ROUND(M142*L142%,2))</f>
        <v>0</v>
      </c>
      <c r="O142" s="328">
        <f>ROUND(N142-SUMIF(Anlagenbewegungsdaten_AV!B:B,A142,Anlagenbewegungsdaten_AV!D:D),3)</f>
        <v>0</v>
      </c>
    </row>
    <row r="143" spans="1:15" ht="15" customHeight="1" x14ac:dyDescent="0.25">
      <c r="A143" s="266" t="s">
        <v>5613</v>
      </c>
      <c r="B143" s="234" t="s">
        <v>2107</v>
      </c>
      <c r="C143" s="235" t="s">
        <v>5601</v>
      </c>
      <c r="D143" s="235" t="s">
        <v>5614</v>
      </c>
      <c r="E143" s="234" t="s">
        <v>6320</v>
      </c>
      <c r="F143" s="250">
        <v>3.33</v>
      </c>
      <c r="G143" s="331">
        <f>ROUND(SUMIF(Anlagenbewegungsdaten!B:B,A143,Anlagenbewegungsdaten!C:C),3)</f>
        <v>0</v>
      </c>
      <c r="H143" s="332">
        <f>IF(ISBLANK(F143),ROUND(SUMIF(Anlagenbewegungsdaten!B:B,A143,Anlagenbewegungsdaten!D:D),2),ROUND(G143*F143%,2))</f>
        <v>0</v>
      </c>
      <c r="I143" s="332">
        <f>ROUND((H143-SUMIF(Anlagenbewegungsdaten!$B:$B,A143,Anlagenbewegungsdaten!D:D)),3)</f>
        <v>0</v>
      </c>
      <c r="J143" s="333" t="s">
        <v>5179</v>
      </c>
      <c r="K143" s="333" t="s">
        <v>5192</v>
      </c>
      <c r="L143" s="510">
        <v>2.66</v>
      </c>
      <c r="M143" s="330">
        <f>ROUND(SUMIF(Anlagenbewegungsdaten_AV!B:B,A143,Anlagenbewegungsdaten_AV!C:C),3)</f>
        <v>0</v>
      </c>
      <c r="N143" s="328">
        <f>IF(ISBLANK(L143),ROUND(SUMIF(Anlagenbewegungsdaten_AV!B:B,A143,Anlagenbewegungsdaten_AV!D:D),2),ROUND(M143*L143%,2))</f>
        <v>0</v>
      </c>
      <c r="O143" s="328">
        <f>ROUND(N143-SUMIF(Anlagenbewegungsdaten_AV!B:B,A143,Anlagenbewegungsdaten_AV!D:D),3)</f>
        <v>0</v>
      </c>
    </row>
    <row r="144" spans="1:15" ht="15" customHeight="1" x14ac:dyDescent="0.25">
      <c r="A144" s="259"/>
      <c r="B144" s="166"/>
      <c r="C144" s="173"/>
      <c r="D144" s="173"/>
      <c r="E144" s="166"/>
      <c r="F144" s="248"/>
    </row>
    <row r="145" spans="1:15" ht="15" customHeight="1" x14ac:dyDescent="0.25">
      <c r="A145" s="259"/>
      <c r="B145" s="166"/>
      <c r="C145" s="173"/>
      <c r="D145" s="173"/>
      <c r="E145" s="166"/>
      <c r="F145" s="248"/>
    </row>
    <row r="146" spans="1:15" ht="15" customHeight="1" x14ac:dyDescent="0.25">
      <c r="A146" s="258" t="s">
        <v>5615</v>
      </c>
      <c r="B146" s="243" t="s">
        <v>2107</v>
      </c>
      <c r="C146" s="244" t="s">
        <v>5616</v>
      </c>
      <c r="D146" s="244" t="s">
        <v>1490</v>
      </c>
      <c r="E146" s="243"/>
      <c r="F146" s="160">
        <v>12.32</v>
      </c>
      <c r="G146" s="331">
        <f>ROUND(SUMIF(Anlagenbewegungsdaten!B:B,A146,Anlagenbewegungsdaten!C:C),3)</f>
        <v>0</v>
      </c>
      <c r="H146" s="332">
        <f>IF(ISBLANK(F146),ROUND(SUMIF(Anlagenbewegungsdaten!B:B,A146,Anlagenbewegungsdaten!D:D),2),ROUND(G146*F146%,2))</f>
        <v>0</v>
      </c>
      <c r="I146" s="332">
        <f>ROUND((H146-SUMIF(Anlagenbewegungsdaten!$B:$B,A146,Anlagenbewegungsdaten!D:D)),3)</f>
        <v>0</v>
      </c>
      <c r="J146" s="333" t="s">
        <v>5179</v>
      </c>
      <c r="K146" s="333" t="s">
        <v>5192</v>
      </c>
      <c r="L146" s="510">
        <v>10.02</v>
      </c>
      <c r="M146" s="330">
        <f>ROUND(SUMIF(Anlagenbewegungsdaten_AV!B:B,A146,Anlagenbewegungsdaten_AV!C:C),3)</f>
        <v>0</v>
      </c>
      <c r="N146" s="328">
        <f>IF(ISBLANK(L146),ROUND(SUMIF(Anlagenbewegungsdaten_AV!B:B,A146,Anlagenbewegungsdaten_AV!D:D),2),ROUND(M146*L146%,2))</f>
        <v>0</v>
      </c>
      <c r="O146" s="328">
        <f>ROUND(N146-SUMIF(Anlagenbewegungsdaten_AV!B:B,A146,Anlagenbewegungsdaten_AV!D:D),3)</f>
        <v>0</v>
      </c>
    </row>
    <row r="147" spans="1:15" ht="15" customHeight="1" x14ac:dyDescent="0.25">
      <c r="A147" s="258" t="s">
        <v>5617</v>
      </c>
      <c r="B147" s="243" t="s">
        <v>2107</v>
      </c>
      <c r="C147" s="244" t="s">
        <v>5616</v>
      </c>
      <c r="D147" s="244" t="s">
        <v>4065</v>
      </c>
      <c r="E147" s="243"/>
      <c r="F147" s="160">
        <v>8.0500000000000007</v>
      </c>
      <c r="G147" s="331">
        <f>ROUND(SUMIF(Anlagenbewegungsdaten!B:B,A147,Anlagenbewegungsdaten!C:C),3)</f>
        <v>0</v>
      </c>
      <c r="H147" s="332">
        <f>IF(ISBLANK(F147),ROUND(SUMIF(Anlagenbewegungsdaten!B:B,A147,Anlagenbewegungsdaten!D:D),2),ROUND(G147*F147%,2))</f>
        <v>0</v>
      </c>
      <c r="I147" s="332">
        <f>ROUND((H147-SUMIF(Anlagenbewegungsdaten!$B:$B,A147,Anlagenbewegungsdaten!D:D)),3)</f>
        <v>0</v>
      </c>
      <c r="J147" s="333" t="s">
        <v>5179</v>
      </c>
      <c r="K147" s="333" t="s">
        <v>5192</v>
      </c>
      <c r="L147" s="510">
        <v>6.6</v>
      </c>
      <c r="M147" s="330">
        <f>ROUND(SUMIF(Anlagenbewegungsdaten_AV!B:B,A147,Anlagenbewegungsdaten_AV!C:C),3)</f>
        <v>0</v>
      </c>
      <c r="N147" s="328">
        <f>IF(ISBLANK(L147),ROUND(SUMIF(Anlagenbewegungsdaten_AV!B:B,A147,Anlagenbewegungsdaten_AV!D:D),2),ROUND(M147*L147%,2))</f>
        <v>0</v>
      </c>
      <c r="O147" s="328">
        <f>ROUND(N147-SUMIF(Anlagenbewegungsdaten_AV!B:B,A147,Anlagenbewegungsdaten_AV!D:D),3)</f>
        <v>0</v>
      </c>
    </row>
    <row r="148" spans="1:15" ht="15" customHeight="1" x14ac:dyDescent="0.25">
      <c r="A148" s="258" t="s">
        <v>5618</v>
      </c>
      <c r="B148" s="243" t="s">
        <v>2107</v>
      </c>
      <c r="C148" s="244" t="s">
        <v>5616</v>
      </c>
      <c r="D148" s="244" t="s">
        <v>4067</v>
      </c>
      <c r="E148" s="243"/>
      <c r="F148" s="160">
        <v>6.11</v>
      </c>
      <c r="G148" s="331">
        <f>ROUND(SUMIF(Anlagenbewegungsdaten!B:B,A148,Anlagenbewegungsdaten!C:C),3)</f>
        <v>0</v>
      </c>
      <c r="H148" s="332">
        <f>IF(ISBLANK(F148),ROUND(SUMIF(Anlagenbewegungsdaten!B:B,A148,Anlagenbewegungsdaten!D:D),2),ROUND(G148*F148%,2))</f>
        <v>0</v>
      </c>
      <c r="I148" s="332">
        <f>ROUND((H148-SUMIF(Anlagenbewegungsdaten!$B:$B,A148,Anlagenbewegungsdaten!D:D)),3)</f>
        <v>0</v>
      </c>
      <c r="J148" s="333" t="s">
        <v>5179</v>
      </c>
      <c r="K148" s="333" t="s">
        <v>5192</v>
      </c>
      <c r="L148" s="510">
        <v>5.05</v>
      </c>
      <c r="M148" s="330">
        <f>ROUND(SUMIF(Anlagenbewegungsdaten_AV!B:B,A148,Anlagenbewegungsdaten_AV!C:C),3)</f>
        <v>0</v>
      </c>
      <c r="N148" s="328">
        <f>IF(ISBLANK(L148),ROUND(SUMIF(Anlagenbewegungsdaten_AV!B:B,A148,Anlagenbewegungsdaten_AV!D:D),2),ROUND(M148*L148%,2))</f>
        <v>0</v>
      </c>
      <c r="O148" s="328">
        <f>ROUND(N148-SUMIF(Anlagenbewegungsdaten_AV!B:B,A148,Anlagenbewegungsdaten_AV!D:D),3)</f>
        <v>0</v>
      </c>
    </row>
    <row r="149" spans="1:15" ht="15" customHeight="1" x14ac:dyDescent="0.25">
      <c r="A149" s="258" t="s">
        <v>5619</v>
      </c>
      <c r="B149" s="243" t="s">
        <v>2107</v>
      </c>
      <c r="C149" s="244" t="s">
        <v>5616</v>
      </c>
      <c r="D149" s="244" t="s">
        <v>4069</v>
      </c>
      <c r="E149" s="243"/>
      <c r="F149" s="160">
        <v>5.34</v>
      </c>
      <c r="G149" s="331">
        <f>ROUND(SUMIF(Anlagenbewegungsdaten!B:B,A149,Anlagenbewegungsdaten!C:C),3)</f>
        <v>0</v>
      </c>
      <c r="H149" s="332">
        <f>IF(ISBLANK(F149),ROUND(SUMIF(Anlagenbewegungsdaten!B:B,A149,Anlagenbewegungsdaten!D:D),2),ROUND(G149*F149%,2))</f>
        <v>0</v>
      </c>
      <c r="I149" s="332">
        <f>ROUND((H149-SUMIF(Anlagenbewegungsdaten!$B:$B,A149,Anlagenbewegungsdaten!D:D)),3)</f>
        <v>0</v>
      </c>
      <c r="J149" s="333" t="s">
        <v>5179</v>
      </c>
      <c r="K149" s="333" t="s">
        <v>5192</v>
      </c>
      <c r="L149" s="510">
        <v>4.43</v>
      </c>
      <c r="M149" s="330">
        <f>ROUND(SUMIF(Anlagenbewegungsdaten_AV!B:B,A149,Anlagenbewegungsdaten_AV!C:C),3)</f>
        <v>0</v>
      </c>
      <c r="N149" s="328">
        <f>IF(ISBLANK(L149),ROUND(SUMIF(Anlagenbewegungsdaten_AV!B:B,A149,Anlagenbewegungsdaten_AV!D:D),2),ROUND(M149*L149%,2))</f>
        <v>0</v>
      </c>
      <c r="O149" s="328">
        <f>ROUND(N149-SUMIF(Anlagenbewegungsdaten_AV!B:B,A149,Anlagenbewegungsdaten_AV!D:D),3)</f>
        <v>0</v>
      </c>
    </row>
    <row r="150" spans="1:15" ht="15" customHeight="1" x14ac:dyDescent="0.25">
      <c r="A150" s="258" t="s">
        <v>5620</v>
      </c>
      <c r="B150" s="243" t="s">
        <v>2107</v>
      </c>
      <c r="C150" s="244" t="s">
        <v>5616</v>
      </c>
      <c r="D150" s="244" t="s">
        <v>4071</v>
      </c>
      <c r="E150" s="243"/>
      <c r="F150" s="160">
        <v>5.14</v>
      </c>
      <c r="G150" s="331">
        <f>ROUND(SUMIF(Anlagenbewegungsdaten!B:B,A150,Anlagenbewegungsdaten!C:C),3)</f>
        <v>0</v>
      </c>
      <c r="H150" s="332">
        <f>IF(ISBLANK(F150),ROUND(SUMIF(Anlagenbewegungsdaten!B:B,A150,Anlagenbewegungsdaten!D:D),2),ROUND(G150*F150%,2))</f>
        <v>0</v>
      </c>
      <c r="I150" s="332">
        <f>ROUND((H150-SUMIF(Anlagenbewegungsdaten!$B:$B,A150,Anlagenbewegungsdaten!D:D)),3)</f>
        <v>0</v>
      </c>
      <c r="J150" s="333" t="s">
        <v>5179</v>
      </c>
      <c r="K150" s="333" t="s">
        <v>5192</v>
      </c>
      <c r="L150" s="510">
        <v>4.2699999999999996</v>
      </c>
      <c r="M150" s="330">
        <f>ROUND(SUMIF(Anlagenbewegungsdaten_AV!B:B,A150,Anlagenbewegungsdaten_AV!C:C),3)</f>
        <v>0</v>
      </c>
      <c r="N150" s="328">
        <f>IF(ISBLANK(L150),ROUND(SUMIF(Anlagenbewegungsdaten_AV!B:B,A150,Anlagenbewegungsdaten_AV!D:D),2),ROUND(M150*L150%,2))</f>
        <v>0</v>
      </c>
      <c r="O150" s="328">
        <f>ROUND(N150-SUMIF(Anlagenbewegungsdaten_AV!B:B,A150,Anlagenbewegungsdaten_AV!D:D),3)</f>
        <v>0</v>
      </c>
    </row>
    <row r="151" spans="1:15" ht="15" customHeight="1" x14ac:dyDescent="0.25">
      <c r="A151" s="258" t="s">
        <v>5621</v>
      </c>
      <c r="B151" s="243" t="s">
        <v>2107</v>
      </c>
      <c r="C151" s="244" t="s">
        <v>5616</v>
      </c>
      <c r="D151" s="244" t="s">
        <v>4073</v>
      </c>
      <c r="E151" s="243"/>
      <c r="F151" s="160">
        <v>4.08</v>
      </c>
      <c r="G151" s="331">
        <f>ROUND(SUMIF(Anlagenbewegungsdaten!B:B,A151,Anlagenbewegungsdaten!C:C),3)</f>
        <v>0</v>
      </c>
      <c r="H151" s="332">
        <f>IF(ISBLANK(F151),ROUND(SUMIF(Anlagenbewegungsdaten!B:B,A151,Anlagenbewegungsdaten!D:D),2),ROUND(G151*F151%,2))</f>
        <v>0</v>
      </c>
      <c r="I151" s="332">
        <f>ROUND((H151-SUMIF(Anlagenbewegungsdaten!$B:$B,A151,Anlagenbewegungsdaten!D:D)),3)</f>
        <v>0</v>
      </c>
      <c r="J151" s="333" t="s">
        <v>5179</v>
      </c>
      <c r="K151" s="333" t="s">
        <v>5192</v>
      </c>
      <c r="L151" s="510">
        <v>3.42</v>
      </c>
      <c r="M151" s="330">
        <f>ROUND(SUMIF(Anlagenbewegungsdaten_AV!B:B,A151,Anlagenbewegungsdaten_AV!C:C),3)</f>
        <v>0</v>
      </c>
      <c r="N151" s="328">
        <f>IF(ISBLANK(L151),ROUND(SUMIF(Anlagenbewegungsdaten_AV!B:B,A151,Anlagenbewegungsdaten_AV!D:D),2),ROUND(M151*L151%,2))</f>
        <v>0</v>
      </c>
      <c r="O151" s="328">
        <f>ROUND(N151-SUMIF(Anlagenbewegungsdaten_AV!B:B,A151,Anlagenbewegungsdaten_AV!D:D),3)</f>
        <v>0</v>
      </c>
    </row>
    <row r="152" spans="1:15" ht="15" customHeight="1" x14ac:dyDescent="0.25">
      <c r="A152" s="258" t="s">
        <v>5622</v>
      </c>
      <c r="B152" s="243" t="s">
        <v>2107</v>
      </c>
      <c r="C152" s="244" t="s">
        <v>5616</v>
      </c>
      <c r="D152" s="244" t="s">
        <v>4075</v>
      </c>
      <c r="E152" s="243"/>
      <c r="F152" s="160">
        <v>3.3</v>
      </c>
      <c r="G152" s="331">
        <f>ROUND(SUMIF(Anlagenbewegungsdaten!B:B,A152,Anlagenbewegungsdaten!C:C),3)</f>
        <v>0</v>
      </c>
      <c r="H152" s="332">
        <f>IF(ISBLANK(F152),ROUND(SUMIF(Anlagenbewegungsdaten!B:B,A152,Anlagenbewegungsdaten!D:D),2),ROUND(G152*F152%,2))</f>
        <v>0</v>
      </c>
      <c r="I152" s="332">
        <f>ROUND((H152-SUMIF(Anlagenbewegungsdaten!$B:$B,A152,Anlagenbewegungsdaten!D:D)),3)</f>
        <v>0</v>
      </c>
      <c r="J152" s="333" t="s">
        <v>5179</v>
      </c>
      <c r="K152" s="333" t="s">
        <v>5192</v>
      </c>
      <c r="L152" s="510">
        <v>2.8</v>
      </c>
      <c r="M152" s="330">
        <f>ROUND(SUMIF(Anlagenbewegungsdaten_AV!B:B,A152,Anlagenbewegungsdaten_AV!C:C),3)</f>
        <v>0</v>
      </c>
      <c r="N152" s="328">
        <f>IF(ISBLANK(L152),ROUND(SUMIF(Anlagenbewegungsdaten_AV!B:B,A152,Anlagenbewegungsdaten_AV!D:D),2),ROUND(M152*L152%,2))</f>
        <v>0</v>
      </c>
      <c r="O152" s="328">
        <f>ROUND(N152-SUMIF(Anlagenbewegungsdaten_AV!B:B,A152,Anlagenbewegungsdaten_AV!D:D),3)</f>
        <v>0</v>
      </c>
    </row>
    <row r="153" spans="1:15" ht="15" customHeight="1" x14ac:dyDescent="0.25">
      <c r="A153" s="258" t="s">
        <v>5623</v>
      </c>
      <c r="B153" s="243" t="s">
        <v>2107</v>
      </c>
      <c r="C153" s="244" t="s">
        <v>5624</v>
      </c>
      <c r="D153" s="244" t="s">
        <v>5602</v>
      </c>
      <c r="E153" s="244" t="s">
        <v>6320</v>
      </c>
      <c r="F153" s="160">
        <v>12.52</v>
      </c>
      <c r="G153" s="331">
        <f>ROUND(SUMIF(Anlagenbewegungsdaten!B:B,A153,Anlagenbewegungsdaten!C:C),3)</f>
        <v>0</v>
      </c>
      <c r="H153" s="332">
        <f>IF(ISBLANK(F153),ROUND(SUMIF(Anlagenbewegungsdaten!B:B,A153,Anlagenbewegungsdaten!D:D),2),ROUND(G153*F153%,2))</f>
        <v>0</v>
      </c>
      <c r="I153" s="332">
        <f>ROUND((H153-SUMIF(Anlagenbewegungsdaten!$B:$B,A153,Anlagenbewegungsdaten!D:D)),3)</f>
        <v>0</v>
      </c>
      <c r="J153" s="333" t="s">
        <v>5179</v>
      </c>
      <c r="K153" s="333" t="s">
        <v>5192</v>
      </c>
      <c r="L153" s="510">
        <v>10.02</v>
      </c>
      <c r="M153" s="330">
        <f>ROUND(SUMIF(Anlagenbewegungsdaten_AV!B:B,A153,Anlagenbewegungsdaten_AV!C:C),3)</f>
        <v>0</v>
      </c>
      <c r="N153" s="328">
        <f>IF(ISBLANK(L153),ROUND(SUMIF(Anlagenbewegungsdaten_AV!B:B,A153,Anlagenbewegungsdaten_AV!D:D),2),ROUND(M153*L153%,2))</f>
        <v>0</v>
      </c>
      <c r="O153" s="328">
        <f>ROUND(N153-SUMIF(Anlagenbewegungsdaten_AV!B:B,A153,Anlagenbewegungsdaten_AV!D:D),3)</f>
        <v>0</v>
      </c>
    </row>
    <row r="154" spans="1:15" ht="15" customHeight="1" x14ac:dyDescent="0.25">
      <c r="A154" s="258" t="s">
        <v>5625</v>
      </c>
      <c r="B154" s="243" t="s">
        <v>2107</v>
      </c>
      <c r="C154" s="244" t="s">
        <v>5624</v>
      </c>
      <c r="D154" s="244" t="s">
        <v>5604</v>
      </c>
      <c r="E154" s="244" t="s">
        <v>6320</v>
      </c>
      <c r="F154" s="160">
        <v>8.25</v>
      </c>
      <c r="G154" s="331">
        <f>ROUND(SUMIF(Anlagenbewegungsdaten!B:B,A154,Anlagenbewegungsdaten!C:C),3)</f>
        <v>0</v>
      </c>
      <c r="H154" s="332">
        <f>IF(ISBLANK(F154),ROUND(SUMIF(Anlagenbewegungsdaten!B:B,A154,Anlagenbewegungsdaten!D:D),2),ROUND(G154*F154%,2))</f>
        <v>0</v>
      </c>
      <c r="I154" s="332">
        <f>ROUND((H154-SUMIF(Anlagenbewegungsdaten!$B:$B,A154,Anlagenbewegungsdaten!D:D)),3)</f>
        <v>0</v>
      </c>
      <c r="J154" s="333" t="s">
        <v>5179</v>
      </c>
      <c r="K154" s="333" t="s">
        <v>5192</v>
      </c>
      <c r="L154" s="510">
        <v>6.6</v>
      </c>
      <c r="M154" s="330">
        <f>ROUND(SUMIF(Anlagenbewegungsdaten_AV!B:B,A154,Anlagenbewegungsdaten_AV!C:C),3)</f>
        <v>0</v>
      </c>
      <c r="N154" s="328">
        <f>IF(ISBLANK(L154),ROUND(SUMIF(Anlagenbewegungsdaten_AV!B:B,A154,Anlagenbewegungsdaten_AV!D:D),2),ROUND(M154*L154%,2))</f>
        <v>0</v>
      </c>
      <c r="O154" s="328">
        <f>ROUND(N154-SUMIF(Anlagenbewegungsdaten_AV!B:B,A154,Anlagenbewegungsdaten_AV!D:D),3)</f>
        <v>0</v>
      </c>
    </row>
    <row r="155" spans="1:15" ht="15" customHeight="1" x14ac:dyDescent="0.25">
      <c r="A155" s="258" t="s">
        <v>5626</v>
      </c>
      <c r="B155" s="243" t="s">
        <v>2107</v>
      </c>
      <c r="C155" s="244" t="s">
        <v>5624</v>
      </c>
      <c r="D155" s="244" t="s">
        <v>5606</v>
      </c>
      <c r="E155" s="244" t="s">
        <v>6320</v>
      </c>
      <c r="F155" s="160">
        <v>6.31</v>
      </c>
      <c r="G155" s="331">
        <f>ROUND(SUMIF(Anlagenbewegungsdaten!B:B,A155,Anlagenbewegungsdaten!C:C),3)</f>
        <v>0</v>
      </c>
      <c r="H155" s="332">
        <f>IF(ISBLANK(F155),ROUND(SUMIF(Anlagenbewegungsdaten!B:B,A155,Anlagenbewegungsdaten!D:D),2),ROUND(G155*F155%,2))</f>
        <v>0</v>
      </c>
      <c r="I155" s="332">
        <f>ROUND((H155-SUMIF(Anlagenbewegungsdaten!$B:$B,A155,Anlagenbewegungsdaten!D:D)),3)</f>
        <v>0</v>
      </c>
      <c r="J155" s="333" t="s">
        <v>5179</v>
      </c>
      <c r="K155" s="333" t="s">
        <v>5192</v>
      </c>
      <c r="L155" s="510">
        <v>5.05</v>
      </c>
      <c r="M155" s="330">
        <f>ROUND(SUMIF(Anlagenbewegungsdaten_AV!B:B,A155,Anlagenbewegungsdaten_AV!C:C),3)</f>
        <v>0</v>
      </c>
      <c r="N155" s="328">
        <f>IF(ISBLANK(L155),ROUND(SUMIF(Anlagenbewegungsdaten_AV!B:B,A155,Anlagenbewegungsdaten_AV!D:D),2),ROUND(M155*L155%,2))</f>
        <v>0</v>
      </c>
      <c r="O155" s="328">
        <f>ROUND(N155-SUMIF(Anlagenbewegungsdaten_AV!B:B,A155,Anlagenbewegungsdaten_AV!D:D),3)</f>
        <v>0</v>
      </c>
    </row>
    <row r="156" spans="1:15" ht="15" customHeight="1" x14ac:dyDescent="0.25">
      <c r="A156" s="258" t="s">
        <v>5627</v>
      </c>
      <c r="B156" s="243" t="s">
        <v>2107</v>
      </c>
      <c r="C156" s="244" t="s">
        <v>5624</v>
      </c>
      <c r="D156" s="244" t="s">
        <v>5608</v>
      </c>
      <c r="E156" s="244" t="s">
        <v>6320</v>
      </c>
      <c r="F156" s="160">
        <v>5.54</v>
      </c>
      <c r="G156" s="331">
        <f>ROUND(SUMIF(Anlagenbewegungsdaten!B:B,A156,Anlagenbewegungsdaten!C:C),3)</f>
        <v>0</v>
      </c>
      <c r="H156" s="332">
        <f>IF(ISBLANK(F156),ROUND(SUMIF(Anlagenbewegungsdaten!B:B,A156,Anlagenbewegungsdaten!D:D),2),ROUND(G156*F156%,2))</f>
        <v>0</v>
      </c>
      <c r="I156" s="332">
        <f>ROUND((H156-SUMIF(Anlagenbewegungsdaten!$B:$B,A156,Anlagenbewegungsdaten!D:D)),3)</f>
        <v>0</v>
      </c>
      <c r="J156" s="333" t="s">
        <v>5179</v>
      </c>
      <c r="K156" s="333" t="s">
        <v>5192</v>
      </c>
      <c r="L156" s="510">
        <v>4.43</v>
      </c>
      <c r="M156" s="330">
        <f>ROUND(SUMIF(Anlagenbewegungsdaten_AV!B:B,A156,Anlagenbewegungsdaten_AV!C:C),3)</f>
        <v>0</v>
      </c>
      <c r="N156" s="328">
        <f>IF(ISBLANK(L156),ROUND(SUMIF(Anlagenbewegungsdaten_AV!B:B,A156,Anlagenbewegungsdaten_AV!D:D),2),ROUND(M156*L156%,2))</f>
        <v>0</v>
      </c>
      <c r="O156" s="328">
        <f>ROUND(N156-SUMIF(Anlagenbewegungsdaten_AV!B:B,A156,Anlagenbewegungsdaten_AV!D:D),3)</f>
        <v>0</v>
      </c>
    </row>
    <row r="157" spans="1:15" ht="15" customHeight="1" x14ac:dyDescent="0.25">
      <c r="A157" s="258" t="s">
        <v>5628</v>
      </c>
      <c r="B157" s="243" t="s">
        <v>2107</v>
      </c>
      <c r="C157" s="244" t="s">
        <v>5624</v>
      </c>
      <c r="D157" s="244" t="s">
        <v>5610</v>
      </c>
      <c r="E157" s="244" t="s">
        <v>6320</v>
      </c>
      <c r="F157" s="160">
        <v>5.34</v>
      </c>
      <c r="G157" s="331">
        <f>ROUND(SUMIF(Anlagenbewegungsdaten!B:B,A157,Anlagenbewegungsdaten!C:C),3)</f>
        <v>0</v>
      </c>
      <c r="H157" s="332">
        <f>IF(ISBLANK(F157),ROUND(SUMIF(Anlagenbewegungsdaten!B:B,A157,Anlagenbewegungsdaten!D:D),2),ROUND(G157*F157%,2))</f>
        <v>0</v>
      </c>
      <c r="I157" s="332">
        <f>ROUND((H157-SUMIF(Anlagenbewegungsdaten!$B:$B,A157,Anlagenbewegungsdaten!D:D)),3)</f>
        <v>0</v>
      </c>
      <c r="J157" s="333" t="s">
        <v>5179</v>
      </c>
      <c r="K157" s="333" t="s">
        <v>5192</v>
      </c>
      <c r="L157" s="510">
        <v>4.2699999999999996</v>
      </c>
      <c r="M157" s="330">
        <f>ROUND(SUMIF(Anlagenbewegungsdaten_AV!B:B,A157,Anlagenbewegungsdaten_AV!C:C),3)</f>
        <v>0</v>
      </c>
      <c r="N157" s="328">
        <f>IF(ISBLANK(L157),ROUND(SUMIF(Anlagenbewegungsdaten_AV!B:B,A157,Anlagenbewegungsdaten_AV!D:D),2),ROUND(M157*L157%,2))</f>
        <v>0</v>
      </c>
      <c r="O157" s="328">
        <f>ROUND(N157-SUMIF(Anlagenbewegungsdaten_AV!B:B,A157,Anlagenbewegungsdaten_AV!D:D),3)</f>
        <v>0</v>
      </c>
    </row>
    <row r="158" spans="1:15" ht="15" customHeight="1" x14ac:dyDescent="0.25">
      <c r="A158" s="258" t="s">
        <v>5629</v>
      </c>
      <c r="B158" s="243" t="s">
        <v>2107</v>
      </c>
      <c r="C158" s="244" t="s">
        <v>5624</v>
      </c>
      <c r="D158" s="244" t="s">
        <v>5612</v>
      </c>
      <c r="E158" s="244" t="s">
        <v>6320</v>
      </c>
      <c r="F158" s="160">
        <v>4.28</v>
      </c>
      <c r="G158" s="331">
        <f>ROUND(SUMIF(Anlagenbewegungsdaten!B:B,A158,Anlagenbewegungsdaten!C:C),3)</f>
        <v>0</v>
      </c>
      <c r="H158" s="332">
        <f>IF(ISBLANK(F158),ROUND(SUMIF(Anlagenbewegungsdaten!B:B,A158,Anlagenbewegungsdaten!D:D),2),ROUND(G158*F158%,2))</f>
        <v>0</v>
      </c>
      <c r="I158" s="332">
        <f>ROUND((H158-SUMIF(Anlagenbewegungsdaten!$B:$B,A158,Anlagenbewegungsdaten!D:D)),3)</f>
        <v>0</v>
      </c>
      <c r="J158" s="333" t="s">
        <v>5179</v>
      </c>
      <c r="K158" s="333" t="s">
        <v>5192</v>
      </c>
      <c r="L158" s="510">
        <v>3.42</v>
      </c>
      <c r="M158" s="330">
        <f>ROUND(SUMIF(Anlagenbewegungsdaten_AV!B:B,A158,Anlagenbewegungsdaten_AV!C:C),3)</f>
        <v>0</v>
      </c>
      <c r="N158" s="328">
        <f>IF(ISBLANK(L158),ROUND(SUMIF(Anlagenbewegungsdaten_AV!B:B,A158,Anlagenbewegungsdaten_AV!D:D),2),ROUND(M158*L158%,2))</f>
        <v>0</v>
      </c>
      <c r="O158" s="328">
        <f>ROUND(N158-SUMIF(Anlagenbewegungsdaten_AV!B:B,A158,Anlagenbewegungsdaten_AV!D:D),3)</f>
        <v>0</v>
      </c>
    </row>
    <row r="159" spans="1:15" ht="15" customHeight="1" x14ac:dyDescent="0.25">
      <c r="A159" s="258" t="s">
        <v>5630</v>
      </c>
      <c r="B159" s="243" t="s">
        <v>2107</v>
      </c>
      <c r="C159" s="244" t="s">
        <v>5624</v>
      </c>
      <c r="D159" s="244" t="s">
        <v>5614</v>
      </c>
      <c r="E159" s="244" t="s">
        <v>6320</v>
      </c>
      <c r="F159" s="160">
        <v>3.5</v>
      </c>
      <c r="G159" s="331">
        <f>ROUND(SUMIF(Anlagenbewegungsdaten!B:B,A159,Anlagenbewegungsdaten!C:C),3)</f>
        <v>0</v>
      </c>
      <c r="H159" s="332">
        <f>IF(ISBLANK(F159),ROUND(SUMIF(Anlagenbewegungsdaten!B:B,A159,Anlagenbewegungsdaten!D:D),2),ROUND(G159*F159%,2))</f>
        <v>0</v>
      </c>
      <c r="I159" s="332">
        <f>ROUND((H159-SUMIF(Anlagenbewegungsdaten!$B:$B,A159,Anlagenbewegungsdaten!D:D)),3)</f>
        <v>0</v>
      </c>
      <c r="J159" s="333" t="s">
        <v>5179</v>
      </c>
      <c r="K159" s="333" t="s">
        <v>5192</v>
      </c>
      <c r="L159" s="510">
        <v>2.8</v>
      </c>
      <c r="M159" s="330">
        <f>ROUND(SUMIF(Anlagenbewegungsdaten_AV!B:B,A159,Anlagenbewegungsdaten_AV!C:C),3)</f>
        <v>0</v>
      </c>
      <c r="N159" s="328">
        <f>IF(ISBLANK(L159),ROUND(SUMIF(Anlagenbewegungsdaten_AV!B:B,A159,Anlagenbewegungsdaten_AV!D:D),2),ROUND(M159*L159%,2))</f>
        <v>0</v>
      </c>
      <c r="O159" s="328">
        <f>ROUND(N159-SUMIF(Anlagenbewegungsdaten_AV!B:B,A159,Anlagenbewegungsdaten_AV!D:D),3)</f>
        <v>0</v>
      </c>
    </row>
    <row r="160" spans="1:15" ht="15" customHeight="1" x14ac:dyDescent="0.25">
      <c r="A160" s="259"/>
      <c r="B160" s="166"/>
      <c r="C160" s="173"/>
      <c r="D160" s="173"/>
      <c r="E160" s="166"/>
      <c r="F160" s="248"/>
    </row>
    <row r="161" spans="1:15" ht="15" customHeight="1" x14ac:dyDescent="0.25">
      <c r="A161" s="258" t="s">
        <v>6208</v>
      </c>
      <c r="B161" s="243" t="s">
        <v>2107</v>
      </c>
      <c r="C161" s="244" t="s">
        <v>6209</v>
      </c>
      <c r="D161" s="244" t="s">
        <v>1490</v>
      </c>
      <c r="E161" s="243"/>
      <c r="F161" s="160">
        <v>12.32</v>
      </c>
      <c r="G161" s="331">
        <f>ROUND(SUMIF(Anlagenbewegungsdaten!B:B,A161,Anlagenbewegungsdaten!C:C),3)</f>
        <v>0</v>
      </c>
      <c r="H161" s="332">
        <f>IF(ISBLANK(F161),ROUND(SUMIF(Anlagenbewegungsdaten!B:B,A161,Anlagenbewegungsdaten!D:D),2),ROUND(G161*F161%,2))</f>
        <v>0</v>
      </c>
      <c r="I161" s="332">
        <f>ROUND((H161-SUMIF(Anlagenbewegungsdaten!$B:$B,A161,Anlagenbewegungsdaten!D:D)),3)</f>
        <v>0</v>
      </c>
      <c r="J161" s="333" t="s">
        <v>5179</v>
      </c>
      <c r="K161" s="333" t="s">
        <v>5192</v>
      </c>
      <c r="L161" s="510">
        <v>10.02</v>
      </c>
      <c r="M161" s="330">
        <f>ROUND(SUMIF(Anlagenbewegungsdaten_AV!B:B,A161,Anlagenbewegungsdaten_AV!C:C),3)</f>
        <v>0</v>
      </c>
      <c r="N161" s="328">
        <f>IF(ISBLANK(L161),ROUND(SUMIF(Anlagenbewegungsdaten_AV!B:B,A161,Anlagenbewegungsdaten_AV!D:D),2),ROUND(M161*L161%,2))</f>
        <v>0</v>
      </c>
      <c r="O161" s="328">
        <f>ROUND(N161-SUMIF(Anlagenbewegungsdaten_AV!B:B,A161,Anlagenbewegungsdaten_AV!D:D),3)</f>
        <v>0</v>
      </c>
    </row>
    <row r="162" spans="1:15" ht="15" customHeight="1" x14ac:dyDescent="0.25">
      <c r="A162" s="258" t="s">
        <v>6210</v>
      </c>
      <c r="B162" s="243" t="s">
        <v>2107</v>
      </c>
      <c r="C162" s="244" t="s">
        <v>6209</v>
      </c>
      <c r="D162" s="244" t="s">
        <v>4065</v>
      </c>
      <c r="E162" s="243"/>
      <c r="F162" s="160">
        <v>8.0500000000000007</v>
      </c>
      <c r="G162" s="331">
        <f>ROUND(SUMIF(Anlagenbewegungsdaten!B:B,A162,Anlagenbewegungsdaten!C:C),3)</f>
        <v>0</v>
      </c>
      <c r="H162" s="332">
        <f>IF(ISBLANK(F162),ROUND(SUMIF(Anlagenbewegungsdaten!B:B,A162,Anlagenbewegungsdaten!D:D),2),ROUND(G162*F162%,2))</f>
        <v>0</v>
      </c>
      <c r="I162" s="332">
        <f>ROUND((H162-SUMIF(Anlagenbewegungsdaten!$B:$B,A162,Anlagenbewegungsdaten!D:D)),3)</f>
        <v>0</v>
      </c>
      <c r="J162" s="333" t="s">
        <v>5179</v>
      </c>
      <c r="K162" s="333" t="s">
        <v>5192</v>
      </c>
      <c r="L162" s="510">
        <v>6.6</v>
      </c>
      <c r="M162" s="330">
        <f>ROUND(SUMIF(Anlagenbewegungsdaten_AV!B:B,A162,Anlagenbewegungsdaten_AV!C:C),3)</f>
        <v>0</v>
      </c>
      <c r="N162" s="328">
        <f>IF(ISBLANK(L162),ROUND(SUMIF(Anlagenbewegungsdaten_AV!B:B,A162,Anlagenbewegungsdaten_AV!D:D),2),ROUND(M162*L162%,2))</f>
        <v>0</v>
      </c>
      <c r="O162" s="328">
        <f>ROUND(N162-SUMIF(Anlagenbewegungsdaten_AV!B:B,A162,Anlagenbewegungsdaten_AV!D:D),3)</f>
        <v>0</v>
      </c>
    </row>
    <row r="163" spans="1:15" ht="15" customHeight="1" x14ac:dyDescent="0.25">
      <c r="A163" s="258" t="s">
        <v>6211</v>
      </c>
      <c r="B163" s="243" t="s">
        <v>2107</v>
      </c>
      <c r="C163" s="244" t="s">
        <v>6209</v>
      </c>
      <c r="D163" s="244" t="s">
        <v>4067</v>
      </c>
      <c r="E163" s="243"/>
      <c r="F163" s="160">
        <v>6.11</v>
      </c>
      <c r="G163" s="331">
        <f>ROUND(SUMIF(Anlagenbewegungsdaten!B:B,A163,Anlagenbewegungsdaten!C:C),3)</f>
        <v>0</v>
      </c>
      <c r="H163" s="332">
        <f>IF(ISBLANK(F163),ROUND(SUMIF(Anlagenbewegungsdaten!B:B,A163,Anlagenbewegungsdaten!D:D),2),ROUND(G163*F163%,2))</f>
        <v>0</v>
      </c>
      <c r="I163" s="332">
        <f>ROUND((H163-SUMIF(Anlagenbewegungsdaten!$B:$B,A163,Anlagenbewegungsdaten!D:D)),3)</f>
        <v>0</v>
      </c>
      <c r="J163" s="333" t="s">
        <v>5179</v>
      </c>
      <c r="K163" s="333" t="s">
        <v>5192</v>
      </c>
      <c r="L163" s="510">
        <v>5.05</v>
      </c>
      <c r="M163" s="330">
        <f>ROUND(SUMIF(Anlagenbewegungsdaten_AV!B:B,A163,Anlagenbewegungsdaten_AV!C:C),3)</f>
        <v>0</v>
      </c>
      <c r="N163" s="328">
        <f>IF(ISBLANK(L163),ROUND(SUMIF(Anlagenbewegungsdaten_AV!B:B,A163,Anlagenbewegungsdaten_AV!D:D),2),ROUND(M163*L163%,2))</f>
        <v>0</v>
      </c>
      <c r="O163" s="328">
        <f>ROUND(N163-SUMIF(Anlagenbewegungsdaten_AV!B:B,A163,Anlagenbewegungsdaten_AV!D:D),3)</f>
        <v>0</v>
      </c>
    </row>
    <row r="164" spans="1:15" ht="15" customHeight="1" x14ac:dyDescent="0.25">
      <c r="A164" s="258" t="s">
        <v>6212</v>
      </c>
      <c r="B164" s="243" t="s">
        <v>2107</v>
      </c>
      <c r="C164" s="244" t="s">
        <v>6209</v>
      </c>
      <c r="D164" s="244" t="s">
        <v>4069</v>
      </c>
      <c r="E164" s="243"/>
      <c r="F164" s="160">
        <v>5.34</v>
      </c>
      <c r="G164" s="331">
        <f>ROUND(SUMIF(Anlagenbewegungsdaten!B:B,A164,Anlagenbewegungsdaten!C:C),3)</f>
        <v>0</v>
      </c>
      <c r="H164" s="332">
        <f>IF(ISBLANK(F164),ROUND(SUMIF(Anlagenbewegungsdaten!B:B,A164,Anlagenbewegungsdaten!D:D),2),ROUND(G164*F164%,2))</f>
        <v>0</v>
      </c>
      <c r="I164" s="332">
        <f>ROUND((H164-SUMIF(Anlagenbewegungsdaten!$B:$B,A164,Anlagenbewegungsdaten!D:D)),3)</f>
        <v>0</v>
      </c>
      <c r="J164" s="333" t="s">
        <v>5179</v>
      </c>
      <c r="K164" s="333" t="s">
        <v>5192</v>
      </c>
      <c r="L164" s="510">
        <v>4.43</v>
      </c>
      <c r="M164" s="330">
        <f>ROUND(SUMIF(Anlagenbewegungsdaten_AV!B:B,A164,Anlagenbewegungsdaten_AV!C:C),3)</f>
        <v>0</v>
      </c>
      <c r="N164" s="328">
        <f>IF(ISBLANK(L164),ROUND(SUMIF(Anlagenbewegungsdaten_AV!B:B,A164,Anlagenbewegungsdaten_AV!D:D),2),ROUND(M164*L164%,2))</f>
        <v>0</v>
      </c>
      <c r="O164" s="328">
        <f>ROUND(N164-SUMIF(Anlagenbewegungsdaten_AV!B:B,A164,Anlagenbewegungsdaten_AV!D:D),3)</f>
        <v>0</v>
      </c>
    </row>
    <row r="165" spans="1:15" ht="15" customHeight="1" x14ac:dyDescent="0.25">
      <c r="A165" s="258" t="s">
        <v>6213</v>
      </c>
      <c r="B165" s="243" t="s">
        <v>2107</v>
      </c>
      <c r="C165" s="244" t="s">
        <v>6209</v>
      </c>
      <c r="D165" s="244" t="s">
        <v>4071</v>
      </c>
      <c r="E165" s="243"/>
      <c r="F165" s="160">
        <v>5.14</v>
      </c>
      <c r="G165" s="331">
        <f>ROUND(SUMIF(Anlagenbewegungsdaten!B:B,A165,Anlagenbewegungsdaten!C:C),3)</f>
        <v>0</v>
      </c>
      <c r="H165" s="332">
        <f>IF(ISBLANK(F165),ROUND(SUMIF(Anlagenbewegungsdaten!B:B,A165,Anlagenbewegungsdaten!D:D),2),ROUND(G165*F165%,2))</f>
        <v>0</v>
      </c>
      <c r="I165" s="332">
        <f>ROUND((H165-SUMIF(Anlagenbewegungsdaten!$B:$B,A165,Anlagenbewegungsdaten!D:D)),3)</f>
        <v>0</v>
      </c>
      <c r="J165" s="333" t="s">
        <v>5179</v>
      </c>
      <c r="K165" s="333" t="s">
        <v>5192</v>
      </c>
      <c r="L165" s="510">
        <v>4.2699999999999996</v>
      </c>
      <c r="M165" s="330">
        <f>ROUND(SUMIF(Anlagenbewegungsdaten_AV!B:B,A165,Anlagenbewegungsdaten_AV!C:C),3)</f>
        <v>0</v>
      </c>
      <c r="N165" s="328">
        <f>IF(ISBLANK(L165),ROUND(SUMIF(Anlagenbewegungsdaten_AV!B:B,A165,Anlagenbewegungsdaten_AV!D:D),2),ROUND(M165*L165%,2))</f>
        <v>0</v>
      </c>
      <c r="O165" s="328">
        <f>ROUND(N165-SUMIF(Anlagenbewegungsdaten_AV!B:B,A165,Anlagenbewegungsdaten_AV!D:D),3)</f>
        <v>0</v>
      </c>
    </row>
    <row r="166" spans="1:15" ht="15" customHeight="1" x14ac:dyDescent="0.25">
      <c r="A166" s="258" t="s">
        <v>6214</v>
      </c>
      <c r="B166" s="243" t="s">
        <v>2107</v>
      </c>
      <c r="C166" s="244" t="s">
        <v>6209</v>
      </c>
      <c r="D166" s="244" t="s">
        <v>4073</v>
      </c>
      <c r="E166" s="243"/>
      <c r="F166" s="160">
        <v>4.08</v>
      </c>
      <c r="G166" s="331">
        <f>ROUND(SUMIF(Anlagenbewegungsdaten!B:B,A166,Anlagenbewegungsdaten!C:C),3)</f>
        <v>0</v>
      </c>
      <c r="H166" s="332">
        <f>IF(ISBLANK(F166),ROUND(SUMIF(Anlagenbewegungsdaten!B:B,A166,Anlagenbewegungsdaten!D:D),2),ROUND(G166*F166%,2))</f>
        <v>0</v>
      </c>
      <c r="I166" s="332">
        <f>ROUND((H166-SUMIF(Anlagenbewegungsdaten!$B:$B,A166,Anlagenbewegungsdaten!D:D)),3)</f>
        <v>0</v>
      </c>
      <c r="J166" s="333" t="s">
        <v>5179</v>
      </c>
      <c r="K166" s="333" t="s">
        <v>5192</v>
      </c>
      <c r="L166" s="510">
        <v>3.42</v>
      </c>
      <c r="M166" s="330">
        <f>ROUND(SUMIF(Anlagenbewegungsdaten_AV!B:B,A166,Anlagenbewegungsdaten_AV!C:C),3)</f>
        <v>0</v>
      </c>
      <c r="N166" s="328">
        <f>IF(ISBLANK(L166),ROUND(SUMIF(Anlagenbewegungsdaten_AV!B:B,A166,Anlagenbewegungsdaten_AV!D:D),2),ROUND(M166*L166%,2))</f>
        <v>0</v>
      </c>
      <c r="O166" s="328">
        <f>ROUND(N166-SUMIF(Anlagenbewegungsdaten_AV!B:B,A166,Anlagenbewegungsdaten_AV!D:D),3)</f>
        <v>0</v>
      </c>
    </row>
    <row r="167" spans="1:15" ht="15" customHeight="1" x14ac:dyDescent="0.25">
      <c r="A167" s="258" t="s">
        <v>6215</v>
      </c>
      <c r="B167" s="243" t="s">
        <v>2107</v>
      </c>
      <c r="C167" s="244" t="s">
        <v>6209</v>
      </c>
      <c r="D167" s="244" t="s">
        <v>4075</v>
      </c>
      <c r="E167" s="243"/>
      <c r="F167" s="160">
        <v>3.3</v>
      </c>
      <c r="G167" s="331">
        <f>ROUND(SUMIF(Anlagenbewegungsdaten!B:B,A167,Anlagenbewegungsdaten!C:C),3)</f>
        <v>0</v>
      </c>
      <c r="H167" s="332">
        <f>IF(ISBLANK(F167),ROUND(SUMIF(Anlagenbewegungsdaten!B:B,A167,Anlagenbewegungsdaten!D:D),2),ROUND(G167*F167%,2))</f>
        <v>0</v>
      </c>
      <c r="I167" s="332">
        <f>ROUND((H167-SUMIF(Anlagenbewegungsdaten!$B:$B,A167,Anlagenbewegungsdaten!D:D)),3)</f>
        <v>0</v>
      </c>
      <c r="J167" s="333" t="s">
        <v>5179</v>
      </c>
      <c r="K167" s="333" t="s">
        <v>5192</v>
      </c>
      <c r="L167" s="510">
        <v>2.8</v>
      </c>
      <c r="M167" s="330">
        <f>ROUND(SUMIF(Anlagenbewegungsdaten_AV!B:B,A167,Anlagenbewegungsdaten_AV!C:C),3)</f>
        <v>0</v>
      </c>
      <c r="N167" s="328">
        <f>IF(ISBLANK(L167),ROUND(SUMIF(Anlagenbewegungsdaten_AV!B:B,A167,Anlagenbewegungsdaten_AV!D:D),2),ROUND(M167*L167%,2))</f>
        <v>0</v>
      </c>
      <c r="O167" s="328">
        <f>ROUND(N167-SUMIF(Anlagenbewegungsdaten_AV!B:B,A167,Anlagenbewegungsdaten_AV!D:D),3)</f>
        <v>0</v>
      </c>
    </row>
    <row r="168" spans="1:15" ht="15" customHeight="1" x14ac:dyDescent="0.25">
      <c r="A168" s="258" t="s">
        <v>6216</v>
      </c>
      <c r="B168" s="243" t="s">
        <v>2107</v>
      </c>
      <c r="C168" s="244" t="s">
        <v>6209</v>
      </c>
      <c r="D168" s="244" t="s">
        <v>6321</v>
      </c>
      <c r="E168" s="244" t="s">
        <v>6320</v>
      </c>
      <c r="F168" s="160">
        <v>12.52</v>
      </c>
      <c r="G168" s="331">
        <f>ROUND(SUMIF(Anlagenbewegungsdaten!B:B,A168,Anlagenbewegungsdaten!C:C),3)</f>
        <v>0</v>
      </c>
      <c r="H168" s="332">
        <f>IF(ISBLANK(F168),ROUND(SUMIF(Anlagenbewegungsdaten!B:B,A168,Anlagenbewegungsdaten!D:D),2),ROUND(G168*F168%,2))</f>
        <v>0</v>
      </c>
      <c r="I168" s="332">
        <f>ROUND((H168-SUMIF(Anlagenbewegungsdaten!$B:$B,A168,Anlagenbewegungsdaten!D:D)),3)</f>
        <v>0</v>
      </c>
      <c r="J168" s="333" t="s">
        <v>5179</v>
      </c>
      <c r="K168" s="333" t="s">
        <v>5192</v>
      </c>
      <c r="L168" s="510">
        <v>10.02</v>
      </c>
      <c r="M168" s="330">
        <f>ROUND(SUMIF(Anlagenbewegungsdaten_AV!B:B,A168,Anlagenbewegungsdaten_AV!C:C),3)</f>
        <v>0</v>
      </c>
      <c r="N168" s="328">
        <f>IF(ISBLANK(L168),ROUND(SUMIF(Anlagenbewegungsdaten_AV!B:B,A168,Anlagenbewegungsdaten_AV!D:D),2),ROUND(M168*L168%,2))</f>
        <v>0</v>
      </c>
      <c r="O168" s="328">
        <f>ROUND(N168-SUMIF(Anlagenbewegungsdaten_AV!B:B,A168,Anlagenbewegungsdaten_AV!D:D),3)</f>
        <v>0</v>
      </c>
    </row>
    <row r="169" spans="1:15" ht="15" customHeight="1" x14ac:dyDescent="0.25">
      <c r="A169" s="258" t="s">
        <v>6217</v>
      </c>
      <c r="B169" s="243" t="s">
        <v>2107</v>
      </c>
      <c r="C169" s="244" t="s">
        <v>6209</v>
      </c>
      <c r="D169" s="244" t="s">
        <v>6322</v>
      </c>
      <c r="E169" s="244" t="s">
        <v>6320</v>
      </c>
      <c r="F169" s="160">
        <v>8.25</v>
      </c>
      <c r="G169" s="331">
        <f>ROUND(SUMIF(Anlagenbewegungsdaten!B:B,A169,Anlagenbewegungsdaten!C:C),3)</f>
        <v>0</v>
      </c>
      <c r="H169" s="332">
        <f>IF(ISBLANK(F169),ROUND(SUMIF(Anlagenbewegungsdaten!B:B,A169,Anlagenbewegungsdaten!D:D),2),ROUND(G169*F169%,2))</f>
        <v>0</v>
      </c>
      <c r="I169" s="332">
        <f>ROUND((H169-SUMIF(Anlagenbewegungsdaten!$B:$B,A169,Anlagenbewegungsdaten!D:D)),3)</f>
        <v>0</v>
      </c>
      <c r="J169" s="333" t="s">
        <v>5179</v>
      </c>
      <c r="K169" s="333" t="s">
        <v>5192</v>
      </c>
      <c r="L169" s="510">
        <v>6.6</v>
      </c>
      <c r="M169" s="330">
        <f>ROUND(SUMIF(Anlagenbewegungsdaten_AV!B:B,A169,Anlagenbewegungsdaten_AV!C:C),3)</f>
        <v>0</v>
      </c>
      <c r="N169" s="328">
        <f>IF(ISBLANK(L169),ROUND(SUMIF(Anlagenbewegungsdaten_AV!B:B,A169,Anlagenbewegungsdaten_AV!D:D),2),ROUND(M169*L169%,2))</f>
        <v>0</v>
      </c>
      <c r="O169" s="328">
        <f>ROUND(N169-SUMIF(Anlagenbewegungsdaten_AV!B:B,A169,Anlagenbewegungsdaten_AV!D:D),3)</f>
        <v>0</v>
      </c>
    </row>
    <row r="170" spans="1:15" ht="15" customHeight="1" x14ac:dyDescent="0.25">
      <c r="A170" s="258" t="s">
        <v>6218</v>
      </c>
      <c r="B170" s="243" t="s">
        <v>2107</v>
      </c>
      <c r="C170" s="244" t="s">
        <v>6209</v>
      </c>
      <c r="D170" s="244" t="s">
        <v>6323</v>
      </c>
      <c r="E170" s="244" t="s">
        <v>6320</v>
      </c>
      <c r="F170" s="160">
        <v>6.31</v>
      </c>
      <c r="G170" s="331">
        <f>ROUND(SUMIF(Anlagenbewegungsdaten!B:B,A170,Anlagenbewegungsdaten!C:C),3)</f>
        <v>0</v>
      </c>
      <c r="H170" s="332">
        <f>IF(ISBLANK(F170),ROUND(SUMIF(Anlagenbewegungsdaten!B:B,A170,Anlagenbewegungsdaten!D:D),2),ROUND(G170*F170%,2))</f>
        <v>0</v>
      </c>
      <c r="I170" s="332">
        <f>ROUND((H170-SUMIF(Anlagenbewegungsdaten!$B:$B,A170,Anlagenbewegungsdaten!D:D)),3)</f>
        <v>0</v>
      </c>
      <c r="J170" s="333" t="s">
        <v>5179</v>
      </c>
      <c r="K170" s="333" t="s">
        <v>5192</v>
      </c>
      <c r="L170" s="510">
        <v>5.05</v>
      </c>
      <c r="M170" s="330">
        <f>ROUND(SUMIF(Anlagenbewegungsdaten_AV!B:B,A170,Anlagenbewegungsdaten_AV!C:C),3)</f>
        <v>0</v>
      </c>
      <c r="N170" s="328">
        <f>IF(ISBLANK(L170),ROUND(SUMIF(Anlagenbewegungsdaten_AV!B:B,A170,Anlagenbewegungsdaten_AV!D:D),2),ROUND(M170*L170%,2))</f>
        <v>0</v>
      </c>
      <c r="O170" s="328">
        <f>ROUND(N170-SUMIF(Anlagenbewegungsdaten_AV!B:B,A170,Anlagenbewegungsdaten_AV!D:D),3)</f>
        <v>0</v>
      </c>
    </row>
    <row r="171" spans="1:15" ht="15" customHeight="1" x14ac:dyDescent="0.25">
      <c r="A171" s="258" t="s">
        <v>6219</v>
      </c>
      <c r="B171" s="243" t="s">
        <v>2107</v>
      </c>
      <c r="C171" s="244" t="s">
        <v>6209</v>
      </c>
      <c r="D171" s="244" t="s">
        <v>6324</v>
      </c>
      <c r="E171" s="244" t="s">
        <v>6320</v>
      </c>
      <c r="F171" s="160">
        <v>5.54</v>
      </c>
      <c r="G171" s="331">
        <f>ROUND(SUMIF(Anlagenbewegungsdaten!B:B,A171,Anlagenbewegungsdaten!C:C),3)</f>
        <v>0</v>
      </c>
      <c r="H171" s="332">
        <f>IF(ISBLANK(F171),ROUND(SUMIF(Anlagenbewegungsdaten!B:B,A171,Anlagenbewegungsdaten!D:D),2),ROUND(G171*F171%,2))</f>
        <v>0</v>
      </c>
      <c r="I171" s="332">
        <f>ROUND((H171-SUMIF(Anlagenbewegungsdaten!$B:$B,A171,Anlagenbewegungsdaten!D:D)),3)</f>
        <v>0</v>
      </c>
      <c r="J171" s="333" t="s">
        <v>5179</v>
      </c>
      <c r="K171" s="333" t="s">
        <v>5192</v>
      </c>
      <c r="L171" s="510">
        <v>4.43</v>
      </c>
      <c r="M171" s="330">
        <f>ROUND(SUMIF(Anlagenbewegungsdaten_AV!B:B,A171,Anlagenbewegungsdaten_AV!C:C),3)</f>
        <v>0</v>
      </c>
      <c r="N171" s="328">
        <f>IF(ISBLANK(L171),ROUND(SUMIF(Anlagenbewegungsdaten_AV!B:B,A171,Anlagenbewegungsdaten_AV!D:D),2),ROUND(M171*L171%,2))</f>
        <v>0</v>
      </c>
      <c r="O171" s="328">
        <f>ROUND(N171-SUMIF(Anlagenbewegungsdaten_AV!B:B,A171,Anlagenbewegungsdaten_AV!D:D),3)</f>
        <v>0</v>
      </c>
    </row>
    <row r="172" spans="1:15" ht="15" customHeight="1" x14ac:dyDescent="0.25">
      <c r="A172" s="258" t="s">
        <v>6220</v>
      </c>
      <c r="B172" s="243" t="s">
        <v>2107</v>
      </c>
      <c r="C172" s="244" t="s">
        <v>6209</v>
      </c>
      <c r="D172" s="244" t="s">
        <v>6325</v>
      </c>
      <c r="E172" s="244" t="s">
        <v>6320</v>
      </c>
      <c r="F172" s="160">
        <v>5.34</v>
      </c>
      <c r="G172" s="331">
        <f>ROUND(SUMIF(Anlagenbewegungsdaten!B:B,A172,Anlagenbewegungsdaten!C:C),3)</f>
        <v>0</v>
      </c>
      <c r="H172" s="332">
        <f>IF(ISBLANK(F172),ROUND(SUMIF(Anlagenbewegungsdaten!B:B,A172,Anlagenbewegungsdaten!D:D),2),ROUND(G172*F172%,2))</f>
        <v>0</v>
      </c>
      <c r="I172" s="332">
        <f>ROUND((H172-SUMIF(Anlagenbewegungsdaten!$B:$B,A172,Anlagenbewegungsdaten!D:D)),3)</f>
        <v>0</v>
      </c>
      <c r="J172" s="333" t="s">
        <v>5179</v>
      </c>
      <c r="K172" s="333" t="s">
        <v>5192</v>
      </c>
      <c r="L172" s="510">
        <v>4.2699999999999996</v>
      </c>
      <c r="M172" s="330">
        <f>ROUND(SUMIF(Anlagenbewegungsdaten_AV!B:B,A172,Anlagenbewegungsdaten_AV!C:C),3)</f>
        <v>0</v>
      </c>
      <c r="N172" s="328">
        <f>IF(ISBLANK(L172),ROUND(SUMIF(Anlagenbewegungsdaten_AV!B:B,A172,Anlagenbewegungsdaten_AV!D:D),2),ROUND(M172*L172%,2))</f>
        <v>0</v>
      </c>
      <c r="O172" s="328">
        <f>ROUND(N172-SUMIF(Anlagenbewegungsdaten_AV!B:B,A172,Anlagenbewegungsdaten_AV!D:D),3)</f>
        <v>0</v>
      </c>
    </row>
    <row r="173" spans="1:15" ht="15" customHeight="1" x14ac:dyDescent="0.25">
      <c r="A173" s="258" t="s">
        <v>6221</v>
      </c>
      <c r="B173" s="243" t="s">
        <v>2107</v>
      </c>
      <c r="C173" s="244" t="s">
        <v>6209</v>
      </c>
      <c r="D173" s="244" t="s">
        <v>6326</v>
      </c>
      <c r="E173" s="244" t="s">
        <v>6320</v>
      </c>
      <c r="F173" s="160">
        <v>4.28</v>
      </c>
      <c r="G173" s="331">
        <f>ROUND(SUMIF(Anlagenbewegungsdaten!B:B,A173,Anlagenbewegungsdaten!C:C),3)</f>
        <v>0</v>
      </c>
      <c r="H173" s="332">
        <f>IF(ISBLANK(F173),ROUND(SUMIF(Anlagenbewegungsdaten!B:B,A173,Anlagenbewegungsdaten!D:D),2),ROUND(G173*F173%,2))</f>
        <v>0</v>
      </c>
      <c r="I173" s="332">
        <f>ROUND((H173-SUMIF(Anlagenbewegungsdaten!$B:$B,A173,Anlagenbewegungsdaten!D:D)),3)</f>
        <v>0</v>
      </c>
      <c r="J173" s="333" t="s">
        <v>5179</v>
      </c>
      <c r="K173" s="333" t="s">
        <v>5192</v>
      </c>
      <c r="L173" s="510">
        <v>3.42</v>
      </c>
      <c r="M173" s="330">
        <f>ROUND(SUMIF(Anlagenbewegungsdaten_AV!B:B,A173,Anlagenbewegungsdaten_AV!C:C),3)</f>
        <v>0</v>
      </c>
      <c r="N173" s="328">
        <f>IF(ISBLANK(L173),ROUND(SUMIF(Anlagenbewegungsdaten_AV!B:B,A173,Anlagenbewegungsdaten_AV!D:D),2),ROUND(M173*L173%,2))</f>
        <v>0</v>
      </c>
      <c r="O173" s="328">
        <f>ROUND(N173-SUMIF(Anlagenbewegungsdaten_AV!B:B,A173,Anlagenbewegungsdaten_AV!D:D),3)</f>
        <v>0</v>
      </c>
    </row>
    <row r="174" spans="1:15" ht="15" customHeight="1" x14ac:dyDescent="0.25">
      <c r="A174" s="258" t="s">
        <v>6222</v>
      </c>
      <c r="B174" s="243" t="s">
        <v>2107</v>
      </c>
      <c r="C174" s="244" t="s">
        <v>6209</v>
      </c>
      <c r="D174" s="244" t="s">
        <v>6327</v>
      </c>
      <c r="E174" s="244" t="s">
        <v>6320</v>
      </c>
      <c r="F174" s="160">
        <v>3.5</v>
      </c>
      <c r="G174" s="331">
        <f>ROUND(SUMIF(Anlagenbewegungsdaten!B:B,A174,Anlagenbewegungsdaten!C:C),3)</f>
        <v>0</v>
      </c>
      <c r="H174" s="332">
        <f>IF(ISBLANK(F174),ROUND(SUMIF(Anlagenbewegungsdaten!B:B,A174,Anlagenbewegungsdaten!D:D),2),ROUND(G174*F174%,2))</f>
        <v>0</v>
      </c>
      <c r="I174" s="332">
        <f>ROUND((H174-SUMIF(Anlagenbewegungsdaten!$B:$B,A174,Anlagenbewegungsdaten!D:D)),3)</f>
        <v>0</v>
      </c>
      <c r="J174" s="333" t="s">
        <v>5179</v>
      </c>
      <c r="K174" s="333" t="s">
        <v>5192</v>
      </c>
      <c r="L174" s="510">
        <v>2.8</v>
      </c>
      <c r="M174" s="330">
        <f>ROUND(SUMIF(Anlagenbewegungsdaten_AV!B:B,A174,Anlagenbewegungsdaten_AV!C:C),3)</f>
        <v>0</v>
      </c>
      <c r="N174" s="328">
        <f>IF(ISBLANK(L174),ROUND(SUMIF(Anlagenbewegungsdaten_AV!B:B,A174,Anlagenbewegungsdaten_AV!D:D),2),ROUND(M174*L174%,2))</f>
        <v>0</v>
      </c>
      <c r="O174" s="328">
        <f>ROUND(N174-SUMIF(Anlagenbewegungsdaten_AV!B:B,A174,Anlagenbewegungsdaten_AV!D:D),3)</f>
        <v>0</v>
      </c>
    </row>
    <row r="175" spans="1:15" ht="15" customHeight="1" x14ac:dyDescent="0.25">
      <c r="A175" s="168"/>
      <c r="B175" s="166"/>
      <c r="C175" s="173"/>
      <c r="D175" s="173"/>
      <c r="E175" s="166"/>
      <c r="F175" s="248"/>
    </row>
    <row r="176" spans="1:15" ht="23.25" customHeight="1" x14ac:dyDescent="0.25">
      <c r="A176" s="627" t="s">
        <v>6328</v>
      </c>
      <c r="B176" s="627"/>
      <c r="C176" s="627"/>
      <c r="D176" s="627"/>
      <c r="E176" s="627"/>
      <c r="F176" s="627"/>
    </row>
    <row r="177" spans="1:15" ht="15" customHeight="1" x14ac:dyDescent="0.25">
      <c r="A177" s="268" t="s">
        <v>1556</v>
      </c>
      <c r="B177" s="175" t="s">
        <v>2108</v>
      </c>
      <c r="C177" s="175" t="s">
        <v>4039</v>
      </c>
      <c r="D177" s="176" t="s">
        <v>1557</v>
      </c>
      <c r="E177" s="189" t="s">
        <v>2483</v>
      </c>
      <c r="F177" s="159">
        <v>11.67</v>
      </c>
      <c r="G177" s="331">
        <f>ROUND(SUMIF(Anlagenbewegungsdaten!B:B,A177,Anlagenbewegungsdaten!C:C),3)</f>
        <v>0</v>
      </c>
      <c r="H177" s="332">
        <f>IF(ISBLANK(F177),ROUND(SUMIF(Anlagenbewegungsdaten!B:B,A177,Anlagenbewegungsdaten!D:D),2),ROUND(G177*F177%,2))</f>
        <v>0</v>
      </c>
      <c r="I177" s="332">
        <f>ROUND((H177-SUMIF(Anlagenbewegungsdaten!$B:$B,A177,Anlagenbewegungsdaten!D:D)),3)</f>
        <v>0</v>
      </c>
      <c r="J177" s="333" t="s">
        <v>5179</v>
      </c>
      <c r="K177" s="333" t="s">
        <v>5193</v>
      </c>
      <c r="L177" s="510">
        <v>9.34</v>
      </c>
      <c r="M177" s="330">
        <f>ROUND(SUMIF(Anlagenbewegungsdaten_AV!B:B,A177,Anlagenbewegungsdaten_AV!C:C),3)</f>
        <v>0</v>
      </c>
      <c r="N177" s="328">
        <f>IF(ISBLANK(L177),ROUND(SUMIF(Anlagenbewegungsdaten_AV!B:B,A177,Anlagenbewegungsdaten_AV!D:D),2),ROUND(M177*L177%,2))</f>
        <v>0</v>
      </c>
      <c r="O177" s="328">
        <f>ROUND(N177-SUMIF(Anlagenbewegungsdaten_AV!B:B,A177,Anlagenbewegungsdaten_AV!D:D),3)</f>
        <v>0</v>
      </c>
    </row>
    <row r="178" spans="1:15" ht="15" customHeight="1" x14ac:dyDescent="0.25">
      <c r="A178" s="261" t="s">
        <v>1558</v>
      </c>
      <c r="B178" s="172" t="s">
        <v>2108</v>
      </c>
      <c r="C178" s="172" t="s">
        <v>4039</v>
      </c>
      <c r="D178" s="172" t="s">
        <v>1559</v>
      </c>
      <c r="E178" s="171" t="s">
        <v>1560</v>
      </c>
      <c r="F178" s="285">
        <v>14.67</v>
      </c>
      <c r="G178" s="331">
        <f>ROUND(SUMIF(Anlagenbewegungsdaten!B:B,A178,Anlagenbewegungsdaten!C:C),3)</f>
        <v>0</v>
      </c>
      <c r="H178" s="332">
        <f>IF(ISBLANK(F178),ROUND(SUMIF(Anlagenbewegungsdaten!B:B,A178,Anlagenbewegungsdaten!D:D),2),ROUND(G178*F178%,2))</f>
        <v>0</v>
      </c>
      <c r="I178" s="332">
        <f>ROUND((H178-SUMIF(Anlagenbewegungsdaten!$B:$B,A178,Anlagenbewegungsdaten!D:D)),3)</f>
        <v>0</v>
      </c>
      <c r="J178" s="333" t="s">
        <v>5179</v>
      </c>
      <c r="K178" s="333" t="s">
        <v>5193</v>
      </c>
      <c r="L178" s="510">
        <v>11.74</v>
      </c>
      <c r="M178" s="330">
        <f>ROUND(SUMIF(Anlagenbewegungsdaten_AV!B:B,A178,Anlagenbewegungsdaten_AV!C:C),3)</f>
        <v>0</v>
      </c>
      <c r="N178" s="328">
        <f>IF(ISBLANK(L178),ROUND(SUMIF(Anlagenbewegungsdaten_AV!B:B,A178,Anlagenbewegungsdaten_AV!D:D),2),ROUND(M178*L178%,2))</f>
        <v>0</v>
      </c>
      <c r="O178" s="328">
        <f>ROUND(N178-SUMIF(Anlagenbewegungsdaten_AV!B:B,A178,Anlagenbewegungsdaten_AV!D:D),3)</f>
        <v>0</v>
      </c>
    </row>
    <row r="179" spans="1:15" ht="15" customHeight="1" x14ac:dyDescent="0.25">
      <c r="A179" s="261" t="s">
        <v>1561</v>
      </c>
      <c r="B179" s="172" t="s">
        <v>2108</v>
      </c>
      <c r="C179" s="172" t="s">
        <v>4039</v>
      </c>
      <c r="D179" s="172" t="s">
        <v>1562</v>
      </c>
      <c r="E179" s="171" t="s">
        <v>1563</v>
      </c>
      <c r="F179" s="285">
        <v>14.67</v>
      </c>
      <c r="G179" s="331">
        <f>ROUND(SUMIF(Anlagenbewegungsdaten!B:B,A179,Anlagenbewegungsdaten!C:C),3)</f>
        <v>0</v>
      </c>
      <c r="H179" s="332">
        <f>IF(ISBLANK(F179),ROUND(SUMIF(Anlagenbewegungsdaten!B:B,A179,Anlagenbewegungsdaten!D:D),2),ROUND(G179*F179%,2))</f>
        <v>0</v>
      </c>
      <c r="I179" s="332">
        <f>ROUND((H179-SUMIF(Anlagenbewegungsdaten!$B:$B,A179,Anlagenbewegungsdaten!D:D)),3)</f>
        <v>0</v>
      </c>
      <c r="J179" s="333" t="s">
        <v>5179</v>
      </c>
      <c r="K179" s="333" t="s">
        <v>5193</v>
      </c>
      <c r="L179" s="510">
        <v>11.74</v>
      </c>
      <c r="M179" s="330">
        <f>ROUND(SUMIF(Anlagenbewegungsdaten_AV!B:B,A179,Anlagenbewegungsdaten_AV!C:C),3)</f>
        <v>0</v>
      </c>
      <c r="N179" s="328">
        <f>IF(ISBLANK(L179),ROUND(SUMIF(Anlagenbewegungsdaten_AV!B:B,A179,Anlagenbewegungsdaten_AV!D:D),2),ROUND(M179*L179%,2))</f>
        <v>0</v>
      </c>
      <c r="O179" s="328">
        <f>ROUND(N179-SUMIF(Anlagenbewegungsdaten_AV!B:B,A179,Anlagenbewegungsdaten_AV!D:D),3)</f>
        <v>0</v>
      </c>
    </row>
    <row r="180" spans="1:15" ht="15" customHeight="1" x14ac:dyDescent="0.25">
      <c r="A180" s="261" t="s">
        <v>2574</v>
      </c>
      <c r="B180" s="172" t="s">
        <v>2108</v>
      </c>
      <c r="C180" s="172" t="s">
        <v>4039</v>
      </c>
      <c r="D180" s="172" t="s">
        <v>2575</v>
      </c>
      <c r="E180" s="172" t="s">
        <v>2576</v>
      </c>
      <c r="F180" s="285">
        <v>14.64</v>
      </c>
      <c r="G180" s="331">
        <f>ROUND(SUMIF(Anlagenbewegungsdaten!B:B,A180,Anlagenbewegungsdaten!C:C),3)</f>
        <v>0</v>
      </c>
      <c r="H180" s="332">
        <f>IF(ISBLANK(F180),ROUND(SUMIF(Anlagenbewegungsdaten!B:B,A180,Anlagenbewegungsdaten!D:D),2),ROUND(G180*F180%,2))</f>
        <v>0</v>
      </c>
      <c r="I180" s="332">
        <f>ROUND((H180-SUMIF(Anlagenbewegungsdaten!$B:$B,A180,Anlagenbewegungsdaten!D:D)),3)</f>
        <v>0</v>
      </c>
      <c r="J180" s="333" t="s">
        <v>5179</v>
      </c>
      <c r="K180" s="333" t="s">
        <v>5193</v>
      </c>
      <c r="L180" s="510">
        <v>11.71</v>
      </c>
      <c r="M180" s="330">
        <f>ROUND(SUMIF(Anlagenbewegungsdaten_AV!B:B,A180,Anlagenbewegungsdaten_AV!C:C),3)</f>
        <v>0</v>
      </c>
      <c r="N180" s="328">
        <f>IF(ISBLANK(L180),ROUND(SUMIF(Anlagenbewegungsdaten_AV!B:B,A180,Anlagenbewegungsdaten_AV!D:D),2),ROUND(M180*L180%,2))</f>
        <v>0</v>
      </c>
      <c r="O180" s="328">
        <f>ROUND(N180-SUMIF(Anlagenbewegungsdaten_AV!B:B,A180,Anlagenbewegungsdaten_AV!D:D),3)</f>
        <v>0</v>
      </c>
    </row>
    <row r="181" spans="1:15" ht="15" customHeight="1" x14ac:dyDescent="0.25">
      <c r="A181" s="261" t="s">
        <v>3318</v>
      </c>
      <c r="B181" s="172" t="s">
        <v>2108</v>
      </c>
      <c r="C181" s="172" t="s">
        <v>4039</v>
      </c>
      <c r="D181" s="172" t="s">
        <v>3319</v>
      </c>
      <c r="E181" s="172" t="s">
        <v>3320</v>
      </c>
      <c r="F181" s="285">
        <v>14.61</v>
      </c>
      <c r="G181" s="331">
        <f>ROUND(SUMIF(Anlagenbewegungsdaten!B:B,A181,Anlagenbewegungsdaten!C:C),3)</f>
        <v>0</v>
      </c>
      <c r="H181" s="332">
        <f>IF(ISBLANK(F181),ROUND(SUMIF(Anlagenbewegungsdaten!B:B,A181,Anlagenbewegungsdaten!D:D),2),ROUND(G181*F181%,2))</f>
        <v>0</v>
      </c>
      <c r="I181" s="332">
        <f>ROUND((H181-SUMIF(Anlagenbewegungsdaten!$B:$B,A181,Anlagenbewegungsdaten!D:D)),3)</f>
        <v>0</v>
      </c>
      <c r="J181" s="333" t="s">
        <v>5179</v>
      </c>
      <c r="K181" s="333" t="s">
        <v>5193</v>
      </c>
      <c r="L181" s="510">
        <v>11.69</v>
      </c>
      <c r="M181" s="330">
        <f>ROUND(SUMIF(Anlagenbewegungsdaten_AV!B:B,A181,Anlagenbewegungsdaten_AV!C:C),3)</f>
        <v>0</v>
      </c>
      <c r="N181" s="328">
        <f>IF(ISBLANK(L181),ROUND(SUMIF(Anlagenbewegungsdaten_AV!B:B,A181,Anlagenbewegungsdaten_AV!D:D),2),ROUND(M181*L181%,2))</f>
        <v>0</v>
      </c>
      <c r="O181" s="328">
        <f>ROUND(N181-SUMIF(Anlagenbewegungsdaten_AV!B:B,A181,Anlagenbewegungsdaten_AV!D:D),3)</f>
        <v>0</v>
      </c>
    </row>
    <row r="182" spans="1:15" ht="15" customHeight="1" x14ac:dyDescent="0.25">
      <c r="A182" s="273" t="s">
        <v>4091</v>
      </c>
      <c r="B182" s="191" t="s">
        <v>2108</v>
      </c>
      <c r="C182" s="191" t="s">
        <v>4039</v>
      </c>
      <c r="D182" s="191" t="s">
        <v>4092</v>
      </c>
      <c r="E182" s="191" t="s">
        <v>4093</v>
      </c>
      <c r="F182" s="286">
        <v>14.58</v>
      </c>
      <c r="G182" s="331">
        <f>ROUND(SUMIF(Anlagenbewegungsdaten!B:B,A182,Anlagenbewegungsdaten!C:C),3)</f>
        <v>0</v>
      </c>
      <c r="H182" s="332">
        <f>IF(ISBLANK(F182),ROUND(SUMIF(Anlagenbewegungsdaten!B:B,A182,Anlagenbewegungsdaten!D:D),2),ROUND(G182*F182%,2))</f>
        <v>0</v>
      </c>
      <c r="I182" s="332">
        <f>ROUND((H182-SUMIF(Anlagenbewegungsdaten!$B:$B,A182,Anlagenbewegungsdaten!D:D)),3)</f>
        <v>0</v>
      </c>
      <c r="J182" s="333" t="s">
        <v>5179</v>
      </c>
      <c r="K182" s="333" t="s">
        <v>5193</v>
      </c>
      <c r="L182" s="510">
        <v>11.66</v>
      </c>
      <c r="M182" s="330">
        <f>ROUND(SUMIF(Anlagenbewegungsdaten_AV!B:B,A182,Anlagenbewegungsdaten_AV!C:C),3)</f>
        <v>0</v>
      </c>
      <c r="N182" s="328">
        <f>IF(ISBLANK(L182),ROUND(SUMIF(Anlagenbewegungsdaten_AV!B:B,A182,Anlagenbewegungsdaten_AV!D:D),2),ROUND(M182*L182%,2))</f>
        <v>0</v>
      </c>
      <c r="O182" s="328">
        <f>ROUND(N182-SUMIF(Anlagenbewegungsdaten_AV!B:B,A182,Anlagenbewegungsdaten_AV!D:D),3)</f>
        <v>0</v>
      </c>
    </row>
    <row r="183" spans="1:15" ht="15" customHeight="1" x14ac:dyDescent="0.25">
      <c r="A183" s="261" t="s">
        <v>1564</v>
      </c>
      <c r="B183" s="171" t="s">
        <v>2108</v>
      </c>
      <c r="C183" s="171" t="s">
        <v>4039</v>
      </c>
      <c r="D183" s="172" t="s">
        <v>1565</v>
      </c>
      <c r="E183" s="190" t="s">
        <v>2483</v>
      </c>
      <c r="F183" s="285">
        <v>12.67</v>
      </c>
      <c r="G183" s="331">
        <f>ROUND(SUMIF(Anlagenbewegungsdaten!B:B,A183,Anlagenbewegungsdaten!C:C),3)</f>
        <v>0</v>
      </c>
      <c r="H183" s="332">
        <f>IF(ISBLANK(F183),ROUND(SUMIF(Anlagenbewegungsdaten!B:B,A183,Anlagenbewegungsdaten!D:D),2),ROUND(G183*F183%,2))</f>
        <v>0</v>
      </c>
      <c r="I183" s="332">
        <f>ROUND((H183-SUMIF(Anlagenbewegungsdaten!$B:$B,A183,Anlagenbewegungsdaten!D:D)),3)</f>
        <v>0</v>
      </c>
      <c r="J183" s="333" t="s">
        <v>5179</v>
      </c>
      <c r="K183" s="333" t="s">
        <v>5193</v>
      </c>
      <c r="L183" s="510">
        <v>10.14</v>
      </c>
      <c r="M183" s="330">
        <f>ROUND(SUMIF(Anlagenbewegungsdaten_AV!B:B,A183,Anlagenbewegungsdaten_AV!C:C),3)</f>
        <v>0</v>
      </c>
      <c r="N183" s="328">
        <f>IF(ISBLANK(L183),ROUND(SUMIF(Anlagenbewegungsdaten_AV!B:B,A183,Anlagenbewegungsdaten_AV!D:D),2),ROUND(M183*L183%,2))</f>
        <v>0</v>
      </c>
      <c r="O183" s="328">
        <f>ROUND(N183-SUMIF(Anlagenbewegungsdaten_AV!B:B,A183,Anlagenbewegungsdaten_AV!D:D),3)</f>
        <v>0</v>
      </c>
    </row>
    <row r="184" spans="1:15" ht="15" customHeight="1" x14ac:dyDescent="0.25">
      <c r="A184" s="261" t="s">
        <v>1566</v>
      </c>
      <c r="B184" s="172" t="s">
        <v>2108</v>
      </c>
      <c r="C184" s="172" t="s">
        <v>4039</v>
      </c>
      <c r="D184" s="172" t="s">
        <v>1567</v>
      </c>
      <c r="E184" s="172" t="s">
        <v>1560</v>
      </c>
      <c r="F184" s="285">
        <v>15.67</v>
      </c>
      <c r="G184" s="331">
        <f>ROUND(SUMIF(Anlagenbewegungsdaten!B:B,A184,Anlagenbewegungsdaten!C:C),3)</f>
        <v>0</v>
      </c>
      <c r="H184" s="332">
        <f>IF(ISBLANK(F184),ROUND(SUMIF(Anlagenbewegungsdaten!B:B,A184,Anlagenbewegungsdaten!D:D),2),ROUND(G184*F184%,2))</f>
        <v>0</v>
      </c>
      <c r="I184" s="332">
        <f>ROUND((H184-SUMIF(Anlagenbewegungsdaten!$B:$B,A184,Anlagenbewegungsdaten!D:D)),3)</f>
        <v>0</v>
      </c>
      <c r="J184" s="333" t="s">
        <v>5179</v>
      </c>
      <c r="K184" s="333" t="s">
        <v>5193</v>
      </c>
      <c r="L184" s="510">
        <v>12.54</v>
      </c>
      <c r="M184" s="330">
        <f>ROUND(SUMIF(Anlagenbewegungsdaten_AV!B:B,A184,Anlagenbewegungsdaten_AV!C:C),3)</f>
        <v>0</v>
      </c>
      <c r="N184" s="328">
        <f>IF(ISBLANK(L184),ROUND(SUMIF(Anlagenbewegungsdaten_AV!B:B,A184,Anlagenbewegungsdaten_AV!D:D),2),ROUND(M184*L184%,2))</f>
        <v>0</v>
      </c>
      <c r="O184" s="328">
        <f>ROUND(N184-SUMIF(Anlagenbewegungsdaten_AV!B:B,A184,Anlagenbewegungsdaten_AV!D:D),3)</f>
        <v>0</v>
      </c>
    </row>
    <row r="185" spans="1:15" ht="15" customHeight="1" x14ac:dyDescent="0.25">
      <c r="A185" s="263" t="s">
        <v>1568</v>
      </c>
      <c r="B185" s="172" t="s">
        <v>2108</v>
      </c>
      <c r="C185" s="172" t="s">
        <v>4039</v>
      </c>
      <c r="D185" s="172" t="s">
        <v>1569</v>
      </c>
      <c r="E185" s="171" t="s">
        <v>1563</v>
      </c>
      <c r="F185" s="285">
        <v>15.67</v>
      </c>
      <c r="G185" s="331">
        <f>ROUND(SUMIF(Anlagenbewegungsdaten!B:B,A185,Anlagenbewegungsdaten!C:C),3)</f>
        <v>0</v>
      </c>
      <c r="H185" s="332">
        <f>IF(ISBLANK(F185),ROUND(SUMIF(Anlagenbewegungsdaten!B:B,A185,Anlagenbewegungsdaten!D:D),2),ROUND(G185*F185%,2))</f>
        <v>0</v>
      </c>
      <c r="I185" s="332">
        <f>ROUND((H185-SUMIF(Anlagenbewegungsdaten!$B:$B,A185,Anlagenbewegungsdaten!D:D)),3)</f>
        <v>0</v>
      </c>
      <c r="J185" s="333" t="s">
        <v>5179</v>
      </c>
      <c r="K185" s="333" t="s">
        <v>5193</v>
      </c>
      <c r="L185" s="510">
        <v>12.54</v>
      </c>
      <c r="M185" s="330">
        <f>ROUND(SUMIF(Anlagenbewegungsdaten_AV!B:B,A185,Anlagenbewegungsdaten_AV!C:C),3)</f>
        <v>0</v>
      </c>
      <c r="N185" s="328">
        <f>IF(ISBLANK(L185),ROUND(SUMIF(Anlagenbewegungsdaten_AV!B:B,A185,Anlagenbewegungsdaten_AV!D:D),2),ROUND(M185*L185%,2))</f>
        <v>0</v>
      </c>
      <c r="O185" s="328">
        <f>ROUND(N185-SUMIF(Anlagenbewegungsdaten_AV!B:B,A185,Anlagenbewegungsdaten_AV!D:D),3)</f>
        <v>0</v>
      </c>
    </row>
    <row r="186" spans="1:15" ht="15" customHeight="1" x14ac:dyDescent="0.25">
      <c r="A186" s="263" t="s">
        <v>2577</v>
      </c>
      <c r="B186" s="172" t="s">
        <v>2108</v>
      </c>
      <c r="C186" s="172" t="s">
        <v>4039</v>
      </c>
      <c r="D186" s="172" t="s">
        <v>2578</v>
      </c>
      <c r="E186" s="172" t="s">
        <v>2576</v>
      </c>
      <c r="F186" s="285">
        <v>15.64</v>
      </c>
      <c r="G186" s="331">
        <f>ROUND(SUMIF(Anlagenbewegungsdaten!B:B,A186,Anlagenbewegungsdaten!C:C),3)</f>
        <v>0</v>
      </c>
      <c r="H186" s="332">
        <f>IF(ISBLANK(F186),ROUND(SUMIF(Anlagenbewegungsdaten!B:B,A186,Anlagenbewegungsdaten!D:D),2),ROUND(G186*F186%,2))</f>
        <v>0</v>
      </c>
      <c r="I186" s="332">
        <f>ROUND((H186-SUMIF(Anlagenbewegungsdaten!$B:$B,A186,Anlagenbewegungsdaten!D:D)),3)</f>
        <v>0</v>
      </c>
      <c r="J186" s="333" t="s">
        <v>5179</v>
      </c>
      <c r="K186" s="333" t="s">
        <v>5193</v>
      </c>
      <c r="L186" s="510">
        <v>12.51</v>
      </c>
      <c r="M186" s="330">
        <f>ROUND(SUMIF(Anlagenbewegungsdaten_AV!B:B,A186,Anlagenbewegungsdaten_AV!C:C),3)</f>
        <v>0</v>
      </c>
      <c r="N186" s="328">
        <f>IF(ISBLANK(L186),ROUND(SUMIF(Anlagenbewegungsdaten_AV!B:B,A186,Anlagenbewegungsdaten_AV!D:D),2),ROUND(M186*L186%,2))</f>
        <v>0</v>
      </c>
      <c r="O186" s="328">
        <f>ROUND(N186-SUMIF(Anlagenbewegungsdaten_AV!B:B,A186,Anlagenbewegungsdaten_AV!D:D),3)</f>
        <v>0</v>
      </c>
    </row>
    <row r="187" spans="1:15" ht="15" customHeight="1" x14ac:dyDescent="0.25">
      <c r="A187" s="263" t="s">
        <v>3321</v>
      </c>
      <c r="B187" s="172" t="s">
        <v>2108</v>
      </c>
      <c r="C187" s="172" t="s">
        <v>4039</v>
      </c>
      <c r="D187" s="172" t="s">
        <v>3322</v>
      </c>
      <c r="E187" s="172" t="s">
        <v>3320</v>
      </c>
      <c r="F187" s="285">
        <v>15.61</v>
      </c>
      <c r="G187" s="331">
        <f>ROUND(SUMIF(Anlagenbewegungsdaten!B:B,A187,Anlagenbewegungsdaten!C:C),3)</f>
        <v>0</v>
      </c>
      <c r="H187" s="332">
        <f>IF(ISBLANK(F187),ROUND(SUMIF(Anlagenbewegungsdaten!B:B,A187,Anlagenbewegungsdaten!D:D),2),ROUND(G187*F187%,2))</f>
        <v>0</v>
      </c>
      <c r="I187" s="332">
        <f>ROUND((H187-SUMIF(Anlagenbewegungsdaten!$B:$B,A187,Anlagenbewegungsdaten!D:D)),3)</f>
        <v>0</v>
      </c>
      <c r="J187" s="333" t="s">
        <v>5179</v>
      </c>
      <c r="K187" s="333" t="s">
        <v>5193</v>
      </c>
      <c r="L187" s="510">
        <v>12.49</v>
      </c>
      <c r="M187" s="330">
        <f>ROUND(SUMIF(Anlagenbewegungsdaten_AV!B:B,A187,Anlagenbewegungsdaten_AV!C:C),3)</f>
        <v>0</v>
      </c>
      <c r="N187" s="328">
        <f>IF(ISBLANK(L187),ROUND(SUMIF(Anlagenbewegungsdaten_AV!B:B,A187,Anlagenbewegungsdaten_AV!D:D),2),ROUND(M187*L187%,2))</f>
        <v>0</v>
      </c>
      <c r="O187" s="328">
        <f>ROUND(N187-SUMIF(Anlagenbewegungsdaten_AV!B:B,A187,Anlagenbewegungsdaten_AV!D:D),3)</f>
        <v>0</v>
      </c>
    </row>
    <row r="188" spans="1:15" ht="15" customHeight="1" x14ac:dyDescent="0.25">
      <c r="A188" s="274" t="s">
        <v>4094</v>
      </c>
      <c r="B188" s="191" t="s">
        <v>2108</v>
      </c>
      <c r="C188" s="191" t="s">
        <v>4039</v>
      </c>
      <c r="D188" s="191" t="s">
        <v>4095</v>
      </c>
      <c r="E188" s="191" t="s">
        <v>4093</v>
      </c>
      <c r="F188" s="286">
        <v>15.58</v>
      </c>
      <c r="G188" s="331">
        <f>ROUND(SUMIF(Anlagenbewegungsdaten!B:B,A188,Anlagenbewegungsdaten!C:C),3)</f>
        <v>0</v>
      </c>
      <c r="H188" s="332">
        <f>IF(ISBLANK(F188),ROUND(SUMIF(Anlagenbewegungsdaten!B:B,A188,Anlagenbewegungsdaten!D:D),2),ROUND(G188*F188%,2))</f>
        <v>0</v>
      </c>
      <c r="I188" s="332">
        <f>ROUND((H188-SUMIF(Anlagenbewegungsdaten!$B:$B,A188,Anlagenbewegungsdaten!D:D)),3)</f>
        <v>0</v>
      </c>
      <c r="J188" s="333" t="s">
        <v>5179</v>
      </c>
      <c r="K188" s="333" t="s">
        <v>5193</v>
      </c>
      <c r="L188" s="510">
        <v>12.46</v>
      </c>
      <c r="M188" s="330">
        <f>ROUND(SUMIF(Anlagenbewegungsdaten_AV!B:B,A188,Anlagenbewegungsdaten_AV!C:C),3)</f>
        <v>0</v>
      </c>
      <c r="N188" s="328">
        <f>IF(ISBLANK(L188),ROUND(SUMIF(Anlagenbewegungsdaten_AV!B:B,A188,Anlagenbewegungsdaten_AV!D:D),2),ROUND(M188*L188%,2))</f>
        <v>0</v>
      </c>
      <c r="O188" s="328">
        <f>ROUND(N188-SUMIF(Anlagenbewegungsdaten_AV!B:B,A188,Anlagenbewegungsdaten_AV!D:D),3)</f>
        <v>0</v>
      </c>
    </row>
    <row r="189" spans="1:15" ht="15" customHeight="1" x14ac:dyDescent="0.25">
      <c r="A189" s="275" t="s">
        <v>1570</v>
      </c>
      <c r="B189" s="176" t="s">
        <v>2108</v>
      </c>
      <c r="C189" s="176" t="s">
        <v>4039</v>
      </c>
      <c r="D189" s="176" t="s">
        <v>1571</v>
      </c>
      <c r="E189" s="189" t="s">
        <v>2483</v>
      </c>
      <c r="F189" s="159">
        <v>17.670000000000002</v>
      </c>
      <c r="G189" s="331">
        <f>ROUND(SUMIF(Anlagenbewegungsdaten!B:B,A189,Anlagenbewegungsdaten!C:C),3)</f>
        <v>0</v>
      </c>
      <c r="H189" s="332">
        <f>IF(ISBLANK(F189),ROUND(SUMIF(Anlagenbewegungsdaten!B:B,A189,Anlagenbewegungsdaten!D:D),2),ROUND(G189*F189%,2))</f>
        <v>0</v>
      </c>
      <c r="I189" s="332">
        <f>ROUND((H189-SUMIF(Anlagenbewegungsdaten!$B:$B,A189,Anlagenbewegungsdaten!D:D)),3)</f>
        <v>0</v>
      </c>
      <c r="J189" s="333" t="s">
        <v>5179</v>
      </c>
      <c r="K189" s="333" t="s">
        <v>5193</v>
      </c>
      <c r="L189" s="510">
        <v>14.14</v>
      </c>
      <c r="M189" s="330">
        <f>ROUND(SUMIF(Anlagenbewegungsdaten_AV!B:B,A189,Anlagenbewegungsdaten_AV!C:C),3)</f>
        <v>0</v>
      </c>
      <c r="N189" s="328">
        <f>IF(ISBLANK(L189),ROUND(SUMIF(Anlagenbewegungsdaten_AV!B:B,A189,Anlagenbewegungsdaten_AV!D:D),2),ROUND(M189*L189%,2))</f>
        <v>0</v>
      </c>
      <c r="O189" s="328">
        <f>ROUND(N189-SUMIF(Anlagenbewegungsdaten_AV!B:B,A189,Anlagenbewegungsdaten_AV!D:D),3)</f>
        <v>0</v>
      </c>
    </row>
    <row r="190" spans="1:15" ht="15" customHeight="1" x14ac:dyDescent="0.25">
      <c r="A190" s="263" t="s">
        <v>1572</v>
      </c>
      <c r="B190" s="172" t="s">
        <v>2108</v>
      </c>
      <c r="C190" s="172" t="s">
        <v>4039</v>
      </c>
      <c r="D190" s="172" t="s">
        <v>1573</v>
      </c>
      <c r="E190" s="172" t="s">
        <v>1560</v>
      </c>
      <c r="F190" s="285">
        <v>20.67</v>
      </c>
      <c r="G190" s="331">
        <f>ROUND(SUMIF(Anlagenbewegungsdaten!B:B,A190,Anlagenbewegungsdaten!C:C),3)</f>
        <v>0</v>
      </c>
      <c r="H190" s="332">
        <f>IF(ISBLANK(F190),ROUND(SUMIF(Anlagenbewegungsdaten!B:B,A190,Anlagenbewegungsdaten!D:D),2),ROUND(G190*F190%,2))</f>
        <v>0</v>
      </c>
      <c r="I190" s="332">
        <f>ROUND((H190-SUMIF(Anlagenbewegungsdaten!$B:$B,A190,Anlagenbewegungsdaten!D:D)),3)</f>
        <v>0</v>
      </c>
      <c r="J190" s="333" t="s">
        <v>5179</v>
      </c>
      <c r="K190" s="333" t="s">
        <v>5193</v>
      </c>
      <c r="L190" s="510">
        <v>16.54</v>
      </c>
      <c r="M190" s="330">
        <f>ROUND(SUMIF(Anlagenbewegungsdaten_AV!B:B,A190,Anlagenbewegungsdaten_AV!C:C),3)</f>
        <v>0</v>
      </c>
      <c r="N190" s="328">
        <f>IF(ISBLANK(L190),ROUND(SUMIF(Anlagenbewegungsdaten_AV!B:B,A190,Anlagenbewegungsdaten_AV!D:D),2),ROUND(M190*L190%,2))</f>
        <v>0</v>
      </c>
      <c r="O190" s="328">
        <f>ROUND(N190-SUMIF(Anlagenbewegungsdaten_AV!B:B,A190,Anlagenbewegungsdaten_AV!D:D),3)</f>
        <v>0</v>
      </c>
    </row>
    <row r="191" spans="1:15" ht="15" customHeight="1" x14ac:dyDescent="0.25">
      <c r="A191" s="263" t="s">
        <v>1574</v>
      </c>
      <c r="B191" s="172" t="s">
        <v>2108</v>
      </c>
      <c r="C191" s="172" t="s">
        <v>4039</v>
      </c>
      <c r="D191" s="172" t="s">
        <v>1575</v>
      </c>
      <c r="E191" s="171" t="s">
        <v>1563</v>
      </c>
      <c r="F191" s="285">
        <v>20.67</v>
      </c>
      <c r="G191" s="331">
        <f>ROUND(SUMIF(Anlagenbewegungsdaten!B:B,A191,Anlagenbewegungsdaten!C:C),3)</f>
        <v>0</v>
      </c>
      <c r="H191" s="332">
        <f>IF(ISBLANK(F191),ROUND(SUMIF(Anlagenbewegungsdaten!B:B,A191,Anlagenbewegungsdaten!D:D),2),ROUND(G191*F191%,2))</f>
        <v>0</v>
      </c>
      <c r="I191" s="332">
        <f>ROUND((H191-SUMIF(Anlagenbewegungsdaten!$B:$B,A191,Anlagenbewegungsdaten!D:D)),3)</f>
        <v>0</v>
      </c>
      <c r="J191" s="333" t="s">
        <v>5179</v>
      </c>
      <c r="K191" s="333" t="s">
        <v>5193</v>
      </c>
      <c r="L191" s="510">
        <v>16.54</v>
      </c>
      <c r="M191" s="330">
        <f>ROUND(SUMIF(Anlagenbewegungsdaten_AV!B:B,A191,Anlagenbewegungsdaten_AV!C:C),3)</f>
        <v>0</v>
      </c>
      <c r="N191" s="328">
        <f>IF(ISBLANK(L191),ROUND(SUMIF(Anlagenbewegungsdaten_AV!B:B,A191,Anlagenbewegungsdaten_AV!D:D),2),ROUND(M191*L191%,2))</f>
        <v>0</v>
      </c>
      <c r="O191" s="328">
        <f>ROUND(N191-SUMIF(Anlagenbewegungsdaten_AV!B:B,A191,Anlagenbewegungsdaten_AV!D:D),3)</f>
        <v>0</v>
      </c>
    </row>
    <row r="192" spans="1:15" ht="15" customHeight="1" x14ac:dyDescent="0.25">
      <c r="A192" s="263" t="s">
        <v>2579</v>
      </c>
      <c r="B192" s="172" t="s">
        <v>2108</v>
      </c>
      <c r="C192" s="172" t="s">
        <v>4039</v>
      </c>
      <c r="D192" s="172" t="s">
        <v>2580</v>
      </c>
      <c r="E192" s="172" t="s">
        <v>2576</v>
      </c>
      <c r="F192" s="285">
        <v>20.64</v>
      </c>
      <c r="G192" s="331">
        <f>ROUND(SUMIF(Anlagenbewegungsdaten!B:B,A192,Anlagenbewegungsdaten!C:C),3)</f>
        <v>0</v>
      </c>
      <c r="H192" s="332">
        <f>IF(ISBLANK(F192),ROUND(SUMIF(Anlagenbewegungsdaten!B:B,A192,Anlagenbewegungsdaten!D:D),2),ROUND(G192*F192%,2))</f>
        <v>0</v>
      </c>
      <c r="I192" s="332">
        <f>ROUND((H192-SUMIF(Anlagenbewegungsdaten!$B:$B,A192,Anlagenbewegungsdaten!D:D)),3)</f>
        <v>0</v>
      </c>
      <c r="J192" s="333" t="s">
        <v>5179</v>
      </c>
      <c r="K192" s="333" t="s">
        <v>5193</v>
      </c>
      <c r="L192" s="510">
        <v>16.510000000000002</v>
      </c>
      <c r="M192" s="330">
        <f>ROUND(SUMIF(Anlagenbewegungsdaten_AV!B:B,A192,Anlagenbewegungsdaten_AV!C:C),3)</f>
        <v>0</v>
      </c>
      <c r="N192" s="328">
        <f>IF(ISBLANK(L192),ROUND(SUMIF(Anlagenbewegungsdaten_AV!B:B,A192,Anlagenbewegungsdaten_AV!D:D),2),ROUND(M192*L192%,2))</f>
        <v>0</v>
      </c>
      <c r="O192" s="328">
        <f>ROUND(N192-SUMIF(Anlagenbewegungsdaten_AV!B:B,A192,Anlagenbewegungsdaten_AV!D:D),3)</f>
        <v>0</v>
      </c>
    </row>
    <row r="193" spans="1:15" ht="15" customHeight="1" x14ac:dyDescent="0.25">
      <c r="A193" s="263" t="s">
        <v>3323</v>
      </c>
      <c r="B193" s="172" t="s">
        <v>2108</v>
      </c>
      <c r="C193" s="172" t="s">
        <v>4039</v>
      </c>
      <c r="D193" s="172" t="s">
        <v>3324</v>
      </c>
      <c r="E193" s="172" t="s">
        <v>3320</v>
      </c>
      <c r="F193" s="285">
        <v>20.61</v>
      </c>
      <c r="G193" s="331">
        <f>ROUND(SUMIF(Anlagenbewegungsdaten!B:B,A193,Anlagenbewegungsdaten!C:C),3)</f>
        <v>0</v>
      </c>
      <c r="H193" s="332">
        <f>IF(ISBLANK(F193),ROUND(SUMIF(Anlagenbewegungsdaten!B:B,A193,Anlagenbewegungsdaten!D:D),2),ROUND(G193*F193%,2))</f>
        <v>0</v>
      </c>
      <c r="I193" s="332">
        <f>ROUND((H193-SUMIF(Anlagenbewegungsdaten!$B:$B,A193,Anlagenbewegungsdaten!D:D)),3)</f>
        <v>0</v>
      </c>
      <c r="J193" s="333" t="s">
        <v>5179</v>
      </c>
      <c r="K193" s="333" t="s">
        <v>5193</v>
      </c>
      <c r="L193" s="510">
        <v>16.489999999999998</v>
      </c>
      <c r="M193" s="330">
        <f>ROUND(SUMIF(Anlagenbewegungsdaten_AV!B:B,A193,Anlagenbewegungsdaten_AV!C:C),3)</f>
        <v>0</v>
      </c>
      <c r="N193" s="328">
        <f>IF(ISBLANK(L193),ROUND(SUMIF(Anlagenbewegungsdaten_AV!B:B,A193,Anlagenbewegungsdaten_AV!D:D),2),ROUND(M193*L193%,2))</f>
        <v>0</v>
      </c>
      <c r="O193" s="328">
        <f>ROUND(N193-SUMIF(Anlagenbewegungsdaten_AV!B:B,A193,Anlagenbewegungsdaten_AV!D:D),3)</f>
        <v>0</v>
      </c>
    </row>
    <row r="194" spans="1:15" ht="15" customHeight="1" x14ac:dyDescent="0.25">
      <c r="A194" s="274" t="s">
        <v>4096</v>
      </c>
      <c r="B194" s="191" t="s">
        <v>2108</v>
      </c>
      <c r="C194" s="191" t="s">
        <v>4039</v>
      </c>
      <c r="D194" s="191" t="s">
        <v>4097</v>
      </c>
      <c r="E194" s="191" t="s">
        <v>4093</v>
      </c>
      <c r="F194" s="286">
        <v>20.58</v>
      </c>
      <c r="G194" s="331">
        <f>ROUND(SUMIF(Anlagenbewegungsdaten!B:B,A194,Anlagenbewegungsdaten!C:C),3)</f>
        <v>0</v>
      </c>
      <c r="H194" s="332">
        <f>IF(ISBLANK(F194),ROUND(SUMIF(Anlagenbewegungsdaten!B:B,A194,Anlagenbewegungsdaten!D:D),2),ROUND(G194*F194%,2))</f>
        <v>0</v>
      </c>
      <c r="I194" s="332">
        <f>ROUND((H194-SUMIF(Anlagenbewegungsdaten!$B:$B,A194,Anlagenbewegungsdaten!D:D)),3)</f>
        <v>0</v>
      </c>
      <c r="J194" s="333" t="s">
        <v>5179</v>
      </c>
      <c r="K194" s="333" t="s">
        <v>5193</v>
      </c>
      <c r="L194" s="510">
        <v>16.46</v>
      </c>
      <c r="M194" s="330">
        <f>ROUND(SUMIF(Anlagenbewegungsdaten_AV!B:B,A194,Anlagenbewegungsdaten_AV!C:C),3)</f>
        <v>0</v>
      </c>
      <c r="N194" s="328">
        <f>IF(ISBLANK(L194),ROUND(SUMIF(Anlagenbewegungsdaten_AV!B:B,A194,Anlagenbewegungsdaten_AV!D:D),2),ROUND(M194*L194%,2))</f>
        <v>0</v>
      </c>
      <c r="O194" s="328">
        <f>ROUND(N194-SUMIF(Anlagenbewegungsdaten_AV!B:B,A194,Anlagenbewegungsdaten_AV!D:D),3)</f>
        <v>0</v>
      </c>
    </row>
    <row r="195" spans="1:15" ht="15" customHeight="1" x14ac:dyDescent="0.25">
      <c r="A195" s="263" t="s">
        <v>1576</v>
      </c>
      <c r="B195" s="172" t="s">
        <v>2108</v>
      </c>
      <c r="C195" s="172" t="s">
        <v>4039</v>
      </c>
      <c r="D195" s="172" t="s">
        <v>1577</v>
      </c>
      <c r="E195" s="190" t="s">
        <v>2483</v>
      </c>
      <c r="F195" s="285">
        <v>18.670000000000002</v>
      </c>
      <c r="G195" s="331">
        <f>ROUND(SUMIF(Anlagenbewegungsdaten!B:B,A195,Anlagenbewegungsdaten!C:C),3)</f>
        <v>0</v>
      </c>
      <c r="H195" s="332">
        <f>IF(ISBLANK(F195),ROUND(SUMIF(Anlagenbewegungsdaten!B:B,A195,Anlagenbewegungsdaten!D:D),2),ROUND(G195*F195%,2))</f>
        <v>0</v>
      </c>
      <c r="I195" s="332">
        <f>ROUND((H195-SUMIF(Anlagenbewegungsdaten!$B:$B,A195,Anlagenbewegungsdaten!D:D)),3)</f>
        <v>0</v>
      </c>
      <c r="J195" s="333" t="s">
        <v>5179</v>
      </c>
      <c r="K195" s="333" t="s">
        <v>5193</v>
      </c>
      <c r="L195" s="510">
        <v>14.94</v>
      </c>
      <c r="M195" s="330">
        <f>ROUND(SUMIF(Anlagenbewegungsdaten_AV!B:B,A195,Anlagenbewegungsdaten_AV!C:C),3)</f>
        <v>0</v>
      </c>
      <c r="N195" s="328">
        <f>IF(ISBLANK(L195),ROUND(SUMIF(Anlagenbewegungsdaten_AV!B:B,A195,Anlagenbewegungsdaten_AV!D:D),2),ROUND(M195*L195%,2))</f>
        <v>0</v>
      </c>
      <c r="O195" s="328">
        <f>ROUND(N195-SUMIF(Anlagenbewegungsdaten_AV!B:B,A195,Anlagenbewegungsdaten_AV!D:D),3)</f>
        <v>0</v>
      </c>
    </row>
    <row r="196" spans="1:15" ht="15" customHeight="1" x14ac:dyDescent="0.25">
      <c r="A196" s="261" t="s">
        <v>1578</v>
      </c>
      <c r="B196" s="172" t="s">
        <v>2108</v>
      </c>
      <c r="C196" s="172" t="s">
        <v>4039</v>
      </c>
      <c r="D196" s="172" t="s">
        <v>1579</v>
      </c>
      <c r="E196" s="172" t="s">
        <v>1560</v>
      </c>
      <c r="F196" s="285">
        <v>21.67</v>
      </c>
      <c r="G196" s="331">
        <f>ROUND(SUMIF(Anlagenbewegungsdaten!B:B,A196,Anlagenbewegungsdaten!C:C),3)</f>
        <v>0</v>
      </c>
      <c r="H196" s="332">
        <f>IF(ISBLANK(F196),ROUND(SUMIF(Anlagenbewegungsdaten!B:B,A196,Anlagenbewegungsdaten!D:D),2),ROUND(G196*F196%,2))</f>
        <v>0</v>
      </c>
      <c r="I196" s="332">
        <f>ROUND((H196-SUMIF(Anlagenbewegungsdaten!$B:$B,A196,Anlagenbewegungsdaten!D:D)),3)</f>
        <v>0</v>
      </c>
      <c r="J196" s="333" t="s">
        <v>5179</v>
      </c>
      <c r="K196" s="333" t="s">
        <v>5193</v>
      </c>
      <c r="L196" s="510">
        <v>17.34</v>
      </c>
      <c r="M196" s="330">
        <f>ROUND(SUMIF(Anlagenbewegungsdaten_AV!B:B,A196,Anlagenbewegungsdaten_AV!C:C),3)</f>
        <v>0</v>
      </c>
      <c r="N196" s="328">
        <f>IF(ISBLANK(L196),ROUND(SUMIF(Anlagenbewegungsdaten_AV!B:B,A196,Anlagenbewegungsdaten_AV!D:D),2),ROUND(M196*L196%,2))</f>
        <v>0</v>
      </c>
      <c r="O196" s="328">
        <f>ROUND(N196-SUMIF(Anlagenbewegungsdaten_AV!B:B,A196,Anlagenbewegungsdaten_AV!D:D),3)</f>
        <v>0</v>
      </c>
    </row>
    <row r="197" spans="1:15" ht="15" customHeight="1" x14ac:dyDescent="0.25">
      <c r="A197" s="261" t="s">
        <v>1580</v>
      </c>
      <c r="B197" s="172" t="s">
        <v>2108</v>
      </c>
      <c r="C197" s="172" t="s">
        <v>4039</v>
      </c>
      <c r="D197" s="172" t="s">
        <v>1581</v>
      </c>
      <c r="E197" s="171" t="s">
        <v>1563</v>
      </c>
      <c r="F197" s="285">
        <v>21.67</v>
      </c>
      <c r="G197" s="331">
        <f>ROUND(SUMIF(Anlagenbewegungsdaten!B:B,A197,Anlagenbewegungsdaten!C:C),3)</f>
        <v>0</v>
      </c>
      <c r="H197" s="332">
        <f>IF(ISBLANK(F197),ROUND(SUMIF(Anlagenbewegungsdaten!B:B,A197,Anlagenbewegungsdaten!D:D),2),ROUND(G197*F197%,2))</f>
        <v>0</v>
      </c>
      <c r="I197" s="332">
        <f>ROUND((H197-SUMIF(Anlagenbewegungsdaten!$B:$B,A197,Anlagenbewegungsdaten!D:D)),3)</f>
        <v>0</v>
      </c>
      <c r="J197" s="333" t="s">
        <v>5179</v>
      </c>
      <c r="K197" s="333" t="s">
        <v>5193</v>
      </c>
      <c r="L197" s="510">
        <v>17.34</v>
      </c>
      <c r="M197" s="330">
        <f>ROUND(SUMIF(Anlagenbewegungsdaten_AV!B:B,A197,Anlagenbewegungsdaten_AV!C:C),3)</f>
        <v>0</v>
      </c>
      <c r="N197" s="328">
        <f>IF(ISBLANK(L197),ROUND(SUMIF(Anlagenbewegungsdaten_AV!B:B,A197,Anlagenbewegungsdaten_AV!D:D),2),ROUND(M197*L197%,2))</f>
        <v>0</v>
      </c>
      <c r="O197" s="328">
        <f>ROUND(N197-SUMIF(Anlagenbewegungsdaten_AV!B:B,A197,Anlagenbewegungsdaten_AV!D:D),3)</f>
        <v>0</v>
      </c>
    </row>
    <row r="198" spans="1:15" ht="15" customHeight="1" x14ac:dyDescent="0.25">
      <c r="A198" s="261" t="s">
        <v>2581</v>
      </c>
      <c r="B198" s="172" t="s">
        <v>2108</v>
      </c>
      <c r="C198" s="172" t="s">
        <v>4039</v>
      </c>
      <c r="D198" s="172" t="s">
        <v>2582</v>
      </c>
      <c r="E198" s="172" t="s">
        <v>2576</v>
      </c>
      <c r="F198" s="285">
        <v>21.64</v>
      </c>
      <c r="G198" s="331">
        <f>ROUND(SUMIF(Anlagenbewegungsdaten!B:B,A198,Anlagenbewegungsdaten!C:C),3)</f>
        <v>0</v>
      </c>
      <c r="H198" s="332">
        <f>IF(ISBLANK(F198),ROUND(SUMIF(Anlagenbewegungsdaten!B:B,A198,Anlagenbewegungsdaten!D:D),2),ROUND(G198*F198%,2))</f>
        <v>0</v>
      </c>
      <c r="I198" s="332">
        <f>ROUND((H198-SUMIF(Anlagenbewegungsdaten!$B:$B,A198,Anlagenbewegungsdaten!D:D)),3)</f>
        <v>0</v>
      </c>
      <c r="J198" s="333" t="s">
        <v>5179</v>
      </c>
      <c r="K198" s="333" t="s">
        <v>5193</v>
      </c>
      <c r="L198" s="510">
        <v>17.309999999999999</v>
      </c>
      <c r="M198" s="330">
        <f>ROUND(SUMIF(Anlagenbewegungsdaten_AV!B:B,A198,Anlagenbewegungsdaten_AV!C:C),3)</f>
        <v>0</v>
      </c>
      <c r="N198" s="328">
        <f>IF(ISBLANK(L198),ROUND(SUMIF(Anlagenbewegungsdaten_AV!B:B,A198,Anlagenbewegungsdaten_AV!D:D),2),ROUND(M198*L198%,2))</f>
        <v>0</v>
      </c>
      <c r="O198" s="328">
        <f>ROUND(N198-SUMIF(Anlagenbewegungsdaten_AV!B:B,A198,Anlagenbewegungsdaten_AV!D:D),3)</f>
        <v>0</v>
      </c>
    </row>
    <row r="199" spans="1:15" ht="15" customHeight="1" x14ac:dyDescent="0.25">
      <c r="A199" s="263" t="s">
        <v>3325</v>
      </c>
      <c r="B199" s="172" t="s">
        <v>2108</v>
      </c>
      <c r="C199" s="172" t="s">
        <v>4039</v>
      </c>
      <c r="D199" s="172" t="s">
        <v>3326</v>
      </c>
      <c r="E199" s="172" t="s">
        <v>3320</v>
      </c>
      <c r="F199" s="285">
        <v>21.61</v>
      </c>
      <c r="G199" s="331">
        <f>ROUND(SUMIF(Anlagenbewegungsdaten!B:B,A199,Anlagenbewegungsdaten!C:C),3)</f>
        <v>0</v>
      </c>
      <c r="H199" s="332">
        <f>IF(ISBLANK(F199),ROUND(SUMIF(Anlagenbewegungsdaten!B:B,A199,Anlagenbewegungsdaten!D:D),2),ROUND(G199*F199%,2))</f>
        <v>0</v>
      </c>
      <c r="I199" s="332">
        <f>ROUND((H199-SUMIF(Anlagenbewegungsdaten!$B:$B,A199,Anlagenbewegungsdaten!D:D)),3)</f>
        <v>0</v>
      </c>
      <c r="J199" s="333" t="s">
        <v>5179</v>
      </c>
      <c r="K199" s="333" t="s">
        <v>5193</v>
      </c>
      <c r="L199" s="510">
        <v>17.29</v>
      </c>
      <c r="M199" s="330">
        <f>ROUND(SUMIF(Anlagenbewegungsdaten_AV!B:B,A199,Anlagenbewegungsdaten_AV!C:C),3)</f>
        <v>0</v>
      </c>
      <c r="N199" s="328">
        <f>IF(ISBLANK(L199),ROUND(SUMIF(Anlagenbewegungsdaten_AV!B:B,A199,Anlagenbewegungsdaten_AV!D:D),2),ROUND(M199*L199%,2))</f>
        <v>0</v>
      </c>
      <c r="O199" s="328">
        <f>ROUND(N199-SUMIF(Anlagenbewegungsdaten_AV!B:B,A199,Anlagenbewegungsdaten_AV!D:D),3)</f>
        <v>0</v>
      </c>
    </row>
    <row r="200" spans="1:15" ht="15" customHeight="1" x14ac:dyDescent="0.25">
      <c r="A200" s="274" t="s">
        <v>4098</v>
      </c>
      <c r="B200" s="191" t="s">
        <v>2108</v>
      </c>
      <c r="C200" s="191" t="s">
        <v>4039</v>
      </c>
      <c r="D200" s="191" t="s">
        <v>4099</v>
      </c>
      <c r="E200" s="191" t="s">
        <v>4093</v>
      </c>
      <c r="F200" s="286">
        <v>21.58</v>
      </c>
      <c r="G200" s="331">
        <f>ROUND(SUMIF(Anlagenbewegungsdaten!B:B,A200,Anlagenbewegungsdaten!C:C),3)</f>
        <v>0</v>
      </c>
      <c r="H200" s="332">
        <f>IF(ISBLANK(F200),ROUND(SUMIF(Anlagenbewegungsdaten!B:B,A200,Anlagenbewegungsdaten!D:D),2),ROUND(G200*F200%,2))</f>
        <v>0</v>
      </c>
      <c r="I200" s="332">
        <f>ROUND((H200-SUMIF(Anlagenbewegungsdaten!$B:$B,A200,Anlagenbewegungsdaten!D:D)),3)</f>
        <v>0</v>
      </c>
      <c r="J200" s="333" t="s">
        <v>5179</v>
      </c>
      <c r="K200" s="333" t="s">
        <v>5193</v>
      </c>
      <c r="L200" s="510">
        <v>17.260000000000002</v>
      </c>
      <c r="M200" s="330">
        <f>ROUND(SUMIF(Anlagenbewegungsdaten_AV!B:B,A200,Anlagenbewegungsdaten_AV!C:C),3)</f>
        <v>0</v>
      </c>
      <c r="N200" s="328">
        <f>IF(ISBLANK(L200),ROUND(SUMIF(Anlagenbewegungsdaten_AV!B:B,A200,Anlagenbewegungsdaten_AV!D:D),2),ROUND(M200*L200%,2))</f>
        <v>0</v>
      </c>
      <c r="O200" s="328">
        <f>ROUND(N200-SUMIF(Anlagenbewegungsdaten_AV!B:B,A200,Anlagenbewegungsdaten_AV!D:D),3)</f>
        <v>0</v>
      </c>
    </row>
    <row r="201" spans="1:15" ht="15" customHeight="1" x14ac:dyDescent="0.25">
      <c r="A201" s="261" t="s">
        <v>1582</v>
      </c>
      <c r="B201" s="172" t="s">
        <v>2108</v>
      </c>
      <c r="C201" s="172" t="s">
        <v>4039</v>
      </c>
      <c r="D201" s="172" t="s">
        <v>1583</v>
      </c>
      <c r="E201" s="172" t="s">
        <v>2483</v>
      </c>
      <c r="F201" s="287">
        <v>18.670000000000002</v>
      </c>
      <c r="G201" s="331">
        <f>ROUND(SUMIF(Anlagenbewegungsdaten!B:B,A201,Anlagenbewegungsdaten!C:C),3)</f>
        <v>0</v>
      </c>
      <c r="H201" s="332">
        <f>IF(ISBLANK(F201),ROUND(SUMIF(Anlagenbewegungsdaten!B:B,A201,Anlagenbewegungsdaten!D:D),2),ROUND(G201*F201%,2))</f>
        <v>0</v>
      </c>
      <c r="I201" s="332">
        <f>ROUND((H201-SUMIF(Anlagenbewegungsdaten!$B:$B,A201,Anlagenbewegungsdaten!D:D)),3)</f>
        <v>0</v>
      </c>
      <c r="J201" s="333" t="s">
        <v>5179</v>
      </c>
      <c r="K201" s="333" t="s">
        <v>5193</v>
      </c>
      <c r="L201" s="510">
        <v>14.94</v>
      </c>
      <c r="M201" s="330">
        <f>ROUND(SUMIF(Anlagenbewegungsdaten_AV!B:B,A201,Anlagenbewegungsdaten_AV!C:C),3)</f>
        <v>0</v>
      </c>
      <c r="N201" s="328">
        <f>IF(ISBLANK(L201),ROUND(SUMIF(Anlagenbewegungsdaten_AV!B:B,A201,Anlagenbewegungsdaten_AV!D:D),2),ROUND(M201*L201%,2))</f>
        <v>0</v>
      </c>
      <c r="O201" s="328">
        <f>ROUND(N201-SUMIF(Anlagenbewegungsdaten_AV!B:B,A201,Anlagenbewegungsdaten_AV!D:D),3)</f>
        <v>0</v>
      </c>
    </row>
    <row r="202" spans="1:15" ht="15" customHeight="1" x14ac:dyDescent="0.25">
      <c r="A202" s="261" t="s">
        <v>1584</v>
      </c>
      <c r="B202" s="172" t="s">
        <v>2108</v>
      </c>
      <c r="C202" s="172" t="s">
        <v>4039</v>
      </c>
      <c r="D202" s="172" t="s">
        <v>1585</v>
      </c>
      <c r="E202" s="172" t="s">
        <v>1560</v>
      </c>
      <c r="F202" s="287">
        <v>21.67</v>
      </c>
      <c r="G202" s="331">
        <f>ROUND(SUMIF(Anlagenbewegungsdaten!B:B,A202,Anlagenbewegungsdaten!C:C),3)</f>
        <v>0</v>
      </c>
      <c r="H202" s="332">
        <f>IF(ISBLANK(F202),ROUND(SUMIF(Anlagenbewegungsdaten!B:B,A202,Anlagenbewegungsdaten!D:D),2),ROUND(G202*F202%,2))</f>
        <v>0</v>
      </c>
      <c r="I202" s="332">
        <f>ROUND((H202-SUMIF(Anlagenbewegungsdaten!$B:$B,A202,Anlagenbewegungsdaten!D:D)),3)</f>
        <v>0</v>
      </c>
      <c r="J202" s="333" t="s">
        <v>5179</v>
      </c>
      <c r="K202" s="333" t="s">
        <v>5193</v>
      </c>
      <c r="L202" s="510">
        <v>17.34</v>
      </c>
      <c r="M202" s="330">
        <f>ROUND(SUMIF(Anlagenbewegungsdaten_AV!B:B,A202,Anlagenbewegungsdaten_AV!C:C),3)</f>
        <v>0</v>
      </c>
      <c r="N202" s="328">
        <f>IF(ISBLANK(L202),ROUND(SUMIF(Anlagenbewegungsdaten_AV!B:B,A202,Anlagenbewegungsdaten_AV!D:D),2),ROUND(M202*L202%,2))</f>
        <v>0</v>
      </c>
      <c r="O202" s="328">
        <f>ROUND(N202-SUMIF(Anlagenbewegungsdaten_AV!B:B,A202,Anlagenbewegungsdaten_AV!D:D),3)</f>
        <v>0</v>
      </c>
    </row>
    <row r="203" spans="1:15" ht="15" customHeight="1" x14ac:dyDescent="0.25">
      <c r="A203" s="261" t="s">
        <v>1586</v>
      </c>
      <c r="B203" s="172" t="s">
        <v>2108</v>
      </c>
      <c r="C203" s="172" t="s">
        <v>4039</v>
      </c>
      <c r="D203" s="172" t="s">
        <v>1587</v>
      </c>
      <c r="E203" s="172" t="s">
        <v>1563</v>
      </c>
      <c r="F203" s="287">
        <v>21.67</v>
      </c>
      <c r="G203" s="331">
        <f>ROUND(SUMIF(Anlagenbewegungsdaten!B:B,A203,Anlagenbewegungsdaten!C:C),3)</f>
        <v>0</v>
      </c>
      <c r="H203" s="332">
        <f>IF(ISBLANK(F203),ROUND(SUMIF(Anlagenbewegungsdaten!B:B,A203,Anlagenbewegungsdaten!D:D),2),ROUND(G203*F203%,2))</f>
        <v>0</v>
      </c>
      <c r="I203" s="332">
        <f>ROUND((H203-SUMIF(Anlagenbewegungsdaten!$B:$B,A203,Anlagenbewegungsdaten!D:D)),3)</f>
        <v>0</v>
      </c>
      <c r="J203" s="333" t="s">
        <v>5179</v>
      </c>
      <c r="K203" s="333" t="s">
        <v>5193</v>
      </c>
      <c r="L203" s="510">
        <v>17.34</v>
      </c>
      <c r="M203" s="330">
        <f>ROUND(SUMIF(Anlagenbewegungsdaten_AV!B:B,A203,Anlagenbewegungsdaten_AV!C:C),3)</f>
        <v>0</v>
      </c>
      <c r="N203" s="328">
        <f>IF(ISBLANK(L203),ROUND(SUMIF(Anlagenbewegungsdaten_AV!B:B,A203,Anlagenbewegungsdaten_AV!D:D),2),ROUND(M203*L203%,2))</f>
        <v>0</v>
      </c>
      <c r="O203" s="328">
        <f>ROUND(N203-SUMIF(Anlagenbewegungsdaten_AV!B:B,A203,Anlagenbewegungsdaten_AV!D:D),3)</f>
        <v>0</v>
      </c>
    </row>
    <row r="204" spans="1:15" ht="15" customHeight="1" x14ac:dyDescent="0.25">
      <c r="A204" s="261" t="s">
        <v>2583</v>
      </c>
      <c r="B204" s="172" t="s">
        <v>2108</v>
      </c>
      <c r="C204" s="172" t="s">
        <v>4039</v>
      </c>
      <c r="D204" s="172" t="s">
        <v>2584</v>
      </c>
      <c r="E204" s="172" t="s">
        <v>2576</v>
      </c>
      <c r="F204" s="287">
        <v>21.64</v>
      </c>
      <c r="G204" s="331">
        <f>ROUND(SUMIF(Anlagenbewegungsdaten!B:B,A204,Anlagenbewegungsdaten!C:C),3)</f>
        <v>0</v>
      </c>
      <c r="H204" s="332">
        <f>IF(ISBLANK(F204),ROUND(SUMIF(Anlagenbewegungsdaten!B:B,A204,Anlagenbewegungsdaten!D:D),2),ROUND(G204*F204%,2))</f>
        <v>0</v>
      </c>
      <c r="I204" s="332">
        <f>ROUND((H204-SUMIF(Anlagenbewegungsdaten!$B:$B,A204,Anlagenbewegungsdaten!D:D)),3)</f>
        <v>0</v>
      </c>
      <c r="J204" s="333" t="s">
        <v>5179</v>
      </c>
      <c r="K204" s="333" t="s">
        <v>5193</v>
      </c>
      <c r="L204" s="510">
        <v>17.309999999999999</v>
      </c>
      <c r="M204" s="330">
        <f>ROUND(SUMIF(Anlagenbewegungsdaten_AV!B:B,A204,Anlagenbewegungsdaten_AV!C:C),3)</f>
        <v>0</v>
      </c>
      <c r="N204" s="328">
        <f>IF(ISBLANK(L204),ROUND(SUMIF(Anlagenbewegungsdaten_AV!B:B,A204,Anlagenbewegungsdaten_AV!D:D),2),ROUND(M204*L204%,2))</f>
        <v>0</v>
      </c>
      <c r="O204" s="328">
        <f>ROUND(N204-SUMIF(Anlagenbewegungsdaten_AV!B:B,A204,Anlagenbewegungsdaten_AV!D:D),3)</f>
        <v>0</v>
      </c>
    </row>
    <row r="205" spans="1:15" ht="15" customHeight="1" x14ac:dyDescent="0.25">
      <c r="A205" s="261" t="s">
        <v>3327</v>
      </c>
      <c r="B205" s="172" t="s">
        <v>2108</v>
      </c>
      <c r="C205" s="172" t="s">
        <v>4039</v>
      </c>
      <c r="D205" s="172" t="s">
        <v>3328</v>
      </c>
      <c r="E205" s="172" t="s">
        <v>3320</v>
      </c>
      <c r="F205" s="287">
        <v>21.61</v>
      </c>
      <c r="G205" s="331">
        <f>ROUND(SUMIF(Anlagenbewegungsdaten!B:B,A205,Anlagenbewegungsdaten!C:C),3)</f>
        <v>0</v>
      </c>
      <c r="H205" s="332">
        <f>IF(ISBLANK(F205),ROUND(SUMIF(Anlagenbewegungsdaten!B:B,A205,Anlagenbewegungsdaten!D:D),2),ROUND(G205*F205%,2))</f>
        <v>0</v>
      </c>
      <c r="I205" s="332">
        <f>ROUND((H205-SUMIF(Anlagenbewegungsdaten!$B:$B,A205,Anlagenbewegungsdaten!D:D)),3)</f>
        <v>0</v>
      </c>
      <c r="J205" s="333" t="s">
        <v>5179</v>
      </c>
      <c r="K205" s="333" t="s">
        <v>5193</v>
      </c>
      <c r="L205" s="510">
        <v>17.29</v>
      </c>
      <c r="M205" s="330">
        <f>ROUND(SUMIF(Anlagenbewegungsdaten_AV!B:B,A205,Anlagenbewegungsdaten_AV!C:C),3)</f>
        <v>0</v>
      </c>
      <c r="N205" s="328">
        <f>IF(ISBLANK(L205),ROUND(SUMIF(Anlagenbewegungsdaten_AV!B:B,A205,Anlagenbewegungsdaten_AV!D:D),2),ROUND(M205*L205%,2))</f>
        <v>0</v>
      </c>
      <c r="O205" s="328">
        <f>ROUND(N205-SUMIF(Anlagenbewegungsdaten_AV!B:B,A205,Anlagenbewegungsdaten_AV!D:D),3)</f>
        <v>0</v>
      </c>
    </row>
    <row r="206" spans="1:15" ht="15" customHeight="1" x14ac:dyDescent="0.25">
      <c r="A206" s="273" t="s">
        <v>4100</v>
      </c>
      <c r="B206" s="191" t="s">
        <v>2108</v>
      </c>
      <c r="C206" s="191" t="s">
        <v>4039</v>
      </c>
      <c r="D206" s="191" t="s">
        <v>4101</v>
      </c>
      <c r="E206" s="191" t="s">
        <v>4093</v>
      </c>
      <c r="F206" s="288">
        <v>21.58</v>
      </c>
      <c r="G206" s="331">
        <f>ROUND(SUMIF(Anlagenbewegungsdaten!B:B,A206,Anlagenbewegungsdaten!C:C),3)</f>
        <v>0</v>
      </c>
      <c r="H206" s="332">
        <f>IF(ISBLANK(F206),ROUND(SUMIF(Anlagenbewegungsdaten!B:B,A206,Anlagenbewegungsdaten!D:D),2),ROUND(G206*F206%,2))</f>
        <v>0</v>
      </c>
      <c r="I206" s="332">
        <f>ROUND((H206-SUMIF(Anlagenbewegungsdaten!$B:$B,A206,Anlagenbewegungsdaten!D:D)),3)</f>
        <v>0</v>
      </c>
      <c r="J206" s="333" t="s">
        <v>5179</v>
      </c>
      <c r="K206" s="333" t="s">
        <v>5193</v>
      </c>
      <c r="L206" s="510">
        <v>17.260000000000002</v>
      </c>
      <c r="M206" s="330">
        <f>ROUND(SUMIF(Anlagenbewegungsdaten_AV!B:B,A206,Anlagenbewegungsdaten_AV!C:C),3)</f>
        <v>0</v>
      </c>
      <c r="N206" s="328">
        <f>IF(ISBLANK(L206),ROUND(SUMIF(Anlagenbewegungsdaten_AV!B:B,A206,Anlagenbewegungsdaten_AV!D:D),2),ROUND(M206*L206%,2))</f>
        <v>0</v>
      </c>
      <c r="O206" s="328">
        <f>ROUND(N206-SUMIF(Anlagenbewegungsdaten_AV!B:B,A206,Anlagenbewegungsdaten_AV!D:D),3)</f>
        <v>0</v>
      </c>
    </row>
    <row r="207" spans="1:15" ht="15" customHeight="1" x14ac:dyDescent="0.25">
      <c r="A207" s="261" t="s">
        <v>1588</v>
      </c>
      <c r="B207" s="172" t="s">
        <v>2108</v>
      </c>
      <c r="C207" s="172" t="s">
        <v>4039</v>
      </c>
      <c r="D207" s="172" t="s">
        <v>1589</v>
      </c>
      <c r="E207" s="172" t="s">
        <v>2483</v>
      </c>
      <c r="F207" s="287">
        <v>19.670000000000002</v>
      </c>
      <c r="G207" s="331">
        <f>ROUND(SUMIF(Anlagenbewegungsdaten!B:B,A207,Anlagenbewegungsdaten!C:C),3)</f>
        <v>0</v>
      </c>
      <c r="H207" s="332">
        <f>IF(ISBLANK(F207),ROUND(SUMIF(Anlagenbewegungsdaten!B:B,A207,Anlagenbewegungsdaten!D:D),2),ROUND(G207*F207%,2))</f>
        <v>0</v>
      </c>
      <c r="I207" s="332">
        <f>ROUND((H207-SUMIF(Anlagenbewegungsdaten!$B:$B,A207,Anlagenbewegungsdaten!D:D)),3)</f>
        <v>0</v>
      </c>
      <c r="J207" s="333" t="s">
        <v>5179</v>
      </c>
      <c r="K207" s="333" t="s">
        <v>5193</v>
      </c>
      <c r="L207" s="510">
        <v>15.74</v>
      </c>
      <c r="M207" s="330">
        <f>ROUND(SUMIF(Anlagenbewegungsdaten_AV!B:B,A207,Anlagenbewegungsdaten_AV!C:C),3)</f>
        <v>0</v>
      </c>
      <c r="N207" s="328">
        <f>IF(ISBLANK(L207),ROUND(SUMIF(Anlagenbewegungsdaten_AV!B:B,A207,Anlagenbewegungsdaten_AV!D:D),2),ROUND(M207*L207%,2))</f>
        <v>0</v>
      </c>
      <c r="O207" s="328">
        <f>ROUND(N207-SUMIF(Anlagenbewegungsdaten_AV!B:B,A207,Anlagenbewegungsdaten_AV!D:D),3)</f>
        <v>0</v>
      </c>
    </row>
    <row r="208" spans="1:15" ht="15" customHeight="1" x14ac:dyDescent="0.25">
      <c r="A208" s="261" t="s">
        <v>1590</v>
      </c>
      <c r="B208" s="172" t="s">
        <v>2108</v>
      </c>
      <c r="C208" s="172" t="s">
        <v>4039</v>
      </c>
      <c r="D208" s="182" t="s">
        <v>1591</v>
      </c>
      <c r="E208" s="172" t="s">
        <v>1560</v>
      </c>
      <c r="F208" s="287">
        <v>22.67</v>
      </c>
      <c r="G208" s="331">
        <f>ROUND(SUMIF(Anlagenbewegungsdaten!B:B,A208,Anlagenbewegungsdaten!C:C),3)</f>
        <v>0</v>
      </c>
      <c r="H208" s="332">
        <f>IF(ISBLANK(F208),ROUND(SUMIF(Anlagenbewegungsdaten!B:B,A208,Anlagenbewegungsdaten!D:D),2),ROUND(G208*F208%,2))</f>
        <v>0</v>
      </c>
      <c r="I208" s="332">
        <f>ROUND((H208-SUMIF(Anlagenbewegungsdaten!$B:$B,A208,Anlagenbewegungsdaten!D:D)),3)</f>
        <v>0</v>
      </c>
      <c r="J208" s="333" t="s">
        <v>5179</v>
      </c>
      <c r="K208" s="333" t="s">
        <v>5193</v>
      </c>
      <c r="L208" s="510">
        <v>18.14</v>
      </c>
      <c r="M208" s="330">
        <f>ROUND(SUMIF(Anlagenbewegungsdaten_AV!B:B,A208,Anlagenbewegungsdaten_AV!C:C),3)</f>
        <v>0</v>
      </c>
      <c r="N208" s="328">
        <f>IF(ISBLANK(L208),ROUND(SUMIF(Anlagenbewegungsdaten_AV!B:B,A208,Anlagenbewegungsdaten_AV!D:D),2),ROUND(M208*L208%,2))</f>
        <v>0</v>
      </c>
      <c r="O208" s="328">
        <f>ROUND(N208-SUMIF(Anlagenbewegungsdaten_AV!B:B,A208,Anlagenbewegungsdaten_AV!D:D),3)</f>
        <v>0</v>
      </c>
    </row>
    <row r="209" spans="1:15" ht="15" customHeight="1" x14ac:dyDescent="0.25">
      <c r="A209" s="261" t="s">
        <v>1592</v>
      </c>
      <c r="B209" s="172" t="s">
        <v>2108</v>
      </c>
      <c r="C209" s="172" t="s">
        <v>4039</v>
      </c>
      <c r="D209" s="172" t="s">
        <v>1593</v>
      </c>
      <c r="E209" s="172" t="s">
        <v>1563</v>
      </c>
      <c r="F209" s="287">
        <v>22.67</v>
      </c>
      <c r="G209" s="331">
        <f>ROUND(SUMIF(Anlagenbewegungsdaten!B:B,A209,Anlagenbewegungsdaten!C:C),3)</f>
        <v>0</v>
      </c>
      <c r="H209" s="332">
        <f>IF(ISBLANK(F209),ROUND(SUMIF(Anlagenbewegungsdaten!B:B,A209,Anlagenbewegungsdaten!D:D),2),ROUND(G209*F209%,2))</f>
        <v>0</v>
      </c>
      <c r="I209" s="332">
        <f>ROUND((H209-SUMIF(Anlagenbewegungsdaten!$B:$B,A209,Anlagenbewegungsdaten!D:D)),3)</f>
        <v>0</v>
      </c>
      <c r="J209" s="333" t="s">
        <v>5179</v>
      </c>
      <c r="K209" s="333" t="s">
        <v>5193</v>
      </c>
      <c r="L209" s="510">
        <v>18.14</v>
      </c>
      <c r="M209" s="330">
        <f>ROUND(SUMIF(Anlagenbewegungsdaten_AV!B:B,A209,Anlagenbewegungsdaten_AV!C:C),3)</f>
        <v>0</v>
      </c>
      <c r="N209" s="328">
        <f>IF(ISBLANK(L209),ROUND(SUMIF(Anlagenbewegungsdaten_AV!B:B,A209,Anlagenbewegungsdaten_AV!D:D),2),ROUND(M209*L209%,2))</f>
        <v>0</v>
      </c>
      <c r="O209" s="328">
        <f>ROUND(N209-SUMIF(Anlagenbewegungsdaten_AV!B:B,A209,Anlagenbewegungsdaten_AV!D:D),3)</f>
        <v>0</v>
      </c>
    </row>
    <row r="210" spans="1:15" ht="15" customHeight="1" x14ac:dyDescent="0.25">
      <c r="A210" s="261" t="s">
        <v>2585</v>
      </c>
      <c r="B210" s="172" t="s">
        <v>2108</v>
      </c>
      <c r="C210" s="172" t="s">
        <v>4039</v>
      </c>
      <c r="D210" s="172" t="s">
        <v>2586</v>
      </c>
      <c r="E210" s="172" t="s">
        <v>2576</v>
      </c>
      <c r="F210" s="287">
        <v>22.64</v>
      </c>
      <c r="G210" s="331">
        <f>ROUND(SUMIF(Anlagenbewegungsdaten!B:B,A210,Anlagenbewegungsdaten!C:C),3)</f>
        <v>0</v>
      </c>
      <c r="H210" s="332">
        <f>IF(ISBLANK(F210),ROUND(SUMIF(Anlagenbewegungsdaten!B:B,A210,Anlagenbewegungsdaten!D:D),2),ROUND(G210*F210%,2))</f>
        <v>0</v>
      </c>
      <c r="I210" s="332">
        <f>ROUND((H210-SUMIF(Anlagenbewegungsdaten!$B:$B,A210,Anlagenbewegungsdaten!D:D)),3)</f>
        <v>0</v>
      </c>
      <c r="J210" s="333" t="s">
        <v>5179</v>
      </c>
      <c r="K210" s="333" t="s">
        <v>5193</v>
      </c>
      <c r="L210" s="510">
        <v>18.11</v>
      </c>
      <c r="M210" s="330">
        <f>ROUND(SUMIF(Anlagenbewegungsdaten_AV!B:B,A210,Anlagenbewegungsdaten_AV!C:C),3)</f>
        <v>0</v>
      </c>
      <c r="N210" s="328">
        <f>IF(ISBLANK(L210),ROUND(SUMIF(Anlagenbewegungsdaten_AV!B:B,A210,Anlagenbewegungsdaten_AV!D:D),2),ROUND(M210*L210%,2))</f>
        <v>0</v>
      </c>
      <c r="O210" s="328">
        <f>ROUND(N210-SUMIF(Anlagenbewegungsdaten_AV!B:B,A210,Anlagenbewegungsdaten_AV!D:D),3)</f>
        <v>0</v>
      </c>
    </row>
    <row r="211" spans="1:15" ht="15" customHeight="1" x14ac:dyDescent="0.25">
      <c r="A211" s="261" t="s">
        <v>3329</v>
      </c>
      <c r="B211" s="172" t="s">
        <v>2108</v>
      </c>
      <c r="C211" s="172" t="s">
        <v>4039</v>
      </c>
      <c r="D211" s="172" t="s">
        <v>3330</v>
      </c>
      <c r="E211" s="172" t="s">
        <v>3320</v>
      </c>
      <c r="F211" s="287">
        <v>22.61</v>
      </c>
      <c r="G211" s="331">
        <f>ROUND(SUMIF(Anlagenbewegungsdaten!B:B,A211,Anlagenbewegungsdaten!C:C),3)</f>
        <v>0</v>
      </c>
      <c r="H211" s="332">
        <f>IF(ISBLANK(F211),ROUND(SUMIF(Anlagenbewegungsdaten!B:B,A211,Anlagenbewegungsdaten!D:D),2),ROUND(G211*F211%,2))</f>
        <v>0</v>
      </c>
      <c r="I211" s="332">
        <f>ROUND((H211-SUMIF(Anlagenbewegungsdaten!$B:$B,A211,Anlagenbewegungsdaten!D:D)),3)</f>
        <v>0</v>
      </c>
      <c r="J211" s="333" t="s">
        <v>5179</v>
      </c>
      <c r="K211" s="333" t="s">
        <v>5193</v>
      </c>
      <c r="L211" s="510">
        <v>18.09</v>
      </c>
      <c r="M211" s="330">
        <f>ROUND(SUMIF(Anlagenbewegungsdaten_AV!B:B,A211,Anlagenbewegungsdaten_AV!C:C),3)</f>
        <v>0</v>
      </c>
      <c r="N211" s="328">
        <f>IF(ISBLANK(L211),ROUND(SUMIF(Anlagenbewegungsdaten_AV!B:B,A211,Anlagenbewegungsdaten_AV!D:D),2),ROUND(M211*L211%,2))</f>
        <v>0</v>
      </c>
      <c r="O211" s="328">
        <f>ROUND(N211-SUMIF(Anlagenbewegungsdaten_AV!B:B,A211,Anlagenbewegungsdaten_AV!D:D),3)</f>
        <v>0</v>
      </c>
    </row>
    <row r="212" spans="1:15" ht="15" customHeight="1" x14ac:dyDescent="0.25">
      <c r="A212" s="273" t="s">
        <v>4102</v>
      </c>
      <c r="B212" s="191" t="s">
        <v>2108</v>
      </c>
      <c r="C212" s="191" t="s">
        <v>4039</v>
      </c>
      <c r="D212" s="191" t="s">
        <v>4103</v>
      </c>
      <c r="E212" s="191" t="s">
        <v>4093</v>
      </c>
      <c r="F212" s="288">
        <v>22.58</v>
      </c>
      <c r="G212" s="331">
        <f>ROUND(SUMIF(Anlagenbewegungsdaten!B:B,A212,Anlagenbewegungsdaten!C:C),3)</f>
        <v>0</v>
      </c>
      <c r="H212" s="332">
        <f>IF(ISBLANK(F212),ROUND(SUMIF(Anlagenbewegungsdaten!B:B,A212,Anlagenbewegungsdaten!D:D),2),ROUND(G212*F212%,2))</f>
        <v>0</v>
      </c>
      <c r="I212" s="332">
        <f>ROUND((H212-SUMIF(Anlagenbewegungsdaten!$B:$B,A212,Anlagenbewegungsdaten!D:D)),3)</f>
        <v>0</v>
      </c>
      <c r="J212" s="333" t="s">
        <v>5179</v>
      </c>
      <c r="K212" s="333" t="s">
        <v>5193</v>
      </c>
      <c r="L212" s="510">
        <v>18.059999999999999</v>
      </c>
      <c r="M212" s="330">
        <f>ROUND(SUMIF(Anlagenbewegungsdaten_AV!B:B,A212,Anlagenbewegungsdaten_AV!C:C),3)</f>
        <v>0</v>
      </c>
      <c r="N212" s="328">
        <f>IF(ISBLANK(L212),ROUND(SUMIF(Anlagenbewegungsdaten_AV!B:B,A212,Anlagenbewegungsdaten_AV!D:D),2),ROUND(M212*L212%,2))</f>
        <v>0</v>
      </c>
      <c r="O212" s="328">
        <f>ROUND(N212-SUMIF(Anlagenbewegungsdaten_AV!B:B,A212,Anlagenbewegungsdaten_AV!D:D),3)</f>
        <v>0</v>
      </c>
    </row>
    <row r="213" spans="1:15" ht="15" customHeight="1" x14ac:dyDescent="0.25">
      <c r="A213" s="261" t="s">
        <v>1594</v>
      </c>
      <c r="B213" s="172" t="s">
        <v>2108</v>
      </c>
      <c r="C213" s="172" t="s">
        <v>4039</v>
      </c>
      <c r="D213" s="172" t="s">
        <v>1595</v>
      </c>
      <c r="E213" s="172" t="s">
        <v>2483</v>
      </c>
      <c r="F213" s="287">
        <v>22.67</v>
      </c>
      <c r="G213" s="331">
        <f>ROUND(SUMIF(Anlagenbewegungsdaten!B:B,A213,Anlagenbewegungsdaten!C:C),3)</f>
        <v>0</v>
      </c>
      <c r="H213" s="332">
        <f>IF(ISBLANK(F213),ROUND(SUMIF(Anlagenbewegungsdaten!B:B,A213,Anlagenbewegungsdaten!D:D),2),ROUND(G213*F213%,2))</f>
        <v>0</v>
      </c>
      <c r="I213" s="332">
        <f>ROUND((H213-SUMIF(Anlagenbewegungsdaten!$B:$B,A213,Anlagenbewegungsdaten!D:D)),3)</f>
        <v>0</v>
      </c>
      <c r="J213" s="333" t="s">
        <v>5179</v>
      </c>
      <c r="K213" s="333" t="s">
        <v>5193</v>
      </c>
      <c r="L213" s="510">
        <v>18.14</v>
      </c>
      <c r="M213" s="330">
        <f>ROUND(SUMIF(Anlagenbewegungsdaten_AV!B:B,A213,Anlagenbewegungsdaten_AV!C:C),3)</f>
        <v>0</v>
      </c>
      <c r="N213" s="328">
        <f>IF(ISBLANK(L213),ROUND(SUMIF(Anlagenbewegungsdaten_AV!B:B,A213,Anlagenbewegungsdaten_AV!D:D),2),ROUND(M213*L213%,2))</f>
        <v>0</v>
      </c>
      <c r="O213" s="328">
        <f>ROUND(N213-SUMIF(Anlagenbewegungsdaten_AV!B:B,A213,Anlagenbewegungsdaten_AV!D:D),3)</f>
        <v>0</v>
      </c>
    </row>
    <row r="214" spans="1:15" ht="15" customHeight="1" x14ac:dyDescent="0.25">
      <c r="A214" s="261" t="s">
        <v>1596</v>
      </c>
      <c r="B214" s="172" t="s">
        <v>2108</v>
      </c>
      <c r="C214" s="172" t="s">
        <v>4039</v>
      </c>
      <c r="D214" s="172" t="s">
        <v>1597</v>
      </c>
      <c r="E214" s="172" t="s">
        <v>1560</v>
      </c>
      <c r="F214" s="287">
        <v>25.67</v>
      </c>
      <c r="G214" s="331">
        <f>ROUND(SUMIF(Anlagenbewegungsdaten!B:B,A214,Anlagenbewegungsdaten!C:C),3)</f>
        <v>0</v>
      </c>
      <c r="H214" s="332">
        <f>IF(ISBLANK(F214),ROUND(SUMIF(Anlagenbewegungsdaten!B:B,A214,Anlagenbewegungsdaten!D:D),2),ROUND(G214*F214%,2))</f>
        <v>0</v>
      </c>
      <c r="I214" s="332">
        <f>ROUND((H214-SUMIF(Anlagenbewegungsdaten!$B:$B,A214,Anlagenbewegungsdaten!D:D)),3)</f>
        <v>0</v>
      </c>
      <c r="J214" s="333" t="s">
        <v>5179</v>
      </c>
      <c r="K214" s="333" t="s">
        <v>5193</v>
      </c>
      <c r="L214" s="510">
        <v>20.54</v>
      </c>
      <c r="M214" s="330">
        <f>ROUND(SUMIF(Anlagenbewegungsdaten_AV!B:B,A214,Anlagenbewegungsdaten_AV!C:C),3)</f>
        <v>0</v>
      </c>
      <c r="N214" s="328">
        <f>IF(ISBLANK(L214),ROUND(SUMIF(Anlagenbewegungsdaten_AV!B:B,A214,Anlagenbewegungsdaten_AV!D:D),2),ROUND(M214*L214%,2))</f>
        <v>0</v>
      </c>
      <c r="O214" s="328">
        <f>ROUND(N214-SUMIF(Anlagenbewegungsdaten_AV!B:B,A214,Anlagenbewegungsdaten_AV!D:D),3)</f>
        <v>0</v>
      </c>
    </row>
    <row r="215" spans="1:15" ht="15" customHeight="1" x14ac:dyDescent="0.25">
      <c r="A215" s="261" t="s">
        <v>1598</v>
      </c>
      <c r="B215" s="172" t="s">
        <v>2108</v>
      </c>
      <c r="C215" s="172" t="s">
        <v>4039</v>
      </c>
      <c r="D215" s="172" t="s">
        <v>1599</v>
      </c>
      <c r="E215" s="172" t="s">
        <v>1563</v>
      </c>
      <c r="F215" s="287">
        <v>25.67</v>
      </c>
      <c r="G215" s="331">
        <f>ROUND(SUMIF(Anlagenbewegungsdaten!B:B,A215,Anlagenbewegungsdaten!C:C),3)</f>
        <v>0</v>
      </c>
      <c r="H215" s="332">
        <f>IF(ISBLANK(F215),ROUND(SUMIF(Anlagenbewegungsdaten!B:B,A215,Anlagenbewegungsdaten!D:D),2),ROUND(G215*F215%,2))</f>
        <v>0</v>
      </c>
      <c r="I215" s="332">
        <f>ROUND((H215-SUMIF(Anlagenbewegungsdaten!$B:$B,A215,Anlagenbewegungsdaten!D:D)),3)</f>
        <v>0</v>
      </c>
      <c r="J215" s="333" t="s">
        <v>5179</v>
      </c>
      <c r="K215" s="333" t="s">
        <v>5193</v>
      </c>
      <c r="L215" s="510">
        <v>20.54</v>
      </c>
      <c r="M215" s="330">
        <f>ROUND(SUMIF(Anlagenbewegungsdaten_AV!B:B,A215,Anlagenbewegungsdaten_AV!C:C),3)</f>
        <v>0</v>
      </c>
      <c r="N215" s="328">
        <f>IF(ISBLANK(L215),ROUND(SUMIF(Anlagenbewegungsdaten_AV!B:B,A215,Anlagenbewegungsdaten_AV!D:D),2),ROUND(M215*L215%,2))</f>
        <v>0</v>
      </c>
      <c r="O215" s="328">
        <f>ROUND(N215-SUMIF(Anlagenbewegungsdaten_AV!B:B,A215,Anlagenbewegungsdaten_AV!D:D),3)</f>
        <v>0</v>
      </c>
    </row>
    <row r="216" spans="1:15" ht="15" customHeight="1" x14ac:dyDescent="0.25">
      <c r="A216" s="261" t="s">
        <v>2587</v>
      </c>
      <c r="B216" s="172" t="s">
        <v>2108</v>
      </c>
      <c r="C216" s="172" t="s">
        <v>4039</v>
      </c>
      <c r="D216" s="172" t="s">
        <v>2588</v>
      </c>
      <c r="E216" s="172" t="s">
        <v>2576</v>
      </c>
      <c r="F216" s="287">
        <v>25.64</v>
      </c>
      <c r="G216" s="331">
        <f>ROUND(SUMIF(Anlagenbewegungsdaten!B:B,A216,Anlagenbewegungsdaten!C:C),3)</f>
        <v>0</v>
      </c>
      <c r="H216" s="332">
        <f>IF(ISBLANK(F216),ROUND(SUMIF(Anlagenbewegungsdaten!B:B,A216,Anlagenbewegungsdaten!D:D),2),ROUND(G216*F216%,2))</f>
        <v>0</v>
      </c>
      <c r="I216" s="332">
        <f>ROUND((H216-SUMIF(Anlagenbewegungsdaten!$B:$B,A216,Anlagenbewegungsdaten!D:D)),3)</f>
        <v>0</v>
      </c>
      <c r="J216" s="333" t="s">
        <v>5179</v>
      </c>
      <c r="K216" s="333" t="s">
        <v>5193</v>
      </c>
      <c r="L216" s="510">
        <v>20.51</v>
      </c>
      <c r="M216" s="330">
        <f>ROUND(SUMIF(Anlagenbewegungsdaten_AV!B:B,A216,Anlagenbewegungsdaten_AV!C:C),3)</f>
        <v>0</v>
      </c>
      <c r="N216" s="328">
        <f>IF(ISBLANK(L216),ROUND(SUMIF(Anlagenbewegungsdaten_AV!B:B,A216,Anlagenbewegungsdaten_AV!D:D),2),ROUND(M216*L216%,2))</f>
        <v>0</v>
      </c>
      <c r="O216" s="328">
        <f>ROUND(N216-SUMIF(Anlagenbewegungsdaten_AV!B:B,A216,Anlagenbewegungsdaten_AV!D:D),3)</f>
        <v>0</v>
      </c>
    </row>
    <row r="217" spans="1:15" ht="15" customHeight="1" x14ac:dyDescent="0.25">
      <c r="A217" s="261" t="s">
        <v>3331</v>
      </c>
      <c r="B217" s="172" t="s">
        <v>2108</v>
      </c>
      <c r="C217" s="172" t="s">
        <v>4039</v>
      </c>
      <c r="D217" s="172" t="s">
        <v>3332</v>
      </c>
      <c r="E217" s="172" t="s">
        <v>3320</v>
      </c>
      <c r="F217" s="287">
        <v>25.61</v>
      </c>
      <c r="G217" s="331">
        <f>ROUND(SUMIF(Anlagenbewegungsdaten!B:B,A217,Anlagenbewegungsdaten!C:C),3)</f>
        <v>0</v>
      </c>
      <c r="H217" s="332">
        <f>IF(ISBLANK(F217),ROUND(SUMIF(Anlagenbewegungsdaten!B:B,A217,Anlagenbewegungsdaten!D:D),2),ROUND(G217*F217%,2))</f>
        <v>0</v>
      </c>
      <c r="I217" s="332">
        <f>ROUND((H217-SUMIF(Anlagenbewegungsdaten!$B:$B,A217,Anlagenbewegungsdaten!D:D)),3)</f>
        <v>0</v>
      </c>
      <c r="J217" s="333" t="s">
        <v>5179</v>
      </c>
      <c r="K217" s="333" t="s">
        <v>5193</v>
      </c>
      <c r="L217" s="510">
        <v>20.49</v>
      </c>
      <c r="M217" s="330">
        <f>ROUND(SUMIF(Anlagenbewegungsdaten_AV!B:B,A217,Anlagenbewegungsdaten_AV!C:C),3)</f>
        <v>0</v>
      </c>
      <c r="N217" s="328">
        <f>IF(ISBLANK(L217),ROUND(SUMIF(Anlagenbewegungsdaten_AV!B:B,A217,Anlagenbewegungsdaten_AV!D:D),2),ROUND(M217*L217%,2))</f>
        <v>0</v>
      </c>
      <c r="O217" s="328">
        <f>ROUND(N217-SUMIF(Anlagenbewegungsdaten_AV!B:B,A217,Anlagenbewegungsdaten_AV!D:D),3)</f>
        <v>0</v>
      </c>
    </row>
    <row r="218" spans="1:15" ht="15" customHeight="1" x14ac:dyDescent="0.25">
      <c r="A218" s="273" t="s">
        <v>4104</v>
      </c>
      <c r="B218" s="191" t="s">
        <v>2108</v>
      </c>
      <c r="C218" s="191" t="s">
        <v>4039</v>
      </c>
      <c r="D218" s="191" t="s">
        <v>4105</v>
      </c>
      <c r="E218" s="191" t="s">
        <v>4093</v>
      </c>
      <c r="F218" s="288">
        <v>25.58</v>
      </c>
      <c r="G218" s="331">
        <f>ROUND(SUMIF(Anlagenbewegungsdaten!B:B,A218,Anlagenbewegungsdaten!C:C),3)</f>
        <v>0</v>
      </c>
      <c r="H218" s="332">
        <f>IF(ISBLANK(F218),ROUND(SUMIF(Anlagenbewegungsdaten!B:B,A218,Anlagenbewegungsdaten!D:D),2),ROUND(G218*F218%,2))</f>
        <v>0</v>
      </c>
      <c r="I218" s="332">
        <f>ROUND((H218-SUMIF(Anlagenbewegungsdaten!$B:$B,A218,Anlagenbewegungsdaten!D:D)),3)</f>
        <v>0</v>
      </c>
      <c r="J218" s="333" t="s">
        <v>5179</v>
      </c>
      <c r="K218" s="333" t="s">
        <v>5193</v>
      </c>
      <c r="L218" s="510">
        <v>20.46</v>
      </c>
      <c r="M218" s="330">
        <f>ROUND(SUMIF(Anlagenbewegungsdaten_AV!B:B,A218,Anlagenbewegungsdaten_AV!C:C),3)</f>
        <v>0</v>
      </c>
      <c r="N218" s="328">
        <f>IF(ISBLANK(L218),ROUND(SUMIF(Anlagenbewegungsdaten_AV!B:B,A218,Anlagenbewegungsdaten_AV!D:D),2),ROUND(M218*L218%,2))</f>
        <v>0</v>
      </c>
      <c r="O218" s="328">
        <f>ROUND(N218-SUMIF(Anlagenbewegungsdaten_AV!B:B,A218,Anlagenbewegungsdaten_AV!D:D),3)</f>
        <v>0</v>
      </c>
    </row>
    <row r="219" spans="1:15" ht="15" customHeight="1" x14ac:dyDescent="0.25">
      <c r="A219" s="261" t="s">
        <v>1600</v>
      </c>
      <c r="B219" s="172" t="s">
        <v>2108</v>
      </c>
      <c r="C219" s="172" t="s">
        <v>4039</v>
      </c>
      <c r="D219" s="172" t="s">
        <v>1601</v>
      </c>
      <c r="E219" s="172" t="s">
        <v>2483</v>
      </c>
      <c r="F219" s="287">
        <v>23.67</v>
      </c>
      <c r="G219" s="331">
        <f>ROUND(SUMIF(Anlagenbewegungsdaten!B:B,A219,Anlagenbewegungsdaten!C:C),3)</f>
        <v>0</v>
      </c>
      <c r="H219" s="332">
        <f>IF(ISBLANK(F219),ROUND(SUMIF(Anlagenbewegungsdaten!B:B,A219,Anlagenbewegungsdaten!D:D),2),ROUND(G219*F219%,2))</f>
        <v>0</v>
      </c>
      <c r="I219" s="332">
        <f>ROUND((H219-SUMIF(Anlagenbewegungsdaten!$B:$B,A219,Anlagenbewegungsdaten!D:D)),3)</f>
        <v>0</v>
      </c>
      <c r="J219" s="333" t="s">
        <v>5179</v>
      </c>
      <c r="K219" s="333" t="s">
        <v>5193</v>
      </c>
      <c r="L219" s="510">
        <v>18.940000000000001</v>
      </c>
      <c r="M219" s="330">
        <f>ROUND(SUMIF(Anlagenbewegungsdaten_AV!B:B,A219,Anlagenbewegungsdaten_AV!C:C),3)</f>
        <v>0</v>
      </c>
      <c r="N219" s="328">
        <f>IF(ISBLANK(L219),ROUND(SUMIF(Anlagenbewegungsdaten_AV!B:B,A219,Anlagenbewegungsdaten_AV!D:D),2),ROUND(M219*L219%,2))</f>
        <v>0</v>
      </c>
      <c r="O219" s="328">
        <f>ROUND(N219-SUMIF(Anlagenbewegungsdaten_AV!B:B,A219,Anlagenbewegungsdaten_AV!D:D),3)</f>
        <v>0</v>
      </c>
    </row>
    <row r="220" spans="1:15" ht="15" customHeight="1" x14ac:dyDescent="0.25">
      <c r="A220" s="261" t="s">
        <v>1602</v>
      </c>
      <c r="B220" s="172" t="s">
        <v>2108</v>
      </c>
      <c r="C220" s="172" t="s">
        <v>4039</v>
      </c>
      <c r="D220" s="182" t="s">
        <v>1603</v>
      </c>
      <c r="E220" s="172" t="s">
        <v>1560</v>
      </c>
      <c r="F220" s="287">
        <v>26.67</v>
      </c>
      <c r="G220" s="331">
        <f>ROUND(SUMIF(Anlagenbewegungsdaten!B:B,A220,Anlagenbewegungsdaten!C:C),3)</f>
        <v>0</v>
      </c>
      <c r="H220" s="332">
        <f>IF(ISBLANK(F220),ROUND(SUMIF(Anlagenbewegungsdaten!B:B,A220,Anlagenbewegungsdaten!D:D),2),ROUND(G220*F220%,2))</f>
        <v>0</v>
      </c>
      <c r="I220" s="332">
        <f>ROUND((H220-SUMIF(Anlagenbewegungsdaten!$B:$B,A220,Anlagenbewegungsdaten!D:D)),3)</f>
        <v>0</v>
      </c>
      <c r="J220" s="333" t="s">
        <v>5179</v>
      </c>
      <c r="K220" s="333" t="s">
        <v>5193</v>
      </c>
      <c r="L220" s="510">
        <v>21.34</v>
      </c>
      <c r="M220" s="330">
        <f>ROUND(SUMIF(Anlagenbewegungsdaten_AV!B:B,A220,Anlagenbewegungsdaten_AV!C:C),3)</f>
        <v>0</v>
      </c>
      <c r="N220" s="328">
        <f>IF(ISBLANK(L220),ROUND(SUMIF(Anlagenbewegungsdaten_AV!B:B,A220,Anlagenbewegungsdaten_AV!D:D),2),ROUND(M220*L220%,2))</f>
        <v>0</v>
      </c>
      <c r="O220" s="328">
        <f>ROUND(N220-SUMIF(Anlagenbewegungsdaten_AV!B:B,A220,Anlagenbewegungsdaten_AV!D:D),3)</f>
        <v>0</v>
      </c>
    </row>
    <row r="221" spans="1:15" ht="15" customHeight="1" x14ac:dyDescent="0.25">
      <c r="A221" s="261" t="s">
        <v>1604</v>
      </c>
      <c r="B221" s="172" t="s">
        <v>2108</v>
      </c>
      <c r="C221" s="172" t="s">
        <v>4039</v>
      </c>
      <c r="D221" s="172" t="s">
        <v>1605</v>
      </c>
      <c r="E221" s="172" t="s">
        <v>1563</v>
      </c>
      <c r="F221" s="287">
        <v>26.67</v>
      </c>
      <c r="G221" s="331">
        <f>ROUND(SUMIF(Anlagenbewegungsdaten!B:B,A221,Anlagenbewegungsdaten!C:C),3)</f>
        <v>0</v>
      </c>
      <c r="H221" s="332">
        <f>IF(ISBLANK(F221),ROUND(SUMIF(Anlagenbewegungsdaten!B:B,A221,Anlagenbewegungsdaten!D:D),2),ROUND(G221*F221%,2))</f>
        <v>0</v>
      </c>
      <c r="I221" s="332">
        <f>ROUND((H221-SUMIF(Anlagenbewegungsdaten!$B:$B,A221,Anlagenbewegungsdaten!D:D)),3)</f>
        <v>0</v>
      </c>
      <c r="J221" s="333" t="s">
        <v>5179</v>
      </c>
      <c r="K221" s="333" t="s">
        <v>5193</v>
      </c>
      <c r="L221" s="510">
        <v>21.34</v>
      </c>
      <c r="M221" s="330">
        <f>ROUND(SUMIF(Anlagenbewegungsdaten_AV!B:B,A221,Anlagenbewegungsdaten_AV!C:C),3)</f>
        <v>0</v>
      </c>
      <c r="N221" s="328">
        <f>IF(ISBLANK(L221),ROUND(SUMIF(Anlagenbewegungsdaten_AV!B:B,A221,Anlagenbewegungsdaten_AV!D:D),2),ROUND(M221*L221%,2))</f>
        <v>0</v>
      </c>
      <c r="O221" s="328">
        <f>ROUND(N221-SUMIF(Anlagenbewegungsdaten_AV!B:B,A221,Anlagenbewegungsdaten_AV!D:D),3)</f>
        <v>0</v>
      </c>
    </row>
    <row r="222" spans="1:15" ht="15" customHeight="1" x14ac:dyDescent="0.25">
      <c r="A222" s="261" t="s">
        <v>2589</v>
      </c>
      <c r="B222" s="172" t="s">
        <v>2108</v>
      </c>
      <c r="C222" s="172" t="s">
        <v>4039</v>
      </c>
      <c r="D222" s="172" t="s">
        <v>2590</v>
      </c>
      <c r="E222" s="172" t="s">
        <v>2576</v>
      </c>
      <c r="F222" s="287">
        <v>26.64</v>
      </c>
      <c r="G222" s="331">
        <f>ROUND(SUMIF(Anlagenbewegungsdaten!B:B,A222,Anlagenbewegungsdaten!C:C),3)</f>
        <v>0</v>
      </c>
      <c r="H222" s="332">
        <f>IF(ISBLANK(F222),ROUND(SUMIF(Anlagenbewegungsdaten!B:B,A222,Anlagenbewegungsdaten!D:D),2),ROUND(G222*F222%,2))</f>
        <v>0</v>
      </c>
      <c r="I222" s="332">
        <f>ROUND((H222-SUMIF(Anlagenbewegungsdaten!$B:$B,A222,Anlagenbewegungsdaten!D:D)),3)</f>
        <v>0</v>
      </c>
      <c r="J222" s="333" t="s">
        <v>5179</v>
      </c>
      <c r="K222" s="333" t="s">
        <v>5193</v>
      </c>
      <c r="L222" s="510">
        <v>21.31</v>
      </c>
      <c r="M222" s="330">
        <f>ROUND(SUMIF(Anlagenbewegungsdaten_AV!B:B,A222,Anlagenbewegungsdaten_AV!C:C),3)</f>
        <v>0</v>
      </c>
      <c r="N222" s="328">
        <f>IF(ISBLANK(L222),ROUND(SUMIF(Anlagenbewegungsdaten_AV!B:B,A222,Anlagenbewegungsdaten_AV!D:D),2),ROUND(M222*L222%,2))</f>
        <v>0</v>
      </c>
      <c r="O222" s="328">
        <f>ROUND(N222-SUMIF(Anlagenbewegungsdaten_AV!B:B,A222,Anlagenbewegungsdaten_AV!D:D),3)</f>
        <v>0</v>
      </c>
    </row>
    <row r="223" spans="1:15" ht="15" customHeight="1" x14ac:dyDescent="0.25">
      <c r="A223" s="261" t="s">
        <v>3333</v>
      </c>
      <c r="B223" s="172" t="s">
        <v>2108</v>
      </c>
      <c r="C223" s="172" t="s">
        <v>4039</v>
      </c>
      <c r="D223" s="172" t="s">
        <v>3334</v>
      </c>
      <c r="E223" s="172" t="s">
        <v>3320</v>
      </c>
      <c r="F223" s="287">
        <v>26.61</v>
      </c>
      <c r="G223" s="331">
        <f>ROUND(SUMIF(Anlagenbewegungsdaten!B:B,A223,Anlagenbewegungsdaten!C:C),3)</f>
        <v>0</v>
      </c>
      <c r="H223" s="332">
        <f>IF(ISBLANK(F223),ROUND(SUMIF(Anlagenbewegungsdaten!B:B,A223,Anlagenbewegungsdaten!D:D),2),ROUND(G223*F223%,2))</f>
        <v>0</v>
      </c>
      <c r="I223" s="332">
        <f>ROUND((H223-SUMIF(Anlagenbewegungsdaten!$B:$B,A223,Anlagenbewegungsdaten!D:D)),3)</f>
        <v>0</v>
      </c>
      <c r="J223" s="333" t="s">
        <v>5179</v>
      </c>
      <c r="K223" s="333" t="s">
        <v>5193</v>
      </c>
      <c r="L223" s="510">
        <v>21.29</v>
      </c>
      <c r="M223" s="330">
        <f>ROUND(SUMIF(Anlagenbewegungsdaten_AV!B:B,A223,Anlagenbewegungsdaten_AV!C:C),3)</f>
        <v>0</v>
      </c>
      <c r="N223" s="328">
        <f>IF(ISBLANK(L223),ROUND(SUMIF(Anlagenbewegungsdaten_AV!B:B,A223,Anlagenbewegungsdaten_AV!D:D),2),ROUND(M223*L223%,2))</f>
        <v>0</v>
      </c>
      <c r="O223" s="328">
        <f>ROUND(N223-SUMIF(Anlagenbewegungsdaten_AV!B:B,A223,Anlagenbewegungsdaten_AV!D:D),3)</f>
        <v>0</v>
      </c>
    </row>
    <row r="224" spans="1:15" ht="15" customHeight="1" x14ac:dyDescent="0.25">
      <c r="A224" s="273" t="s">
        <v>4106</v>
      </c>
      <c r="B224" s="191" t="s">
        <v>2108</v>
      </c>
      <c r="C224" s="191" t="s">
        <v>4039</v>
      </c>
      <c r="D224" s="191" t="s">
        <v>4107</v>
      </c>
      <c r="E224" s="191" t="s">
        <v>4093</v>
      </c>
      <c r="F224" s="288">
        <v>26.58</v>
      </c>
      <c r="G224" s="331">
        <f>ROUND(SUMIF(Anlagenbewegungsdaten!B:B,A224,Anlagenbewegungsdaten!C:C),3)</f>
        <v>0</v>
      </c>
      <c r="H224" s="332">
        <f>IF(ISBLANK(F224),ROUND(SUMIF(Anlagenbewegungsdaten!B:B,A224,Anlagenbewegungsdaten!D:D),2),ROUND(G224*F224%,2))</f>
        <v>0</v>
      </c>
      <c r="I224" s="332">
        <f>ROUND((H224-SUMIF(Anlagenbewegungsdaten!$B:$B,A224,Anlagenbewegungsdaten!D:D)),3)</f>
        <v>0</v>
      </c>
      <c r="J224" s="333" t="s">
        <v>5179</v>
      </c>
      <c r="K224" s="333" t="s">
        <v>5193</v>
      </c>
      <c r="L224" s="510">
        <v>21.26</v>
      </c>
      <c r="M224" s="330">
        <f>ROUND(SUMIF(Anlagenbewegungsdaten_AV!B:B,A224,Anlagenbewegungsdaten_AV!C:C),3)</f>
        <v>0</v>
      </c>
      <c r="N224" s="328">
        <f>IF(ISBLANK(L224),ROUND(SUMIF(Anlagenbewegungsdaten_AV!B:B,A224,Anlagenbewegungsdaten_AV!D:D),2),ROUND(M224*L224%,2))</f>
        <v>0</v>
      </c>
      <c r="O224" s="328">
        <f>ROUND(N224-SUMIF(Anlagenbewegungsdaten_AV!B:B,A224,Anlagenbewegungsdaten_AV!D:D),3)</f>
        <v>0</v>
      </c>
    </row>
    <row r="225" spans="1:15" ht="15" customHeight="1" x14ac:dyDescent="0.25">
      <c r="A225" s="261" t="s">
        <v>1606</v>
      </c>
      <c r="B225" s="172" t="s">
        <v>2108</v>
      </c>
      <c r="C225" s="172" t="s">
        <v>4039</v>
      </c>
      <c r="D225" s="172" t="s">
        <v>1607</v>
      </c>
      <c r="E225" s="172" t="s">
        <v>2483</v>
      </c>
      <c r="F225" s="287">
        <v>20.67</v>
      </c>
      <c r="G225" s="331">
        <f>ROUND(SUMIF(Anlagenbewegungsdaten!B:B,A225,Anlagenbewegungsdaten!C:C),3)</f>
        <v>0</v>
      </c>
      <c r="H225" s="332">
        <f>IF(ISBLANK(F225),ROUND(SUMIF(Anlagenbewegungsdaten!B:B,A225,Anlagenbewegungsdaten!D:D),2),ROUND(G225*F225%,2))</f>
        <v>0</v>
      </c>
      <c r="I225" s="332">
        <f>ROUND((H225-SUMIF(Anlagenbewegungsdaten!$B:$B,A225,Anlagenbewegungsdaten!D:D)),3)</f>
        <v>0</v>
      </c>
      <c r="J225" s="333" t="s">
        <v>5179</v>
      </c>
      <c r="K225" s="333" t="s">
        <v>5193</v>
      </c>
      <c r="L225" s="510">
        <v>16.54</v>
      </c>
      <c r="M225" s="330">
        <f>ROUND(SUMIF(Anlagenbewegungsdaten_AV!B:B,A225,Anlagenbewegungsdaten_AV!C:C),3)</f>
        <v>0</v>
      </c>
      <c r="N225" s="328">
        <f>IF(ISBLANK(L225),ROUND(SUMIF(Anlagenbewegungsdaten_AV!B:B,A225,Anlagenbewegungsdaten_AV!D:D),2),ROUND(M225*L225%,2))</f>
        <v>0</v>
      </c>
      <c r="O225" s="328">
        <f>ROUND(N225-SUMIF(Anlagenbewegungsdaten_AV!B:B,A225,Anlagenbewegungsdaten_AV!D:D),3)</f>
        <v>0</v>
      </c>
    </row>
    <row r="226" spans="1:15" ht="15" customHeight="1" x14ac:dyDescent="0.25">
      <c r="A226" s="261" t="s">
        <v>1608</v>
      </c>
      <c r="B226" s="172" t="s">
        <v>2108</v>
      </c>
      <c r="C226" s="172" t="s">
        <v>4039</v>
      </c>
      <c r="D226" s="172" t="s">
        <v>1609</v>
      </c>
      <c r="E226" s="172" t="s">
        <v>1560</v>
      </c>
      <c r="F226" s="287">
        <v>23.67</v>
      </c>
      <c r="G226" s="331">
        <f>ROUND(SUMIF(Anlagenbewegungsdaten!B:B,A226,Anlagenbewegungsdaten!C:C),3)</f>
        <v>0</v>
      </c>
      <c r="H226" s="332">
        <f>IF(ISBLANK(F226),ROUND(SUMIF(Anlagenbewegungsdaten!B:B,A226,Anlagenbewegungsdaten!D:D),2),ROUND(G226*F226%,2))</f>
        <v>0</v>
      </c>
      <c r="I226" s="332">
        <f>ROUND((H226-SUMIF(Anlagenbewegungsdaten!$B:$B,A226,Anlagenbewegungsdaten!D:D)),3)</f>
        <v>0</v>
      </c>
      <c r="J226" s="333" t="s">
        <v>5179</v>
      </c>
      <c r="K226" s="333" t="s">
        <v>5193</v>
      </c>
      <c r="L226" s="510">
        <v>18.940000000000001</v>
      </c>
      <c r="M226" s="330">
        <f>ROUND(SUMIF(Anlagenbewegungsdaten_AV!B:B,A226,Anlagenbewegungsdaten_AV!C:C),3)</f>
        <v>0</v>
      </c>
      <c r="N226" s="328">
        <f>IF(ISBLANK(L226),ROUND(SUMIF(Anlagenbewegungsdaten_AV!B:B,A226,Anlagenbewegungsdaten_AV!D:D),2),ROUND(M226*L226%,2))</f>
        <v>0</v>
      </c>
      <c r="O226" s="328">
        <f>ROUND(N226-SUMIF(Anlagenbewegungsdaten_AV!B:B,A226,Anlagenbewegungsdaten_AV!D:D),3)</f>
        <v>0</v>
      </c>
    </row>
    <row r="227" spans="1:15" ht="15" customHeight="1" x14ac:dyDescent="0.25">
      <c r="A227" s="261" t="s">
        <v>1610</v>
      </c>
      <c r="B227" s="172" t="s">
        <v>2108</v>
      </c>
      <c r="C227" s="172" t="s">
        <v>4039</v>
      </c>
      <c r="D227" s="172" t="s">
        <v>1611</v>
      </c>
      <c r="E227" s="172" t="s">
        <v>1563</v>
      </c>
      <c r="F227" s="287">
        <v>23.67</v>
      </c>
      <c r="G227" s="331">
        <f>ROUND(SUMIF(Anlagenbewegungsdaten!B:B,A227,Anlagenbewegungsdaten!C:C),3)</f>
        <v>0</v>
      </c>
      <c r="H227" s="332">
        <f>IF(ISBLANK(F227),ROUND(SUMIF(Anlagenbewegungsdaten!B:B,A227,Anlagenbewegungsdaten!D:D),2),ROUND(G227*F227%,2))</f>
        <v>0</v>
      </c>
      <c r="I227" s="332">
        <f>ROUND((H227-SUMIF(Anlagenbewegungsdaten!$B:$B,A227,Anlagenbewegungsdaten!D:D)),3)</f>
        <v>0</v>
      </c>
      <c r="J227" s="333" t="s">
        <v>5179</v>
      </c>
      <c r="K227" s="333" t="s">
        <v>5193</v>
      </c>
      <c r="L227" s="510">
        <v>18.940000000000001</v>
      </c>
      <c r="M227" s="330">
        <f>ROUND(SUMIF(Anlagenbewegungsdaten_AV!B:B,A227,Anlagenbewegungsdaten_AV!C:C),3)</f>
        <v>0</v>
      </c>
      <c r="N227" s="328">
        <f>IF(ISBLANK(L227),ROUND(SUMIF(Anlagenbewegungsdaten_AV!B:B,A227,Anlagenbewegungsdaten_AV!D:D),2),ROUND(M227*L227%,2))</f>
        <v>0</v>
      </c>
      <c r="O227" s="328">
        <f>ROUND(N227-SUMIF(Anlagenbewegungsdaten_AV!B:B,A227,Anlagenbewegungsdaten_AV!D:D),3)</f>
        <v>0</v>
      </c>
    </row>
    <row r="228" spans="1:15" ht="15" customHeight="1" x14ac:dyDescent="0.25">
      <c r="A228" s="261" t="s">
        <v>2591</v>
      </c>
      <c r="B228" s="172" t="s">
        <v>2108</v>
      </c>
      <c r="C228" s="172" t="s">
        <v>4039</v>
      </c>
      <c r="D228" s="172" t="s">
        <v>2592</v>
      </c>
      <c r="E228" s="172" t="s">
        <v>2576</v>
      </c>
      <c r="F228" s="287">
        <v>23.64</v>
      </c>
      <c r="G228" s="331">
        <f>ROUND(SUMIF(Anlagenbewegungsdaten!B:B,A228,Anlagenbewegungsdaten!C:C),3)</f>
        <v>0</v>
      </c>
      <c r="H228" s="332">
        <f>IF(ISBLANK(F228),ROUND(SUMIF(Anlagenbewegungsdaten!B:B,A228,Anlagenbewegungsdaten!D:D),2),ROUND(G228*F228%,2))</f>
        <v>0</v>
      </c>
      <c r="I228" s="332">
        <f>ROUND((H228-SUMIF(Anlagenbewegungsdaten!$B:$B,A228,Anlagenbewegungsdaten!D:D)),3)</f>
        <v>0</v>
      </c>
      <c r="J228" s="333" t="s">
        <v>5179</v>
      </c>
      <c r="K228" s="333" t="s">
        <v>5193</v>
      </c>
      <c r="L228" s="510">
        <v>18.91</v>
      </c>
      <c r="M228" s="330">
        <f>ROUND(SUMIF(Anlagenbewegungsdaten_AV!B:B,A228,Anlagenbewegungsdaten_AV!C:C),3)</f>
        <v>0</v>
      </c>
      <c r="N228" s="328">
        <f>IF(ISBLANK(L228),ROUND(SUMIF(Anlagenbewegungsdaten_AV!B:B,A228,Anlagenbewegungsdaten_AV!D:D),2),ROUND(M228*L228%,2))</f>
        <v>0</v>
      </c>
      <c r="O228" s="328">
        <f>ROUND(N228-SUMIF(Anlagenbewegungsdaten_AV!B:B,A228,Anlagenbewegungsdaten_AV!D:D),3)</f>
        <v>0</v>
      </c>
    </row>
    <row r="229" spans="1:15" ht="15" customHeight="1" x14ac:dyDescent="0.25">
      <c r="A229" s="261" t="s">
        <v>3335</v>
      </c>
      <c r="B229" s="172" t="s">
        <v>2108</v>
      </c>
      <c r="C229" s="172" t="s">
        <v>4039</v>
      </c>
      <c r="D229" s="172" t="s">
        <v>3336</v>
      </c>
      <c r="E229" s="172" t="s">
        <v>3320</v>
      </c>
      <c r="F229" s="287">
        <v>23.61</v>
      </c>
      <c r="G229" s="331">
        <f>ROUND(SUMIF(Anlagenbewegungsdaten!B:B,A229,Anlagenbewegungsdaten!C:C),3)</f>
        <v>0</v>
      </c>
      <c r="H229" s="332">
        <f>IF(ISBLANK(F229),ROUND(SUMIF(Anlagenbewegungsdaten!B:B,A229,Anlagenbewegungsdaten!D:D),2),ROUND(G229*F229%,2))</f>
        <v>0</v>
      </c>
      <c r="I229" s="332">
        <f>ROUND((H229-SUMIF(Anlagenbewegungsdaten!$B:$B,A229,Anlagenbewegungsdaten!D:D)),3)</f>
        <v>0</v>
      </c>
      <c r="J229" s="333" t="s">
        <v>5179</v>
      </c>
      <c r="K229" s="333" t="s">
        <v>5193</v>
      </c>
      <c r="L229" s="510">
        <v>18.89</v>
      </c>
      <c r="M229" s="330">
        <f>ROUND(SUMIF(Anlagenbewegungsdaten_AV!B:B,A229,Anlagenbewegungsdaten_AV!C:C),3)</f>
        <v>0</v>
      </c>
      <c r="N229" s="328">
        <f>IF(ISBLANK(L229),ROUND(SUMIF(Anlagenbewegungsdaten_AV!B:B,A229,Anlagenbewegungsdaten_AV!D:D),2),ROUND(M229*L229%,2))</f>
        <v>0</v>
      </c>
      <c r="O229" s="328">
        <f>ROUND(N229-SUMIF(Anlagenbewegungsdaten_AV!B:B,A229,Anlagenbewegungsdaten_AV!D:D),3)</f>
        <v>0</v>
      </c>
    </row>
    <row r="230" spans="1:15" ht="15" customHeight="1" x14ac:dyDescent="0.25">
      <c r="A230" s="273" t="s">
        <v>4108</v>
      </c>
      <c r="B230" s="191" t="s">
        <v>2108</v>
      </c>
      <c r="C230" s="191" t="s">
        <v>4039</v>
      </c>
      <c r="D230" s="191" t="s">
        <v>4109</v>
      </c>
      <c r="E230" s="191" t="s">
        <v>4093</v>
      </c>
      <c r="F230" s="288">
        <v>23.58</v>
      </c>
      <c r="G230" s="331">
        <f>ROUND(SUMIF(Anlagenbewegungsdaten!B:B,A230,Anlagenbewegungsdaten!C:C),3)</f>
        <v>0</v>
      </c>
      <c r="H230" s="332">
        <f>IF(ISBLANK(F230),ROUND(SUMIF(Anlagenbewegungsdaten!B:B,A230,Anlagenbewegungsdaten!D:D),2),ROUND(G230*F230%,2))</f>
        <v>0</v>
      </c>
      <c r="I230" s="332">
        <f>ROUND((H230-SUMIF(Anlagenbewegungsdaten!$B:$B,A230,Anlagenbewegungsdaten!D:D)),3)</f>
        <v>0</v>
      </c>
      <c r="J230" s="333" t="s">
        <v>5179</v>
      </c>
      <c r="K230" s="333" t="s">
        <v>5193</v>
      </c>
      <c r="L230" s="510">
        <v>18.86</v>
      </c>
      <c r="M230" s="330">
        <f>ROUND(SUMIF(Anlagenbewegungsdaten_AV!B:B,A230,Anlagenbewegungsdaten_AV!C:C),3)</f>
        <v>0</v>
      </c>
      <c r="N230" s="328">
        <f>IF(ISBLANK(L230),ROUND(SUMIF(Anlagenbewegungsdaten_AV!B:B,A230,Anlagenbewegungsdaten_AV!D:D),2),ROUND(M230*L230%,2))</f>
        <v>0</v>
      </c>
      <c r="O230" s="328">
        <f>ROUND(N230-SUMIF(Anlagenbewegungsdaten_AV!B:B,A230,Anlagenbewegungsdaten_AV!D:D),3)</f>
        <v>0</v>
      </c>
    </row>
    <row r="231" spans="1:15" ht="15" customHeight="1" x14ac:dyDescent="0.25">
      <c r="A231" s="261" t="s">
        <v>1612</v>
      </c>
      <c r="B231" s="172" t="s">
        <v>2108</v>
      </c>
      <c r="C231" s="172" t="s">
        <v>4039</v>
      </c>
      <c r="D231" s="172" t="s">
        <v>1613</v>
      </c>
      <c r="E231" s="172" t="s">
        <v>2483</v>
      </c>
      <c r="F231" s="287">
        <v>21.67</v>
      </c>
      <c r="G231" s="331">
        <f>ROUND(SUMIF(Anlagenbewegungsdaten!B:B,A231,Anlagenbewegungsdaten!C:C),3)</f>
        <v>0</v>
      </c>
      <c r="H231" s="332">
        <f>IF(ISBLANK(F231),ROUND(SUMIF(Anlagenbewegungsdaten!B:B,A231,Anlagenbewegungsdaten!D:D),2),ROUND(G231*F231%,2))</f>
        <v>0</v>
      </c>
      <c r="I231" s="332">
        <f>ROUND((H231-SUMIF(Anlagenbewegungsdaten!$B:$B,A231,Anlagenbewegungsdaten!D:D)),3)</f>
        <v>0</v>
      </c>
      <c r="J231" s="333" t="s">
        <v>5179</v>
      </c>
      <c r="K231" s="333" t="s">
        <v>5193</v>
      </c>
      <c r="L231" s="510">
        <v>17.34</v>
      </c>
      <c r="M231" s="330">
        <f>ROUND(SUMIF(Anlagenbewegungsdaten_AV!B:B,A231,Anlagenbewegungsdaten_AV!C:C),3)</f>
        <v>0</v>
      </c>
      <c r="N231" s="328">
        <f>IF(ISBLANK(L231),ROUND(SUMIF(Anlagenbewegungsdaten_AV!B:B,A231,Anlagenbewegungsdaten_AV!D:D),2),ROUND(M231*L231%,2))</f>
        <v>0</v>
      </c>
      <c r="O231" s="328">
        <f>ROUND(N231-SUMIF(Anlagenbewegungsdaten_AV!B:B,A231,Anlagenbewegungsdaten_AV!D:D),3)</f>
        <v>0</v>
      </c>
    </row>
    <row r="232" spans="1:15" ht="15" customHeight="1" x14ac:dyDescent="0.25">
      <c r="A232" s="261" t="s">
        <v>1614</v>
      </c>
      <c r="B232" s="172" t="s">
        <v>2108</v>
      </c>
      <c r="C232" s="172" t="s">
        <v>4039</v>
      </c>
      <c r="D232" s="182" t="s">
        <v>1615</v>
      </c>
      <c r="E232" s="172" t="s">
        <v>1560</v>
      </c>
      <c r="F232" s="287">
        <v>24.67</v>
      </c>
      <c r="G232" s="331">
        <f>ROUND(SUMIF(Anlagenbewegungsdaten!B:B,A232,Anlagenbewegungsdaten!C:C),3)</f>
        <v>0</v>
      </c>
      <c r="H232" s="332">
        <f>IF(ISBLANK(F232),ROUND(SUMIF(Anlagenbewegungsdaten!B:B,A232,Anlagenbewegungsdaten!D:D),2),ROUND(G232*F232%,2))</f>
        <v>0</v>
      </c>
      <c r="I232" s="332">
        <f>ROUND((H232-SUMIF(Anlagenbewegungsdaten!$B:$B,A232,Anlagenbewegungsdaten!D:D)),3)</f>
        <v>0</v>
      </c>
      <c r="J232" s="333" t="s">
        <v>5179</v>
      </c>
      <c r="K232" s="333" t="s">
        <v>5193</v>
      </c>
      <c r="L232" s="510">
        <v>19.739999999999998</v>
      </c>
      <c r="M232" s="330">
        <f>ROUND(SUMIF(Anlagenbewegungsdaten_AV!B:B,A232,Anlagenbewegungsdaten_AV!C:C),3)</f>
        <v>0</v>
      </c>
      <c r="N232" s="328">
        <f>IF(ISBLANK(L232),ROUND(SUMIF(Anlagenbewegungsdaten_AV!B:B,A232,Anlagenbewegungsdaten_AV!D:D),2),ROUND(M232*L232%,2))</f>
        <v>0</v>
      </c>
      <c r="O232" s="328">
        <f>ROUND(N232-SUMIF(Anlagenbewegungsdaten_AV!B:B,A232,Anlagenbewegungsdaten_AV!D:D),3)</f>
        <v>0</v>
      </c>
    </row>
    <row r="233" spans="1:15" ht="15" customHeight="1" x14ac:dyDescent="0.25">
      <c r="A233" s="261" t="s">
        <v>1616</v>
      </c>
      <c r="B233" s="172" t="s">
        <v>2108</v>
      </c>
      <c r="C233" s="172" t="s">
        <v>4039</v>
      </c>
      <c r="D233" s="172" t="s">
        <v>1617</v>
      </c>
      <c r="E233" s="172" t="s">
        <v>1563</v>
      </c>
      <c r="F233" s="287">
        <v>24.67</v>
      </c>
      <c r="G233" s="331">
        <f>ROUND(SUMIF(Anlagenbewegungsdaten!B:B,A233,Anlagenbewegungsdaten!C:C),3)</f>
        <v>0</v>
      </c>
      <c r="H233" s="332">
        <f>IF(ISBLANK(F233),ROUND(SUMIF(Anlagenbewegungsdaten!B:B,A233,Anlagenbewegungsdaten!D:D),2),ROUND(G233*F233%,2))</f>
        <v>0</v>
      </c>
      <c r="I233" s="332">
        <f>ROUND((H233-SUMIF(Anlagenbewegungsdaten!$B:$B,A233,Anlagenbewegungsdaten!D:D)),3)</f>
        <v>0</v>
      </c>
      <c r="J233" s="333" t="s">
        <v>5179</v>
      </c>
      <c r="K233" s="333" t="s">
        <v>5193</v>
      </c>
      <c r="L233" s="510">
        <v>19.739999999999998</v>
      </c>
      <c r="M233" s="330">
        <f>ROUND(SUMIF(Anlagenbewegungsdaten_AV!B:B,A233,Anlagenbewegungsdaten_AV!C:C),3)</f>
        <v>0</v>
      </c>
      <c r="N233" s="328">
        <f>IF(ISBLANK(L233),ROUND(SUMIF(Anlagenbewegungsdaten_AV!B:B,A233,Anlagenbewegungsdaten_AV!D:D),2),ROUND(M233*L233%,2))</f>
        <v>0</v>
      </c>
      <c r="O233" s="328">
        <f>ROUND(N233-SUMIF(Anlagenbewegungsdaten_AV!B:B,A233,Anlagenbewegungsdaten_AV!D:D),3)</f>
        <v>0</v>
      </c>
    </row>
    <row r="234" spans="1:15" ht="15" customHeight="1" x14ac:dyDescent="0.25">
      <c r="A234" s="261" t="s">
        <v>2593</v>
      </c>
      <c r="B234" s="172" t="s">
        <v>2108</v>
      </c>
      <c r="C234" s="172" t="s">
        <v>4039</v>
      </c>
      <c r="D234" s="172" t="s">
        <v>2594</v>
      </c>
      <c r="E234" s="172" t="s">
        <v>2576</v>
      </c>
      <c r="F234" s="287">
        <v>24.64</v>
      </c>
      <c r="G234" s="331">
        <f>ROUND(SUMIF(Anlagenbewegungsdaten!B:B,A234,Anlagenbewegungsdaten!C:C),3)</f>
        <v>0</v>
      </c>
      <c r="H234" s="332">
        <f>IF(ISBLANK(F234),ROUND(SUMIF(Anlagenbewegungsdaten!B:B,A234,Anlagenbewegungsdaten!D:D),2),ROUND(G234*F234%,2))</f>
        <v>0</v>
      </c>
      <c r="I234" s="332">
        <f>ROUND((H234-SUMIF(Anlagenbewegungsdaten!$B:$B,A234,Anlagenbewegungsdaten!D:D)),3)</f>
        <v>0</v>
      </c>
      <c r="J234" s="333" t="s">
        <v>5179</v>
      </c>
      <c r="K234" s="333" t="s">
        <v>5193</v>
      </c>
      <c r="L234" s="510">
        <v>19.71</v>
      </c>
      <c r="M234" s="330">
        <f>ROUND(SUMIF(Anlagenbewegungsdaten_AV!B:B,A234,Anlagenbewegungsdaten_AV!C:C),3)</f>
        <v>0</v>
      </c>
      <c r="N234" s="328">
        <f>IF(ISBLANK(L234),ROUND(SUMIF(Anlagenbewegungsdaten_AV!B:B,A234,Anlagenbewegungsdaten_AV!D:D),2),ROUND(M234*L234%,2))</f>
        <v>0</v>
      </c>
      <c r="O234" s="328">
        <f>ROUND(N234-SUMIF(Anlagenbewegungsdaten_AV!B:B,A234,Anlagenbewegungsdaten_AV!D:D),3)</f>
        <v>0</v>
      </c>
    </row>
    <row r="235" spans="1:15" ht="15" customHeight="1" x14ac:dyDescent="0.25">
      <c r="A235" s="261" t="s">
        <v>3337</v>
      </c>
      <c r="B235" s="172" t="s">
        <v>2108</v>
      </c>
      <c r="C235" s="172" t="s">
        <v>4039</v>
      </c>
      <c r="D235" s="172" t="s">
        <v>3338</v>
      </c>
      <c r="E235" s="172" t="s">
        <v>3320</v>
      </c>
      <c r="F235" s="287">
        <v>24.61</v>
      </c>
      <c r="G235" s="331">
        <f>ROUND(SUMIF(Anlagenbewegungsdaten!B:B,A235,Anlagenbewegungsdaten!C:C),3)</f>
        <v>0</v>
      </c>
      <c r="H235" s="332">
        <f>IF(ISBLANK(F235),ROUND(SUMIF(Anlagenbewegungsdaten!B:B,A235,Anlagenbewegungsdaten!D:D),2),ROUND(G235*F235%,2))</f>
        <v>0</v>
      </c>
      <c r="I235" s="332">
        <f>ROUND((H235-SUMIF(Anlagenbewegungsdaten!$B:$B,A235,Anlagenbewegungsdaten!D:D)),3)</f>
        <v>0</v>
      </c>
      <c r="J235" s="333" t="s">
        <v>5179</v>
      </c>
      <c r="K235" s="333" t="s">
        <v>5193</v>
      </c>
      <c r="L235" s="510">
        <v>19.690000000000001</v>
      </c>
      <c r="M235" s="330">
        <f>ROUND(SUMIF(Anlagenbewegungsdaten_AV!B:B,A235,Anlagenbewegungsdaten_AV!C:C),3)</f>
        <v>0</v>
      </c>
      <c r="N235" s="328">
        <f>IF(ISBLANK(L235),ROUND(SUMIF(Anlagenbewegungsdaten_AV!B:B,A235,Anlagenbewegungsdaten_AV!D:D),2),ROUND(M235*L235%,2))</f>
        <v>0</v>
      </c>
      <c r="O235" s="328">
        <f>ROUND(N235-SUMIF(Anlagenbewegungsdaten_AV!B:B,A235,Anlagenbewegungsdaten_AV!D:D),3)</f>
        <v>0</v>
      </c>
    </row>
    <row r="236" spans="1:15" ht="15" customHeight="1" x14ac:dyDescent="0.25">
      <c r="A236" s="273" t="s">
        <v>4110</v>
      </c>
      <c r="B236" s="191" t="s">
        <v>2108</v>
      </c>
      <c r="C236" s="191" t="s">
        <v>4039</v>
      </c>
      <c r="D236" s="191" t="s">
        <v>4111</v>
      </c>
      <c r="E236" s="191" t="s">
        <v>4093</v>
      </c>
      <c r="F236" s="288">
        <v>24.58</v>
      </c>
      <c r="G236" s="331">
        <f>ROUND(SUMIF(Anlagenbewegungsdaten!B:B,A236,Anlagenbewegungsdaten!C:C),3)</f>
        <v>0</v>
      </c>
      <c r="H236" s="332">
        <f>IF(ISBLANK(F236),ROUND(SUMIF(Anlagenbewegungsdaten!B:B,A236,Anlagenbewegungsdaten!D:D),2),ROUND(G236*F236%,2))</f>
        <v>0</v>
      </c>
      <c r="I236" s="332">
        <f>ROUND((H236-SUMIF(Anlagenbewegungsdaten!$B:$B,A236,Anlagenbewegungsdaten!D:D)),3)</f>
        <v>0</v>
      </c>
      <c r="J236" s="333" t="s">
        <v>5179</v>
      </c>
      <c r="K236" s="333" t="s">
        <v>5193</v>
      </c>
      <c r="L236" s="510">
        <v>19.66</v>
      </c>
      <c r="M236" s="330">
        <f>ROUND(SUMIF(Anlagenbewegungsdaten_AV!B:B,A236,Anlagenbewegungsdaten_AV!C:C),3)</f>
        <v>0</v>
      </c>
      <c r="N236" s="328">
        <f>IF(ISBLANK(L236),ROUND(SUMIF(Anlagenbewegungsdaten_AV!B:B,A236,Anlagenbewegungsdaten_AV!D:D),2),ROUND(M236*L236%,2))</f>
        <v>0</v>
      </c>
      <c r="O236" s="328">
        <f>ROUND(N236-SUMIF(Anlagenbewegungsdaten_AV!B:B,A236,Anlagenbewegungsdaten_AV!D:D),3)</f>
        <v>0</v>
      </c>
    </row>
    <row r="237" spans="1:15" ht="15" customHeight="1" x14ac:dyDescent="0.25">
      <c r="A237" s="261" t="s">
        <v>1618</v>
      </c>
      <c r="B237" s="172" t="s">
        <v>2108</v>
      </c>
      <c r="C237" s="172" t="s">
        <v>4039</v>
      </c>
      <c r="D237" s="172" t="s">
        <v>1619</v>
      </c>
      <c r="E237" s="172" t="s">
        <v>2483</v>
      </c>
      <c r="F237" s="287">
        <v>24.67</v>
      </c>
      <c r="G237" s="331">
        <f>ROUND(SUMIF(Anlagenbewegungsdaten!B:B,A237,Anlagenbewegungsdaten!C:C),3)</f>
        <v>0</v>
      </c>
      <c r="H237" s="332">
        <f>IF(ISBLANK(F237),ROUND(SUMIF(Anlagenbewegungsdaten!B:B,A237,Anlagenbewegungsdaten!D:D),2),ROUND(G237*F237%,2))</f>
        <v>0</v>
      </c>
      <c r="I237" s="332">
        <f>ROUND((H237-SUMIF(Anlagenbewegungsdaten!$B:$B,A237,Anlagenbewegungsdaten!D:D)),3)</f>
        <v>0</v>
      </c>
      <c r="J237" s="333" t="s">
        <v>5179</v>
      </c>
      <c r="K237" s="333" t="s">
        <v>5193</v>
      </c>
      <c r="L237" s="510">
        <v>19.739999999999998</v>
      </c>
      <c r="M237" s="330">
        <f>ROUND(SUMIF(Anlagenbewegungsdaten_AV!B:B,A237,Anlagenbewegungsdaten_AV!C:C),3)</f>
        <v>0</v>
      </c>
      <c r="N237" s="328">
        <f>IF(ISBLANK(L237),ROUND(SUMIF(Anlagenbewegungsdaten_AV!B:B,A237,Anlagenbewegungsdaten_AV!D:D),2),ROUND(M237*L237%,2))</f>
        <v>0</v>
      </c>
      <c r="O237" s="328">
        <f>ROUND(N237-SUMIF(Anlagenbewegungsdaten_AV!B:B,A237,Anlagenbewegungsdaten_AV!D:D),3)</f>
        <v>0</v>
      </c>
    </row>
    <row r="238" spans="1:15" ht="15" customHeight="1" x14ac:dyDescent="0.25">
      <c r="A238" s="261" t="s">
        <v>1620</v>
      </c>
      <c r="B238" s="172" t="s">
        <v>2108</v>
      </c>
      <c r="C238" s="172" t="s">
        <v>4039</v>
      </c>
      <c r="D238" s="172" t="s">
        <v>1621</v>
      </c>
      <c r="E238" s="172" t="s">
        <v>1560</v>
      </c>
      <c r="F238" s="287">
        <v>27.67</v>
      </c>
      <c r="G238" s="331">
        <f>ROUND(SUMIF(Anlagenbewegungsdaten!B:B,A238,Anlagenbewegungsdaten!C:C),3)</f>
        <v>0</v>
      </c>
      <c r="H238" s="332">
        <f>IF(ISBLANK(F238),ROUND(SUMIF(Anlagenbewegungsdaten!B:B,A238,Anlagenbewegungsdaten!D:D),2),ROUND(G238*F238%,2))</f>
        <v>0</v>
      </c>
      <c r="I238" s="332">
        <f>ROUND((H238-SUMIF(Anlagenbewegungsdaten!$B:$B,A238,Anlagenbewegungsdaten!D:D)),3)</f>
        <v>0</v>
      </c>
      <c r="J238" s="333" t="s">
        <v>5179</v>
      </c>
      <c r="K238" s="333" t="s">
        <v>5193</v>
      </c>
      <c r="L238" s="510">
        <v>22.14</v>
      </c>
      <c r="M238" s="330">
        <f>ROUND(SUMIF(Anlagenbewegungsdaten_AV!B:B,A238,Anlagenbewegungsdaten_AV!C:C),3)</f>
        <v>0</v>
      </c>
      <c r="N238" s="328">
        <f>IF(ISBLANK(L238),ROUND(SUMIF(Anlagenbewegungsdaten_AV!B:B,A238,Anlagenbewegungsdaten_AV!D:D),2),ROUND(M238*L238%,2))</f>
        <v>0</v>
      </c>
      <c r="O238" s="328">
        <f>ROUND(N238-SUMIF(Anlagenbewegungsdaten_AV!B:B,A238,Anlagenbewegungsdaten_AV!D:D),3)</f>
        <v>0</v>
      </c>
    </row>
    <row r="239" spans="1:15" ht="15" customHeight="1" x14ac:dyDescent="0.25">
      <c r="A239" s="261" t="s">
        <v>1622</v>
      </c>
      <c r="B239" s="172" t="s">
        <v>2108</v>
      </c>
      <c r="C239" s="172" t="s">
        <v>4039</v>
      </c>
      <c r="D239" s="172" t="s">
        <v>1623</v>
      </c>
      <c r="E239" s="172" t="s">
        <v>1563</v>
      </c>
      <c r="F239" s="287">
        <v>27.67</v>
      </c>
      <c r="G239" s="331">
        <f>ROUND(SUMIF(Anlagenbewegungsdaten!B:B,A239,Anlagenbewegungsdaten!C:C),3)</f>
        <v>0</v>
      </c>
      <c r="H239" s="332">
        <f>IF(ISBLANK(F239),ROUND(SUMIF(Anlagenbewegungsdaten!B:B,A239,Anlagenbewegungsdaten!D:D),2),ROUND(G239*F239%,2))</f>
        <v>0</v>
      </c>
      <c r="I239" s="332">
        <f>ROUND((H239-SUMIF(Anlagenbewegungsdaten!$B:$B,A239,Anlagenbewegungsdaten!D:D)),3)</f>
        <v>0</v>
      </c>
      <c r="J239" s="333" t="s">
        <v>5179</v>
      </c>
      <c r="K239" s="333" t="s">
        <v>5193</v>
      </c>
      <c r="L239" s="510">
        <v>22.14</v>
      </c>
      <c r="M239" s="330">
        <f>ROUND(SUMIF(Anlagenbewegungsdaten_AV!B:B,A239,Anlagenbewegungsdaten_AV!C:C),3)</f>
        <v>0</v>
      </c>
      <c r="N239" s="328">
        <f>IF(ISBLANK(L239),ROUND(SUMIF(Anlagenbewegungsdaten_AV!B:B,A239,Anlagenbewegungsdaten_AV!D:D),2),ROUND(M239*L239%,2))</f>
        <v>0</v>
      </c>
      <c r="O239" s="328">
        <f>ROUND(N239-SUMIF(Anlagenbewegungsdaten_AV!B:B,A239,Anlagenbewegungsdaten_AV!D:D),3)</f>
        <v>0</v>
      </c>
    </row>
    <row r="240" spans="1:15" ht="15" customHeight="1" x14ac:dyDescent="0.25">
      <c r="A240" s="261" t="s">
        <v>2595</v>
      </c>
      <c r="B240" s="172" t="s">
        <v>2108</v>
      </c>
      <c r="C240" s="172" t="s">
        <v>4039</v>
      </c>
      <c r="D240" s="172" t="s">
        <v>2596</v>
      </c>
      <c r="E240" s="172" t="s">
        <v>2576</v>
      </c>
      <c r="F240" s="287">
        <v>27.64</v>
      </c>
      <c r="G240" s="331">
        <f>ROUND(SUMIF(Anlagenbewegungsdaten!B:B,A240,Anlagenbewegungsdaten!C:C),3)</f>
        <v>0</v>
      </c>
      <c r="H240" s="332">
        <f>IF(ISBLANK(F240),ROUND(SUMIF(Anlagenbewegungsdaten!B:B,A240,Anlagenbewegungsdaten!D:D),2),ROUND(G240*F240%,2))</f>
        <v>0</v>
      </c>
      <c r="I240" s="332">
        <f>ROUND((H240-SUMIF(Anlagenbewegungsdaten!$B:$B,A240,Anlagenbewegungsdaten!D:D)),3)</f>
        <v>0</v>
      </c>
      <c r="J240" s="333" t="s">
        <v>5179</v>
      </c>
      <c r="K240" s="333" t="s">
        <v>5193</v>
      </c>
      <c r="L240" s="510">
        <v>22.11</v>
      </c>
      <c r="M240" s="330">
        <f>ROUND(SUMIF(Anlagenbewegungsdaten_AV!B:B,A240,Anlagenbewegungsdaten_AV!C:C),3)</f>
        <v>0</v>
      </c>
      <c r="N240" s="328">
        <f>IF(ISBLANK(L240),ROUND(SUMIF(Anlagenbewegungsdaten_AV!B:B,A240,Anlagenbewegungsdaten_AV!D:D),2),ROUND(M240*L240%,2))</f>
        <v>0</v>
      </c>
      <c r="O240" s="328">
        <f>ROUND(N240-SUMIF(Anlagenbewegungsdaten_AV!B:B,A240,Anlagenbewegungsdaten_AV!D:D),3)</f>
        <v>0</v>
      </c>
    </row>
    <row r="241" spans="1:15" ht="15" customHeight="1" x14ac:dyDescent="0.25">
      <c r="A241" s="261" t="s">
        <v>3339</v>
      </c>
      <c r="B241" s="172" t="s">
        <v>2108</v>
      </c>
      <c r="C241" s="172" t="s">
        <v>4039</v>
      </c>
      <c r="D241" s="172" t="s">
        <v>3340</v>
      </c>
      <c r="E241" s="172" t="s">
        <v>3320</v>
      </c>
      <c r="F241" s="287">
        <v>27.61</v>
      </c>
      <c r="G241" s="331">
        <f>ROUND(SUMIF(Anlagenbewegungsdaten!B:B,A241,Anlagenbewegungsdaten!C:C),3)</f>
        <v>0</v>
      </c>
      <c r="H241" s="332">
        <f>IF(ISBLANK(F241),ROUND(SUMIF(Anlagenbewegungsdaten!B:B,A241,Anlagenbewegungsdaten!D:D),2),ROUND(G241*F241%,2))</f>
        <v>0</v>
      </c>
      <c r="I241" s="332">
        <f>ROUND((H241-SUMIF(Anlagenbewegungsdaten!$B:$B,A241,Anlagenbewegungsdaten!D:D)),3)</f>
        <v>0</v>
      </c>
      <c r="J241" s="333" t="s">
        <v>5179</v>
      </c>
      <c r="K241" s="333" t="s">
        <v>5193</v>
      </c>
      <c r="L241" s="510">
        <v>22.09</v>
      </c>
      <c r="M241" s="330">
        <f>ROUND(SUMIF(Anlagenbewegungsdaten_AV!B:B,A241,Anlagenbewegungsdaten_AV!C:C),3)</f>
        <v>0</v>
      </c>
      <c r="N241" s="328">
        <f>IF(ISBLANK(L241),ROUND(SUMIF(Anlagenbewegungsdaten_AV!B:B,A241,Anlagenbewegungsdaten_AV!D:D),2),ROUND(M241*L241%,2))</f>
        <v>0</v>
      </c>
      <c r="O241" s="328">
        <f>ROUND(N241-SUMIF(Anlagenbewegungsdaten_AV!B:B,A241,Anlagenbewegungsdaten_AV!D:D),3)</f>
        <v>0</v>
      </c>
    </row>
    <row r="242" spans="1:15" ht="15" customHeight="1" x14ac:dyDescent="0.25">
      <c r="A242" s="273" t="s">
        <v>4112</v>
      </c>
      <c r="B242" s="191" t="s">
        <v>2108</v>
      </c>
      <c r="C242" s="191" t="s">
        <v>4039</v>
      </c>
      <c r="D242" s="191" t="s">
        <v>4113</v>
      </c>
      <c r="E242" s="191" t="s">
        <v>4093</v>
      </c>
      <c r="F242" s="288">
        <v>27.58</v>
      </c>
      <c r="G242" s="331">
        <f>ROUND(SUMIF(Anlagenbewegungsdaten!B:B,A242,Anlagenbewegungsdaten!C:C),3)</f>
        <v>0</v>
      </c>
      <c r="H242" s="332">
        <f>IF(ISBLANK(F242),ROUND(SUMIF(Anlagenbewegungsdaten!B:B,A242,Anlagenbewegungsdaten!D:D),2),ROUND(G242*F242%,2))</f>
        <v>0</v>
      </c>
      <c r="I242" s="332">
        <f>ROUND((H242-SUMIF(Anlagenbewegungsdaten!$B:$B,A242,Anlagenbewegungsdaten!D:D)),3)</f>
        <v>0</v>
      </c>
      <c r="J242" s="333" t="s">
        <v>5179</v>
      </c>
      <c r="K242" s="333" t="s">
        <v>5193</v>
      </c>
      <c r="L242" s="510">
        <v>22.06</v>
      </c>
      <c r="M242" s="330">
        <f>ROUND(SUMIF(Anlagenbewegungsdaten_AV!B:B,A242,Anlagenbewegungsdaten_AV!C:C),3)</f>
        <v>0</v>
      </c>
      <c r="N242" s="328">
        <f>IF(ISBLANK(L242),ROUND(SUMIF(Anlagenbewegungsdaten_AV!B:B,A242,Anlagenbewegungsdaten_AV!D:D),2),ROUND(M242*L242%,2))</f>
        <v>0</v>
      </c>
      <c r="O242" s="328">
        <f>ROUND(N242-SUMIF(Anlagenbewegungsdaten_AV!B:B,A242,Anlagenbewegungsdaten_AV!D:D),3)</f>
        <v>0</v>
      </c>
    </row>
    <row r="243" spans="1:15" ht="15" customHeight="1" x14ac:dyDescent="0.25">
      <c r="A243" s="261" t="s">
        <v>1624</v>
      </c>
      <c r="B243" s="172" t="s">
        <v>2108</v>
      </c>
      <c r="C243" s="172" t="s">
        <v>4039</v>
      </c>
      <c r="D243" s="172" t="s">
        <v>1625</v>
      </c>
      <c r="E243" s="172" t="s">
        <v>2483</v>
      </c>
      <c r="F243" s="287">
        <v>25.67</v>
      </c>
      <c r="G243" s="331">
        <f>ROUND(SUMIF(Anlagenbewegungsdaten!B:B,A243,Anlagenbewegungsdaten!C:C),3)</f>
        <v>0</v>
      </c>
      <c r="H243" s="332">
        <f>IF(ISBLANK(F243),ROUND(SUMIF(Anlagenbewegungsdaten!B:B,A243,Anlagenbewegungsdaten!D:D),2),ROUND(G243*F243%,2))</f>
        <v>0</v>
      </c>
      <c r="I243" s="332">
        <f>ROUND((H243-SUMIF(Anlagenbewegungsdaten!$B:$B,A243,Anlagenbewegungsdaten!D:D)),3)</f>
        <v>0</v>
      </c>
      <c r="J243" s="333" t="s">
        <v>5179</v>
      </c>
      <c r="K243" s="333" t="s">
        <v>5193</v>
      </c>
      <c r="L243" s="510">
        <v>20.54</v>
      </c>
      <c r="M243" s="330">
        <f>ROUND(SUMIF(Anlagenbewegungsdaten_AV!B:B,A243,Anlagenbewegungsdaten_AV!C:C),3)</f>
        <v>0</v>
      </c>
      <c r="N243" s="328">
        <f>IF(ISBLANK(L243),ROUND(SUMIF(Anlagenbewegungsdaten_AV!B:B,A243,Anlagenbewegungsdaten_AV!D:D),2),ROUND(M243*L243%,2))</f>
        <v>0</v>
      </c>
      <c r="O243" s="328">
        <f>ROUND(N243-SUMIF(Anlagenbewegungsdaten_AV!B:B,A243,Anlagenbewegungsdaten_AV!D:D),3)</f>
        <v>0</v>
      </c>
    </row>
    <row r="244" spans="1:15" ht="15" customHeight="1" x14ac:dyDescent="0.25">
      <c r="A244" s="261" t="s">
        <v>1626</v>
      </c>
      <c r="B244" s="172" t="s">
        <v>2108</v>
      </c>
      <c r="C244" s="172" t="s">
        <v>4039</v>
      </c>
      <c r="D244" s="182" t="s">
        <v>1627</v>
      </c>
      <c r="E244" s="172" t="s">
        <v>1560</v>
      </c>
      <c r="F244" s="287">
        <v>28.67</v>
      </c>
      <c r="G244" s="331">
        <f>ROUND(SUMIF(Anlagenbewegungsdaten!B:B,A244,Anlagenbewegungsdaten!C:C),3)</f>
        <v>0</v>
      </c>
      <c r="H244" s="332">
        <f>IF(ISBLANK(F244),ROUND(SUMIF(Anlagenbewegungsdaten!B:B,A244,Anlagenbewegungsdaten!D:D),2),ROUND(G244*F244%,2))</f>
        <v>0</v>
      </c>
      <c r="I244" s="332">
        <f>ROUND((H244-SUMIF(Anlagenbewegungsdaten!$B:$B,A244,Anlagenbewegungsdaten!D:D)),3)</f>
        <v>0</v>
      </c>
      <c r="J244" s="333" t="s">
        <v>5179</v>
      </c>
      <c r="K244" s="333" t="s">
        <v>5193</v>
      </c>
      <c r="L244" s="510">
        <v>22.94</v>
      </c>
      <c r="M244" s="330">
        <f>ROUND(SUMIF(Anlagenbewegungsdaten_AV!B:B,A244,Anlagenbewegungsdaten_AV!C:C),3)</f>
        <v>0</v>
      </c>
      <c r="N244" s="328">
        <f>IF(ISBLANK(L244),ROUND(SUMIF(Anlagenbewegungsdaten_AV!B:B,A244,Anlagenbewegungsdaten_AV!D:D),2),ROUND(M244*L244%,2))</f>
        <v>0</v>
      </c>
      <c r="O244" s="328">
        <f>ROUND(N244-SUMIF(Anlagenbewegungsdaten_AV!B:B,A244,Anlagenbewegungsdaten_AV!D:D),3)</f>
        <v>0</v>
      </c>
    </row>
    <row r="245" spans="1:15" ht="15" customHeight="1" x14ac:dyDescent="0.25">
      <c r="A245" s="261" t="s">
        <v>1628</v>
      </c>
      <c r="B245" s="172" t="s">
        <v>2108</v>
      </c>
      <c r="C245" s="172" t="s">
        <v>4039</v>
      </c>
      <c r="D245" s="172" t="s">
        <v>1629</v>
      </c>
      <c r="E245" s="172" t="s">
        <v>1563</v>
      </c>
      <c r="F245" s="287">
        <v>28.67</v>
      </c>
      <c r="G245" s="331">
        <f>ROUND(SUMIF(Anlagenbewegungsdaten!B:B,A245,Anlagenbewegungsdaten!C:C),3)</f>
        <v>0</v>
      </c>
      <c r="H245" s="332">
        <f>IF(ISBLANK(F245),ROUND(SUMIF(Anlagenbewegungsdaten!B:B,A245,Anlagenbewegungsdaten!D:D),2),ROUND(G245*F245%,2))</f>
        <v>0</v>
      </c>
      <c r="I245" s="332">
        <f>ROUND((H245-SUMIF(Anlagenbewegungsdaten!$B:$B,A245,Anlagenbewegungsdaten!D:D)),3)</f>
        <v>0</v>
      </c>
      <c r="J245" s="333" t="s">
        <v>5179</v>
      </c>
      <c r="K245" s="333" t="s">
        <v>5193</v>
      </c>
      <c r="L245" s="510">
        <v>22.94</v>
      </c>
      <c r="M245" s="330">
        <f>ROUND(SUMIF(Anlagenbewegungsdaten_AV!B:B,A245,Anlagenbewegungsdaten_AV!C:C),3)</f>
        <v>0</v>
      </c>
      <c r="N245" s="328">
        <f>IF(ISBLANK(L245),ROUND(SUMIF(Anlagenbewegungsdaten_AV!B:B,A245,Anlagenbewegungsdaten_AV!D:D),2),ROUND(M245*L245%,2))</f>
        <v>0</v>
      </c>
      <c r="O245" s="328">
        <f>ROUND(N245-SUMIF(Anlagenbewegungsdaten_AV!B:B,A245,Anlagenbewegungsdaten_AV!D:D),3)</f>
        <v>0</v>
      </c>
    </row>
    <row r="246" spans="1:15" ht="15" customHeight="1" x14ac:dyDescent="0.25">
      <c r="A246" s="261" t="s">
        <v>2597</v>
      </c>
      <c r="B246" s="172" t="s">
        <v>2108</v>
      </c>
      <c r="C246" s="172" t="s">
        <v>4039</v>
      </c>
      <c r="D246" s="172" t="s">
        <v>2598</v>
      </c>
      <c r="E246" s="172" t="s">
        <v>2576</v>
      </c>
      <c r="F246" s="287">
        <v>28.64</v>
      </c>
      <c r="G246" s="331">
        <f>ROUND(SUMIF(Anlagenbewegungsdaten!B:B,A246,Anlagenbewegungsdaten!C:C),3)</f>
        <v>0</v>
      </c>
      <c r="H246" s="332">
        <f>IF(ISBLANK(F246),ROUND(SUMIF(Anlagenbewegungsdaten!B:B,A246,Anlagenbewegungsdaten!D:D),2),ROUND(G246*F246%,2))</f>
        <v>0</v>
      </c>
      <c r="I246" s="332">
        <f>ROUND((H246-SUMIF(Anlagenbewegungsdaten!$B:$B,A246,Anlagenbewegungsdaten!D:D)),3)</f>
        <v>0</v>
      </c>
      <c r="J246" s="333" t="s">
        <v>5179</v>
      </c>
      <c r="K246" s="333" t="s">
        <v>5193</v>
      </c>
      <c r="L246" s="510">
        <v>22.91</v>
      </c>
      <c r="M246" s="330">
        <f>ROUND(SUMIF(Anlagenbewegungsdaten_AV!B:B,A246,Anlagenbewegungsdaten_AV!C:C),3)</f>
        <v>0</v>
      </c>
      <c r="N246" s="328">
        <f>IF(ISBLANK(L246),ROUND(SUMIF(Anlagenbewegungsdaten_AV!B:B,A246,Anlagenbewegungsdaten_AV!D:D),2),ROUND(M246*L246%,2))</f>
        <v>0</v>
      </c>
      <c r="O246" s="328">
        <f>ROUND(N246-SUMIF(Anlagenbewegungsdaten_AV!B:B,A246,Anlagenbewegungsdaten_AV!D:D),3)</f>
        <v>0</v>
      </c>
    </row>
    <row r="247" spans="1:15" ht="15" customHeight="1" x14ac:dyDescent="0.25">
      <c r="A247" s="261" t="s">
        <v>3341</v>
      </c>
      <c r="B247" s="172" t="s">
        <v>2108</v>
      </c>
      <c r="C247" s="172" t="s">
        <v>4039</v>
      </c>
      <c r="D247" s="172" t="s">
        <v>3342</v>
      </c>
      <c r="E247" s="172" t="s">
        <v>3320</v>
      </c>
      <c r="F247" s="287">
        <v>28.61</v>
      </c>
      <c r="G247" s="331">
        <f>ROUND(SUMIF(Anlagenbewegungsdaten!B:B,A247,Anlagenbewegungsdaten!C:C),3)</f>
        <v>0</v>
      </c>
      <c r="H247" s="332">
        <f>IF(ISBLANK(F247),ROUND(SUMIF(Anlagenbewegungsdaten!B:B,A247,Anlagenbewegungsdaten!D:D),2),ROUND(G247*F247%,2))</f>
        <v>0</v>
      </c>
      <c r="I247" s="332">
        <f>ROUND((H247-SUMIF(Anlagenbewegungsdaten!$B:$B,A247,Anlagenbewegungsdaten!D:D)),3)</f>
        <v>0</v>
      </c>
      <c r="J247" s="333" t="s">
        <v>5179</v>
      </c>
      <c r="K247" s="333" t="s">
        <v>5193</v>
      </c>
      <c r="L247" s="510">
        <v>22.89</v>
      </c>
      <c r="M247" s="330">
        <f>ROUND(SUMIF(Anlagenbewegungsdaten_AV!B:B,A247,Anlagenbewegungsdaten_AV!C:C),3)</f>
        <v>0</v>
      </c>
      <c r="N247" s="328">
        <f>IF(ISBLANK(L247),ROUND(SUMIF(Anlagenbewegungsdaten_AV!B:B,A247,Anlagenbewegungsdaten_AV!D:D),2),ROUND(M247*L247%,2))</f>
        <v>0</v>
      </c>
      <c r="O247" s="328">
        <f>ROUND(N247-SUMIF(Anlagenbewegungsdaten_AV!B:B,A247,Anlagenbewegungsdaten_AV!D:D),3)</f>
        <v>0</v>
      </c>
    </row>
    <row r="248" spans="1:15" ht="15" customHeight="1" x14ac:dyDescent="0.25">
      <c r="A248" s="273" t="s">
        <v>4114</v>
      </c>
      <c r="B248" s="191" t="s">
        <v>2108</v>
      </c>
      <c r="C248" s="191" t="s">
        <v>4039</v>
      </c>
      <c r="D248" s="191" t="s">
        <v>4115</v>
      </c>
      <c r="E248" s="191" t="s">
        <v>4093</v>
      </c>
      <c r="F248" s="288">
        <v>28.58</v>
      </c>
      <c r="G248" s="331">
        <f>ROUND(SUMIF(Anlagenbewegungsdaten!B:B,A248,Anlagenbewegungsdaten!C:C),3)</f>
        <v>0</v>
      </c>
      <c r="H248" s="332">
        <f>IF(ISBLANK(F248),ROUND(SUMIF(Anlagenbewegungsdaten!B:B,A248,Anlagenbewegungsdaten!D:D),2),ROUND(G248*F248%,2))</f>
        <v>0</v>
      </c>
      <c r="I248" s="332">
        <f>ROUND((H248-SUMIF(Anlagenbewegungsdaten!$B:$B,A248,Anlagenbewegungsdaten!D:D)),3)</f>
        <v>0</v>
      </c>
      <c r="J248" s="333" t="s">
        <v>5179</v>
      </c>
      <c r="K248" s="333" t="s">
        <v>5193</v>
      </c>
      <c r="L248" s="510">
        <v>22.86</v>
      </c>
      <c r="M248" s="330">
        <f>ROUND(SUMIF(Anlagenbewegungsdaten_AV!B:B,A248,Anlagenbewegungsdaten_AV!C:C),3)</f>
        <v>0</v>
      </c>
      <c r="N248" s="328">
        <f>IF(ISBLANK(L248),ROUND(SUMIF(Anlagenbewegungsdaten_AV!B:B,A248,Anlagenbewegungsdaten_AV!D:D),2),ROUND(M248*L248%,2))</f>
        <v>0</v>
      </c>
      <c r="O248" s="328">
        <f>ROUND(N248-SUMIF(Anlagenbewegungsdaten_AV!B:B,A248,Anlagenbewegungsdaten_AV!D:D),3)</f>
        <v>0</v>
      </c>
    </row>
    <row r="249" spans="1:15" ht="15" customHeight="1" x14ac:dyDescent="0.25">
      <c r="A249" s="259" t="s">
        <v>2460</v>
      </c>
      <c r="B249" s="166" t="s">
        <v>2108</v>
      </c>
      <c r="C249" s="166" t="s">
        <v>4039</v>
      </c>
      <c r="D249" s="173" t="s">
        <v>1630</v>
      </c>
      <c r="E249" s="187" t="s">
        <v>2483</v>
      </c>
      <c r="F249" s="180">
        <v>10.23</v>
      </c>
      <c r="G249" s="331">
        <f>ROUND(SUMIF(Anlagenbewegungsdaten!B:B,A249,Anlagenbewegungsdaten!C:C),3)</f>
        <v>0</v>
      </c>
      <c r="H249" s="332">
        <f>IF(ISBLANK(F249),ROUND(SUMIF(Anlagenbewegungsdaten!B:B,A249,Anlagenbewegungsdaten!D:D),2),ROUND(G249*F249%,2))</f>
        <v>0</v>
      </c>
      <c r="I249" s="332">
        <f>ROUND((H249-SUMIF(Anlagenbewegungsdaten!$B:$B,A249,Anlagenbewegungsdaten!D:D)),3)</f>
        <v>0</v>
      </c>
      <c r="J249" s="333" t="s">
        <v>5179</v>
      </c>
      <c r="K249" s="333" t="s">
        <v>5193</v>
      </c>
      <c r="L249" s="510">
        <v>8.18</v>
      </c>
      <c r="M249" s="330">
        <f>ROUND(SUMIF(Anlagenbewegungsdaten_AV!B:B,A249,Anlagenbewegungsdaten_AV!C:C),3)</f>
        <v>0</v>
      </c>
      <c r="N249" s="328">
        <f>IF(ISBLANK(L249),ROUND(SUMIF(Anlagenbewegungsdaten_AV!B:B,A249,Anlagenbewegungsdaten_AV!D:D),2),ROUND(M249*L249%,2))</f>
        <v>0</v>
      </c>
      <c r="O249" s="328">
        <f>ROUND(N249-SUMIF(Anlagenbewegungsdaten_AV!B:B,A249,Anlagenbewegungsdaten_AV!D:D),3)</f>
        <v>0</v>
      </c>
    </row>
    <row r="250" spans="1:15" ht="15" customHeight="1" x14ac:dyDescent="0.25">
      <c r="A250" s="261" t="s">
        <v>1631</v>
      </c>
      <c r="B250" s="172" t="s">
        <v>2108</v>
      </c>
      <c r="C250" s="172" t="s">
        <v>4039</v>
      </c>
      <c r="D250" s="172" t="s">
        <v>1632</v>
      </c>
      <c r="E250" s="172" t="s">
        <v>1560</v>
      </c>
      <c r="F250" s="285">
        <v>13.23</v>
      </c>
      <c r="G250" s="331">
        <f>ROUND(SUMIF(Anlagenbewegungsdaten!B:B,A250,Anlagenbewegungsdaten!C:C),3)</f>
        <v>0</v>
      </c>
      <c r="H250" s="332">
        <f>IF(ISBLANK(F250),ROUND(SUMIF(Anlagenbewegungsdaten!B:B,A250,Anlagenbewegungsdaten!D:D),2),ROUND(G250*F250%,2))</f>
        <v>0</v>
      </c>
      <c r="I250" s="332">
        <f>ROUND((H250-SUMIF(Anlagenbewegungsdaten!$B:$B,A250,Anlagenbewegungsdaten!D:D)),3)</f>
        <v>0</v>
      </c>
      <c r="J250" s="333" t="s">
        <v>5179</v>
      </c>
      <c r="K250" s="333" t="s">
        <v>5193</v>
      </c>
      <c r="L250" s="510">
        <v>10.58</v>
      </c>
      <c r="M250" s="330">
        <f>ROUND(SUMIF(Anlagenbewegungsdaten_AV!B:B,A250,Anlagenbewegungsdaten_AV!C:C),3)</f>
        <v>0</v>
      </c>
      <c r="N250" s="328">
        <f>IF(ISBLANK(L250),ROUND(SUMIF(Anlagenbewegungsdaten_AV!B:B,A250,Anlagenbewegungsdaten_AV!D:D),2),ROUND(M250*L250%,2))</f>
        <v>0</v>
      </c>
      <c r="O250" s="328">
        <f>ROUND(N250-SUMIF(Anlagenbewegungsdaten_AV!B:B,A250,Anlagenbewegungsdaten_AV!D:D),3)</f>
        <v>0</v>
      </c>
    </row>
    <row r="251" spans="1:15" ht="15" customHeight="1" x14ac:dyDescent="0.25">
      <c r="A251" s="261" t="s">
        <v>1633</v>
      </c>
      <c r="B251" s="172" t="s">
        <v>2108</v>
      </c>
      <c r="C251" s="172" t="s">
        <v>4039</v>
      </c>
      <c r="D251" s="172" t="s">
        <v>1634</v>
      </c>
      <c r="E251" s="171" t="s">
        <v>1563</v>
      </c>
      <c r="F251" s="285">
        <v>13.23</v>
      </c>
      <c r="G251" s="331">
        <f>ROUND(SUMIF(Anlagenbewegungsdaten!B:B,A251,Anlagenbewegungsdaten!C:C),3)</f>
        <v>0</v>
      </c>
      <c r="H251" s="332">
        <f>IF(ISBLANK(F251),ROUND(SUMIF(Anlagenbewegungsdaten!B:B,A251,Anlagenbewegungsdaten!D:D),2),ROUND(G251*F251%,2))</f>
        <v>0</v>
      </c>
      <c r="I251" s="332">
        <f>ROUND((H251-SUMIF(Anlagenbewegungsdaten!$B:$B,A251,Anlagenbewegungsdaten!D:D)),3)</f>
        <v>0</v>
      </c>
      <c r="J251" s="333" t="s">
        <v>5179</v>
      </c>
      <c r="K251" s="333" t="s">
        <v>5193</v>
      </c>
      <c r="L251" s="510">
        <v>10.58</v>
      </c>
      <c r="M251" s="330">
        <f>ROUND(SUMIF(Anlagenbewegungsdaten_AV!B:B,A251,Anlagenbewegungsdaten_AV!C:C),3)</f>
        <v>0</v>
      </c>
      <c r="N251" s="328">
        <f>IF(ISBLANK(L251),ROUND(SUMIF(Anlagenbewegungsdaten_AV!B:B,A251,Anlagenbewegungsdaten_AV!D:D),2),ROUND(M251*L251%,2))</f>
        <v>0</v>
      </c>
      <c r="O251" s="328">
        <f>ROUND(N251-SUMIF(Anlagenbewegungsdaten_AV!B:B,A251,Anlagenbewegungsdaten_AV!D:D),3)</f>
        <v>0</v>
      </c>
    </row>
    <row r="252" spans="1:15" ht="15" customHeight="1" x14ac:dyDescent="0.25">
      <c r="A252" s="261" t="s">
        <v>2599</v>
      </c>
      <c r="B252" s="172" t="s">
        <v>2108</v>
      </c>
      <c r="C252" s="172" t="s">
        <v>4039</v>
      </c>
      <c r="D252" s="172" t="s">
        <v>2600</v>
      </c>
      <c r="E252" s="172" t="s">
        <v>2576</v>
      </c>
      <c r="F252" s="285">
        <v>13.200000000000001</v>
      </c>
      <c r="G252" s="331">
        <f>ROUND(SUMIF(Anlagenbewegungsdaten!B:B,A252,Anlagenbewegungsdaten!C:C),3)</f>
        <v>0</v>
      </c>
      <c r="H252" s="332">
        <f>IF(ISBLANK(F252),ROUND(SUMIF(Anlagenbewegungsdaten!B:B,A252,Anlagenbewegungsdaten!D:D),2),ROUND(G252*F252%,2))</f>
        <v>0</v>
      </c>
      <c r="I252" s="332">
        <f>ROUND((H252-SUMIF(Anlagenbewegungsdaten!$B:$B,A252,Anlagenbewegungsdaten!D:D)),3)</f>
        <v>0</v>
      </c>
      <c r="J252" s="333" t="s">
        <v>5179</v>
      </c>
      <c r="K252" s="333" t="s">
        <v>5193</v>
      </c>
      <c r="L252" s="510">
        <v>10.56</v>
      </c>
      <c r="M252" s="330">
        <f>ROUND(SUMIF(Anlagenbewegungsdaten_AV!B:B,A252,Anlagenbewegungsdaten_AV!C:C),3)</f>
        <v>0</v>
      </c>
      <c r="N252" s="328">
        <f>IF(ISBLANK(L252),ROUND(SUMIF(Anlagenbewegungsdaten_AV!B:B,A252,Anlagenbewegungsdaten_AV!D:D),2),ROUND(M252*L252%,2))</f>
        <v>0</v>
      </c>
      <c r="O252" s="328">
        <f>ROUND(N252-SUMIF(Anlagenbewegungsdaten_AV!B:B,A252,Anlagenbewegungsdaten_AV!D:D),3)</f>
        <v>0</v>
      </c>
    </row>
    <row r="253" spans="1:15" ht="15" customHeight="1" x14ac:dyDescent="0.25">
      <c r="A253" s="261" t="s">
        <v>3343</v>
      </c>
      <c r="B253" s="172" t="s">
        <v>2108</v>
      </c>
      <c r="C253" s="172" t="s">
        <v>4039</v>
      </c>
      <c r="D253" s="172" t="s">
        <v>3344</v>
      </c>
      <c r="E253" s="172" t="s">
        <v>3320</v>
      </c>
      <c r="F253" s="285">
        <v>13.17</v>
      </c>
      <c r="G253" s="331">
        <f>ROUND(SUMIF(Anlagenbewegungsdaten!B:B,A253,Anlagenbewegungsdaten!C:C),3)</f>
        <v>0</v>
      </c>
      <c r="H253" s="332">
        <f>IF(ISBLANK(F253),ROUND(SUMIF(Anlagenbewegungsdaten!B:B,A253,Anlagenbewegungsdaten!D:D),2),ROUND(G253*F253%,2))</f>
        <v>0</v>
      </c>
      <c r="I253" s="332">
        <f>ROUND((H253-SUMIF(Anlagenbewegungsdaten!$B:$B,A253,Anlagenbewegungsdaten!D:D)),3)</f>
        <v>0</v>
      </c>
      <c r="J253" s="333" t="s">
        <v>5179</v>
      </c>
      <c r="K253" s="333" t="s">
        <v>5193</v>
      </c>
      <c r="L253" s="510">
        <v>10.54</v>
      </c>
      <c r="M253" s="330">
        <f>ROUND(SUMIF(Anlagenbewegungsdaten_AV!B:B,A253,Anlagenbewegungsdaten_AV!C:C),3)</f>
        <v>0</v>
      </c>
      <c r="N253" s="328">
        <f>IF(ISBLANK(L253),ROUND(SUMIF(Anlagenbewegungsdaten_AV!B:B,A253,Anlagenbewegungsdaten_AV!D:D),2),ROUND(M253*L253%,2))</f>
        <v>0</v>
      </c>
      <c r="O253" s="328">
        <f>ROUND(N253-SUMIF(Anlagenbewegungsdaten_AV!B:B,A253,Anlagenbewegungsdaten_AV!D:D),3)</f>
        <v>0</v>
      </c>
    </row>
    <row r="254" spans="1:15" ht="15" customHeight="1" x14ac:dyDescent="0.25">
      <c r="A254" s="273" t="s">
        <v>4116</v>
      </c>
      <c r="B254" s="191" t="s">
        <v>2108</v>
      </c>
      <c r="C254" s="191" t="s">
        <v>4039</v>
      </c>
      <c r="D254" s="191" t="s">
        <v>4117</v>
      </c>
      <c r="E254" s="191" t="s">
        <v>4093</v>
      </c>
      <c r="F254" s="286">
        <v>13.14</v>
      </c>
      <c r="G254" s="331">
        <f>ROUND(SUMIF(Anlagenbewegungsdaten!B:B,A254,Anlagenbewegungsdaten!C:C),3)</f>
        <v>0</v>
      </c>
      <c r="H254" s="332">
        <f>IF(ISBLANK(F254),ROUND(SUMIF(Anlagenbewegungsdaten!B:B,A254,Anlagenbewegungsdaten!D:D),2),ROUND(G254*F254%,2))</f>
        <v>0</v>
      </c>
      <c r="I254" s="332">
        <f>ROUND((H254-SUMIF(Anlagenbewegungsdaten!$B:$B,A254,Anlagenbewegungsdaten!D:D)),3)</f>
        <v>0</v>
      </c>
      <c r="J254" s="333" t="s">
        <v>5179</v>
      </c>
      <c r="K254" s="333" t="s">
        <v>5193</v>
      </c>
      <c r="L254" s="510">
        <v>10.51</v>
      </c>
      <c r="M254" s="330">
        <f>ROUND(SUMIF(Anlagenbewegungsdaten_AV!B:B,A254,Anlagenbewegungsdaten_AV!C:C),3)</f>
        <v>0</v>
      </c>
      <c r="N254" s="328">
        <f>IF(ISBLANK(L254),ROUND(SUMIF(Anlagenbewegungsdaten_AV!B:B,A254,Anlagenbewegungsdaten_AV!D:D),2),ROUND(M254*L254%,2))</f>
        <v>0</v>
      </c>
      <c r="O254" s="328">
        <f>ROUND(N254-SUMIF(Anlagenbewegungsdaten_AV!B:B,A254,Anlagenbewegungsdaten_AV!D:D),3)</f>
        <v>0</v>
      </c>
    </row>
    <row r="255" spans="1:15" ht="15" customHeight="1" x14ac:dyDescent="0.25">
      <c r="A255" s="261" t="s">
        <v>1635</v>
      </c>
      <c r="B255" s="171" t="s">
        <v>2108</v>
      </c>
      <c r="C255" s="171" t="s">
        <v>4039</v>
      </c>
      <c r="D255" s="172" t="s">
        <v>1636</v>
      </c>
      <c r="E255" s="190" t="s">
        <v>2483</v>
      </c>
      <c r="F255" s="287">
        <v>11.23</v>
      </c>
      <c r="G255" s="331">
        <f>ROUND(SUMIF(Anlagenbewegungsdaten!B:B,A255,Anlagenbewegungsdaten!C:C),3)</f>
        <v>0</v>
      </c>
      <c r="H255" s="332">
        <f>IF(ISBLANK(F255),ROUND(SUMIF(Anlagenbewegungsdaten!B:B,A255,Anlagenbewegungsdaten!D:D),2),ROUND(G255*F255%,2))</f>
        <v>0</v>
      </c>
      <c r="I255" s="332">
        <f>ROUND((H255-SUMIF(Anlagenbewegungsdaten!$B:$B,A255,Anlagenbewegungsdaten!D:D)),3)</f>
        <v>0</v>
      </c>
      <c r="J255" s="333" t="s">
        <v>5179</v>
      </c>
      <c r="K255" s="333" t="s">
        <v>5193</v>
      </c>
      <c r="L255" s="510">
        <v>8.98</v>
      </c>
      <c r="M255" s="330">
        <f>ROUND(SUMIF(Anlagenbewegungsdaten_AV!B:B,A255,Anlagenbewegungsdaten_AV!C:C),3)</f>
        <v>0</v>
      </c>
      <c r="N255" s="328">
        <f>IF(ISBLANK(L255),ROUND(SUMIF(Anlagenbewegungsdaten_AV!B:B,A255,Anlagenbewegungsdaten_AV!D:D),2),ROUND(M255*L255%,2))</f>
        <v>0</v>
      </c>
      <c r="O255" s="328">
        <f>ROUND(N255-SUMIF(Anlagenbewegungsdaten_AV!B:B,A255,Anlagenbewegungsdaten_AV!D:D),3)</f>
        <v>0</v>
      </c>
    </row>
    <row r="256" spans="1:15" ht="15" customHeight="1" x14ac:dyDescent="0.25">
      <c r="A256" s="261" t="s">
        <v>1637</v>
      </c>
      <c r="B256" s="172" t="s">
        <v>2108</v>
      </c>
      <c r="C256" s="172" t="s">
        <v>4039</v>
      </c>
      <c r="D256" s="172" t="s">
        <v>1638</v>
      </c>
      <c r="E256" s="172" t="s">
        <v>1560</v>
      </c>
      <c r="F256" s="285">
        <v>14.23</v>
      </c>
      <c r="G256" s="331">
        <f>ROUND(SUMIF(Anlagenbewegungsdaten!B:B,A256,Anlagenbewegungsdaten!C:C),3)</f>
        <v>0</v>
      </c>
      <c r="H256" s="332">
        <f>IF(ISBLANK(F256),ROUND(SUMIF(Anlagenbewegungsdaten!B:B,A256,Anlagenbewegungsdaten!D:D),2),ROUND(G256*F256%,2))</f>
        <v>0</v>
      </c>
      <c r="I256" s="332">
        <f>ROUND((H256-SUMIF(Anlagenbewegungsdaten!$B:$B,A256,Anlagenbewegungsdaten!D:D)),3)</f>
        <v>0</v>
      </c>
      <c r="J256" s="333" t="s">
        <v>5179</v>
      </c>
      <c r="K256" s="333" t="s">
        <v>5193</v>
      </c>
      <c r="L256" s="510">
        <v>11.38</v>
      </c>
      <c r="M256" s="330">
        <f>ROUND(SUMIF(Anlagenbewegungsdaten_AV!B:B,A256,Anlagenbewegungsdaten_AV!C:C),3)</f>
        <v>0</v>
      </c>
      <c r="N256" s="328">
        <f>IF(ISBLANK(L256),ROUND(SUMIF(Anlagenbewegungsdaten_AV!B:B,A256,Anlagenbewegungsdaten_AV!D:D),2),ROUND(M256*L256%,2))</f>
        <v>0</v>
      </c>
      <c r="O256" s="328">
        <f>ROUND(N256-SUMIF(Anlagenbewegungsdaten_AV!B:B,A256,Anlagenbewegungsdaten_AV!D:D),3)</f>
        <v>0</v>
      </c>
    </row>
    <row r="257" spans="1:15" ht="15" customHeight="1" x14ac:dyDescent="0.25">
      <c r="A257" s="261" t="s">
        <v>1639</v>
      </c>
      <c r="B257" s="172" t="s">
        <v>2108</v>
      </c>
      <c r="C257" s="172" t="s">
        <v>4039</v>
      </c>
      <c r="D257" s="172" t="s">
        <v>1640</v>
      </c>
      <c r="E257" s="171" t="s">
        <v>1563</v>
      </c>
      <c r="F257" s="285">
        <v>14.23</v>
      </c>
      <c r="G257" s="331">
        <f>ROUND(SUMIF(Anlagenbewegungsdaten!B:B,A257,Anlagenbewegungsdaten!C:C),3)</f>
        <v>0</v>
      </c>
      <c r="H257" s="332">
        <f>IF(ISBLANK(F257),ROUND(SUMIF(Anlagenbewegungsdaten!B:B,A257,Anlagenbewegungsdaten!D:D),2),ROUND(G257*F257%,2))</f>
        <v>0</v>
      </c>
      <c r="I257" s="332">
        <f>ROUND((H257-SUMIF(Anlagenbewegungsdaten!$B:$B,A257,Anlagenbewegungsdaten!D:D)),3)</f>
        <v>0</v>
      </c>
      <c r="J257" s="333" t="s">
        <v>5179</v>
      </c>
      <c r="K257" s="333" t="s">
        <v>5193</v>
      </c>
      <c r="L257" s="510">
        <v>11.38</v>
      </c>
      <c r="M257" s="330">
        <f>ROUND(SUMIF(Anlagenbewegungsdaten_AV!B:B,A257,Anlagenbewegungsdaten_AV!C:C),3)</f>
        <v>0</v>
      </c>
      <c r="N257" s="328">
        <f>IF(ISBLANK(L257),ROUND(SUMIF(Anlagenbewegungsdaten_AV!B:B,A257,Anlagenbewegungsdaten_AV!D:D),2),ROUND(M257*L257%,2))</f>
        <v>0</v>
      </c>
      <c r="O257" s="328">
        <f>ROUND(N257-SUMIF(Anlagenbewegungsdaten_AV!B:B,A257,Anlagenbewegungsdaten_AV!D:D),3)</f>
        <v>0</v>
      </c>
    </row>
    <row r="258" spans="1:15" ht="15" customHeight="1" x14ac:dyDescent="0.25">
      <c r="A258" s="261" t="s">
        <v>2601</v>
      </c>
      <c r="B258" s="172" t="s">
        <v>2108</v>
      </c>
      <c r="C258" s="172" t="s">
        <v>4039</v>
      </c>
      <c r="D258" s="172" t="s">
        <v>2602</v>
      </c>
      <c r="E258" s="172" t="s">
        <v>2576</v>
      </c>
      <c r="F258" s="285">
        <v>14.200000000000001</v>
      </c>
      <c r="G258" s="331">
        <f>ROUND(SUMIF(Anlagenbewegungsdaten!B:B,A258,Anlagenbewegungsdaten!C:C),3)</f>
        <v>0</v>
      </c>
      <c r="H258" s="332">
        <f>IF(ISBLANK(F258),ROUND(SUMIF(Anlagenbewegungsdaten!B:B,A258,Anlagenbewegungsdaten!D:D),2),ROUND(G258*F258%,2))</f>
        <v>0</v>
      </c>
      <c r="I258" s="332">
        <f>ROUND((H258-SUMIF(Anlagenbewegungsdaten!$B:$B,A258,Anlagenbewegungsdaten!D:D)),3)</f>
        <v>0</v>
      </c>
      <c r="J258" s="333" t="s">
        <v>5179</v>
      </c>
      <c r="K258" s="333" t="s">
        <v>5193</v>
      </c>
      <c r="L258" s="510">
        <v>11.36</v>
      </c>
      <c r="M258" s="330">
        <f>ROUND(SUMIF(Anlagenbewegungsdaten_AV!B:B,A258,Anlagenbewegungsdaten_AV!C:C),3)</f>
        <v>0</v>
      </c>
      <c r="N258" s="328">
        <f>IF(ISBLANK(L258),ROUND(SUMIF(Anlagenbewegungsdaten_AV!B:B,A258,Anlagenbewegungsdaten_AV!D:D),2),ROUND(M258*L258%,2))</f>
        <v>0</v>
      </c>
      <c r="O258" s="328">
        <f>ROUND(N258-SUMIF(Anlagenbewegungsdaten_AV!B:B,A258,Anlagenbewegungsdaten_AV!D:D),3)</f>
        <v>0</v>
      </c>
    </row>
    <row r="259" spans="1:15" ht="15" customHeight="1" x14ac:dyDescent="0.25">
      <c r="A259" s="261" t="s">
        <v>3345</v>
      </c>
      <c r="B259" s="172" t="s">
        <v>2108</v>
      </c>
      <c r="C259" s="172" t="s">
        <v>4039</v>
      </c>
      <c r="D259" s="172" t="s">
        <v>3346</v>
      </c>
      <c r="E259" s="172" t="s">
        <v>3320</v>
      </c>
      <c r="F259" s="285">
        <v>14.17</v>
      </c>
      <c r="G259" s="331">
        <f>ROUND(SUMIF(Anlagenbewegungsdaten!B:B,A259,Anlagenbewegungsdaten!C:C),3)</f>
        <v>0</v>
      </c>
      <c r="H259" s="332">
        <f>IF(ISBLANK(F259),ROUND(SUMIF(Anlagenbewegungsdaten!B:B,A259,Anlagenbewegungsdaten!D:D),2),ROUND(G259*F259%,2))</f>
        <v>0</v>
      </c>
      <c r="I259" s="332">
        <f>ROUND((H259-SUMIF(Anlagenbewegungsdaten!$B:$B,A259,Anlagenbewegungsdaten!D:D)),3)</f>
        <v>0</v>
      </c>
      <c r="J259" s="333" t="s">
        <v>5179</v>
      </c>
      <c r="K259" s="333" t="s">
        <v>5193</v>
      </c>
      <c r="L259" s="510">
        <v>11.34</v>
      </c>
      <c r="M259" s="330">
        <f>ROUND(SUMIF(Anlagenbewegungsdaten_AV!B:B,A259,Anlagenbewegungsdaten_AV!C:C),3)</f>
        <v>0</v>
      </c>
      <c r="N259" s="328">
        <f>IF(ISBLANK(L259),ROUND(SUMIF(Anlagenbewegungsdaten_AV!B:B,A259,Anlagenbewegungsdaten_AV!D:D),2),ROUND(M259*L259%,2))</f>
        <v>0</v>
      </c>
      <c r="O259" s="328">
        <f>ROUND(N259-SUMIF(Anlagenbewegungsdaten_AV!B:B,A259,Anlagenbewegungsdaten_AV!D:D),3)</f>
        <v>0</v>
      </c>
    </row>
    <row r="260" spans="1:15" ht="15" customHeight="1" x14ac:dyDescent="0.25">
      <c r="A260" s="273" t="s">
        <v>4118</v>
      </c>
      <c r="B260" s="191" t="s">
        <v>2108</v>
      </c>
      <c r="C260" s="191" t="s">
        <v>4039</v>
      </c>
      <c r="D260" s="191" t="s">
        <v>4119</v>
      </c>
      <c r="E260" s="191" t="s">
        <v>4093</v>
      </c>
      <c r="F260" s="286">
        <v>14.14</v>
      </c>
      <c r="G260" s="331">
        <f>ROUND(SUMIF(Anlagenbewegungsdaten!B:B,A260,Anlagenbewegungsdaten!C:C),3)</f>
        <v>0</v>
      </c>
      <c r="H260" s="332">
        <f>IF(ISBLANK(F260),ROUND(SUMIF(Anlagenbewegungsdaten!B:B,A260,Anlagenbewegungsdaten!D:D),2),ROUND(G260*F260%,2))</f>
        <v>0</v>
      </c>
      <c r="I260" s="332">
        <f>ROUND((H260-SUMIF(Anlagenbewegungsdaten!$B:$B,A260,Anlagenbewegungsdaten!D:D)),3)</f>
        <v>0</v>
      </c>
      <c r="J260" s="333" t="s">
        <v>5179</v>
      </c>
      <c r="K260" s="333" t="s">
        <v>5193</v>
      </c>
      <c r="L260" s="510">
        <v>11.31</v>
      </c>
      <c r="M260" s="330">
        <f>ROUND(SUMIF(Anlagenbewegungsdaten_AV!B:B,A260,Anlagenbewegungsdaten_AV!C:C),3)</f>
        <v>0</v>
      </c>
      <c r="N260" s="328">
        <f>IF(ISBLANK(L260),ROUND(SUMIF(Anlagenbewegungsdaten_AV!B:B,A260,Anlagenbewegungsdaten_AV!D:D),2),ROUND(M260*L260%,2))</f>
        <v>0</v>
      </c>
      <c r="O260" s="328">
        <f>ROUND(N260-SUMIF(Anlagenbewegungsdaten_AV!B:B,A260,Anlagenbewegungsdaten_AV!D:D),3)</f>
        <v>0</v>
      </c>
    </row>
    <row r="261" spans="1:15" ht="15" customHeight="1" x14ac:dyDescent="0.25">
      <c r="A261" s="259" t="s">
        <v>2461</v>
      </c>
      <c r="B261" s="166" t="s">
        <v>2108</v>
      </c>
      <c r="C261" s="166" t="s">
        <v>4039</v>
      </c>
      <c r="D261" s="173" t="s">
        <v>1641</v>
      </c>
      <c r="E261" s="187" t="s">
        <v>2483</v>
      </c>
      <c r="F261" s="180">
        <v>16.23</v>
      </c>
      <c r="G261" s="331">
        <f>ROUND(SUMIF(Anlagenbewegungsdaten!B:B,A261,Anlagenbewegungsdaten!C:C),3)</f>
        <v>0</v>
      </c>
      <c r="H261" s="332">
        <f>IF(ISBLANK(F261),ROUND(SUMIF(Anlagenbewegungsdaten!B:B,A261,Anlagenbewegungsdaten!D:D),2),ROUND(G261*F261%,2))</f>
        <v>0</v>
      </c>
      <c r="I261" s="332">
        <f>ROUND((H261-SUMIF(Anlagenbewegungsdaten!$B:$B,A261,Anlagenbewegungsdaten!D:D)),3)</f>
        <v>0</v>
      </c>
      <c r="J261" s="333" t="s">
        <v>5179</v>
      </c>
      <c r="K261" s="333" t="s">
        <v>5193</v>
      </c>
      <c r="L261" s="510">
        <v>12.98</v>
      </c>
      <c r="M261" s="330">
        <f>ROUND(SUMIF(Anlagenbewegungsdaten_AV!B:B,A261,Anlagenbewegungsdaten_AV!C:C),3)</f>
        <v>0</v>
      </c>
      <c r="N261" s="328">
        <f>IF(ISBLANK(L261),ROUND(SUMIF(Anlagenbewegungsdaten_AV!B:B,A261,Anlagenbewegungsdaten_AV!D:D),2),ROUND(M261*L261%,2))</f>
        <v>0</v>
      </c>
      <c r="O261" s="328">
        <f>ROUND(N261-SUMIF(Anlagenbewegungsdaten_AV!B:B,A261,Anlagenbewegungsdaten_AV!D:D),3)</f>
        <v>0</v>
      </c>
    </row>
    <row r="262" spans="1:15" ht="15" customHeight="1" x14ac:dyDescent="0.25">
      <c r="A262" s="261" t="s">
        <v>1642</v>
      </c>
      <c r="B262" s="172" t="s">
        <v>2108</v>
      </c>
      <c r="C262" s="172" t="s">
        <v>4039</v>
      </c>
      <c r="D262" s="172" t="s">
        <v>1643</v>
      </c>
      <c r="E262" s="172" t="s">
        <v>1560</v>
      </c>
      <c r="F262" s="287">
        <v>19.23</v>
      </c>
      <c r="G262" s="331">
        <f>ROUND(SUMIF(Anlagenbewegungsdaten!B:B,A262,Anlagenbewegungsdaten!C:C),3)</f>
        <v>0</v>
      </c>
      <c r="H262" s="332">
        <f>IF(ISBLANK(F262),ROUND(SUMIF(Anlagenbewegungsdaten!B:B,A262,Anlagenbewegungsdaten!D:D),2),ROUND(G262*F262%,2))</f>
        <v>0</v>
      </c>
      <c r="I262" s="332">
        <f>ROUND((H262-SUMIF(Anlagenbewegungsdaten!$B:$B,A262,Anlagenbewegungsdaten!D:D)),3)</f>
        <v>0</v>
      </c>
      <c r="J262" s="333" t="s">
        <v>5179</v>
      </c>
      <c r="K262" s="333" t="s">
        <v>5193</v>
      </c>
      <c r="L262" s="510">
        <v>15.38</v>
      </c>
      <c r="M262" s="330">
        <f>ROUND(SUMIF(Anlagenbewegungsdaten_AV!B:B,A262,Anlagenbewegungsdaten_AV!C:C),3)</f>
        <v>0</v>
      </c>
      <c r="N262" s="328">
        <f>IF(ISBLANK(L262),ROUND(SUMIF(Anlagenbewegungsdaten_AV!B:B,A262,Anlagenbewegungsdaten_AV!D:D),2),ROUND(M262*L262%,2))</f>
        <v>0</v>
      </c>
      <c r="O262" s="328">
        <f>ROUND(N262-SUMIF(Anlagenbewegungsdaten_AV!B:B,A262,Anlagenbewegungsdaten_AV!D:D),3)</f>
        <v>0</v>
      </c>
    </row>
    <row r="263" spans="1:15" ht="15" customHeight="1" x14ac:dyDescent="0.25">
      <c r="A263" s="261" t="s">
        <v>1644</v>
      </c>
      <c r="B263" s="172" t="s">
        <v>2108</v>
      </c>
      <c r="C263" s="172" t="s">
        <v>4039</v>
      </c>
      <c r="D263" s="172" t="s">
        <v>1645</v>
      </c>
      <c r="E263" s="171" t="s">
        <v>1563</v>
      </c>
      <c r="F263" s="287">
        <v>19.23</v>
      </c>
      <c r="G263" s="331">
        <f>ROUND(SUMIF(Anlagenbewegungsdaten!B:B,A263,Anlagenbewegungsdaten!C:C),3)</f>
        <v>0</v>
      </c>
      <c r="H263" s="332">
        <f>IF(ISBLANK(F263),ROUND(SUMIF(Anlagenbewegungsdaten!B:B,A263,Anlagenbewegungsdaten!D:D),2),ROUND(G263*F263%,2))</f>
        <v>0</v>
      </c>
      <c r="I263" s="332">
        <f>ROUND((H263-SUMIF(Anlagenbewegungsdaten!$B:$B,A263,Anlagenbewegungsdaten!D:D)),3)</f>
        <v>0</v>
      </c>
      <c r="J263" s="333" t="s">
        <v>5179</v>
      </c>
      <c r="K263" s="333" t="s">
        <v>5193</v>
      </c>
      <c r="L263" s="510">
        <v>15.38</v>
      </c>
      <c r="M263" s="330">
        <f>ROUND(SUMIF(Anlagenbewegungsdaten_AV!B:B,A263,Anlagenbewegungsdaten_AV!C:C),3)</f>
        <v>0</v>
      </c>
      <c r="N263" s="328">
        <f>IF(ISBLANK(L263),ROUND(SUMIF(Anlagenbewegungsdaten_AV!B:B,A263,Anlagenbewegungsdaten_AV!D:D),2),ROUND(M263*L263%,2))</f>
        <v>0</v>
      </c>
      <c r="O263" s="328">
        <f>ROUND(N263-SUMIF(Anlagenbewegungsdaten_AV!B:B,A263,Anlagenbewegungsdaten_AV!D:D),3)</f>
        <v>0</v>
      </c>
    </row>
    <row r="264" spans="1:15" ht="15" customHeight="1" x14ac:dyDescent="0.25">
      <c r="A264" s="261" t="s">
        <v>2603</v>
      </c>
      <c r="B264" s="172" t="s">
        <v>2108</v>
      </c>
      <c r="C264" s="172" t="s">
        <v>4039</v>
      </c>
      <c r="D264" s="172" t="s">
        <v>2604</v>
      </c>
      <c r="E264" s="172" t="s">
        <v>2576</v>
      </c>
      <c r="F264" s="287">
        <v>19.200000000000003</v>
      </c>
      <c r="G264" s="331">
        <f>ROUND(SUMIF(Anlagenbewegungsdaten!B:B,A264,Anlagenbewegungsdaten!C:C),3)</f>
        <v>0</v>
      </c>
      <c r="H264" s="332">
        <f>IF(ISBLANK(F264),ROUND(SUMIF(Anlagenbewegungsdaten!B:B,A264,Anlagenbewegungsdaten!D:D),2),ROUND(G264*F264%,2))</f>
        <v>0</v>
      </c>
      <c r="I264" s="332">
        <f>ROUND((H264-SUMIF(Anlagenbewegungsdaten!$B:$B,A264,Anlagenbewegungsdaten!D:D)),3)</f>
        <v>0</v>
      </c>
      <c r="J264" s="333" t="s">
        <v>5179</v>
      </c>
      <c r="K264" s="333" t="s">
        <v>5193</v>
      </c>
      <c r="L264" s="510">
        <v>15.36</v>
      </c>
      <c r="M264" s="330">
        <f>ROUND(SUMIF(Anlagenbewegungsdaten_AV!B:B,A264,Anlagenbewegungsdaten_AV!C:C),3)</f>
        <v>0</v>
      </c>
      <c r="N264" s="328">
        <f>IF(ISBLANK(L264),ROUND(SUMIF(Anlagenbewegungsdaten_AV!B:B,A264,Anlagenbewegungsdaten_AV!D:D),2),ROUND(M264*L264%,2))</f>
        <v>0</v>
      </c>
      <c r="O264" s="328">
        <f>ROUND(N264-SUMIF(Anlagenbewegungsdaten_AV!B:B,A264,Anlagenbewegungsdaten_AV!D:D),3)</f>
        <v>0</v>
      </c>
    </row>
    <row r="265" spans="1:15" ht="15" customHeight="1" x14ac:dyDescent="0.25">
      <c r="A265" s="261" t="s">
        <v>3347</v>
      </c>
      <c r="B265" s="172" t="s">
        <v>2108</v>
      </c>
      <c r="C265" s="172" t="s">
        <v>4039</v>
      </c>
      <c r="D265" s="172" t="s">
        <v>3348</v>
      </c>
      <c r="E265" s="172" t="s">
        <v>3320</v>
      </c>
      <c r="F265" s="287">
        <v>19.170000000000002</v>
      </c>
      <c r="G265" s="331">
        <f>ROUND(SUMIF(Anlagenbewegungsdaten!B:B,A265,Anlagenbewegungsdaten!C:C),3)</f>
        <v>0</v>
      </c>
      <c r="H265" s="332">
        <f>IF(ISBLANK(F265),ROUND(SUMIF(Anlagenbewegungsdaten!B:B,A265,Anlagenbewegungsdaten!D:D),2),ROUND(G265*F265%,2))</f>
        <v>0</v>
      </c>
      <c r="I265" s="332">
        <f>ROUND((H265-SUMIF(Anlagenbewegungsdaten!$B:$B,A265,Anlagenbewegungsdaten!D:D)),3)</f>
        <v>0</v>
      </c>
      <c r="J265" s="333" t="s">
        <v>5179</v>
      </c>
      <c r="K265" s="333" t="s">
        <v>5193</v>
      </c>
      <c r="L265" s="510">
        <v>15.34</v>
      </c>
      <c r="M265" s="330">
        <f>ROUND(SUMIF(Anlagenbewegungsdaten_AV!B:B,A265,Anlagenbewegungsdaten_AV!C:C),3)</f>
        <v>0</v>
      </c>
      <c r="N265" s="328">
        <f>IF(ISBLANK(L265),ROUND(SUMIF(Anlagenbewegungsdaten_AV!B:B,A265,Anlagenbewegungsdaten_AV!D:D),2),ROUND(M265*L265%,2))</f>
        <v>0</v>
      </c>
      <c r="O265" s="328">
        <f>ROUND(N265-SUMIF(Anlagenbewegungsdaten_AV!B:B,A265,Anlagenbewegungsdaten_AV!D:D),3)</f>
        <v>0</v>
      </c>
    </row>
    <row r="266" spans="1:15" ht="15" customHeight="1" x14ac:dyDescent="0.25">
      <c r="A266" s="273" t="s">
        <v>4120</v>
      </c>
      <c r="B266" s="191" t="s">
        <v>2108</v>
      </c>
      <c r="C266" s="191" t="s">
        <v>4039</v>
      </c>
      <c r="D266" s="191" t="s">
        <v>4121</v>
      </c>
      <c r="E266" s="191" t="s">
        <v>4093</v>
      </c>
      <c r="F266" s="288">
        <v>19.14</v>
      </c>
      <c r="G266" s="331">
        <f>ROUND(SUMIF(Anlagenbewegungsdaten!B:B,A266,Anlagenbewegungsdaten!C:C),3)</f>
        <v>0</v>
      </c>
      <c r="H266" s="332">
        <f>IF(ISBLANK(F266),ROUND(SUMIF(Anlagenbewegungsdaten!B:B,A266,Anlagenbewegungsdaten!D:D),2),ROUND(G266*F266%,2))</f>
        <v>0</v>
      </c>
      <c r="I266" s="332">
        <f>ROUND((H266-SUMIF(Anlagenbewegungsdaten!$B:$B,A266,Anlagenbewegungsdaten!D:D)),3)</f>
        <v>0</v>
      </c>
      <c r="J266" s="333" t="s">
        <v>5179</v>
      </c>
      <c r="K266" s="333" t="s">
        <v>5193</v>
      </c>
      <c r="L266" s="510">
        <v>15.31</v>
      </c>
      <c r="M266" s="330">
        <f>ROUND(SUMIF(Anlagenbewegungsdaten_AV!B:B,A266,Anlagenbewegungsdaten_AV!C:C),3)</f>
        <v>0</v>
      </c>
      <c r="N266" s="328">
        <f>IF(ISBLANK(L266),ROUND(SUMIF(Anlagenbewegungsdaten_AV!B:B,A266,Anlagenbewegungsdaten_AV!D:D),2),ROUND(M266*L266%,2))</f>
        <v>0</v>
      </c>
      <c r="O266" s="328">
        <f>ROUND(N266-SUMIF(Anlagenbewegungsdaten_AV!B:B,A266,Anlagenbewegungsdaten_AV!D:D),3)</f>
        <v>0</v>
      </c>
    </row>
    <row r="267" spans="1:15" ht="15" customHeight="1" x14ac:dyDescent="0.25">
      <c r="A267" s="261" t="s">
        <v>1646</v>
      </c>
      <c r="B267" s="171" t="s">
        <v>2108</v>
      </c>
      <c r="C267" s="171" t="s">
        <v>4039</v>
      </c>
      <c r="D267" s="172" t="s">
        <v>1647</v>
      </c>
      <c r="E267" s="190" t="s">
        <v>2483</v>
      </c>
      <c r="F267" s="287">
        <v>17.23</v>
      </c>
      <c r="G267" s="331">
        <f>ROUND(SUMIF(Anlagenbewegungsdaten!B:B,A267,Anlagenbewegungsdaten!C:C),3)</f>
        <v>0</v>
      </c>
      <c r="H267" s="332">
        <f>IF(ISBLANK(F267),ROUND(SUMIF(Anlagenbewegungsdaten!B:B,A267,Anlagenbewegungsdaten!D:D),2),ROUND(G267*F267%,2))</f>
        <v>0</v>
      </c>
      <c r="I267" s="332">
        <f>ROUND((H267-SUMIF(Anlagenbewegungsdaten!$B:$B,A267,Anlagenbewegungsdaten!D:D)),3)</f>
        <v>0</v>
      </c>
      <c r="J267" s="333" t="s">
        <v>5179</v>
      </c>
      <c r="K267" s="333" t="s">
        <v>5193</v>
      </c>
      <c r="L267" s="510">
        <v>13.78</v>
      </c>
      <c r="M267" s="330">
        <f>ROUND(SUMIF(Anlagenbewegungsdaten_AV!B:B,A267,Anlagenbewegungsdaten_AV!C:C),3)</f>
        <v>0</v>
      </c>
      <c r="N267" s="328">
        <f>IF(ISBLANK(L267),ROUND(SUMIF(Anlagenbewegungsdaten_AV!B:B,A267,Anlagenbewegungsdaten_AV!D:D),2),ROUND(M267*L267%,2))</f>
        <v>0</v>
      </c>
      <c r="O267" s="328">
        <f>ROUND(N267-SUMIF(Anlagenbewegungsdaten_AV!B:B,A267,Anlagenbewegungsdaten_AV!D:D),3)</f>
        <v>0</v>
      </c>
    </row>
    <row r="268" spans="1:15" ht="15" customHeight="1" x14ac:dyDescent="0.25">
      <c r="A268" s="261" t="s">
        <v>1648</v>
      </c>
      <c r="B268" s="172" t="s">
        <v>2108</v>
      </c>
      <c r="C268" s="172" t="s">
        <v>4039</v>
      </c>
      <c r="D268" s="172" t="s">
        <v>231</v>
      </c>
      <c r="E268" s="172" t="s">
        <v>1560</v>
      </c>
      <c r="F268" s="287">
        <v>20.23</v>
      </c>
      <c r="G268" s="331">
        <f>ROUND(SUMIF(Anlagenbewegungsdaten!B:B,A268,Anlagenbewegungsdaten!C:C),3)</f>
        <v>0</v>
      </c>
      <c r="H268" s="332">
        <f>IF(ISBLANK(F268),ROUND(SUMIF(Anlagenbewegungsdaten!B:B,A268,Anlagenbewegungsdaten!D:D),2),ROUND(G268*F268%,2))</f>
        <v>0</v>
      </c>
      <c r="I268" s="332">
        <f>ROUND((H268-SUMIF(Anlagenbewegungsdaten!$B:$B,A268,Anlagenbewegungsdaten!D:D)),3)</f>
        <v>0</v>
      </c>
      <c r="J268" s="333" t="s">
        <v>5179</v>
      </c>
      <c r="K268" s="333" t="s">
        <v>5193</v>
      </c>
      <c r="L268" s="510">
        <v>16.18</v>
      </c>
      <c r="M268" s="330">
        <f>ROUND(SUMIF(Anlagenbewegungsdaten_AV!B:B,A268,Anlagenbewegungsdaten_AV!C:C),3)</f>
        <v>0</v>
      </c>
      <c r="N268" s="328">
        <f>IF(ISBLANK(L268),ROUND(SUMIF(Anlagenbewegungsdaten_AV!B:B,A268,Anlagenbewegungsdaten_AV!D:D),2),ROUND(M268*L268%,2))</f>
        <v>0</v>
      </c>
      <c r="O268" s="328">
        <f>ROUND(N268-SUMIF(Anlagenbewegungsdaten_AV!B:B,A268,Anlagenbewegungsdaten_AV!D:D),3)</f>
        <v>0</v>
      </c>
    </row>
    <row r="269" spans="1:15" ht="15" customHeight="1" x14ac:dyDescent="0.25">
      <c r="A269" s="261" t="s">
        <v>232</v>
      </c>
      <c r="B269" s="172" t="s">
        <v>2108</v>
      </c>
      <c r="C269" s="172" t="s">
        <v>4039</v>
      </c>
      <c r="D269" s="172" t="s">
        <v>233</v>
      </c>
      <c r="E269" s="171" t="s">
        <v>1563</v>
      </c>
      <c r="F269" s="287">
        <v>20.23</v>
      </c>
      <c r="G269" s="331">
        <f>ROUND(SUMIF(Anlagenbewegungsdaten!B:B,A269,Anlagenbewegungsdaten!C:C),3)</f>
        <v>0</v>
      </c>
      <c r="H269" s="332">
        <f>IF(ISBLANK(F269),ROUND(SUMIF(Anlagenbewegungsdaten!B:B,A269,Anlagenbewegungsdaten!D:D),2),ROUND(G269*F269%,2))</f>
        <v>0</v>
      </c>
      <c r="I269" s="332">
        <f>ROUND((H269-SUMIF(Anlagenbewegungsdaten!$B:$B,A269,Anlagenbewegungsdaten!D:D)),3)</f>
        <v>0</v>
      </c>
      <c r="J269" s="333" t="s">
        <v>5179</v>
      </c>
      <c r="K269" s="333" t="s">
        <v>5193</v>
      </c>
      <c r="L269" s="510">
        <v>16.18</v>
      </c>
      <c r="M269" s="330">
        <f>ROUND(SUMIF(Anlagenbewegungsdaten_AV!B:B,A269,Anlagenbewegungsdaten_AV!C:C),3)</f>
        <v>0</v>
      </c>
      <c r="N269" s="328">
        <f>IF(ISBLANK(L269),ROUND(SUMIF(Anlagenbewegungsdaten_AV!B:B,A269,Anlagenbewegungsdaten_AV!D:D),2),ROUND(M269*L269%,2))</f>
        <v>0</v>
      </c>
      <c r="O269" s="328">
        <f>ROUND(N269-SUMIF(Anlagenbewegungsdaten_AV!B:B,A269,Anlagenbewegungsdaten_AV!D:D),3)</f>
        <v>0</v>
      </c>
    </row>
    <row r="270" spans="1:15" ht="15" customHeight="1" x14ac:dyDescent="0.25">
      <c r="A270" s="261" t="s">
        <v>2605</v>
      </c>
      <c r="B270" s="172" t="s">
        <v>2108</v>
      </c>
      <c r="C270" s="172" t="s">
        <v>4039</v>
      </c>
      <c r="D270" s="172" t="s">
        <v>2606</v>
      </c>
      <c r="E270" s="172" t="s">
        <v>2576</v>
      </c>
      <c r="F270" s="287">
        <v>20.200000000000003</v>
      </c>
      <c r="G270" s="331">
        <f>ROUND(SUMIF(Anlagenbewegungsdaten!B:B,A270,Anlagenbewegungsdaten!C:C),3)</f>
        <v>0</v>
      </c>
      <c r="H270" s="332">
        <f>IF(ISBLANK(F270),ROUND(SUMIF(Anlagenbewegungsdaten!B:B,A270,Anlagenbewegungsdaten!D:D),2),ROUND(G270*F270%,2))</f>
        <v>0</v>
      </c>
      <c r="I270" s="332">
        <f>ROUND((H270-SUMIF(Anlagenbewegungsdaten!$B:$B,A270,Anlagenbewegungsdaten!D:D)),3)</f>
        <v>0</v>
      </c>
      <c r="J270" s="333" t="s">
        <v>5179</v>
      </c>
      <c r="K270" s="333" t="s">
        <v>5193</v>
      </c>
      <c r="L270" s="510">
        <v>16.16</v>
      </c>
      <c r="M270" s="330">
        <f>ROUND(SUMIF(Anlagenbewegungsdaten_AV!B:B,A270,Anlagenbewegungsdaten_AV!C:C),3)</f>
        <v>0</v>
      </c>
      <c r="N270" s="328">
        <f>IF(ISBLANK(L270),ROUND(SUMIF(Anlagenbewegungsdaten_AV!B:B,A270,Anlagenbewegungsdaten_AV!D:D),2),ROUND(M270*L270%,2))</f>
        <v>0</v>
      </c>
      <c r="O270" s="328">
        <f>ROUND(N270-SUMIF(Anlagenbewegungsdaten_AV!B:B,A270,Anlagenbewegungsdaten_AV!D:D),3)</f>
        <v>0</v>
      </c>
    </row>
    <row r="271" spans="1:15" ht="15" customHeight="1" x14ac:dyDescent="0.25">
      <c r="A271" s="261" t="s">
        <v>3349</v>
      </c>
      <c r="B271" s="172" t="s">
        <v>2108</v>
      </c>
      <c r="C271" s="172" t="s">
        <v>4039</v>
      </c>
      <c r="D271" s="172" t="s">
        <v>3350</v>
      </c>
      <c r="E271" s="172" t="s">
        <v>3320</v>
      </c>
      <c r="F271" s="287">
        <v>20.170000000000002</v>
      </c>
      <c r="G271" s="331">
        <f>ROUND(SUMIF(Anlagenbewegungsdaten!B:B,A271,Anlagenbewegungsdaten!C:C),3)</f>
        <v>0</v>
      </c>
      <c r="H271" s="332">
        <f>IF(ISBLANK(F271),ROUND(SUMIF(Anlagenbewegungsdaten!B:B,A271,Anlagenbewegungsdaten!D:D),2),ROUND(G271*F271%,2))</f>
        <v>0</v>
      </c>
      <c r="I271" s="332">
        <f>ROUND((H271-SUMIF(Anlagenbewegungsdaten!$B:$B,A271,Anlagenbewegungsdaten!D:D)),3)</f>
        <v>0</v>
      </c>
      <c r="J271" s="333" t="s">
        <v>5179</v>
      </c>
      <c r="K271" s="333" t="s">
        <v>5193</v>
      </c>
      <c r="L271" s="510">
        <v>16.14</v>
      </c>
      <c r="M271" s="330">
        <f>ROUND(SUMIF(Anlagenbewegungsdaten_AV!B:B,A271,Anlagenbewegungsdaten_AV!C:C),3)</f>
        <v>0</v>
      </c>
      <c r="N271" s="328">
        <f>IF(ISBLANK(L271),ROUND(SUMIF(Anlagenbewegungsdaten_AV!B:B,A271,Anlagenbewegungsdaten_AV!D:D),2),ROUND(M271*L271%,2))</f>
        <v>0</v>
      </c>
      <c r="O271" s="328">
        <f>ROUND(N271-SUMIF(Anlagenbewegungsdaten_AV!B:B,A271,Anlagenbewegungsdaten_AV!D:D),3)</f>
        <v>0</v>
      </c>
    </row>
    <row r="272" spans="1:15" ht="15" customHeight="1" x14ac:dyDescent="0.25">
      <c r="A272" s="273" t="s">
        <v>4122</v>
      </c>
      <c r="B272" s="191" t="s">
        <v>2108</v>
      </c>
      <c r="C272" s="191" t="s">
        <v>4039</v>
      </c>
      <c r="D272" s="191" t="s">
        <v>4123</v>
      </c>
      <c r="E272" s="191" t="s">
        <v>4093</v>
      </c>
      <c r="F272" s="288">
        <v>20.14</v>
      </c>
      <c r="G272" s="331">
        <f>ROUND(SUMIF(Anlagenbewegungsdaten!B:B,A272,Anlagenbewegungsdaten!C:C),3)</f>
        <v>0</v>
      </c>
      <c r="H272" s="332">
        <f>IF(ISBLANK(F272),ROUND(SUMIF(Anlagenbewegungsdaten!B:B,A272,Anlagenbewegungsdaten!D:D),2),ROUND(G272*F272%,2))</f>
        <v>0</v>
      </c>
      <c r="I272" s="332">
        <f>ROUND((H272-SUMIF(Anlagenbewegungsdaten!$B:$B,A272,Anlagenbewegungsdaten!D:D)),3)</f>
        <v>0</v>
      </c>
      <c r="J272" s="333" t="s">
        <v>5179</v>
      </c>
      <c r="K272" s="333" t="s">
        <v>5193</v>
      </c>
      <c r="L272" s="510">
        <v>16.11</v>
      </c>
      <c r="M272" s="330">
        <f>ROUND(SUMIF(Anlagenbewegungsdaten_AV!B:B,A272,Anlagenbewegungsdaten_AV!C:C),3)</f>
        <v>0</v>
      </c>
      <c r="N272" s="328">
        <f>IF(ISBLANK(L272),ROUND(SUMIF(Anlagenbewegungsdaten_AV!B:B,A272,Anlagenbewegungsdaten_AV!D:D),2),ROUND(M272*L272%,2))</f>
        <v>0</v>
      </c>
      <c r="O272" s="328">
        <f>ROUND(N272-SUMIF(Anlagenbewegungsdaten_AV!B:B,A272,Anlagenbewegungsdaten_AV!D:D),3)</f>
        <v>0</v>
      </c>
    </row>
    <row r="273" spans="1:15" ht="15" customHeight="1" x14ac:dyDescent="0.25">
      <c r="A273" s="261" t="s">
        <v>234</v>
      </c>
      <c r="B273" s="172" t="s">
        <v>2108</v>
      </c>
      <c r="C273" s="172" t="s">
        <v>4039</v>
      </c>
      <c r="D273" s="172" t="s">
        <v>235</v>
      </c>
      <c r="E273" s="172" t="s">
        <v>2483</v>
      </c>
      <c r="F273" s="287">
        <v>17.23</v>
      </c>
      <c r="G273" s="331">
        <f>ROUND(SUMIF(Anlagenbewegungsdaten!B:B,A273,Anlagenbewegungsdaten!C:C),3)</f>
        <v>0</v>
      </c>
      <c r="H273" s="332">
        <f>IF(ISBLANK(F273),ROUND(SUMIF(Anlagenbewegungsdaten!B:B,A273,Anlagenbewegungsdaten!D:D),2),ROUND(G273*F273%,2))</f>
        <v>0</v>
      </c>
      <c r="I273" s="332">
        <f>ROUND((H273-SUMIF(Anlagenbewegungsdaten!$B:$B,A273,Anlagenbewegungsdaten!D:D)),3)</f>
        <v>0</v>
      </c>
      <c r="J273" s="333" t="s">
        <v>5179</v>
      </c>
      <c r="K273" s="333" t="s">
        <v>5193</v>
      </c>
      <c r="L273" s="510">
        <v>13.78</v>
      </c>
      <c r="M273" s="330">
        <f>ROUND(SUMIF(Anlagenbewegungsdaten_AV!B:B,A273,Anlagenbewegungsdaten_AV!C:C),3)</f>
        <v>0</v>
      </c>
      <c r="N273" s="328">
        <f>IF(ISBLANK(L273),ROUND(SUMIF(Anlagenbewegungsdaten_AV!B:B,A273,Anlagenbewegungsdaten_AV!D:D),2),ROUND(M273*L273%,2))</f>
        <v>0</v>
      </c>
      <c r="O273" s="328">
        <f>ROUND(N273-SUMIF(Anlagenbewegungsdaten_AV!B:B,A273,Anlagenbewegungsdaten_AV!D:D),3)</f>
        <v>0</v>
      </c>
    </row>
    <row r="274" spans="1:15" ht="15" customHeight="1" x14ac:dyDescent="0.25">
      <c r="A274" s="261" t="s">
        <v>236</v>
      </c>
      <c r="B274" s="172" t="s">
        <v>2108</v>
      </c>
      <c r="C274" s="172" t="s">
        <v>4039</v>
      </c>
      <c r="D274" s="172" t="s">
        <v>237</v>
      </c>
      <c r="E274" s="172" t="s">
        <v>1560</v>
      </c>
      <c r="F274" s="287">
        <v>20.23</v>
      </c>
      <c r="G274" s="331">
        <f>ROUND(SUMIF(Anlagenbewegungsdaten!B:B,A274,Anlagenbewegungsdaten!C:C),3)</f>
        <v>0</v>
      </c>
      <c r="H274" s="332">
        <f>IF(ISBLANK(F274),ROUND(SUMIF(Anlagenbewegungsdaten!B:B,A274,Anlagenbewegungsdaten!D:D),2),ROUND(G274*F274%,2))</f>
        <v>0</v>
      </c>
      <c r="I274" s="332">
        <f>ROUND((H274-SUMIF(Anlagenbewegungsdaten!$B:$B,A274,Anlagenbewegungsdaten!D:D)),3)</f>
        <v>0</v>
      </c>
      <c r="J274" s="333" t="s">
        <v>5179</v>
      </c>
      <c r="K274" s="333" t="s">
        <v>5193</v>
      </c>
      <c r="L274" s="510">
        <v>16.18</v>
      </c>
      <c r="M274" s="330">
        <f>ROUND(SUMIF(Anlagenbewegungsdaten_AV!B:B,A274,Anlagenbewegungsdaten_AV!C:C),3)</f>
        <v>0</v>
      </c>
      <c r="N274" s="328">
        <f>IF(ISBLANK(L274),ROUND(SUMIF(Anlagenbewegungsdaten_AV!B:B,A274,Anlagenbewegungsdaten_AV!D:D),2),ROUND(M274*L274%,2))</f>
        <v>0</v>
      </c>
      <c r="O274" s="328">
        <f>ROUND(N274-SUMIF(Anlagenbewegungsdaten_AV!B:B,A274,Anlagenbewegungsdaten_AV!D:D),3)</f>
        <v>0</v>
      </c>
    </row>
    <row r="275" spans="1:15" ht="15" customHeight="1" x14ac:dyDescent="0.25">
      <c r="A275" s="261" t="s">
        <v>238</v>
      </c>
      <c r="B275" s="172" t="s">
        <v>2108</v>
      </c>
      <c r="C275" s="172" t="s">
        <v>4039</v>
      </c>
      <c r="D275" s="172" t="s">
        <v>239</v>
      </c>
      <c r="E275" s="172" t="s">
        <v>1563</v>
      </c>
      <c r="F275" s="287">
        <v>20.23</v>
      </c>
      <c r="G275" s="331">
        <f>ROUND(SUMIF(Anlagenbewegungsdaten!B:B,A275,Anlagenbewegungsdaten!C:C),3)</f>
        <v>0</v>
      </c>
      <c r="H275" s="332">
        <f>IF(ISBLANK(F275),ROUND(SUMIF(Anlagenbewegungsdaten!B:B,A275,Anlagenbewegungsdaten!D:D),2),ROUND(G275*F275%,2))</f>
        <v>0</v>
      </c>
      <c r="I275" s="332">
        <f>ROUND((H275-SUMIF(Anlagenbewegungsdaten!$B:$B,A275,Anlagenbewegungsdaten!D:D)),3)</f>
        <v>0</v>
      </c>
      <c r="J275" s="333" t="s">
        <v>5179</v>
      </c>
      <c r="K275" s="333" t="s">
        <v>5193</v>
      </c>
      <c r="L275" s="510">
        <v>16.18</v>
      </c>
      <c r="M275" s="330">
        <f>ROUND(SUMIF(Anlagenbewegungsdaten_AV!B:B,A275,Anlagenbewegungsdaten_AV!C:C),3)</f>
        <v>0</v>
      </c>
      <c r="N275" s="328">
        <f>IF(ISBLANK(L275),ROUND(SUMIF(Anlagenbewegungsdaten_AV!B:B,A275,Anlagenbewegungsdaten_AV!D:D),2),ROUND(M275*L275%,2))</f>
        <v>0</v>
      </c>
      <c r="O275" s="328">
        <f>ROUND(N275-SUMIF(Anlagenbewegungsdaten_AV!B:B,A275,Anlagenbewegungsdaten_AV!D:D),3)</f>
        <v>0</v>
      </c>
    </row>
    <row r="276" spans="1:15" ht="15" customHeight="1" x14ac:dyDescent="0.25">
      <c r="A276" s="261" t="s">
        <v>2607</v>
      </c>
      <c r="B276" s="172" t="s">
        <v>2108</v>
      </c>
      <c r="C276" s="172" t="s">
        <v>4039</v>
      </c>
      <c r="D276" s="172" t="s">
        <v>2608</v>
      </c>
      <c r="E276" s="172" t="s">
        <v>2576</v>
      </c>
      <c r="F276" s="287">
        <v>20.200000000000003</v>
      </c>
      <c r="G276" s="331">
        <f>ROUND(SUMIF(Anlagenbewegungsdaten!B:B,A276,Anlagenbewegungsdaten!C:C),3)</f>
        <v>0</v>
      </c>
      <c r="H276" s="332">
        <f>IF(ISBLANK(F276),ROUND(SUMIF(Anlagenbewegungsdaten!B:B,A276,Anlagenbewegungsdaten!D:D),2),ROUND(G276*F276%,2))</f>
        <v>0</v>
      </c>
      <c r="I276" s="332">
        <f>ROUND((H276-SUMIF(Anlagenbewegungsdaten!$B:$B,A276,Anlagenbewegungsdaten!D:D)),3)</f>
        <v>0</v>
      </c>
      <c r="J276" s="333" t="s">
        <v>5179</v>
      </c>
      <c r="K276" s="333" t="s">
        <v>5193</v>
      </c>
      <c r="L276" s="510">
        <v>16.16</v>
      </c>
      <c r="M276" s="330">
        <f>ROUND(SUMIF(Anlagenbewegungsdaten_AV!B:B,A276,Anlagenbewegungsdaten_AV!C:C),3)</f>
        <v>0</v>
      </c>
      <c r="N276" s="328">
        <f>IF(ISBLANK(L276),ROUND(SUMIF(Anlagenbewegungsdaten_AV!B:B,A276,Anlagenbewegungsdaten_AV!D:D),2),ROUND(M276*L276%,2))</f>
        <v>0</v>
      </c>
      <c r="O276" s="328">
        <f>ROUND(N276-SUMIF(Anlagenbewegungsdaten_AV!B:B,A276,Anlagenbewegungsdaten_AV!D:D),3)</f>
        <v>0</v>
      </c>
    </row>
    <row r="277" spans="1:15" ht="15" customHeight="1" x14ac:dyDescent="0.25">
      <c r="A277" s="261" t="s">
        <v>3351</v>
      </c>
      <c r="B277" s="172" t="s">
        <v>2108</v>
      </c>
      <c r="C277" s="172" t="s">
        <v>4039</v>
      </c>
      <c r="D277" s="172" t="s">
        <v>3352</v>
      </c>
      <c r="E277" s="172" t="s">
        <v>3320</v>
      </c>
      <c r="F277" s="287">
        <v>20.170000000000002</v>
      </c>
      <c r="G277" s="331">
        <f>ROUND(SUMIF(Anlagenbewegungsdaten!B:B,A277,Anlagenbewegungsdaten!C:C),3)</f>
        <v>0</v>
      </c>
      <c r="H277" s="332">
        <f>IF(ISBLANK(F277),ROUND(SUMIF(Anlagenbewegungsdaten!B:B,A277,Anlagenbewegungsdaten!D:D),2),ROUND(G277*F277%,2))</f>
        <v>0</v>
      </c>
      <c r="I277" s="332">
        <f>ROUND((H277-SUMIF(Anlagenbewegungsdaten!$B:$B,A277,Anlagenbewegungsdaten!D:D)),3)</f>
        <v>0</v>
      </c>
      <c r="J277" s="333" t="s">
        <v>5179</v>
      </c>
      <c r="K277" s="333" t="s">
        <v>5193</v>
      </c>
      <c r="L277" s="510">
        <v>16.14</v>
      </c>
      <c r="M277" s="330">
        <f>ROUND(SUMIF(Anlagenbewegungsdaten_AV!B:B,A277,Anlagenbewegungsdaten_AV!C:C),3)</f>
        <v>0</v>
      </c>
      <c r="N277" s="328">
        <f>IF(ISBLANK(L277),ROUND(SUMIF(Anlagenbewegungsdaten_AV!B:B,A277,Anlagenbewegungsdaten_AV!D:D),2),ROUND(M277*L277%,2))</f>
        <v>0</v>
      </c>
      <c r="O277" s="328">
        <f>ROUND(N277-SUMIF(Anlagenbewegungsdaten_AV!B:B,A277,Anlagenbewegungsdaten_AV!D:D),3)</f>
        <v>0</v>
      </c>
    </row>
    <row r="278" spans="1:15" ht="15" customHeight="1" x14ac:dyDescent="0.25">
      <c r="A278" s="273" t="s">
        <v>4124</v>
      </c>
      <c r="B278" s="191" t="s">
        <v>2108</v>
      </c>
      <c r="C278" s="191" t="s">
        <v>4039</v>
      </c>
      <c r="D278" s="191" t="s">
        <v>4125</v>
      </c>
      <c r="E278" s="191" t="s">
        <v>4093</v>
      </c>
      <c r="F278" s="288">
        <v>20.14</v>
      </c>
      <c r="G278" s="331">
        <f>ROUND(SUMIF(Anlagenbewegungsdaten!B:B,A278,Anlagenbewegungsdaten!C:C),3)</f>
        <v>0</v>
      </c>
      <c r="H278" s="332">
        <f>IF(ISBLANK(F278),ROUND(SUMIF(Anlagenbewegungsdaten!B:B,A278,Anlagenbewegungsdaten!D:D),2),ROUND(G278*F278%,2))</f>
        <v>0</v>
      </c>
      <c r="I278" s="332">
        <f>ROUND((H278-SUMIF(Anlagenbewegungsdaten!$B:$B,A278,Anlagenbewegungsdaten!D:D)),3)</f>
        <v>0</v>
      </c>
      <c r="J278" s="333" t="s">
        <v>5179</v>
      </c>
      <c r="K278" s="333" t="s">
        <v>5193</v>
      </c>
      <c r="L278" s="510">
        <v>16.11</v>
      </c>
      <c r="M278" s="330">
        <f>ROUND(SUMIF(Anlagenbewegungsdaten_AV!B:B,A278,Anlagenbewegungsdaten_AV!C:C),3)</f>
        <v>0</v>
      </c>
      <c r="N278" s="328">
        <f>IF(ISBLANK(L278),ROUND(SUMIF(Anlagenbewegungsdaten_AV!B:B,A278,Anlagenbewegungsdaten_AV!D:D),2),ROUND(M278*L278%,2))</f>
        <v>0</v>
      </c>
      <c r="O278" s="328">
        <f>ROUND(N278-SUMIF(Anlagenbewegungsdaten_AV!B:B,A278,Anlagenbewegungsdaten_AV!D:D),3)</f>
        <v>0</v>
      </c>
    </row>
    <row r="279" spans="1:15" ht="15" customHeight="1" x14ac:dyDescent="0.25">
      <c r="A279" s="261" t="s">
        <v>240</v>
      </c>
      <c r="B279" s="172" t="s">
        <v>2108</v>
      </c>
      <c r="C279" s="172" t="s">
        <v>4039</v>
      </c>
      <c r="D279" s="172" t="s">
        <v>241</v>
      </c>
      <c r="E279" s="172" t="s">
        <v>2483</v>
      </c>
      <c r="F279" s="287">
        <v>18.23</v>
      </c>
      <c r="G279" s="331">
        <f>ROUND(SUMIF(Anlagenbewegungsdaten!B:B,A279,Anlagenbewegungsdaten!C:C),3)</f>
        <v>0</v>
      </c>
      <c r="H279" s="332">
        <f>IF(ISBLANK(F279),ROUND(SUMIF(Anlagenbewegungsdaten!B:B,A279,Anlagenbewegungsdaten!D:D),2),ROUND(G279*F279%,2))</f>
        <v>0</v>
      </c>
      <c r="I279" s="332">
        <f>ROUND((H279-SUMIF(Anlagenbewegungsdaten!$B:$B,A279,Anlagenbewegungsdaten!D:D)),3)</f>
        <v>0</v>
      </c>
      <c r="J279" s="333" t="s">
        <v>5179</v>
      </c>
      <c r="K279" s="333" t="s">
        <v>5193</v>
      </c>
      <c r="L279" s="510">
        <v>14.58</v>
      </c>
      <c r="M279" s="330">
        <f>ROUND(SUMIF(Anlagenbewegungsdaten_AV!B:B,A279,Anlagenbewegungsdaten_AV!C:C),3)</f>
        <v>0</v>
      </c>
      <c r="N279" s="328">
        <f>IF(ISBLANK(L279),ROUND(SUMIF(Anlagenbewegungsdaten_AV!B:B,A279,Anlagenbewegungsdaten_AV!D:D),2),ROUND(M279*L279%,2))</f>
        <v>0</v>
      </c>
      <c r="O279" s="328">
        <f>ROUND(N279-SUMIF(Anlagenbewegungsdaten_AV!B:B,A279,Anlagenbewegungsdaten_AV!D:D),3)</f>
        <v>0</v>
      </c>
    </row>
    <row r="280" spans="1:15" ht="15" customHeight="1" x14ac:dyDescent="0.25">
      <c r="A280" s="261" t="s">
        <v>242</v>
      </c>
      <c r="B280" s="172" t="s">
        <v>2108</v>
      </c>
      <c r="C280" s="172" t="s">
        <v>4039</v>
      </c>
      <c r="D280" s="182" t="s">
        <v>243</v>
      </c>
      <c r="E280" s="172" t="s">
        <v>1560</v>
      </c>
      <c r="F280" s="287">
        <v>21.23</v>
      </c>
      <c r="G280" s="331">
        <f>ROUND(SUMIF(Anlagenbewegungsdaten!B:B,A280,Anlagenbewegungsdaten!C:C),3)</f>
        <v>0</v>
      </c>
      <c r="H280" s="332">
        <f>IF(ISBLANK(F280),ROUND(SUMIF(Anlagenbewegungsdaten!B:B,A280,Anlagenbewegungsdaten!D:D),2),ROUND(G280*F280%,2))</f>
        <v>0</v>
      </c>
      <c r="I280" s="332">
        <f>ROUND((H280-SUMIF(Anlagenbewegungsdaten!$B:$B,A280,Anlagenbewegungsdaten!D:D)),3)</f>
        <v>0</v>
      </c>
      <c r="J280" s="333" t="s">
        <v>5179</v>
      </c>
      <c r="K280" s="333" t="s">
        <v>5193</v>
      </c>
      <c r="L280" s="510">
        <v>16.98</v>
      </c>
      <c r="M280" s="330">
        <f>ROUND(SUMIF(Anlagenbewegungsdaten_AV!B:B,A280,Anlagenbewegungsdaten_AV!C:C),3)</f>
        <v>0</v>
      </c>
      <c r="N280" s="328">
        <f>IF(ISBLANK(L280),ROUND(SUMIF(Anlagenbewegungsdaten_AV!B:B,A280,Anlagenbewegungsdaten_AV!D:D),2),ROUND(M280*L280%,2))</f>
        <v>0</v>
      </c>
      <c r="O280" s="328">
        <f>ROUND(N280-SUMIF(Anlagenbewegungsdaten_AV!B:B,A280,Anlagenbewegungsdaten_AV!D:D),3)</f>
        <v>0</v>
      </c>
    </row>
    <row r="281" spans="1:15" ht="15" customHeight="1" x14ac:dyDescent="0.25">
      <c r="A281" s="261" t="s">
        <v>244</v>
      </c>
      <c r="B281" s="172" t="s">
        <v>2108</v>
      </c>
      <c r="C281" s="172" t="s">
        <v>4039</v>
      </c>
      <c r="D281" s="172" t="s">
        <v>245</v>
      </c>
      <c r="E281" s="172" t="s">
        <v>1563</v>
      </c>
      <c r="F281" s="287">
        <v>21.23</v>
      </c>
      <c r="G281" s="331">
        <f>ROUND(SUMIF(Anlagenbewegungsdaten!B:B,A281,Anlagenbewegungsdaten!C:C),3)</f>
        <v>0</v>
      </c>
      <c r="H281" s="332">
        <f>IF(ISBLANK(F281),ROUND(SUMIF(Anlagenbewegungsdaten!B:B,A281,Anlagenbewegungsdaten!D:D),2),ROUND(G281*F281%,2))</f>
        <v>0</v>
      </c>
      <c r="I281" s="332">
        <f>ROUND((H281-SUMIF(Anlagenbewegungsdaten!$B:$B,A281,Anlagenbewegungsdaten!D:D)),3)</f>
        <v>0</v>
      </c>
      <c r="J281" s="333" t="s">
        <v>5179</v>
      </c>
      <c r="K281" s="333" t="s">
        <v>5193</v>
      </c>
      <c r="L281" s="510">
        <v>16.98</v>
      </c>
      <c r="M281" s="330">
        <f>ROUND(SUMIF(Anlagenbewegungsdaten_AV!B:B,A281,Anlagenbewegungsdaten_AV!C:C),3)</f>
        <v>0</v>
      </c>
      <c r="N281" s="328">
        <f>IF(ISBLANK(L281),ROUND(SUMIF(Anlagenbewegungsdaten_AV!B:B,A281,Anlagenbewegungsdaten_AV!D:D),2),ROUND(M281*L281%,2))</f>
        <v>0</v>
      </c>
      <c r="O281" s="328">
        <f>ROUND(N281-SUMIF(Anlagenbewegungsdaten_AV!B:B,A281,Anlagenbewegungsdaten_AV!D:D),3)</f>
        <v>0</v>
      </c>
    </row>
    <row r="282" spans="1:15" ht="15" customHeight="1" x14ac:dyDescent="0.25">
      <c r="A282" s="261" t="s">
        <v>2609</v>
      </c>
      <c r="B282" s="172" t="s">
        <v>2108</v>
      </c>
      <c r="C282" s="172" t="s">
        <v>4039</v>
      </c>
      <c r="D282" s="172" t="s">
        <v>2610</v>
      </c>
      <c r="E282" s="172" t="s">
        <v>2576</v>
      </c>
      <c r="F282" s="287">
        <v>21.200000000000003</v>
      </c>
      <c r="G282" s="331">
        <f>ROUND(SUMIF(Anlagenbewegungsdaten!B:B,A282,Anlagenbewegungsdaten!C:C),3)</f>
        <v>0</v>
      </c>
      <c r="H282" s="332">
        <f>IF(ISBLANK(F282),ROUND(SUMIF(Anlagenbewegungsdaten!B:B,A282,Anlagenbewegungsdaten!D:D),2),ROUND(G282*F282%,2))</f>
        <v>0</v>
      </c>
      <c r="I282" s="332">
        <f>ROUND((H282-SUMIF(Anlagenbewegungsdaten!$B:$B,A282,Anlagenbewegungsdaten!D:D)),3)</f>
        <v>0</v>
      </c>
      <c r="J282" s="333" t="s">
        <v>5179</v>
      </c>
      <c r="K282" s="333" t="s">
        <v>5193</v>
      </c>
      <c r="L282" s="510">
        <v>16.96</v>
      </c>
      <c r="M282" s="330">
        <f>ROUND(SUMIF(Anlagenbewegungsdaten_AV!B:B,A282,Anlagenbewegungsdaten_AV!C:C),3)</f>
        <v>0</v>
      </c>
      <c r="N282" s="328">
        <f>IF(ISBLANK(L282),ROUND(SUMIF(Anlagenbewegungsdaten_AV!B:B,A282,Anlagenbewegungsdaten_AV!D:D),2),ROUND(M282*L282%,2))</f>
        <v>0</v>
      </c>
      <c r="O282" s="328">
        <f>ROUND(N282-SUMIF(Anlagenbewegungsdaten_AV!B:B,A282,Anlagenbewegungsdaten_AV!D:D),3)</f>
        <v>0</v>
      </c>
    </row>
    <row r="283" spans="1:15" ht="15" customHeight="1" x14ac:dyDescent="0.25">
      <c r="A283" s="261" t="s">
        <v>3353</v>
      </c>
      <c r="B283" s="172" t="s">
        <v>2108</v>
      </c>
      <c r="C283" s="172" t="s">
        <v>4039</v>
      </c>
      <c r="D283" s="172" t="s">
        <v>3354</v>
      </c>
      <c r="E283" s="172" t="s">
        <v>3320</v>
      </c>
      <c r="F283" s="287">
        <v>21.17</v>
      </c>
      <c r="G283" s="331">
        <f>ROUND(SUMIF(Anlagenbewegungsdaten!B:B,A283,Anlagenbewegungsdaten!C:C),3)</f>
        <v>0</v>
      </c>
      <c r="H283" s="332">
        <f>IF(ISBLANK(F283),ROUND(SUMIF(Anlagenbewegungsdaten!B:B,A283,Anlagenbewegungsdaten!D:D),2),ROUND(G283*F283%,2))</f>
        <v>0</v>
      </c>
      <c r="I283" s="332">
        <f>ROUND((H283-SUMIF(Anlagenbewegungsdaten!$B:$B,A283,Anlagenbewegungsdaten!D:D)),3)</f>
        <v>0</v>
      </c>
      <c r="J283" s="333" t="s">
        <v>5179</v>
      </c>
      <c r="K283" s="333" t="s">
        <v>5193</v>
      </c>
      <c r="L283" s="510">
        <v>16.940000000000001</v>
      </c>
      <c r="M283" s="330">
        <f>ROUND(SUMIF(Anlagenbewegungsdaten_AV!B:B,A283,Anlagenbewegungsdaten_AV!C:C),3)</f>
        <v>0</v>
      </c>
      <c r="N283" s="328">
        <f>IF(ISBLANK(L283),ROUND(SUMIF(Anlagenbewegungsdaten_AV!B:B,A283,Anlagenbewegungsdaten_AV!D:D),2),ROUND(M283*L283%,2))</f>
        <v>0</v>
      </c>
      <c r="O283" s="328">
        <f>ROUND(N283-SUMIF(Anlagenbewegungsdaten_AV!B:B,A283,Anlagenbewegungsdaten_AV!D:D),3)</f>
        <v>0</v>
      </c>
    </row>
    <row r="284" spans="1:15" ht="15" customHeight="1" x14ac:dyDescent="0.25">
      <c r="A284" s="273" t="s">
        <v>4126</v>
      </c>
      <c r="B284" s="191" t="s">
        <v>2108</v>
      </c>
      <c r="C284" s="191" t="s">
        <v>4039</v>
      </c>
      <c r="D284" s="191" t="s">
        <v>4127</v>
      </c>
      <c r="E284" s="191" t="s">
        <v>4093</v>
      </c>
      <c r="F284" s="288">
        <v>21.14</v>
      </c>
      <c r="G284" s="331">
        <f>ROUND(SUMIF(Anlagenbewegungsdaten!B:B,A284,Anlagenbewegungsdaten!C:C),3)</f>
        <v>0</v>
      </c>
      <c r="H284" s="332">
        <f>IF(ISBLANK(F284),ROUND(SUMIF(Anlagenbewegungsdaten!B:B,A284,Anlagenbewegungsdaten!D:D),2),ROUND(G284*F284%,2))</f>
        <v>0</v>
      </c>
      <c r="I284" s="332">
        <f>ROUND((H284-SUMIF(Anlagenbewegungsdaten!$B:$B,A284,Anlagenbewegungsdaten!D:D)),3)</f>
        <v>0</v>
      </c>
      <c r="J284" s="333" t="s">
        <v>5179</v>
      </c>
      <c r="K284" s="333" t="s">
        <v>5193</v>
      </c>
      <c r="L284" s="510">
        <v>16.91</v>
      </c>
      <c r="M284" s="330">
        <f>ROUND(SUMIF(Anlagenbewegungsdaten_AV!B:B,A284,Anlagenbewegungsdaten_AV!C:C),3)</f>
        <v>0</v>
      </c>
      <c r="N284" s="328">
        <f>IF(ISBLANK(L284),ROUND(SUMIF(Anlagenbewegungsdaten_AV!B:B,A284,Anlagenbewegungsdaten_AV!D:D),2),ROUND(M284*L284%,2))</f>
        <v>0</v>
      </c>
      <c r="O284" s="328">
        <f>ROUND(N284-SUMIF(Anlagenbewegungsdaten_AV!B:B,A284,Anlagenbewegungsdaten_AV!D:D),3)</f>
        <v>0</v>
      </c>
    </row>
    <row r="285" spans="1:15" ht="15" customHeight="1" x14ac:dyDescent="0.25">
      <c r="A285" s="261" t="s">
        <v>246</v>
      </c>
      <c r="B285" s="172" t="s">
        <v>2108</v>
      </c>
      <c r="C285" s="172" t="s">
        <v>4039</v>
      </c>
      <c r="D285" s="172" t="s">
        <v>247</v>
      </c>
      <c r="E285" s="172" t="s">
        <v>2483</v>
      </c>
      <c r="F285" s="287">
        <v>18.23</v>
      </c>
      <c r="G285" s="331">
        <f>ROUND(SUMIF(Anlagenbewegungsdaten!B:B,A285,Anlagenbewegungsdaten!C:C),3)</f>
        <v>0</v>
      </c>
      <c r="H285" s="332">
        <f>IF(ISBLANK(F285),ROUND(SUMIF(Anlagenbewegungsdaten!B:B,A285,Anlagenbewegungsdaten!D:D),2),ROUND(G285*F285%,2))</f>
        <v>0</v>
      </c>
      <c r="I285" s="332">
        <f>ROUND((H285-SUMIF(Anlagenbewegungsdaten!$B:$B,A285,Anlagenbewegungsdaten!D:D)),3)</f>
        <v>0</v>
      </c>
      <c r="J285" s="333" t="s">
        <v>5179</v>
      </c>
      <c r="K285" s="333" t="s">
        <v>5193</v>
      </c>
      <c r="L285" s="510">
        <v>14.58</v>
      </c>
      <c r="M285" s="330">
        <f>ROUND(SUMIF(Anlagenbewegungsdaten_AV!B:B,A285,Anlagenbewegungsdaten_AV!C:C),3)</f>
        <v>0</v>
      </c>
      <c r="N285" s="328">
        <f>IF(ISBLANK(L285),ROUND(SUMIF(Anlagenbewegungsdaten_AV!B:B,A285,Anlagenbewegungsdaten_AV!D:D),2),ROUND(M285*L285%,2))</f>
        <v>0</v>
      </c>
      <c r="O285" s="328">
        <f>ROUND(N285-SUMIF(Anlagenbewegungsdaten_AV!B:B,A285,Anlagenbewegungsdaten_AV!D:D),3)</f>
        <v>0</v>
      </c>
    </row>
    <row r="286" spans="1:15" ht="15" customHeight="1" x14ac:dyDescent="0.25">
      <c r="A286" s="261" t="s">
        <v>248</v>
      </c>
      <c r="B286" s="172" t="s">
        <v>2108</v>
      </c>
      <c r="C286" s="172" t="s">
        <v>4039</v>
      </c>
      <c r="D286" s="172" t="s">
        <v>249</v>
      </c>
      <c r="E286" s="172" t="s">
        <v>1560</v>
      </c>
      <c r="F286" s="287">
        <v>21.23</v>
      </c>
      <c r="G286" s="331">
        <f>ROUND(SUMIF(Anlagenbewegungsdaten!B:B,A286,Anlagenbewegungsdaten!C:C),3)</f>
        <v>0</v>
      </c>
      <c r="H286" s="332">
        <f>IF(ISBLANK(F286),ROUND(SUMIF(Anlagenbewegungsdaten!B:B,A286,Anlagenbewegungsdaten!D:D),2),ROUND(G286*F286%,2))</f>
        <v>0</v>
      </c>
      <c r="I286" s="332">
        <f>ROUND((H286-SUMIF(Anlagenbewegungsdaten!$B:$B,A286,Anlagenbewegungsdaten!D:D)),3)</f>
        <v>0</v>
      </c>
      <c r="J286" s="333" t="s">
        <v>5179</v>
      </c>
      <c r="K286" s="333" t="s">
        <v>5193</v>
      </c>
      <c r="L286" s="510">
        <v>16.98</v>
      </c>
      <c r="M286" s="330">
        <f>ROUND(SUMIF(Anlagenbewegungsdaten_AV!B:B,A286,Anlagenbewegungsdaten_AV!C:C),3)</f>
        <v>0</v>
      </c>
      <c r="N286" s="328">
        <f>IF(ISBLANK(L286),ROUND(SUMIF(Anlagenbewegungsdaten_AV!B:B,A286,Anlagenbewegungsdaten_AV!D:D),2),ROUND(M286*L286%,2))</f>
        <v>0</v>
      </c>
      <c r="O286" s="328">
        <f>ROUND(N286-SUMIF(Anlagenbewegungsdaten_AV!B:B,A286,Anlagenbewegungsdaten_AV!D:D),3)</f>
        <v>0</v>
      </c>
    </row>
    <row r="287" spans="1:15" ht="15" customHeight="1" x14ac:dyDescent="0.25">
      <c r="A287" s="261" t="s">
        <v>250</v>
      </c>
      <c r="B287" s="172" t="s">
        <v>2108</v>
      </c>
      <c r="C287" s="172" t="s">
        <v>4039</v>
      </c>
      <c r="D287" s="172" t="s">
        <v>251</v>
      </c>
      <c r="E287" s="172" t="s">
        <v>1563</v>
      </c>
      <c r="F287" s="287">
        <v>21.23</v>
      </c>
      <c r="G287" s="331">
        <f>ROUND(SUMIF(Anlagenbewegungsdaten!B:B,A287,Anlagenbewegungsdaten!C:C),3)</f>
        <v>0</v>
      </c>
      <c r="H287" s="332">
        <f>IF(ISBLANK(F287),ROUND(SUMIF(Anlagenbewegungsdaten!B:B,A287,Anlagenbewegungsdaten!D:D),2),ROUND(G287*F287%,2))</f>
        <v>0</v>
      </c>
      <c r="I287" s="332">
        <f>ROUND((H287-SUMIF(Anlagenbewegungsdaten!$B:$B,A287,Anlagenbewegungsdaten!D:D)),3)</f>
        <v>0</v>
      </c>
      <c r="J287" s="333" t="s">
        <v>5179</v>
      </c>
      <c r="K287" s="333" t="s">
        <v>5193</v>
      </c>
      <c r="L287" s="510">
        <v>16.98</v>
      </c>
      <c r="M287" s="330">
        <f>ROUND(SUMIF(Anlagenbewegungsdaten_AV!B:B,A287,Anlagenbewegungsdaten_AV!C:C),3)</f>
        <v>0</v>
      </c>
      <c r="N287" s="328">
        <f>IF(ISBLANK(L287),ROUND(SUMIF(Anlagenbewegungsdaten_AV!B:B,A287,Anlagenbewegungsdaten_AV!D:D),2),ROUND(M287*L287%,2))</f>
        <v>0</v>
      </c>
      <c r="O287" s="328">
        <f>ROUND(N287-SUMIF(Anlagenbewegungsdaten_AV!B:B,A287,Anlagenbewegungsdaten_AV!D:D),3)</f>
        <v>0</v>
      </c>
    </row>
    <row r="288" spans="1:15" ht="15" customHeight="1" x14ac:dyDescent="0.25">
      <c r="A288" s="261" t="s">
        <v>2611</v>
      </c>
      <c r="B288" s="172" t="s">
        <v>2108</v>
      </c>
      <c r="C288" s="172" t="s">
        <v>4039</v>
      </c>
      <c r="D288" s="172" t="s">
        <v>2612</v>
      </c>
      <c r="E288" s="172" t="s">
        <v>2576</v>
      </c>
      <c r="F288" s="287">
        <v>21.200000000000003</v>
      </c>
      <c r="G288" s="331">
        <f>ROUND(SUMIF(Anlagenbewegungsdaten!B:B,A288,Anlagenbewegungsdaten!C:C),3)</f>
        <v>0</v>
      </c>
      <c r="H288" s="332">
        <f>IF(ISBLANK(F288),ROUND(SUMIF(Anlagenbewegungsdaten!B:B,A288,Anlagenbewegungsdaten!D:D),2),ROUND(G288*F288%,2))</f>
        <v>0</v>
      </c>
      <c r="I288" s="332">
        <f>ROUND((H288-SUMIF(Anlagenbewegungsdaten!$B:$B,A288,Anlagenbewegungsdaten!D:D)),3)</f>
        <v>0</v>
      </c>
      <c r="J288" s="333" t="s">
        <v>5179</v>
      </c>
      <c r="K288" s="333" t="s">
        <v>5193</v>
      </c>
      <c r="L288" s="510">
        <v>16.96</v>
      </c>
      <c r="M288" s="330">
        <f>ROUND(SUMIF(Anlagenbewegungsdaten_AV!B:B,A288,Anlagenbewegungsdaten_AV!C:C),3)</f>
        <v>0</v>
      </c>
      <c r="N288" s="328">
        <f>IF(ISBLANK(L288),ROUND(SUMIF(Anlagenbewegungsdaten_AV!B:B,A288,Anlagenbewegungsdaten_AV!D:D),2),ROUND(M288*L288%,2))</f>
        <v>0</v>
      </c>
      <c r="O288" s="328">
        <f>ROUND(N288-SUMIF(Anlagenbewegungsdaten_AV!B:B,A288,Anlagenbewegungsdaten_AV!D:D),3)</f>
        <v>0</v>
      </c>
    </row>
    <row r="289" spans="1:15" ht="15" customHeight="1" x14ac:dyDescent="0.25">
      <c r="A289" s="261" t="s">
        <v>3355</v>
      </c>
      <c r="B289" s="172" t="s">
        <v>2108</v>
      </c>
      <c r="C289" s="172" t="s">
        <v>4039</v>
      </c>
      <c r="D289" s="172" t="s">
        <v>3356</v>
      </c>
      <c r="E289" s="172" t="s">
        <v>3320</v>
      </c>
      <c r="F289" s="287">
        <v>21.17</v>
      </c>
      <c r="G289" s="331">
        <f>ROUND(SUMIF(Anlagenbewegungsdaten!B:B,A289,Anlagenbewegungsdaten!C:C),3)</f>
        <v>0</v>
      </c>
      <c r="H289" s="332">
        <f>IF(ISBLANK(F289),ROUND(SUMIF(Anlagenbewegungsdaten!B:B,A289,Anlagenbewegungsdaten!D:D),2),ROUND(G289*F289%,2))</f>
        <v>0</v>
      </c>
      <c r="I289" s="332">
        <f>ROUND((H289-SUMIF(Anlagenbewegungsdaten!$B:$B,A289,Anlagenbewegungsdaten!D:D)),3)</f>
        <v>0</v>
      </c>
      <c r="J289" s="333" t="s">
        <v>5179</v>
      </c>
      <c r="K289" s="333" t="s">
        <v>5193</v>
      </c>
      <c r="L289" s="510">
        <v>16.940000000000001</v>
      </c>
      <c r="M289" s="330">
        <f>ROUND(SUMIF(Anlagenbewegungsdaten_AV!B:B,A289,Anlagenbewegungsdaten_AV!C:C),3)</f>
        <v>0</v>
      </c>
      <c r="N289" s="328">
        <f>IF(ISBLANK(L289),ROUND(SUMIF(Anlagenbewegungsdaten_AV!B:B,A289,Anlagenbewegungsdaten_AV!D:D),2),ROUND(M289*L289%,2))</f>
        <v>0</v>
      </c>
      <c r="O289" s="328">
        <f>ROUND(N289-SUMIF(Anlagenbewegungsdaten_AV!B:B,A289,Anlagenbewegungsdaten_AV!D:D),3)</f>
        <v>0</v>
      </c>
    </row>
    <row r="290" spans="1:15" ht="15" customHeight="1" x14ac:dyDescent="0.25">
      <c r="A290" s="273" t="s">
        <v>4128</v>
      </c>
      <c r="B290" s="191" t="s">
        <v>2108</v>
      </c>
      <c r="C290" s="191" t="s">
        <v>4039</v>
      </c>
      <c r="D290" s="191" t="s">
        <v>4129</v>
      </c>
      <c r="E290" s="191" t="s">
        <v>4093</v>
      </c>
      <c r="F290" s="288">
        <v>21.14</v>
      </c>
      <c r="G290" s="331">
        <f>ROUND(SUMIF(Anlagenbewegungsdaten!B:B,A290,Anlagenbewegungsdaten!C:C),3)</f>
        <v>0</v>
      </c>
      <c r="H290" s="332">
        <f>IF(ISBLANK(F290),ROUND(SUMIF(Anlagenbewegungsdaten!B:B,A290,Anlagenbewegungsdaten!D:D),2),ROUND(G290*F290%,2))</f>
        <v>0</v>
      </c>
      <c r="I290" s="332">
        <f>ROUND((H290-SUMIF(Anlagenbewegungsdaten!$B:$B,A290,Anlagenbewegungsdaten!D:D)),3)</f>
        <v>0</v>
      </c>
      <c r="J290" s="333" t="s">
        <v>5179</v>
      </c>
      <c r="K290" s="333" t="s">
        <v>5193</v>
      </c>
      <c r="L290" s="510">
        <v>16.91</v>
      </c>
      <c r="M290" s="330">
        <f>ROUND(SUMIF(Anlagenbewegungsdaten_AV!B:B,A290,Anlagenbewegungsdaten_AV!C:C),3)</f>
        <v>0</v>
      </c>
      <c r="N290" s="328">
        <f>IF(ISBLANK(L290),ROUND(SUMIF(Anlagenbewegungsdaten_AV!B:B,A290,Anlagenbewegungsdaten_AV!D:D),2),ROUND(M290*L290%,2))</f>
        <v>0</v>
      </c>
      <c r="O290" s="328">
        <f>ROUND(N290-SUMIF(Anlagenbewegungsdaten_AV!B:B,A290,Anlagenbewegungsdaten_AV!D:D),3)</f>
        <v>0</v>
      </c>
    </row>
    <row r="291" spans="1:15" ht="15" customHeight="1" x14ac:dyDescent="0.25">
      <c r="A291" s="261" t="s">
        <v>252</v>
      </c>
      <c r="B291" s="172" t="s">
        <v>2108</v>
      </c>
      <c r="C291" s="172" t="s">
        <v>4039</v>
      </c>
      <c r="D291" s="172" t="s">
        <v>253</v>
      </c>
      <c r="E291" s="172" t="s">
        <v>2483</v>
      </c>
      <c r="F291" s="287">
        <v>19.23</v>
      </c>
      <c r="G291" s="331">
        <f>ROUND(SUMIF(Anlagenbewegungsdaten!B:B,A291,Anlagenbewegungsdaten!C:C),3)</f>
        <v>0</v>
      </c>
      <c r="H291" s="332">
        <f>IF(ISBLANK(F291),ROUND(SUMIF(Anlagenbewegungsdaten!B:B,A291,Anlagenbewegungsdaten!D:D),2),ROUND(G291*F291%,2))</f>
        <v>0</v>
      </c>
      <c r="I291" s="332">
        <f>ROUND((H291-SUMIF(Anlagenbewegungsdaten!$B:$B,A291,Anlagenbewegungsdaten!D:D)),3)</f>
        <v>0</v>
      </c>
      <c r="J291" s="333" t="s">
        <v>5179</v>
      </c>
      <c r="K291" s="333" t="s">
        <v>5193</v>
      </c>
      <c r="L291" s="510">
        <v>15.38</v>
      </c>
      <c r="M291" s="330">
        <f>ROUND(SUMIF(Anlagenbewegungsdaten_AV!B:B,A291,Anlagenbewegungsdaten_AV!C:C),3)</f>
        <v>0</v>
      </c>
      <c r="N291" s="328">
        <f>IF(ISBLANK(L291),ROUND(SUMIF(Anlagenbewegungsdaten_AV!B:B,A291,Anlagenbewegungsdaten_AV!D:D),2),ROUND(M291*L291%,2))</f>
        <v>0</v>
      </c>
      <c r="O291" s="328">
        <f>ROUND(N291-SUMIF(Anlagenbewegungsdaten_AV!B:B,A291,Anlagenbewegungsdaten_AV!D:D),3)</f>
        <v>0</v>
      </c>
    </row>
    <row r="292" spans="1:15" ht="15" customHeight="1" x14ac:dyDescent="0.25">
      <c r="A292" s="261" t="s">
        <v>254</v>
      </c>
      <c r="B292" s="172" t="s">
        <v>2108</v>
      </c>
      <c r="C292" s="172" t="s">
        <v>4039</v>
      </c>
      <c r="D292" s="182" t="s">
        <v>255</v>
      </c>
      <c r="E292" s="172" t="s">
        <v>1560</v>
      </c>
      <c r="F292" s="287">
        <v>22.23</v>
      </c>
      <c r="G292" s="331">
        <f>ROUND(SUMIF(Anlagenbewegungsdaten!B:B,A292,Anlagenbewegungsdaten!C:C),3)</f>
        <v>0</v>
      </c>
      <c r="H292" s="332">
        <f>IF(ISBLANK(F292),ROUND(SUMIF(Anlagenbewegungsdaten!B:B,A292,Anlagenbewegungsdaten!D:D),2),ROUND(G292*F292%,2))</f>
        <v>0</v>
      </c>
      <c r="I292" s="332">
        <f>ROUND((H292-SUMIF(Anlagenbewegungsdaten!$B:$B,A292,Anlagenbewegungsdaten!D:D)),3)</f>
        <v>0</v>
      </c>
      <c r="J292" s="333" t="s">
        <v>5179</v>
      </c>
      <c r="K292" s="333" t="s">
        <v>5193</v>
      </c>
      <c r="L292" s="510">
        <v>17.78</v>
      </c>
      <c r="M292" s="330">
        <f>ROUND(SUMIF(Anlagenbewegungsdaten_AV!B:B,A292,Anlagenbewegungsdaten_AV!C:C),3)</f>
        <v>0</v>
      </c>
      <c r="N292" s="328">
        <f>IF(ISBLANK(L292),ROUND(SUMIF(Anlagenbewegungsdaten_AV!B:B,A292,Anlagenbewegungsdaten_AV!D:D),2),ROUND(M292*L292%,2))</f>
        <v>0</v>
      </c>
      <c r="O292" s="328">
        <f>ROUND(N292-SUMIF(Anlagenbewegungsdaten_AV!B:B,A292,Anlagenbewegungsdaten_AV!D:D),3)</f>
        <v>0</v>
      </c>
    </row>
    <row r="293" spans="1:15" ht="15" customHeight="1" x14ac:dyDescent="0.25">
      <c r="A293" s="261" t="s">
        <v>256</v>
      </c>
      <c r="B293" s="172" t="s">
        <v>2108</v>
      </c>
      <c r="C293" s="172" t="s">
        <v>4039</v>
      </c>
      <c r="D293" s="172" t="s">
        <v>257</v>
      </c>
      <c r="E293" s="172" t="s">
        <v>1563</v>
      </c>
      <c r="F293" s="287">
        <v>22.23</v>
      </c>
      <c r="G293" s="331">
        <f>ROUND(SUMIF(Anlagenbewegungsdaten!B:B,A293,Anlagenbewegungsdaten!C:C),3)</f>
        <v>0</v>
      </c>
      <c r="H293" s="332">
        <f>IF(ISBLANK(F293),ROUND(SUMIF(Anlagenbewegungsdaten!B:B,A293,Anlagenbewegungsdaten!D:D),2),ROUND(G293*F293%,2))</f>
        <v>0</v>
      </c>
      <c r="I293" s="332">
        <f>ROUND((H293-SUMIF(Anlagenbewegungsdaten!$B:$B,A293,Anlagenbewegungsdaten!D:D)),3)</f>
        <v>0</v>
      </c>
      <c r="J293" s="333" t="s">
        <v>5179</v>
      </c>
      <c r="K293" s="333" t="s">
        <v>5193</v>
      </c>
      <c r="L293" s="510">
        <v>17.78</v>
      </c>
      <c r="M293" s="330">
        <f>ROUND(SUMIF(Anlagenbewegungsdaten_AV!B:B,A293,Anlagenbewegungsdaten_AV!C:C),3)</f>
        <v>0</v>
      </c>
      <c r="N293" s="328">
        <f>IF(ISBLANK(L293),ROUND(SUMIF(Anlagenbewegungsdaten_AV!B:B,A293,Anlagenbewegungsdaten_AV!D:D),2),ROUND(M293*L293%,2))</f>
        <v>0</v>
      </c>
      <c r="O293" s="328">
        <f>ROUND(N293-SUMIF(Anlagenbewegungsdaten_AV!B:B,A293,Anlagenbewegungsdaten_AV!D:D),3)</f>
        <v>0</v>
      </c>
    </row>
    <row r="294" spans="1:15" ht="15" customHeight="1" x14ac:dyDescent="0.25">
      <c r="A294" s="261" t="s">
        <v>2613</v>
      </c>
      <c r="B294" s="172" t="s">
        <v>2108</v>
      </c>
      <c r="C294" s="172" t="s">
        <v>4039</v>
      </c>
      <c r="D294" s="172" t="s">
        <v>2614</v>
      </c>
      <c r="E294" s="172" t="s">
        <v>2576</v>
      </c>
      <c r="F294" s="287">
        <v>22.200000000000003</v>
      </c>
      <c r="G294" s="331">
        <f>ROUND(SUMIF(Anlagenbewegungsdaten!B:B,A294,Anlagenbewegungsdaten!C:C),3)</f>
        <v>0</v>
      </c>
      <c r="H294" s="332">
        <f>IF(ISBLANK(F294),ROUND(SUMIF(Anlagenbewegungsdaten!B:B,A294,Anlagenbewegungsdaten!D:D),2),ROUND(G294*F294%,2))</f>
        <v>0</v>
      </c>
      <c r="I294" s="332">
        <f>ROUND((H294-SUMIF(Anlagenbewegungsdaten!$B:$B,A294,Anlagenbewegungsdaten!D:D)),3)</f>
        <v>0</v>
      </c>
      <c r="J294" s="333" t="s">
        <v>5179</v>
      </c>
      <c r="K294" s="333" t="s">
        <v>5193</v>
      </c>
      <c r="L294" s="510">
        <v>17.760000000000002</v>
      </c>
      <c r="M294" s="330">
        <f>ROUND(SUMIF(Anlagenbewegungsdaten_AV!B:B,A294,Anlagenbewegungsdaten_AV!C:C),3)</f>
        <v>0</v>
      </c>
      <c r="N294" s="328">
        <f>IF(ISBLANK(L294),ROUND(SUMIF(Anlagenbewegungsdaten_AV!B:B,A294,Anlagenbewegungsdaten_AV!D:D),2),ROUND(M294*L294%,2))</f>
        <v>0</v>
      </c>
      <c r="O294" s="328">
        <f>ROUND(N294-SUMIF(Anlagenbewegungsdaten_AV!B:B,A294,Anlagenbewegungsdaten_AV!D:D),3)</f>
        <v>0</v>
      </c>
    </row>
    <row r="295" spans="1:15" ht="15" customHeight="1" x14ac:dyDescent="0.25">
      <c r="A295" s="261" t="s">
        <v>3357</v>
      </c>
      <c r="B295" s="172" t="s">
        <v>2108</v>
      </c>
      <c r="C295" s="172" t="s">
        <v>4039</v>
      </c>
      <c r="D295" s="172" t="s">
        <v>3358</v>
      </c>
      <c r="E295" s="172" t="s">
        <v>3320</v>
      </c>
      <c r="F295" s="287">
        <v>22.17</v>
      </c>
      <c r="G295" s="331">
        <f>ROUND(SUMIF(Anlagenbewegungsdaten!B:B,A295,Anlagenbewegungsdaten!C:C),3)</f>
        <v>0</v>
      </c>
      <c r="H295" s="332">
        <f>IF(ISBLANK(F295),ROUND(SUMIF(Anlagenbewegungsdaten!B:B,A295,Anlagenbewegungsdaten!D:D),2),ROUND(G295*F295%,2))</f>
        <v>0</v>
      </c>
      <c r="I295" s="332">
        <f>ROUND((H295-SUMIF(Anlagenbewegungsdaten!$B:$B,A295,Anlagenbewegungsdaten!D:D)),3)</f>
        <v>0</v>
      </c>
      <c r="J295" s="333" t="s">
        <v>5179</v>
      </c>
      <c r="K295" s="333" t="s">
        <v>5193</v>
      </c>
      <c r="L295" s="510">
        <v>17.739999999999998</v>
      </c>
      <c r="M295" s="330">
        <f>ROUND(SUMIF(Anlagenbewegungsdaten_AV!B:B,A295,Anlagenbewegungsdaten_AV!C:C),3)</f>
        <v>0</v>
      </c>
      <c r="N295" s="328">
        <f>IF(ISBLANK(L295),ROUND(SUMIF(Anlagenbewegungsdaten_AV!B:B,A295,Anlagenbewegungsdaten_AV!D:D),2),ROUND(M295*L295%,2))</f>
        <v>0</v>
      </c>
      <c r="O295" s="328">
        <f>ROUND(N295-SUMIF(Anlagenbewegungsdaten_AV!B:B,A295,Anlagenbewegungsdaten_AV!D:D),3)</f>
        <v>0</v>
      </c>
    </row>
    <row r="296" spans="1:15" ht="15" customHeight="1" x14ac:dyDescent="0.25">
      <c r="A296" s="273" t="s">
        <v>4130</v>
      </c>
      <c r="B296" s="191" t="s">
        <v>2108</v>
      </c>
      <c r="C296" s="191" t="s">
        <v>4039</v>
      </c>
      <c r="D296" s="191" t="s">
        <v>4131</v>
      </c>
      <c r="E296" s="191" t="s">
        <v>4093</v>
      </c>
      <c r="F296" s="288">
        <v>22.14</v>
      </c>
      <c r="G296" s="331">
        <f>ROUND(SUMIF(Anlagenbewegungsdaten!B:B,A296,Anlagenbewegungsdaten!C:C),3)</f>
        <v>0</v>
      </c>
      <c r="H296" s="332">
        <f>IF(ISBLANK(F296),ROUND(SUMIF(Anlagenbewegungsdaten!B:B,A296,Anlagenbewegungsdaten!D:D),2),ROUND(G296*F296%,2))</f>
        <v>0</v>
      </c>
      <c r="I296" s="332">
        <f>ROUND((H296-SUMIF(Anlagenbewegungsdaten!$B:$B,A296,Anlagenbewegungsdaten!D:D)),3)</f>
        <v>0</v>
      </c>
      <c r="J296" s="333" t="s">
        <v>5179</v>
      </c>
      <c r="K296" s="333" t="s">
        <v>5193</v>
      </c>
      <c r="L296" s="510">
        <v>17.71</v>
      </c>
      <c r="M296" s="330">
        <f>ROUND(SUMIF(Anlagenbewegungsdaten_AV!B:B,A296,Anlagenbewegungsdaten_AV!C:C),3)</f>
        <v>0</v>
      </c>
      <c r="N296" s="328">
        <f>IF(ISBLANK(L296),ROUND(SUMIF(Anlagenbewegungsdaten_AV!B:B,A296,Anlagenbewegungsdaten_AV!D:D),2),ROUND(M296*L296%,2))</f>
        <v>0</v>
      </c>
      <c r="O296" s="328">
        <f>ROUND(N296-SUMIF(Anlagenbewegungsdaten_AV!B:B,A296,Anlagenbewegungsdaten_AV!D:D),3)</f>
        <v>0</v>
      </c>
    </row>
    <row r="297" spans="1:15" ht="15" customHeight="1" x14ac:dyDescent="0.25">
      <c r="A297" s="261" t="s">
        <v>258</v>
      </c>
      <c r="B297" s="172" t="s">
        <v>2108</v>
      </c>
      <c r="C297" s="172" t="s">
        <v>4039</v>
      </c>
      <c r="D297" s="172" t="s">
        <v>259</v>
      </c>
      <c r="E297" s="172" t="s">
        <v>2483</v>
      </c>
      <c r="F297" s="287">
        <v>19.23</v>
      </c>
      <c r="G297" s="331">
        <f>ROUND(SUMIF(Anlagenbewegungsdaten!B:B,A297,Anlagenbewegungsdaten!C:C),3)</f>
        <v>0</v>
      </c>
      <c r="H297" s="332">
        <f>IF(ISBLANK(F297),ROUND(SUMIF(Anlagenbewegungsdaten!B:B,A297,Anlagenbewegungsdaten!D:D),2),ROUND(G297*F297%,2))</f>
        <v>0</v>
      </c>
      <c r="I297" s="332">
        <f>ROUND((H297-SUMIF(Anlagenbewegungsdaten!$B:$B,A297,Anlagenbewegungsdaten!D:D)),3)</f>
        <v>0</v>
      </c>
      <c r="J297" s="333" t="s">
        <v>5179</v>
      </c>
      <c r="K297" s="333" t="s">
        <v>5193</v>
      </c>
      <c r="L297" s="510">
        <v>15.38</v>
      </c>
      <c r="M297" s="330">
        <f>ROUND(SUMIF(Anlagenbewegungsdaten_AV!B:B,A297,Anlagenbewegungsdaten_AV!C:C),3)</f>
        <v>0</v>
      </c>
      <c r="N297" s="328">
        <f>IF(ISBLANK(L297),ROUND(SUMIF(Anlagenbewegungsdaten_AV!B:B,A297,Anlagenbewegungsdaten_AV!D:D),2),ROUND(M297*L297%,2))</f>
        <v>0</v>
      </c>
      <c r="O297" s="328">
        <f>ROUND(N297-SUMIF(Anlagenbewegungsdaten_AV!B:B,A297,Anlagenbewegungsdaten_AV!D:D),3)</f>
        <v>0</v>
      </c>
    </row>
    <row r="298" spans="1:15" ht="15" customHeight="1" x14ac:dyDescent="0.25">
      <c r="A298" s="261" t="s">
        <v>260</v>
      </c>
      <c r="B298" s="172" t="s">
        <v>2108</v>
      </c>
      <c r="C298" s="172" t="s">
        <v>4039</v>
      </c>
      <c r="D298" s="172" t="s">
        <v>261</v>
      </c>
      <c r="E298" s="172" t="s">
        <v>1560</v>
      </c>
      <c r="F298" s="287">
        <v>22.23</v>
      </c>
      <c r="G298" s="331">
        <f>ROUND(SUMIF(Anlagenbewegungsdaten!B:B,A298,Anlagenbewegungsdaten!C:C),3)</f>
        <v>0</v>
      </c>
      <c r="H298" s="332">
        <f>IF(ISBLANK(F298),ROUND(SUMIF(Anlagenbewegungsdaten!B:B,A298,Anlagenbewegungsdaten!D:D),2),ROUND(G298*F298%,2))</f>
        <v>0</v>
      </c>
      <c r="I298" s="332">
        <f>ROUND((H298-SUMIF(Anlagenbewegungsdaten!$B:$B,A298,Anlagenbewegungsdaten!D:D)),3)</f>
        <v>0</v>
      </c>
      <c r="J298" s="333" t="s">
        <v>5179</v>
      </c>
      <c r="K298" s="333" t="s">
        <v>5193</v>
      </c>
      <c r="L298" s="510">
        <v>17.78</v>
      </c>
      <c r="M298" s="330">
        <f>ROUND(SUMIF(Anlagenbewegungsdaten_AV!B:B,A298,Anlagenbewegungsdaten_AV!C:C),3)</f>
        <v>0</v>
      </c>
      <c r="N298" s="328">
        <f>IF(ISBLANK(L298),ROUND(SUMIF(Anlagenbewegungsdaten_AV!B:B,A298,Anlagenbewegungsdaten_AV!D:D),2),ROUND(M298*L298%,2))</f>
        <v>0</v>
      </c>
      <c r="O298" s="328">
        <f>ROUND(N298-SUMIF(Anlagenbewegungsdaten_AV!B:B,A298,Anlagenbewegungsdaten_AV!D:D),3)</f>
        <v>0</v>
      </c>
    </row>
    <row r="299" spans="1:15" ht="15" customHeight="1" x14ac:dyDescent="0.25">
      <c r="A299" s="261" t="s">
        <v>262</v>
      </c>
      <c r="B299" s="172" t="s">
        <v>2108</v>
      </c>
      <c r="C299" s="172" t="s">
        <v>4039</v>
      </c>
      <c r="D299" s="172" t="s">
        <v>263</v>
      </c>
      <c r="E299" s="172" t="s">
        <v>1563</v>
      </c>
      <c r="F299" s="287">
        <v>22.23</v>
      </c>
      <c r="G299" s="331">
        <f>ROUND(SUMIF(Anlagenbewegungsdaten!B:B,A299,Anlagenbewegungsdaten!C:C),3)</f>
        <v>0</v>
      </c>
      <c r="H299" s="332">
        <f>IF(ISBLANK(F299),ROUND(SUMIF(Anlagenbewegungsdaten!B:B,A299,Anlagenbewegungsdaten!D:D),2),ROUND(G299*F299%,2))</f>
        <v>0</v>
      </c>
      <c r="I299" s="332">
        <f>ROUND((H299-SUMIF(Anlagenbewegungsdaten!$B:$B,A299,Anlagenbewegungsdaten!D:D)),3)</f>
        <v>0</v>
      </c>
      <c r="J299" s="333" t="s">
        <v>5179</v>
      </c>
      <c r="K299" s="333" t="s">
        <v>5193</v>
      </c>
      <c r="L299" s="510">
        <v>17.78</v>
      </c>
      <c r="M299" s="330">
        <f>ROUND(SUMIF(Anlagenbewegungsdaten_AV!B:B,A299,Anlagenbewegungsdaten_AV!C:C),3)</f>
        <v>0</v>
      </c>
      <c r="N299" s="328">
        <f>IF(ISBLANK(L299),ROUND(SUMIF(Anlagenbewegungsdaten_AV!B:B,A299,Anlagenbewegungsdaten_AV!D:D),2),ROUND(M299*L299%,2))</f>
        <v>0</v>
      </c>
      <c r="O299" s="328">
        <f>ROUND(N299-SUMIF(Anlagenbewegungsdaten_AV!B:B,A299,Anlagenbewegungsdaten_AV!D:D),3)</f>
        <v>0</v>
      </c>
    </row>
    <row r="300" spans="1:15" ht="15" customHeight="1" x14ac:dyDescent="0.25">
      <c r="A300" s="261" t="s">
        <v>2615</v>
      </c>
      <c r="B300" s="172" t="s">
        <v>2108</v>
      </c>
      <c r="C300" s="172" t="s">
        <v>4039</v>
      </c>
      <c r="D300" s="172" t="s">
        <v>2616</v>
      </c>
      <c r="E300" s="172" t="s">
        <v>2576</v>
      </c>
      <c r="F300" s="287">
        <v>22.200000000000003</v>
      </c>
      <c r="G300" s="331">
        <f>ROUND(SUMIF(Anlagenbewegungsdaten!B:B,A300,Anlagenbewegungsdaten!C:C),3)</f>
        <v>0</v>
      </c>
      <c r="H300" s="332">
        <f>IF(ISBLANK(F300),ROUND(SUMIF(Anlagenbewegungsdaten!B:B,A300,Anlagenbewegungsdaten!D:D),2),ROUND(G300*F300%,2))</f>
        <v>0</v>
      </c>
      <c r="I300" s="332">
        <f>ROUND((H300-SUMIF(Anlagenbewegungsdaten!$B:$B,A300,Anlagenbewegungsdaten!D:D)),3)</f>
        <v>0</v>
      </c>
      <c r="J300" s="333" t="s">
        <v>5179</v>
      </c>
      <c r="K300" s="333" t="s">
        <v>5193</v>
      </c>
      <c r="L300" s="510">
        <v>17.760000000000002</v>
      </c>
      <c r="M300" s="330">
        <f>ROUND(SUMIF(Anlagenbewegungsdaten_AV!B:B,A300,Anlagenbewegungsdaten_AV!C:C),3)</f>
        <v>0</v>
      </c>
      <c r="N300" s="328">
        <f>IF(ISBLANK(L300),ROUND(SUMIF(Anlagenbewegungsdaten_AV!B:B,A300,Anlagenbewegungsdaten_AV!D:D),2),ROUND(M300*L300%,2))</f>
        <v>0</v>
      </c>
      <c r="O300" s="328">
        <f>ROUND(N300-SUMIF(Anlagenbewegungsdaten_AV!B:B,A300,Anlagenbewegungsdaten_AV!D:D),3)</f>
        <v>0</v>
      </c>
    </row>
    <row r="301" spans="1:15" ht="15" customHeight="1" x14ac:dyDescent="0.25">
      <c r="A301" s="261" t="s">
        <v>3359</v>
      </c>
      <c r="B301" s="172" t="s">
        <v>2108</v>
      </c>
      <c r="C301" s="172" t="s">
        <v>4039</v>
      </c>
      <c r="D301" s="172" t="s">
        <v>3360</v>
      </c>
      <c r="E301" s="172" t="s">
        <v>3320</v>
      </c>
      <c r="F301" s="287">
        <v>22.17</v>
      </c>
      <c r="G301" s="331">
        <f>ROUND(SUMIF(Anlagenbewegungsdaten!B:B,A301,Anlagenbewegungsdaten!C:C),3)</f>
        <v>0</v>
      </c>
      <c r="H301" s="332">
        <f>IF(ISBLANK(F301),ROUND(SUMIF(Anlagenbewegungsdaten!B:B,A301,Anlagenbewegungsdaten!D:D),2),ROUND(G301*F301%,2))</f>
        <v>0</v>
      </c>
      <c r="I301" s="332">
        <f>ROUND((H301-SUMIF(Anlagenbewegungsdaten!$B:$B,A301,Anlagenbewegungsdaten!D:D)),3)</f>
        <v>0</v>
      </c>
      <c r="J301" s="333" t="s">
        <v>5179</v>
      </c>
      <c r="K301" s="333" t="s">
        <v>5193</v>
      </c>
      <c r="L301" s="510">
        <v>17.739999999999998</v>
      </c>
      <c r="M301" s="330">
        <f>ROUND(SUMIF(Anlagenbewegungsdaten_AV!B:B,A301,Anlagenbewegungsdaten_AV!C:C),3)</f>
        <v>0</v>
      </c>
      <c r="N301" s="328">
        <f>IF(ISBLANK(L301),ROUND(SUMIF(Anlagenbewegungsdaten_AV!B:B,A301,Anlagenbewegungsdaten_AV!D:D),2),ROUND(M301*L301%,2))</f>
        <v>0</v>
      </c>
      <c r="O301" s="328">
        <f>ROUND(N301-SUMIF(Anlagenbewegungsdaten_AV!B:B,A301,Anlagenbewegungsdaten_AV!D:D),3)</f>
        <v>0</v>
      </c>
    </row>
    <row r="302" spans="1:15" ht="15" customHeight="1" x14ac:dyDescent="0.25">
      <c r="A302" s="273" t="s">
        <v>4132</v>
      </c>
      <c r="B302" s="191" t="s">
        <v>2108</v>
      </c>
      <c r="C302" s="191" t="s">
        <v>4039</v>
      </c>
      <c r="D302" s="191" t="s">
        <v>4133</v>
      </c>
      <c r="E302" s="191" t="s">
        <v>4093</v>
      </c>
      <c r="F302" s="288">
        <v>22.14</v>
      </c>
      <c r="G302" s="331">
        <f>ROUND(SUMIF(Anlagenbewegungsdaten!B:B,A302,Anlagenbewegungsdaten!C:C),3)</f>
        <v>0</v>
      </c>
      <c r="H302" s="332">
        <f>IF(ISBLANK(F302),ROUND(SUMIF(Anlagenbewegungsdaten!B:B,A302,Anlagenbewegungsdaten!D:D),2),ROUND(G302*F302%,2))</f>
        <v>0</v>
      </c>
      <c r="I302" s="332">
        <f>ROUND((H302-SUMIF(Anlagenbewegungsdaten!$B:$B,A302,Anlagenbewegungsdaten!D:D)),3)</f>
        <v>0</v>
      </c>
      <c r="J302" s="333" t="s">
        <v>5179</v>
      </c>
      <c r="K302" s="333" t="s">
        <v>5193</v>
      </c>
      <c r="L302" s="510">
        <v>17.71</v>
      </c>
      <c r="M302" s="330">
        <f>ROUND(SUMIF(Anlagenbewegungsdaten_AV!B:B,A302,Anlagenbewegungsdaten_AV!C:C),3)</f>
        <v>0</v>
      </c>
      <c r="N302" s="328">
        <f>IF(ISBLANK(L302),ROUND(SUMIF(Anlagenbewegungsdaten_AV!B:B,A302,Anlagenbewegungsdaten_AV!D:D),2),ROUND(M302*L302%,2))</f>
        <v>0</v>
      </c>
      <c r="O302" s="328">
        <f>ROUND(N302-SUMIF(Anlagenbewegungsdaten_AV!B:B,A302,Anlagenbewegungsdaten_AV!D:D),3)</f>
        <v>0</v>
      </c>
    </row>
    <row r="303" spans="1:15" ht="15" customHeight="1" x14ac:dyDescent="0.25">
      <c r="A303" s="261" t="s">
        <v>264</v>
      </c>
      <c r="B303" s="172" t="s">
        <v>2108</v>
      </c>
      <c r="C303" s="172" t="s">
        <v>4039</v>
      </c>
      <c r="D303" s="172" t="s">
        <v>265</v>
      </c>
      <c r="E303" s="172" t="s">
        <v>2483</v>
      </c>
      <c r="F303" s="287">
        <v>20.23</v>
      </c>
      <c r="G303" s="331">
        <f>ROUND(SUMIF(Anlagenbewegungsdaten!B:B,A303,Anlagenbewegungsdaten!C:C),3)</f>
        <v>0</v>
      </c>
      <c r="H303" s="332">
        <f>IF(ISBLANK(F303),ROUND(SUMIF(Anlagenbewegungsdaten!B:B,A303,Anlagenbewegungsdaten!D:D),2),ROUND(G303*F303%,2))</f>
        <v>0</v>
      </c>
      <c r="I303" s="332">
        <f>ROUND((H303-SUMIF(Anlagenbewegungsdaten!$B:$B,A303,Anlagenbewegungsdaten!D:D)),3)</f>
        <v>0</v>
      </c>
      <c r="J303" s="333" t="s">
        <v>5179</v>
      </c>
      <c r="K303" s="333" t="s">
        <v>5193</v>
      </c>
      <c r="L303" s="510">
        <v>16.18</v>
      </c>
      <c r="M303" s="330">
        <f>ROUND(SUMIF(Anlagenbewegungsdaten_AV!B:B,A303,Anlagenbewegungsdaten_AV!C:C),3)</f>
        <v>0</v>
      </c>
      <c r="N303" s="328">
        <f>IF(ISBLANK(L303),ROUND(SUMIF(Anlagenbewegungsdaten_AV!B:B,A303,Anlagenbewegungsdaten_AV!D:D),2),ROUND(M303*L303%,2))</f>
        <v>0</v>
      </c>
      <c r="O303" s="328">
        <f>ROUND(N303-SUMIF(Anlagenbewegungsdaten_AV!B:B,A303,Anlagenbewegungsdaten_AV!D:D),3)</f>
        <v>0</v>
      </c>
    </row>
    <row r="304" spans="1:15" ht="15" customHeight="1" x14ac:dyDescent="0.25">
      <c r="A304" s="261" t="s">
        <v>266</v>
      </c>
      <c r="B304" s="172" t="s">
        <v>2108</v>
      </c>
      <c r="C304" s="172" t="s">
        <v>4039</v>
      </c>
      <c r="D304" s="182" t="s">
        <v>267</v>
      </c>
      <c r="E304" s="172" t="s">
        <v>1560</v>
      </c>
      <c r="F304" s="287">
        <v>23.23</v>
      </c>
      <c r="G304" s="331">
        <f>ROUND(SUMIF(Anlagenbewegungsdaten!B:B,A304,Anlagenbewegungsdaten!C:C),3)</f>
        <v>0</v>
      </c>
      <c r="H304" s="332">
        <f>IF(ISBLANK(F304),ROUND(SUMIF(Anlagenbewegungsdaten!B:B,A304,Anlagenbewegungsdaten!D:D),2),ROUND(G304*F304%,2))</f>
        <v>0</v>
      </c>
      <c r="I304" s="332">
        <f>ROUND((H304-SUMIF(Anlagenbewegungsdaten!$B:$B,A304,Anlagenbewegungsdaten!D:D)),3)</f>
        <v>0</v>
      </c>
      <c r="J304" s="333" t="s">
        <v>5179</v>
      </c>
      <c r="K304" s="333" t="s">
        <v>5193</v>
      </c>
      <c r="L304" s="510">
        <v>18.579999999999998</v>
      </c>
      <c r="M304" s="330">
        <f>ROUND(SUMIF(Anlagenbewegungsdaten_AV!B:B,A304,Anlagenbewegungsdaten_AV!C:C),3)</f>
        <v>0</v>
      </c>
      <c r="N304" s="328">
        <f>IF(ISBLANK(L304),ROUND(SUMIF(Anlagenbewegungsdaten_AV!B:B,A304,Anlagenbewegungsdaten_AV!D:D),2),ROUND(M304*L304%,2))</f>
        <v>0</v>
      </c>
      <c r="O304" s="328">
        <f>ROUND(N304-SUMIF(Anlagenbewegungsdaten_AV!B:B,A304,Anlagenbewegungsdaten_AV!D:D),3)</f>
        <v>0</v>
      </c>
    </row>
    <row r="305" spans="1:15" ht="15" customHeight="1" x14ac:dyDescent="0.25">
      <c r="A305" s="261" t="s">
        <v>268</v>
      </c>
      <c r="B305" s="172" t="s">
        <v>2108</v>
      </c>
      <c r="C305" s="172" t="s">
        <v>4039</v>
      </c>
      <c r="D305" s="172" t="s">
        <v>269</v>
      </c>
      <c r="E305" s="172" t="s">
        <v>1563</v>
      </c>
      <c r="F305" s="287">
        <v>23.23</v>
      </c>
      <c r="G305" s="331">
        <f>ROUND(SUMIF(Anlagenbewegungsdaten!B:B,A305,Anlagenbewegungsdaten!C:C),3)</f>
        <v>0</v>
      </c>
      <c r="H305" s="332">
        <f>IF(ISBLANK(F305),ROUND(SUMIF(Anlagenbewegungsdaten!B:B,A305,Anlagenbewegungsdaten!D:D),2),ROUND(G305*F305%,2))</f>
        <v>0</v>
      </c>
      <c r="I305" s="332">
        <f>ROUND((H305-SUMIF(Anlagenbewegungsdaten!$B:$B,A305,Anlagenbewegungsdaten!D:D)),3)</f>
        <v>0</v>
      </c>
      <c r="J305" s="333" t="s">
        <v>5179</v>
      </c>
      <c r="K305" s="333" t="s">
        <v>5193</v>
      </c>
      <c r="L305" s="510">
        <v>18.579999999999998</v>
      </c>
      <c r="M305" s="330">
        <f>ROUND(SUMIF(Anlagenbewegungsdaten_AV!B:B,A305,Anlagenbewegungsdaten_AV!C:C),3)</f>
        <v>0</v>
      </c>
      <c r="N305" s="328">
        <f>IF(ISBLANK(L305),ROUND(SUMIF(Anlagenbewegungsdaten_AV!B:B,A305,Anlagenbewegungsdaten_AV!D:D),2),ROUND(M305*L305%,2))</f>
        <v>0</v>
      </c>
      <c r="O305" s="328">
        <f>ROUND(N305-SUMIF(Anlagenbewegungsdaten_AV!B:B,A305,Anlagenbewegungsdaten_AV!D:D),3)</f>
        <v>0</v>
      </c>
    </row>
    <row r="306" spans="1:15" ht="15" customHeight="1" x14ac:dyDescent="0.25">
      <c r="A306" s="261" t="s">
        <v>2617</v>
      </c>
      <c r="B306" s="172" t="s">
        <v>2108</v>
      </c>
      <c r="C306" s="172" t="s">
        <v>4039</v>
      </c>
      <c r="D306" s="172" t="s">
        <v>2618</v>
      </c>
      <c r="E306" s="172" t="s">
        <v>2576</v>
      </c>
      <c r="F306" s="287">
        <v>23.200000000000003</v>
      </c>
      <c r="G306" s="331">
        <f>ROUND(SUMIF(Anlagenbewegungsdaten!B:B,A306,Anlagenbewegungsdaten!C:C),3)</f>
        <v>0</v>
      </c>
      <c r="H306" s="332">
        <f>IF(ISBLANK(F306),ROUND(SUMIF(Anlagenbewegungsdaten!B:B,A306,Anlagenbewegungsdaten!D:D),2),ROUND(G306*F306%,2))</f>
        <v>0</v>
      </c>
      <c r="I306" s="332">
        <f>ROUND((H306-SUMIF(Anlagenbewegungsdaten!$B:$B,A306,Anlagenbewegungsdaten!D:D)),3)</f>
        <v>0</v>
      </c>
      <c r="J306" s="333" t="s">
        <v>5179</v>
      </c>
      <c r="K306" s="333" t="s">
        <v>5193</v>
      </c>
      <c r="L306" s="510">
        <v>18.559999999999999</v>
      </c>
      <c r="M306" s="330">
        <f>ROUND(SUMIF(Anlagenbewegungsdaten_AV!B:B,A306,Anlagenbewegungsdaten_AV!C:C),3)</f>
        <v>0</v>
      </c>
      <c r="N306" s="328">
        <f>IF(ISBLANK(L306),ROUND(SUMIF(Anlagenbewegungsdaten_AV!B:B,A306,Anlagenbewegungsdaten_AV!D:D),2),ROUND(M306*L306%,2))</f>
        <v>0</v>
      </c>
      <c r="O306" s="328">
        <f>ROUND(N306-SUMIF(Anlagenbewegungsdaten_AV!B:B,A306,Anlagenbewegungsdaten_AV!D:D),3)</f>
        <v>0</v>
      </c>
    </row>
    <row r="307" spans="1:15" ht="15" customHeight="1" x14ac:dyDescent="0.25">
      <c r="A307" s="261" t="s">
        <v>3361</v>
      </c>
      <c r="B307" s="172" t="s">
        <v>2108</v>
      </c>
      <c r="C307" s="172" t="s">
        <v>4039</v>
      </c>
      <c r="D307" s="172" t="s">
        <v>3362</v>
      </c>
      <c r="E307" s="172" t="s">
        <v>3320</v>
      </c>
      <c r="F307" s="287">
        <v>23.17</v>
      </c>
      <c r="G307" s="331">
        <f>ROUND(SUMIF(Anlagenbewegungsdaten!B:B,A307,Anlagenbewegungsdaten!C:C),3)</f>
        <v>0</v>
      </c>
      <c r="H307" s="332">
        <f>IF(ISBLANK(F307),ROUND(SUMIF(Anlagenbewegungsdaten!B:B,A307,Anlagenbewegungsdaten!D:D),2),ROUND(G307*F307%,2))</f>
        <v>0</v>
      </c>
      <c r="I307" s="332">
        <f>ROUND((H307-SUMIF(Anlagenbewegungsdaten!$B:$B,A307,Anlagenbewegungsdaten!D:D)),3)</f>
        <v>0</v>
      </c>
      <c r="J307" s="333" t="s">
        <v>5179</v>
      </c>
      <c r="K307" s="333" t="s">
        <v>5193</v>
      </c>
      <c r="L307" s="510">
        <v>18.54</v>
      </c>
      <c r="M307" s="330">
        <f>ROUND(SUMIF(Anlagenbewegungsdaten_AV!B:B,A307,Anlagenbewegungsdaten_AV!C:C),3)</f>
        <v>0</v>
      </c>
      <c r="N307" s="328">
        <f>IF(ISBLANK(L307),ROUND(SUMIF(Anlagenbewegungsdaten_AV!B:B,A307,Anlagenbewegungsdaten_AV!D:D),2),ROUND(M307*L307%,2))</f>
        <v>0</v>
      </c>
      <c r="O307" s="328">
        <f>ROUND(N307-SUMIF(Anlagenbewegungsdaten_AV!B:B,A307,Anlagenbewegungsdaten_AV!D:D),3)</f>
        <v>0</v>
      </c>
    </row>
    <row r="308" spans="1:15" ht="15" customHeight="1" x14ac:dyDescent="0.25">
      <c r="A308" s="273" t="s">
        <v>4134</v>
      </c>
      <c r="B308" s="191" t="s">
        <v>2108</v>
      </c>
      <c r="C308" s="191" t="s">
        <v>4039</v>
      </c>
      <c r="D308" s="191" t="s">
        <v>4135</v>
      </c>
      <c r="E308" s="191" t="s">
        <v>4093</v>
      </c>
      <c r="F308" s="288">
        <v>23.14</v>
      </c>
      <c r="G308" s="331">
        <f>ROUND(SUMIF(Anlagenbewegungsdaten!B:B,A308,Anlagenbewegungsdaten!C:C),3)</f>
        <v>0</v>
      </c>
      <c r="H308" s="332">
        <f>IF(ISBLANK(F308),ROUND(SUMIF(Anlagenbewegungsdaten!B:B,A308,Anlagenbewegungsdaten!D:D),2),ROUND(G308*F308%,2))</f>
        <v>0</v>
      </c>
      <c r="I308" s="332">
        <f>ROUND((H308-SUMIF(Anlagenbewegungsdaten!$B:$B,A308,Anlagenbewegungsdaten!D:D)),3)</f>
        <v>0</v>
      </c>
      <c r="J308" s="333" t="s">
        <v>5179</v>
      </c>
      <c r="K308" s="333" t="s">
        <v>5193</v>
      </c>
      <c r="L308" s="510">
        <v>18.510000000000002</v>
      </c>
      <c r="M308" s="330">
        <f>ROUND(SUMIF(Anlagenbewegungsdaten_AV!B:B,A308,Anlagenbewegungsdaten_AV!C:C),3)</f>
        <v>0</v>
      </c>
      <c r="N308" s="328">
        <f>IF(ISBLANK(L308),ROUND(SUMIF(Anlagenbewegungsdaten_AV!B:B,A308,Anlagenbewegungsdaten_AV!D:D),2),ROUND(M308*L308%,2))</f>
        <v>0</v>
      </c>
      <c r="O308" s="328">
        <f>ROUND(N308-SUMIF(Anlagenbewegungsdaten_AV!B:B,A308,Anlagenbewegungsdaten_AV!D:D),3)</f>
        <v>0</v>
      </c>
    </row>
    <row r="309" spans="1:15" ht="15" customHeight="1" x14ac:dyDescent="0.25">
      <c r="A309" s="261" t="s">
        <v>270</v>
      </c>
      <c r="B309" s="172" t="s">
        <v>2108</v>
      </c>
      <c r="C309" s="172" t="s">
        <v>4039</v>
      </c>
      <c r="D309" s="172" t="s">
        <v>271</v>
      </c>
      <c r="E309" s="172" t="s">
        <v>2483</v>
      </c>
      <c r="F309" s="287">
        <v>20.23</v>
      </c>
      <c r="G309" s="331">
        <f>ROUND(SUMIF(Anlagenbewegungsdaten!B:B,A309,Anlagenbewegungsdaten!C:C),3)</f>
        <v>0</v>
      </c>
      <c r="H309" s="332">
        <f>IF(ISBLANK(F309),ROUND(SUMIF(Anlagenbewegungsdaten!B:B,A309,Anlagenbewegungsdaten!D:D),2),ROUND(G309*F309%,2))</f>
        <v>0</v>
      </c>
      <c r="I309" s="332">
        <f>ROUND((H309-SUMIF(Anlagenbewegungsdaten!$B:$B,A309,Anlagenbewegungsdaten!D:D)),3)</f>
        <v>0</v>
      </c>
      <c r="J309" s="333" t="s">
        <v>5179</v>
      </c>
      <c r="K309" s="333" t="s">
        <v>5193</v>
      </c>
      <c r="L309" s="510">
        <v>16.18</v>
      </c>
      <c r="M309" s="330">
        <f>ROUND(SUMIF(Anlagenbewegungsdaten_AV!B:B,A309,Anlagenbewegungsdaten_AV!C:C),3)</f>
        <v>0</v>
      </c>
      <c r="N309" s="328">
        <f>IF(ISBLANK(L309),ROUND(SUMIF(Anlagenbewegungsdaten_AV!B:B,A309,Anlagenbewegungsdaten_AV!D:D),2),ROUND(M309*L309%,2))</f>
        <v>0</v>
      </c>
      <c r="O309" s="328">
        <f>ROUND(N309-SUMIF(Anlagenbewegungsdaten_AV!B:B,A309,Anlagenbewegungsdaten_AV!D:D),3)</f>
        <v>0</v>
      </c>
    </row>
    <row r="310" spans="1:15" ht="15" customHeight="1" x14ac:dyDescent="0.25">
      <c r="A310" s="261" t="s">
        <v>1649</v>
      </c>
      <c r="B310" s="172" t="s">
        <v>2108</v>
      </c>
      <c r="C310" s="172" t="s">
        <v>4039</v>
      </c>
      <c r="D310" s="172" t="s">
        <v>1650</v>
      </c>
      <c r="E310" s="172" t="s">
        <v>1560</v>
      </c>
      <c r="F310" s="287">
        <v>23.23</v>
      </c>
      <c r="G310" s="331">
        <f>ROUND(SUMIF(Anlagenbewegungsdaten!B:B,A310,Anlagenbewegungsdaten!C:C),3)</f>
        <v>0</v>
      </c>
      <c r="H310" s="332">
        <f>IF(ISBLANK(F310),ROUND(SUMIF(Anlagenbewegungsdaten!B:B,A310,Anlagenbewegungsdaten!D:D),2),ROUND(G310*F310%,2))</f>
        <v>0</v>
      </c>
      <c r="I310" s="332">
        <f>ROUND((H310-SUMIF(Anlagenbewegungsdaten!$B:$B,A310,Anlagenbewegungsdaten!D:D)),3)</f>
        <v>0</v>
      </c>
      <c r="J310" s="333" t="s">
        <v>5179</v>
      </c>
      <c r="K310" s="333" t="s">
        <v>5193</v>
      </c>
      <c r="L310" s="510">
        <v>18.579999999999998</v>
      </c>
      <c r="M310" s="330">
        <f>ROUND(SUMIF(Anlagenbewegungsdaten_AV!B:B,A310,Anlagenbewegungsdaten_AV!C:C),3)</f>
        <v>0</v>
      </c>
      <c r="N310" s="328">
        <f>IF(ISBLANK(L310),ROUND(SUMIF(Anlagenbewegungsdaten_AV!B:B,A310,Anlagenbewegungsdaten_AV!D:D),2),ROUND(M310*L310%,2))</f>
        <v>0</v>
      </c>
      <c r="O310" s="328">
        <f>ROUND(N310-SUMIF(Anlagenbewegungsdaten_AV!B:B,A310,Anlagenbewegungsdaten_AV!D:D),3)</f>
        <v>0</v>
      </c>
    </row>
    <row r="311" spans="1:15" ht="15" customHeight="1" x14ac:dyDescent="0.25">
      <c r="A311" s="261" t="s">
        <v>1651</v>
      </c>
      <c r="B311" s="172" t="s">
        <v>2108</v>
      </c>
      <c r="C311" s="172" t="s">
        <v>4039</v>
      </c>
      <c r="D311" s="172" t="s">
        <v>1652</v>
      </c>
      <c r="E311" s="172" t="s">
        <v>1563</v>
      </c>
      <c r="F311" s="287">
        <v>23.23</v>
      </c>
      <c r="G311" s="331">
        <f>ROUND(SUMIF(Anlagenbewegungsdaten!B:B,A311,Anlagenbewegungsdaten!C:C),3)</f>
        <v>0</v>
      </c>
      <c r="H311" s="332">
        <f>IF(ISBLANK(F311),ROUND(SUMIF(Anlagenbewegungsdaten!B:B,A311,Anlagenbewegungsdaten!D:D),2),ROUND(G311*F311%,2))</f>
        <v>0</v>
      </c>
      <c r="I311" s="332">
        <f>ROUND((H311-SUMIF(Anlagenbewegungsdaten!$B:$B,A311,Anlagenbewegungsdaten!D:D)),3)</f>
        <v>0</v>
      </c>
      <c r="J311" s="333" t="s">
        <v>5179</v>
      </c>
      <c r="K311" s="333" t="s">
        <v>5193</v>
      </c>
      <c r="L311" s="510">
        <v>18.579999999999998</v>
      </c>
      <c r="M311" s="330">
        <f>ROUND(SUMIF(Anlagenbewegungsdaten_AV!B:B,A311,Anlagenbewegungsdaten_AV!C:C),3)</f>
        <v>0</v>
      </c>
      <c r="N311" s="328">
        <f>IF(ISBLANK(L311),ROUND(SUMIF(Anlagenbewegungsdaten_AV!B:B,A311,Anlagenbewegungsdaten_AV!D:D),2),ROUND(M311*L311%,2))</f>
        <v>0</v>
      </c>
      <c r="O311" s="328">
        <f>ROUND(N311-SUMIF(Anlagenbewegungsdaten_AV!B:B,A311,Anlagenbewegungsdaten_AV!D:D),3)</f>
        <v>0</v>
      </c>
    </row>
    <row r="312" spans="1:15" ht="15" customHeight="1" x14ac:dyDescent="0.25">
      <c r="A312" s="261" t="s">
        <v>2619</v>
      </c>
      <c r="B312" s="172" t="s">
        <v>2108</v>
      </c>
      <c r="C312" s="172" t="s">
        <v>4039</v>
      </c>
      <c r="D312" s="172" t="s">
        <v>2620</v>
      </c>
      <c r="E312" s="172" t="s">
        <v>2576</v>
      </c>
      <c r="F312" s="287">
        <v>23.200000000000003</v>
      </c>
      <c r="G312" s="331">
        <f>ROUND(SUMIF(Anlagenbewegungsdaten!B:B,A312,Anlagenbewegungsdaten!C:C),3)</f>
        <v>0</v>
      </c>
      <c r="H312" s="332">
        <f>IF(ISBLANK(F312),ROUND(SUMIF(Anlagenbewegungsdaten!B:B,A312,Anlagenbewegungsdaten!D:D),2),ROUND(G312*F312%,2))</f>
        <v>0</v>
      </c>
      <c r="I312" s="332">
        <f>ROUND((H312-SUMIF(Anlagenbewegungsdaten!$B:$B,A312,Anlagenbewegungsdaten!D:D)),3)</f>
        <v>0</v>
      </c>
      <c r="J312" s="333" t="s">
        <v>5179</v>
      </c>
      <c r="K312" s="333" t="s">
        <v>5193</v>
      </c>
      <c r="L312" s="510">
        <v>18.559999999999999</v>
      </c>
      <c r="M312" s="330">
        <f>ROUND(SUMIF(Anlagenbewegungsdaten_AV!B:B,A312,Anlagenbewegungsdaten_AV!C:C),3)</f>
        <v>0</v>
      </c>
      <c r="N312" s="328">
        <f>IF(ISBLANK(L312),ROUND(SUMIF(Anlagenbewegungsdaten_AV!B:B,A312,Anlagenbewegungsdaten_AV!D:D),2),ROUND(M312*L312%,2))</f>
        <v>0</v>
      </c>
      <c r="O312" s="328">
        <f>ROUND(N312-SUMIF(Anlagenbewegungsdaten_AV!B:B,A312,Anlagenbewegungsdaten_AV!D:D),3)</f>
        <v>0</v>
      </c>
    </row>
    <row r="313" spans="1:15" ht="15" customHeight="1" x14ac:dyDescent="0.25">
      <c r="A313" s="261" t="s">
        <v>3363</v>
      </c>
      <c r="B313" s="172" t="s">
        <v>2108</v>
      </c>
      <c r="C313" s="172" t="s">
        <v>4039</v>
      </c>
      <c r="D313" s="172" t="s">
        <v>3364</v>
      </c>
      <c r="E313" s="172" t="s">
        <v>3320</v>
      </c>
      <c r="F313" s="287">
        <v>23.17</v>
      </c>
      <c r="G313" s="331">
        <f>ROUND(SUMIF(Anlagenbewegungsdaten!B:B,A313,Anlagenbewegungsdaten!C:C),3)</f>
        <v>0</v>
      </c>
      <c r="H313" s="332">
        <f>IF(ISBLANK(F313),ROUND(SUMIF(Anlagenbewegungsdaten!B:B,A313,Anlagenbewegungsdaten!D:D),2),ROUND(G313*F313%,2))</f>
        <v>0</v>
      </c>
      <c r="I313" s="332">
        <f>ROUND((H313-SUMIF(Anlagenbewegungsdaten!$B:$B,A313,Anlagenbewegungsdaten!D:D)),3)</f>
        <v>0</v>
      </c>
      <c r="J313" s="333" t="s">
        <v>5179</v>
      </c>
      <c r="K313" s="333" t="s">
        <v>5193</v>
      </c>
      <c r="L313" s="510">
        <v>18.54</v>
      </c>
      <c r="M313" s="330">
        <f>ROUND(SUMIF(Anlagenbewegungsdaten_AV!B:B,A313,Anlagenbewegungsdaten_AV!C:C),3)</f>
        <v>0</v>
      </c>
      <c r="N313" s="328">
        <f>IF(ISBLANK(L313),ROUND(SUMIF(Anlagenbewegungsdaten_AV!B:B,A313,Anlagenbewegungsdaten_AV!D:D),2),ROUND(M313*L313%,2))</f>
        <v>0</v>
      </c>
      <c r="O313" s="328">
        <f>ROUND(N313-SUMIF(Anlagenbewegungsdaten_AV!B:B,A313,Anlagenbewegungsdaten_AV!D:D),3)</f>
        <v>0</v>
      </c>
    </row>
    <row r="314" spans="1:15" ht="15" customHeight="1" x14ac:dyDescent="0.25">
      <c r="A314" s="273" t="s">
        <v>4136</v>
      </c>
      <c r="B314" s="191" t="s">
        <v>2108</v>
      </c>
      <c r="C314" s="191" t="s">
        <v>4039</v>
      </c>
      <c r="D314" s="191" t="s">
        <v>4137</v>
      </c>
      <c r="E314" s="191" t="s">
        <v>4093</v>
      </c>
      <c r="F314" s="288">
        <v>23.14</v>
      </c>
      <c r="G314" s="331">
        <f>ROUND(SUMIF(Anlagenbewegungsdaten!B:B,A314,Anlagenbewegungsdaten!C:C),3)</f>
        <v>0</v>
      </c>
      <c r="H314" s="332">
        <f>IF(ISBLANK(F314),ROUND(SUMIF(Anlagenbewegungsdaten!B:B,A314,Anlagenbewegungsdaten!D:D),2),ROUND(G314*F314%,2))</f>
        <v>0</v>
      </c>
      <c r="I314" s="332">
        <f>ROUND((H314-SUMIF(Anlagenbewegungsdaten!$B:$B,A314,Anlagenbewegungsdaten!D:D)),3)</f>
        <v>0</v>
      </c>
      <c r="J314" s="333" t="s">
        <v>5179</v>
      </c>
      <c r="K314" s="333" t="s">
        <v>5193</v>
      </c>
      <c r="L314" s="510">
        <v>18.510000000000002</v>
      </c>
      <c r="M314" s="330">
        <f>ROUND(SUMIF(Anlagenbewegungsdaten_AV!B:B,A314,Anlagenbewegungsdaten_AV!C:C),3)</f>
        <v>0</v>
      </c>
      <c r="N314" s="328">
        <f>IF(ISBLANK(L314),ROUND(SUMIF(Anlagenbewegungsdaten_AV!B:B,A314,Anlagenbewegungsdaten_AV!D:D),2),ROUND(M314*L314%,2))</f>
        <v>0</v>
      </c>
      <c r="O314" s="328">
        <f>ROUND(N314-SUMIF(Anlagenbewegungsdaten_AV!B:B,A314,Anlagenbewegungsdaten_AV!D:D),3)</f>
        <v>0</v>
      </c>
    </row>
    <row r="315" spans="1:15" ht="15" customHeight="1" x14ac:dyDescent="0.25">
      <c r="A315" s="261" t="s">
        <v>1653</v>
      </c>
      <c r="B315" s="172" t="s">
        <v>2108</v>
      </c>
      <c r="C315" s="172" t="s">
        <v>4039</v>
      </c>
      <c r="D315" s="172" t="s">
        <v>1654</v>
      </c>
      <c r="E315" s="172" t="s">
        <v>2483</v>
      </c>
      <c r="F315" s="287">
        <v>21.23</v>
      </c>
      <c r="G315" s="331">
        <f>ROUND(SUMIF(Anlagenbewegungsdaten!B:B,A315,Anlagenbewegungsdaten!C:C),3)</f>
        <v>0</v>
      </c>
      <c r="H315" s="332">
        <f>IF(ISBLANK(F315),ROUND(SUMIF(Anlagenbewegungsdaten!B:B,A315,Anlagenbewegungsdaten!D:D),2),ROUND(G315*F315%,2))</f>
        <v>0</v>
      </c>
      <c r="I315" s="332">
        <f>ROUND((H315-SUMIF(Anlagenbewegungsdaten!$B:$B,A315,Anlagenbewegungsdaten!D:D)),3)</f>
        <v>0</v>
      </c>
      <c r="J315" s="333" t="s">
        <v>5179</v>
      </c>
      <c r="K315" s="333" t="s">
        <v>5193</v>
      </c>
      <c r="L315" s="510">
        <v>16.98</v>
      </c>
      <c r="M315" s="330">
        <f>ROUND(SUMIF(Anlagenbewegungsdaten_AV!B:B,A315,Anlagenbewegungsdaten_AV!C:C),3)</f>
        <v>0</v>
      </c>
      <c r="N315" s="328">
        <f>IF(ISBLANK(L315),ROUND(SUMIF(Anlagenbewegungsdaten_AV!B:B,A315,Anlagenbewegungsdaten_AV!D:D),2),ROUND(M315*L315%,2))</f>
        <v>0</v>
      </c>
      <c r="O315" s="328">
        <f>ROUND(N315-SUMIF(Anlagenbewegungsdaten_AV!B:B,A315,Anlagenbewegungsdaten_AV!D:D),3)</f>
        <v>0</v>
      </c>
    </row>
    <row r="316" spans="1:15" ht="15" customHeight="1" x14ac:dyDescent="0.25">
      <c r="A316" s="261" t="s">
        <v>1655</v>
      </c>
      <c r="B316" s="172" t="s">
        <v>2108</v>
      </c>
      <c r="C316" s="172" t="s">
        <v>4039</v>
      </c>
      <c r="D316" s="182" t="s">
        <v>1656</v>
      </c>
      <c r="E316" s="172" t="s">
        <v>1560</v>
      </c>
      <c r="F316" s="287">
        <v>24.23</v>
      </c>
      <c r="G316" s="331">
        <f>ROUND(SUMIF(Anlagenbewegungsdaten!B:B,A316,Anlagenbewegungsdaten!C:C),3)</f>
        <v>0</v>
      </c>
      <c r="H316" s="332">
        <f>IF(ISBLANK(F316),ROUND(SUMIF(Anlagenbewegungsdaten!B:B,A316,Anlagenbewegungsdaten!D:D),2),ROUND(G316*F316%,2))</f>
        <v>0</v>
      </c>
      <c r="I316" s="332">
        <f>ROUND((H316-SUMIF(Anlagenbewegungsdaten!$B:$B,A316,Anlagenbewegungsdaten!D:D)),3)</f>
        <v>0</v>
      </c>
      <c r="J316" s="333" t="s">
        <v>5179</v>
      </c>
      <c r="K316" s="333" t="s">
        <v>5193</v>
      </c>
      <c r="L316" s="510">
        <v>19.38</v>
      </c>
      <c r="M316" s="330">
        <f>ROUND(SUMIF(Anlagenbewegungsdaten_AV!B:B,A316,Anlagenbewegungsdaten_AV!C:C),3)</f>
        <v>0</v>
      </c>
      <c r="N316" s="328">
        <f>IF(ISBLANK(L316),ROUND(SUMIF(Anlagenbewegungsdaten_AV!B:B,A316,Anlagenbewegungsdaten_AV!D:D),2),ROUND(M316*L316%,2))</f>
        <v>0</v>
      </c>
      <c r="O316" s="328">
        <f>ROUND(N316-SUMIF(Anlagenbewegungsdaten_AV!B:B,A316,Anlagenbewegungsdaten_AV!D:D),3)</f>
        <v>0</v>
      </c>
    </row>
    <row r="317" spans="1:15" ht="15" customHeight="1" x14ac:dyDescent="0.25">
      <c r="A317" s="261" t="s">
        <v>1657</v>
      </c>
      <c r="B317" s="172" t="s">
        <v>2108</v>
      </c>
      <c r="C317" s="172" t="s">
        <v>4039</v>
      </c>
      <c r="D317" s="172" t="s">
        <v>1658</v>
      </c>
      <c r="E317" s="172" t="s">
        <v>1563</v>
      </c>
      <c r="F317" s="287">
        <v>24.23</v>
      </c>
      <c r="G317" s="331">
        <f>ROUND(SUMIF(Anlagenbewegungsdaten!B:B,A317,Anlagenbewegungsdaten!C:C),3)</f>
        <v>0</v>
      </c>
      <c r="H317" s="332">
        <f>IF(ISBLANK(F317),ROUND(SUMIF(Anlagenbewegungsdaten!B:B,A317,Anlagenbewegungsdaten!D:D),2),ROUND(G317*F317%,2))</f>
        <v>0</v>
      </c>
      <c r="I317" s="332">
        <f>ROUND((H317-SUMIF(Anlagenbewegungsdaten!$B:$B,A317,Anlagenbewegungsdaten!D:D)),3)</f>
        <v>0</v>
      </c>
      <c r="J317" s="333" t="s">
        <v>5179</v>
      </c>
      <c r="K317" s="333" t="s">
        <v>5193</v>
      </c>
      <c r="L317" s="510">
        <v>19.38</v>
      </c>
      <c r="M317" s="330">
        <f>ROUND(SUMIF(Anlagenbewegungsdaten_AV!B:B,A317,Anlagenbewegungsdaten_AV!C:C),3)</f>
        <v>0</v>
      </c>
      <c r="N317" s="328">
        <f>IF(ISBLANK(L317),ROUND(SUMIF(Anlagenbewegungsdaten_AV!B:B,A317,Anlagenbewegungsdaten_AV!D:D),2),ROUND(M317*L317%,2))</f>
        <v>0</v>
      </c>
      <c r="O317" s="328">
        <f>ROUND(N317-SUMIF(Anlagenbewegungsdaten_AV!B:B,A317,Anlagenbewegungsdaten_AV!D:D),3)</f>
        <v>0</v>
      </c>
    </row>
    <row r="318" spans="1:15" ht="15" customHeight="1" x14ac:dyDescent="0.25">
      <c r="A318" s="261" t="s">
        <v>2621</v>
      </c>
      <c r="B318" s="172" t="s">
        <v>2108</v>
      </c>
      <c r="C318" s="172" t="s">
        <v>4039</v>
      </c>
      <c r="D318" s="172" t="s">
        <v>2622</v>
      </c>
      <c r="E318" s="172" t="s">
        <v>2576</v>
      </c>
      <c r="F318" s="287">
        <v>24.200000000000003</v>
      </c>
      <c r="G318" s="331">
        <f>ROUND(SUMIF(Anlagenbewegungsdaten!B:B,A318,Anlagenbewegungsdaten!C:C),3)</f>
        <v>0</v>
      </c>
      <c r="H318" s="332">
        <f>IF(ISBLANK(F318),ROUND(SUMIF(Anlagenbewegungsdaten!B:B,A318,Anlagenbewegungsdaten!D:D),2),ROUND(G318*F318%,2))</f>
        <v>0</v>
      </c>
      <c r="I318" s="332">
        <f>ROUND((H318-SUMIF(Anlagenbewegungsdaten!$B:$B,A318,Anlagenbewegungsdaten!D:D)),3)</f>
        <v>0</v>
      </c>
      <c r="J318" s="333" t="s">
        <v>5179</v>
      </c>
      <c r="K318" s="333" t="s">
        <v>5193</v>
      </c>
      <c r="L318" s="510">
        <v>19.36</v>
      </c>
      <c r="M318" s="330">
        <f>ROUND(SUMIF(Anlagenbewegungsdaten_AV!B:B,A318,Anlagenbewegungsdaten_AV!C:C),3)</f>
        <v>0</v>
      </c>
      <c r="N318" s="328">
        <f>IF(ISBLANK(L318),ROUND(SUMIF(Anlagenbewegungsdaten_AV!B:B,A318,Anlagenbewegungsdaten_AV!D:D),2),ROUND(M318*L318%,2))</f>
        <v>0</v>
      </c>
      <c r="O318" s="328">
        <f>ROUND(N318-SUMIF(Anlagenbewegungsdaten_AV!B:B,A318,Anlagenbewegungsdaten_AV!D:D),3)</f>
        <v>0</v>
      </c>
    </row>
    <row r="319" spans="1:15" ht="15" customHeight="1" x14ac:dyDescent="0.25">
      <c r="A319" s="261" t="s">
        <v>3365</v>
      </c>
      <c r="B319" s="172" t="s">
        <v>2108</v>
      </c>
      <c r="C319" s="172" t="s">
        <v>4039</v>
      </c>
      <c r="D319" s="172" t="s">
        <v>3366</v>
      </c>
      <c r="E319" s="172" t="s">
        <v>3320</v>
      </c>
      <c r="F319" s="287">
        <v>24.17</v>
      </c>
      <c r="G319" s="331">
        <f>ROUND(SUMIF(Anlagenbewegungsdaten!B:B,A319,Anlagenbewegungsdaten!C:C),3)</f>
        <v>0</v>
      </c>
      <c r="H319" s="332">
        <f>IF(ISBLANK(F319),ROUND(SUMIF(Anlagenbewegungsdaten!B:B,A319,Anlagenbewegungsdaten!D:D),2),ROUND(G319*F319%,2))</f>
        <v>0</v>
      </c>
      <c r="I319" s="332">
        <f>ROUND((H319-SUMIF(Anlagenbewegungsdaten!$B:$B,A319,Anlagenbewegungsdaten!D:D)),3)</f>
        <v>0</v>
      </c>
      <c r="J319" s="333" t="s">
        <v>5179</v>
      </c>
      <c r="K319" s="333" t="s">
        <v>5193</v>
      </c>
      <c r="L319" s="510">
        <v>19.34</v>
      </c>
      <c r="M319" s="330">
        <f>ROUND(SUMIF(Anlagenbewegungsdaten_AV!B:B,A319,Anlagenbewegungsdaten_AV!C:C),3)</f>
        <v>0</v>
      </c>
      <c r="N319" s="328">
        <f>IF(ISBLANK(L319),ROUND(SUMIF(Anlagenbewegungsdaten_AV!B:B,A319,Anlagenbewegungsdaten_AV!D:D),2),ROUND(M319*L319%,2))</f>
        <v>0</v>
      </c>
      <c r="O319" s="328">
        <f>ROUND(N319-SUMIF(Anlagenbewegungsdaten_AV!B:B,A319,Anlagenbewegungsdaten_AV!D:D),3)</f>
        <v>0</v>
      </c>
    </row>
    <row r="320" spans="1:15" ht="15" customHeight="1" x14ac:dyDescent="0.25">
      <c r="A320" s="273" t="s">
        <v>4138</v>
      </c>
      <c r="B320" s="191" t="s">
        <v>2108</v>
      </c>
      <c r="C320" s="191" t="s">
        <v>4039</v>
      </c>
      <c r="D320" s="191" t="s">
        <v>4139</v>
      </c>
      <c r="E320" s="191" t="s">
        <v>4093</v>
      </c>
      <c r="F320" s="288">
        <v>24.14</v>
      </c>
      <c r="G320" s="331">
        <f>ROUND(SUMIF(Anlagenbewegungsdaten!B:B,A320,Anlagenbewegungsdaten!C:C),3)</f>
        <v>0</v>
      </c>
      <c r="H320" s="332">
        <f>IF(ISBLANK(F320),ROUND(SUMIF(Anlagenbewegungsdaten!B:B,A320,Anlagenbewegungsdaten!D:D),2),ROUND(G320*F320%,2))</f>
        <v>0</v>
      </c>
      <c r="I320" s="332">
        <f>ROUND((H320-SUMIF(Anlagenbewegungsdaten!$B:$B,A320,Anlagenbewegungsdaten!D:D)),3)</f>
        <v>0</v>
      </c>
      <c r="J320" s="333" t="s">
        <v>5179</v>
      </c>
      <c r="K320" s="333" t="s">
        <v>5193</v>
      </c>
      <c r="L320" s="510">
        <v>19.309999999999999</v>
      </c>
      <c r="M320" s="330">
        <f>ROUND(SUMIF(Anlagenbewegungsdaten_AV!B:B,A320,Anlagenbewegungsdaten_AV!C:C),3)</f>
        <v>0</v>
      </c>
      <c r="N320" s="328">
        <f>IF(ISBLANK(L320),ROUND(SUMIF(Anlagenbewegungsdaten_AV!B:B,A320,Anlagenbewegungsdaten_AV!D:D),2),ROUND(M320*L320%,2))</f>
        <v>0</v>
      </c>
      <c r="O320" s="328">
        <f>ROUND(N320-SUMIF(Anlagenbewegungsdaten_AV!B:B,A320,Anlagenbewegungsdaten_AV!D:D),3)</f>
        <v>0</v>
      </c>
    </row>
    <row r="321" spans="1:15" ht="15" customHeight="1" x14ac:dyDescent="0.25">
      <c r="A321" s="260" t="s">
        <v>2462</v>
      </c>
      <c r="B321" s="165" t="s">
        <v>2108</v>
      </c>
      <c r="C321" s="165" t="s">
        <v>4039</v>
      </c>
      <c r="D321" s="165" t="s">
        <v>2411</v>
      </c>
      <c r="E321" s="187" t="s">
        <v>2483</v>
      </c>
      <c r="F321" s="181">
        <v>9.2100000000000009</v>
      </c>
      <c r="G321" s="331">
        <f>ROUND(SUMIF(Anlagenbewegungsdaten!B:B,A321,Anlagenbewegungsdaten!C:C),3)</f>
        <v>0</v>
      </c>
      <c r="H321" s="332">
        <f>IF(ISBLANK(F321),ROUND(SUMIF(Anlagenbewegungsdaten!B:B,A321,Anlagenbewegungsdaten!D:D),2),ROUND(G321*F321%,2))</f>
        <v>0</v>
      </c>
      <c r="I321" s="332">
        <f>ROUND((H321-SUMIF(Anlagenbewegungsdaten!$B:$B,A321,Anlagenbewegungsdaten!D:D)),3)</f>
        <v>0</v>
      </c>
      <c r="J321" s="333" t="s">
        <v>5179</v>
      </c>
      <c r="K321" s="333" t="s">
        <v>5193</v>
      </c>
      <c r="L321" s="510">
        <v>7.37</v>
      </c>
      <c r="M321" s="330">
        <f>ROUND(SUMIF(Anlagenbewegungsdaten_AV!B:B,A321,Anlagenbewegungsdaten_AV!C:C),3)</f>
        <v>0</v>
      </c>
      <c r="N321" s="328">
        <f>IF(ISBLANK(L321),ROUND(SUMIF(Anlagenbewegungsdaten_AV!B:B,A321,Anlagenbewegungsdaten_AV!D:D),2),ROUND(M321*L321%,2))</f>
        <v>0</v>
      </c>
      <c r="O321" s="328">
        <f>ROUND(N321-SUMIF(Anlagenbewegungsdaten_AV!B:B,A321,Anlagenbewegungsdaten_AV!D:D),3)</f>
        <v>0</v>
      </c>
    </row>
    <row r="322" spans="1:15" ht="15" customHeight="1" x14ac:dyDescent="0.25">
      <c r="A322" s="261" t="s">
        <v>1659</v>
      </c>
      <c r="B322" s="172" t="s">
        <v>2108</v>
      </c>
      <c r="C322" s="172" t="s">
        <v>4039</v>
      </c>
      <c r="D322" s="172" t="s">
        <v>1660</v>
      </c>
      <c r="E322" s="171" t="s">
        <v>1563</v>
      </c>
      <c r="F322" s="287">
        <v>12.21</v>
      </c>
      <c r="G322" s="331">
        <f>ROUND(SUMIF(Anlagenbewegungsdaten!B:B,A322,Anlagenbewegungsdaten!C:C),3)</f>
        <v>0</v>
      </c>
      <c r="H322" s="332">
        <f>IF(ISBLANK(F322),ROUND(SUMIF(Anlagenbewegungsdaten!B:B,A322,Anlagenbewegungsdaten!D:D),2),ROUND(G322*F322%,2))</f>
        <v>0</v>
      </c>
      <c r="I322" s="332">
        <f>ROUND((H322-SUMIF(Anlagenbewegungsdaten!$B:$B,A322,Anlagenbewegungsdaten!D:D)),3)</f>
        <v>0</v>
      </c>
      <c r="J322" s="333" t="s">
        <v>5179</v>
      </c>
      <c r="K322" s="333" t="s">
        <v>5193</v>
      </c>
      <c r="L322" s="510">
        <v>9.77</v>
      </c>
      <c r="M322" s="330">
        <f>ROUND(SUMIF(Anlagenbewegungsdaten_AV!B:B,A322,Anlagenbewegungsdaten_AV!C:C),3)</f>
        <v>0</v>
      </c>
      <c r="N322" s="328">
        <f>IF(ISBLANK(L322),ROUND(SUMIF(Anlagenbewegungsdaten_AV!B:B,A322,Anlagenbewegungsdaten_AV!D:D),2),ROUND(M322*L322%,2))</f>
        <v>0</v>
      </c>
      <c r="O322" s="328">
        <f>ROUND(N322-SUMIF(Anlagenbewegungsdaten_AV!B:B,A322,Anlagenbewegungsdaten_AV!D:D),3)</f>
        <v>0</v>
      </c>
    </row>
    <row r="323" spans="1:15" ht="15" customHeight="1" x14ac:dyDescent="0.25">
      <c r="A323" s="261" t="s">
        <v>2623</v>
      </c>
      <c r="B323" s="172" t="s">
        <v>2108</v>
      </c>
      <c r="C323" s="172" t="s">
        <v>4039</v>
      </c>
      <c r="D323" s="172" t="s">
        <v>2624</v>
      </c>
      <c r="E323" s="172" t="s">
        <v>2576</v>
      </c>
      <c r="F323" s="287">
        <v>12.180000000000001</v>
      </c>
      <c r="G323" s="331">
        <f>ROUND(SUMIF(Anlagenbewegungsdaten!B:B,A323,Anlagenbewegungsdaten!C:C),3)</f>
        <v>0</v>
      </c>
      <c r="H323" s="332">
        <f>IF(ISBLANK(F323),ROUND(SUMIF(Anlagenbewegungsdaten!B:B,A323,Anlagenbewegungsdaten!D:D),2),ROUND(G323*F323%,2))</f>
        <v>0</v>
      </c>
      <c r="I323" s="332">
        <f>ROUND((H323-SUMIF(Anlagenbewegungsdaten!$B:$B,A323,Anlagenbewegungsdaten!D:D)),3)</f>
        <v>0</v>
      </c>
      <c r="J323" s="333" t="s">
        <v>5179</v>
      </c>
      <c r="K323" s="333" t="s">
        <v>5193</v>
      </c>
      <c r="L323" s="510">
        <v>9.74</v>
      </c>
      <c r="M323" s="330">
        <f>ROUND(SUMIF(Anlagenbewegungsdaten_AV!B:B,A323,Anlagenbewegungsdaten_AV!C:C),3)</f>
        <v>0</v>
      </c>
      <c r="N323" s="328">
        <f>IF(ISBLANK(L323),ROUND(SUMIF(Anlagenbewegungsdaten_AV!B:B,A323,Anlagenbewegungsdaten_AV!D:D),2),ROUND(M323*L323%,2))</f>
        <v>0</v>
      </c>
      <c r="O323" s="328">
        <f>ROUND(N323-SUMIF(Anlagenbewegungsdaten_AV!B:B,A323,Anlagenbewegungsdaten_AV!D:D),3)</f>
        <v>0</v>
      </c>
    </row>
    <row r="324" spans="1:15" ht="15" customHeight="1" x14ac:dyDescent="0.25">
      <c r="A324" s="261" t="s">
        <v>3367</v>
      </c>
      <c r="B324" s="172" t="s">
        <v>2108</v>
      </c>
      <c r="C324" s="172" t="s">
        <v>4039</v>
      </c>
      <c r="D324" s="172" t="s">
        <v>3368</v>
      </c>
      <c r="E324" s="172" t="s">
        <v>3320</v>
      </c>
      <c r="F324" s="287">
        <v>12.15</v>
      </c>
      <c r="G324" s="331">
        <f>ROUND(SUMIF(Anlagenbewegungsdaten!B:B,A324,Anlagenbewegungsdaten!C:C),3)</f>
        <v>0</v>
      </c>
      <c r="H324" s="332">
        <f>IF(ISBLANK(F324),ROUND(SUMIF(Anlagenbewegungsdaten!B:B,A324,Anlagenbewegungsdaten!D:D),2),ROUND(G324*F324%,2))</f>
        <v>0</v>
      </c>
      <c r="I324" s="332">
        <f>ROUND((H324-SUMIF(Anlagenbewegungsdaten!$B:$B,A324,Anlagenbewegungsdaten!D:D)),3)</f>
        <v>0</v>
      </c>
      <c r="J324" s="333" t="s">
        <v>5179</v>
      </c>
      <c r="K324" s="333" t="s">
        <v>5193</v>
      </c>
      <c r="L324" s="510">
        <v>9.7200000000000006</v>
      </c>
      <c r="M324" s="330">
        <f>ROUND(SUMIF(Anlagenbewegungsdaten_AV!B:B,A324,Anlagenbewegungsdaten_AV!C:C),3)</f>
        <v>0</v>
      </c>
      <c r="N324" s="328">
        <f>IF(ISBLANK(L324),ROUND(SUMIF(Anlagenbewegungsdaten_AV!B:B,A324,Anlagenbewegungsdaten_AV!D:D),2),ROUND(M324*L324%,2))</f>
        <v>0</v>
      </c>
      <c r="O324" s="328">
        <f>ROUND(N324-SUMIF(Anlagenbewegungsdaten_AV!B:B,A324,Anlagenbewegungsdaten_AV!D:D),3)</f>
        <v>0</v>
      </c>
    </row>
    <row r="325" spans="1:15" ht="15" customHeight="1" x14ac:dyDescent="0.25">
      <c r="A325" s="273" t="s">
        <v>4140</v>
      </c>
      <c r="B325" s="191" t="s">
        <v>2108</v>
      </c>
      <c r="C325" s="191" t="s">
        <v>4039</v>
      </c>
      <c r="D325" s="191" t="s">
        <v>4141</v>
      </c>
      <c r="E325" s="191" t="s">
        <v>4093</v>
      </c>
      <c r="F325" s="288">
        <v>12.120000000000001</v>
      </c>
      <c r="G325" s="331">
        <f>ROUND(SUMIF(Anlagenbewegungsdaten!B:B,A325,Anlagenbewegungsdaten!C:C),3)</f>
        <v>0</v>
      </c>
      <c r="H325" s="332">
        <f>IF(ISBLANK(F325),ROUND(SUMIF(Anlagenbewegungsdaten!B:B,A325,Anlagenbewegungsdaten!D:D),2),ROUND(G325*F325%,2))</f>
        <v>0</v>
      </c>
      <c r="I325" s="332">
        <f>ROUND((H325-SUMIF(Anlagenbewegungsdaten!$B:$B,A325,Anlagenbewegungsdaten!D:D)),3)</f>
        <v>0</v>
      </c>
      <c r="J325" s="333" t="s">
        <v>5179</v>
      </c>
      <c r="K325" s="333" t="s">
        <v>5193</v>
      </c>
      <c r="L325" s="510">
        <v>9.6999999999999993</v>
      </c>
      <c r="M325" s="330">
        <f>ROUND(SUMIF(Anlagenbewegungsdaten_AV!B:B,A325,Anlagenbewegungsdaten_AV!C:C),3)</f>
        <v>0</v>
      </c>
      <c r="N325" s="328">
        <f>IF(ISBLANK(L325),ROUND(SUMIF(Anlagenbewegungsdaten_AV!B:B,A325,Anlagenbewegungsdaten_AV!D:D),2),ROUND(M325*L325%,2))</f>
        <v>0</v>
      </c>
      <c r="O325" s="328">
        <f>ROUND(N325-SUMIF(Anlagenbewegungsdaten_AV!B:B,A325,Anlagenbewegungsdaten_AV!D:D),3)</f>
        <v>0</v>
      </c>
    </row>
    <row r="326" spans="1:15" ht="15" customHeight="1" x14ac:dyDescent="0.25">
      <c r="A326" s="276" t="s">
        <v>2463</v>
      </c>
      <c r="B326" s="165" t="s">
        <v>2108</v>
      </c>
      <c r="C326" s="165" t="s">
        <v>4039</v>
      </c>
      <c r="D326" s="165" t="s">
        <v>2464</v>
      </c>
      <c r="E326" s="187" t="s">
        <v>2483</v>
      </c>
      <c r="F326" s="181">
        <v>13.21</v>
      </c>
      <c r="G326" s="331">
        <f>ROUND(SUMIF(Anlagenbewegungsdaten!B:B,A326,Anlagenbewegungsdaten!C:C),3)</f>
        <v>0</v>
      </c>
      <c r="H326" s="332">
        <f>IF(ISBLANK(F326),ROUND(SUMIF(Anlagenbewegungsdaten!B:B,A326,Anlagenbewegungsdaten!D:D),2),ROUND(G326*F326%,2))</f>
        <v>0</v>
      </c>
      <c r="I326" s="332">
        <f>ROUND((H326-SUMIF(Anlagenbewegungsdaten!$B:$B,A326,Anlagenbewegungsdaten!D:D)),3)</f>
        <v>0</v>
      </c>
      <c r="J326" s="333" t="s">
        <v>5179</v>
      </c>
      <c r="K326" s="333" t="s">
        <v>5193</v>
      </c>
      <c r="L326" s="510">
        <v>10.57</v>
      </c>
      <c r="M326" s="330">
        <f>ROUND(SUMIF(Anlagenbewegungsdaten_AV!B:B,A326,Anlagenbewegungsdaten_AV!C:C),3)</f>
        <v>0</v>
      </c>
      <c r="N326" s="328">
        <f>IF(ISBLANK(L326),ROUND(SUMIF(Anlagenbewegungsdaten_AV!B:B,A326,Anlagenbewegungsdaten_AV!D:D),2),ROUND(M326*L326%,2))</f>
        <v>0</v>
      </c>
      <c r="O326" s="328">
        <f>ROUND(N326-SUMIF(Anlagenbewegungsdaten_AV!B:B,A326,Anlagenbewegungsdaten_AV!D:D),3)</f>
        <v>0</v>
      </c>
    </row>
    <row r="327" spans="1:15" ht="15" customHeight="1" x14ac:dyDescent="0.25">
      <c r="A327" s="263" t="s">
        <v>1661</v>
      </c>
      <c r="B327" s="172" t="s">
        <v>2108</v>
      </c>
      <c r="C327" s="172" t="s">
        <v>4039</v>
      </c>
      <c r="D327" s="172" t="s">
        <v>1662</v>
      </c>
      <c r="E327" s="171" t="s">
        <v>1563</v>
      </c>
      <c r="F327" s="287">
        <v>16.21</v>
      </c>
      <c r="G327" s="331">
        <f>ROUND(SUMIF(Anlagenbewegungsdaten!B:B,A327,Anlagenbewegungsdaten!C:C),3)</f>
        <v>0</v>
      </c>
      <c r="H327" s="332">
        <f>IF(ISBLANK(F327),ROUND(SUMIF(Anlagenbewegungsdaten!B:B,A327,Anlagenbewegungsdaten!D:D),2),ROUND(G327*F327%,2))</f>
        <v>0</v>
      </c>
      <c r="I327" s="332">
        <f>ROUND((H327-SUMIF(Anlagenbewegungsdaten!$B:$B,A327,Anlagenbewegungsdaten!D:D)),3)</f>
        <v>0</v>
      </c>
      <c r="J327" s="333" t="s">
        <v>5179</v>
      </c>
      <c r="K327" s="333" t="s">
        <v>5193</v>
      </c>
      <c r="L327" s="510">
        <v>12.97</v>
      </c>
      <c r="M327" s="330">
        <f>ROUND(SUMIF(Anlagenbewegungsdaten_AV!B:B,A327,Anlagenbewegungsdaten_AV!C:C),3)</f>
        <v>0</v>
      </c>
      <c r="N327" s="328">
        <f>IF(ISBLANK(L327),ROUND(SUMIF(Anlagenbewegungsdaten_AV!B:B,A327,Anlagenbewegungsdaten_AV!D:D),2),ROUND(M327*L327%,2))</f>
        <v>0</v>
      </c>
      <c r="O327" s="328">
        <f>ROUND(N327-SUMIF(Anlagenbewegungsdaten_AV!B:B,A327,Anlagenbewegungsdaten_AV!D:D),3)</f>
        <v>0</v>
      </c>
    </row>
    <row r="328" spans="1:15" ht="15" customHeight="1" x14ac:dyDescent="0.25">
      <c r="A328" s="263" t="s">
        <v>2625</v>
      </c>
      <c r="B328" s="172" t="s">
        <v>2108</v>
      </c>
      <c r="C328" s="172" t="s">
        <v>4039</v>
      </c>
      <c r="D328" s="172" t="s">
        <v>2626</v>
      </c>
      <c r="E328" s="172" t="s">
        <v>2576</v>
      </c>
      <c r="F328" s="287">
        <v>16.18</v>
      </c>
      <c r="G328" s="331">
        <f>ROUND(SUMIF(Anlagenbewegungsdaten!B:B,A328,Anlagenbewegungsdaten!C:C),3)</f>
        <v>0</v>
      </c>
      <c r="H328" s="332">
        <f>IF(ISBLANK(F328),ROUND(SUMIF(Anlagenbewegungsdaten!B:B,A328,Anlagenbewegungsdaten!D:D),2),ROUND(G328*F328%,2))</f>
        <v>0</v>
      </c>
      <c r="I328" s="332">
        <f>ROUND((H328-SUMIF(Anlagenbewegungsdaten!$B:$B,A328,Anlagenbewegungsdaten!D:D)),3)</f>
        <v>0</v>
      </c>
      <c r="J328" s="333" t="s">
        <v>5179</v>
      </c>
      <c r="K328" s="333" t="s">
        <v>5193</v>
      </c>
      <c r="L328" s="510">
        <v>12.94</v>
      </c>
      <c r="M328" s="330">
        <f>ROUND(SUMIF(Anlagenbewegungsdaten_AV!B:B,A328,Anlagenbewegungsdaten_AV!C:C),3)</f>
        <v>0</v>
      </c>
      <c r="N328" s="328">
        <f>IF(ISBLANK(L328),ROUND(SUMIF(Anlagenbewegungsdaten_AV!B:B,A328,Anlagenbewegungsdaten_AV!D:D),2),ROUND(M328*L328%,2))</f>
        <v>0</v>
      </c>
      <c r="O328" s="328">
        <f>ROUND(N328-SUMIF(Anlagenbewegungsdaten_AV!B:B,A328,Anlagenbewegungsdaten_AV!D:D),3)</f>
        <v>0</v>
      </c>
    </row>
    <row r="329" spans="1:15" ht="15" customHeight="1" x14ac:dyDescent="0.25">
      <c r="A329" s="263" t="s">
        <v>3369</v>
      </c>
      <c r="B329" s="172" t="s">
        <v>2108</v>
      </c>
      <c r="C329" s="172" t="s">
        <v>4039</v>
      </c>
      <c r="D329" s="172" t="s">
        <v>3370</v>
      </c>
      <c r="E329" s="172" t="s">
        <v>3320</v>
      </c>
      <c r="F329" s="287">
        <v>16.149999999999999</v>
      </c>
      <c r="G329" s="331">
        <f>ROUND(SUMIF(Anlagenbewegungsdaten!B:B,A329,Anlagenbewegungsdaten!C:C),3)</f>
        <v>0</v>
      </c>
      <c r="H329" s="332">
        <f>IF(ISBLANK(F329),ROUND(SUMIF(Anlagenbewegungsdaten!B:B,A329,Anlagenbewegungsdaten!D:D),2),ROUND(G329*F329%,2))</f>
        <v>0</v>
      </c>
      <c r="I329" s="332">
        <f>ROUND((H329-SUMIF(Anlagenbewegungsdaten!$B:$B,A329,Anlagenbewegungsdaten!D:D)),3)</f>
        <v>0</v>
      </c>
      <c r="J329" s="333" t="s">
        <v>5179</v>
      </c>
      <c r="K329" s="333" t="s">
        <v>5193</v>
      </c>
      <c r="L329" s="510">
        <v>12.92</v>
      </c>
      <c r="M329" s="330">
        <f>ROUND(SUMIF(Anlagenbewegungsdaten_AV!B:B,A329,Anlagenbewegungsdaten_AV!C:C),3)</f>
        <v>0</v>
      </c>
      <c r="N329" s="328">
        <f>IF(ISBLANK(L329),ROUND(SUMIF(Anlagenbewegungsdaten_AV!B:B,A329,Anlagenbewegungsdaten_AV!D:D),2),ROUND(M329*L329%,2))</f>
        <v>0</v>
      </c>
      <c r="O329" s="328">
        <f>ROUND(N329-SUMIF(Anlagenbewegungsdaten_AV!B:B,A329,Anlagenbewegungsdaten_AV!D:D),3)</f>
        <v>0</v>
      </c>
    </row>
    <row r="330" spans="1:15" ht="15" customHeight="1" x14ac:dyDescent="0.25">
      <c r="A330" s="274" t="s">
        <v>4142</v>
      </c>
      <c r="B330" s="191" t="s">
        <v>2108</v>
      </c>
      <c r="C330" s="191" t="s">
        <v>4039</v>
      </c>
      <c r="D330" s="191" t="s">
        <v>4143</v>
      </c>
      <c r="E330" s="191" t="s">
        <v>4093</v>
      </c>
      <c r="F330" s="288">
        <v>16.12</v>
      </c>
      <c r="G330" s="331">
        <f>ROUND(SUMIF(Anlagenbewegungsdaten!B:B,A330,Anlagenbewegungsdaten!C:C),3)</f>
        <v>0</v>
      </c>
      <c r="H330" s="332">
        <f>IF(ISBLANK(F330),ROUND(SUMIF(Anlagenbewegungsdaten!B:B,A330,Anlagenbewegungsdaten!D:D),2),ROUND(G330*F330%,2))</f>
        <v>0</v>
      </c>
      <c r="I330" s="332">
        <f>ROUND((H330-SUMIF(Anlagenbewegungsdaten!$B:$B,A330,Anlagenbewegungsdaten!D:D)),3)</f>
        <v>0</v>
      </c>
      <c r="J330" s="333" t="s">
        <v>5179</v>
      </c>
      <c r="K330" s="333" t="s">
        <v>5193</v>
      </c>
      <c r="L330" s="510">
        <v>12.9</v>
      </c>
      <c r="M330" s="330">
        <f>ROUND(SUMIF(Anlagenbewegungsdaten_AV!B:B,A330,Anlagenbewegungsdaten_AV!C:C),3)</f>
        <v>0</v>
      </c>
      <c r="N330" s="328">
        <f>IF(ISBLANK(L330),ROUND(SUMIF(Anlagenbewegungsdaten_AV!B:B,A330,Anlagenbewegungsdaten_AV!D:D),2),ROUND(M330*L330%,2))</f>
        <v>0</v>
      </c>
      <c r="O330" s="328">
        <f>ROUND(N330-SUMIF(Anlagenbewegungsdaten_AV!B:B,A330,Anlagenbewegungsdaten_AV!D:D),3)</f>
        <v>0</v>
      </c>
    </row>
    <row r="331" spans="1:15" ht="15" customHeight="1" x14ac:dyDescent="0.25">
      <c r="A331" s="276" t="s">
        <v>2465</v>
      </c>
      <c r="B331" s="165" t="s">
        <v>2108</v>
      </c>
      <c r="C331" s="165" t="s">
        <v>4039</v>
      </c>
      <c r="D331" s="165" t="s">
        <v>2466</v>
      </c>
      <c r="E331" s="187" t="s">
        <v>2483</v>
      </c>
      <c r="F331" s="181">
        <v>11.71</v>
      </c>
      <c r="G331" s="331">
        <f>ROUND(SUMIF(Anlagenbewegungsdaten!B:B,A331,Anlagenbewegungsdaten!C:C),3)</f>
        <v>0</v>
      </c>
      <c r="H331" s="332">
        <f>IF(ISBLANK(F331),ROUND(SUMIF(Anlagenbewegungsdaten!B:B,A331,Anlagenbewegungsdaten!D:D),2),ROUND(G331*F331%,2))</f>
        <v>0</v>
      </c>
      <c r="I331" s="332">
        <f>ROUND((H331-SUMIF(Anlagenbewegungsdaten!$B:$B,A331,Anlagenbewegungsdaten!D:D)),3)</f>
        <v>0</v>
      </c>
      <c r="J331" s="333" t="s">
        <v>5179</v>
      </c>
      <c r="K331" s="333" t="s">
        <v>5193</v>
      </c>
      <c r="L331" s="510">
        <v>9.3699999999999992</v>
      </c>
      <c r="M331" s="330">
        <f>ROUND(SUMIF(Anlagenbewegungsdaten_AV!B:B,A331,Anlagenbewegungsdaten_AV!C:C),3)</f>
        <v>0</v>
      </c>
      <c r="N331" s="328">
        <f>IF(ISBLANK(L331),ROUND(SUMIF(Anlagenbewegungsdaten_AV!B:B,A331,Anlagenbewegungsdaten_AV!D:D),2),ROUND(M331*L331%,2))</f>
        <v>0</v>
      </c>
      <c r="O331" s="328">
        <f>ROUND(N331-SUMIF(Anlagenbewegungsdaten_AV!B:B,A331,Anlagenbewegungsdaten_AV!D:D),3)</f>
        <v>0</v>
      </c>
    </row>
    <row r="332" spans="1:15" ht="15" customHeight="1" x14ac:dyDescent="0.25">
      <c r="A332" s="263" t="s">
        <v>1663</v>
      </c>
      <c r="B332" s="172" t="s">
        <v>2108</v>
      </c>
      <c r="C332" s="172" t="s">
        <v>4039</v>
      </c>
      <c r="D332" s="172" t="s">
        <v>1664</v>
      </c>
      <c r="E332" s="171" t="s">
        <v>1563</v>
      </c>
      <c r="F332" s="287">
        <v>14.71</v>
      </c>
      <c r="G332" s="331">
        <f>ROUND(SUMIF(Anlagenbewegungsdaten!B:B,A332,Anlagenbewegungsdaten!C:C),3)</f>
        <v>0</v>
      </c>
      <c r="H332" s="332">
        <f>IF(ISBLANK(F332),ROUND(SUMIF(Anlagenbewegungsdaten!B:B,A332,Anlagenbewegungsdaten!D:D),2),ROUND(G332*F332%,2))</f>
        <v>0</v>
      </c>
      <c r="I332" s="332">
        <f>ROUND((H332-SUMIF(Anlagenbewegungsdaten!$B:$B,A332,Anlagenbewegungsdaten!D:D)),3)</f>
        <v>0</v>
      </c>
      <c r="J332" s="333" t="s">
        <v>5179</v>
      </c>
      <c r="K332" s="333" t="s">
        <v>5193</v>
      </c>
      <c r="L332" s="510">
        <v>11.77</v>
      </c>
      <c r="M332" s="330">
        <f>ROUND(SUMIF(Anlagenbewegungsdaten_AV!B:B,A332,Anlagenbewegungsdaten_AV!C:C),3)</f>
        <v>0</v>
      </c>
      <c r="N332" s="328">
        <f>IF(ISBLANK(L332),ROUND(SUMIF(Anlagenbewegungsdaten_AV!B:B,A332,Anlagenbewegungsdaten_AV!D:D),2),ROUND(M332*L332%,2))</f>
        <v>0</v>
      </c>
      <c r="O332" s="328">
        <f>ROUND(N332-SUMIF(Anlagenbewegungsdaten_AV!B:B,A332,Anlagenbewegungsdaten_AV!D:D),3)</f>
        <v>0</v>
      </c>
    </row>
    <row r="333" spans="1:15" ht="15" customHeight="1" x14ac:dyDescent="0.25">
      <c r="A333" s="263" t="s">
        <v>2627</v>
      </c>
      <c r="B333" s="172" t="s">
        <v>2108</v>
      </c>
      <c r="C333" s="172" t="s">
        <v>4039</v>
      </c>
      <c r="D333" s="172" t="s">
        <v>2628</v>
      </c>
      <c r="E333" s="172" t="s">
        <v>2576</v>
      </c>
      <c r="F333" s="287">
        <v>14.680000000000001</v>
      </c>
      <c r="G333" s="331">
        <f>ROUND(SUMIF(Anlagenbewegungsdaten!B:B,A333,Anlagenbewegungsdaten!C:C),3)</f>
        <v>0</v>
      </c>
      <c r="H333" s="332">
        <f>IF(ISBLANK(F333),ROUND(SUMIF(Anlagenbewegungsdaten!B:B,A333,Anlagenbewegungsdaten!D:D),2),ROUND(G333*F333%,2))</f>
        <v>0</v>
      </c>
      <c r="I333" s="332">
        <f>ROUND((H333-SUMIF(Anlagenbewegungsdaten!$B:$B,A333,Anlagenbewegungsdaten!D:D)),3)</f>
        <v>0</v>
      </c>
      <c r="J333" s="333" t="s">
        <v>5179</v>
      </c>
      <c r="K333" s="333" t="s">
        <v>5193</v>
      </c>
      <c r="L333" s="510">
        <v>11.74</v>
      </c>
      <c r="M333" s="330">
        <f>ROUND(SUMIF(Anlagenbewegungsdaten_AV!B:B,A333,Anlagenbewegungsdaten_AV!C:C),3)</f>
        <v>0</v>
      </c>
      <c r="N333" s="328">
        <f>IF(ISBLANK(L333),ROUND(SUMIF(Anlagenbewegungsdaten_AV!B:B,A333,Anlagenbewegungsdaten_AV!D:D),2),ROUND(M333*L333%,2))</f>
        <v>0</v>
      </c>
      <c r="O333" s="328">
        <f>ROUND(N333-SUMIF(Anlagenbewegungsdaten_AV!B:B,A333,Anlagenbewegungsdaten_AV!D:D),3)</f>
        <v>0</v>
      </c>
    </row>
    <row r="334" spans="1:15" ht="15" customHeight="1" x14ac:dyDescent="0.25">
      <c r="A334" s="263" t="s">
        <v>3371</v>
      </c>
      <c r="B334" s="172" t="s">
        <v>2108</v>
      </c>
      <c r="C334" s="172" t="s">
        <v>4039</v>
      </c>
      <c r="D334" s="172" t="s">
        <v>3372</v>
      </c>
      <c r="E334" s="172" t="s">
        <v>3320</v>
      </c>
      <c r="F334" s="287">
        <v>14.65</v>
      </c>
      <c r="G334" s="331">
        <f>ROUND(SUMIF(Anlagenbewegungsdaten!B:B,A334,Anlagenbewegungsdaten!C:C),3)</f>
        <v>0</v>
      </c>
      <c r="H334" s="332">
        <f>IF(ISBLANK(F334),ROUND(SUMIF(Anlagenbewegungsdaten!B:B,A334,Anlagenbewegungsdaten!D:D),2),ROUND(G334*F334%,2))</f>
        <v>0</v>
      </c>
      <c r="I334" s="332">
        <f>ROUND((H334-SUMIF(Anlagenbewegungsdaten!$B:$B,A334,Anlagenbewegungsdaten!D:D)),3)</f>
        <v>0</v>
      </c>
      <c r="J334" s="333" t="s">
        <v>5179</v>
      </c>
      <c r="K334" s="333" t="s">
        <v>5193</v>
      </c>
      <c r="L334" s="510">
        <v>11.72</v>
      </c>
      <c r="M334" s="330">
        <f>ROUND(SUMIF(Anlagenbewegungsdaten_AV!B:B,A334,Anlagenbewegungsdaten_AV!C:C),3)</f>
        <v>0</v>
      </c>
      <c r="N334" s="328">
        <f>IF(ISBLANK(L334),ROUND(SUMIF(Anlagenbewegungsdaten_AV!B:B,A334,Anlagenbewegungsdaten_AV!D:D),2),ROUND(M334*L334%,2))</f>
        <v>0</v>
      </c>
      <c r="O334" s="328">
        <f>ROUND(N334-SUMIF(Anlagenbewegungsdaten_AV!B:B,A334,Anlagenbewegungsdaten_AV!D:D),3)</f>
        <v>0</v>
      </c>
    </row>
    <row r="335" spans="1:15" ht="15" customHeight="1" x14ac:dyDescent="0.25">
      <c r="A335" s="274" t="s">
        <v>4144</v>
      </c>
      <c r="B335" s="191" t="s">
        <v>2108</v>
      </c>
      <c r="C335" s="191" t="s">
        <v>4039</v>
      </c>
      <c r="D335" s="191" t="s">
        <v>4145</v>
      </c>
      <c r="E335" s="191" t="s">
        <v>4093</v>
      </c>
      <c r="F335" s="288">
        <v>14.620000000000001</v>
      </c>
      <c r="G335" s="331">
        <f>ROUND(SUMIF(Anlagenbewegungsdaten!B:B,A335,Anlagenbewegungsdaten!C:C),3)</f>
        <v>0</v>
      </c>
      <c r="H335" s="332">
        <f>IF(ISBLANK(F335),ROUND(SUMIF(Anlagenbewegungsdaten!B:B,A335,Anlagenbewegungsdaten!D:D),2),ROUND(G335*F335%,2))</f>
        <v>0</v>
      </c>
      <c r="I335" s="332">
        <f>ROUND((H335-SUMIF(Anlagenbewegungsdaten!$B:$B,A335,Anlagenbewegungsdaten!D:D)),3)</f>
        <v>0</v>
      </c>
      <c r="J335" s="333" t="s">
        <v>5179</v>
      </c>
      <c r="K335" s="333" t="s">
        <v>5193</v>
      </c>
      <c r="L335" s="510">
        <v>11.7</v>
      </c>
      <c r="M335" s="330">
        <f>ROUND(SUMIF(Anlagenbewegungsdaten_AV!B:B,A335,Anlagenbewegungsdaten_AV!C:C),3)</f>
        <v>0</v>
      </c>
      <c r="N335" s="328">
        <f>IF(ISBLANK(L335),ROUND(SUMIF(Anlagenbewegungsdaten_AV!B:B,A335,Anlagenbewegungsdaten_AV!D:D),2),ROUND(M335*L335%,2))</f>
        <v>0</v>
      </c>
      <c r="O335" s="328">
        <f>ROUND(N335-SUMIF(Anlagenbewegungsdaten_AV!B:B,A335,Anlagenbewegungsdaten_AV!D:D),3)</f>
        <v>0</v>
      </c>
    </row>
    <row r="336" spans="1:15" ht="15" customHeight="1" x14ac:dyDescent="0.25">
      <c r="A336" s="276" t="s">
        <v>2467</v>
      </c>
      <c r="B336" s="165" t="s">
        <v>2108</v>
      </c>
      <c r="C336" s="165" t="s">
        <v>4039</v>
      </c>
      <c r="D336" s="165" t="s">
        <v>2468</v>
      </c>
      <c r="E336" s="187" t="s">
        <v>2483</v>
      </c>
      <c r="F336" s="180">
        <v>8.6999999999999993</v>
      </c>
      <c r="G336" s="331">
        <f>ROUND(SUMIF(Anlagenbewegungsdaten!B:B,A336,Anlagenbewegungsdaten!C:C),3)</f>
        <v>0</v>
      </c>
      <c r="H336" s="332">
        <f>IF(ISBLANK(F336),ROUND(SUMIF(Anlagenbewegungsdaten!B:B,A336,Anlagenbewegungsdaten!D:D),2),ROUND(G336*F336%,2))</f>
        <v>0</v>
      </c>
      <c r="I336" s="332">
        <f>ROUND((H336-SUMIF(Anlagenbewegungsdaten!$B:$B,A336,Anlagenbewegungsdaten!D:D)),3)</f>
        <v>0</v>
      </c>
      <c r="J336" s="333" t="s">
        <v>5179</v>
      </c>
      <c r="K336" s="333" t="s">
        <v>5193</v>
      </c>
      <c r="L336" s="510">
        <v>6.96</v>
      </c>
      <c r="M336" s="330">
        <f>ROUND(SUMIF(Anlagenbewegungsdaten_AV!B:B,A336,Anlagenbewegungsdaten_AV!C:C),3)</f>
        <v>0</v>
      </c>
      <c r="N336" s="328">
        <f>IF(ISBLANK(L336),ROUND(SUMIF(Anlagenbewegungsdaten_AV!B:B,A336,Anlagenbewegungsdaten_AV!D:D),2),ROUND(M336*L336%,2))</f>
        <v>0</v>
      </c>
      <c r="O336" s="328">
        <f>ROUND(N336-SUMIF(Anlagenbewegungsdaten_AV!B:B,A336,Anlagenbewegungsdaten_AV!D:D),3)</f>
        <v>0</v>
      </c>
    </row>
    <row r="337" spans="1:15" ht="15" customHeight="1" x14ac:dyDescent="0.25">
      <c r="A337" s="261" t="s">
        <v>1665</v>
      </c>
      <c r="B337" s="172" t="s">
        <v>2108</v>
      </c>
      <c r="C337" s="172" t="s">
        <v>4039</v>
      </c>
      <c r="D337" s="172" t="s">
        <v>1666</v>
      </c>
      <c r="E337" s="171" t="s">
        <v>1563</v>
      </c>
      <c r="F337" s="287">
        <v>11.7</v>
      </c>
      <c r="G337" s="331">
        <f>ROUND(SUMIF(Anlagenbewegungsdaten!B:B,A337,Anlagenbewegungsdaten!C:C),3)</f>
        <v>0</v>
      </c>
      <c r="H337" s="332">
        <f>IF(ISBLANK(F337),ROUND(SUMIF(Anlagenbewegungsdaten!B:B,A337,Anlagenbewegungsdaten!D:D),2),ROUND(G337*F337%,2))</f>
        <v>0</v>
      </c>
      <c r="I337" s="332">
        <f>ROUND((H337-SUMIF(Anlagenbewegungsdaten!$B:$B,A337,Anlagenbewegungsdaten!D:D)),3)</f>
        <v>0</v>
      </c>
      <c r="J337" s="333" t="s">
        <v>5179</v>
      </c>
      <c r="K337" s="333" t="s">
        <v>5193</v>
      </c>
      <c r="L337" s="510">
        <v>9.36</v>
      </c>
      <c r="M337" s="330">
        <f>ROUND(SUMIF(Anlagenbewegungsdaten_AV!B:B,A337,Anlagenbewegungsdaten_AV!C:C),3)</f>
        <v>0</v>
      </c>
      <c r="N337" s="328">
        <f>IF(ISBLANK(L337),ROUND(SUMIF(Anlagenbewegungsdaten_AV!B:B,A337,Anlagenbewegungsdaten_AV!D:D),2),ROUND(M337*L337%,2))</f>
        <v>0</v>
      </c>
      <c r="O337" s="328">
        <f>ROUND(N337-SUMIF(Anlagenbewegungsdaten_AV!B:B,A337,Anlagenbewegungsdaten_AV!D:D),3)</f>
        <v>0</v>
      </c>
    </row>
    <row r="338" spans="1:15" ht="15" customHeight="1" x14ac:dyDescent="0.25">
      <c r="A338" s="261" t="s">
        <v>2629</v>
      </c>
      <c r="B338" s="172" t="s">
        <v>2108</v>
      </c>
      <c r="C338" s="172" t="s">
        <v>4039</v>
      </c>
      <c r="D338" s="172" t="s">
        <v>2630</v>
      </c>
      <c r="E338" s="172" t="s">
        <v>2576</v>
      </c>
      <c r="F338" s="287">
        <v>11.67</v>
      </c>
      <c r="G338" s="331">
        <f>ROUND(SUMIF(Anlagenbewegungsdaten!B:B,A338,Anlagenbewegungsdaten!C:C),3)</f>
        <v>0</v>
      </c>
      <c r="H338" s="332">
        <f>IF(ISBLANK(F338),ROUND(SUMIF(Anlagenbewegungsdaten!B:B,A338,Anlagenbewegungsdaten!D:D),2),ROUND(G338*F338%,2))</f>
        <v>0</v>
      </c>
      <c r="I338" s="332">
        <f>ROUND((H338-SUMIF(Anlagenbewegungsdaten!$B:$B,A338,Anlagenbewegungsdaten!D:D)),3)</f>
        <v>0</v>
      </c>
      <c r="J338" s="333" t="s">
        <v>5179</v>
      </c>
      <c r="K338" s="333" t="s">
        <v>5193</v>
      </c>
      <c r="L338" s="510">
        <v>9.34</v>
      </c>
      <c r="M338" s="330">
        <f>ROUND(SUMIF(Anlagenbewegungsdaten_AV!B:B,A338,Anlagenbewegungsdaten_AV!C:C),3)</f>
        <v>0</v>
      </c>
      <c r="N338" s="328">
        <f>IF(ISBLANK(L338),ROUND(SUMIF(Anlagenbewegungsdaten_AV!B:B,A338,Anlagenbewegungsdaten_AV!D:D),2),ROUND(M338*L338%,2))</f>
        <v>0</v>
      </c>
      <c r="O338" s="328">
        <f>ROUND(N338-SUMIF(Anlagenbewegungsdaten_AV!B:B,A338,Anlagenbewegungsdaten_AV!D:D),3)</f>
        <v>0</v>
      </c>
    </row>
    <row r="339" spans="1:15" ht="15" customHeight="1" x14ac:dyDescent="0.25">
      <c r="A339" s="261" t="s">
        <v>3373</v>
      </c>
      <c r="B339" s="172" t="s">
        <v>2108</v>
      </c>
      <c r="C339" s="172" t="s">
        <v>4039</v>
      </c>
      <c r="D339" s="172" t="s">
        <v>3374</v>
      </c>
      <c r="E339" s="172" t="s">
        <v>3320</v>
      </c>
      <c r="F339" s="287">
        <v>11.639999999999999</v>
      </c>
      <c r="G339" s="331">
        <f>ROUND(SUMIF(Anlagenbewegungsdaten!B:B,A339,Anlagenbewegungsdaten!C:C),3)</f>
        <v>0</v>
      </c>
      <c r="H339" s="332">
        <f>IF(ISBLANK(F339),ROUND(SUMIF(Anlagenbewegungsdaten!B:B,A339,Anlagenbewegungsdaten!D:D),2),ROUND(G339*F339%,2))</f>
        <v>0</v>
      </c>
      <c r="I339" s="332">
        <f>ROUND((H339-SUMIF(Anlagenbewegungsdaten!$B:$B,A339,Anlagenbewegungsdaten!D:D)),3)</f>
        <v>0</v>
      </c>
      <c r="J339" s="333" t="s">
        <v>5179</v>
      </c>
      <c r="K339" s="333" t="s">
        <v>5193</v>
      </c>
      <c r="L339" s="510">
        <v>9.31</v>
      </c>
      <c r="M339" s="330">
        <f>ROUND(SUMIF(Anlagenbewegungsdaten_AV!B:B,A339,Anlagenbewegungsdaten_AV!C:C),3)</f>
        <v>0</v>
      </c>
      <c r="N339" s="328">
        <f>IF(ISBLANK(L339),ROUND(SUMIF(Anlagenbewegungsdaten_AV!B:B,A339,Anlagenbewegungsdaten_AV!D:D),2),ROUND(M339*L339%,2))</f>
        <v>0</v>
      </c>
      <c r="O339" s="328">
        <f>ROUND(N339-SUMIF(Anlagenbewegungsdaten_AV!B:B,A339,Anlagenbewegungsdaten_AV!D:D),3)</f>
        <v>0</v>
      </c>
    </row>
    <row r="340" spans="1:15" ht="15" customHeight="1" x14ac:dyDescent="0.25">
      <c r="A340" s="273" t="s">
        <v>4146</v>
      </c>
      <c r="B340" s="191" t="s">
        <v>2108</v>
      </c>
      <c r="C340" s="191" t="s">
        <v>4039</v>
      </c>
      <c r="D340" s="191" t="s">
        <v>4147</v>
      </c>
      <c r="E340" s="191" t="s">
        <v>4093</v>
      </c>
      <c r="F340" s="288">
        <v>11.61</v>
      </c>
      <c r="G340" s="331">
        <f>ROUND(SUMIF(Anlagenbewegungsdaten!B:B,A340,Anlagenbewegungsdaten!C:C),3)</f>
        <v>0</v>
      </c>
      <c r="H340" s="332">
        <f>IF(ISBLANK(F340),ROUND(SUMIF(Anlagenbewegungsdaten!B:B,A340,Anlagenbewegungsdaten!D:D),2),ROUND(G340*F340%,2))</f>
        <v>0</v>
      </c>
      <c r="I340" s="332">
        <f>ROUND((H340-SUMIF(Anlagenbewegungsdaten!$B:$B,A340,Anlagenbewegungsdaten!D:D)),3)</f>
        <v>0</v>
      </c>
      <c r="J340" s="333" t="s">
        <v>5179</v>
      </c>
      <c r="K340" s="333" t="s">
        <v>5193</v>
      </c>
      <c r="L340" s="510">
        <v>9.2899999999999991</v>
      </c>
      <c r="M340" s="330">
        <f>ROUND(SUMIF(Anlagenbewegungsdaten_AV!B:B,A340,Anlagenbewegungsdaten_AV!C:C),3)</f>
        <v>0</v>
      </c>
      <c r="N340" s="328">
        <f>IF(ISBLANK(L340),ROUND(SUMIF(Anlagenbewegungsdaten_AV!B:B,A340,Anlagenbewegungsdaten_AV!D:D),2),ROUND(M340*L340%,2))</f>
        <v>0</v>
      </c>
      <c r="O340" s="328">
        <f>ROUND(N340-SUMIF(Anlagenbewegungsdaten_AV!B:B,A340,Anlagenbewegungsdaten_AV!D:D),3)</f>
        <v>0</v>
      </c>
    </row>
    <row r="341" spans="1:15" ht="15" customHeight="1" x14ac:dyDescent="0.25">
      <c r="A341" s="263" t="s">
        <v>1667</v>
      </c>
      <c r="B341" s="172" t="s">
        <v>2108</v>
      </c>
      <c r="C341" s="171" t="s">
        <v>4039</v>
      </c>
      <c r="D341" s="172" t="s">
        <v>6329</v>
      </c>
      <c r="E341" s="190" t="s">
        <v>4090</v>
      </c>
      <c r="F341" s="287">
        <v>7</v>
      </c>
      <c r="G341" s="331">
        <f>ROUND(SUMIF(Anlagenbewegungsdaten!B:B,A341,Anlagenbewegungsdaten!C:C),3)</f>
        <v>0</v>
      </c>
      <c r="H341" s="332">
        <f>IF(ISBLANK(F341),ROUND(SUMIF(Anlagenbewegungsdaten!B:B,A341,Anlagenbewegungsdaten!D:D),2),ROUND(G341*F341%,2))</f>
        <v>0</v>
      </c>
      <c r="I341" s="332">
        <f>ROUND((H341-SUMIF(Anlagenbewegungsdaten!$B:$B,A341,Anlagenbewegungsdaten!D:D)),3)</f>
        <v>0</v>
      </c>
      <c r="J341" s="333" t="s">
        <v>5179</v>
      </c>
      <c r="K341" s="333" t="s">
        <v>5193</v>
      </c>
      <c r="L341" s="510">
        <v>5.6</v>
      </c>
      <c r="M341" s="330">
        <f>ROUND(SUMIF(Anlagenbewegungsdaten_AV!B:B,A341,Anlagenbewegungsdaten_AV!C:C),3)</f>
        <v>0</v>
      </c>
      <c r="N341" s="328">
        <f>IF(ISBLANK(L341),ROUND(SUMIF(Anlagenbewegungsdaten_AV!B:B,A341,Anlagenbewegungsdaten_AV!D:D),2),ROUND(M341*L341%,2))</f>
        <v>0</v>
      </c>
      <c r="O341" s="328">
        <f>ROUND(N341-SUMIF(Anlagenbewegungsdaten_AV!B:B,A341,Anlagenbewegungsdaten_AV!D:D),3)</f>
        <v>0</v>
      </c>
    </row>
    <row r="342" spans="1:15" ht="15" customHeight="1" x14ac:dyDescent="0.25">
      <c r="A342" s="261" t="s">
        <v>1668</v>
      </c>
      <c r="B342" s="172" t="s">
        <v>2108</v>
      </c>
      <c r="C342" s="172" t="s">
        <v>4039</v>
      </c>
      <c r="D342" s="172" t="s">
        <v>5172</v>
      </c>
      <c r="E342" s="171" t="s">
        <v>1563</v>
      </c>
      <c r="F342" s="287">
        <v>10</v>
      </c>
      <c r="G342" s="331">
        <f>ROUND(SUMIF(Anlagenbewegungsdaten!B:B,A342,Anlagenbewegungsdaten!C:C),3)</f>
        <v>0</v>
      </c>
      <c r="H342" s="332">
        <f>IF(ISBLANK(F342),ROUND(SUMIF(Anlagenbewegungsdaten!B:B,A342,Anlagenbewegungsdaten!D:D),2),ROUND(G342*F342%,2))</f>
        <v>0</v>
      </c>
      <c r="I342" s="332">
        <f>ROUND((H342-SUMIF(Anlagenbewegungsdaten!$B:$B,A342,Anlagenbewegungsdaten!D:D)),3)</f>
        <v>0</v>
      </c>
      <c r="J342" s="333" t="s">
        <v>5179</v>
      </c>
      <c r="K342" s="333" t="s">
        <v>5193</v>
      </c>
      <c r="L342" s="510">
        <v>8</v>
      </c>
      <c r="M342" s="330">
        <f>ROUND(SUMIF(Anlagenbewegungsdaten_AV!B:B,A342,Anlagenbewegungsdaten_AV!C:C),3)</f>
        <v>0</v>
      </c>
      <c r="N342" s="328">
        <f>IF(ISBLANK(L342),ROUND(SUMIF(Anlagenbewegungsdaten_AV!B:B,A342,Anlagenbewegungsdaten_AV!D:D),2),ROUND(M342*L342%,2))</f>
        <v>0</v>
      </c>
      <c r="O342" s="328">
        <f>ROUND(N342-SUMIF(Anlagenbewegungsdaten_AV!B:B,A342,Anlagenbewegungsdaten_AV!D:D),3)</f>
        <v>0</v>
      </c>
    </row>
    <row r="343" spans="1:15" ht="15" customHeight="1" x14ac:dyDescent="0.25">
      <c r="A343" s="261" t="s">
        <v>2631</v>
      </c>
      <c r="B343" s="172" t="s">
        <v>2108</v>
      </c>
      <c r="C343" s="172" t="s">
        <v>4039</v>
      </c>
      <c r="D343" s="172" t="s">
        <v>5171</v>
      </c>
      <c r="E343" s="172" t="s">
        <v>2576</v>
      </c>
      <c r="F343" s="287">
        <v>9.9700000000000006</v>
      </c>
      <c r="G343" s="331">
        <f>ROUND(SUMIF(Anlagenbewegungsdaten!B:B,A343,Anlagenbewegungsdaten!C:C),3)</f>
        <v>0</v>
      </c>
      <c r="H343" s="332">
        <f>IF(ISBLANK(F343),ROUND(SUMIF(Anlagenbewegungsdaten!B:B,A343,Anlagenbewegungsdaten!D:D),2),ROUND(G343*F343%,2))</f>
        <v>0</v>
      </c>
      <c r="I343" s="332">
        <f>ROUND((H343-SUMIF(Anlagenbewegungsdaten!$B:$B,A343,Anlagenbewegungsdaten!D:D)),3)</f>
        <v>0</v>
      </c>
      <c r="J343" s="333" t="s">
        <v>5179</v>
      </c>
      <c r="K343" s="333" t="s">
        <v>5193</v>
      </c>
      <c r="L343" s="510">
        <v>7.98</v>
      </c>
      <c r="M343" s="330">
        <f>ROUND(SUMIF(Anlagenbewegungsdaten_AV!B:B,A343,Anlagenbewegungsdaten_AV!C:C),3)</f>
        <v>0</v>
      </c>
      <c r="N343" s="328">
        <f>IF(ISBLANK(L343),ROUND(SUMIF(Anlagenbewegungsdaten_AV!B:B,A343,Anlagenbewegungsdaten_AV!D:D),2),ROUND(M343*L343%,2))</f>
        <v>0</v>
      </c>
      <c r="O343" s="328">
        <f>ROUND(N343-SUMIF(Anlagenbewegungsdaten_AV!B:B,A343,Anlagenbewegungsdaten_AV!D:D),3)</f>
        <v>0</v>
      </c>
    </row>
    <row r="344" spans="1:15" ht="15" customHeight="1" x14ac:dyDescent="0.25">
      <c r="A344" s="261" t="s">
        <v>3375</v>
      </c>
      <c r="B344" s="172" t="s">
        <v>2108</v>
      </c>
      <c r="C344" s="172" t="s">
        <v>4039</v>
      </c>
      <c r="D344" s="172" t="s">
        <v>5170</v>
      </c>
      <c r="E344" s="172" t="s">
        <v>3320</v>
      </c>
      <c r="F344" s="287">
        <v>9.94</v>
      </c>
      <c r="G344" s="331">
        <f>ROUND(SUMIF(Anlagenbewegungsdaten!B:B,A344,Anlagenbewegungsdaten!C:C),3)</f>
        <v>0</v>
      </c>
      <c r="H344" s="332">
        <f>IF(ISBLANK(F344),ROUND(SUMIF(Anlagenbewegungsdaten!B:B,A344,Anlagenbewegungsdaten!D:D),2),ROUND(G344*F344%,2))</f>
        <v>0</v>
      </c>
      <c r="I344" s="332">
        <f>ROUND((H344-SUMIF(Anlagenbewegungsdaten!$B:$B,A344,Anlagenbewegungsdaten!D:D)),3)</f>
        <v>0</v>
      </c>
      <c r="J344" s="333" t="s">
        <v>5179</v>
      </c>
      <c r="K344" s="333" t="s">
        <v>5193</v>
      </c>
      <c r="L344" s="510">
        <v>7.95</v>
      </c>
      <c r="M344" s="330">
        <f>ROUND(SUMIF(Anlagenbewegungsdaten_AV!B:B,A344,Anlagenbewegungsdaten_AV!C:C),3)</f>
        <v>0</v>
      </c>
      <c r="N344" s="328">
        <f>IF(ISBLANK(L344),ROUND(SUMIF(Anlagenbewegungsdaten_AV!B:B,A344,Anlagenbewegungsdaten_AV!D:D),2),ROUND(M344*L344%,2))</f>
        <v>0</v>
      </c>
      <c r="O344" s="328">
        <f>ROUND(N344-SUMIF(Anlagenbewegungsdaten_AV!B:B,A344,Anlagenbewegungsdaten_AV!D:D),3)</f>
        <v>0</v>
      </c>
    </row>
    <row r="345" spans="1:15" ht="15" customHeight="1" x14ac:dyDescent="0.25">
      <c r="A345" s="273" t="s">
        <v>4148</v>
      </c>
      <c r="B345" s="191" t="s">
        <v>2108</v>
      </c>
      <c r="C345" s="191" t="s">
        <v>4039</v>
      </c>
      <c r="D345" s="191" t="s">
        <v>5169</v>
      </c>
      <c r="E345" s="191" t="s">
        <v>4093</v>
      </c>
      <c r="F345" s="288">
        <v>9.91</v>
      </c>
      <c r="G345" s="331">
        <f>ROUND(SUMIF(Anlagenbewegungsdaten!B:B,A345,Anlagenbewegungsdaten!C:C),3)</f>
        <v>0</v>
      </c>
      <c r="H345" s="332">
        <f>IF(ISBLANK(F345),ROUND(SUMIF(Anlagenbewegungsdaten!B:B,A345,Anlagenbewegungsdaten!D:D),2),ROUND(G345*F345%,2))</f>
        <v>0</v>
      </c>
      <c r="I345" s="332">
        <f>ROUND((H345-SUMIF(Anlagenbewegungsdaten!$B:$B,A345,Anlagenbewegungsdaten!D:D)),3)</f>
        <v>0</v>
      </c>
      <c r="J345" s="333" t="s">
        <v>5179</v>
      </c>
      <c r="K345" s="333" t="s">
        <v>5193</v>
      </c>
      <c r="L345" s="510">
        <v>7.93</v>
      </c>
      <c r="M345" s="330">
        <f>ROUND(SUMIF(Anlagenbewegungsdaten_AV!B:B,A345,Anlagenbewegungsdaten_AV!C:C),3)</f>
        <v>0</v>
      </c>
      <c r="N345" s="328">
        <f>IF(ISBLANK(L345),ROUND(SUMIF(Anlagenbewegungsdaten_AV!B:B,A345,Anlagenbewegungsdaten_AV!D:D),2),ROUND(M345*L345%,2))</f>
        <v>0</v>
      </c>
      <c r="O345" s="328">
        <f>ROUND(N345-SUMIF(Anlagenbewegungsdaten_AV!B:B,A345,Anlagenbewegungsdaten_AV!D:D),3)</f>
        <v>0</v>
      </c>
    </row>
    <row r="346" spans="1:15" ht="15" customHeight="1" x14ac:dyDescent="0.25">
      <c r="A346" s="260" t="s">
        <v>4090</v>
      </c>
      <c r="B346" s="165"/>
      <c r="C346" s="165"/>
      <c r="D346" s="165" t="s">
        <v>4090</v>
      </c>
      <c r="E346" s="165" t="s">
        <v>4090</v>
      </c>
      <c r="F346" s="181"/>
    </row>
    <row r="347" spans="1:15" ht="15" customHeight="1" x14ac:dyDescent="0.25">
      <c r="A347" s="266" t="s">
        <v>5274</v>
      </c>
      <c r="B347" s="235" t="s">
        <v>2108</v>
      </c>
      <c r="C347" s="235" t="s">
        <v>4039</v>
      </c>
      <c r="D347" s="235" t="s">
        <v>5275</v>
      </c>
      <c r="E347" s="235" t="s">
        <v>5276</v>
      </c>
      <c r="F347" s="289">
        <v>14.55</v>
      </c>
      <c r="G347" s="331">
        <f>ROUND(SUMIF(Anlagenbewegungsdaten!B:B,A347,Anlagenbewegungsdaten!C:C),3)</f>
        <v>0</v>
      </c>
      <c r="H347" s="332">
        <f>IF(ISBLANK(F347),ROUND(SUMIF(Anlagenbewegungsdaten!B:B,A347,Anlagenbewegungsdaten!D:D),2),ROUND(G347*F347%,2))</f>
        <v>0</v>
      </c>
      <c r="I347" s="332">
        <f>ROUND((H347-SUMIF(Anlagenbewegungsdaten!$B:$B,A347,Anlagenbewegungsdaten!D:D)),3)</f>
        <v>0</v>
      </c>
      <c r="J347" s="333" t="s">
        <v>5179</v>
      </c>
      <c r="K347" s="333" t="s">
        <v>5193</v>
      </c>
      <c r="L347" s="510">
        <v>11.64</v>
      </c>
      <c r="M347" s="330">
        <f>ROUND(SUMIF(Anlagenbewegungsdaten_AV!B:B,A347,Anlagenbewegungsdaten_AV!C:C),3)</f>
        <v>0</v>
      </c>
      <c r="N347" s="328">
        <f>IF(ISBLANK(L347),ROUND(SUMIF(Anlagenbewegungsdaten_AV!B:B,A347,Anlagenbewegungsdaten_AV!D:D),2),ROUND(M347*L347%,2))</f>
        <v>0</v>
      </c>
      <c r="O347" s="328">
        <f>ROUND(N347-SUMIF(Anlagenbewegungsdaten_AV!B:B,A347,Anlagenbewegungsdaten_AV!D:D),3)</f>
        <v>0</v>
      </c>
    </row>
    <row r="348" spans="1:15" ht="15" customHeight="1" x14ac:dyDescent="0.25">
      <c r="A348" s="266" t="s">
        <v>6201</v>
      </c>
      <c r="B348" s="235" t="s">
        <v>2108</v>
      </c>
      <c r="C348" s="235" t="s">
        <v>4039</v>
      </c>
      <c r="D348" s="235" t="s">
        <v>5651</v>
      </c>
      <c r="E348" s="235" t="s">
        <v>5276</v>
      </c>
      <c r="F348" s="289">
        <v>15.55</v>
      </c>
      <c r="G348" s="331">
        <f>ROUND(SUMIF(Anlagenbewegungsdaten!B:B,A348,Anlagenbewegungsdaten!C:C),3)</f>
        <v>0</v>
      </c>
      <c r="H348" s="332">
        <f>IF(ISBLANK(F348),ROUND(SUMIF(Anlagenbewegungsdaten!B:B,A348,Anlagenbewegungsdaten!D:D),2),ROUND(G348*F348%,2))</f>
        <v>0</v>
      </c>
      <c r="I348" s="332">
        <f>ROUND((H348-SUMIF(Anlagenbewegungsdaten!$B:$B,A348,Anlagenbewegungsdaten!D:D)),3)</f>
        <v>0</v>
      </c>
      <c r="J348" s="333" t="s">
        <v>5179</v>
      </c>
      <c r="K348" s="333" t="s">
        <v>5193</v>
      </c>
      <c r="L348" s="510">
        <v>12.46</v>
      </c>
      <c r="M348" s="330">
        <f>ROUND(SUMIF(Anlagenbewegungsdaten_AV!B:B,A348,Anlagenbewegungsdaten_AV!C:C),3)</f>
        <v>0</v>
      </c>
      <c r="N348" s="328">
        <f>IF(ISBLANK(L348),ROUND(SUMIF(Anlagenbewegungsdaten_AV!B:B,A348,Anlagenbewegungsdaten_AV!D:D),2),ROUND(M348*L348%,2))</f>
        <v>0</v>
      </c>
      <c r="O348" s="328">
        <f>ROUND(N348-SUMIF(Anlagenbewegungsdaten_AV!B:B,A348,Anlagenbewegungsdaten_AV!D:D),3)</f>
        <v>0</v>
      </c>
    </row>
    <row r="349" spans="1:15" ht="15" customHeight="1" x14ac:dyDescent="0.25">
      <c r="A349" s="266" t="s">
        <v>5631</v>
      </c>
      <c r="B349" s="235" t="s">
        <v>2108</v>
      </c>
      <c r="C349" s="235" t="s">
        <v>4039</v>
      </c>
      <c r="D349" s="235" t="s">
        <v>5632</v>
      </c>
      <c r="E349" s="235" t="s">
        <v>5276</v>
      </c>
      <c r="F349" s="289">
        <v>20.55</v>
      </c>
      <c r="G349" s="331">
        <f>ROUND(SUMIF(Anlagenbewegungsdaten!B:B,A349,Anlagenbewegungsdaten!C:C),3)</f>
        <v>0</v>
      </c>
      <c r="H349" s="332">
        <f>IF(ISBLANK(F349),ROUND(SUMIF(Anlagenbewegungsdaten!B:B,A349,Anlagenbewegungsdaten!D:D),2),ROUND(G349*F349%,2))</f>
        <v>0</v>
      </c>
      <c r="I349" s="332">
        <f>ROUND((H349-SUMIF(Anlagenbewegungsdaten!$B:$B,A349,Anlagenbewegungsdaten!D:D)),3)</f>
        <v>0</v>
      </c>
      <c r="J349" s="333" t="s">
        <v>5179</v>
      </c>
      <c r="K349" s="333" t="s">
        <v>5193</v>
      </c>
      <c r="L349" s="510">
        <v>16.440000000000001</v>
      </c>
      <c r="M349" s="330">
        <f>ROUND(SUMIF(Anlagenbewegungsdaten_AV!B:B,A349,Anlagenbewegungsdaten_AV!C:C),3)</f>
        <v>0</v>
      </c>
      <c r="N349" s="328">
        <f>IF(ISBLANK(L349),ROUND(SUMIF(Anlagenbewegungsdaten_AV!B:B,A349,Anlagenbewegungsdaten_AV!D:D),2),ROUND(M349*L349%,2))</f>
        <v>0</v>
      </c>
      <c r="O349" s="328">
        <f>ROUND(N349-SUMIF(Anlagenbewegungsdaten_AV!B:B,A349,Anlagenbewegungsdaten_AV!D:D),3)</f>
        <v>0</v>
      </c>
    </row>
    <row r="350" spans="1:15" ht="15" customHeight="1" x14ac:dyDescent="0.25">
      <c r="A350" s="266" t="s">
        <v>5633</v>
      </c>
      <c r="B350" s="235" t="s">
        <v>2108</v>
      </c>
      <c r="C350" s="235" t="s">
        <v>4039</v>
      </c>
      <c r="D350" s="235" t="s">
        <v>5634</v>
      </c>
      <c r="E350" s="235" t="s">
        <v>5276</v>
      </c>
      <c r="F350" s="290">
        <v>25.55</v>
      </c>
      <c r="G350" s="331">
        <f>ROUND(SUMIF(Anlagenbewegungsdaten!B:B,A350,Anlagenbewegungsdaten!C:C),3)</f>
        <v>0</v>
      </c>
      <c r="H350" s="332">
        <f>IF(ISBLANK(F350),ROUND(SUMIF(Anlagenbewegungsdaten!B:B,A350,Anlagenbewegungsdaten!D:D),2),ROUND(G350*F350%,2))</f>
        <v>0</v>
      </c>
      <c r="I350" s="332">
        <f>ROUND((H350-SUMIF(Anlagenbewegungsdaten!$B:$B,A350,Anlagenbewegungsdaten!D:D)),3)</f>
        <v>0</v>
      </c>
      <c r="J350" s="333" t="s">
        <v>5179</v>
      </c>
      <c r="K350" s="333" t="s">
        <v>5193</v>
      </c>
      <c r="L350" s="510">
        <v>20.440000000000001</v>
      </c>
      <c r="M350" s="330">
        <f>ROUND(SUMIF(Anlagenbewegungsdaten_AV!B:B,A350,Anlagenbewegungsdaten_AV!C:C),3)</f>
        <v>0</v>
      </c>
      <c r="N350" s="328">
        <f>IF(ISBLANK(L350),ROUND(SUMIF(Anlagenbewegungsdaten_AV!B:B,A350,Anlagenbewegungsdaten_AV!D:D),2),ROUND(M350*L350%,2))</f>
        <v>0</v>
      </c>
      <c r="O350" s="328">
        <f>ROUND(N350-SUMIF(Anlagenbewegungsdaten_AV!B:B,A350,Anlagenbewegungsdaten_AV!D:D),3)</f>
        <v>0</v>
      </c>
    </row>
    <row r="351" spans="1:15" ht="15" customHeight="1" x14ac:dyDescent="0.25">
      <c r="A351" s="266" t="s">
        <v>5635</v>
      </c>
      <c r="B351" s="235" t="s">
        <v>2108</v>
      </c>
      <c r="C351" s="235" t="s">
        <v>4039</v>
      </c>
      <c r="D351" s="235" t="s">
        <v>5282</v>
      </c>
      <c r="E351" s="235" t="s">
        <v>5276</v>
      </c>
      <c r="F351" s="290">
        <v>26.55</v>
      </c>
      <c r="G351" s="331">
        <f>ROUND(SUMIF(Anlagenbewegungsdaten!B:B,A351,Anlagenbewegungsdaten!C:C),3)</f>
        <v>0</v>
      </c>
      <c r="H351" s="332">
        <f>IF(ISBLANK(F351),ROUND(SUMIF(Anlagenbewegungsdaten!B:B,A351,Anlagenbewegungsdaten!D:D),2),ROUND(G351*F351%,2))</f>
        <v>0</v>
      </c>
      <c r="I351" s="332">
        <f>ROUND((H351-SUMIF(Anlagenbewegungsdaten!$B:$B,A351,Anlagenbewegungsdaten!D:D)),3)</f>
        <v>0</v>
      </c>
      <c r="J351" s="333" t="s">
        <v>5179</v>
      </c>
      <c r="K351" s="333" t="s">
        <v>5193</v>
      </c>
      <c r="L351" s="510">
        <v>21.24</v>
      </c>
      <c r="M351" s="330">
        <f>ROUND(SUMIF(Anlagenbewegungsdaten_AV!B:B,A351,Anlagenbewegungsdaten_AV!C:C),3)</f>
        <v>0</v>
      </c>
      <c r="N351" s="328">
        <f>IF(ISBLANK(L351),ROUND(SUMIF(Anlagenbewegungsdaten_AV!B:B,A351,Anlagenbewegungsdaten_AV!D:D),2),ROUND(M351*L351%,2))</f>
        <v>0</v>
      </c>
      <c r="O351" s="328">
        <f>ROUND(N351-SUMIF(Anlagenbewegungsdaten_AV!B:B,A351,Anlagenbewegungsdaten_AV!D:D),3)</f>
        <v>0</v>
      </c>
    </row>
    <row r="352" spans="1:15" ht="15" customHeight="1" x14ac:dyDescent="0.25">
      <c r="A352" s="266" t="s">
        <v>5636</v>
      </c>
      <c r="B352" s="235" t="s">
        <v>2108</v>
      </c>
      <c r="C352" s="235" t="s">
        <v>4039</v>
      </c>
      <c r="D352" s="235" t="s">
        <v>5284</v>
      </c>
      <c r="E352" s="235" t="s">
        <v>5276</v>
      </c>
      <c r="F352" s="289">
        <v>28.55</v>
      </c>
      <c r="G352" s="331">
        <f>ROUND(SUMIF(Anlagenbewegungsdaten!B:B,A352,Anlagenbewegungsdaten!C:C),3)</f>
        <v>0</v>
      </c>
      <c r="H352" s="332">
        <f>IF(ISBLANK(F352),ROUND(SUMIF(Anlagenbewegungsdaten!B:B,A352,Anlagenbewegungsdaten!D:D),2),ROUND(G352*F352%,2))</f>
        <v>0</v>
      </c>
      <c r="I352" s="332">
        <f>ROUND((H352-SUMIF(Anlagenbewegungsdaten!$B:$B,A352,Anlagenbewegungsdaten!D:D)),3)</f>
        <v>0</v>
      </c>
      <c r="J352" s="333" t="s">
        <v>5179</v>
      </c>
      <c r="K352" s="333" t="s">
        <v>5193</v>
      </c>
      <c r="L352" s="510">
        <v>22.84</v>
      </c>
      <c r="M352" s="330">
        <f>ROUND(SUMIF(Anlagenbewegungsdaten_AV!B:B,A352,Anlagenbewegungsdaten_AV!C:C),3)</f>
        <v>0</v>
      </c>
      <c r="N352" s="328">
        <f>IF(ISBLANK(L352),ROUND(SUMIF(Anlagenbewegungsdaten_AV!B:B,A352,Anlagenbewegungsdaten_AV!D:D),2),ROUND(M352*L352%,2))</f>
        <v>0</v>
      </c>
      <c r="O352" s="328">
        <f>ROUND(N352-SUMIF(Anlagenbewegungsdaten_AV!B:B,A352,Anlagenbewegungsdaten_AV!D:D),3)</f>
        <v>0</v>
      </c>
    </row>
    <row r="353" spans="1:15" ht="15" customHeight="1" x14ac:dyDescent="0.25">
      <c r="A353" s="266" t="s">
        <v>5277</v>
      </c>
      <c r="B353" s="235" t="s">
        <v>2108</v>
      </c>
      <c r="C353" s="235" t="s">
        <v>4039</v>
      </c>
      <c r="D353" s="235" t="s">
        <v>5278</v>
      </c>
      <c r="E353" s="235" t="s">
        <v>5276</v>
      </c>
      <c r="F353" s="289">
        <v>13.11</v>
      </c>
      <c r="G353" s="331">
        <f>ROUND(SUMIF(Anlagenbewegungsdaten!B:B,A353,Anlagenbewegungsdaten!C:C),3)</f>
        <v>0</v>
      </c>
      <c r="H353" s="332">
        <f>IF(ISBLANK(F353),ROUND(SUMIF(Anlagenbewegungsdaten!B:B,A353,Anlagenbewegungsdaten!D:D),2),ROUND(G353*F353%,2))</f>
        <v>0</v>
      </c>
      <c r="I353" s="332">
        <f>ROUND((H353-SUMIF(Anlagenbewegungsdaten!$B:$B,A353,Anlagenbewegungsdaten!D:D)),3)</f>
        <v>0</v>
      </c>
      <c r="J353" s="333" t="s">
        <v>5179</v>
      </c>
      <c r="K353" s="333" t="s">
        <v>5193</v>
      </c>
      <c r="L353" s="510">
        <v>10.49</v>
      </c>
      <c r="M353" s="330">
        <f>ROUND(SUMIF(Anlagenbewegungsdaten_AV!B:B,A353,Anlagenbewegungsdaten_AV!C:C),3)</f>
        <v>0</v>
      </c>
      <c r="N353" s="328">
        <f>IF(ISBLANK(L353),ROUND(SUMIF(Anlagenbewegungsdaten_AV!B:B,A353,Anlagenbewegungsdaten_AV!D:D),2),ROUND(M353*L353%,2))</f>
        <v>0</v>
      </c>
      <c r="O353" s="328">
        <f>ROUND(N353-SUMIF(Anlagenbewegungsdaten_AV!B:B,A353,Anlagenbewegungsdaten_AV!D:D),3)</f>
        <v>0</v>
      </c>
    </row>
    <row r="354" spans="1:15" ht="15" customHeight="1" x14ac:dyDescent="0.25">
      <c r="A354" s="266" t="s">
        <v>6202</v>
      </c>
      <c r="B354" s="235" t="s">
        <v>2108</v>
      </c>
      <c r="C354" s="235" t="s">
        <v>4039</v>
      </c>
      <c r="D354" s="235" t="s">
        <v>5654</v>
      </c>
      <c r="E354" s="235" t="s">
        <v>5276</v>
      </c>
      <c r="F354" s="289">
        <v>14.11</v>
      </c>
      <c r="G354" s="331">
        <f>ROUND(SUMIF(Anlagenbewegungsdaten!B:B,A354,Anlagenbewegungsdaten!C:C),3)</f>
        <v>0</v>
      </c>
      <c r="H354" s="332">
        <f>IF(ISBLANK(F354),ROUND(SUMIF(Anlagenbewegungsdaten!B:B,A354,Anlagenbewegungsdaten!D:D),2),ROUND(G354*F354%,2))</f>
        <v>0</v>
      </c>
      <c r="I354" s="332">
        <f>ROUND((H354-SUMIF(Anlagenbewegungsdaten!$B:$B,A354,Anlagenbewegungsdaten!D:D)),3)</f>
        <v>0</v>
      </c>
      <c r="J354" s="333" t="s">
        <v>5179</v>
      </c>
      <c r="K354" s="333" t="s">
        <v>5193</v>
      </c>
      <c r="L354" s="510">
        <v>11.31</v>
      </c>
      <c r="M354" s="330">
        <f>ROUND(SUMIF(Anlagenbewegungsdaten_AV!B:B,A354,Anlagenbewegungsdaten_AV!C:C),3)</f>
        <v>0</v>
      </c>
      <c r="N354" s="328">
        <f>IF(ISBLANK(L354),ROUND(SUMIF(Anlagenbewegungsdaten_AV!B:B,A354,Anlagenbewegungsdaten_AV!D:D),2),ROUND(M354*L354%,2))</f>
        <v>0</v>
      </c>
      <c r="O354" s="328">
        <f>ROUND(N354-SUMIF(Anlagenbewegungsdaten_AV!B:B,A354,Anlagenbewegungsdaten_AV!D:D),3)</f>
        <v>0</v>
      </c>
    </row>
    <row r="355" spans="1:15" ht="15" customHeight="1" x14ac:dyDescent="0.25">
      <c r="A355" s="266" t="s">
        <v>5637</v>
      </c>
      <c r="B355" s="235" t="s">
        <v>2108</v>
      </c>
      <c r="C355" s="235" t="s">
        <v>4039</v>
      </c>
      <c r="D355" s="235" t="s">
        <v>5638</v>
      </c>
      <c r="E355" s="235" t="s">
        <v>5276</v>
      </c>
      <c r="F355" s="289">
        <v>19.11</v>
      </c>
      <c r="G355" s="331">
        <f>ROUND(SUMIF(Anlagenbewegungsdaten!B:B,A355,Anlagenbewegungsdaten!C:C),3)</f>
        <v>0</v>
      </c>
      <c r="H355" s="332">
        <f>IF(ISBLANK(F355),ROUND(SUMIF(Anlagenbewegungsdaten!B:B,A355,Anlagenbewegungsdaten!D:D),2),ROUND(G355*F355%,2))</f>
        <v>0</v>
      </c>
      <c r="I355" s="332">
        <f>ROUND((H355-SUMIF(Anlagenbewegungsdaten!$B:$B,A355,Anlagenbewegungsdaten!D:D)),3)</f>
        <v>0</v>
      </c>
      <c r="J355" s="333" t="s">
        <v>5179</v>
      </c>
      <c r="K355" s="333" t="s">
        <v>5193</v>
      </c>
      <c r="L355" s="510">
        <v>15.29</v>
      </c>
      <c r="M355" s="330">
        <f>ROUND(SUMIF(Anlagenbewegungsdaten_AV!B:B,A355,Anlagenbewegungsdaten_AV!C:C),3)</f>
        <v>0</v>
      </c>
      <c r="N355" s="328">
        <f>IF(ISBLANK(L355),ROUND(SUMIF(Anlagenbewegungsdaten_AV!B:B,A355,Anlagenbewegungsdaten_AV!D:D),2),ROUND(M355*L355%,2))</f>
        <v>0</v>
      </c>
      <c r="O355" s="328">
        <f>ROUND(N355-SUMIF(Anlagenbewegungsdaten_AV!B:B,A355,Anlagenbewegungsdaten_AV!D:D),3)</f>
        <v>0</v>
      </c>
    </row>
    <row r="356" spans="1:15" ht="15" customHeight="1" x14ac:dyDescent="0.25">
      <c r="A356" s="266" t="s">
        <v>5639</v>
      </c>
      <c r="B356" s="235" t="s">
        <v>2108</v>
      </c>
      <c r="C356" s="235" t="s">
        <v>4039</v>
      </c>
      <c r="D356" s="235" t="s">
        <v>5640</v>
      </c>
      <c r="E356" s="235" t="s">
        <v>5276</v>
      </c>
      <c r="F356" s="290">
        <v>21.11</v>
      </c>
      <c r="G356" s="331">
        <f>ROUND(SUMIF(Anlagenbewegungsdaten!B:B,A356,Anlagenbewegungsdaten!C:C),3)</f>
        <v>0</v>
      </c>
      <c r="H356" s="332">
        <f>IF(ISBLANK(F356),ROUND(SUMIF(Anlagenbewegungsdaten!B:B,A356,Anlagenbewegungsdaten!D:D),2),ROUND(G356*F356%,2))</f>
        <v>0</v>
      </c>
      <c r="I356" s="332">
        <f>ROUND((H356-SUMIF(Anlagenbewegungsdaten!$B:$B,A356,Anlagenbewegungsdaten!D:D)),3)</f>
        <v>0</v>
      </c>
      <c r="J356" s="333" t="s">
        <v>5179</v>
      </c>
      <c r="K356" s="333" t="s">
        <v>5193</v>
      </c>
      <c r="L356" s="510">
        <v>16.89</v>
      </c>
      <c r="M356" s="330">
        <f>ROUND(SUMIF(Anlagenbewegungsdaten_AV!B:B,A356,Anlagenbewegungsdaten_AV!C:C),3)</f>
        <v>0</v>
      </c>
      <c r="N356" s="328">
        <f>IF(ISBLANK(L356),ROUND(SUMIF(Anlagenbewegungsdaten_AV!B:B,A356,Anlagenbewegungsdaten_AV!D:D),2),ROUND(M356*L356%,2))</f>
        <v>0</v>
      </c>
      <c r="O356" s="328">
        <f>ROUND(N356-SUMIF(Anlagenbewegungsdaten_AV!B:B,A356,Anlagenbewegungsdaten_AV!D:D),3)</f>
        <v>0</v>
      </c>
    </row>
    <row r="357" spans="1:15" ht="15" customHeight="1" x14ac:dyDescent="0.25">
      <c r="A357" s="266" t="s">
        <v>5641</v>
      </c>
      <c r="B357" s="235" t="s">
        <v>2108</v>
      </c>
      <c r="C357" s="235" t="s">
        <v>4039</v>
      </c>
      <c r="D357" s="235" t="s">
        <v>5286</v>
      </c>
      <c r="E357" s="235" t="s">
        <v>5276</v>
      </c>
      <c r="F357" s="290">
        <v>22.11</v>
      </c>
      <c r="G357" s="331">
        <f>ROUND(SUMIF(Anlagenbewegungsdaten!B:B,A357,Anlagenbewegungsdaten!C:C),3)</f>
        <v>0</v>
      </c>
      <c r="H357" s="332">
        <f>IF(ISBLANK(F357),ROUND(SUMIF(Anlagenbewegungsdaten!B:B,A357,Anlagenbewegungsdaten!D:D),2),ROUND(G357*F357%,2))</f>
        <v>0</v>
      </c>
      <c r="I357" s="332">
        <f>ROUND((H357-SUMIF(Anlagenbewegungsdaten!$B:$B,A357,Anlagenbewegungsdaten!D:D)),3)</f>
        <v>0</v>
      </c>
      <c r="J357" s="333" t="s">
        <v>5179</v>
      </c>
      <c r="K357" s="333" t="s">
        <v>5193</v>
      </c>
      <c r="L357" s="510">
        <v>17.690000000000001</v>
      </c>
      <c r="M357" s="330">
        <f>ROUND(SUMIF(Anlagenbewegungsdaten_AV!B:B,A357,Anlagenbewegungsdaten_AV!C:C),3)</f>
        <v>0</v>
      </c>
      <c r="N357" s="328">
        <f>IF(ISBLANK(L357),ROUND(SUMIF(Anlagenbewegungsdaten_AV!B:B,A357,Anlagenbewegungsdaten_AV!D:D),2),ROUND(M357*L357%,2))</f>
        <v>0</v>
      </c>
      <c r="O357" s="328">
        <f>ROUND(N357-SUMIF(Anlagenbewegungsdaten_AV!B:B,A357,Anlagenbewegungsdaten_AV!D:D),3)</f>
        <v>0</v>
      </c>
    </row>
    <row r="358" spans="1:15" ht="15" customHeight="1" x14ac:dyDescent="0.25">
      <c r="A358" s="266" t="s">
        <v>5642</v>
      </c>
      <c r="B358" s="235" t="s">
        <v>2108</v>
      </c>
      <c r="C358" s="235" t="s">
        <v>4039</v>
      </c>
      <c r="D358" s="235" t="s">
        <v>5288</v>
      </c>
      <c r="E358" s="235" t="s">
        <v>5276</v>
      </c>
      <c r="F358" s="289">
        <v>24.11</v>
      </c>
      <c r="G358" s="331">
        <f>ROUND(SUMIF(Anlagenbewegungsdaten!B:B,A358,Anlagenbewegungsdaten!C:C),3)</f>
        <v>0</v>
      </c>
      <c r="H358" s="332">
        <f>IF(ISBLANK(F358),ROUND(SUMIF(Anlagenbewegungsdaten!B:B,A358,Anlagenbewegungsdaten!D:D),2),ROUND(G358*F358%,2))</f>
        <v>0</v>
      </c>
      <c r="I358" s="332">
        <f>ROUND((H358-SUMIF(Anlagenbewegungsdaten!$B:$B,A358,Anlagenbewegungsdaten!D:D)),3)</f>
        <v>0</v>
      </c>
      <c r="J358" s="333" t="s">
        <v>5179</v>
      </c>
      <c r="K358" s="333" t="s">
        <v>5193</v>
      </c>
      <c r="L358" s="510">
        <v>19.29</v>
      </c>
      <c r="M358" s="330">
        <f>ROUND(SUMIF(Anlagenbewegungsdaten_AV!B:B,A358,Anlagenbewegungsdaten_AV!C:C),3)</f>
        <v>0</v>
      </c>
      <c r="N358" s="328">
        <f>IF(ISBLANK(L358),ROUND(SUMIF(Anlagenbewegungsdaten_AV!B:B,A358,Anlagenbewegungsdaten_AV!D:D),2),ROUND(M358*L358%,2))</f>
        <v>0</v>
      </c>
      <c r="O358" s="328">
        <f>ROUND(N358-SUMIF(Anlagenbewegungsdaten_AV!B:B,A358,Anlagenbewegungsdaten_AV!D:D),3)</f>
        <v>0</v>
      </c>
    </row>
    <row r="359" spans="1:15" ht="15" customHeight="1" x14ac:dyDescent="0.25">
      <c r="A359" s="266" t="s">
        <v>5279</v>
      </c>
      <c r="B359" s="235" t="s">
        <v>2108</v>
      </c>
      <c r="C359" s="235" t="s">
        <v>4039</v>
      </c>
      <c r="D359" s="235" t="s">
        <v>5280</v>
      </c>
      <c r="E359" s="235" t="s">
        <v>5276</v>
      </c>
      <c r="F359" s="289">
        <v>12.09</v>
      </c>
      <c r="G359" s="331">
        <f>ROUND(SUMIF(Anlagenbewegungsdaten!B:B,A359,Anlagenbewegungsdaten!C:C),3)</f>
        <v>0</v>
      </c>
      <c r="H359" s="332">
        <f>IF(ISBLANK(F359),ROUND(SUMIF(Anlagenbewegungsdaten!B:B,A359,Anlagenbewegungsdaten!D:D),2),ROUND(G359*F359%,2))</f>
        <v>0</v>
      </c>
      <c r="I359" s="332">
        <f>ROUND((H359-SUMIF(Anlagenbewegungsdaten!$B:$B,A359,Anlagenbewegungsdaten!D:D)),3)</f>
        <v>0</v>
      </c>
      <c r="J359" s="333" t="s">
        <v>5179</v>
      </c>
      <c r="K359" s="333" t="s">
        <v>5193</v>
      </c>
      <c r="L359" s="510">
        <v>9.67</v>
      </c>
      <c r="M359" s="330">
        <f>ROUND(SUMIF(Anlagenbewegungsdaten_AV!B:B,A359,Anlagenbewegungsdaten_AV!C:C),3)</f>
        <v>0</v>
      </c>
      <c r="N359" s="328">
        <f>IF(ISBLANK(L359),ROUND(SUMIF(Anlagenbewegungsdaten_AV!B:B,A359,Anlagenbewegungsdaten_AV!D:D),2),ROUND(M359*L359%,2))</f>
        <v>0</v>
      </c>
      <c r="O359" s="328">
        <f>ROUND(N359-SUMIF(Anlagenbewegungsdaten_AV!B:B,A359,Anlagenbewegungsdaten_AV!D:D),3)</f>
        <v>0</v>
      </c>
    </row>
    <row r="360" spans="1:15" ht="15" customHeight="1" x14ac:dyDescent="0.25">
      <c r="A360" s="266" t="s">
        <v>5643</v>
      </c>
      <c r="B360" s="235" t="s">
        <v>2108</v>
      </c>
      <c r="C360" s="235" t="s">
        <v>4039</v>
      </c>
      <c r="D360" s="235" t="s">
        <v>5644</v>
      </c>
      <c r="E360" s="235" t="s">
        <v>5276</v>
      </c>
      <c r="F360" s="289">
        <v>16.09</v>
      </c>
      <c r="G360" s="331">
        <f>ROUND(SUMIF(Anlagenbewegungsdaten!B:B,A360,Anlagenbewegungsdaten!C:C),3)</f>
        <v>0</v>
      </c>
      <c r="H360" s="332">
        <f>IF(ISBLANK(F360),ROUND(SUMIF(Anlagenbewegungsdaten!B:B,A360,Anlagenbewegungsdaten!D:D),2),ROUND(G360*F360%,2))</f>
        <v>0</v>
      </c>
      <c r="I360" s="332">
        <f>ROUND((H360-SUMIF(Anlagenbewegungsdaten!$B:$B,A360,Anlagenbewegungsdaten!D:D)),3)</f>
        <v>0</v>
      </c>
      <c r="J360" s="333" t="s">
        <v>5179</v>
      </c>
      <c r="K360" s="333" t="s">
        <v>5193</v>
      </c>
      <c r="L360" s="510">
        <v>12.87</v>
      </c>
      <c r="M360" s="330">
        <f>ROUND(SUMIF(Anlagenbewegungsdaten_AV!B:B,A360,Anlagenbewegungsdaten_AV!C:C),3)</f>
        <v>0</v>
      </c>
      <c r="N360" s="328">
        <f>IF(ISBLANK(L360),ROUND(SUMIF(Anlagenbewegungsdaten_AV!B:B,A360,Anlagenbewegungsdaten_AV!D:D),2),ROUND(M360*L360%,2))</f>
        <v>0</v>
      </c>
      <c r="O360" s="328">
        <f>ROUND(N360-SUMIF(Anlagenbewegungsdaten_AV!B:B,A360,Anlagenbewegungsdaten_AV!D:D),3)</f>
        <v>0</v>
      </c>
    </row>
    <row r="361" spans="1:15" ht="15" customHeight="1" x14ac:dyDescent="0.25">
      <c r="A361" s="240" t="s">
        <v>5645</v>
      </c>
      <c r="B361" s="235" t="s">
        <v>2108</v>
      </c>
      <c r="C361" s="235" t="s">
        <v>4039</v>
      </c>
      <c r="D361" s="235" t="s">
        <v>6330</v>
      </c>
      <c r="E361" s="235" t="s">
        <v>5646</v>
      </c>
      <c r="F361" s="289">
        <v>20.520000000000003</v>
      </c>
      <c r="G361" s="331">
        <f>ROUND(SUMIF(Anlagenbewegungsdaten!B:B,A361,Anlagenbewegungsdaten!C:C),3)</f>
        <v>0</v>
      </c>
      <c r="H361" s="332">
        <f>IF(ISBLANK(F361),ROUND(SUMIF(Anlagenbewegungsdaten!B:B,A361,Anlagenbewegungsdaten!D:D),2),ROUND(G361*F361%,2))</f>
        <v>0</v>
      </c>
      <c r="I361" s="332">
        <f>ROUND((H361-SUMIF(Anlagenbewegungsdaten!$B:$B,A361,Anlagenbewegungsdaten!D:D)),3)</f>
        <v>0</v>
      </c>
      <c r="J361" s="333" t="s">
        <v>5179</v>
      </c>
      <c r="K361" s="333" t="s">
        <v>5193</v>
      </c>
      <c r="L361" s="510">
        <v>16.420000000000002</v>
      </c>
      <c r="M361" s="330">
        <f>ROUND(SUMIF(Anlagenbewegungsdaten_AV!B:B,A361,Anlagenbewegungsdaten_AV!C:C),3)</f>
        <v>0</v>
      </c>
      <c r="N361" s="328">
        <f>IF(ISBLANK(L361),ROUND(SUMIF(Anlagenbewegungsdaten_AV!B:B,A361,Anlagenbewegungsdaten_AV!D:D),2),ROUND(M361*L361%,2))</f>
        <v>0</v>
      </c>
      <c r="O361" s="328">
        <f>ROUND(N361-SUMIF(Anlagenbewegungsdaten_AV!B:B,A361,Anlagenbewegungsdaten_AV!D:D),3)</f>
        <v>0</v>
      </c>
    </row>
    <row r="362" spans="1:15" ht="15" customHeight="1" x14ac:dyDescent="0.25">
      <c r="A362" s="240" t="s">
        <v>6331</v>
      </c>
      <c r="B362" s="235" t="s">
        <v>2108</v>
      </c>
      <c r="C362" s="235" t="s">
        <v>4039</v>
      </c>
      <c r="D362" s="235" t="s">
        <v>6332</v>
      </c>
      <c r="E362" s="235" t="s">
        <v>5646</v>
      </c>
      <c r="F362" s="289">
        <v>25.520000000000003</v>
      </c>
      <c r="G362" s="331">
        <f>ROUND(SUMIF(Anlagenbewegungsdaten!B:B,A362,Anlagenbewegungsdaten!C:C),3)</f>
        <v>0</v>
      </c>
      <c r="H362" s="332">
        <f>IF(ISBLANK(F362),ROUND(SUMIF(Anlagenbewegungsdaten!B:B,A362,Anlagenbewegungsdaten!D:D),2),ROUND(G362*F362%,2))</f>
        <v>0</v>
      </c>
      <c r="I362" s="332">
        <f>ROUND((H362-SUMIF(Anlagenbewegungsdaten!$B:$B,A362,Anlagenbewegungsdaten!D:D)),3)</f>
        <v>0</v>
      </c>
      <c r="J362" s="333" t="s">
        <v>5179</v>
      </c>
      <c r="K362" s="333" t="s">
        <v>5193</v>
      </c>
      <c r="L362" s="510">
        <v>20.420000000000002</v>
      </c>
      <c r="M362" s="330">
        <f>ROUND(SUMIF(Anlagenbewegungsdaten_AV!B:B,A362,Anlagenbewegungsdaten_AV!C:C),3)</f>
        <v>0</v>
      </c>
      <c r="N362" s="328">
        <f>IF(ISBLANK(L362),ROUND(SUMIF(Anlagenbewegungsdaten_AV!B:B,A362,Anlagenbewegungsdaten_AV!D:D),2),ROUND(M362*L362%,2))</f>
        <v>0</v>
      </c>
      <c r="O362" s="328">
        <f>ROUND(N362-SUMIF(Anlagenbewegungsdaten_AV!B:B,A362,Anlagenbewegungsdaten_AV!D:D),3)</f>
        <v>0</v>
      </c>
    </row>
    <row r="363" spans="1:15" ht="15" customHeight="1" x14ac:dyDescent="0.25">
      <c r="A363" s="240" t="s">
        <v>5647</v>
      </c>
      <c r="B363" s="235" t="s">
        <v>2108</v>
      </c>
      <c r="C363" s="235" t="s">
        <v>4039</v>
      </c>
      <c r="D363" s="235" t="s">
        <v>6333</v>
      </c>
      <c r="E363" s="235" t="s">
        <v>5646</v>
      </c>
      <c r="F363" s="289">
        <v>19.080000000000002</v>
      </c>
      <c r="G363" s="331">
        <f>ROUND(SUMIF(Anlagenbewegungsdaten!B:B,A363,Anlagenbewegungsdaten!C:C),3)</f>
        <v>0</v>
      </c>
      <c r="H363" s="332">
        <f>IF(ISBLANK(F363),ROUND(SUMIF(Anlagenbewegungsdaten!B:B,A363,Anlagenbewegungsdaten!D:D),2),ROUND(G363*F363%,2))</f>
        <v>0</v>
      </c>
      <c r="I363" s="332">
        <f>ROUND((H363-SUMIF(Anlagenbewegungsdaten!$B:$B,A363,Anlagenbewegungsdaten!D:D)),3)</f>
        <v>0</v>
      </c>
      <c r="J363" s="333" t="s">
        <v>5179</v>
      </c>
      <c r="K363" s="333" t="s">
        <v>5193</v>
      </c>
      <c r="L363" s="510">
        <v>15.26</v>
      </c>
      <c r="M363" s="330">
        <f>ROUND(SUMIF(Anlagenbewegungsdaten_AV!B:B,A363,Anlagenbewegungsdaten_AV!C:C),3)</f>
        <v>0</v>
      </c>
      <c r="N363" s="328">
        <f>IF(ISBLANK(L363),ROUND(SUMIF(Anlagenbewegungsdaten_AV!B:B,A363,Anlagenbewegungsdaten_AV!D:D),2),ROUND(M363*L363%,2))</f>
        <v>0</v>
      </c>
      <c r="O363" s="328">
        <f>ROUND(N363-SUMIF(Anlagenbewegungsdaten_AV!B:B,A363,Anlagenbewegungsdaten_AV!D:D),3)</f>
        <v>0</v>
      </c>
    </row>
    <row r="364" spans="1:15" ht="15" customHeight="1" x14ac:dyDescent="0.25">
      <c r="A364" s="266" t="s">
        <v>5648</v>
      </c>
      <c r="B364" s="235" t="s">
        <v>2108</v>
      </c>
      <c r="C364" s="235" t="s">
        <v>4039</v>
      </c>
      <c r="D364" s="235" t="s">
        <v>6334</v>
      </c>
      <c r="E364" s="235" t="s">
        <v>5646</v>
      </c>
      <c r="F364" s="289">
        <v>16.060000000000002</v>
      </c>
      <c r="G364" s="331">
        <f>ROUND(SUMIF(Anlagenbewegungsdaten!B:B,A364,Anlagenbewegungsdaten!C:C),3)</f>
        <v>0</v>
      </c>
      <c r="H364" s="332">
        <f>IF(ISBLANK(F364),ROUND(SUMIF(Anlagenbewegungsdaten!B:B,A364,Anlagenbewegungsdaten!D:D),2),ROUND(G364*F364%,2))</f>
        <v>0</v>
      </c>
      <c r="I364" s="332">
        <f>ROUND((H364-SUMIF(Anlagenbewegungsdaten!$B:$B,A364,Anlagenbewegungsdaten!D:D)),3)</f>
        <v>0</v>
      </c>
      <c r="J364" s="333" t="s">
        <v>5179</v>
      </c>
      <c r="K364" s="333" t="s">
        <v>5193</v>
      </c>
      <c r="L364" s="510">
        <v>12.85</v>
      </c>
      <c r="M364" s="330">
        <f>ROUND(SUMIF(Anlagenbewegungsdaten_AV!B:B,A364,Anlagenbewegungsdaten_AV!C:C),3)</f>
        <v>0</v>
      </c>
      <c r="N364" s="328">
        <f>IF(ISBLANK(L364),ROUND(SUMIF(Anlagenbewegungsdaten_AV!B:B,A364,Anlagenbewegungsdaten_AV!D:D),2),ROUND(M364*L364%,2))</f>
        <v>0</v>
      </c>
      <c r="O364" s="328">
        <f>ROUND(N364-SUMIF(Anlagenbewegungsdaten_AV!B:B,A364,Anlagenbewegungsdaten_AV!D:D),3)</f>
        <v>0</v>
      </c>
    </row>
    <row r="365" spans="1:15" ht="15" customHeight="1" x14ac:dyDescent="0.25">
      <c r="A365" s="260" t="s">
        <v>4090</v>
      </c>
      <c r="B365" s="165"/>
      <c r="C365" s="165"/>
      <c r="D365" s="166" t="s">
        <v>4090</v>
      </c>
      <c r="E365" s="165" t="s">
        <v>4090</v>
      </c>
      <c r="F365" s="181"/>
    </row>
    <row r="366" spans="1:15" ht="15" customHeight="1" x14ac:dyDescent="0.25">
      <c r="A366" s="268" t="s">
        <v>1669</v>
      </c>
      <c r="B366" s="175" t="s">
        <v>2108</v>
      </c>
      <c r="C366" s="176" t="s">
        <v>4040</v>
      </c>
      <c r="D366" s="176" t="s">
        <v>1557</v>
      </c>
      <c r="E366" s="189" t="s">
        <v>2483</v>
      </c>
      <c r="F366" s="159">
        <v>11.67</v>
      </c>
      <c r="G366" s="331">
        <f>ROUND(SUMIF(Anlagenbewegungsdaten!B:B,A366,Anlagenbewegungsdaten!C:C),3)</f>
        <v>0</v>
      </c>
      <c r="H366" s="332">
        <f>IF(ISBLANK(F366),ROUND(SUMIF(Anlagenbewegungsdaten!B:B,A366,Anlagenbewegungsdaten!D:D),2),ROUND(G366*F366%,2))</f>
        <v>0</v>
      </c>
      <c r="I366" s="332">
        <f>ROUND((H366-SUMIF(Anlagenbewegungsdaten!$B:$B,A366,Anlagenbewegungsdaten!D:D)),3)</f>
        <v>0</v>
      </c>
      <c r="J366" s="333" t="s">
        <v>5179</v>
      </c>
      <c r="K366" s="333" t="s">
        <v>5193</v>
      </c>
      <c r="L366" s="510">
        <v>9.34</v>
      </c>
      <c r="M366" s="330">
        <f>ROUND(SUMIF(Anlagenbewegungsdaten_AV!B:B,A366,Anlagenbewegungsdaten_AV!C:C),3)</f>
        <v>0</v>
      </c>
      <c r="N366" s="328">
        <f>IF(ISBLANK(L366),ROUND(SUMIF(Anlagenbewegungsdaten_AV!B:B,A366,Anlagenbewegungsdaten_AV!D:D),2),ROUND(M366*L366%,2))</f>
        <v>0</v>
      </c>
      <c r="O366" s="328">
        <f>ROUND(N366-SUMIF(Anlagenbewegungsdaten_AV!B:B,A366,Anlagenbewegungsdaten_AV!D:D),3)</f>
        <v>0</v>
      </c>
    </row>
    <row r="367" spans="1:15" ht="15" customHeight="1" x14ac:dyDescent="0.25">
      <c r="A367" s="261" t="s">
        <v>1670</v>
      </c>
      <c r="B367" s="172" t="s">
        <v>2108</v>
      </c>
      <c r="C367" s="172" t="s">
        <v>4040</v>
      </c>
      <c r="D367" s="172" t="s">
        <v>1559</v>
      </c>
      <c r="E367" s="172" t="s">
        <v>1560</v>
      </c>
      <c r="F367" s="285">
        <v>14.67</v>
      </c>
      <c r="G367" s="331">
        <f>ROUND(SUMIF(Anlagenbewegungsdaten!B:B,A367,Anlagenbewegungsdaten!C:C),3)</f>
        <v>0</v>
      </c>
      <c r="H367" s="332">
        <f>IF(ISBLANK(F367),ROUND(SUMIF(Anlagenbewegungsdaten!B:B,A367,Anlagenbewegungsdaten!D:D),2),ROUND(G367*F367%,2))</f>
        <v>0</v>
      </c>
      <c r="I367" s="332">
        <f>ROUND((H367-SUMIF(Anlagenbewegungsdaten!$B:$B,A367,Anlagenbewegungsdaten!D:D)),3)</f>
        <v>0</v>
      </c>
      <c r="J367" s="333" t="s">
        <v>5179</v>
      </c>
      <c r="K367" s="333" t="s">
        <v>5193</v>
      </c>
      <c r="L367" s="510">
        <v>11.74</v>
      </c>
      <c r="M367" s="330">
        <f>ROUND(SUMIF(Anlagenbewegungsdaten_AV!B:B,A367,Anlagenbewegungsdaten_AV!C:C),3)</f>
        <v>0</v>
      </c>
      <c r="N367" s="328">
        <f>IF(ISBLANK(L367),ROUND(SUMIF(Anlagenbewegungsdaten_AV!B:B,A367,Anlagenbewegungsdaten_AV!D:D),2),ROUND(M367*L367%,2))</f>
        <v>0</v>
      </c>
      <c r="O367" s="328">
        <f>ROUND(N367-SUMIF(Anlagenbewegungsdaten_AV!B:B,A367,Anlagenbewegungsdaten_AV!D:D),3)</f>
        <v>0</v>
      </c>
    </row>
    <row r="368" spans="1:15" ht="15" customHeight="1" x14ac:dyDescent="0.25">
      <c r="A368" s="261" t="s">
        <v>1671</v>
      </c>
      <c r="B368" s="172" t="s">
        <v>2108</v>
      </c>
      <c r="C368" s="172" t="s">
        <v>4040</v>
      </c>
      <c r="D368" s="172" t="s">
        <v>1562</v>
      </c>
      <c r="E368" s="171" t="s">
        <v>1563</v>
      </c>
      <c r="F368" s="285">
        <v>14.67</v>
      </c>
      <c r="G368" s="331">
        <f>ROUND(SUMIF(Anlagenbewegungsdaten!B:B,A368,Anlagenbewegungsdaten!C:C),3)</f>
        <v>0</v>
      </c>
      <c r="H368" s="332">
        <f>IF(ISBLANK(F368),ROUND(SUMIF(Anlagenbewegungsdaten!B:B,A368,Anlagenbewegungsdaten!D:D),2),ROUND(G368*F368%,2))</f>
        <v>0</v>
      </c>
      <c r="I368" s="332">
        <f>ROUND((H368-SUMIF(Anlagenbewegungsdaten!$B:$B,A368,Anlagenbewegungsdaten!D:D)),3)</f>
        <v>0</v>
      </c>
      <c r="J368" s="333" t="s">
        <v>5179</v>
      </c>
      <c r="K368" s="333" t="s">
        <v>5193</v>
      </c>
      <c r="L368" s="510">
        <v>11.74</v>
      </c>
      <c r="M368" s="330">
        <f>ROUND(SUMIF(Anlagenbewegungsdaten_AV!B:B,A368,Anlagenbewegungsdaten_AV!C:C),3)</f>
        <v>0</v>
      </c>
      <c r="N368" s="328">
        <f>IF(ISBLANK(L368),ROUND(SUMIF(Anlagenbewegungsdaten_AV!B:B,A368,Anlagenbewegungsdaten_AV!D:D),2),ROUND(M368*L368%,2))</f>
        <v>0</v>
      </c>
      <c r="O368" s="328">
        <f>ROUND(N368-SUMIF(Anlagenbewegungsdaten_AV!B:B,A368,Anlagenbewegungsdaten_AV!D:D),3)</f>
        <v>0</v>
      </c>
    </row>
    <row r="369" spans="1:15" ht="15" customHeight="1" x14ac:dyDescent="0.25">
      <c r="A369" s="261" t="s">
        <v>2632</v>
      </c>
      <c r="B369" s="172" t="s">
        <v>2108</v>
      </c>
      <c r="C369" s="172" t="s">
        <v>4040</v>
      </c>
      <c r="D369" s="172" t="s">
        <v>2575</v>
      </c>
      <c r="E369" s="172" t="s">
        <v>2576</v>
      </c>
      <c r="F369" s="285">
        <v>14.64</v>
      </c>
      <c r="G369" s="331">
        <f>ROUND(SUMIF(Anlagenbewegungsdaten!B:B,A369,Anlagenbewegungsdaten!C:C),3)</f>
        <v>0</v>
      </c>
      <c r="H369" s="332">
        <f>IF(ISBLANK(F369),ROUND(SUMIF(Anlagenbewegungsdaten!B:B,A369,Anlagenbewegungsdaten!D:D),2),ROUND(G369*F369%,2))</f>
        <v>0</v>
      </c>
      <c r="I369" s="332">
        <f>ROUND((H369-SUMIF(Anlagenbewegungsdaten!$B:$B,A369,Anlagenbewegungsdaten!D:D)),3)</f>
        <v>0</v>
      </c>
      <c r="J369" s="333" t="s">
        <v>5179</v>
      </c>
      <c r="K369" s="333" t="s">
        <v>5193</v>
      </c>
      <c r="L369" s="510">
        <v>11.71</v>
      </c>
      <c r="M369" s="330">
        <f>ROUND(SUMIF(Anlagenbewegungsdaten_AV!B:B,A369,Anlagenbewegungsdaten_AV!C:C),3)</f>
        <v>0</v>
      </c>
      <c r="N369" s="328">
        <f>IF(ISBLANK(L369),ROUND(SUMIF(Anlagenbewegungsdaten_AV!B:B,A369,Anlagenbewegungsdaten_AV!D:D),2),ROUND(M369*L369%,2))</f>
        <v>0</v>
      </c>
      <c r="O369" s="328">
        <f>ROUND(N369-SUMIF(Anlagenbewegungsdaten_AV!B:B,A369,Anlagenbewegungsdaten_AV!D:D),3)</f>
        <v>0</v>
      </c>
    </row>
    <row r="370" spans="1:15" ht="15" customHeight="1" x14ac:dyDescent="0.25">
      <c r="A370" s="261" t="s">
        <v>3376</v>
      </c>
      <c r="B370" s="172" t="s">
        <v>2108</v>
      </c>
      <c r="C370" s="172" t="s">
        <v>4040</v>
      </c>
      <c r="D370" s="172" t="s">
        <v>3319</v>
      </c>
      <c r="E370" s="172" t="s">
        <v>3320</v>
      </c>
      <c r="F370" s="285">
        <v>14.61</v>
      </c>
      <c r="G370" s="331">
        <f>ROUND(SUMIF(Anlagenbewegungsdaten!B:B,A370,Anlagenbewegungsdaten!C:C),3)</f>
        <v>0</v>
      </c>
      <c r="H370" s="332">
        <f>IF(ISBLANK(F370),ROUND(SUMIF(Anlagenbewegungsdaten!B:B,A370,Anlagenbewegungsdaten!D:D),2),ROUND(G370*F370%,2))</f>
        <v>0</v>
      </c>
      <c r="I370" s="332">
        <f>ROUND((H370-SUMIF(Anlagenbewegungsdaten!$B:$B,A370,Anlagenbewegungsdaten!D:D)),3)</f>
        <v>0</v>
      </c>
      <c r="J370" s="333" t="s">
        <v>5179</v>
      </c>
      <c r="K370" s="333" t="s">
        <v>5193</v>
      </c>
      <c r="L370" s="510">
        <v>11.69</v>
      </c>
      <c r="M370" s="330">
        <f>ROUND(SUMIF(Anlagenbewegungsdaten_AV!B:B,A370,Anlagenbewegungsdaten_AV!C:C),3)</f>
        <v>0</v>
      </c>
      <c r="N370" s="328">
        <f>IF(ISBLANK(L370),ROUND(SUMIF(Anlagenbewegungsdaten_AV!B:B,A370,Anlagenbewegungsdaten_AV!D:D),2),ROUND(M370*L370%,2))</f>
        <v>0</v>
      </c>
      <c r="O370" s="328">
        <f>ROUND(N370-SUMIF(Anlagenbewegungsdaten_AV!B:B,A370,Anlagenbewegungsdaten_AV!D:D),3)</f>
        <v>0</v>
      </c>
    </row>
    <row r="371" spans="1:15" ht="15" customHeight="1" x14ac:dyDescent="0.25">
      <c r="A371" s="273" t="s">
        <v>4149</v>
      </c>
      <c r="B371" s="191" t="s">
        <v>2108</v>
      </c>
      <c r="C371" s="191" t="s">
        <v>4040</v>
      </c>
      <c r="D371" s="191" t="s">
        <v>4092</v>
      </c>
      <c r="E371" s="191" t="s">
        <v>4093</v>
      </c>
      <c r="F371" s="286">
        <v>14.58</v>
      </c>
      <c r="G371" s="331">
        <f>ROUND(SUMIF(Anlagenbewegungsdaten!B:B,A371,Anlagenbewegungsdaten!C:C),3)</f>
        <v>0</v>
      </c>
      <c r="H371" s="332">
        <f>IF(ISBLANK(F371),ROUND(SUMIF(Anlagenbewegungsdaten!B:B,A371,Anlagenbewegungsdaten!D:D),2),ROUND(G371*F371%,2))</f>
        <v>0</v>
      </c>
      <c r="I371" s="332">
        <f>ROUND((H371-SUMIF(Anlagenbewegungsdaten!$B:$B,A371,Anlagenbewegungsdaten!D:D)),3)</f>
        <v>0</v>
      </c>
      <c r="J371" s="333" t="s">
        <v>5179</v>
      </c>
      <c r="K371" s="333" t="s">
        <v>5193</v>
      </c>
      <c r="L371" s="510">
        <v>11.66</v>
      </c>
      <c r="M371" s="330">
        <f>ROUND(SUMIF(Anlagenbewegungsdaten_AV!B:B,A371,Anlagenbewegungsdaten_AV!C:C),3)</f>
        <v>0</v>
      </c>
      <c r="N371" s="328">
        <f>IF(ISBLANK(L371),ROUND(SUMIF(Anlagenbewegungsdaten_AV!B:B,A371,Anlagenbewegungsdaten_AV!D:D),2),ROUND(M371*L371%,2))</f>
        <v>0</v>
      </c>
      <c r="O371" s="328">
        <f>ROUND(N371-SUMIF(Anlagenbewegungsdaten_AV!B:B,A371,Anlagenbewegungsdaten_AV!D:D),3)</f>
        <v>0</v>
      </c>
    </row>
    <row r="372" spans="1:15" ht="15" customHeight="1" x14ac:dyDescent="0.25">
      <c r="A372" s="261" t="s">
        <v>1672</v>
      </c>
      <c r="B372" s="171" t="s">
        <v>2108</v>
      </c>
      <c r="C372" s="172" t="s">
        <v>4040</v>
      </c>
      <c r="D372" s="172" t="s">
        <v>1565</v>
      </c>
      <c r="E372" s="190" t="s">
        <v>2483</v>
      </c>
      <c r="F372" s="285">
        <v>12.67</v>
      </c>
      <c r="G372" s="331">
        <f>ROUND(SUMIF(Anlagenbewegungsdaten!B:B,A372,Anlagenbewegungsdaten!C:C),3)</f>
        <v>0</v>
      </c>
      <c r="H372" s="332">
        <f>IF(ISBLANK(F372),ROUND(SUMIF(Anlagenbewegungsdaten!B:B,A372,Anlagenbewegungsdaten!D:D),2),ROUND(G372*F372%,2))</f>
        <v>0</v>
      </c>
      <c r="I372" s="332">
        <f>ROUND((H372-SUMIF(Anlagenbewegungsdaten!$B:$B,A372,Anlagenbewegungsdaten!D:D)),3)</f>
        <v>0</v>
      </c>
      <c r="J372" s="333" t="s">
        <v>5179</v>
      </c>
      <c r="K372" s="333" t="s">
        <v>5193</v>
      </c>
      <c r="L372" s="510">
        <v>10.14</v>
      </c>
      <c r="M372" s="330">
        <f>ROUND(SUMIF(Anlagenbewegungsdaten_AV!B:B,A372,Anlagenbewegungsdaten_AV!C:C),3)</f>
        <v>0</v>
      </c>
      <c r="N372" s="328">
        <f>IF(ISBLANK(L372),ROUND(SUMIF(Anlagenbewegungsdaten_AV!B:B,A372,Anlagenbewegungsdaten_AV!D:D),2),ROUND(M372*L372%,2))</f>
        <v>0</v>
      </c>
      <c r="O372" s="328">
        <f>ROUND(N372-SUMIF(Anlagenbewegungsdaten_AV!B:B,A372,Anlagenbewegungsdaten_AV!D:D),3)</f>
        <v>0</v>
      </c>
    </row>
    <row r="373" spans="1:15" ht="15" customHeight="1" x14ac:dyDescent="0.25">
      <c r="A373" s="261" t="s">
        <v>1673</v>
      </c>
      <c r="B373" s="172" t="s">
        <v>2108</v>
      </c>
      <c r="C373" s="172" t="s">
        <v>4040</v>
      </c>
      <c r="D373" s="172" t="s">
        <v>1567</v>
      </c>
      <c r="E373" s="172" t="s">
        <v>1560</v>
      </c>
      <c r="F373" s="285">
        <v>15.67</v>
      </c>
      <c r="G373" s="331">
        <f>ROUND(SUMIF(Anlagenbewegungsdaten!B:B,A373,Anlagenbewegungsdaten!C:C),3)</f>
        <v>0</v>
      </c>
      <c r="H373" s="332">
        <f>IF(ISBLANK(F373),ROUND(SUMIF(Anlagenbewegungsdaten!B:B,A373,Anlagenbewegungsdaten!D:D),2),ROUND(G373*F373%,2))</f>
        <v>0</v>
      </c>
      <c r="I373" s="332">
        <f>ROUND((H373-SUMIF(Anlagenbewegungsdaten!$B:$B,A373,Anlagenbewegungsdaten!D:D)),3)</f>
        <v>0</v>
      </c>
      <c r="J373" s="333" t="s">
        <v>5179</v>
      </c>
      <c r="K373" s="333" t="s">
        <v>5193</v>
      </c>
      <c r="L373" s="510">
        <v>12.54</v>
      </c>
      <c r="M373" s="330">
        <f>ROUND(SUMIF(Anlagenbewegungsdaten_AV!B:B,A373,Anlagenbewegungsdaten_AV!C:C),3)</f>
        <v>0</v>
      </c>
      <c r="N373" s="328">
        <f>IF(ISBLANK(L373),ROUND(SUMIF(Anlagenbewegungsdaten_AV!B:B,A373,Anlagenbewegungsdaten_AV!D:D),2),ROUND(M373*L373%,2))</f>
        <v>0</v>
      </c>
      <c r="O373" s="328">
        <f>ROUND(N373-SUMIF(Anlagenbewegungsdaten_AV!B:B,A373,Anlagenbewegungsdaten_AV!D:D),3)</f>
        <v>0</v>
      </c>
    </row>
    <row r="374" spans="1:15" ht="15" customHeight="1" x14ac:dyDescent="0.25">
      <c r="A374" s="261" t="s">
        <v>1674</v>
      </c>
      <c r="B374" s="172" t="s">
        <v>2108</v>
      </c>
      <c r="C374" s="172" t="s">
        <v>4040</v>
      </c>
      <c r="D374" s="172" t="s">
        <v>1569</v>
      </c>
      <c r="E374" s="171" t="s">
        <v>1563</v>
      </c>
      <c r="F374" s="285">
        <v>15.67</v>
      </c>
      <c r="G374" s="331">
        <f>ROUND(SUMIF(Anlagenbewegungsdaten!B:B,A374,Anlagenbewegungsdaten!C:C),3)</f>
        <v>0</v>
      </c>
      <c r="H374" s="332">
        <f>IF(ISBLANK(F374),ROUND(SUMIF(Anlagenbewegungsdaten!B:B,A374,Anlagenbewegungsdaten!D:D),2),ROUND(G374*F374%,2))</f>
        <v>0</v>
      </c>
      <c r="I374" s="332">
        <f>ROUND((H374-SUMIF(Anlagenbewegungsdaten!$B:$B,A374,Anlagenbewegungsdaten!D:D)),3)</f>
        <v>0</v>
      </c>
      <c r="J374" s="333" t="s">
        <v>5179</v>
      </c>
      <c r="K374" s="333" t="s">
        <v>5193</v>
      </c>
      <c r="L374" s="510">
        <v>12.54</v>
      </c>
      <c r="M374" s="330">
        <f>ROUND(SUMIF(Anlagenbewegungsdaten_AV!B:B,A374,Anlagenbewegungsdaten_AV!C:C),3)</f>
        <v>0</v>
      </c>
      <c r="N374" s="328">
        <f>IF(ISBLANK(L374),ROUND(SUMIF(Anlagenbewegungsdaten_AV!B:B,A374,Anlagenbewegungsdaten_AV!D:D),2),ROUND(M374*L374%,2))</f>
        <v>0</v>
      </c>
      <c r="O374" s="328">
        <f>ROUND(N374-SUMIF(Anlagenbewegungsdaten_AV!B:B,A374,Anlagenbewegungsdaten_AV!D:D),3)</f>
        <v>0</v>
      </c>
    </row>
    <row r="375" spans="1:15" ht="15" customHeight="1" x14ac:dyDescent="0.25">
      <c r="A375" s="261" t="s">
        <v>2633</v>
      </c>
      <c r="B375" s="172" t="s">
        <v>2108</v>
      </c>
      <c r="C375" s="172" t="s">
        <v>4040</v>
      </c>
      <c r="D375" s="172" t="s">
        <v>2578</v>
      </c>
      <c r="E375" s="172" t="s">
        <v>2576</v>
      </c>
      <c r="F375" s="285">
        <v>15.64</v>
      </c>
      <c r="G375" s="331">
        <f>ROUND(SUMIF(Anlagenbewegungsdaten!B:B,A375,Anlagenbewegungsdaten!C:C),3)</f>
        <v>0</v>
      </c>
      <c r="H375" s="332">
        <f>IF(ISBLANK(F375),ROUND(SUMIF(Anlagenbewegungsdaten!B:B,A375,Anlagenbewegungsdaten!D:D),2),ROUND(G375*F375%,2))</f>
        <v>0</v>
      </c>
      <c r="I375" s="332">
        <f>ROUND((H375-SUMIF(Anlagenbewegungsdaten!$B:$B,A375,Anlagenbewegungsdaten!D:D)),3)</f>
        <v>0</v>
      </c>
      <c r="J375" s="333" t="s">
        <v>5179</v>
      </c>
      <c r="K375" s="333" t="s">
        <v>5193</v>
      </c>
      <c r="L375" s="510">
        <v>12.51</v>
      </c>
      <c r="M375" s="330">
        <f>ROUND(SUMIF(Anlagenbewegungsdaten_AV!B:B,A375,Anlagenbewegungsdaten_AV!C:C),3)</f>
        <v>0</v>
      </c>
      <c r="N375" s="328">
        <f>IF(ISBLANK(L375),ROUND(SUMIF(Anlagenbewegungsdaten_AV!B:B,A375,Anlagenbewegungsdaten_AV!D:D),2),ROUND(M375*L375%,2))</f>
        <v>0</v>
      </c>
      <c r="O375" s="328">
        <f>ROUND(N375-SUMIF(Anlagenbewegungsdaten_AV!B:B,A375,Anlagenbewegungsdaten_AV!D:D),3)</f>
        <v>0</v>
      </c>
    </row>
    <row r="376" spans="1:15" ht="15" customHeight="1" x14ac:dyDescent="0.25">
      <c r="A376" s="261" t="s">
        <v>3377</v>
      </c>
      <c r="B376" s="172" t="s">
        <v>2108</v>
      </c>
      <c r="C376" s="172" t="s">
        <v>4040</v>
      </c>
      <c r="D376" s="172" t="s">
        <v>3322</v>
      </c>
      <c r="E376" s="172" t="s">
        <v>3320</v>
      </c>
      <c r="F376" s="285">
        <v>15.61</v>
      </c>
      <c r="G376" s="331">
        <f>ROUND(SUMIF(Anlagenbewegungsdaten!B:B,A376,Anlagenbewegungsdaten!C:C),3)</f>
        <v>0</v>
      </c>
      <c r="H376" s="332">
        <f>IF(ISBLANK(F376),ROUND(SUMIF(Anlagenbewegungsdaten!B:B,A376,Anlagenbewegungsdaten!D:D),2),ROUND(G376*F376%,2))</f>
        <v>0</v>
      </c>
      <c r="I376" s="332">
        <f>ROUND((H376-SUMIF(Anlagenbewegungsdaten!$B:$B,A376,Anlagenbewegungsdaten!D:D)),3)</f>
        <v>0</v>
      </c>
      <c r="J376" s="333" t="s">
        <v>5179</v>
      </c>
      <c r="K376" s="333" t="s">
        <v>5193</v>
      </c>
      <c r="L376" s="510">
        <v>12.49</v>
      </c>
      <c r="M376" s="330">
        <f>ROUND(SUMIF(Anlagenbewegungsdaten_AV!B:B,A376,Anlagenbewegungsdaten_AV!C:C),3)</f>
        <v>0</v>
      </c>
      <c r="N376" s="328">
        <f>IF(ISBLANK(L376),ROUND(SUMIF(Anlagenbewegungsdaten_AV!B:B,A376,Anlagenbewegungsdaten_AV!D:D),2),ROUND(M376*L376%,2))</f>
        <v>0</v>
      </c>
      <c r="O376" s="328">
        <f>ROUND(N376-SUMIF(Anlagenbewegungsdaten_AV!B:B,A376,Anlagenbewegungsdaten_AV!D:D),3)</f>
        <v>0</v>
      </c>
    </row>
    <row r="377" spans="1:15" ht="15" customHeight="1" x14ac:dyDescent="0.25">
      <c r="A377" s="273" t="s">
        <v>4150</v>
      </c>
      <c r="B377" s="191" t="s">
        <v>2108</v>
      </c>
      <c r="C377" s="191" t="s">
        <v>4040</v>
      </c>
      <c r="D377" s="191" t="s">
        <v>4095</v>
      </c>
      <c r="E377" s="191" t="s">
        <v>4093</v>
      </c>
      <c r="F377" s="286">
        <v>15.58</v>
      </c>
      <c r="G377" s="331">
        <f>ROUND(SUMIF(Anlagenbewegungsdaten!B:B,A377,Anlagenbewegungsdaten!C:C),3)</f>
        <v>0</v>
      </c>
      <c r="H377" s="332">
        <f>IF(ISBLANK(F377),ROUND(SUMIF(Anlagenbewegungsdaten!B:B,A377,Anlagenbewegungsdaten!D:D),2),ROUND(G377*F377%,2))</f>
        <v>0</v>
      </c>
      <c r="I377" s="332">
        <f>ROUND((H377-SUMIF(Anlagenbewegungsdaten!$B:$B,A377,Anlagenbewegungsdaten!D:D)),3)</f>
        <v>0</v>
      </c>
      <c r="J377" s="333" t="s">
        <v>5179</v>
      </c>
      <c r="K377" s="333" t="s">
        <v>5193</v>
      </c>
      <c r="L377" s="510">
        <v>12.46</v>
      </c>
      <c r="M377" s="330">
        <f>ROUND(SUMIF(Anlagenbewegungsdaten_AV!B:B,A377,Anlagenbewegungsdaten_AV!C:C),3)</f>
        <v>0</v>
      </c>
      <c r="N377" s="328">
        <f>IF(ISBLANK(L377),ROUND(SUMIF(Anlagenbewegungsdaten_AV!B:B,A377,Anlagenbewegungsdaten_AV!D:D),2),ROUND(M377*L377%,2))</f>
        <v>0</v>
      </c>
      <c r="O377" s="328">
        <f>ROUND(N377-SUMIF(Anlagenbewegungsdaten_AV!B:B,A377,Anlagenbewegungsdaten_AV!D:D),3)</f>
        <v>0</v>
      </c>
    </row>
    <row r="378" spans="1:15" ht="15" customHeight="1" x14ac:dyDescent="0.25">
      <c r="A378" s="268" t="s">
        <v>1675</v>
      </c>
      <c r="B378" s="176" t="s">
        <v>2108</v>
      </c>
      <c r="C378" s="176" t="s">
        <v>4040</v>
      </c>
      <c r="D378" s="176" t="s">
        <v>1571</v>
      </c>
      <c r="E378" s="189" t="s">
        <v>2483</v>
      </c>
      <c r="F378" s="159">
        <v>17.670000000000002</v>
      </c>
      <c r="G378" s="331">
        <f>ROUND(SUMIF(Anlagenbewegungsdaten!B:B,A378,Anlagenbewegungsdaten!C:C),3)</f>
        <v>0</v>
      </c>
      <c r="H378" s="332">
        <f>IF(ISBLANK(F378),ROUND(SUMIF(Anlagenbewegungsdaten!B:B,A378,Anlagenbewegungsdaten!D:D),2),ROUND(G378*F378%,2))</f>
        <v>0</v>
      </c>
      <c r="I378" s="332">
        <f>ROUND((H378-SUMIF(Anlagenbewegungsdaten!$B:$B,A378,Anlagenbewegungsdaten!D:D)),3)</f>
        <v>0</v>
      </c>
      <c r="J378" s="333" t="s">
        <v>5179</v>
      </c>
      <c r="K378" s="333" t="s">
        <v>5193</v>
      </c>
      <c r="L378" s="510">
        <v>14.14</v>
      </c>
      <c r="M378" s="330">
        <f>ROUND(SUMIF(Anlagenbewegungsdaten_AV!B:B,A378,Anlagenbewegungsdaten_AV!C:C),3)</f>
        <v>0</v>
      </c>
      <c r="N378" s="328">
        <f>IF(ISBLANK(L378),ROUND(SUMIF(Anlagenbewegungsdaten_AV!B:B,A378,Anlagenbewegungsdaten_AV!D:D),2),ROUND(M378*L378%,2))</f>
        <v>0</v>
      </c>
      <c r="O378" s="328">
        <f>ROUND(N378-SUMIF(Anlagenbewegungsdaten_AV!B:B,A378,Anlagenbewegungsdaten_AV!D:D),3)</f>
        <v>0</v>
      </c>
    </row>
    <row r="379" spans="1:15" ht="15" customHeight="1" x14ac:dyDescent="0.25">
      <c r="A379" s="261" t="s">
        <v>1676</v>
      </c>
      <c r="B379" s="172" t="s">
        <v>2108</v>
      </c>
      <c r="C379" s="172" t="s">
        <v>4040</v>
      </c>
      <c r="D379" s="172" t="s">
        <v>1573</v>
      </c>
      <c r="E379" s="172" t="s">
        <v>1560</v>
      </c>
      <c r="F379" s="285">
        <v>20.67</v>
      </c>
      <c r="G379" s="331">
        <f>ROUND(SUMIF(Anlagenbewegungsdaten!B:B,A379,Anlagenbewegungsdaten!C:C),3)</f>
        <v>0</v>
      </c>
      <c r="H379" s="332">
        <f>IF(ISBLANK(F379),ROUND(SUMIF(Anlagenbewegungsdaten!B:B,A379,Anlagenbewegungsdaten!D:D),2),ROUND(G379*F379%,2))</f>
        <v>0</v>
      </c>
      <c r="I379" s="332">
        <f>ROUND((H379-SUMIF(Anlagenbewegungsdaten!$B:$B,A379,Anlagenbewegungsdaten!D:D)),3)</f>
        <v>0</v>
      </c>
      <c r="J379" s="333" t="s">
        <v>5179</v>
      </c>
      <c r="K379" s="333" t="s">
        <v>5193</v>
      </c>
      <c r="L379" s="510">
        <v>16.54</v>
      </c>
      <c r="M379" s="330">
        <f>ROUND(SUMIF(Anlagenbewegungsdaten_AV!B:B,A379,Anlagenbewegungsdaten_AV!C:C),3)</f>
        <v>0</v>
      </c>
      <c r="N379" s="328">
        <f>IF(ISBLANK(L379),ROUND(SUMIF(Anlagenbewegungsdaten_AV!B:B,A379,Anlagenbewegungsdaten_AV!D:D),2),ROUND(M379*L379%,2))</f>
        <v>0</v>
      </c>
      <c r="O379" s="328">
        <f>ROUND(N379-SUMIF(Anlagenbewegungsdaten_AV!B:B,A379,Anlagenbewegungsdaten_AV!D:D),3)</f>
        <v>0</v>
      </c>
    </row>
    <row r="380" spans="1:15" ht="15" customHeight="1" x14ac:dyDescent="0.25">
      <c r="A380" s="261" t="s">
        <v>1677</v>
      </c>
      <c r="B380" s="172" t="s">
        <v>2108</v>
      </c>
      <c r="C380" s="172" t="s">
        <v>4040</v>
      </c>
      <c r="D380" s="172" t="s">
        <v>1575</v>
      </c>
      <c r="E380" s="171" t="s">
        <v>1563</v>
      </c>
      <c r="F380" s="285">
        <v>20.67</v>
      </c>
      <c r="G380" s="331">
        <f>ROUND(SUMIF(Anlagenbewegungsdaten!B:B,A380,Anlagenbewegungsdaten!C:C),3)</f>
        <v>0</v>
      </c>
      <c r="H380" s="332">
        <f>IF(ISBLANK(F380),ROUND(SUMIF(Anlagenbewegungsdaten!B:B,A380,Anlagenbewegungsdaten!D:D),2),ROUND(G380*F380%,2))</f>
        <v>0</v>
      </c>
      <c r="I380" s="332">
        <f>ROUND((H380-SUMIF(Anlagenbewegungsdaten!$B:$B,A380,Anlagenbewegungsdaten!D:D)),3)</f>
        <v>0</v>
      </c>
      <c r="J380" s="333" t="s">
        <v>5179</v>
      </c>
      <c r="K380" s="333" t="s">
        <v>5193</v>
      </c>
      <c r="L380" s="510">
        <v>16.54</v>
      </c>
      <c r="M380" s="330">
        <f>ROUND(SUMIF(Anlagenbewegungsdaten_AV!B:B,A380,Anlagenbewegungsdaten_AV!C:C),3)</f>
        <v>0</v>
      </c>
      <c r="N380" s="328">
        <f>IF(ISBLANK(L380),ROUND(SUMIF(Anlagenbewegungsdaten_AV!B:B,A380,Anlagenbewegungsdaten_AV!D:D),2),ROUND(M380*L380%,2))</f>
        <v>0</v>
      </c>
      <c r="O380" s="328">
        <f>ROUND(N380-SUMIF(Anlagenbewegungsdaten_AV!B:B,A380,Anlagenbewegungsdaten_AV!D:D),3)</f>
        <v>0</v>
      </c>
    </row>
    <row r="381" spans="1:15" ht="15" customHeight="1" x14ac:dyDescent="0.25">
      <c r="A381" s="261" t="s">
        <v>2634</v>
      </c>
      <c r="B381" s="172" t="s">
        <v>2108</v>
      </c>
      <c r="C381" s="172" t="s">
        <v>4040</v>
      </c>
      <c r="D381" s="172" t="s">
        <v>2580</v>
      </c>
      <c r="E381" s="172" t="s">
        <v>2576</v>
      </c>
      <c r="F381" s="285">
        <v>20.64</v>
      </c>
      <c r="G381" s="331">
        <f>ROUND(SUMIF(Anlagenbewegungsdaten!B:B,A381,Anlagenbewegungsdaten!C:C),3)</f>
        <v>0</v>
      </c>
      <c r="H381" s="332">
        <f>IF(ISBLANK(F381),ROUND(SUMIF(Anlagenbewegungsdaten!B:B,A381,Anlagenbewegungsdaten!D:D),2),ROUND(G381*F381%,2))</f>
        <v>0</v>
      </c>
      <c r="I381" s="332">
        <f>ROUND((H381-SUMIF(Anlagenbewegungsdaten!$B:$B,A381,Anlagenbewegungsdaten!D:D)),3)</f>
        <v>0</v>
      </c>
      <c r="J381" s="333" t="s">
        <v>5179</v>
      </c>
      <c r="K381" s="333" t="s">
        <v>5193</v>
      </c>
      <c r="L381" s="510">
        <v>16.510000000000002</v>
      </c>
      <c r="M381" s="330">
        <f>ROUND(SUMIF(Anlagenbewegungsdaten_AV!B:B,A381,Anlagenbewegungsdaten_AV!C:C),3)</f>
        <v>0</v>
      </c>
      <c r="N381" s="328">
        <f>IF(ISBLANK(L381),ROUND(SUMIF(Anlagenbewegungsdaten_AV!B:B,A381,Anlagenbewegungsdaten_AV!D:D),2),ROUND(M381*L381%,2))</f>
        <v>0</v>
      </c>
      <c r="O381" s="328">
        <f>ROUND(N381-SUMIF(Anlagenbewegungsdaten_AV!B:B,A381,Anlagenbewegungsdaten_AV!D:D),3)</f>
        <v>0</v>
      </c>
    </row>
    <row r="382" spans="1:15" ht="15" customHeight="1" x14ac:dyDescent="0.25">
      <c r="A382" s="261" t="s">
        <v>3378</v>
      </c>
      <c r="B382" s="172" t="s">
        <v>2108</v>
      </c>
      <c r="C382" s="172" t="s">
        <v>4040</v>
      </c>
      <c r="D382" s="172" t="s">
        <v>3324</v>
      </c>
      <c r="E382" s="172" t="s">
        <v>3320</v>
      </c>
      <c r="F382" s="285">
        <v>20.61</v>
      </c>
      <c r="G382" s="331">
        <f>ROUND(SUMIF(Anlagenbewegungsdaten!B:B,A382,Anlagenbewegungsdaten!C:C),3)</f>
        <v>0</v>
      </c>
      <c r="H382" s="332">
        <f>IF(ISBLANK(F382),ROUND(SUMIF(Anlagenbewegungsdaten!B:B,A382,Anlagenbewegungsdaten!D:D),2),ROUND(G382*F382%,2))</f>
        <v>0</v>
      </c>
      <c r="I382" s="332">
        <f>ROUND((H382-SUMIF(Anlagenbewegungsdaten!$B:$B,A382,Anlagenbewegungsdaten!D:D)),3)</f>
        <v>0</v>
      </c>
      <c r="J382" s="333" t="s">
        <v>5179</v>
      </c>
      <c r="K382" s="333" t="s">
        <v>5193</v>
      </c>
      <c r="L382" s="510">
        <v>16.489999999999998</v>
      </c>
      <c r="M382" s="330">
        <f>ROUND(SUMIF(Anlagenbewegungsdaten_AV!B:B,A382,Anlagenbewegungsdaten_AV!C:C),3)</f>
        <v>0</v>
      </c>
      <c r="N382" s="328">
        <f>IF(ISBLANK(L382),ROUND(SUMIF(Anlagenbewegungsdaten_AV!B:B,A382,Anlagenbewegungsdaten_AV!D:D),2),ROUND(M382*L382%,2))</f>
        <v>0</v>
      </c>
      <c r="O382" s="328">
        <f>ROUND(N382-SUMIF(Anlagenbewegungsdaten_AV!B:B,A382,Anlagenbewegungsdaten_AV!D:D),3)</f>
        <v>0</v>
      </c>
    </row>
    <row r="383" spans="1:15" ht="15" customHeight="1" x14ac:dyDescent="0.25">
      <c r="A383" s="273" t="s">
        <v>4151</v>
      </c>
      <c r="B383" s="191" t="s">
        <v>2108</v>
      </c>
      <c r="C383" s="191" t="s">
        <v>4040</v>
      </c>
      <c r="D383" s="191" t="s">
        <v>4097</v>
      </c>
      <c r="E383" s="191" t="s">
        <v>4093</v>
      </c>
      <c r="F383" s="286">
        <v>20.58</v>
      </c>
      <c r="G383" s="331">
        <f>ROUND(SUMIF(Anlagenbewegungsdaten!B:B,A383,Anlagenbewegungsdaten!C:C),3)</f>
        <v>0</v>
      </c>
      <c r="H383" s="332">
        <f>IF(ISBLANK(F383),ROUND(SUMIF(Anlagenbewegungsdaten!B:B,A383,Anlagenbewegungsdaten!D:D),2),ROUND(G383*F383%,2))</f>
        <v>0</v>
      </c>
      <c r="I383" s="332">
        <f>ROUND((H383-SUMIF(Anlagenbewegungsdaten!$B:$B,A383,Anlagenbewegungsdaten!D:D)),3)</f>
        <v>0</v>
      </c>
      <c r="J383" s="333" t="s">
        <v>5179</v>
      </c>
      <c r="K383" s="333" t="s">
        <v>5193</v>
      </c>
      <c r="L383" s="510">
        <v>16.46</v>
      </c>
      <c r="M383" s="330">
        <f>ROUND(SUMIF(Anlagenbewegungsdaten_AV!B:B,A383,Anlagenbewegungsdaten_AV!C:C),3)</f>
        <v>0</v>
      </c>
      <c r="N383" s="328">
        <f>IF(ISBLANK(L383),ROUND(SUMIF(Anlagenbewegungsdaten_AV!B:B,A383,Anlagenbewegungsdaten_AV!D:D),2),ROUND(M383*L383%,2))</f>
        <v>0</v>
      </c>
      <c r="O383" s="328">
        <f>ROUND(N383-SUMIF(Anlagenbewegungsdaten_AV!B:B,A383,Anlagenbewegungsdaten_AV!D:D),3)</f>
        <v>0</v>
      </c>
    </row>
    <row r="384" spans="1:15" ht="15" customHeight="1" x14ac:dyDescent="0.25">
      <c r="A384" s="261" t="s">
        <v>1678</v>
      </c>
      <c r="B384" s="172" t="s">
        <v>2108</v>
      </c>
      <c r="C384" s="172" t="s">
        <v>4040</v>
      </c>
      <c r="D384" s="172" t="s">
        <v>1577</v>
      </c>
      <c r="E384" s="190" t="s">
        <v>2483</v>
      </c>
      <c r="F384" s="285">
        <v>18.670000000000002</v>
      </c>
      <c r="G384" s="331">
        <f>ROUND(SUMIF(Anlagenbewegungsdaten!B:B,A384,Anlagenbewegungsdaten!C:C),3)</f>
        <v>0</v>
      </c>
      <c r="H384" s="332">
        <f>IF(ISBLANK(F384),ROUND(SUMIF(Anlagenbewegungsdaten!B:B,A384,Anlagenbewegungsdaten!D:D),2),ROUND(G384*F384%,2))</f>
        <v>0</v>
      </c>
      <c r="I384" s="332">
        <f>ROUND((H384-SUMIF(Anlagenbewegungsdaten!$B:$B,A384,Anlagenbewegungsdaten!D:D)),3)</f>
        <v>0</v>
      </c>
      <c r="J384" s="333" t="s">
        <v>5179</v>
      </c>
      <c r="K384" s="333" t="s">
        <v>5193</v>
      </c>
      <c r="L384" s="510">
        <v>14.94</v>
      </c>
      <c r="M384" s="330">
        <f>ROUND(SUMIF(Anlagenbewegungsdaten_AV!B:B,A384,Anlagenbewegungsdaten_AV!C:C),3)</f>
        <v>0</v>
      </c>
      <c r="N384" s="328">
        <f>IF(ISBLANK(L384),ROUND(SUMIF(Anlagenbewegungsdaten_AV!B:B,A384,Anlagenbewegungsdaten_AV!D:D),2),ROUND(M384*L384%,2))</f>
        <v>0</v>
      </c>
      <c r="O384" s="328">
        <f>ROUND(N384-SUMIF(Anlagenbewegungsdaten_AV!B:B,A384,Anlagenbewegungsdaten_AV!D:D),3)</f>
        <v>0</v>
      </c>
    </row>
    <row r="385" spans="1:15" ht="15" customHeight="1" x14ac:dyDescent="0.25">
      <c r="A385" s="261" t="s">
        <v>1679</v>
      </c>
      <c r="B385" s="172" t="s">
        <v>2108</v>
      </c>
      <c r="C385" s="172" t="s">
        <v>4040</v>
      </c>
      <c r="D385" s="172" t="s">
        <v>1579</v>
      </c>
      <c r="E385" s="172" t="s">
        <v>1560</v>
      </c>
      <c r="F385" s="285">
        <v>21.67</v>
      </c>
      <c r="G385" s="331">
        <f>ROUND(SUMIF(Anlagenbewegungsdaten!B:B,A385,Anlagenbewegungsdaten!C:C),3)</f>
        <v>0</v>
      </c>
      <c r="H385" s="332">
        <f>IF(ISBLANK(F385),ROUND(SUMIF(Anlagenbewegungsdaten!B:B,A385,Anlagenbewegungsdaten!D:D),2),ROUND(G385*F385%,2))</f>
        <v>0</v>
      </c>
      <c r="I385" s="332">
        <f>ROUND((H385-SUMIF(Anlagenbewegungsdaten!$B:$B,A385,Anlagenbewegungsdaten!D:D)),3)</f>
        <v>0</v>
      </c>
      <c r="J385" s="333" t="s">
        <v>5179</v>
      </c>
      <c r="K385" s="333" t="s">
        <v>5193</v>
      </c>
      <c r="L385" s="510">
        <v>17.34</v>
      </c>
      <c r="M385" s="330">
        <f>ROUND(SUMIF(Anlagenbewegungsdaten_AV!B:B,A385,Anlagenbewegungsdaten_AV!C:C),3)</f>
        <v>0</v>
      </c>
      <c r="N385" s="328">
        <f>IF(ISBLANK(L385),ROUND(SUMIF(Anlagenbewegungsdaten_AV!B:B,A385,Anlagenbewegungsdaten_AV!D:D),2),ROUND(M385*L385%,2))</f>
        <v>0</v>
      </c>
      <c r="O385" s="328">
        <f>ROUND(N385-SUMIF(Anlagenbewegungsdaten_AV!B:B,A385,Anlagenbewegungsdaten_AV!D:D),3)</f>
        <v>0</v>
      </c>
    </row>
    <row r="386" spans="1:15" ht="15" customHeight="1" x14ac:dyDescent="0.25">
      <c r="A386" s="261" t="s">
        <v>1680</v>
      </c>
      <c r="B386" s="172" t="s">
        <v>2108</v>
      </c>
      <c r="C386" s="172" t="s">
        <v>4040</v>
      </c>
      <c r="D386" s="172" t="s">
        <v>1581</v>
      </c>
      <c r="E386" s="171" t="s">
        <v>1563</v>
      </c>
      <c r="F386" s="285">
        <v>21.67</v>
      </c>
      <c r="G386" s="331">
        <f>ROUND(SUMIF(Anlagenbewegungsdaten!B:B,A386,Anlagenbewegungsdaten!C:C),3)</f>
        <v>0</v>
      </c>
      <c r="H386" s="332">
        <f>IF(ISBLANK(F386),ROUND(SUMIF(Anlagenbewegungsdaten!B:B,A386,Anlagenbewegungsdaten!D:D),2),ROUND(G386*F386%,2))</f>
        <v>0</v>
      </c>
      <c r="I386" s="332">
        <f>ROUND((H386-SUMIF(Anlagenbewegungsdaten!$B:$B,A386,Anlagenbewegungsdaten!D:D)),3)</f>
        <v>0</v>
      </c>
      <c r="J386" s="333" t="s">
        <v>5179</v>
      </c>
      <c r="K386" s="333" t="s">
        <v>5193</v>
      </c>
      <c r="L386" s="510">
        <v>17.34</v>
      </c>
      <c r="M386" s="330">
        <f>ROUND(SUMIF(Anlagenbewegungsdaten_AV!B:B,A386,Anlagenbewegungsdaten_AV!C:C),3)</f>
        <v>0</v>
      </c>
      <c r="N386" s="328">
        <f>IF(ISBLANK(L386),ROUND(SUMIF(Anlagenbewegungsdaten_AV!B:B,A386,Anlagenbewegungsdaten_AV!D:D),2),ROUND(M386*L386%,2))</f>
        <v>0</v>
      </c>
      <c r="O386" s="328">
        <f>ROUND(N386-SUMIF(Anlagenbewegungsdaten_AV!B:B,A386,Anlagenbewegungsdaten_AV!D:D),3)</f>
        <v>0</v>
      </c>
    </row>
    <row r="387" spans="1:15" ht="15" customHeight="1" x14ac:dyDescent="0.25">
      <c r="A387" s="261" t="s">
        <v>2635</v>
      </c>
      <c r="B387" s="172" t="s">
        <v>2108</v>
      </c>
      <c r="C387" s="172" t="s">
        <v>4040</v>
      </c>
      <c r="D387" s="172" t="s">
        <v>2582</v>
      </c>
      <c r="E387" s="172" t="s">
        <v>2576</v>
      </c>
      <c r="F387" s="285">
        <v>21.64</v>
      </c>
      <c r="G387" s="331">
        <f>ROUND(SUMIF(Anlagenbewegungsdaten!B:B,A387,Anlagenbewegungsdaten!C:C),3)</f>
        <v>0</v>
      </c>
      <c r="H387" s="332">
        <f>IF(ISBLANK(F387),ROUND(SUMIF(Anlagenbewegungsdaten!B:B,A387,Anlagenbewegungsdaten!D:D),2),ROUND(G387*F387%,2))</f>
        <v>0</v>
      </c>
      <c r="I387" s="332">
        <f>ROUND((H387-SUMIF(Anlagenbewegungsdaten!$B:$B,A387,Anlagenbewegungsdaten!D:D)),3)</f>
        <v>0</v>
      </c>
      <c r="J387" s="333" t="s">
        <v>5179</v>
      </c>
      <c r="K387" s="333" t="s">
        <v>5193</v>
      </c>
      <c r="L387" s="510">
        <v>17.309999999999999</v>
      </c>
      <c r="M387" s="330">
        <f>ROUND(SUMIF(Anlagenbewegungsdaten_AV!B:B,A387,Anlagenbewegungsdaten_AV!C:C),3)</f>
        <v>0</v>
      </c>
      <c r="N387" s="328">
        <f>IF(ISBLANK(L387),ROUND(SUMIF(Anlagenbewegungsdaten_AV!B:B,A387,Anlagenbewegungsdaten_AV!D:D),2),ROUND(M387*L387%,2))</f>
        <v>0</v>
      </c>
      <c r="O387" s="328">
        <f>ROUND(N387-SUMIF(Anlagenbewegungsdaten_AV!B:B,A387,Anlagenbewegungsdaten_AV!D:D),3)</f>
        <v>0</v>
      </c>
    </row>
    <row r="388" spans="1:15" ht="15" customHeight="1" x14ac:dyDescent="0.25">
      <c r="A388" s="261" t="s">
        <v>3379</v>
      </c>
      <c r="B388" s="172" t="s">
        <v>2108</v>
      </c>
      <c r="C388" s="172" t="s">
        <v>4040</v>
      </c>
      <c r="D388" s="172" t="s">
        <v>3326</v>
      </c>
      <c r="E388" s="172" t="s">
        <v>3320</v>
      </c>
      <c r="F388" s="285">
        <v>21.61</v>
      </c>
      <c r="G388" s="331">
        <f>ROUND(SUMIF(Anlagenbewegungsdaten!B:B,A388,Anlagenbewegungsdaten!C:C),3)</f>
        <v>0</v>
      </c>
      <c r="H388" s="332">
        <f>IF(ISBLANK(F388),ROUND(SUMIF(Anlagenbewegungsdaten!B:B,A388,Anlagenbewegungsdaten!D:D),2),ROUND(G388*F388%,2))</f>
        <v>0</v>
      </c>
      <c r="I388" s="332">
        <f>ROUND((H388-SUMIF(Anlagenbewegungsdaten!$B:$B,A388,Anlagenbewegungsdaten!D:D)),3)</f>
        <v>0</v>
      </c>
      <c r="J388" s="333" t="s">
        <v>5179</v>
      </c>
      <c r="K388" s="333" t="s">
        <v>5193</v>
      </c>
      <c r="L388" s="510">
        <v>17.29</v>
      </c>
      <c r="M388" s="330">
        <f>ROUND(SUMIF(Anlagenbewegungsdaten_AV!B:B,A388,Anlagenbewegungsdaten_AV!C:C),3)</f>
        <v>0</v>
      </c>
      <c r="N388" s="328">
        <f>IF(ISBLANK(L388),ROUND(SUMIF(Anlagenbewegungsdaten_AV!B:B,A388,Anlagenbewegungsdaten_AV!D:D),2),ROUND(M388*L388%,2))</f>
        <v>0</v>
      </c>
      <c r="O388" s="328">
        <f>ROUND(N388-SUMIF(Anlagenbewegungsdaten_AV!B:B,A388,Anlagenbewegungsdaten_AV!D:D),3)</f>
        <v>0</v>
      </c>
    </row>
    <row r="389" spans="1:15" ht="15" customHeight="1" x14ac:dyDescent="0.25">
      <c r="A389" s="273" t="s">
        <v>4152</v>
      </c>
      <c r="B389" s="191" t="s">
        <v>2108</v>
      </c>
      <c r="C389" s="191" t="s">
        <v>4040</v>
      </c>
      <c r="D389" s="191" t="s">
        <v>4099</v>
      </c>
      <c r="E389" s="191" t="s">
        <v>4093</v>
      </c>
      <c r="F389" s="286">
        <v>21.58</v>
      </c>
      <c r="G389" s="331">
        <f>ROUND(SUMIF(Anlagenbewegungsdaten!B:B,A389,Anlagenbewegungsdaten!C:C),3)</f>
        <v>0</v>
      </c>
      <c r="H389" s="332">
        <f>IF(ISBLANK(F389),ROUND(SUMIF(Anlagenbewegungsdaten!B:B,A389,Anlagenbewegungsdaten!D:D),2),ROUND(G389*F389%,2))</f>
        <v>0</v>
      </c>
      <c r="I389" s="332">
        <f>ROUND((H389-SUMIF(Anlagenbewegungsdaten!$B:$B,A389,Anlagenbewegungsdaten!D:D)),3)</f>
        <v>0</v>
      </c>
      <c r="J389" s="333" t="s">
        <v>5179</v>
      </c>
      <c r="K389" s="333" t="s">
        <v>5193</v>
      </c>
      <c r="L389" s="510">
        <v>17.260000000000002</v>
      </c>
      <c r="M389" s="330">
        <f>ROUND(SUMIF(Anlagenbewegungsdaten_AV!B:B,A389,Anlagenbewegungsdaten_AV!C:C),3)</f>
        <v>0</v>
      </c>
      <c r="N389" s="328">
        <f>IF(ISBLANK(L389),ROUND(SUMIF(Anlagenbewegungsdaten_AV!B:B,A389,Anlagenbewegungsdaten_AV!D:D),2),ROUND(M389*L389%,2))</f>
        <v>0</v>
      </c>
      <c r="O389" s="328">
        <f>ROUND(N389-SUMIF(Anlagenbewegungsdaten_AV!B:B,A389,Anlagenbewegungsdaten_AV!D:D),3)</f>
        <v>0</v>
      </c>
    </row>
    <row r="390" spans="1:15" ht="15" customHeight="1" x14ac:dyDescent="0.25">
      <c r="A390" s="261" t="s">
        <v>1681</v>
      </c>
      <c r="B390" s="172" t="s">
        <v>2108</v>
      </c>
      <c r="C390" s="172" t="s">
        <v>4040</v>
      </c>
      <c r="D390" s="172" t="s">
        <v>1583</v>
      </c>
      <c r="E390" s="172" t="s">
        <v>2483</v>
      </c>
      <c r="F390" s="287">
        <v>18.670000000000002</v>
      </c>
      <c r="G390" s="331">
        <f>ROUND(SUMIF(Anlagenbewegungsdaten!B:B,A390,Anlagenbewegungsdaten!C:C),3)</f>
        <v>0</v>
      </c>
      <c r="H390" s="332">
        <f>IF(ISBLANK(F390),ROUND(SUMIF(Anlagenbewegungsdaten!B:B,A390,Anlagenbewegungsdaten!D:D),2),ROUND(G390*F390%,2))</f>
        <v>0</v>
      </c>
      <c r="I390" s="332">
        <f>ROUND((H390-SUMIF(Anlagenbewegungsdaten!$B:$B,A390,Anlagenbewegungsdaten!D:D)),3)</f>
        <v>0</v>
      </c>
      <c r="J390" s="333" t="s">
        <v>5179</v>
      </c>
      <c r="K390" s="333" t="s">
        <v>5193</v>
      </c>
      <c r="L390" s="510">
        <v>14.94</v>
      </c>
      <c r="M390" s="330">
        <f>ROUND(SUMIF(Anlagenbewegungsdaten_AV!B:B,A390,Anlagenbewegungsdaten_AV!C:C),3)</f>
        <v>0</v>
      </c>
      <c r="N390" s="328">
        <f>IF(ISBLANK(L390),ROUND(SUMIF(Anlagenbewegungsdaten_AV!B:B,A390,Anlagenbewegungsdaten_AV!D:D),2),ROUND(M390*L390%,2))</f>
        <v>0</v>
      </c>
      <c r="O390" s="328">
        <f>ROUND(N390-SUMIF(Anlagenbewegungsdaten_AV!B:B,A390,Anlagenbewegungsdaten_AV!D:D),3)</f>
        <v>0</v>
      </c>
    </row>
    <row r="391" spans="1:15" ht="15" customHeight="1" x14ac:dyDescent="0.25">
      <c r="A391" s="261" t="s">
        <v>1682</v>
      </c>
      <c r="B391" s="172" t="s">
        <v>2108</v>
      </c>
      <c r="C391" s="172" t="s">
        <v>4040</v>
      </c>
      <c r="D391" s="172" t="s">
        <v>1585</v>
      </c>
      <c r="E391" s="172" t="s">
        <v>1560</v>
      </c>
      <c r="F391" s="287">
        <v>21.67</v>
      </c>
      <c r="G391" s="331">
        <f>ROUND(SUMIF(Anlagenbewegungsdaten!B:B,A391,Anlagenbewegungsdaten!C:C),3)</f>
        <v>0</v>
      </c>
      <c r="H391" s="332">
        <f>IF(ISBLANK(F391),ROUND(SUMIF(Anlagenbewegungsdaten!B:B,A391,Anlagenbewegungsdaten!D:D),2),ROUND(G391*F391%,2))</f>
        <v>0</v>
      </c>
      <c r="I391" s="332">
        <f>ROUND((H391-SUMIF(Anlagenbewegungsdaten!$B:$B,A391,Anlagenbewegungsdaten!D:D)),3)</f>
        <v>0</v>
      </c>
      <c r="J391" s="333" t="s">
        <v>5179</v>
      </c>
      <c r="K391" s="333" t="s">
        <v>5193</v>
      </c>
      <c r="L391" s="510">
        <v>17.34</v>
      </c>
      <c r="M391" s="330">
        <f>ROUND(SUMIF(Anlagenbewegungsdaten_AV!B:B,A391,Anlagenbewegungsdaten_AV!C:C),3)</f>
        <v>0</v>
      </c>
      <c r="N391" s="328">
        <f>IF(ISBLANK(L391),ROUND(SUMIF(Anlagenbewegungsdaten_AV!B:B,A391,Anlagenbewegungsdaten_AV!D:D),2),ROUND(M391*L391%,2))</f>
        <v>0</v>
      </c>
      <c r="O391" s="328">
        <f>ROUND(N391-SUMIF(Anlagenbewegungsdaten_AV!B:B,A391,Anlagenbewegungsdaten_AV!D:D),3)</f>
        <v>0</v>
      </c>
    </row>
    <row r="392" spans="1:15" ht="15" customHeight="1" x14ac:dyDescent="0.25">
      <c r="A392" s="261" t="s">
        <v>1683</v>
      </c>
      <c r="B392" s="172" t="s">
        <v>2108</v>
      </c>
      <c r="C392" s="172" t="s">
        <v>4040</v>
      </c>
      <c r="D392" s="172" t="s">
        <v>1587</v>
      </c>
      <c r="E392" s="172" t="s">
        <v>1563</v>
      </c>
      <c r="F392" s="287">
        <v>21.67</v>
      </c>
      <c r="G392" s="331">
        <f>ROUND(SUMIF(Anlagenbewegungsdaten!B:B,A392,Anlagenbewegungsdaten!C:C),3)</f>
        <v>0</v>
      </c>
      <c r="H392" s="332">
        <f>IF(ISBLANK(F392),ROUND(SUMIF(Anlagenbewegungsdaten!B:B,A392,Anlagenbewegungsdaten!D:D),2),ROUND(G392*F392%,2))</f>
        <v>0</v>
      </c>
      <c r="I392" s="332">
        <f>ROUND((H392-SUMIF(Anlagenbewegungsdaten!$B:$B,A392,Anlagenbewegungsdaten!D:D)),3)</f>
        <v>0</v>
      </c>
      <c r="J392" s="333" t="s">
        <v>5179</v>
      </c>
      <c r="K392" s="333" t="s">
        <v>5193</v>
      </c>
      <c r="L392" s="510">
        <v>17.34</v>
      </c>
      <c r="M392" s="330">
        <f>ROUND(SUMIF(Anlagenbewegungsdaten_AV!B:B,A392,Anlagenbewegungsdaten_AV!C:C),3)</f>
        <v>0</v>
      </c>
      <c r="N392" s="328">
        <f>IF(ISBLANK(L392),ROUND(SUMIF(Anlagenbewegungsdaten_AV!B:B,A392,Anlagenbewegungsdaten_AV!D:D),2),ROUND(M392*L392%,2))</f>
        <v>0</v>
      </c>
      <c r="O392" s="328">
        <f>ROUND(N392-SUMIF(Anlagenbewegungsdaten_AV!B:B,A392,Anlagenbewegungsdaten_AV!D:D),3)</f>
        <v>0</v>
      </c>
    </row>
    <row r="393" spans="1:15" ht="15" customHeight="1" x14ac:dyDescent="0.25">
      <c r="A393" s="261" t="s">
        <v>2636</v>
      </c>
      <c r="B393" s="172" t="s">
        <v>2108</v>
      </c>
      <c r="C393" s="172" t="s">
        <v>4040</v>
      </c>
      <c r="D393" s="172" t="s">
        <v>2584</v>
      </c>
      <c r="E393" s="172" t="s">
        <v>2576</v>
      </c>
      <c r="F393" s="287">
        <v>21.64</v>
      </c>
      <c r="G393" s="331">
        <f>ROUND(SUMIF(Anlagenbewegungsdaten!B:B,A393,Anlagenbewegungsdaten!C:C),3)</f>
        <v>0</v>
      </c>
      <c r="H393" s="332">
        <f>IF(ISBLANK(F393),ROUND(SUMIF(Anlagenbewegungsdaten!B:B,A393,Anlagenbewegungsdaten!D:D),2),ROUND(G393*F393%,2))</f>
        <v>0</v>
      </c>
      <c r="I393" s="332">
        <f>ROUND((H393-SUMIF(Anlagenbewegungsdaten!$B:$B,A393,Anlagenbewegungsdaten!D:D)),3)</f>
        <v>0</v>
      </c>
      <c r="J393" s="333" t="s">
        <v>5179</v>
      </c>
      <c r="K393" s="333" t="s">
        <v>5193</v>
      </c>
      <c r="L393" s="510">
        <v>17.309999999999999</v>
      </c>
      <c r="M393" s="330">
        <f>ROUND(SUMIF(Anlagenbewegungsdaten_AV!B:B,A393,Anlagenbewegungsdaten_AV!C:C),3)</f>
        <v>0</v>
      </c>
      <c r="N393" s="328">
        <f>IF(ISBLANK(L393),ROUND(SUMIF(Anlagenbewegungsdaten_AV!B:B,A393,Anlagenbewegungsdaten_AV!D:D),2),ROUND(M393*L393%,2))</f>
        <v>0</v>
      </c>
      <c r="O393" s="328">
        <f>ROUND(N393-SUMIF(Anlagenbewegungsdaten_AV!B:B,A393,Anlagenbewegungsdaten_AV!D:D),3)</f>
        <v>0</v>
      </c>
    </row>
    <row r="394" spans="1:15" ht="15" customHeight="1" x14ac:dyDescent="0.25">
      <c r="A394" s="261" t="s">
        <v>3380</v>
      </c>
      <c r="B394" s="172" t="s">
        <v>2108</v>
      </c>
      <c r="C394" s="172" t="s">
        <v>4040</v>
      </c>
      <c r="D394" s="172" t="s">
        <v>3328</v>
      </c>
      <c r="E394" s="172" t="s">
        <v>3320</v>
      </c>
      <c r="F394" s="287">
        <v>21.61</v>
      </c>
      <c r="G394" s="331">
        <f>ROUND(SUMIF(Anlagenbewegungsdaten!B:B,A394,Anlagenbewegungsdaten!C:C),3)</f>
        <v>0</v>
      </c>
      <c r="H394" s="332">
        <f>IF(ISBLANK(F394),ROUND(SUMIF(Anlagenbewegungsdaten!B:B,A394,Anlagenbewegungsdaten!D:D),2),ROUND(G394*F394%,2))</f>
        <v>0</v>
      </c>
      <c r="I394" s="332">
        <f>ROUND((H394-SUMIF(Anlagenbewegungsdaten!$B:$B,A394,Anlagenbewegungsdaten!D:D)),3)</f>
        <v>0</v>
      </c>
      <c r="J394" s="333" t="s">
        <v>5179</v>
      </c>
      <c r="K394" s="333" t="s">
        <v>5193</v>
      </c>
      <c r="L394" s="510">
        <v>17.29</v>
      </c>
      <c r="M394" s="330">
        <f>ROUND(SUMIF(Anlagenbewegungsdaten_AV!B:B,A394,Anlagenbewegungsdaten_AV!C:C),3)</f>
        <v>0</v>
      </c>
      <c r="N394" s="328">
        <f>IF(ISBLANK(L394),ROUND(SUMIF(Anlagenbewegungsdaten_AV!B:B,A394,Anlagenbewegungsdaten_AV!D:D),2),ROUND(M394*L394%,2))</f>
        <v>0</v>
      </c>
      <c r="O394" s="328">
        <f>ROUND(N394-SUMIF(Anlagenbewegungsdaten_AV!B:B,A394,Anlagenbewegungsdaten_AV!D:D),3)</f>
        <v>0</v>
      </c>
    </row>
    <row r="395" spans="1:15" ht="15" customHeight="1" x14ac:dyDescent="0.25">
      <c r="A395" s="273" t="s">
        <v>4153</v>
      </c>
      <c r="B395" s="191" t="s">
        <v>2108</v>
      </c>
      <c r="C395" s="191" t="s">
        <v>4040</v>
      </c>
      <c r="D395" s="191" t="s">
        <v>4101</v>
      </c>
      <c r="E395" s="191" t="s">
        <v>4093</v>
      </c>
      <c r="F395" s="288">
        <v>21.58</v>
      </c>
      <c r="G395" s="331">
        <f>ROUND(SUMIF(Anlagenbewegungsdaten!B:B,A395,Anlagenbewegungsdaten!C:C),3)</f>
        <v>0</v>
      </c>
      <c r="H395" s="332">
        <f>IF(ISBLANK(F395),ROUND(SUMIF(Anlagenbewegungsdaten!B:B,A395,Anlagenbewegungsdaten!D:D),2),ROUND(G395*F395%,2))</f>
        <v>0</v>
      </c>
      <c r="I395" s="332">
        <f>ROUND((H395-SUMIF(Anlagenbewegungsdaten!$B:$B,A395,Anlagenbewegungsdaten!D:D)),3)</f>
        <v>0</v>
      </c>
      <c r="J395" s="333" t="s">
        <v>5179</v>
      </c>
      <c r="K395" s="333" t="s">
        <v>5193</v>
      </c>
      <c r="L395" s="510">
        <v>17.260000000000002</v>
      </c>
      <c r="M395" s="330">
        <f>ROUND(SUMIF(Anlagenbewegungsdaten_AV!B:B,A395,Anlagenbewegungsdaten_AV!C:C),3)</f>
        <v>0</v>
      </c>
      <c r="N395" s="328">
        <f>IF(ISBLANK(L395),ROUND(SUMIF(Anlagenbewegungsdaten_AV!B:B,A395,Anlagenbewegungsdaten_AV!D:D),2),ROUND(M395*L395%,2))</f>
        <v>0</v>
      </c>
      <c r="O395" s="328">
        <f>ROUND(N395-SUMIF(Anlagenbewegungsdaten_AV!B:B,A395,Anlagenbewegungsdaten_AV!D:D),3)</f>
        <v>0</v>
      </c>
    </row>
    <row r="396" spans="1:15" ht="15" customHeight="1" x14ac:dyDescent="0.25">
      <c r="A396" s="261" t="s">
        <v>1684</v>
      </c>
      <c r="B396" s="172" t="s">
        <v>2108</v>
      </c>
      <c r="C396" s="172" t="s">
        <v>4040</v>
      </c>
      <c r="D396" s="172" t="s">
        <v>1589</v>
      </c>
      <c r="E396" s="172" t="s">
        <v>2483</v>
      </c>
      <c r="F396" s="287">
        <v>19.670000000000002</v>
      </c>
      <c r="G396" s="331">
        <f>ROUND(SUMIF(Anlagenbewegungsdaten!B:B,A396,Anlagenbewegungsdaten!C:C),3)</f>
        <v>0</v>
      </c>
      <c r="H396" s="332">
        <f>IF(ISBLANK(F396),ROUND(SUMIF(Anlagenbewegungsdaten!B:B,A396,Anlagenbewegungsdaten!D:D),2),ROUND(G396*F396%,2))</f>
        <v>0</v>
      </c>
      <c r="I396" s="332">
        <f>ROUND((H396-SUMIF(Anlagenbewegungsdaten!$B:$B,A396,Anlagenbewegungsdaten!D:D)),3)</f>
        <v>0</v>
      </c>
      <c r="J396" s="333" t="s">
        <v>5179</v>
      </c>
      <c r="K396" s="333" t="s">
        <v>5193</v>
      </c>
      <c r="L396" s="510">
        <v>15.74</v>
      </c>
      <c r="M396" s="330">
        <f>ROUND(SUMIF(Anlagenbewegungsdaten_AV!B:B,A396,Anlagenbewegungsdaten_AV!C:C),3)</f>
        <v>0</v>
      </c>
      <c r="N396" s="328">
        <f>IF(ISBLANK(L396),ROUND(SUMIF(Anlagenbewegungsdaten_AV!B:B,A396,Anlagenbewegungsdaten_AV!D:D),2),ROUND(M396*L396%,2))</f>
        <v>0</v>
      </c>
      <c r="O396" s="328">
        <f>ROUND(N396-SUMIF(Anlagenbewegungsdaten_AV!B:B,A396,Anlagenbewegungsdaten_AV!D:D),3)</f>
        <v>0</v>
      </c>
    </row>
    <row r="397" spans="1:15" ht="15" customHeight="1" x14ac:dyDescent="0.25">
      <c r="A397" s="261" t="s">
        <v>1685</v>
      </c>
      <c r="B397" s="172" t="s">
        <v>2108</v>
      </c>
      <c r="C397" s="172" t="s">
        <v>4040</v>
      </c>
      <c r="D397" s="182" t="s">
        <v>1591</v>
      </c>
      <c r="E397" s="172" t="s">
        <v>1560</v>
      </c>
      <c r="F397" s="287">
        <v>22.67</v>
      </c>
      <c r="G397" s="331">
        <f>ROUND(SUMIF(Anlagenbewegungsdaten!B:B,A397,Anlagenbewegungsdaten!C:C),3)</f>
        <v>0</v>
      </c>
      <c r="H397" s="332">
        <f>IF(ISBLANK(F397),ROUND(SUMIF(Anlagenbewegungsdaten!B:B,A397,Anlagenbewegungsdaten!D:D),2),ROUND(G397*F397%,2))</f>
        <v>0</v>
      </c>
      <c r="I397" s="332">
        <f>ROUND((H397-SUMIF(Anlagenbewegungsdaten!$B:$B,A397,Anlagenbewegungsdaten!D:D)),3)</f>
        <v>0</v>
      </c>
      <c r="J397" s="333" t="s">
        <v>5179</v>
      </c>
      <c r="K397" s="333" t="s">
        <v>5193</v>
      </c>
      <c r="L397" s="510">
        <v>18.14</v>
      </c>
      <c r="M397" s="330">
        <f>ROUND(SUMIF(Anlagenbewegungsdaten_AV!B:B,A397,Anlagenbewegungsdaten_AV!C:C),3)</f>
        <v>0</v>
      </c>
      <c r="N397" s="328">
        <f>IF(ISBLANK(L397),ROUND(SUMIF(Anlagenbewegungsdaten_AV!B:B,A397,Anlagenbewegungsdaten_AV!D:D),2),ROUND(M397*L397%,2))</f>
        <v>0</v>
      </c>
      <c r="O397" s="328">
        <f>ROUND(N397-SUMIF(Anlagenbewegungsdaten_AV!B:B,A397,Anlagenbewegungsdaten_AV!D:D),3)</f>
        <v>0</v>
      </c>
    </row>
    <row r="398" spans="1:15" ht="15" customHeight="1" x14ac:dyDescent="0.25">
      <c r="A398" s="261" t="s">
        <v>1686</v>
      </c>
      <c r="B398" s="172" t="s">
        <v>2108</v>
      </c>
      <c r="C398" s="172" t="s">
        <v>4040</v>
      </c>
      <c r="D398" s="172" t="s">
        <v>1593</v>
      </c>
      <c r="E398" s="172" t="s">
        <v>1563</v>
      </c>
      <c r="F398" s="287">
        <v>22.67</v>
      </c>
      <c r="G398" s="331">
        <f>ROUND(SUMIF(Anlagenbewegungsdaten!B:B,A398,Anlagenbewegungsdaten!C:C),3)</f>
        <v>0</v>
      </c>
      <c r="H398" s="332">
        <f>IF(ISBLANK(F398),ROUND(SUMIF(Anlagenbewegungsdaten!B:B,A398,Anlagenbewegungsdaten!D:D),2),ROUND(G398*F398%,2))</f>
        <v>0</v>
      </c>
      <c r="I398" s="332">
        <f>ROUND((H398-SUMIF(Anlagenbewegungsdaten!$B:$B,A398,Anlagenbewegungsdaten!D:D)),3)</f>
        <v>0</v>
      </c>
      <c r="J398" s="333" t="s">
        <v>5179</v>
      </c>
      <c r="K398" s="333" t="s">
        <v>5193</v>
      </c>
      <c r="L398" s="510">
        <v>18.14</v>
      </c>
      <c r="M398" s="330">
        <f>ROUND(SUMIF(Anlagenbewegungsdaten_AV!B:B,A398,Anlagenbewegungsdaten_AV!C:C),3)</f>
        <v>0</v>
      </c>
      <c r="N398" s="328">
        <f>IF(ISBLANK(L398),ROUND(SUMIF(Anlagenbewegungsdaten_AV!B:B,A398,Anlagenbewegungsdaten_AV!D:D),2),ROUND(M398*L398%,2))</f>
        <v>0</v>
      </c>
      <c r="O398" s="328">
        <f>ROUND(N398-SUMIF(Anlagenbewegungsdaten_AV!B:B,A398,Anlagenbewegungsdaten_AV!D:D),3)</f>
        <v>0</v>
      </c>
    </row>
    <row r="399" spans="1:15" ht="15" customHeight="1" x14ac:dyDescent="0.25">
      <c r="A399" s="261" t="s">
        <v>2637</v>
      </c>
      <c r="B399" s="172" t="s">
        <v>2108</v>
      </c>
      <c r="C399" s="172" t="s">
        <v>4040</v>
      </c>
      <c r="D399" s="172" t="s">
        <v>2586</v>
      </c>
      <c r="E399" s="172" t="s">
        <v>2576</v>
      </c>
      <c r="F399" s="287">
        <v>22.64</v>
      </c>
      <c r="G399" s="331">
        <f>ROUND(SUMIF(Anlagenbewegungsdaten!B:B,A399,Anlagenbewegungsdaten!C:C),3)</f>
        <v>0</v>
      </c>
      <c r="H399" s="332">
        <f>IF(ISBLANK(F399),ROUND(SUMIF(Anlagenbewegungsdaten!B:B,A399,Anlagenbewegungsdaten!D:D),2),ROUND(G399*F399%,2))</f>
        <v>0</v>
      </c>
      <c r="I399" s="332">
        <f>ROUND((H399-SUMIF(Anlagenbewegungsdaten!$B:$B,A399,Anlagenbewegungsdaten!D:D)),3)</f>
        <v>0</v>
      </c>
      <c r="J399" s="333" t="s">
        <v>5179</v>
      </c>
      <c r="K399" s="333" t="s">
        <v>5193</v>
      </c>
      <c r="L399" s="510">
        <v>18.11</v>
      </c>
      <c r="M399" s="330">
        <f>ROUND(SUMIF(Anlagenbewegungsdaten_AV!B:B,A399,Anlagenbewegungsdaten_AV!C:C),3)</f>
        <v>0</v>
      </c>
      <c r="N399" s="328">
        <f>IF(ISBLANK(L399),ROUND(SUMIF(Anlagenbewegungsdaten_AV!B:B,A399,Anlagenbewegungsdaten_AV!D:D),2),ROUND(M399*L399%,2))</f>
        <v>0</v>
      </c>
      <c r="O399" s="328">
        <f>ROUND(N399-SUMIF(Anlagenbewegungsdaten_AV!B:B,A399,Anlagenbewegungsdaten_AV!D:D),3)</f>
        <v>0</v>
      </c>
    </row>
    <row r="400" spans="1:15" ht="15" customHeight="1" x14ac:dyDescent="0.25">
      <c r="A400" s="261" t="s">
        <v>3381</v>
      </c>
      <c r="B400" s="172" t="s">
        <v>2108</v>
      </c>
      <c r="C400" s="172" t="s">
        <v>4040</v>
      </c>
      <c r="D400" s="172" t="s">
        <v>3330</v>
      </c>
      <c r="E400" s="172" t="s">
        <v>3320</v>
      </c>
      <c r="F400" s="287">
        <v>22.61</v>
      </c>
      <c r="G400" s="331">
        <f>ROUND(SUMIF(Anlagenbewegungsdaten!B:B,A400,Anlagenbewegungsdaten!C:C),3)</f>
        <v>0</v>
      </c>
      <c r="H400" s="332">
        <f>IF(ISBLANK(F400),ROUND(SUMIF(Anlagenbewegungsdaten!B:B,A400,Anlagenbewegungsdaten!D:D),2),ROUND(G400*F400%,2))</f>
        <v>0</v>
      </c>
      <c r="I400" s="332">
        <f>ROUND((H400-SUMIF(Anlagenbewegungsdaten!$B:$B,A400,Anlagenbewegungsdaten!D:D)),3)</f>
        <v>0</v>
      </c>
      <c r="J400" s="333" t="s">
        <v>5179</v>
      </c>
      <c r="K400" s="333" t="s">
        <v>5193</v>
      </c>
      <c r="L400" s="510">
        <v>18.09</v>
      </c>
      <c r="M400" s="330">
        <f>ROUND(SUMIF(Anlagenbewegungsdaten_AV!B:B,A400,Anlagenbewegungsdaten_AV!C:C),3)</f>
        <v>0</v>
      </c>
      <c r="N400" s="328">
        <f>IF(ISBLANK(L400),ROUND(SUMIF(Anlagenbewegungsdaten_AV!B:B,A400,Anlagenbewegungsdaten_AV!D:D),2),ROUND(M400*L400%,2))</f>
        <v>0</v>
      </c>
      <c r="O400" s="328">
        <f>ROUND(N400-SUMIF(Anlagenbewegungsdaten_AV!B:B,A400,Anlagenbewegungsdaten_AV!D:D),3)</f>
        <v>0</v>
      </c>
    </row>
    <row r="401" spans="1:15" ht="15" customHeight="1" x14ac:dyDescent="0.25">
      <c r="A401" s="273" t="s">
        <v>4154</v>
      </c>
      <c r="B401" s="191" t="s">
        <v>2108</v>
      </c>
      <c r="C401" s="191" t="s">
        <v>4040</v>
      </c>
      <c r="D401" s="191" t="s">
        <v>4103</v>
      </c>
      <c r="E401" s="191" t="s">
        <v>4093</v>
      </c>
      <c r="F401" s="288">
        <v>22.58</v>
      </c>
      <c r="G401" s="331">
        <f>ROUND(SUMIF(Anlagenbewegungsdaten!B:B,A401,Anlagenbewegungsdaten!C:C),3)</f>
        <v>0</v>
      </c>
      <c r="H401" s="332">
        <f>IF(ISBLANK(F401),ROUND(SUMIF(Anlagenbewegungsdaten!B:B,A401,Anlagenbewegungsdaten!D:D),2),ROUND(G401*F401%,2))</f>
        <v>0</v>
      </c>
      <c r="I401" s="332">
        <f>ROUND((H401-SUMIF(Anlagenbewegungsdaten!$B:$B,A401,Anlagenbewegungsdaten!D:D)),3)</f>
        <v>0</v>
      </c>
      <c r="J401" s="333" t="s">
        <v>5179</v>
      </c>
      <c r="K401" s="333" t="s">
        <v>5193</v>
      </c>
      <c r="L401" s="510">
        <v>18.059999999999999</v>
      </c>
      <c r="M401" s="330">
        <f>ROUND(SUMIF(Anlagenbewegungsdaten_AV!B:B,A401,Anlagenbewegungsdaten_AV!C:C),3)</f>
        <v>0</v>
      </c>
      <c r="N401" s="328">
        <f>IF(ISBLANK(L401),ROUND(SUMIF(Anlagenbewegungsdaten_AV!B:B,A401,Anlagenbewegungsdaten_AV!D:D),2),ROUND(M401*L401%,2))</f>
        <v>0</v>
      </c>
      <c r="O401" s="328">
        <f>ROUND(N401-SUMIF(Anlagenbewegungsdaten_AV!B:B,A401,Anlagenbewegungsdaten_AV!D:D),3)</f>
        <v>0</v>
      </c>
    </row>
    <row r="402" spans="1:15" ht="15" customHeight="1" x14ac:dyDescent="0.25">
      <c r="A402" s="261" t="s">
        <v>1687</v>
      </c>
      <c r="B402" s="172" t="s">
        <v>2108</v>
      </c>
      <c r="C402" s="172" t="s">
        <v>4040</v>
      </c>
      <c r="D402" s="172" t="s">
        <v>1595</v>
      </c>
      <c r="E402" s="172" t="s">
        <v>2483</v>
      </c>
      <c r="F402" s="287">
        <v>22.67</v>
      </c>
      <c r="G402" s="331">
        <f>ROUND(SUMIF(Anlagenbewegungsdaten!B:B,A402,Anlagenbewegungsdaten!C:C),3)</f>
        <v>0</v>
      </c>
      <c r="H402" s="332">
        <f>IF(ISBLANK(F402),ROUND(SUMIF(Anlagenbewegungsdaten!B:B,A402,Anlagenbewegungsdaten!D:D),2),ROUND(G402*F402%,2))</f>
        <v>0</v>
      </c>
      <c r="I402" s="332">
        <f>ROUND((H402-SUMIF(Anlagenbewegungsdaten!$B:$B,A402,Anlagenbewegungsdaten!D:D)),3)</f>
        <v>0</v>
      </c>
      <c r="J402" s="333" t="s">
        <v>5179</v>
      </c>
      <c r="K402" s="333" t="s">
        <v>5193</v>
      </c>
      <c r="L402" s="510">
        <v>18.14</v>
      </c>
      <c r="M402" s="330">
        <f>ROUND(SUMIF(Anlagenbewegungsdaten_AV!B:B,A402,Anlagenbewegungsdaten_AV!C:C),3)</f>
        <v>0</v>
      </c>
      <c r="N402" s="328">
        <f>IF(ISBLANK(L402),ROUND(SUMIF(Anlagenbewegungsdaten_AV!B:B,A402,Anlagenbewegungsdaten_AV!D:D),2),ROUND(M402*L402%,2))</f>
        <v>0</v>
      </c>
      <c r="O402" s="328">
        <f>ROUND(N402-SUMIF(Anlagenbewegungsdaten_AV!B:B,A402,Anlagenbewegungsdaten_AV!D:D),3)</f>
        <v>0</v>
      </c>
    </row>
    <row r="403" spans="1:15" ht="15" customHeight="1" x14ac:dyDescent="0.25">
      <c r="A403" s="261" t="s">
        <v>1688</v>
      </c>
      <c r="B403" s="172" t="s">
        <v>2108</v>
      </c>
      <c r="C403" s="172" t="s">
        <v>4040</v>
      </c>
      <c r="D403" s="172" t="s">
        <v>1597</v>
      </c>
      <c r="E403" s="172" t="s">
        <v>1560</v>
      </c>
      <c r="F403" s="287">
        <v>25.67</v>
      </c>
      <c r="G403" s="331">
        <f>ROUND(SUMIF(Anlagenbewegungsdaten!B:B,A403,Anlagenbewegungsdaten!C:C),3)</f>
        <v>0</v>
      </c>
      <c r="H403" s="332">
        <f>IF(ISBLANK(F403),ROUND(SUMIF(Anlagenbewegungsdaten!B:B,A403,Anlagenbewegungsdaten!D:D),2),ROUND(G403*F403%,2))</f>
        <v>0</v>
      </c>
      <c r="I403" s="332">
        <f>ROUND((H403-SUMIF(Anlagenbewegungsdaten!$B:$B,A403,Anlagenbewegungsdaten!D:D)),3)</f>
        <v>0</v>
      </c>
      <c r="J403" s="333" t="s">
        <v>5179</v>
      </c>
      <c r="K403" s="333" t="s">
        <v>5193</v>
      </c>
      <c r="L403" s="510">
        <v>20.54</v>
      </c>
      <c r="M403" s="330">
        <f>ROUND(SUMIF(Anlagenbewegungsdaten_AV!B:B,A403,Anlagenbewegungsdaten_AV!C:C),3)</f>
        <v>0</v>
      </c>
      <c r="N403" s="328">
        <f>IF(ISBLANK(L403),ROUND(SUMIF(Anlagenbewegungsdaten_AV!B:B,A403,Anlagenbewegungsdaten_AV!D:D),2),ROUND(M403*L403%,2))</f>
        <v>0</v>
      </c>
      <c r="O403" s="328">
        <f>ROUND(N403-SUMIF(Anlagenbewegungsdaten_AV!B:B,A403,Anlagenbewegungsdaten_AV!D:D),3)</f>
        <v>0</v>
      </c>
    </row>
    <row r="404" spans="1:15" ht="15" customHeight="1" x14ac:dyDescent="0.25">
      <c r="A404" s="261" t="s">
        <v>1689</v>
      </c>
      <c r="B404" s="172" t="s">
        <v>2108</v>
      </c>
      <c r="C404" s="172" t="s">
        <v>4040</v>
      </c>
      <c r="D404" s="172" t="s">
        <v>1599</v>
      </c>
      <c r="E404" s="172" t="s">
        <v>1563</v>
      </c>
      <c r="F404" s="287">
        <v>25.67</v>
      </c>
      <c r="G404" s="331">
        <f>ROUND(SUMIF(Anlagenbewegungsdaten!B:B,A404,Anlagenbewegungsdaten!C:C),3)</f>
        <v>0</v>
      </c>
      <c r="H404" s="332">
        <f>IF(ISBLANK(F404),ROUND(SUMIF(Anlagenbewegungsdaten!B:B,A404,Anlagenbewegungsdaten!D:D),2),ROUND(G404*F404%,2))</f>
        <v>0</v>
      </c>
      <c r="I404" s="332">
        <f>ROUND((H404-SUMIF(Anlagenbewegungsdaten!$B:$B,A404,Anlagenbewegungsdaten!D:D)),3)</f>
        <v>0</v>
      </c>
      <c r="J404" s="333" t="s">
        <v>5179</v>
      </c>
      <c r="K404" s="333" t="s">
        <v>5193</v>
      </c>
      <c r="L404" s="510">
        <v>20.54</v>
      </c>
      <c r="M404" s="330">
        <f>ROUND(SUMIF(Anlagenbewegungsdaten_AV!B:B,A404,Anlagenbewegungsdaten_AV!C:C),3)</f>
        <v>0</v>
      </c>
      <c r="N404" s="328">
        <f>IF(ISBLANK(L404),ROUND(SUMIF(Anlagenbewegungsdaten_AV!B:B,A404,Anlagenbewegungsdaten_AV!D:D),2),ROUND(M404*L404%,2))</f>
        <v>0</v>
      </c>
      <c r="O404" s="328">
        <f>ROUND(N404-SUMIF(Anlagenbewegungsdaten_AV!B:B,A404,Anlagenbewegungsdaten_AV!D:D),3)</f>
        <v>0</v>
      </c>
    </row>
    <row r="405" spans="1:15" ht="15" customHeight="1" x14ac:dyDescent="0.25">
      <c r="A405" s="261" t="s">
        <v>2638</v>
      </c>
      <c r="B405" s="172" t="s">
        <v>2108</v>
      </c>
      <c r="C405" s="172" t="s">
        <v>4040</v>
      </c>
      <c r="D405" s="172" t="s">
        <v>2588</v>
      </c>
      <c r="E405" s="172" t="s">
        <v>2576</v>
      </c>
      <c r="F405" s="287">
        <v>25.64</v>
      </c>
      <c r="G405" s="331">
        <f>ROUND(SUMIF(Anlagenbewegungsdaten!B:B,A405,Anlagenbewegungsdaten!C:C),3)</f>
        <v>0</v>
      </c>
      <c r="H405" s="332">
        <f>IF(ISBLANK(F405),ROUND(SUMIF(Anlagenbewegungsdaten!B:B,A405,Anlagenbewegungsdaten!D:D),2),ROUND(G405*F405%,2))</f>
        <v>0</v>
      </c>
      <c r="I405" s="332">
        <f>ROUND((H405-SUMIF(Anlagenbewegungsdaten!$B:$B,A405,Anlagenbewegungsdaten!D:D)),3)</f>
        <v>0</v>
      </c>
      <c r="J405" s="333" t="s">
        <v>5179</v>
      </c>
      <c r="K405" s="333" t="s">
        <v>5193</v>
      </c>
      <c r="L405" s="510">
        <v>20.51</v>
      </c>
      <c r="M405" s="330">
        <f>ROUND(SUMIF(Anlagenbewegungsdaten_AV!B:B,A405,Anlagenbewegungsdaten_AV!C:C),3)</f>
        <v>0</v>
      </c>
      <c r="N405" s="328">
        <f>IF(ISBLANK(L405),ROUND(SUMIF(Anlagenbewegungsdaten_AV!B:B,A405,Anlagenbewegungsdaten_AV!D:D),2),ROUND(M405*L405%,2))</f>
        <v>0</v>
      </c>
      <c r="O405" s="328">
        <f>ROUND(N405-SUMIF(Anlagenbewegungsdaten_AV!B:B,A405,Anlagenbewegungsdaten_AV!D:D),3)</f>
        <v>0</v>
      </c>
    </row>
    <row r="406" spans="1:15" ht="15" customHeight="1" x14ac:dyDescent="0.25">
      <c r="A406" s="261" t="s">
        <v>3382</v>
      </c>
      <c r="B406" s="172" t="s">
        <v>2108</v>
      </c>
      <c r="C406" s="172" t="s">
        <v>4040</v>
      </c>
      <c r="D406" s="172" t="s">
        <v>3332</v>
      </c>
      <c r="E406" s="172" t="s">
        <v>3320</v>
      </c>
      <c r="F406" s="287">
        <v>25.61</v>
      </c>
      <c r="G406" s="331">
        <f>ROUND(SUMIF(Anlagenbewegungsdaten!B:B,A406,Anlagenbewegungsdaten!C:C),3)</f>
        <v>0</v>
      </c>
      <c r="H406" s="332">
        <f>IF(ISBLANK(F406),ROUND(SUMIF(Anlagenbewegungsdaten!B:B,A406,Anlagenbewegungsdaten!D:D),2),ROUND(G406*F406%,2))</f>
        <v>0</v>
      </c>
      <c r="I406" s="332">
        <f>ROUND((H406-SUMIF(Anlagenbewegungsdaten!$B:$B,A406,Anlagenbewegungsdaten!D:D)),3)</f>
        <v>0</v>
      </c>
      <c r="J406" s="333" t="s">
        <v>5179</v>
      </c>
      <c r="K406" s="333" t="s">
        <v>5193</v>
      </c>
      <c r="L406" s="510">
        <v>20.49</v>
      </c>
      <c r="M406" s="330">
        <f>ROUND(SUMIF(Anlagenbewegungsdaten_AV!B:B,A406,Anlagenbewegungsdaten_AV!C:C),3)</f>
        <v>0</v>
      </c>
      <c r="N406" s="328">
        <f>IF(ISBLANK(L406),ROUND(SUMIF(Anlagenbewegungsdaten_AV!B:B,A406,Anlagenbewegungsdaten_AV!D:D),2),ROUND(M406*L406%,2))</f>
        <v>0</v>
      </c>
      <c r="O406" s="328">
        <f>ROUND(N406-SUMIF(Anlagenbewegungsdaten_AV!B:B,A406,Anlagenbewegungsdaten_AV!D:D),3)</f>
        <v>0</v>
      </c>
    </row>
    <row r="407" spans="1:15" ht="15" customHeight="1" x14ac:dyDescent="0.25">
      <c r="A407" s="273" t="s">
        <v>4155</v>
      </c>
      <c r="B407" s="191" t="s">
        <v>2108</v>
      </c>
      <c r="C407" s="191" t="s">
        <v>4040</v>
      </c>
      <c r="D407" s="191" t="s">
        <v>4105</v>
      </c>
      <c r="E407" s="191" t="s">
        <v>4093</v>
      </c>
      <c r="F407" s="288">
        <v>25.58</v>
      </c>
      <c r="G407" s="331">
        <f>ROUND(SUMIF(Anlagenbewegungsdaten!B:B,A407,Anlagenbewegungsdaten!C:C),3)</f>
        <v>0</v>
      </c>
      <c r="H407" s="332">
        <f>IF(ISBLANK(F407),ROUND(SUMIF(Anlagenbewegungsdaten!B:B,A407,Anlagenbewegungsdaten!D:D),2),ROUND(G407*F407%,2))</f>
        <v>0</v>
      </c>
      <c r="I407" s="332">
        <f>ROUND((H407-SUMIF(Anlagenbewegungsdaten!$B:$B,A407,Anlagenbewegungsdaten!D:D)),3)</f>
        <v>0</v>
      </c>
      <c r="J407" s="333" t="s">
        <v>5179</v>
      </c>
      <c r="K407" s="333" t="s">
        <v>5193</v>
      </c>
      <c r="L407" s="510">
        <v>20.46</v>
      </c>
      <c r="M407" s="330">
        <f>ROUND(SUMIF(Anlagenbewegungsdaten_AV!B:B,A407,Anlagenbewegungsdaten_AV!C:C),3)</f>
        <v>0</v>
      </c>
      <c r="N407" s="328">
        <f>IF(ISBLANK(L407),ROUND(SUMIF(Anlagenbewegungsdaten_AV!B:B,A407,Anlagenbewegungsdaten_AV!D:D),2),ROUND(M407*L407%,2))</f>
        <v>0</v>
      </c>
      <c r="O407" s="328">
        <f>ROUND(N407-SUMIF(Anlagenbewegungsdaten_AV!B:B,A407,Anlagenbewegungsdaten_AV!D:D),3)</f>
        <v>0</v>
      </c>
    </row>
    <row r="408" spans="1:15" ht="15" customHeight="1" x14ac:dyDescent="0.25">
      <c r="A408" s="261" t="s">
        <v>1690</v>
      </c>
      <c r="B408" s="172" t="s">
        <v>2108</v>
      </c>
      <c r="C408" s="172" t="s">
        <v>4040</v>
      </c>
      <c r="D408" s="172" t="s">
        <v>1601</v>
      </c>
      <c r="E408" s="172" t="s">
        <v>2483</v>
      </c>
      <c r="F408" s="287">
        <v>23.67</v>
      </c>
      <c r="G408" s="331">
        <f>ROUND(SUMIF(Anlagenbewegungsdaten!B:B,A408,Anlagenbewegungsdaten!C:C),3)</f>
        <v>0</v>
      </c>
      <c r="H408" s="332">
        <f>IF(ISBLANK(F408),ROUND(SUMIF(Anlagenbewegungsdaten!B:B,A408,Anlagenbewegungsdaten!D:D),2),ROUND(G408*F408%,2))</f>
        <v>0</v>
      </c>
      <c r="I408" s="332">
        <f>ROUND((H408-SUMIF(Anlagenbewegungsdaten!$B:$B,A408,Anlagenbewegungsdaten!D:D)),3)</f>
        <v>0</v>
      </c>
      <c r="J408" s="333" t="s">
        <v>5179</v>
      </c>
      <c r="K408" s="333" t="s">
        <v>5193</v>
      </c>
      <c r="L408" s="510">
        <v>18.940000000000001</v>
      </c>
      <c r="M408" s="330">
        <f>ROUND(SUMIF(Anlagenbewegungsdaten_AV!B:B,A408,Anlagenbewegungsdaten_AV!C:C),3)</f>
        <v>0</v>
      </c>
      <c r="N408" s="328">
        <f>IF(ISBLANK(L408),ROUND(SUMIF(Anlagenbewegungsdaten_AV!B:B,A408,Anlagenbewegungsdaten_AV!D:D),2),ROUND(M408*L408%,2))</f>
        <v>0</v>
      </c>
      <c r="O408" s="328">
        <f>ROUND(N408-SUMIF(Anlagenbewegungsdaten_AV!B:B,A408,Anlagenbewegungsdaten_AV!D:D),3)</f>
        <v>0</v>
      </c>
    </row>
    <row r="409" spans="1:15" ht="15" customHeight="1" x14ac:dyDescent="0.25">
      <c r="A409" s="261" t="s">
        <v>1691</v>
      </c>
      <c r="B409" s="172" t="s">
        <v>2108</v>
      </c>
      <c r="C409" s="172" t="s">
        <v>4040</v>
      </c>
      <c r="D409" s="182" t="s">
        <v>1603</v>
      </c>
      <c r="E409" s="172" t="s">
        <v>1560</v>
      </c>
      <c r="F409" s="287">
        <v>26.67</v>
      </c>
      <c r="G409" s="331">
        <f>ROUND(SUMIF(Anlagenbewegungsdaten!B:B,A409,Anlagenbewegungsdaten!C:C),3)</f>
        <v>0</v>
      </c>
      <c r="H409" s="332">
        <f>IF(ISBLANK(F409),ROUND(SUMIF(Anlagenbewegungsdaten!B:B,A409,Anlagenbewegungsdaten!D:D),2),ROUND(G409*F409%,2))</f>
        <v>0</v>
      </c>
      <c r="I409" s="332">
        <f>ROUND((H409-SUMIF(Anlagenbewegungsdaten!$B:$B,A409,Anlagenbewegungsdaten!D:D)),3)</f>
        <v>0</v>
      </c>
      <c r="J409" s="333" t="s">
        <v>5179</v>
      </c>
      <c r="K409" s="333" t="s">
        <v>5193</v>
      </c>
      <c r="L409" s="510">
        <v>21.34</v>
      </c>
      <c r="M409" s="330">
        <f>ROUND(SUMIF(Anlagenbewegungsdaten_AV!B:B,A409,Anlagenbewegungsdaten_AV!C:C),3)</f>
        <v>0</v>
      </c>
      <c r="N409" s="328">
        <f>IF(ISBLANK(L409),ROUND(SUMIF(Anlagenbewegungsdaten_AV!B:B,A409,Anlagenbewegungsdaten_AV!D:D),2),ROUND(M409*L409%,2))</f>
        <v>0</v>
      </c>
      <c r="O409" s="328">
        <f>ROUND(N409-SUMIF(Anlagenbewegungsdaten_AV!B:B,A409,Anlagenbewegungsdaten_AV!D:D),3)</f>
        <v>0</v>
      </c>
    </row>
    <row r="410" spans="1:15" ht="15" customHeight="1" x14ac:dyDescent="0.25">
      <c r="A410" s="261" t="s">
        <v>1692</v>
      </c>
      <c r="B410" s="172" t="s">
        <v>2108</v>
      </c>
      <c r="C410" s="172" t="s">
        <v>4040</v>
      </c>
      <c r="D410" s="172" t="s">
        <v>1605</v>
      </c>
      <c r="E410" s="172" t="s">
        <v>1563</v>
      </c>
      <c r="F410" s="287">
        <v>26.67</v>
      </c>
      <c r="G410" s="331">
        <f>ROUND(SUMIF(Anlagenbewegungsdaten!B:B,A410,Anlagenbewegungsdaten!C:C),3)</f>
        <v>0</v>
      </c>
      <c r="H410" s="332">
        <f>IF(ISBLANK(F410),ROUND(SUMIF(Anlagenbewegungsdaten!B:B,A410,Anlagenbewegungsdaten!D:D),2),ROUND(G410*F410%,2))</f>
        <v>0</v>
      </c>
      <c r="I410" s="332">
        <f>ROUND((H410-SUMIF(Anlagenbewegungsdaten!$B:$B,A410,Anlagenbewegungsdaten!D:D)),3)</f>
        <v>0</v>
      </c>
      <c r="J410" s="333" t="s">
        <v>5179</v>
      </c>
      <c r="K410" s="333" t="s">
        <v>5193</v>
      </c>
      <c r="L410" s="510">
        <v>21.34</v>
      </c>
      <c r="M410" s="330">
        <f>ROUND(SUMIF(Anlagenbewegungsdaten_AV!B:B,A410,Anlagenbewegungsdaten_AV!C:C),3)</f>
        <v>0</v>
      </c>
      <c r="N410" s="328">
        <f>IF(ISBLANK(L410),ROUND(SUMIF(Anlagenbewegungsdaten_AV!B:B,A410,Anlagenbewegungsdaten_AV!D:D),2),ROUND(M410*L410%,2))</f>
        <v>0</v>
      </c>
      <c r="O410" s="328">
        <f>ROUND(N410-SUMIF(Anlagenbewegungsdaten_AV!B:B,A410,Anlagenbewegungsdaten_AV!D:D),3)</f>
        <v>0</v>
      </c>
    </row>
    <row r="411" spans="1:15" ht="15" customHeight="1" x14ac:dyDescent="0.25">
      <c r="A411" s="261" t="s">
        <v>2639</v>
      </c>
      <c r="B411" s="172" t="s">
        <v>2108</v>
      </c>
      <c r="C411" s="172" t="s">
        <v>4040</v>
      </c>
      <c r="D411" s="172" t="s">
        <v>2590</v>
      </c>
      <c r="E411" s="172" t="s">
        <v>2576</v>
      </c>
      <c r="F411" s="287">
        <v>26.64</v>
      </c>
      <c r="G411" s="331">
        <f>ROUND(SUMIF(Anlagenbewegungsdaten!B:B,A411,Anlagenbewegungsdaten!C:C),3)</f>
        <v>0</v>
      </c>
      <c r="H411" s="332">
        <f>IF(ISBLANK(F411),ROUND(SUMIF(Anlagenbewegungsdaten!B:B,A411,Anlagenbewegungsdaten!D:D),2),ROUND(G411*F411%,2))</f>
        <v>0</v>
      </c>
      <c r="I411" s="332">
        <f>ROUND((H411-SUMIF(Anlagenbewegungsdaten!$B:$B,A411,Anlagenbewegungsdaten!D:D)),3)</f>
        <v>0</v>
      </c>
      <c r="J411" s="333" t="s">
        <v>5179</v>
      </c>
      <c r="K411" s="333" t="s">
        <v>5193</v>
      </c>
      <c r="L411" s="510">
        <v>21.31</v>
      </c>
      <c r="M411" s="330">
        <f>ROUND(SUMIF(Anlagenbewegungsdaten_AV!B:B,A411,Anlagenbewegungsdaten_AV!C:C),3)</f>
        <v>0</v>
      </c>
      <c r="N411" s="328">
        <f>IF(ISBLANK(L411),ROUND(SUMIF(Anlagenbewegungsdaten_AV!B:B,A411,Anlagenbewegungsdaten_AV!D:D),2),ROUND(M411*L411%,2))</f>
        <v>0</v>
      </c>
      <c r="O411" s="328">
        <f>ROUND(N411-SUMIF(Anlagenbewegungsdaten_AV!B:B,A411,Anlagenbewegungsdaten_AV!D:D),3)</f>
        <v>0</v>
      </c>
    </row>
    <row r="412" spans="1:15" ht="15" customHeight="1" x14ac:dyDescent="0.25">
      <c r="A412" s="261" t="s">
        <v>3383</v>
      </c>
      <c r="B412" s="172" t="s">
        <v>2108</v>
      </c>
      <c r="C412" s="172" t="s">
        <v>4040</v>
      </c>
      <c r="D412" s="172" t="s">
        <v>3334</v>
      </c>
      <c r="E412" s="172" t="s">
        <v>3320</v>
      </c>
      <c r="F412" s="287">
        <v>26.61</v>
      </c>
      <c r="G412" s="331">
        <f>ROUND(SUMIF(Anlagenbewegungsdaten!B:B,A412,Anlagenbewegungsdaten!C:C),3)</f>
        <v>0</v>
      </c>
      <c r="H412" s="332">
        <f>IF(ISBLANK(F412),ROUND(SUMIF(Anlagenbewegungsdaten!B:B,A412,Anlagenbewegungsdaten!D:D),2),ROUND(G412*F412%,2))</f>
        <v>0</v>
      </c>
      <c r="I412" s="332">
        <f>ROUND((H412-SUMIF(Anlagenbewegungsdaten!$B:$B,A412,Anlagenbewegungsdaten!D:D)),3)</f>
        <v>0</v>
      </c>
      <c r="J412" s="333" t="s">
        <v>5179</v>
      </c>
      <c r="K412" s="333" t="s">
        <v>5193</v>
      </c>
      <c r="L412" s="510">
        <v>21.29</v>
      </c>
      <c r="M412" s="330">
        <f>ROUND(SUMIF(Anlagenbewegungsdaten_AV!B:B,A412,Anlagenbewegungsdaten_AV!C:C),3)</f>
        <v>0</v>
      </c>
      <c r="N412" s="328">
        <f>IF(ISBLANK(L412),ROUND(SUMIF(Anlagenbewegungsdaten_AV!B:B,A412,Anlagenbewegungsdaten_AV!D:D),2),ROUND(M412*L412%,2))</f>
        <v>0</v>
      </c>
      <c r="O412" s="328">
        <f>ROUND(N412-SUMIF(Anlagenbewegungsdaten_AV!B:B,A412,Anlagenbewegungsdaten_AV!D:D),3)</f>
        <v>0</v>
      </c>
    </row>
    <row r="413" spans="1:15" ht="15" customHeight="1" x14ac:dyDescent="0.25">
      <c r="A413" s="273" t="s">
        <v>4156</v>
      </c>
      <c r="B413" s="191" t="s">
        <v>2108</v>
      </c>
      <c r="C413" s="191" t="s">
        <v>4040</v>
      </c>
      <c r="D413" s="191" t="s">
        <v>4107</v>
      </c>
      <c r="E413" s="191" t="s">
        <v>4093</v>
      </c>
      <c r="F413" s="288">
        <v>26.58</v>
      </c>
      <c r="G413" s="331">
        <f>ROUND(SUMIF(Anlagenbewegungsdaten!B:B,A413,Anlagenbewegungsdaten!C:C),3)</f>
        <v>0</v>
      </c>
      <c r="H413" s="332">
        <f>IF(ISBLANK(F413),ROUND(SUMIF(Anlagenbewegungsdaten!B:B,A413,Anlagenbewegungsdaten!D:D),2),ROUND(G413*F413%,2))</f>
        <v>0</v>
      </c>
      <c r="I413" s="332">
        <f>ROUND((H413-SUMIF(Anlagenbewegungsdaten!$B:$B,A413,Anlagenbewegungsdaten!D:D)),3)</f>
        <v>0</v>
      </c>
      <c r="J413" s="333" t="s">
        <v>5179</v>
      </c>
      <c r="K413" s="333" t="s">
        <v>5193</v>
      </c>
      <c r="L413" s="510">
        <v>21.26</v>
      </c>
      <c r="M413" s="330">
        <f>ROUND(SUMIF(Anlagenbewegungsdaten_AV!B:B,A413,Anlagenbewegungsdaten_AV!C:C),3)</f>
        <v>0</v>
      </c>
      <c r="N413" s="328">
        <f>IF(ISBLANK(L413),ROUND(SUMIF(Anlagenbewegungsdaten_AV!B:B,A413,Anlagenbewegungsdaten_AV!D:D),2),ROUND(M413*L413%,2))</f>
        <v>0</v>
      </c>
      <c r="O413" s="328">
        <f>ROUND(N413-SUMIF(Anlagenbewegungsdaten_AV!B:B,A413,Anlagenbewegungsdaten_AV!D:D),3)</f>
        <v>0</v>
      </c>
    </row>
    <row r="414" spans="1:15" ht="15" customHeight="1" x14ac:dyDescent="0.25">
      <c r="A414" s="261" t="s">
        <v>1693</v>
      </c>
      <c r="B414" s="172" t="s">
        <v>2108</v>
      </c>
      <c r="C414" s="172" t="s">
        <v>4040</v>
      </c>
      <c r="D414" s="172" t="s">
        <v>1607</v>
      </c>
      <c r="E414" s="172" t="s">
        <v>2483</v>
      </c>
      <c r="F414" s="287">
        <v>20.67</v>
      </c>
      <c r="G414" s="331">
        <f>ROUND(SUMIF(Anlagenbewegungsdaten!B:B,A414,Anlagenbewegungsdaten!C:C),3)</f>
        <v>0</v>
      </c>
      <c r="H414" s="332">
        <f>IF(ISBLANK(F414),ROUND(SUMIF(Anlagenbewegungsdaten!B:B,A414,Anlagenbewegungsdaten!D:D),2),ROUND(G414*F414%,2))</f>
        <v>0</v>
      </c>
      <c r="I414" s="332">
        <f>ROUND((H414-SUMIF(Anlagenbewegungsdaten!$B:$B,A414,Anlagenbewegungsdaten!D:D)),3)</f>
        <v>0</v>
      </c>
      <c r="J414" s="333" t="s">
        <v>5179</v>
      </c>
      <c r="K414" s="333" t="s">
        <v>5193</v>
      </c>
      <c r="L414" s="510">
        <v>16.54</v>
      </c>
      <c r="M414" s="330">
        <f>ROUND(SUMIF(Anlagenbewegungsdaten_AV!B:B,A414,Anlagenbewegungsdaten_AV!C:C),3)</f>
        <v>0</v>
      </c>
      <c r="N414" s="328">
        <f>IF(ISBLANK(L414),ROUND(SUMIF(Anlagenbewegungsdaten_AV!B:B,A414,Anlagenbewegungsdaten_AV!D:D),2),ROUND(M414*L414%,2))</f>
        <v>0</v>
      </c>
      <c r="O414" s="328">
        <f>ROUND(N414-SUMIF(Anlagenbewegungsdaten_AV!B:B,A414,Anlagenbewegungsdaten_AV!D:D),3)</f>
        <v>0</v>
      </c>
    </row>
    <row r="415" spans="1:15" ht="15" customHeight="1" x14ac:dyDescent="0.25">
      <c r="A415" s="261" t="s">
        <v>1694</v>
      </c>
      <c r="B415" s="172" t="s">
        <v>2108</v>
      </c>
      <c r="C415" s="172" t="s">
        <v>4040</v>
      </c>
      <c r="D415" s="172" t="s">
        <v>1609</v>
      </c>
      <c r="E415" s="172" t="s">
        <v>1560</v>
      </c>
      <c r="F415" s="287">
        <v>23.67</v>
      </c>
      <c r="G415" s="331">
        <f>ROUND(SUMIF(Anlagenbewegungsdaten!B:B,A415,Anlagenbewegungsdaten!C:C),3)</f>
        <v>0</v>
      </c>
      <c r="H415" s="332">
        <f>IF(ISBLANK(F415),ROUND(SUMIF(Anlagenbewegungsdaten!B:B,A415,Anlagenbewegungsdaten!D:D),2),ROUND(G415*F415%,2))</f>
        <v>0</v>
      </c>
      <c r="I415" s="332">
        <f>ROUND((H415-SUMIF(Anlagenbewegungsdaten!$B:$B,A415,Anlagenbewegungsdaten!D:D)),3)</f>
        <v>0</v>
      </c>
      <c r="J415" s="333" t="s">
        <v>5179</v>
      </c>
      <c r="K415" s="333" t="s">
        <v>5193</v>
      </c>
      <c r="L415" s="510">
        <v>18.940000000000001</v>
      </c>
      <c r="M415" s="330">
        <f>ROUND(SUMIF(Anlagenbewegungsdaten_AV!B:B,A415,Anlagenbewegungsdaten_AV!C:C),3)</f>
        <v>0</v>
      </c>
      <c r="N415" s="328">
        <f>IF(ISBLANK(L415),ROUND(SUMIF(Anlagenbewegungsdaten_AV!B:B,A415,Anlagenbewegungsdaten_AV!D:D),2),ROUND(M415*L415%,2))</f>
        <v>0</v>
      </c>
      <c r="O415" s="328">
        <f>ROUND(N415-SUMIF(Anlagenbewegungsdaten_AV!B:B,A415,Anlagenbewegungsdaten_AV!D:D),3)</f>
        <v>0</v>
      </c>
    </row>
    <row r="416" spans="1:15" ht="15" customHeight="1" x14ac:dyDescent="0.25">
      <c r="A416" s="261" t="s">
        <v>1695</v>
      </c>
      <c r="B416" s="172" t="s">
        <v>2108</v>
      </c>
      <c r="C416" s="172" t="s">
        <v>4040</v>
      </c>
      <c r="D416" s="172" t="s">
        <v>1611</v>
      </c>
      <c r="E416" s="172" t="s">
        <v>1563</v>
      </c>
      <c r="F416" s="287">
        <v>23.67</v>
      </c>
      <c r="G416" s="331">
        <f>ROUND(SUMIF(Anlagenbewegungsdaten!B:B,A416,Anlagenbewegungsdaten!C:C),3)</f>
        <v>0</v>
      </c>
      <c r="H416" s="332">
        <f>IF(ISBLANK(F416),ROUND(SUMIF(Anlagenbewegungsdaten!B:B,A416,Anlagenbewegungsdaten!D:D),2),ROUND(G416*F416%,2))</f>
        <v>0</v>
      </c>
      <c r="I416" s="332">
        <f>ROUND((H416-SUMIF(Anlagenbewegungsdaten!$B:$B,A416,Anlagenbewegungsdaten!D:D)),3)</f>
        <v>0</v>
      </c>
      <c r="J416" s="333" t="s">
        <v>5179</v>
      </c>
      <c r="K416" s="333" t="s">
        <v>5193</v>
      </c>
      <c r="L416" s="510">
        <v>18.940000000000001</v>
      </c>
      <c r="M416" s="330">
        <f>ROUND(SUMIF(Anlagenbewegungsdaten_AV!B:B,A416,Anlagenbewegungsdaten_AV!C:C),3)</f>
        <v>0</v>
      </c>
      <c r="N416" s="328">
        <f>IF(ISBLANK(L416),ROUND(SUMIF(Anlagenbewegungsdaten_AV!B:B,A416,Anlagenbewegungsdaten_AV!D:D),2),ROUND(M416*L416%,2))</f>
        <v>0</v>
      </c>
      <c r="O416" s="328">
        <f>ROUND(N416-SUMIF(Anlagenbewegungsdaten_AV!B:B,A416,Anlagenbewegungsdaten_AV!D:D),3)</f>
        <v>0</v>
      </c>
    </row>
    <row r="417" spans="1:15" ht="15" customHeight="1" x14ac:dyDescent="0.25">
      <c r="A417" s="261" t="s">
        <v>2640</v>
      </c>
      <c r="B417" s="172" t="s">
        <v>2108</v>
      </c>
      <c r="C417" s="172" t="s">
        <v>4040</v>
      </c>
      <c r="D417" s="172" t="s">
        <v>2592</v>
      </c>
      <c r="E417" s="172" t="s">
        <v>2576</v>
      </c>
      <c r="F417" s="287">
        <v>23.64</v>
      </c>
      <c r="G417" s="331">
        <f>ROUND(SUMIF(Anlagenbewegungsdaten!B:B,A417,Anlagenbewegungsdaten!C:C),3)</f>
        <v>0</v>
      </c>
      <c r="H417" s="332">
        <f>IF(ISBLANK(F417),ROUND(SUMIF(Anlagenbewegungsdaten!B:B,A417,Anlagenbewegungsdaten!D:D),2),ROUND(G417*F417%,2))</f>
        <v>0</v>
      </c>
      <c r="I417" s="332">
        <f>ROUND((H417-SUMIF(Anlagenbewegungsdaten!$B:$B,A417,Anlagenbewegungsdaten!D:D)),3)</f>
        <v>0</v>
      </c>
      <c r="J417" s="333" t="s">
        <v>5179</v>
      </c>
      <c r="K417" s="333" t="s">
        <v>5193</v>
      </c>
      <c r="L417" s="510">
        <v>18.91</v>
      </c>
      <c r="M417" s="330">
        <f>ROUND(SUMIF(Anlagenbewegungsdaten_AV!B:B,A417,Anlagenbewegungsdaten_AV!C:C),3)</f>
        <v>0</v>
      </c>
      <c r="N417" s="328">
        <f>IF(ISBLANK(L417),ROUND(SUMIF(Anlagenbewegungsdaten_AV!B:B,A417,Anlagenbewegungsdaten_AV!D:D),2),ROUND(M417*L417%,2))</f>
        <v>0</v>
      </c>
      <c r="O417" s="328">
        <f>ROUND(N417-SUMIF(Anlagenbewegungsdaten_AV!B:B,A417,Anlagenbewegungsdaten_AV!D:D),3)</f>
        <v>0</v>
      </c>
    </row>
    <row r="418" spans="1:15" ht="15" customHeight="1" x14ac:dyDescent="0.25">
      <c r="A418" s="261" t="s">
        <v>3384</v>
      </c>
      <c r="B418" s="172" t="s">
        <v>2108</v>
      </c>
      <c r="C418" s="172" t="s">
        <v>4040</v>
      </c>
      <c r="D418" s="172" t="s">
        <v>3336</v>
      </c>
      <c r="E418" s="172" t="s">
        <v>3320</v>
      </c>
      <c r="F418" s="287">
        <v>23.61</v>
      </c>
      <c r="G418" s="331">
        <f>ROUND(SUMIF(Anlagenbewegungsdaten!B:B,A418,Anlagenbewegungsdaten!C:C),3)</f>
        <v>0</v>
      </c>
      <c r="H418" s="332">
        <f>IF(ISBLANK(F418),ROUND(SUMIF(Anlagenbewegungsdaten!B:B,A418,Anlagenbewegungsdaten!D:D),2),ROUND(G418*F418%,2))</f>
        <v>0</v>
      </c>
      <c r="I418" s="332">
        <f>ROUND((H418-SUMIF(Anlagenbewegungsdaten!$B:$B,A418,Anlagenbewegungsdaten!D:D)),3)</f>
        <v>0</v>
      </c>
      <c r="J418" s="333" t="s">
        <v>5179</v>
      </c>
      <c r="K418" s="333" t="s">
        <v>5193</v>
      </c>
      <c r="L418" s="510">
        <v>18.89</v>
      </c>
      <c r="M418" s="330">
        <f>ROUND(SUMIF(Anlagenbewegungsdaten_AV!B:B,A418,Anlagenbewegungsdaten_AV!C:C),3)</f>
        <v>0</v>
      </c>
      <c r="N418" s="328">
        <f>IF(ISBLANK(L418),ROUND(SUMIF(Anlagenbewegungsdaten_AV!B:B,A418,Anlagenbewegungsdaten_AV!D:D),2),ROUND(M418*L418%,2))</f>
        <v>0</v>
      </c>
      <c r="O418" s="328">
        <f>ROUND(N418-SUMIF(Anlagenbewegungsdaten_AV!B:B,A418,Anlagenbewegungsdaten_AV!D:D),3)</f>
        <v>0</v>
      </c>
    </row>
    <row r="419" spans="1:15" ht="15" customHeight="1" x14ac:dyDescent="0.25">
      <c r="A419" s="273" t="s">
        <v>4157</v>
      </c>
      <c r="B419" s="191" t="s">
        <v>2108</v>
      </c>
      <c r="C419" s="191" t="s">
        <v>4040</v>
      </c>
      <c r="D419" s="191" t="s">
        <v>4109</v>
      </c>
      <c r="E419" s="191" t="s">
        <v>4093</v>
      </c>
      <c r="F419" s="288">
        <v>23.58</v>
      </c>
      <c r="G419" s="331">
        <f>ROUND(SUMIF(Anlagenbewegungsdaten!B:B,A419,Anlagenbewegungsdaten!C:C),3)</f>
        <v>0</v>
      </c>
      <c r="H419" s="332">
        <f>IF(ISBLANK(F419),ROUND(SUMIF(Anlagenbewegungsdaten!B:B,A419,Anlagenbewegungsdaten!D:D),2),ROUND(G419*F419%,2))</f>
        <v>0</v>
      </c>
      <c r="I419" s="332">
        <f>ROUND((H419-SUMIF(Anlagenbewegungsdaten!$B:$B,A419,Anlagenbewegungsdaten!D:D)),3)</f>
        <v>0</v>
      </c>
      <c r="J419" s="333" t="s">
        <v>5179</v>
      </c>
      <c r="K419" s="333" t="s">
        <v>5193</v>
      </c>
      <c r="L419" s="510">
        <v>18.86</v>
      </c>
      <c r="M419" s="330">
        <f>ROUND(SUMIF(Anlagenbewegungsdaten_AV!B:B,A419,Anlagenbewegungsdaten_AV!C:C),3)</f>
        <v>0</v>
      </c>
      <c r="N419" s="328">
        <f>IF(ISBLANK(L419),ROUND(SUMIF(Anlagenbewegungsdaten_AV!B:B,A419,Anlagenbewegungsdaten_AV!D:D),2),ROUND(M419*L419%,2))</f>
        <v>0</v>
      </c>
      <c r="O419" s="328">
        <f>ROUND(N419-SUMIF(Anlagenbewegungsdaten_AV!B:B,A419,Anlagenbewegungsdaten_AV!D:D),3)</f>
        <v>0</v>
      </c>
    </row>
    <row r="420" spans="1:15" ht="15" customHeight="1" x14ac:dyDescent="0.25">
      <c r="A420" s="261" t="s">
        <v>1696</v>
      </c>
      <c r="B420" s="172" t="s">
        <v>2108</v>
      </c>
      <c r="C420" s="172" t="s">
        <v>4040</v>
      </c>
      <c r="D420" s="172" t="s">
        <v>1613</v>
      </c>
      <c r="E420" s="172" t="s">
        <v>2483</v>
      </c>
      <c r="F420" s="287">
        <v>21.67</v>
      </c>
      <c r="G420" s="331">
        <f>ROUND(SUMIF(Anlagenbewegungsdaten!B:B,A420,Anlagenbewegungsdaten!C:C),3)</f>
        <v>0</v>
      </c>
      <c r="H420" s="332">
        <f>IF(ISBLANK(F420),ROUND(SUMIF(Anlagenbewegungsdaten!B:B,A420,Anlagenbewegungsdaten!D:D),2),ROUND(G420*F420%,2))</f>
        <v>0</v>
      </c>
      <c r="I420" s="332">
        <f>ROUND((H420-SUMIF(Anlagenbewegungsdaten!$B:$B,A420,Anlagenbewegungsdaten!D:D)),3)</f>
        <v>0</v>
      </c>
      <c r="J420" s="333" t="s">
        <v>5179</v>
      </c>
      <c r="K420" s="333" t="s">
        <v>5193</v>
      </c>
      <c r="L420" s="510">
        <v>17.34</v>
      </c>
      <c r="M420" s="330">
        <f>ROUND(SUMIF(Anlagenbewegungsdaten_AV!B:B,A420,Anlagenbewegungsdaten_AV!C:C),3)</f>
        <v>0</v>
      </c>
      <c r="N420" s="328">
        <f>IF(ISBLANK(L420),ROUND(SUMIF(Anlagenbewegungsdaten_AV!B:B,A420,Anlagenbewegungsdaten_AV!D:D),2),ROUND(M420*L420%,2))</f>
        <v>0</v>
      </c>
      <c r="O420" s="328">
        <f>ROUND(N420-SUMIF(Anlagenbewegungsdaten_AV!B:B,A420,Anlagenbewegungsdaten_AV!D:D),3)</f>
        <v>0</v>
      </c>
    </row>
    <row r="421" spans="1:15" ht="15" customHeight="1" x14ac:dyDescent="0.25">
      <c r="A421" s="261" t="s">
        <v>1697</v>
      </c>
      <c r="B421" s="172" t="s">
        <v>2108</v>
      </c>
      <c r="C421" s="172" t="s">
        <v>4040</v>
      </c>
      <c r="D421" s="182" t="s">
        <v>1615</v>
      </c>
      <c r="E421" s="172" t="s">
        <v>1560</v>
      </c>
      <c r="F421" s="287">
        <v>24.67</v>
      </c>
      <c r="G421" s="331">
        <f>ROUND(SUMIF(Anlagenbewegungsdaten!B:B,A421,Anlagenbewegungsdaten!C:C),3)</f>
        <v>0</v>
      </c>
      <c r="H421" s="332">
        <f>IF(ISBLANK(F421),ROUND(SUMIF(Anlagenbewegungsdaten!B:B,A421,Anlagenbewegungsdaten!D:D),2),ROUND(G421*F421%,2))</f>
        <v>0</v>
      </c>
      <c r="I421" s="332">
        <f>ROUND((H421-SUMIF(Anlagenbewegungsdaten!$B:$B,A421,Anlagenbewegungsdaten!D:D)),3)</f>
        <v>0</v>
      </c>
      <c r="J421" s="333" t="s">
        <v>5179</v>
      </c>
      <c r="K421" s="333" t="s">
        <v>5193</v>
      </c>
      <c r="L421" s="510">
        <v>19.739999999999998</v>
      </c>
      <c r="M421" s="330">
        <f>ROUND(SUMIF(Anlagenbewegungsdaten_AV!B:B,A421,Anlagenbewegungsdaten_AV!C:C),3)</f>
        <v>0</v>
      </c>
      <c r="N421" s="328">
        <f>IF(ISBLANK(L421),ROUND(SUMIF(Anlagenbewegungsdaten_AV!B:B,A421,Anlagenbewegungsdaten_AV!D:D),2),ROUND(M421*L421%,2))</f>
        <v>0</v>
      </c>
      <c r="O421" s="328">
        <f>ROUND(N421-SUMIF(Anlagenbewegungsdaten_AV!B:B,A421,Anlagenbewegungsdaten_AV!D:D),3)</f>
        <v>0</v>
      </c>
    </row>
    <row r="422" spans="1:15" ht="15" customHeight="1" x14ac:dyDescent="0.25">
      <c r="A422" s="261" t="s">
        <v>1698</v>
      </c>
      <c r="B422" s="172" t="s">
        <v>2108</v>
      </c>
      <c r="C422" s="172" t="s">
        <v>4040</v>
      </c>
      <c r="D422" s="172" t="s">
        <v>1617</v>
      </c>
      <c r="E422" s="172" t="s">
        <v>1563</v>
      </c>
      <c r="F422" s="287">
        <v>24.67</v>
      </c>
      <c r="G422" s="331">
        <f>ROUND(SUMIF(Anlagenbewegungsdaten!B:B,A422,Anlagenbewegungsdaten!C:C),3)</f>
        <v>0</v>
      </c>
      <c r="H422" s="332">
        <f>IF(ISBLANK(F422),ROUND(SUMIF(Anlagenbewegungsdaten!B:B,A422,Anlagenbewegungsdaten!D:D),2),ROUND(G422*F422%,2))</f>
        <v>0</v>
      </c>
      <c r="I422" s="332">
        <f>ROUND((H422-SUMIF(Anlagenbewegungsdaten!$B:$B,A422,Anlagenbewegungsdaten!D:D)),3)</f>
        <v>0</v>
      </c>
      <c r="J422" s="333" t="s">
        <v>5179</v>
      </c>
      <c r="K422" s="333" t="s">
        <v>5193</v>
      </c>
      <c r="L422" s="510">
        <v>19.739999999999998</v>
      </c>
      <c r="M422" s="330">
        <f>ROUND(SUMIF(Anlagenbewegungsdaten_AV!B:B,A422,Anlagenbewegungsdaten_AV!C:C),3)</f>
        <v>0</v>
      </c>
      <c r="N422" s="328">
        <f>IF(ISBLANK(L422),ROUND(SUMIF(Anlagenbewegungsdaten_AV!B:B,A422,Anlagenbewegungsdaten_AV!D:D),2),ROUND(M422*L422%,2))</f>
        <v>0</v>
      </c>
      <c r="O422" s="328">
        <f>ROUND(N422-SUMIF(Anlagenbewegungsdaten_AV!B:B,A422,Anlagenbewegungsdaten_AV!D:D),3)</f>
        <v>0</v>
      </c>
    </row>
    <row r="423" spans="1:15" ht="15" customHeight="1" x14ac:dyDescent="0.25">
      <c r="A423" s="261" t="s">
        <v>2641</v>
      </c>
      <c r="B423" s="172" t="s">
        <v>2108</v>
      </c>
      <c r="C423" s="172" t="s">
        <v>4040</v>
      </c>
      <c r="D423" s="172" t="s">
        <v>2594</v>
      </c>
      <c r="E423" s="172" t="s">
        <v>2576</v>
      </c>
      <c r="F423" s="287">
        <v>24.64</v>
      </c>
      <c r="G423" s="331">
        <f>ROUND(SUMIF(Anlagenbewegungsdaten!B:B,A423,Anlagenbewegungsdaten!C:C),3)</f>
        <v>0</v>
      </c>
      <c r="H423" s="332">
        <f>IF(ISBLANK(F423),ROUND(SUMIF(Anlagenbewegungsdaten!B:B,A423,Anlagenbewegungsdaten!D:D),2),ROUND(G423*F423%,2))</f>
        <v>0</v>
      </c>
      <c r="I423" s="332">
        <f>ROUND((H423-SUMIF(Anlagenbewegungsdaten!$B:$B,A423,Anlagenbewegungsdaten!D:D)),3)</f>
        <v>0</v>
      </c>
      <c r="J423" s="333" t="s">
        <v>5179</v>
      </c>
      <c r="K423" s="333" t="s">
        <v>5193</v>
      </c>
      <c r="L423" s="510">
        <v>19.71</v>
      </c>
      <c r="M423" s="330">
        <f>ROUND(SUMIF(Anlagenbewegungsdaten_AV!B:B,A423,Anlagenbewegungsdaten_AV!C:C),3)</f>
        <v>0</v>
      </c>
      <c r="N423" s="328">
        <f>IF(ISBLANK(L423),ROUND(SUMIF(Anlagenbewegungsdaten_AV!B:B,A423,Anlagenbewegungsdaten_AV!D:D),2),ROUND(M423*L423%,2))</f>
        <v>0</v>
      </c>
      <c r="O423" s="328">
        <f>ROUND(N423-SUMIF(Anlagenbewegungsdaten_AV!B:B,A423,Anlagenbewegungsdaten_AV!D:D),3)</f>
        <v>0</v>
      </c>
    </row>
    <row r="424" spans="1:15" ht="15" customHeight="1" x14ac:dyDescent="0.25">
      <c r="A424" s="261" t="s">
        <v>3385</v>
      </c>
      <c r="B424" s="172" t="s">
        <v>2108</v>
      </c>
      <c r="C424" s="172" t="s">
        <v>4040</v>
      </c>
      <c r="D424" s="172" t="s">
        <v>3338</v>
      </c>
      <c r="E424" s="172" t="s">
        <v>3320</v>
      </c>
      <c r="F424" s="287">
        <v>24.61</v>
      </c>
      <c r="G424" s="331">
        <f>ROUND(SUMIF(Anlagenbewegungsdaten!B:B,A424,Anlagenbewegungsdaten!C:C),3)</f>
        <v>0</v>
      </c>
      <c r="H424" s="332">
        <f>IF(ISBLANK(F424),ROUND(SUMIF(Anlagenbewegungsdaten!B:B,A424,Anlagenbewegungsdaten!D:D),2),ROUND(G424*F424%,2))</f>
        <v>0</v>
      </c>
      <c r="I424" s="332">
        <f>ROUND((H424-SUMIF(Anlagenbewegungsdaten!$B:$B,A424,Anlagenbewegungsdaten!D:D)),3)</f>
        <v>0</v>
      </c>
      <c r="J424" s="333" t="s">
        <v>5179</v>
      </c>
      <c r="K424" s="333" t="s">
        <v>5193</v>
      </c>
      <c r="L424" s="510">
        <v>19.690000000000001</v>
      </c>
      <c r="M424" s="330">
        <f>ROUND(SUMIF(Anlagenbewegungsdaten_AV!B:B,A424,Anlagenbewegungsdaten_AV!C:C),3)</f>
        <v>0</v>
      </c>
      <c r="N424" s="328">
        <f>IF(ISBLANK(L424),ROUND(SUMIF(Anlagenbewegungsdaten_AV!B:B,A424,Anlagenbewegungsdaten_AV!D:D),2),ROUND(M424*L424%,2))</f>
        <v>0</v>
      </c>
      <c r="O424" s="328">
        <f>ROUND(N424-SUMIF(Anlagenbewegungsdaten_AV!B:B,A424,Anlagenbewegungsdaten_AV!D:D),3)</f>
        <v>0</v>
      </c>
    </row>
    <row r="425" spans="1:15" ht="15" customHeight="1" x14ac:dyDescent="0.25">
      <c r="A425" s="273" t="s">
        <v>4158</v>
      </c>
      <c r="B425" s="191" t="s">
        <v>2108</v>
      </c>
      <c r="C425" s="191" t="s">
        <v>4040</v>
      </c>
      <c r="D425" s="191" t="s">
        <v>4111</v>
      </c>
      <c r="E425" s="191" t="s">
        <v>4093</v>
      </c>
      <c r="F425" s="288">
        <v>24.58</v>
      </c>
      <c r="G425" s="331">
        <f>ROUND(SUMIF(Anlagenbewegungsdaten!B:B,A425,Anlagenbewegungsdaten!C:C),3)</f>
        <v>0</v>
      </c>
      <c r="H425" s="332">
        <f>IF(ISBLANK(F425),ROUND(SUMIF(Anlagenbewegungsdaten!B:B,A425,Anlagenbewegungsdaten!D:D),2),ROUND(G425*F425%,2))</f>
        <v>0</v>
      </c>
      <c r="I425" s="332">
        <f>ROUND((H425-SUMIF(Anlagenbewegungsdaten!$B:$B,A425,Anlagenbewegungsdaten!D:D)),3)</f>
        <v>0</v>
      </c>
      <c r="J425" s="333" t="s">
        <v>5179</v>
      </c>
      <c r="K425" s="333" t="s">
        <v>5193</v>
      </c>
      <c r="L425" s="510">
        <v>19.66</v>
      </c>
      <c r="M425" s="330">
        <f>ROUND(SUMIF(Anlagenbewegungsdaten_AV!B:B,A425,Anlagenbewegungsdaten_AV!C:C),3)</f>
        <v>0</v>
      </c>
      <c r="N425" s="328">
        <f>IF(ISBLANK(L425),ROUND(SUMIF(Anlagenbewegungsdaten_AV!B:B,A425,Anlagenbewegungsdaten_AV!D:D),2),ROUND(M425*L425%,2))</f>
        <v>0</v>
      </c>
      <c r="O425" s="328">
        <f>ROUND(N425-SUMIF(Anlagenbewegungsdaten_AV!B:B,A425,Anlagenbewegungsdaten_AV!D:D),3)</f>
        <v>0</v>
      </c>
    </row>
    <row r="426" spans="1:15" ht="15" customHeight="1" x14ac:dyDescent="0.25">
      <c r="A426" s="261" t="s">
        <v>1699</v>
      </c>
      <c r="B426" s="172" t="s">
        <v>2108</v>
      </c>
      <c r="C426" s="172" t="s">
        <v>4040</v>
      </c>
      <c r="D426" s="172" t="s">
        <v>1619</v>
      </c>
      <c r="E426" s="172" t="s">
        <v>2483</v>
      </c>
      <c r="F426" s="287">
        <v>24.67</v>
      </c>
      <c r="G426" s="331">
        <f>ROUND(SUMIF(Anlagenbewegungsdaten!B:B,A426,Anlagenbewegungsdaten!C:C),3)</f>
        <v>0</v>
      </c>
      <c r="H426" s="332">
        <f>IF(ISBLANK(F426),ROUND(SUMIF(Anlagenbewegungsdaten!B:B,A426,Anlagenbewegungsdaten!D:D),2),ROUND(G426*F426%,2))</f>
        <v>0</v>
      </c>
      <c r="I426" s="332">
        <f>ROUND((H426-SUMIF(Anlagenbewegungsdaten!$B:$B,A426,Anlagenbewegungsdaten!D:D)),3)</f>
        <v>0</v>
      </c>
      <c r="J426" s="333" t="s">
        <v>5179</v>
      </c>
      <c r="K426" s="333" t="s">
        <v>5193</v>
      </c>
      <c r="L426" s="510">
        <v>19.739999999999998</v>
      </c>
      <c r="M426" s="330">
        <f>ROUND(SUMIF(Anlagenbewegungsdaten_AV!B:B,A426,Anlagenbewegungsdaten_AV!C:C),3)</f>
        <v>0</v>
      </c>
      <c r="N426" s="328">
        <f>IF(ISBLANK(L426),ROUND(SUMIF(Anlagenbewegungsdaten_AV!B:B,A426,Anlagenbewegungsdaten_AV!D:D),2),ROUND(M426*L426%,2))</f>
        <v>0</v>
      </c>
      <c r="O426" s="328">
        <f>ROUND(N426-SUMIF(Anlagenbewegungsdaten_AV!B:B,A426,Anlagenbewegungsdaten_AV!D:D),3)</f>
        <v>0</v>
      </c>
    </row>
    <row r="427" spans="1:15" ht="15" customHeight="1" x14ac:dyDescent="0.25">
      <c r="A427" s="261" t="s">
        <v>1700</v>
      </c>
      <c r="B427" s="172" t="s">
        <v>2108</v>
      </c>
      <c r="C427" s="172" t="s">
        <v>4040</v>
      </c>
      <c r="D427" s="172" t="s">
        <v>1621</v>
      </c>
      <c r="E427" s="172" t="s">
        <v>1560</v>
      </c>
      <c r="F427" s="287">
        <v>27.67</v>
      </c>
      <c r="G427" s="331">
        <f>ROUND(SUMIF(Anlagenbewegungsdaten!B:B,A427,Anlagenbewegungsdaten!C:C),3)</f>
        <v>0</v>
      </c>
      <c r="H427" s="332">
        <f>IF(ISBLANK(F427),ROUND(SUMIF(Anlagenbewegungsdaten!B:B,A427,Anlagenbewegungsdaten!D:D),2),ROUND(G427*F427%,2))</f>
        <v>0</v>
      </c>
      <c r="I427" s="332">
        <f>ROUND((H427-SUMIF(Anlagenbewegungsdaten!$B:$B,A427,Anlagenbewegungsdaten!D:D)),3)</f>
        <v>0</v>
      </c>
      <c r="J427" s="333" t="s">
        <v>5179</v>
      </c>
      <c r="K427" s="333" t="s">
        <v>5193</v>
      </c>
      <c r="L427" s="510">
        <v>22.14</v>
      </c>
      <c r="M427" s="330">
        <f>ROUND(SUMIF(Anlagenbewegungsdaten_AV!B:B,A427,Anlagenbewegungsdaten_AV!C:C),3)</f>
        <v>0</v>
      </c>
      <c r="N427" s="328">
        <f>IF(ISBLANK(L427),ROUND(SUMIF(Anlagenbewegungsdaten_AV!B:B,A427,Anlagenbewegungsdaten_AV!D:D),2),ROUND(M427*L427%,2))</f>
        <v>0</v>
      </c>
      <c r="O427" s="328">
        <f>ROUND(N427-SUMIF(Anlagenbewegungsdaten_AV!B:B,A427,Anlagenbewegungsdaten_AV!D:D),3)</f>
        <v>0</v>
      </c>
    </row>
    <row r="428" spans="1:15" ht="15" customHeight="1" x14ac:dyDescent="0.25">
      <c r="A428" s="261" t="s">
        <v>1701</v>
      </c>
      <c r="B428" s="172" t="s">
        <v>2108</v>
      </c>
      <c r="C428" s="172" t="s">
        <v>4040</v>
      </c>
      <c r="D428" s="172" t="s">
        <v>1623</v>
      </c>
      <c r="E428" s="172" t="s">
        <v>1563</v>
      </c>
      <c r="F428" s="287">
        <v>27.67</v>
      </c>
      <c r="G428" s="331">
        <f>ROUND(SUMIF(Anlagenbewegungsdaten!B:B,A428,Anlagenbewegungsdaten!C:C),3)</f>
        <v>0</v>
      </c>
      <c r="H428" s="332">
        <f>IF(ISBLANK(F428),ROUND(SUMIF(Anlagenbewegungsdaten!B:B,A428,Anlagenbewegungsdaten!D:D),2),ROUND(G428*F428%,2))</f>
        <v>0</v>
      </c>
      <c r="I428" s="332">
        <f>ROUND((H428-SUMIF(Anlagenbewegungsdaten!$B:$B,A428,Anlagenbewegungsdaten!D:D)),3)</f>
        <v>0</v>
      </c>
      <c r="J428" s="333" t="s">
        <v>5179</v>
      </c>
      <c r="K428" s="333" t="s">
        <v>5193</v>
      </c>
      <c r="L428" s="510">
        <v>22.14</v>
      </c>
      <c r="M428" s="330">
        <f>ROUND(SUMIF(Anlagenbewegungsdaten_AV!B:B,A428,Anlagenbewegungsdaten_AV!C:C),3)</f>
        <v>0</v>
      </c>
      <c r="N428" s="328">
        <f>IF(ISBLANK(L428),ROUND(SUMIF(Anlagenbewegungsdaten_AV!B:B,A428,Anlagenbewegungsdaten_AV!D:D),2),ROUND(M428*L428%,2))</f>
        <v>0</v>
      </c>
      <c r="O428" s="328">
        <f>ROUND(N428-SUMIF(Anlagenbewegungsdaten_AV!B:B,A428,Anlagenbewegungsdaten_AV!D:D),3)</f>
        <v>0</v>
      </c>
    </row>
    <row r="429" spans="1:15" ht="15" customHeight="1" x14ac:dyDescent="0.25">
      <c r="A429" s="261" t="s">
        <v>2642</v>
      </c>
      <c r="B429" s="172" t="s">
        <v>2108</v>
      </c>
      <c r="C429" s="172" t="s">
        <v>4040</v>
      </c>
      <c r="D429" s="172" t="s">
        <v>2596</v>
      </c>
      <c r="E429" s="172" t="s">
        <v>2576</v>
      </c>
      <c r="F429" s="287">
        <v>27.64</v>
      </c>
      <c r="G429" s="331">
        <f>ROUND(SUMIF(Anlagenbewegungsdaten!B:B,A429,Anlagenbewegungsdaten!C:C),3)</f>
        <v>0</v>
      </c>
      <c r="H429" s="332">
        <f>IF(ISBLANK(F429),ROUND(SUMIF(Anlagenbewegungsdaten!B:B,A429,Anlagenbewegungsdaten!D:D),2),ROUND(G429*F429%,2))</f>
        <v>0</v>
      </c>
      <c r="I429" s="332">
        <f>ROUND((H429-SUMIF(Anlagenbewegungsdaten!$B:$B,A429,Anlagenbewegungsdaten!D:D)),3)</f>
        <v>0</v>
      </c>
      <c r="J429" s="333" t="s">
        <v>5179</v>
      </c>
      <c r="K429" s="333" t="s">
        <v>5193</v>
      </c>
      <c r="L429" s="510">
        <v>22.11</v>
      </c>
      <c r="M429" s="330">
        <f>ROUND(SUMIF(Anlagenbewegungsdaten_AV!B:B,A429,Anlagenbewegungsdaten_AV!C:C),3)</f>
        <v>0</v>
      </c>
      <c r="N429" s="328">
        <f>IF(ISBLANK(L429),ROUND(SUMIF(Anlagenbewegungsdaten_AV!B:B,A429,Anlagenbewegungsdaten_AV!D:D),2),ROUND(M429*L429%,2))</f>
        <v>0</v>
      </c>
      <c r="O429" s="328">
        <f>ROUND(N429-SUMIF(Anlagenbewegungsdaten_AV!B:B,A429,Anlagenbewegungsdaten_AV!D:D),3)</f>
        <v>0</v>
      </c>
    </row>
    <row r="430" spans="1:15" ht="15" customHeight="1" x14ac:dyDescent="0.25">
      <c r="A430" s="261" t="s">
        <v>3386</v>
      </c>
      <c r="B430" s="172" t="s">
        <v>2108</v>
      </c>
      <c r="C430" s="172" t="s">
        <v>4040</v>
      </c>
      <c r="D430" s="172" t="s">
        <v>3340</v>
      </c>
      <c r="E430" s="172" t="s">
        <v>3320</v>
      </c>
      <c r="F430" s="287">
        <v>27.61</v>
      </c>
      <c r="G430" s="331">
        <f>ROUND(SUMIF(Anlagenbewegungsdaten!B:B,A430,Anlagenbewegungsdaten!C:C),3)</f>
        <v>0</v>
      </c>
      <c r="H430" s="332">
        <f>IF(ISBLANK(F430),ROUND(SUMIF(Anlagenbewegungsdaten!B:B,A430,Anlagenbewegungsdaten!D:D),2),ROUND(G430*F430%,2))</f>
        <v>0</v>
      </c>
      <c r="I430" s="332">
        <f>ROUND((H430-SUMIF(Anlagenbewegungsdaten!$B:$B,A430,Anlagenbewegungsdaten!D:D)),3)</f>
        <v>0</v>
      </c>
      <c r="J430" s="333" t="s">
        <v>5179</v>
      </c>
      <c r="K430" s="333" t="s">
        <v>5193</v>
      </c>
      <c r="L430" s="510">
        <v>22.09</v>
      </c>
      <c r="M430" s="330">
        <f>ROUND(SUMIF(Anlagenbewegungsdaten_AV!B:B,A430,Anlagenbewegungsdaten_AV!C:C),3)</f>
        <v>0</v>
      </c>
      <c r="N430" s="328">
        <f>IF(ISBLANK(L430),ROUND(SUMIF(Anlagenbewegungsdaten_AV!B:B,A430,Anlagenbewegungsdaten_AV!D:D),2),ROUND(M430*L430%,2))</f>
        <v>0</v>
      </c>
      <c r="O430" s="328">
        <f>ROUND(N430-SUMIF(Anlagenbewegungsdaten_AV!B:B,A430,Anlagenbewegungsdaten_AV!D:D),3)</f>
        <v>0</v>
      </c>
    </row>
    <row r="431" spans="1:15" ht="15" customHeight="1" x14ac:dyDescent="0.25">
      <c r="A431" s="273" t="s">
        <v>4159</v>
      </c>
      <c r="B431" s="191" t="s">
        <v>2108</v>
      </c>
      <c r="C431" s="191" t="s">
        <v>4040</v>
      </c>
      <c r="D431" s="191" t="s">
        <v>4113</v>
      </c>
      <c r="E431" s="191" t="s">
        <v>4093</v>
      </c>
      <c r="F431" s="288">
        <v>27.58</v>
      </c>
      <c r="G431" s="331">
        <f>ROUND(SUMIF(Anlagenbewegungsdaten!B:B,A431,Anlagenbewegungsdaten!C:C),3)</f>
        <v>0</v>
      </c>
      <c r="H431" s="332">
        <f>IF(ISBLANK(F431),ROUND(SUMIF(Anlagenbewegungsdaten!B:B,A431,Anlagenbewegungsdaten!D:D),2),ROUND(G431*F431%,2))</f>
        <v>0</v>
      </c>
      <c r="I431" s="332">
        <f>ROUND((H431-SUMIF(Anlagenbewegungsdaten!$B:$B,A431,Anlagenbewegungsdaten!D:D)),3)</f>
        <v>0</v>
      </c>
      <c r="J431" s="333" t="s">
        <v>5179</v>
      </c>
      <c r="K431" s="333" t="s">
        <v>5193</v>
      </c>
      <c r="L431" s="510">
        <v>22.06</v>
      </c>
      <c r="M431" s="330">
        <f>ROUND(SUMIF(Anlagenbewegungsdaten_AV!B:B,A431,Anlagenbewegungsdaten_AV!C:C),3)</f>
        <v>0</v>
      </c>
      <c r="N431" s="328">
        <f>IF(ISBLANK(L431),ROUND(SUMIF(Anlagenbewegungsdaten_AV!B:B,A431,Anlagenbewegungsdaten_AV!D:D),2),ROUND(M431*L431%,2))</f>
        <v>0</v>
      </c>
      <c r="O431" s="328">
        <f>ROUND(N431-SUMIF(Anlagenbewegungsdaten_AV!B:B,A431,Anlagenbewegungsdaten_AV!D:D),3)</f>
        <v>0</v>
      </c>
    </row>
    <row r="432" spans="1:15" ht="15" customHeight="1" x14ac:dyDescent="0.25">
      <c r="A432" s="261" t="s">
        <v>1702</v>
      </c>
      <c r="B432" s="172" t="s">
        <v>2108</v>
      </c>
      <c r="C432" s="172" t="s">
        <v>4040</v>
      </c>
      <c r="D432" s="172" t="s">
        <v>1625</v>
      </c>
      <c r="E432" s="172" t="s">
        <v>2483</v>
      </c>
      <c r="F432" s="287">
        <v>25.67</v>
      </c>
      <c r="G432" s="331">
        <f>ROUND(SUMIF(Anlagenbewegungsdaten!B:B,A432,Anlagenbewegungsdaten!C:C),3)</f>
        <v>0</v>
      </c>
      <c r="H432" s="332">
        <f>IF(ISBLANK(F432),ROUND(SUMIF(Anlagenbewegungsdaten!B:B,A432,Anlagenbewegungsdaten!D:D),2),ROUND(G432*F432%,2))</f>
        <v>0</v>
      </c>
      <c r="I432" s="332">
        <f>ROUND((H432-SUMIF(Anlagenbewegungsdaten!$B:$B,A432,Anlagenbewegungsdaten!D:D)),3)</f>
        <v>0</v>
      </c>
      <c r="J432" s="333" t="s">
        <v>5179</v>
      </c>
      <c r="K432" s="333" t="s">
        <v>5193</v>
      </c>
      <c r="L432" s="510">
        <v>20.54</v>
      </c>
      <c r="M432" s="330">
        <f>ROUND(SUMIF(Anlagenbewegungsdaten_AV!B:B,A432,Anlagenbewegungsdaten_AV!C:C),3)</f>
        <v>0</v>
      </c>
      <c r="N432" s="328">
        <f>IF(ISBLANK(L432),ROUND(SUMIF(Anlagenbewegungsdaten_AV!B:B,A432,Anlagenbewegungsdaten_AV!D:D),2),ROUND(M432*L432%,2))</f>
        <v>0</v>
      </c>
      <c r="O432" s="328">
        <f>ROUND(N432-SUMIF(Anlagenbewegungsdaten_AV!B:B,A432,Anlagenbewegungsdaten_AV!D:D),3)</f>
        <v>0</v>
      </c>
    </row>
    <row r="433" spans="1:15" ht="15" customHeight="1" x14ac:dyDescent="0.25">
      <c r="A433" s="261" t="s">
        <v>1703</v>
      </c>
      <c r="B433" s="172" t="s">
        <v>2108</v>
      </c>
      <c r="C433" s="172" t="s">
        <v>4040</v>
      </c>
      <c r="D433" s="182" t="s">
        <v>1627</v>
      </c>
      <c r="E433" s="172" t="s">
        <v>1560</v>
      </c>
      <c r="F433" s="287">
        <v>28.67</v>
      </c>
      <c r="G433" s="331">
        <f>ROUND(SUMIF(Anlagenbewegungsdaten!B:B,A433,Anlagenbewegungsdaten!C:C),3)</f>
        <v>0</v>
      </c>
      <c r="H433" s="332">
        <f>IF(ISBLANK(F433),ROUND(SUMIF(Anlagenbewegungsdaten!B:B,A433,Anlagenbewegungsdaten!D:D),2),ROUND(G433*F433%,2))</f>
        <v>0</v>
      </c>
      <c r="I433" s="332">
        <f>ROUND((H433-SUMIF(Anlagenbewegungsdaten!$B:$B,A433,Anlagenbewegungsdaten!D:D)),3)</f>
        <v>0</v>
      </c>
      <c r="J433" s="333" t="s">
        <v>5179</v>
      </c>
      <c r="K433" s="333" t="s">
        <v>5193</v>
      </c>
      <c r="L433" s="510">
        <v>22.94</v>
      </c>
      <c r="M433" s="330">
        <f>ROUND(SUMIF(Anlagenbewegungsdaten_AV!B:B,A433,Anlagenbewegungsdaten_AV!C:C),3)</f>
        <v>0</v>
      </c>
      <c r="N433" s="328">
        <f>IF(ISBLANK(L433),ROUND(SUMIF(Anlagenbewegungsdaten_AV!B:B,A433,Anlagenbewegungsdaten_AV!D:D),2),ROUND(M433*L433%,2))</f>
        <v>0</v>
      </c>
      <c r="O433" s="328">
        <f>ROUND(N433-SUMIF(Anlagenbewegungsdaten_AV!B:B,A433,Anlagenbewegungsdaten_AV!D:D),3)</f>
        <v>0</v>
      </c>
    </row>
    <row r="434" spans="1:15" ht="15" customHeight="1" x14ac:dyDescent="0.25">
      <c r="A434" s="261" t="s">
        <v>1704</v>
      </c>
      <c r="B434" s="172" t="s">
        <v>2108</v>
      </c>
      <c r="C434" s="172" t="s">
        <v>4040</v>
      </c>
      <c r="D434" s="172" t="s">
        <v>1629</v>
      </c>
      <c r="E434" s="172" t="s">
        <v>1563</v>
      </c>
      <c r="F434" s="287">
        <v>28.67</v>
      </c>
      <c r="G434" s="331">
        <f>ROUND(SUMIF(Anlagenbewegungsdaten!B:B,A434,Anlagenbewegungsdaten!C:C),3)</f>
        <v>0</v>
      </c>
      <c r="H434" s="332">
        <f>IF(ISBLANK(F434),ROUND(SUMIF(Anlagenbewegungsdaten!B:B,A434,Anlagenbewegungsdaten!D:D),2),ROUND(G434*F434%,2))</f>
        <v>0</v>
      </c>
      <c r="I434" s="332">
        <f>ROUND((H434-SUMIF(Anlagenbewegungsdaten!$B:$B,A434,Anlagenbewegungsdaten!D:D)),3)</f>
        <v>0</v>
      </c>
      <c r="J434" s="333" t="s">
        <v>5179</v>
      </c>
      <c r="K434" s="333" t="s">
        <v>5193</v>
      </c>
      <c r="L434" s="510">
        <v>22.94</v>
      </c>
      <c r="M434" s="330">
        <f>ROUND(SUMIF(Anlagenbewegungsdaten_AV!B:B,A434,Anlagenbewegungsdaten_AV!C:C),3)</f>
        <v>0</v>
      </c>
      <c r="N434" s="328">
        <f>IF(ISBLANK(L434),ROUND(SUMIF(Anlagenbewegungsdaten_AV!B:B,A434,Anlagenbewegungsdaten_AV!D:D),2),ROUND(M434*L434%,2))</f>
        <v>0</v>
      </c>
      <c r="O434" s="328">
        <f>ROUND(N434-SUMIF(Anlagenbewegungsdaten_AV!B:B,A434,Anlagenbewegungsdaten_AV!D:D),3)</f>
        <v>0</v>
      </c>
    </row>
    <row r="435" spans="1:15" ht="15" customHeight="1" x14ac:dyDescent="0.25">
      <c r="A435" s="261" t="s">
        <v>2643</v>
      </c>
      <c r="B435" s="172" t="s">
        <v>2108</v>
      </c>
      <c r="C435" s="172" t="s">
        <v>4040</v>
      </c>
      <c r="D435" s="172" t="s">
        <v>2598</v>
      </c>
      <c r="E435" s="172" t="s">
        <v>2576</v>
      </c>
      <c r="F435" s="287">
        <v>28.64</v>
      </c>
      <c r="G435" s="331">
        <f>ROUND(SUMIF(Anlagenbewegungsdaten!B:B,A435,Anlagenbewegungsdaten!C:C),3)</f>
        <v>0</v>
      </c>
      <c r="H435" s="332">
        <f>IF(ISBLANK(F435),ROUND(SUMIF(Anlagenbewegungsdaten!B:B,A435,Anlagenbewegungsdaten!D:D),2),ROUND(G435*F435%,2))</f>
        <v>0</v>
      </c>
      <c r="I435" s="332">
        <f>ROUND((H435-SUMIF(Anlagenbewegungsdaten!$B:$B,A435,Anlagenbewegungsdaten!D:D)),3)</f>
        <v>0</v>
      </c>
      <c r="J435" s="333" t="s">
        <v>5179</v>
      </c>
      <c r="K435" s="333" t="s">
        <v>5193</v>
      </c>
      <c r="L435" s="510">
        <v>22.91</v>
      </c>
      <c r="M435" s="330">
        <f>ROUND(SUMIF(Anlagenbewegungsdaten_AV!B:B,A435,Anlagenbewegungsdaten_AV!C:C),3)</f>
        <v>0</v>
      </c>
      <c r="N435" s="328">
        <f>IF(ISBLANK(L435),ROUND(SUMIF(Anlagenbewegungsdaten_AV!B:B,A435,Anlagenbewegungsdaten_AV!D:D),2),ROUND(M435*L435%,2))</f>
        <v>0</v>
      </c>
      <c r="O435" s="328">
        <f>ROUND(N435-SUMIF(Anlagenbewegungsdaten_AV!B:B,A435,Anlagenbewegungsdaten_AV!D:D),3)</f>
        <v>0</v>
      </c>
    </row>
    <row r="436" spans="1:15" ht="15" customHeight="1" x14ac:dyDescent="0.25">
      <c r="A436" s="261" t="s">
        <v>3387</v>
      </c>
      <c r="B436" s="172" t="s">
        <v>2108</v>
      </c>
      <c r="C436" s="172" t="s">
        <v>4040</v>
      </c>
      <c r="D436" s="172" t="s">
        <v>3342</v>
      </c>
      <c r="E436" s="172" t="s">
        <v>3320</v>
      </c>
      <c r="F436" s="287">
        <v>28.61</v>
      </c>
      <c r="G436" s="331">
        <f>ROUND(SUMIF(Anlagenbewegungsdaten!B:B,A436,Anlagenbewegungsdaten!C:C),3)</f>
        <v>0</v>
      </c>
      <c r="H436" s="332">
        <f>IF(ISBLANK(F436),ROUND(SUMIF(Anlagenbewegungsdaten!B:B,A436,Anlagenbewegungsdaten!D:D),2),ROUND(G436*F436%,2))</f>
        <v>0</v>
      </c>
      <c r="I436" s="332">
        <f>ROUND((H436-SUMIF(Anlagenbewegungsdaten!$B:$B,A436,Anlagenbewegungsdaten!D:D)),3)</f>
        <v>0</v>
      </c>
      <c r="J436" s="333" t="s">
        <v>5179</v>
      </c>
      <c r="K436" s="333" t="s">
        <v>5193</v>
      </c>
      <c r="L436" s="510">
        <v>22.89</v>
      </c>
      <c r="M436" s="330">
        <f>ROUND(SUMIF(Anlagenbewegungsdaten_AV!B:B,A436,Anlagenbewegungsdaten_AV!C:C),3)</f>
        <v>0</v>
      </c>
      <c r="N436" s="328">
        <f>IF(ISBLANK(L436),ROUND(SUMIF(Anlagenbewegungsdaten_AV!B:B,A436,Anlagenbewegungsdaten_AV!D:D),2),ROUND(M436*L436%,2))</f>
        <v>0</v>
      </c>
      <c r="O436" s="328">
        <f>ROUND(N436-SUMIF(Anlagenbewegungsdaten_AV!B:B,A436,Anlagenbewegungsdaten_AV!D:D),3)</f>
        <v>0</v>
      </c>
    </row>
    <row r="437" spans="1:15" ht="15" customHeight="1" x14ac:dyDescent="0.25">
      <c r="A437" s="273" t="s">
        <v>4160</v>
      </c>
      <c r="B437" s="191" t="s">
        <v>2108</v>
      </c>
      <c r="C437" s="191" t="s">
        <v>4040</v>
      </c>
      <c r="D437" s="191" t="s">
        <v>4115</v>
      </c>
      <c r="E437" s="191" t="s">
        <v>4093</v>
      </c>
      <c r="F437" s="288">
        <v>28.58</v>
      </c>
      <c r="G437" s="331">
        <f>ROUND(SUMIF(Anlagenbewegungsdaten!B:B,A437,Anlagenbewegungsdaten!C:C),3)</f>
        <v>0</v>
      </c>
      <c r="H437" s="332">
        <f>IF(ISBLANK(F437),ROUND(SUMIF(Anlagenbewegungsdaten!B:B,A437,Anlagenbewegungsdaten!D:D),2),ROUND(G437*F437%,2))</f>
        <v>0</v>
      </c>
      <c r="I437" s="332">
        <f>ROUND((H437-SUMIF(Anlagenbewegungsdaten!$B:$B,A437,Anlagenbewegungsdaten!D:D)),3)</f>
        <v>0</v>
      </c>
      <c r="J437" s="333" t="s">
        <v>5179</v>
      </c>
      <c r="K437" s="333" t="s">
        <v>5193</v>
      </c>
      <c r="L437" s="510">
        <v>22.86</v>
      </c>
      <c r="M437" s="330">
        <f>ROUND(SUMIF(Anlagenbewegungsdaten_AV!B:B,A437,Anlagenbewegungsdaten_AV!C:C),3)</f>
        <v>0</v>
      </c>
      <c r="N437" s="328">
        <f>IF(ISBLANK(L437),ROUND(SUMIF(Anlagenbewegungsdaten_AV!B:B,A437,Anlagenbewegungsdaten_AV!D:D),2),ROUND(M437*L437%,2))</f>
        <v>0</v>
      </c>
      <c r="O437" s="328">
        <f>ROUND(N437-SUMIF(Anlagenbewegungsdaten_AV!B:B,A437,Anlagenbewegungsdaten_AV!D:D),3)</f>
        <v>0</v>
      </c>
    </row>
    <row r="438" spans="1:15" ht="15" customHeight="1" x14ac:dyDescent="0.25">
      <c r="A438" s="259" t="s">
        <v>2469</v>
      </c>
      <c r="B438" s="166" t="s">
        <v>2108</v>
      </c>
      <c r="C438" s="166" t="s">
        <v>4040</v>
      </c>
      <c r="D438" s="173" t="s">
        <v>1630</v>
      </c>
      <c r="E438" s="187" t="s">
        <v>2483</v>
      </c>
      <c r="F438" s="180">
        <v>10.1</v>
      </c>
      <c r="G438" s="331">
        <f>ROUND(SUMIF(Anlagenbewegungsdaten!B:B,A438,Anlagenbewegungsdaten!C:C),3)</f>
        <v>0</v>
      </c>
      <c r="H438" s="332">
        <f>IF(ISBLANK(F438),ROUND(SUMIF(Anlagenbewegungsdaten!B:B,A438,Anlagenbewegungsdaten!D:D),2),ROUND(G438*F438%,2))</f>
        <v>0</v>
      </c>
      <c r="I438" s="332">
        <f>ROUND((H438-SUMIF(Anlagenbewegungsdaten!$B:$B,A438,Anlagenbewegungsdaten!D:D)),3)</f>
        <v>0</v>
      </c>
      <c r="J438" s="333" t="s">
        <v>5179</v>
      </c>
      <c r="K438" s="333" t="s">
        <v>5193</v>
      </c>
      <c r="L438" s="510">
        <v>8.08</v>
      </c>
      <c r="M438" s="330">
        <f>ROUND(SUMIF(Anlagenbewegungsdaten_AV!B:B,A438,Anlagenbewegungsdaten_AV!C:C),3)</f>
        <v>0</v>
      </c>
      <c r="N438" s="328">
        <f>IF(ISBLANK(L438),ROUND(SUMIF(Anlagenbewegungsdaten_AV!B:B,A438,Anlagenbewegungsdaten_AV!D:D),2),ROUND(M438*L438%,2))</f>
        <v>0</v>
      </c>
      <c r="O438" s="328">
        <f>ROUND(N438-SUMIF(Anlagenbewegungsdaten_AV!B:B,A438,Anlagenbewegungsdaten_AV!D:D),3)</f>
        <v>0</v>
      </c>
    </row>
    <row r="439" spans="1:15" ht="15" customHeight="1" x14ac:dyDescent="0.25">
      <c r="A439" s="261" t="s">
        <v>1705</v>
      </c>
      <c r="B439" s="172" t="s">
        <v>2108</v>
      </c>
      <c r="C439" s="172" t="s">
        <v>4040</v>
      </c>
      <c r="D439" s="172" t="s">
        <v>1632</v>
      </c>
      <c r="E439" s="172" t="s">
        <v>1560</v>
      </c>
      <c r="F439" s="285">
        <v>13.1</v>
      </c>
      <c r="G439" s="331">
        <f>ROUND(SUMIF(Anlagenbewegungsdaten!B:B,A439,Anlagenbewegungsdaten!C:C),3)</f>
        <v>0</v>
      </c>
      <c r="H439" s="332">
        <f>IF(ISBLANK(F439),ROUND(SUMIF(Anlagenbewegungsdaten!B:B,A439,Anlagenbewegungsdaten!D:D),2),ROUND(G439*F439%,2))</f>
        <v>0</v>
      </c>
      <c r="I439" s="332">
        <f>ROUND((H439-SUMIF(Anlagenbewegungsdaten!$B:$B,A439,Anlagenbewegungsdaten!D:D)),3)</f>
        <v>0</v>
      </c>
      <c r="J439" s="333" t="s">
        <v>5179</v>
      </c>
      <c r="K439" s="333" t="s">
        <v>5193</v>
      </c>
      <c r="L439" s="510">
        <v>10.48</v>
      </c>
      <c r="M439" s="330">
        <f>ROUND(SUMIF(Anlagenbewegungsdaten_AV!B:B,A439,Anlagenbewegungsdaten_AV!C:C),3)</f>
        <v>0</v>
      </c>
      <c r="N439" s="328">
        <f>IF(ISBLANK(L439),ROUND(SUMIF(Anlagenbewegungsdaten_AV!B:B,A439,Anlagenbewegungsdaten_AV!D:D),2),ROUND(M439*L439%,2))</f>
        <v>0</v>
      </c>
      <c r="O439" s="328">
        <f>ROUND(N439-SUMIF(Anlagenbewegungsdaten_AV!B:B,A439,Anlagenbewegungsdaten_AV!D:D),3)</f>
        <v>0</v>
      </c>
    </row>
    <row r="440" spans="1:15" ht="15" customHeight="1" x14ac:dyDescent="0.25">
      <c r="A440" s="261" t="s">
        <v>1706</v>
      </c>
      <c r="B440" s="172" t="s">
        <v>2108</v>
      </c>
      <c r="C440" s="171" t="s">
        <v>4040</v>
      </c>
      <c r="D440" s="172" t="s">
        <v>1634</v>
      </c>
      <c r="E440" s="171" t="s">
        <v>1563</v>
      </c>
      <c r="F440" s="285">
        <v>13.1</v>
      </c>
      <c r="G440" s="331">
        <f>ROUND(SUMIF(Anlagenbewegungsdaten!B:B,A440,Anlagenbewegungsdaten!C:C),3)</f>
        <v>0</v>
      </c>
      <c r="H440" s="332">
        <f>IF(ISBLANK(F440),ROUND(SUMIF(Anlagenbewegungsdaten!B:B,A440,Anlagenbewegungsdaten!D:D),2),ROUND(G440*F440%,2))</f>
        <v>0</v>
      </c>
      <c r="I440" s="332">
        <f>ROUND((H440-SUMIF(Anlagenbewegungsdaten!$B:$B,A440,Anlagenbewegungsdaten!D:D)),3)</f>
        <v>0</v>
      </c>
      <c r="J440" s="333" t="s">
        <v>5179</v>
      </c>
      <c r="K440" s="333" t="s">
        <v>5193</v>
      </c>
      <c r="L440" s="510">
        <v>10.48</v>
      </c>
      <c r="M440" s="330">
        <f>ROUND(SUMIF(Anlagenbewegungsdaten_AV!B:B,A440,Anlagenbewegungsdaten_AV!C:C),3)</f>
        <v>0</v>
      </c>
      <c r="N440" s="328">
        <f>IF(ISBLANK(L440),ROUND(SUMIF(Anlagenbewegungsdaten_AV!B:B,A440,Anlagenbewegungsdaten_AV!D:D),2),ROUND(M440*L440%,2))</f>
        <v>0</v>
      </c>
      <c r="O440" s="328">
        <f>ROUND(N440-SUMIF(Anlagenbewegungsdaten_AV!B:B,A440,Anlagenbewegungsdaten_AV!D:D),3)</f>
        <v>0</v>
      </c>
    </row>
    <row r="441" spans="1:15" ht="15" customHeight="1" x14ac:dyDescent="0.25">
      <c r="A441" s="261" t="s">
        <v>2644</v>
      </c>
      <c r="B441" s="172" t="s">
        <v>2108</v>
      </c>
      <c r="C441" s="171" t="s">
        <v>4040</v>
      </c>
      <c r="D441" s="172" t="s">
        <v>2600</v>
      </c>
      <c r="E441" s="172" t="s">
        <v>2576</v>
      </c>
      <c r="F441" s="285">
        <v>13.07</v>
      </c>
      <c r="G441" s="331">
        <f>ROUND(SUMIF(Anlagenbewegungsdaten!B:B,A441,Anlagenbewegungsdaten!C:C),3)</f>
        <v>0</v>
      </c>
      <c r="H441" s="332">
        <f>IF(ISBLANK(F441),ROUND(SUMIF(Anlagenbewegungsdaten!B:B,A441,Anlagenbewegungsdaten!D:D),2),ROUND(G441*F441%,2))</f>
        <v>0</v>
      </c>
      <c r="I441" s="332">
        <f>ROUND((H441-SUMIF(Anlagenbewegungsdaten!$B:$B,A441,Anlagenbewegungsdaten!D:D)),3)</f>
        <v>0</v>
      </c>
      <c r="J441" s="333" t="s">
        <v>5179</v>
      </c>
      <c r="K441" s="333" t="s">
        <v>5193</v>
      </c>
      <c r="L441" s="510">
        <v>10.46</v>
      </c>
      <c r="M441" s="330">
        <f>ROUND(SUMIF(Anlagenbewegungsdaten_AV!B:B,A441,Anlagenbewegungsdaten_AV!C:C),3)</f>
        <v>0</v>
      </c>
      <c r="N441" s="328">
        <f>IF(ISBLANK(L441),ROUND(SUMIF(Anlagenbewegungsdaten_AV!B:B,A441,Anlagenbewegungsdaten_AV!D:D),2),ROUND(M441*L441%,2))</f>
        <v>0</v>
      </c>
      <c r="O441" s="328">
        <f>ROUND(N441-SUMIF(Anlagenbewegungsdaten_AV!B:B,A441,Anlagenbewegungsdaten_AV!D:D),3)</f>
        <v>0</v>
      </c>
    </row>
    <row r="442" spans="1:15" ht="15" customHeight="1" x14ac:dyDescent="0.25">
      <c r="A442" s="261" t="s">
        <v>3388</v>
      </c>
      <c r="B442" s="172" t="s">
        <v>2108</v>
      </c>
      <c r="C442" s="171" t="s">
        <v>4040</v>
      </c>
      <c r="D442" s="172" t="s">
        <v>3344</v>
      </c>
      <c r="E442" s="172" t="s">
        <v>3320</v>
      </c>
      <c r="F442" s="285">
        <v>13.04</v>
      </c>
      <c r="G442" s="331">
        <f>ROUND(SUMIF(Anlagenbewegungsdaten!B:B,A442,Anlagenbewegungsdaten!C:C),3)</f>
        <v>0</v>
      </c>
      <c r="H442" s="332">
        <f>IF(ISBLANK(F442),ROUND(SUMIF(Anlagenbewegungsdaten!B:B,A442,Anlagenbewegungsdaten!D:D),2),ROUND(G442*F442%,2))</f>
        <v>0</v>
      </c>
      <c r="I442" s="332">
        <f>ROUND((H442-SUMIF(Anlagenbewegungsdaten!$B:$B,A442,Anlagenbewegungsdaten!D:D)),3)</f>
        <v>0</v>
      </c>
      <c r="J442" s="333" t="s">
        <v>5179</v>
      </c>
      <c r="K442" s="333" t="s">
        <v>5193</v>
      </c>
      <c r="L442" s="510">
        <v>10.43</v>
      </c>
      <c r="M442" s="330">
        <f>ROUND(SUMIF(Anlagenbewegungsdaten_AV!B:B,A442,Anlagenbewegungsdaten_AV!C:C),3)</f>
        <v>0</v>
      </c>
      <c r="N442" s="328">
        <f>IF(ISBLANK(L442),ROUND(SUMIF(Anlagenbewegungsdaten_AV!B:B,A442,Anlagenbewegungsdaten_AV!D:D),2),ROUND(M442*L442%,2))</f>
        <v>0</v>
      </c>
      <c r="O442" s="328">
        <f>ROUND(N442-SUMIF(Anlagenbewegungsdaten_AV!B:B,A442,Anlagenbewegungsdaten_AV!D:D),3)</f>
        <v>0</v>
      </c>
    </row>
    <row r="443" spans="1:15" ht="15" customHeight="1" x14ac:dyDescent="0.25">
      <c r="A443" s="273" t="s">
        <v>4161</v>
      </c>
      <c r="B443" s="191" t="s">
        <v>2108</v>
      </c>
      <c r="C443" s="192" t="s">
        <v>4040</v>
      </c>
      <c r="D443" s="191" t="s">
        <v>4117</v>
      </c>
      <c r="E443" s="191" t="s">
        <v>4093</v>
      </c>
      <c r="F443" s="286">
        <v>13.01</v>
      </c>
      <c r="G443" s="331">
        <f>ROUND(SUMIF(Anlagenbewegungsdaten!B:B,A443,Anlagenbewegungsdaten!C:C),3)</f>
        <v>0</v>
      </c>
      <c r="H443" s="332">
        <f>IF(ISBLANK(F443),ROUND(SUMIF(Anlagenbewegungsdaten!B:B,A443,Anlagenbewegungsdaten!D:D),2),ROUND(G443*F443%,2))</f>
        <v>0</v>
      </c>
      <c r="I443" s="332">
        <f>ROUND((H443-SUMIF(Anlagenbewegungsdaten!$B:$B,A443,Anlagenbewegungsdaten!D:D)),3)</f>
        <v>0</v>
      </c>
      <c r="J443" s="333" t="s">
        <v>5179</v>
      </c>
      <c r="K443" s="333" t="s">
        <v>5193</v>
      </c>
      <c r="L443" s="510">
        <v>10.41</v>
      </c>
      <c r="M443" s="330">
        <f>ROUND(SUMIF(Anlagenbewegungsdaten_AV!B:B,A443,Anlagenbewegungsdaten_AV!C:C),3)</f>
        <v>0</v>
      </c>
      <c r="N443" s="328">
        <f>IF(ISBLANK(L443),ROUND(SUMIF(Anlagenbewegungsdaten_AV!B:B,A443,Anlagenbewegungsdaten_AV!D:D),2),ROUND(M443*L443%,2))</f>
        <v>0</v>
      </c>
      <c r="O443" s="328">
        <f>ROUND(N443-SUMIF(Anlagenbewegungsdaten_AV!B:B,A443,Anlagenbewegungsdaten_AV!D:D),3)</f>
        <v>0</v>
      </c>
    </row>
    <row r="444" spans="1:15" ht="15" customHeight="1" x14ac:dyDescent="0.25">
      <c r="A444" s="261" t="s">
        <v>1707</v>
      </c>
      <c r="B444" s="171" t="s">
        <v>2108</v>
      </c>
      <c r="C444" s="171" t="s">
        <v>4040</v>
      </c>
      <c r="D444" s="172" t="s">
        <v>1636</v>
      </c>
      <c r="E444" s="190" t="s">
        <v>2483</v>
      </c>
      <c r="F444" s="287">
        <v>11.1</v>
      </c>
      <c r="G444" s="331">
        <f>ROUND(SUMIF(Anlagenbewegungsdaten!B:B,A444,Anlagenbewegungsdaten!C:C),3)</f>
        <v>0</v>
      </c>
      <c r="H444" s="332">
        <f>IF(ISBLANK(F444),ROUND(SUMIF(Anlagenbewegungsdaten!B:B,A444,Anlagenbewegungsdaten!D:D),2),ROUND(G444*F444%,2))</f>
        <v>0</v>
      </c>
      <c r="I444" s="332">
        <f>ROUND((H444-SUMIF(Anlagenbewegungsdaten!$B:$B,A444,Anlagenbewegungsdaten!D:D)),3)</f>
        <v>0</v>
      </c>
      <c r="J444" s="333" t="s">
        <v>5179</v>
      </c>
      <c r="K444" s="333" t="s">
        <v>5193</v>
      </c>
      <c r="L444" s="510">
        <v>8.8800000000000008</v>
      </c>
      <c r="M444" s="330">
        <f>ROUND(SUMIF(Anlagenbewegungsdaten_AV!B:B,A444,Anlagenbewegungsdaten_AV!C:C),3)</f>
        <v>0</v>
      </c>
      <c r="N444" s="328">
        <f>IF(ISBLANK(L444),ROUND(SUMIF(Anlagenbewegungsdaten_AV!B:B,A444,Anlagenbewegungsdaten_AV!D:D),2),ROUND(M444*L444%,2))</f>
        <v>0</v>
      </c>
      <c r="O444" s="328">
        <f>ROUND(N444-SUMIF(Anlagenbewegungsdaten_AV!B:B,A444,Anlagenbewegungsdaten_AV!D:D),3)</f>
        <v>0</v>
      </c>
    </row>
    <row r="445" spans="1:15" ht="15" customHeight="1" x14ac:dyDescent="0.25">
      <c r="A445" s="261" t="s">
        <v>1708</v>
      </c>
      <c r="B445" s="172" t="s">
        <v>2108</v>
      </c>
      <c r="C445" s="172" t="s">
        <v>4040</v>
      </c>
      <c r="D445" s="172" t="s">
        <v>1638</v>
      </c>
      <c r="E445" s="172" t="s">
        <v>1560</v>
      </c>
      <c r="F445" s="285">
        <v>14.1</v>
      </c>
      <c r="G445" s="331">
        <f>ROUND(SUMIF(Anlagenbewegungsdaten!B:B,A445,Anlagenbewegungsdaten!C:C),3)</f>
        <v>0</v>
      </c>
      <c r="H445" s="332">
        <f>IF(ISBLANK(F445),ROUND(SUMIF(Anlagenbewegungsdaten!B:B,A445,Anlagenbewegungsdaten!D:D),2),ROUND(G445*F445%,2))</f>
        <v>0</v>
      </c>
      <c r="I445" s="332">
        <f>ROUND((H445-SUMIF(Anlagenbewegungsdaten!$B:$B,A445,Anlagenbewegungsdaten!D:D)),3)</f>
        <v>0</v>
      </c>
      <c r="J445" s="333" t="s">
        <v>5179</v>
      </c>
      <c r="K445" s="333" t="s">
        <v>5193</v>
      </c>
      <c r="L445" s="510">
        <v>11.28</v>
      </c>
      <c r="M445" s="330">
        <f>ROUND(SUMIF(Anlagenbewegungsdaten_AV!B:B,A445,Anlagenbewegungsdaten_AV!C:C),3)</f>
        <v>0</v>
      </c>
      <c r="N445" s="328">
        <f>IF(ISBLANK(L445),ROUND(SUMIF(Anlagenbewegungsdaten_AV!B:B,A445,Anlagenbewegungsdaten_AV!D:D),2),ROUND(M445*L445%,2))</f>
        <v>0</v>
      </c>
      <c r="O445" s="328">
        <f>ROUND(N445-SUMIF(Anlagenbewegungsdaten_AV!B:B,A445,Anlagenbewegungsdaten_AV!D:D),3)</f>
        <v>0</v>
      </c>
    </row>
    <row r="446" spans="1:15" ht="15" customHeight="1" x14ac:dyDescent="0.25">
      <c r="A446" s="261" t="s">
        <v>1709</v>
      </c>
      <c r="B446" s="172" t="s">
        <v>2108</v>
      </c>
      <c r="C446" s="171" t="s">
        <v>4040</v>
      </c>
      <c r="D446" s="172" t="s">
        <v>1640</v>
      </c>
      <c r="E446" s="171" t="s">
        <v>1563</v>
      </c>
      <c r="F446" s="285">
        <v>14.1</v>
      </c>
      <c r="G446" s="331">
        <f>ROUND(SUMIF(Anlagenbewegungsdaten!B:B,A446,Anlagenbewegungsdaten!C:C),3)</f>
        <v>0</v>
      </c>
      <c r="H446" s="332">
        <f>IF(ISBLANK(F446),ROUND(SUMIF(Anlagenbewegungsdaten!B:B,A446,Anlagenbewegungsdaten!D:D),2),ROUND(G446*F446%,2))</f>
        <v>0</v>
      </c>
      <c r="I446" s="332">
        <f>ROUND((H446-SUMIF(Anlagenbewegungsdaten!$B:$B,A446,Anlagenbewegungsdaten!D:D)),3)</f>
        <v>0</v>
      </c>
      <c r="J446" s="333" t="s">
        <v>5179</v>
      </c>
      <c r="K446" s="333" t="s">
        <v>5193</v>
      </c>
      <c r="L446" s="510">
        <v>11.28</v>
      </c>
      <c r="M446" s="330">
        <f>ROUND(SUMIF(Anlagenbewegungsdaten_AV!B:B,A446,Anlagenbewegungsdaten_AV!C:C),3)</f>
        <v>0</v>
      </c>
      <c r="N446" s="328">
        <f>IF(ISBLANK(L446),ROUND(SUMIF(Anlagenbewegungsdaten_AV!B:B,A446,Anlagenbewegungsdaten_AV!D:D),2),ROUND(M446*L446%,2))</f>
        <v>0</v>
      </c>
      <c r="O446" s="328">
        <f>ROUND(N446-SUMIF(Anlagenbewegungsdaten_AV!B:B,A446,Anlagenbewegungsdaten_AV!D:D),3)</f>
        <v>0</v>
      </c>
    </row>
    <row r="447" spans="1:15" ht="15" customHeight="1" x14ac:dyDescent="0.25">
      <c r="A447" s="261" t="s">
        <v>2645</v>
      </c>
      <c r="B447" s="172" t="s">
        <v>2108</v>
      </c>
      <c r="C447" s="171" t="s">
        <v>4040</v>
      </c>
      <c r="D447" s="172" t="s">
        <v>2602</v>
      </c>
      <c r="E447" s="172" t="s">
        <v>2576</v>
      </c>
      <c r="F447" s="285">
        <v>14.07</v>
      </c>
      <c r="G447" s="331">
        <f>ROUND(SUMIF(Anlagenbewegungsdaten!B:B,A447,Anlagenbewegungsdaten!C:C),3)</f>
        <v>0</v>
      </c>
      <c r="H447" s="332">
        <f>IF(ISBLANK(F447),ROUND(SUMIF(Anlagenbewegungsdaten!B:B,A447,Anlagenbewegungsdaten!D:D),2),ROUND(G447*F447%,2))</f>
        <v>0</v>
      </c>
      <c r="I447" s="332">
        <f>ROUND((H447-SUMIF(Anlagenbewegungsdaten!$B:$B,A447,Anlagenbewegungsdaten!D:D)),3)</f>
        <v>0</v>
      </c>
      <c r="J447" s="333" t="s">
        <v>5179</v>
      </c>
      <c r="K447" s="333" t="s">
        <v>5193</v>
      </c>
      <c r="L447" s="510">
        <v>11.26</v>
      </c>
      <c r="M447" s="330">
        <f>ROUND(SUMIF(Anlagenbewegungsdaten_AV!B:B,A447,Anlagenbewegungsdaten_AV!C:C),3)</f>
        <v>0</v>
      </c>
      <c r="N447" s="328">
        <f>IF(ISBLANK(L447),ROUND(SUMIF(Anlagenbewegungsdaten_AV!B:B,A447,Anlagenbewegungsdaten_AV!D:D),2),ROUND(M447*L447%,2))</f>
        <v>0</v>
      </c>
      <c r="O447" s="328">
        <f>ROUND(N447-SUMIF(Anlagenbewegungsdaten_AV!B:B,A447,Anlagenbewegungsdaten_AV!D:D),3)</f>
        <v>0</v>
      </c>
    </row>
    <row r="448" spans="1:15" ht="15" customHeight="1" x14ac:dyDescent="0.25">
      <c r="A448" s="261" t="s">
        <v>3389</v>
      </c>
      <c r="B448" s="172" t="s">
        <v>2108</v>
      </c>
      <c r="C448" s="171" t="s">
        <v>4040</v>
      </c>
      <c r="D448" s="172" t="s">
        <v>3346</v>
      </c>
      <c r="E448" s="172" t="s">
        <v>3320</v>
      </c>
      <c r="F448" s="285">
        <v>14.04</v>
      </c>
      <c r="G448" s="331">
        <f>ROUND(SUMIF(Anlagenbewegungsdaten!B:B,A448,Anlagenbewegungsdaten!C:C),3)</f>
        <v>0</v>
      </c>
      <c r="H448" s="332">
        <f>IF(ISBLANK(F448),ROUND(SUMIF(Anlagenbewegungsdaten!B:B,A448,Anlagenbewegungsdaten!D:D),2),ROUND(G448*F448%,2))</f>
        <v>0</v>
      </c>
      <c r="I448" s="332">
        <f>ROUND((H448-SUMIF(Anlagenbewegungsdaten!$B:$B,A448,Anlagenbewegungsdaten!D:D)),3)</f>
        <v>0</v>
      </c>
      <c r="J448" s="333" t="s">
        <v>5179</v>
      </c>
      <c r="K448" s="333" t="s">
        <v>5193</v>
      </c>
      <c r="L448" s="510">
        <v>11.23</v>
      </c>
      <c r="M448" s="330">
        <f>ROUND(SUMIF(Anlagenbewegungsdaten_AV!B:B,A448,Anlagenbewegungsdaten_AV!C:C),3)</f>
        <v>0</v>
      </c>
      <c r="N448" s="328">
        <f>IF(ISBLANK(L448),ROUND(SUMIF(Anlagenbewegungsdaten_AV!B:B,A448,Anlagenbewegungsdaten_AV!D:D),2),ROUND(M448*L448%,2))</f>
        <v>0</v>
      </c>
      <c r="O448" s="328">
        <f>ROUND(N448-SUMIF(Anlagenbewegungsdaten_AV!B:B,A448,Anlagenbewegungsdaten_AV!D:D),3)</f>
        <v>0</v>
      </c>
    </row>
    <row r="449" spans="1:15" ht="15" customHeight="1" x14ac:dyDescent="0.25">
      <c r="A449" s="273" t="s">
        <v>4162</v>
      </c>
      <c r="B449" s="191" t="s">
        <v>2108</v>
      </c>
      <c r="C449" s="192" t="s">
        <v>4040</v>
      </c>
      <c r="D449" s="191" t="s">
        <v>4119</v>
      </c>
      <c r="E449" s="191" t="s">
        <v>4093</v>
      </c>
      <c r="F449" s="286">
        <v>14.01</v>
      </c>
      <c r="G449" s="331">
        <f>ROUND(SUMIF(Anlagenbewegungsdaten!B:B,A449,Anlagenbewegungsdaten!C:C),3)</f>
        <v>0</v>
      </c>
      <c r="H449" s="332">
        <f>IF(ISBLANK(F449),ROUND(SUMIF(Anlagenbewegungsdaten!B:B,A449,Anlagenbewegungsdaten!D:D),2),ROUND(G449*F449%,2))</f>
        <v>0</v>
      </c>
      <c r="I449" s="332">
        <f>ROUND((H449-SUMIF(Anlagenbewegungsdaten!$B:$B,A449,Anlagenbewegungsdaten!D:D)),3)</f>
        <v>0</v>
      </c>
      <c r="J449" s="333" t="s">
        <v>5179</v>
      </c>
      <c r="K449" s="333" t="s">
        <v>5193</v>
      </c>
      <c r="L449" s="510">
        <v>11.21</v>
      </c>
      <c r="M449" s="330">
        <f>ROUND(SUMIF(Anlagenbewegungsdaten_AV!B:B,A449,Anlagenbewegungsdaten_AV!C:C),3)</f>
        <v>0</v>
      </c>
      <c r="N449" s="328">
        <f>IF(ISBLANK(L449),ROUND(SUMIF(Anlagenbewegungsdaten_AV!B:B,A449,Anlagenbewegungsdaten_AV!D:D),2),ROUND(M449*L449%,2))</f>
        <v>0</v>
      </c>
      <c r="O449" s="328">
        <f>ROUND(N449-SUMIF(Anlagenbewegungsdaten_AV!B:B,A449,Anlagenbewegungsdaten_AV!D:D),3)</f>
        <v>0</v>
      </c>
    </row>
    <row r="450" spans="1:15" ht="15" customHeight="1" x14ac:dyDescent="0.25">
      <c r="A450" s="259" t="s">
        <v>2470</v>
      </c>
      <c r="B450" s="166" t="s">
        <v>2108</v>
      </c>
      <c r="C450" s="166" t="s">
        <v>4040</v>
      </c>
      <c r="D450" s="173" t="s">
        <v>1641</v>
      </c>
      <c r="E450" s="187" t="s">
        <v>2483</v>
      </c>
      <c r="F450" s="180">
        <v>16.100000000000001</v>
      </c>
      <c r="G450" s="331">
        <f>ROUND(SUMIF(Anlagenbewegungsdaten!B:B,A450,Anlagenbewegungsdaten!C:C),3)</f>
        <v>0</v>
      </c>
      <c r="H450" s="332">
        <f>IF(ISBLANK(F450),ROUND(SUMIF(Anlagenbewegungsdaten!B:B,A450,Anlagenbewegungsdaten!D:D),2),ROUND(G450*F450%,2))</f>
        <v>0</v>
      </c>
      <c r="I450" s="332">
        <f>ROUND((H450-SUMIF(Anlagenbewegungsdaten!$B:$B,A450,Anlagenbewegungsdaten!D:D)),3)</f>
        <v>0</v>
      </c>
      <c r="J450" s="333" t="s">
        <v>5179</v>
      </c>
      <c r="K450" s="333" t="s">
        <v>5193</v>
      </c>
      <c r="L450" s="510">
        <v>12.88</v>
      </c>
      <c r="M450" s="330">
        <f>ROUND(SUMIF(Anlagenbewegungsdaten_AV!B:B,A450,Anlagenbewegungsdaten_AV!C:C),3)</f>
        <v>0</v>
      </c>
      <c r="N450" s="328">
        <f>IF(ISBLANK(L450),ROUND(SUMIF(Anlagenbewegungsdaten_AV!B:B,A450,Anlagenbewegungsdaten_AV!D:D),2),ROUND(M450*L450%,2))</f>
        <v>0</v>
      </c>
      <c r="O450" s="328">
        <f>ROUND(N450-SUMIF(Anlagenbewegungsdaten_AV!B:B,A450,Anlagenbewegungsdaten_AV!D:D),3)</f>
        <v>0</v>
      </c>
    </row>
    <row r="451" spans="1:15" ht="15" customHeight="1" x14ac:dyDescent="0.25">
      <c r="A451" s="261" t="s">
        <v>1710</v>
      </c>
      <c r="B451" s="172" t="s">
        <v>2108</v>
      </c>
      <c r="C451" s="172" t="s">
        <v>4040</v>
      </c>
      <c r="D451" s="172" t="s">
        <v>1711</v>
      </c>
      <c r="E451" s="172" t="s">
        <v>1560</v>
      </c>
      <c r="F451" s="287">
        <v>19.100000000000001</v>
      </c>
      <c r="G451" s="331">
        <f>ROUND(SUMIF(Anlagenbewegungsdaten!B:B,A451,Anlagenbewegungsdaten!C:C),3)</f>
        <v>0</v>
      </c>
      <c r="H451" s="332">
        <f>IF(ISBLANK(F451),ROUND(SUMIF(Anlagenbewegungsdaten!B:B,A451,Anlagenbewegungsdaten!D:D),2),ROUND(G451*F451%,2))</f>
        <v>0</v>
      </c>
      <c r="I451" s="332">
        <f>ROUND((H451-SUMIF(Anlagenbewegungsdaten!$B:$B,A451,Anlagenbewegungsdaten!D:D)),3)</f>
        <v>0</v>
      </c>
      <c r="J451" s="333" t="s">
        <v>5179</v>
      </c>
      <c r="K451" s="333" t="s">
        <v>5193</v>
      </c>
      <c r="L451" s="510">
        <v>15.28</v>
      </c>
      <c r="M451" s="330">
        <f>ROUND(SUMIF(Anlagenbewegungsdaten_AV!B:B,A451,Anlagenbewegungsdaten_AV!C:C),3)</f>
        <v>0</v>
      </c>
      <c r="N451" s="328">
        <f>IF(ISBLANK(L451),ROUND(SUMIF(Anlagenbewegungsdaten_AV!B:B,A451,Anlagenbewegungsdaten_AV!D:D),2),ROUND(M451*L451%,2))</f>
        <v>0</v>
      </c>
      <c r="O451" s="328">
        <f>ROUND(N451-SUMIF(Anlagenbewegungsdaten_AV!B:B,A451,Anlagenbewegungsdaten_AV!D:D),3)</f>
        <v>0</v>
      </c>
    </row>
    <row r="452" spans="1:15" ht="15" customHeight="1" x14ac:dyDescent="0.25">
      <c r="A452" s="261" t="s">
        <v>1712</v>
      </c>
      <c r="B452" s="172" t="s">
        <v>2108</v>
      </c>
      <c r="C452" s="171" t="s">
        <v>4040</v>
      </c>
      <c r="D452" s="172" t="s">
        <v>1713</v>
      </c>
      <c r="E452" s="171" t="s">
        <v>1563</v>
      </c>
      <c r="F452" s="287">
        <v>19.100000000000001</v>
      </c>
      <c r="G452" s="331">
        <f>ROUND(SUMIF(Anlagenbewegungsdaten!B:B,A452,Anlagenbewegungsdaten!C:C),3)</f>
        <v>0</v>
      </c>
      <c r="H452" s="332">
        <f>IF(ISBLANK(F452),ROUND(SUMIF(Anlagenbewegungsdaten!B:B,A452,Anlagenbewegungsdaten!D:D),2),ROUND(G452*F452%,2))</f>
        <v>0</v>
      </c>
      <c r="I452" s="332">
        <f>ROUND((H452-SUMIF(Anlagenbewegungsdaten!$B:$B,A452,Anlagenbewegungsdaten!D:D)),3)</f>
        <v>0</v>
      </c>
      <c r="J452" s="333" t="s">
        <v>5179</v>
      </c>
      <c r="K452" s="333" t="s">
        <v>5193</v>
      </c>
      <c r="L452" s="510">
        <v>15.28</v>
      </c>
      <c r="M452" s="330">
        <f>ROUND(SUMIF(Anlagenbewegungsdaten_AV!B:B,A452,Anlagenbewegungsdaten_AV!C:C),3)</f>
        <v>0</v>
      </c>
      <c r="N452" s="328">
        <f>IF(ISBLANK(L452),ROUND(SUMIF(Anlagenbewegungsdaten_AV!B:B,A452,Anlagenbewegungsdaten_AV!D:D),2),ROUND(M452*L452%,2))</f>
        <v>0</v>
      </c>
      <c r="O452" s="328">
        <f>ROUND(N452-SUMIF(Anlagenbewegungsdaten_AV!B:B,A452,Anlagenbewegungsdaten_AV!D:D),3)</f>
        <v>0</v>
      </c>
    </row>
    <row r="453" spans="1:15" ht="15" customHeight="1" x14ac:dyDescent="0.25">
      <c r="A453" s="261" t="s">
        <v>2646</v>
      </c>
      <c r="B453" s="172" t="s">
        <v>2108</v>
      </c>
      <c r="C453" s="171" t="s">
        <v>4040</v>
      </c>
      <c r="D453" s="172" t="s">
        <v>2647</v>
      </c>
      <c r="E453" s="172" t="s">
        <v>2576</v>
      </c>
      <c r="F453" s="287">
        <v>19.07</v>
      </c>
      <c r="G453" s="331">
        <f>ROUND(SUMIF(Anlagenbewegungsdaten!B:B,A453,Anlagenbewegungsdaten!C:C),3)</f>
        <v>0</v>
      </c>
      <c r="H453" s="332">
        <f>IF(ISBLANK(F453),ROUND(SUMIF(Anlagenbewegungsdaten!B:B,A453,Anlagenbewegungsdaten!D:D),2),ROUND(G453*F453%,2))</f>
        <v>0</v>
      </c>
      <c r="I453" s="332">
        <f>ROUND((H453-SUMIF(Anlagenbewegungsdaten!$B:$B,A453,Anlagenbewegungsdaten!D:D)),3)</f>
        <v>0</v>
      </c>
      <c r="J453" s="333" t="s">
        <v>5179</v>
      </c>
      <c r="K453" s="333" t="s">
        <v>5193</v>
      </c>
      <c r="L453" s="510">
        <v>15.26</v>
      </c>
      <c r="M453" s="330">
        <f>ROUND(SUMIF(Anlagenbewegungsdaten_AV!B:B,A453,Anlagenbewegungsdaten_AV!C:C),3)</f>
        <v>0</v>
      </c>
      <c r="N453" s="328">
        <f>IF(ISBLANK(L453),ROUND(SUMIF(Anlagenbewegungsdaten_AV!B:B,A453,Anlagenbewegungsdaten_AV!D:D),2),ROUND(M453*L453%,2))</f>
        <v>0</v>
      </c>
      <c r="O453" s="328">
        <f>ROUND(N453-SUMIF(Anlagenbewegungsdaten_AV!B:B,A453,Anlagenbewegungsdaten_AV!D:D),3)</f>
        <v>0</v>
      </c>
    </row>
    <row r="454" spans="1:15" ht="15" customHeight="1" x14ac:dyDescent="0.25">
      <c r="A454" s="261" t="s">
        <v>3390</v>
      </c>
      <c r="B454" s="172" t="s">
        <v>2108</v>
      </c>
      <c r="C454" s="171" t="s">
        <v>4040</v>
      </c>
      <c r="D454" s="172" t="s">
        <v>3391</v>
      </c>
      <c r="E454" s="172" t="s">
        <v>3320</v>
      </c>
      <c r="F454" s="287">
        <v>19.04</v>
      </c>
      <c r="G454" s="331">
        <f>ROUND(SUMIF(Anlagenbewegungsdaten!B:B,A454,Anlagenbewegungsdaten!C:C),3)</f>
        <v>0</v>
      </c>
      <c r="H454" s="332">
        <f>IF(ISBLANK(F454),ROUND(SUMIF(Anlagenbewegungsdaten!B:B,A454,Anlagenbewegungsdaten!D:D),2),ROUND(G454*F454%,2))</f>
        <v>0</v>
      </c>
      <c r="I454" s="332">
        <f>ROUND((H454-SUMIF(Anlagenbewegungsdaten!$B:$B,A454,Anlagenbewegungsdaten!D:D)),3)</f>
        <v>0</v>
      </c>
      <c r="J454" s="333" t="s">
        <v>5179</v>
      </c>
      <c r="K454" s="333" t="s">
        <v>5193</v>
      </c>
      <c r="L454" s="510">
        <v>15.23</v>
      </c>
      <c r="M454" s="330">
        <f>ROUND(SUMIF(Anlagenbewegungsdaten_AV!B:B,A454,Anlagenbewegungsdaten_AV!C:C),3)</f>
        <v>0</v>
      </c>
      <c r="N454" s="328">
        <f>IF(ISBLANK(L454),ROUND(SUMIF(Anlagenbewegungsdaten_AV!B:B,A454,Anlagenbewegungsdaten_AV!D:D),2),ROUND(M454*L454%,2))</f>
        <v>0</v>
      </c>
      <c r="O454" s="328">
        <f>ROUND(N454-SUMIF(Anlagenbewegungsdaten_AV!B:B,A454,Anlagenbewegungsdaten_AV!D:D),3)</f>
        <v>0</v>
      </c>
    </row>
    <row r="455" spans="1:15" ht="15" customHeight="1" x14ac:dyDescent="0.25">
      <c r="A455" s="273" t="s">
        <v>4163</v>
      </c>
      <c r="B455" s="191" t="s">
        <v>2108</v>
      </c>
      <c r="C455" s="192" t="s">
        <v>4040</v>
      </c>
      <c r="D455" s="191" t="s">
        <v>4164</v>
      </c>
      <c r="E455" s="191" t="s">
        <v>4093</v>
      </c>
      <c r="F455" s="288">
        <v>19.009999999999998</v>
      </c>
      <c r="G455" s="331">
        <f>ROUND(SUMIF(Anlagenbewegungsdaten!B:B,A455,Anlagenbewegungsdaten!C:C),3)</f>
        <v>0</v>
      </c>
      <c r="H455" s="332">
        <f>IF(ISBLANK(F455),ROUND(SUMIF(Anlagenbewegungsdaten!B:B,A455,Anlagenbewegungsdaten!D:D),2),ROUND(G455*F455%,2))</f>
        <v>0</v>
      </c>
      <c r="I455" s="332">
        <f>ROUND((H455-SUMIF(Anlagenbewegungsdaten!$B:$B,A455,Anlagenbewegungsdaten!D:D)),3)</f>
        <v>0</v>
      </c>
      <c r="J455" s="333" t="s">
        <v>5179</v>
      </c>
      <c r="K455" s="333" t="s">
        <v>5193</v>
      </c>
      <c r="L455" s="510">
        <v>15.21</v>
      </c>
      <c r="M455" s="330">
        <f>ROUND(SUMIF(Anlagenbewegungsdaten_AV!B:B,A455,Anlagenbewegungsdaten_AV!C:C),3)</f>
        <v>0</v>
      </c>
      <c r="N455" s="328">
        <f>IF(ISBLANK(L455),ROUND(SUMIF(Anlagenbewegungsdaten_AV!B:B,A455,Anlagenbewegungsdaten_AV!D:D),2),ROUND(M455*L455%,2))</f>
        <v>0</v>
      </c>
      <c r="O455" s="328">
        <f>ROUND(N455-SUMIF(Anlagenbewegungsdaten_AV!B:B,A455,Anlagenbewegungsdaten_AV!D:D),3)</f>
        <v>0</v>
      </c>
    </row>
    <row r="456" spans="1:15" ht="15" customHeight="1" x14ac:dyDescent="0.25">
      <c r="A456" s="261" t="s">
        <v>1714</v>
      </c>
      <c r="B456" s="171" t="s">
        <v>2108</v>
      </c>
      <c r="C456" s="171" t="s">
        <v>4040</v>
      </c>
      <c r="D456" s="172" t="s">
        <v>1647</v>
      </c>
      <c r="E456" s="190" t="s">
        <v>2483</v>
      </c>
      <c r="F456" s="287">
        <v>17.100000000000001</v>
      </c>
      <c r="G456" s="331">
        <f>ROUND(SUMIF(Anlagenbewegungsdaten!B:B,A456,Anlagenbewegungsdaten!C:C),3)</f>
        <v>0</v>
      </c>
      <c r="H456" s="332">
        <f>IF(ISBLANK(F456),ROUND(SUMIF(Anlagenbewegungsdaten!B:B,A456,Anlagenbewegungsdaten!D:D),2),ROUND(G456*F456%,2))</f>
        <v>0</v>
      </c>
      <c r="I456" s="332">
        <f>ROUND((H456-SUMIF(Anlagenbewegungsdaten!$B:$B,A456,Anlagenbewegungsdaten!D:D)),3)</f>
        <v>0</v>
      </c>
      <c r="J456" s="333" t="s">
        <v>5179</v>
      </c>
      <c r="K456" s="333" t="s">
        <v>5193</v>
      </c>
      <c r="L456" s="510">
        <v>13.68</v>
      </c>
      <c r="M456" s="330">
        <f>ROUND(SUMIF(Anlagenbewegungsdaten_AV!B:B,A456,Anlagenbewegungsdaten_AV!C:C),3)</f>
        <v>0</v>
      </c>
      <c r="N456" s="328">
        <f>IF(ISBLANK(L456),ROUND(SUMIF(Anlagenbewegungsdaten_AV!B:B,A456,Anlagenbewegungsdaten_AV!D:D),2),ROUND(M456*L456%,2))</f>
        <v>0</v>
      </c>
      <c r="O456" s="328">
        <f>ROUND(N456-SUMIF(Anlagenbewegungsdaten_AV!B:B,A456,Anlagenbewegungsdaten_AV!D:D),3)</f>
        <v>0</v>
      </c>
    </row>
    <row r="457" spans="1:15" ht="15" customHeight="1" x14ac:dyDescent="0.25">
      <c r="A457" s="261" t="s">
        <v>1715</v>
      </c>
      <c r="B457" s="172" t="s">
        <v>2108</v>
      </c>
      <c r="C457" s="172" t="s">
        <v>4040</v>
      </c>
      <c r="D457" s="172" t="s">
        <v>231</v>
      </c>
      <c r="E457" s="172" t="s">
        <v>1560</v>
      </c>
      <c r="F457" s="287">
        <v>20.100000000000001</v>
      </c>
      <c r="G457" s="331">
        <f>ROUND(SUMIF(Anlagenbewegungsdaten!B:B,A457,Anlagenbewegungsdaten!C:C),3)</f>
        <v>0</v>
      </c>
      <c r="H457" s="332">
        <f>IF(ISBLANK(F457),ROUND(SUMIF(Anlagenbewegungsdaten!B:B,A457,Anlagenbewegungsdaten!D:D),2),ROUND(G457*F457%,2))</f>
        <v>0</v>
      </c>
      <c r="I457" s="332">
        <f>ROUND((H457-SUMIF(Anlagenbewegungsdaten!$B:$B,A457,Anlagenbewegungsdaten!D:D)),3)</f>
        <v>0</v>
      </c>
      <c r="J457" s="333" t="s">
        <v>5179</v>
      </c>
      <c r="K457" s="333" t="s">
        <v>5193</v>
      </c>
      <c r="L457" s="510">
        <v>16.079999999999998</v>
      </c>
      <c r="M457" s="330">
        <f>ROUND(SUMIF(Anlagenbewegungsdaten_AV!B:B,A457,Anlagenbewegungsdaten_AV!C:C),3)</f>
        <v>0</v>
      </c>
      <c r="N457" s="328">
        <f>IF(ISBLANK(L457),ROUND(SUMIF(Anlagenbewegungsdaten_AV!B:B,A457,Anlagenbewegungsdaten_AV!D:D),2),ROUND(M457*L457%,2))</f>
        <v>0</v>
      </c>
      <c r="O457" s="328">
        <f>ROUND(N457-SUMIF(Anlagenbewegungsdaten_AV!B:B,A457,Anlagenbewegungsdaten_AV!D:D),3)</f>
        <v>0</v>
      </c>
    </row>
    <row r="458" spans="1:15" ht="15" customHeight="1" x14ac:dyDescent="0.25">
      <c r="A458" s="261" t="s">
        <v>1716</v>
      </c>
      <c r="B458" s="172" t="s">
        <v>2108</v>
      </c>
      <c r="C458" s="171" t="s">
        <v>4040</v>
      </c>
      <c r="D458" s="172" t="s">
        <v>233</v>
      </c>
      <c r="E458" s="171" t="s">
        <v>1563</v>
      </c>
      <c r="F458" s="287">
        <v>20.100000000000001</v>
      </c>
      <c r="G458" s="331">
        <f>ROUND(SUMIF(Anlagenbewegungsdaten!B:B,A458,Anlagenbewegungsdaten!C:C),3)</f>
        <v>0</v>
      </c>
      <c r="H458" s="332">
        <f>IF(ISBLANK(F458),ROUND(SUMIF(Anlagenbewegungsdaten!B:B,A458,Anlagenbewegungsdaten!D:D),2),ROUND(G458*F458%,2))</f>
        <v>0</v>
      </c>
      <c r="I458" s="332">
        <f>ROUND((H458-SUMIF(Anlagenbewegungsdaten!$B:$B,A458,Anlagenbewegungsdaten!D:D)),3)</f>
        <v>0</v>
      </c>
      <c r="J458" s="333" t="s">
        <v>5179</v>
      </c>
      <c r="K458" s="333" t="s">
        <v>5193</v>
      </c>
      <c r="L458" s="510">
        <v>16.079999999999998</v>
      </c>
      <c r="M458" s="330">
        <f>ROUND(SUMIF(Anlagenbewegungsdaten_AV!B:B,A458,Anlagenbewegungsdaten_AV!C:C),3)</f>
        <v>0</v>
      </c>
      <c r="N458" s="328">
        <f>IF(ISBLANK(L458),ROUND(SUMIF(Anlagenbewegungsdaten_AV!B:B,A458,Anlagenbewegungsdaten_AV!D:D),2),ROUND(M458*L458%,2))</f>
        <v>0</v>
      </c>
      <c r="O458" s="328">
        <f>ROUND(N458-SUMIF(Anlagenbewegungsdaten_AV!B:B,A458,Anlagenbewegungsdaten_AV!D:D),3)</f>
        <v>0</v>
      </c>
    </row>
    <row r="459" spans="1:15" ht="15" customHeight="1" x14ac:dyDescent="0.25">
      <c r="A459" s="261" t="s">
        <v>2648</v>
      </c>
      <c r="B459" s="172" t="s">
        <v>2108</v>
      </c>
      <c r="C459" s="171" t="s">
        <v>4040</v>
      </c>
      <c r="D459" s="172" t="s">
        <v>2606</v>
      </c>
      <c r="E459" s="172" t="s">
        <v>2576</v>
      </c>
      <c r="F459" s="287">
        <v>20.07</v>
      </c>
      <c r="G459" s="331">
        <f>ROUND(SUMIF(Anlagenbewegungsdaten!B:B,A459,Anlagenbewegungsdaten!C:C),3)</f>
        <v>0</v>
      </c>
      <c r="H459" s="332">
        <f>IF(ISBLANK(F459),ROUND(SUMIF(Anlagenbewegungsdaten!B:B,A459,Anlagenbewegungsdaten!D:D),2),ROUND(G459*F459%,2))</f>
        <v>0</v>
      </c>
      <c r="I459" s="332">
        <f>ROUND((H459-SUMIF(Anlagenbewegungsdaten!$B:$B,A459,Anlagenbewegungsdaten!D:D)),3)</f>
        <v>0</v>
      </c>
      <c r="J459" s="333" t="s">
        <v>5179</v>
      </c>
      <c r="K459" s="333" t="s">
        <v>5193</v>
      </c>
      <c r="L459" s="510">
        <v>16.059999999999999</v>
      </c>
      <c r="M459" s="330">
        <f>ROUND(SUMIF(Anlagenbewegungsdaten_AV!B:B,A459,Anlagenbewegungsdaten_AV!C:C),3)</f>
        <v>0</v>
      </c>
      <c r="N459" s="328">
        <f>IF(ISBLANK(L459),ROUND(SUMIF(Anlagenbewegungsdaten_AV!B:B,A459,Anlagenbewegungsdaten_AV!D:D),2),ROUND(M459*L459%,2))</f>
        <v>0</v>
      </c>
      <c r="O459" s="328">
        <f>ROUND(N459-SUMIF(Anlagenbewegungsdaten_AV!B:B,A459,Anlagenbewegungsdaten_AV!D:D),3)</f>
        <v>0</v>
      </c>
    </row>
    <row r="460" spans="1:15" ht="15" customHeight="1" x14ac:dyDescent="0.25">
      <c r="A460" s="261" t="s">
        <v>3392</v>
      </c>
      <c r="B460" s="172" t="s">
        <v>2108</v>
      </c>
      <c r="C460" s="171" t="s">
        <v>4040</v>
      </c>
      <c r="D460" s="172" t="s">
        <v>3350</v>
      </c>
      <c r="E460" s="172" t="s">
        <v>3320</v>
      </c>
      <c r="F460" s="287">
        <v>20.04</v>
      </c>
      <c r="G460" s="331">
        <f>ROUND(SUMIF(Anlagenbewegungsdaten!B:B,A460,Anlagenbewegungsdaten!C:C),3)</f>
        <v>0</v>
      </c>
      <c r="H460" s="332">
        <f>IF(ISBLANK(F460),ROUND(SUMIF(Anlagenbewegungsdaten!B:B,A460,Anlagenbewegungsdaten!D:D),2),ROUND(G460*F460%,2))</f>
        <v>0</v>
      </c>
      <c r="I460" s="332">
        <f>ROUND((H460-SUMIF(Anlagenbewegungsdaten!$B:$B,A460,Anlagenbewegungsdaten!D:D)),3)</f>
        <v>0</v>
      </c>
      <c r="J460" s="333" t="s">
        <v>5179</v>
      </c>
      <c r="K460" s="333" t="s">
        <v>5193</v>
      </c>
      <c r="L460" s="510">
        <v>16.03</v>
      </c>
      <c r="M460" s="330">
        <f>ROUND(SUMIF(Anlagenbewegungsdaten_AV!B:B,A460,Anlagenbewegungsdaten_AV!C:C),3)</f>
        <v>0</v>
      </c>
      <c r="N460" s="328">
        <f>IF(ISBLANK(L460),ROUND(SUMIF(Anlagenbewegungsdaten_AV!B:B,A460,Anlagenbewegungsdaten_AV!D:D),2),ROUND(M460*L460%,2))</f>
        <v>0</v>
      </c>
      <c r="O460" s="328">
        <f>ROUND(N460-SUMIF(Anlagenbewegungsdaten_AV!B:B,A460,Anlagenbewegungsdaten_AV!D:D),3)</f>
        <v>0</v>
      </c>
    </row>
    <row r="461" spans="1:15" ht="15" customHeight="1" x14ac:dyDescent="0.25">
      <c r="A461" s="273" t="s">
        <v>4165</v>
      </c>
      <c r="B461" s="191" t="s">
        <v>2108</v>
      </c>
      <c r="C461" s="192" t="s">
        <v>4040</v>
      </c>
      <c r="D461" s="191" t="s">
        <v>4123</v>
      </c>
      <c r="E461" s="191" t="s">
        <v>4093</v>
      </c>
      <c r="F461" s="288">
        <v>20.009999999999998</v>
      </c>
      <c r="G461" s="331">
        <f>ROUND(SUMIF(Anlagenbewegungsdaten!B:B,A461,Anlagenbewegungsdaten!C:C),3)</f>
        <v>0</v>
      </c>
      <c r="H461" s="332">
        <f>IF(ISBLANK(F461),ROUND(SUMIF(Anlagenbewegungsdaten!B:B,A461,Anlagenbewegungsdaten!D:D),2),ROUND(G461*F461%,2))</f>
        <v>0</v>
      </c>
      <c r="I461" s="332">
        <f>ROUND((H461-SUMIF(Anlagenbewegungsdaten!$B:$B,A461,Anlagenbewegungsdaten!D:D)),3)</f>
        <v>0</v>
      </c>
      <c r="J461" s="333" t="s">
        <v>5179</v>
      </c>
      <c r="K461" s="333" t="s">
        <v>5193</v>
      </c>
      <c r="L461" s="510">
        <v>16.010000000000002</v>
      </c>
      <c r="M461" s="330">
        <f>ROUND(SUMIF(Anlagenbewegungsdaten_AV!B:B,A461,Anlagenbewegungsdaten_AV!C:C),3)</f>
        <v>0</v>
      </c>
      <c r="N461" s="328">
        <f>IF(ISBLANK(L461),ROUND(SUMIF(Anlagenbewegungsdaten_AV!B:B,A461,Anlagenbewegungsdaten_AV!D:D),2),ROUND(M461*L461%,2))</f>
        <v>0</v>
      </c>
      <c r="O461" s="328">
        <f>ROUND(N461-SUMIF(Anlagenbewegungsdaten_AV!B:B,A461,Anlagenbewegungsdaten_AV!D:D),3)</f>
        <v>0</v>
      </c>
    </row>
    <row r="462" spans="1:15" ht="15" customHeight="1" x14ac:dyDescent="0.25">
      <c r="A462" s="261" t="s">
        <v>1717</v>
      </c>
      <c r="B462" s="172" t="s">
        <v>2108</v>
      </c>
      <c r="C462" s="172" t="s">
        <v>4040</v>
      </c>
      <c r="D462" s="172" t="s">
        <v>235</v>
      </c>
      <c r="E462" s="172" t="s">
        <v>2483</v>
      </c>
      <c r="F462" s="287">
        <v>17.100000000000001</v>
      </c>
      <c r="G462" s="331">
        <f>ROUND(SUMIF(Anlagenbewegungsdaten!B:B,A462,Anlagenbewegungsdaten!C:C),3)</f>
        <v>0</v>
      </c>
      <c r="H462" s="332">
        <f>IF(ISBLANK(F462),ROUND(SUMIF(Anlagenbewegungsdaten!B:B,A462,Anlagenbewegungsdaten!D:D),2),ROUND(G462*F462%,2))</f>
        <v>0</v>
      </c>
      <c r="I462" s="332">
        <f>ROUND((H462-SUMIF(Anlagenbewegungsdaten!$B:$B,A462,Anlagenbewegungsdaten!D:D)),3)</f>
        <v>0</v>
      </c>
      <c r="J462" s="333" t="s">
        <v>5179</v>
      </c>
      <c r="K462" s="333" t="s">
        <v>5193</v>
      </c>
      <c r="L462" s="510">
        <v>13.68</v>
      </c>
      <c r="M462" s="330">
        <f>ROUND(SUMIF(Anlagenbewegungsdaten_AV!B:B,A462,Anlagenbewegungsdaten_AV!C:C),3)</f>
        <v>0</v>
      </c>
      <c r="N462" s="328">
        <f>IF(ISBLANK(L462),ROUND(SUMIF(Anlagenbewegungsdaten_AV!B:B,A462,Anlagenbewegungsdaten_AV!D:D),2),ROUND(M462*L462%,2))</f>
        <v>0</v>
      </c>
      <c r="O462" s="328">
        <f>ROUND(N462-SUMIF(Anlagenbewegungsdaten_AV!B:B,A462,Anlagenbewegungsdaten_AV!D:D),3)</f>
        <v>0</v>
      </c>
    </row>
    <row r="463" spans="1:15" ht="15" customHeight="1" x14ac:dyDescent="0.25">
      <c r="A463" s="261" t="s">
        <v>1718</v>
      </c>
      <c r="B463" s="172" t="s">
        <v>2108</v>
      </c>
      <c r="C463" s="172" t="s">
        <v>4040</v>
      </c>
      <c r="D463" s="172" t="s">
        <v>237</v>
      </c>
      <c r="E463" s="172" t="s">
        <v>1560</v>
      </c>
      <c r="F463" s="287">
        <v>20.100000000000001</v>
      </c>
      <c r="G463" s="331">
        <f>ROUND(SUMIF(Anlagenbewegungsdaten!B:B,A463,Anlagenbewegungsdaten!C:C),3)</f>
        <v>0</v>
      </c>
      <c r="H463" s="332">
        <f>IF(ISBLANK(F463),ROUND(SUMIF(Anlagenbewegungsdaten!B:B,A463,Anlagenbewegungsdaten!D:D),2),ROUND(G463*F463%,2))</f>
        <v>0</v>
      </c>
      <c r="I463" s="332">
        <f>ROUND((H463-SUMIF(Anlagenbewegungsdaten!$B:$B,A463,Anlagenbewegungsdaten!D:D)),3)</f>
        <v>0</v>
      </c>
      <c r="J463" s="333" t="s">
        <v>5179</v>
      </c>
      <c r="K463" s="333" t="s">
        <v>5193</v>
      </c>
      <c r="L463" s="510">
        <v>16.079999999999998</v>
      </c>
      <c r="M463" s="330">
        <f>ROUND(SUMIF(Anlagenbewegungsdaten_AV!B:B,A463,Anlagenbewegungsdaten_AV!C:C),3)</f>
        <v>0</v>
      </c>
      <c r="N463" s="328">
        <f>IF(ISBLANK(L463),ROUND(SUMIF(Anlagenbewegungsdaten_AV!B:B,A463,Anlagenbewegungsdaten_AV!D:D),2),ROUND(M463*L463%,2))</f>
        <v>0</v>
      </c>
      <c r="O463" s="328">
        <f>ROUND(N463-SUMIF(Anlagenbewegungsdaten_AV!B:B,A463,Anlagenbewegungsdaten_AV!D:D),3)</f>
        <v>0</v>
      </c>
    </row>
    <row r="464" spans="1:15" ht="15" customHeight="1" x14ac:dyDescent="0.25">
      <c r="A464" s="261" t="s">
        <v>1719</v>
      </c>
      <c r="B464" s="172" t="s">
        <v>2108</v>
      </c>
      <c r="C464" s="172" t="s">
        <v>4040</v>
      </c>
      <c r="D464" s="172" t="s">
        <v>239</v>
      </c>
      <c r="E464" s="172" t="s">
        <v>1563</v>
      </c>
      <c r="F464" s="287">
        <v>20.100000000000001</v>
      </c>
      <c r="G464" s="331">
        <f>ROUND(SUMIF(Anlagenbewegungsdaten!B:B,A464,Anlagenbewegungsdaten!C:C),3)</f>
        <v>0</v>
      </c>
      <c r="H464" s="332">
        <f>IF(ISBLANK(F464),ROUND(SUMIF(Anlagenbewegungsdaten!B:B,A464,Anlagenbewegungsdaten!D:D),2),ROUND(G464*F464%,2))</f>
        <v>0</v>
      </c>
      <c r="I464" s="332">
        <f>ROUND((H464-SUMIF(Anlagenbewegungsdaten!$B:$B,A464,Anlagenbewegungsdaten!D:D)),3)</f>
        <v>0</v>
      </c>
      <c r="J464" s="333" t="s">
        <v>5179</v>
      </c>
      <c r="K464" s="333" t="s">
        <v>5193</v>
      </c>
      <c r="L464" s="510">
        <v>16.079999999999998</v>
      </c>
      <c r="M464" s="330">
        <f>ROUND(SUMIF(Anlagenbewegungsdaten_AV!B:B,A464,Anlagenbewegungsdaten_AV!C:C),3)</f>
        <v>0</v>
      </c>
      <c r="N464" s="328">
        <f>IF(ISBLANK(L464),ROUND(SUMIF(Anlagenbewegungsdaten_AV!B:B,A464,Anlagenbewegungsdaten_AV!D:D),2),ROUND(M464*L464%,2))</f>
        <v>0</v>
      </c>
      <c r="O464" s="328">
        <f>ROUND(N464-SUMIF(Anlagenbewegungsdaten_AV!B:B,A464,Anlagenbewegungsdaten_AV!D:D),3)</f>
        <v>0</v>
      </c>
    </row>
    <row r="465" spans="1:15" ht="15" customHeight="1" x14ac:dyDescent="0.25">
      <c r="A465" s="261" t="s">
        <v>2649</v>
      </c>
      <c r="B465" s="172" t="s">
        <v>2108</v>
      </c>
      <c r="C465" s="172" t="s">
        <v>4040</v>
      </c>
      <c r="D465" s="172" t="s">
        <v>2608</v>
      </c>
      <c r="E465" s="172" t="s">
        <v>2576</v>
      </c>
      <c r="F465" s="287">
        <v>20.07</v>
      </c>
      <c r="G465" s="331">
        <f>ROUND(SUMIF(Anlagenbewegungsdaten!B:B,A465,Anlagenbewegungsdaten!C:C),3)</f>
        <v>0</v>
      </c>
      <c r="H465" s="332">
        <f>IF(ISBLANK(F465),ROUND(SUMIF(Anlagenbewegungsdaten!B:B,A465,Anlagenbewegungsdaten!D:D),2),ROUND(G465*F465%,2))</f>
        <v>0</v>
      </c>
      <c r="I465" s="332">
        <f>ROUND((H465-SUMIF(Anlagenbewegungsdaten!$B:$B,A465,Anlagenbewegungsdaten!D:D)),3)</f>
        <v>0</v>
      </c>
      <c r="J465" s="333" t="s">
        <v>5179</v>
      </c>
      <c r="K465" s="333" t="s">
        <v>5193</v>
      </c>
      <c r="L465" s="510">
        <v>16.059999999999999</v>
      </c>
      <c r="M465" s="330">
        <f>ROUND(SUMIF(Anlagenbewegungsdaten_AV!B:B,A465,Anlagenbewegungsdaten_AV!C:C),3)</f>
        <v>0</v>
      </c>
      <c r="N465" s="328">
        <f>IF(ISBLANK(L465),ROUND(SUMIF(Anlagenbewegungsdaten_AV!B:B,A465,Anlagenbewegungsdaten_AV!D:D),2),ROUND(M465*L465%,2))</f>
        <v>0</v>
      </c>
      <c r="O465" s="328">
        <f>ROUND(N465-SUMIF(Anlagenbewegungsdaten_AV!B:B,A465,Anlagenbewegungsdaten_AV!D:D),3)</f>
        <v>0</v>
      </c>
    </row>
    <row r="466" spans="1:15" ht="15" customHeight="1" x14ac:dyDescent="0.25">
      <c r="A466" s="261" t="s">
        <v>3393</v>
      </c>
      <c r="B466" s="172" t="s">
        <v>2108</v>
      </c>
      <c r="C466" s="172" t="s">
        <v>4040</v>
      </c>
      <c r="D466" s="172" t="s">
        <v>3352</v>
      </c>
      <c r="E466" s="172" t="s">
        <v>3320</v>
      </c>
      <c r="F466" s="287">
        <v>20.04</v>
      </c>
      <c r="G466" s="331">
        <f>ROUND(SUMIF(Anlagenbewegungsdaten!B:B,A466,Anlagenbewegungsdaten!C:C),3)</f>
        <v>0</v>
      </c>
      <c r="H466" s="332">
        <f>IF(ISBLANK(F466),ROUND(SUMIF(Anlagenbewegungsdaten!B:B,A466,Anlagenbewegungsdaten!D:D),2),ROUND(G466*F466%,2))</f>
        <v>0</v>
      </c>
      <c r="I466" s="332">
        <f>ROUND((H466-SUMIF(Anlagenbewegungsdaten!$B:$B,A466,Anlagenbewegungsdaten!D:D)),3)</f>
        <v>0</v>
      </c>
      <c r="J466" s="333" t="s">
        <v>5179</v>
      </c>
      <c r="K466" s="333" t="s">
        <v>5193</v>
      </c>
      <c r="L466" s="510">
        <v>16.03</v>
      </c>
      <c r="M466" s="330">
        <f>ROUND(SUMIF(Anlagenbewegungsdaten_AV!B:B,A466,Anlagenbewegungsdaten_AV!C:C),3)</f>
        <v>0</v>
      </c>
      <c r="N466" s="328">
        <f>IF(ISBLANK(L466),ROUND(SUMIF(Anlagenbewegungsdaten_AV!B:B,A466,Anlagenbewegungsdaten_AV!D:D),2),ROUND(M466*L466%,2))</f>
        <v>0</v>
      </c>
      <c r="O466" s="328">
        <f>ROUND(N466-SUMIF(Anlagenbewegungsdaten_AV!B:B,A466,Anlagenbewegungsdaten_AV!D:D),3)</f>
        <v>0</v>
      </c>
    </row>
    <row r="467" spans="1:15" ht="15" customHeight="1" x14ac:dyDescent="0.25">
      <c r="A467" s="273" t="s">
        <v>4166</v>
      </c>
      <c r="B467" s="191" t="s">
        <v>2108</v>
      </c>
      <c r="C467" s="191" t="s">
        <v>4040</v>
      </c>
      <c r="D467" s="191" t="s">
        <v>4125</v>
      </c>
      <c r="E467" s="191" t="s">
        <v>4093</v>
      </c>
      <c r="F467" s="288">
        <v>20.009999999999998</v>
      </c>
      <c r="G467" s="331">
        <f>ROUND(SUMIF(Anlagenbewegungsdaten!B:B,A467,Anlagenbewegungsdaten!C:C),3)</f>
        <v>0</v>
      </c>
      <c r="H467" s="332">
        <f>IF(ISBLANK(F467),ROUND(SUMIF(Anlagenbewegungsdaten!B:B,A467,Anlagenbewegungsdaten!D:D),2),ROUND(G467*F467%,2))</f>
        <v>0</v>
      </c>
      <c r="I467" s="332">
        <f>ROUND((H467-SUMIF(Anlagenbewegungsdaten!$B:$B,A467,Anlagenbewegungsdaten!D:D)),3)</f>
        <v>0</v>
      </c>
      <c r="J467" s="333" t="s">
        <v>5179</v>
      </c>
      <c r="K467" s="333" t="s">
        <v>5193</v>
      </c>
      <c r="L467" s="510">
        <v>16.010000000000002</v>
      </c>
      <c r="M467" s="330">
        <f>ROUND(SUMIF(Anlagenbewegungsdaten_AV!B:B,A467,Anlagenbewegungsdaten_AV!C:C),3)</f>
        <v>0</v>
      </c>
      <c r="N467" s="328">
        <f>IF(ISBLANK(L467),ROUND(SUMIF(Anlagenbewegungsdaten_AV!B:B,A467,Anlagenbewegungsdaten_AV!D:D),2),ROUND(M467*L467%,2))</f>
        <v>0</v>
      </c>
      <c r="O467" s="328">
        <f>ROUND(N467-SUMIF(Anlagenbewegungsdaten_AV!B:B,A467,Anlagenbewegungsdaten_AV!D:D),3)</f>
        <v>0</v>
      </c>
    </row>
    <row r="468" spans="1:15" ht="15" customHeight="1" x14ac:dyDescent="0.25">
      <c r="A468" s="261" t="s">
        <v>1720</v>
      </c>
      <c r="B468" s="172" t="s">
        <v>2108</v>
      </c>
      <c r="C468" s="172" t="s">
        <v>4040</v>
      </c>
      <c r="D468" s="172" t="s">
        <v>241</v>
      </c>
      <c r="E468" s="172" t="s">
        <v>2483</v>
      </c>
      <c r="F468" s="287">
        <v>18.100000000000001</v>
      </c>
      <c r="G468" s="331">
        <f>ROUND(SUMIF(Anlagenbewegungsdaten!B:B,A468,Anlagenbewegungsdaten!C:C),3)</f>
        <v>0</v>
      </c>
      <c r="H468" s="332">
        <f>IF(ISBLANK(F468),ROUND(SUMIF(Anlagenbewegungsdaten!B:B,A468,Anlagenbewegungsdaten!D:D),2),ROUND(G468*F468%,2))</f>
        <v>0</v>
      </c>
      <c r="I468" s="332">
        <f>ROUND((H468-SUMIF(Anlagenbewegungsdaten!$B:$B,A468,Anlagenbewegungsdaten!D:D)),3)</f>
        <v>0</v>
      </c>
      <c r="J468" s="333" t="s">
        <v>5179</v>
      </c>
      <c r="K468" s="333" t="s">
        <v>5193</v>
      </c>
      <c r="L468" s="510">
        <v>14.48</v>
      </c>
      <c r="M468" s="330">
        <f>ROUND(SUMIF(Anlagenbewegungsdaten_AV!B:B,A468,Anlagenbewegungsdaten_AV!C:C),3)</f>
        <v>0</v>
      </c>
      <c r="N468" s="328">
        <f>IF(ISBLANK(L468),ROUND(SUMIF(Anlagenbewegungsdaten_AV!B:B,A468,Anlagenbewegungsdaten_AV!D:D),2),ROUND(M468*L468%,2))</f>
        <v>0</v>
      </c>
      <c r="O468" s="328">
        <f>ROUND(N468-SUMIF(Anlagenbewegungsdaten_AV!B:B,A468,Anlagenbewegungsdaten_AV!D:D),3)</f>
        <v>0</v>
      </c>
    </row>
    <row r="469" spans="1:15" ht="15" customHeight="1" x14ac:dyDescent="0.25">
      <c r="A469" s="261" t="s">
        <v>1721</v>
      </c>
      <c r="B469" s="172" t="s">
        <v>2108</v>
      </c>
      <c r="C469" s="172" t="s">
        <v>4040</v>
      </c>
      <c r="D469" s="182" t="s">
        <v>243</v>
      </c>
      <c r="E469" s="172" t="s">
        <v>1560</v>
      </c>
      <c r="F469" s="287">
        <v>21.1</v>
      </c>
      <c r="G469" s="331">
        <f>ROUND(SUMIF(Anlagenbewegungsdaten!B:B,A469,Anlagenbewegungsdaten!C:C),3)</f>
        <v>0</v>
      </c>
      <c r="H469" s="332">
        <f>IF(ISBLANK(F469),ROUND(SUMIF(Anlagenbewegungsdaten!B:B,A469,Anlagenbewegungsdaten!D:D),2),ROUND(G469*F469%,2))</f>
        <v>0</v>
      </c>
      <c r="I469" s="332">
        <f>ROUND((H469-SUMIF(Anlagenbewegungsdaten!$B:$B,A469,Anlagenbewegungsdaten!D:D)),3)</f>
        <v>0</v>
      </c>
      <c r="J469" s="333" t="s">
        <v>5179</v>
      </c>
      <c r="K469" s="333" t="s">
        <v>5193</v>
      </c>
      <c r="L469" s="510">
        <v>16.88</v>
      </c>
      <c r="M469" s="330">
        <f>ROUND(SUMIF(Anlagenbewegungsdaten_AV!B:B,A469,Anlagenbewegungsdaten_AV!C:C),3)</f>
        <v>0</v>
      </c>
      <c r="N469" s="328">
        <f>IF(ISBLANK(L469),ROUND(SUMIF(Anlagenbewegungsdaten_AV!B:B,A469,Anlagenbewegungsdaten_AV!D:D),2),ROUND(M469*L469%,2))</f>
        <v>0</v>
      </c>
      <c r="O469" s="328">
        <f>ROUND(N469-SUMIF(Anlagenbewegungsdaten_AV!B:B,A469,Anlagenbewegungsdaten_AV!D:D),3)</f>
        <v>0</v>
      </c>
    </row>
    <row r="470" spans="1:15" ht="15" customHeight="1" x14ac:dyDescent="0.25">
      <c r="A470" s="261" t="s">
        <v>1722</v>
      </c>
      <c r="B470" s="172" t="s">
        <v>2108</v>
      </c>
      <c r="C470" s="172" t="s">
        <v>4040</v>
      </c>
      <c r="D470" s="172" t="s">
        <v>245</v>
      </c>
      <c r="E470" s="172" t="s">
        <v>1563</v>
      </c>
      <c r="F470" s="287">
        <v>21.1</v>
      </c>
      <c r="G470" s="331">
        <f>ROUND(SUMIF(Anlagenbewegungsdaten!B:B,A470,Anlagenbewegungsdaten!C:C),3)</f>
        <v>0</v>
      </c>
      <c r="H470" s="332">
        <f>IF(ISBLANK(F470),ROUND(SUMIF(Anlagenbewegungsdaten!B:B,A470,Anlagenbewegungsdaten!D:D),2),ROUND(G470*F470%,2))</f>
        <v>0</v>
      </c>
      <c r="I470" s="332">
        <f>ROUND((H470-SUMIF(Anlagenbewegungsdaten!$B:$B,A470,Anlagenbewegungsdaten!D:D)),3)</f>
        <v>0</v>
      </c>
      <c r="J470" s="333" t="s">
        <v>5179</v>
      </c>
      <c r="K470" s="333" t="s">
        <v>5193</v>
      </c>
      <c r="L470" s="510">
        <v>16.88</v>
      </c>
      <c r="M470" s="330">
        <f>ROUND(SUMIF(Anlagenbewegungsdaten_AV!B:B,A470,Anlagenbewegungsdaten_AV!C:C),3)</f>
        <v>0</v>
      </c>
      <c r="N470" s="328">
        <f>IF(ISBLANK(L470),ROUND(SUMIF(Anlagenbewegungsdaten_AV!B:B,A470,Anlagenbewegungsdaten_AV!D:D),2),ROUND(M470*L470%,2))</f>
        <v>0</v>
      </c>
      <c r="O470" s="328">
        <f>ROUND(N470-SUMIF(Anlagenbewegungsdaten_AV!B:B,A470,Anlagenbewegungsdaten_AV!D:D),3)</f>
        <v>0</v>
      </c>
    </row>
    <row r="471" spans="1:15" ht="15" customHeight="1" x14ac:dyDescent="0.25">
      <c r="A471" s="261" t="s">
        <v>2650</v>
      </c>
      <c r="B471" s="172" t="s">
        <v>2108</v>
      </c>
      <c r="C471" s="172" t="s">
        <v>4040</v>
      </c>
      <c r="D471" s="172" t="s">
        <v>2610</v>
      </c>
      <c r="E471" s="172" t="s">
        <v>2576</v>
      </c>
      <c r="F471" s="287">
        <v>21.07</v>
      </c>
      <c r="G471" s="331">
        <f>ROUND(SUMIF(Anlagenbewegungsdaten!B:B,A471,Anlagenbewegungsdaten!C:C),3)</f>
        <v>0</v>
      </c>
      <c r="H471" s="332">
        <f>IF(ISBLANK(F471),ROUND(SUMIF(Anlagenbewegungsdaten!B:B,A471,Anlagenbewegungsdaten!D:D),2),ROUND(G471*F471%,2))</f>
        <v>0</v>
      </c>
      <c r="I471" s="332">
        <f>ROUND((H471-SUMIF(Anlagenbewegungsdaten!$B:$B,A471,Anlagenbewegungsdaten!D:D)),3)</f>
        <v>0</v>
      </c>
      <c r="J471" s="333" t="s">
        <v>5179</v>
      </c>
      <c r="K471" s="333" t="s">
        <v>5193</v>
      </c>
      <c r="L471" s="510">
        <v>16.86</v>
      </c>
      <c r="M471" s="330">
        <f>ROUND(SUMIF(Anlagenbewegungsdaten_AV!B:B,A471,Anlagenbewegungsdaten_AV!C:C),3)</f>
        <v>0</v>
      </c>
      <c r="N471" s="328">
        <f>IF(ISBLANK(L471),ROUND(SUMIF(Anlagenbewegungsdaten_AV!B:B,A471,Anlagenbewegungsdaten_AV!D:D),2),ROUND(M471*L471%,2))</f>
        <v>0</v>
      </c>
      <c r="O471" s="328">
        <f>ROUND(N471-SUMIF(Anlagenbewegungsdaten_AV!B:B,A471,Anlagenbewegungsdaten_AV!D:D),3)</f>
        <v>0</v>
      </c>
    </row>
    <row r="472" spans="1:15" ht="15" customHeight="1" x14ac:dyDescent="0.25">
      <c r="A472" s="261" t="s">
        <v>3394</v>
      </c>
      <c r="B472" s="172" t="s">
        <v>2108</v>
      </c>
      <c r="C472" s="172" t="s">
        <v>4040</v>
      </c>
      <c r="D472" s="172" t="s">
        <v>3354</v>
      </c>
      <c r="E472" s="172" t="s">
        <v>3320</v>
      </c>
      <c r="F472" s="287">
        <v>21.04</v>
      </c>
      <c r="G472" s="331">
        <f>ROUND(SUMIF(Anlagenbewegungsdaten!B:B,A472,Anlagenbewegungsdaten!C:C),3)</f>
        <v>0</v>
      </c>
      <c r="H472" s="332">
        <f>IF(ISBLANK(F472),ROUND(SUMIF(Anlagenbewegungsdaten!B:B,A472,Anlagenbewegungsdaten!D:D),2),ROUND(G472*F472%,2))</f>
        <v>0</v>
      </c>
      <c r="I472" s="332">
        <f>ROUND((H472-SUMIF(Anlagenbewegungsdaten!$B:$B,A472,Anlagenbewegungsdaten!D:D)),3)</f>
        <v>0</v>
      </c>
      <c r="J472" s="333" t="s">
        <v>5179</v>
      </c>
      <c r="K472" s="333" t="s">
        <v>5193</v>
      </c>
      <c r="L472" s="510">
        <v>16.829999999999998</v>
      </c>
      <c r="M472" s="330">
        <f>ROUND(SUMIF(Anlagenbewegungsdaten_AV!B:B,A472,Anlagenbewegungsdaten_AV!C:C),3)</f>
        <v>0</v>
      </c>
      <c r="N472" s="328">
        <f>IF(ISBLANK(L472),ROUND(SUMIF(Anlagenbewegungsdaten_AV!B:B,A472,Anlagenbewegungsdaten_AV!D:D),2),ROUND(M472*L472%,2))</f>
        <v>0</v>
      </c>
      <c r="O472" s="328">
        <f>ROUND(N472-SUMIF(Anlagenbewegungsdaten_AV!B:B,A472,Anlagenbewegungsdaten_AV!D:D),3)</f>
        <v>0</v>
      </c>
    </row>
    <row r="473" spans="1:15" ht="15" customHeight="1" x14ac:dyDescent="0.25">
      <c r="A473" s="273" t="s">
        <v>4167</v>
      </c>
      <c r="B473" s="191" t="s">
        <v>2108</v>
      </c>
      <c r="C473" s="191" t="s">
        <v>4040</v>
      </c>
      <c r="D473" s="191" t="s">
        <v>4127</v>
      </c>
      <c r="E473" s="191" t="s">
        <v>4093</v>
      </c>
      <c r="F473" s="288">
        <v>21.009999999999998</v>
      </c>
      <c r="G473" s="331">
        <f>ROUND(SUMIF(Anlagenbewegungsdaten!B:B,A473,Anlagenbewegungsdaten!C:C),3)</f>
        <v>0</v>
      </c>
      <c r="H473" s="332">
        <f>IF(ISBLANK(F473),ROUND(SUMIF(Anlagenbewegungsdaten!B:B,A473,Anlagenbewegungsdaten!D:D),2),ROUND(G473*F473%,2))</f>
        <v>0</v>
      </c>
      <c r="I473" s="332">
        <f>ROUND((H473-SUMIF(Anlagenbewegungsdaten!$B:$B,A473,Anlagenbewegungsdaten!D:D)),3)</f>
        <v>0</v>
      </c>
      <c r="J473" s="333" t="s">
        <v>5179</v>
      </c>
      <c r="K473" s="333" t="s">
        <v>5193</v>
      </c>
      <c r="L473" s="510">
        <v>16.809999999999999</v>
      </c>
      <c r="M473" s="330">
        <f>ROUND(SUMIF(Anlagenbewegungsdaten_AV!B:B,A473,Anlagenbewegungsdaten_AV!C:C),3)</f>
        <v>0</v>
      </c>
      <c r="N473" s="328">
        <f>IF(ISBLANK(L473),ROUND(SUMIF(Anlagenbewegungsdaten_AV!B:B,A473,Anlagenbewegungsdaten_AV!D:D),2),ROUND(M473*L473%,2))</f>
        <v>0</v>
      </c>
      <c r="O473" s="328">
        <f>ROUND(N473-SUMIF(Anlagenbewegungsdaten_AV!B:B,A473,Anlagenbewegungsdaten_AV!D:D),3)</f>
        <v>0</v>
      </c>
    </row>
    <row r="474" spans="1:15" ht="15" customHeight="1" x14ac:dyDescent="0.25">
      <c r="A474" s="261" t="s">
        <v>1723</v>
      </c>
      <c r="B474" s="172" t="s">
        <v>2108</v>
      </c>
      <c r="C474" s="172" t="s">
        <v>4040</v>
      </c>
      <c r="D474" s="172" t="s">
        <v>247</v>
      </c>
      <c r="E474" s="172" t="s">
        <v>2483</v>
      </c>
      <c r="F474" s="287">
        <v>18.100000000000001</v>
      </c>
      <c r="G474" s="331">
        <f>ROUND(SUMIF(Anlagenbewegungsdaten!B:B,A474,Anlagenbewegungsdaten!C:C),3)</f>
        <v>0</v>
      </c>
      <c r="H474" s="332">
        <f>IF(ISBLANK(F474),ROUND(SUMIF(Anlagenbewegungsdaten!B:B,A474,Anlagenbewegungsdaten!D:D),2),ROUND(G474*F474%,2))</f>
        <v>0</v>
      </c>
      <c r="I474" s="332">
        <f>ROUND((H474-SUMIF(Anlagenbewegungsdaten!$B:$B,A474,Anlagenbewegungsdaten!D:D)),3)</f>
        <v>0</v>
      </c>
      <c r="J474" s="333" t="s">
        <v>5179</v>
      </c>
      <c r="K474" s="333" t="s">
        <v>5193</v>
      </c>
      <c r="L474" s="510">
        <v>14.48</v>
      </c>
      <c r="M474" s="330">
        <f>ROUND(SUMIF(Anlagenbewegungsdaten_AV!B:B,A474,Anlagenbewegungsdaten_AV!C:C),3)</f>
        <v>0</v>
      </c>
      <c r="N474" s="328">
        <f>IF(ISBLANK(L474),ROUND(SUMIF(Anlagenbewegungsdaten_AV!B:B,A474,Anlagenbewegungsdaten_AV!D:D),2),ROUND(M474*L474%,2))</f>
        <v>0</v>
      </c>
      <c r="O474" s="328">
        <f>ROUND(N474-SUMIF(Anlagenbewegungsdaten_AV!B:B,A474,Anlagenbewegungsdaten_AV!D:D),3)</f>
        <v>0</v>
      </c>
    </row>
    <row r="475" spans="1:15" ht="15" customHeight="1" x14ac:dyDescent="0.25">
      <c r="A475" s="261" t="s">
        <v>1724</v>
      </c>
      <c r="B475" s="172" t="s">
        <v>2108</v>
      </c>
      <c r="C475" s="172" t="s">
        <v>4040</v>
      </c>
      <c r="D475" s="172" t="s">
        <v>249</v>
      </c>
      <c r="E475" s="172" t="s">
        <v>1560</v>
      </c>
      <c r="F475" s="287">
        <v>21.1</v>
      </c>
      <c r="G475" s="331">
        <f>ROUND(SUMIF(Anlagenbewegungsdaten!B:B,A475,Anlagenbewegungsdaten!C:C),3)</f>
        <v>0</v>
      </c>
      <c r="H475" s="332">
        <f>IF(ISBLANK(F475),ROUND(SUMIF(Anlagenbewegungsdaten!B:B,A475,Anlagenbewegungsdaten!D:D),2),ROUND(G475*F475%,2))</f>
        <v>0</v>
      </c>
      <c r="I475" s="332">
        <f>ROUND((H475-SUMIF(Anlagenbewegungsdaten!$B:$B,A475,Anlagenbewegungsdaten!D:D)),3)</f>
        <v>0</v>
      </c>
      <c r="J475" s="333" t="s">
        <v>5179</v>
      </c>
      <c r="K475" s="333" t="s">
        <v>5193</v>
      </c>
      <c r="L475" s="510">
        <v>16.88</v>
      </c>
      <c r="M475" s="330">
        <f>ROUND(SUMIF(Anlagenbewegungsdaten_AV!B:B,A475,Anlagenbewegungsdaten_AV!C:C),3)</f>
        <v>0</v>
      </c>
      <c r="N475" s="328">
        <f>IF(ISBLANK(L475),ROUND(SUMIF(Anlagenbewegungsdaten_AV!B:B,A475,Anlagenbewegungsdaten_AV!D:D),2),ROUND(M475*L475%,2))</f>
        <v>0</v>
      </c>
      <c r="O475" s="328">
        <f>ROUND(N475-SUMIF(Anlagenbewegungsdaten_AV!B:B,A475,Anlagenbewegungsdaten_AV!D:D),3)</f>
        <v>0</v>
      </c>
    </row>
    <row r="476" spans="1:15" ht="15" customHeight="1" x14ac:dyDescent="0.25">
      <c r="A476" s="261" t="s">
        <v>1725</v>
      </c>
      <c r="B476" s="172" t="s">
        <v>2108</v>
      </c>
      <c r="C476" s="172" t="s">
        <v>4040</v>
      </c>
      <c r="D476" s="172" t="s">
        <v>251</v>
      </c>
      <c r="E476" s="172" t="s">
        <v>1563</v>
      </c>
      <c r="F476" s="287">
        <v>21.1</v>
      </c>
      <c r="G476" s="331">
        <f>ROUND(SUMIF(Anlagenbewegungsdaten!B:B,A476,Anlagenbewegungsdaten!C:C),3)</f>
        <v>0</v>
      </c>
      <c r="H476" s="332">
        <f>IF(ISBLANK(F476),ROUND(SUMIF(Anlagenbewegungsdaten!B:B,A476,Anlagenbewegungsdaten!D:D),2),ROUND(G476*F476%,2))</f>
        <v>0</v>
      </c>
      <c r="I476" s="332">
        <f>ROUND((H476-SUMIF(Anlagenbewegungsdaten!$B:$B,A476,Anlagenbewegungsdaten!D:D)),3)</f>
        <v>0</v>
      </c>
      <c r="J476" s="333" t="s">
        <v>5179</v>
      </c>
      <c r="K476" s="333" t="s">
        <v>5193</v>
      </c>
      <c r="L476" s="510">
        <v>16.88</v>
      </c>
      <c r="M476" s="330">
        <f>ROUND(SUMIF(Anlagenbewegungsdaten_AV!B:B,A476,Anlagenbewegungsdaten_AV!C:C),3)</f>
        <v>0</v>
      </c>
      <c r="N476" s="328">
        <f>IF(ISBLANK(L476),ROUND(SUMIF(Anlagenbewegungsdaten_AV!B:B,A476,Anlagenbewegungsdaten_AV!D:D),2),ROUND(M476*L476%,2))</f>
        <v>0</v>
      </c>
      <c r="O476" s="328">
        <f>ROUND(N476-SUMIF(Anlagenbewegungsdaten_AV!B:B,A476,Anlagenbewegungsdaten_AV!D:D),3)</f>
        <v>0</v>
      </c>
    </row>
    <row r="477" spans="1:15" ht="15" customHeight="1" x14ac:dyDescent="0.25">
      <c r="A477" s="261" t="s">
        <v>2651</v>
      </c>
      <c r="B477" s="172" t="s">
        <v>2108</v>
      </c>
      <c r="C477" s="172" t="s">
        <v>4040</v>
      </c>
      <c r="D477" s="172" t="s">
        <v>2612</v>
      </c>
      <c r="E477" s="172" t="s">
        <v>2576</v>
      </c>
      <c r="F477" s="287">
        <v>21.07</v>
      </c>
      <c r="G477" s="331">
        <f>ROUND(SUMIF(Anlagenbewegungsdaten!B:B,A477,Anlagenbewegungsdaten!C:C),3)</f>
        <v>0</v>
      </c>
      <c r="H477" s="332">
        <f>IF(ISBLANK(F477),ROUND(SUMIF(Anlagenbewegungsdaten!B:B,A477,Anlagenbewegungsdaten!D:D),2),ROUND(G477*F477%,2))</f>
        <v>0</v>
      </c>
      <c r="I477" s="332">
        <f>ROUND((H477-SUMIF(Anlagenbewegungsdaten!$B:$B,A477,Anlagenbewegungsdaten!D:D)),3)</f>
        <v>0</v>
      </c>
      <c r="J477" s="333" t="s">
        <v>5179</v>
      </c>
      <c r="K477" s="333" t="s">
        <v>5193</v>
      </c>
      <c r="L477" s="510">
        <v>16.86</v>
      </c>
      <c r="M477" s="330">
        <f>ROUND(SUMIF(Anlagenbewegungsdaten_AV!B:B,A477,Anlagenbewegungsdaten_AV!C:C),3)</f>
        <v>0</v>
      </c>
      <c r="N477" s="328">
        <f>IF(ISBLANK(L477),ROUND(SUMIF(Anlagenbewegungsdaten_AV!B:B,A477,Anlagenbewegungsdaten_AV!D:D),2),ROUND(M477*L477%,2))</f>
        <v>0</v>
      </c>
      <c r="O477" s="328">
        <f>ROUND(N477-SUMIF(Anlagenbewegungsdaten_AV!B:B,A477,Anlagenbewegungsdaten_AV!D:D),3)</f>
        <v>0</v>
      </c>
    </row>
    <row r="478" spans="1:15" ht="15" customHeight="1" x14ac:dyDescent="0.25">
      <c r="A478" s="261" t="s">
        <v>3395</v>
      </c>
      <c r="B478" s="172" t="s">
        <v>2108</v>
      </c>
      <c r="C478" s="172" t="s">
        <v>4040</v>
      </c>
      <c r="D478" s="172" t="s">
        <v>3356</v>
      </c>
      <c r="E478" s="172" t="s">
        <v>3320</v>
      </c>
      <c r="F478" s="287">
        <v>21.04</v>
      </c>
      <c r="G478" s="331">
        <f>ROUND(SUMIF(Anlagenbewegungsdaten!B:B,A478,Anlagenbewegungsdaten!C:C),3)</f>
        <v>0</v>
      </c>
      <c r="H478" s="332">
        <f>IF(ISBLANK(F478),ROUND(SUMIF(Anlagenbewegungsdaten!B:B,A478,Anlagenbewegungsdaten!D:D),2),ROUND(G478*F478%,2))</f>
        <v>0</v>
      </c>
      <c r="I478" s="332">
        <f>ROUND((H478-SUMIF(Anlagenbewegungsdaten!$B:$B,A478,Anlagenbewegungsdaten!D:D)),3)</f>
        <v>0</v>
      </c>
      <c r="J478" s="333" t="s">
        <v>5179</v>
      </c>
      <c r="K478" s="333" t="s">
        <v>5193</v>
      </c>
      <c r="L478" s="510">
        <v>16.829999999999998</v>
      </c>
      <c r="M478" s="330">
        <f>ROUND(SUMIF(Anlagenbewegungsdaten_AV!B:B,A478,Anlagenbewegungsdaten_AV!C:C),3)</f>
        <v>0</v>
      </c>
      <c r="N478" s="328">
        <f>IF(ISBLANK(L478),ROUND(SUMIF(Anlagenbewegungsdaten_AV!B:B,A478,Anlagenbewegungsdaten_AV!D:D),2),ROUND(M478*L478%,2))</f>
        <v>0</v>
      </c>
      <c r="O478" s="328">
        <f>ROUND(N478-SUMIF(Anlagenbewegungsdaten_AV!B:B,A478,Anlagenbewegungsdaten_AV!D:D),3)</f>
        <v>0</v>
      </c>
    </row>
    <row r="479" spans="1:15" ht="15" customHeight="1" x14ac:dyDescent="0.25">
      <c r="A479" s="273" t="s">
        <v>4168</v>
      </c>
      <c r="B479" s="191" t="s">
        <v>2108</v>
      </c>
      <c r="C479" s="191" t="s">
        <v>4040</v>
      </c>
      <c r="D479" s="191" t="s">
        <v>4129</v>
      </c>
      <c r="E479" s="191" t="s">
        <v>4093</v>
      </c>
      <c r="F479" s="288">
        <v>21.009999999999998</v>
      </c>
      <c r="G479" s="331">
        <f>ROUND(SUMIF(Anlagenbewegungsdaten!B:B,A479,Anlagenbewegungsdaten!C:C),3)</f>
        <v>0</v>
      </c>
      <c r="H479" s="332">
        <f>IF(ISBLANK(F479),ROUND(SUMIF(Anlagenbewegungsdaten!B:B,A479,Anlagenbewegungsdaten!D:D),2),ROUND(G479*F479%,2))</f>
        <v>0</v>
      </c>
      <c r="I479" s="332">
        <f>ROUND((H479-SUMIF(Anlagenbewegungsdaten!$B:$B,A479,Anlagenbewegungsdaten!D:D)),3)</f>
        <v>0</v>
      </c>
      <c r="J479" s="333" t="s">
        <v>5179</v>
      </c>
      <c r="K479" s="333" t="s">
        <v>5193</v>
      </c>
      <c r="L479" s="510">
        <v>16.809999999999999</v>
      </c>
      <c r="M479" s="330">
        <f>ROUND(SUMIF(Anlagenbewegungsdaten_AV!B:B,A479,Anlagenbewegungsdaten_AV!C:C),3)</f>
        <v>0</v>
      </c>
      <c r="N479" s="328">
        <f>IF(ISBLANK(L479),ROUND(SUMIF(Anlagenbewegungsdaten_AV!B:B,A479,Anlagenbewegungsdaten_AV!D:D),2),ROUND(M479*L479%,2))</f>
        <v>0</v>
      </c>
      <c r="O479" s="328">
        <f>ROUND(N479-SUMIF(Anlagenbewegungsdaten_AV!B:B,A479,Anlagenbewegungsdaten_AV!D:D),3)</f>
        <v>0</v>
      </c>
    </row>
    <row r="480" spans="1:15" ht="15" customHeight="1" x14ac:dyDescent="0.25">
      <c r="A480" s="263" t="s">
        <v>1726</v>
      </c>
      <c r="B480" s="172" t="s">
        <v>2108</v>
      </c>
      <c r="C480" s="172" t="s">
        <v>4040</v>
      </c>
      <c r="D480" s="172" t="s">
        <v>253</v>
      </c>
      <c r="E480" s="172" t="s">
        <v>2483</v>
      </c>
      <c r="F480" s="287">
        <v>19.100000000000001</v>
      </c>
      <c r="G480" s="331">
        <f>ROUND(SUMIF(Anlagenbewegungsdaten!B:B,A480,Anlagenbewegungsdaten!C:C),3)</f>
        <v>0</v>
      </c>
      <c r="H480" s="332">
        <f>IF(ISBLANK(F480),ROUND(SUMIF(Anlagenbewegungsdaten!B:B,A480,Anlagenbewegungsdaten!D:D),2),ROUND(G480*F480%,2))</f>
        <v>0</v>
      </c>
      <c r="I480" s="332">
        <f>ROUND((H480-SUMIF(Anlagenbewegungsdaten!$B:$B,A480,Anlagenbewegungsdaten!D:D)),3)</f>
        <v>0</v>
      </c>
      <c r="J480" s="333" t="s">
        <v>5179</v>
      </c>
      <c r="K480" s="333" t="s">
        <v>5193</v>
      </c>
      <c r="L480" s="510">
        <v>15.28</v>
      </c>
      <c r="M480" s="330">
        <f>ROUND(SUMIF(Anlagenbewegungsdaten_AV!B:B,A480,Anlagenbewegungsdaten_AV!C:C),3)</f>
        <v>0</v>
      </c>
      <c r="N480" s="328">
        <f>IF(ISBLANK(L480),ROUND(SUMIF(Anlagenbewegungsdaten_AV!B:B,A480,Anlagenbewegungsdaten_AV!D:D),2),ROUND(M480*L480%,2))</f>
        <v>0</v>
      </c>
      <c r="O480" s="328">
        <f>ROUND(N480-SUMIF(Anlagenbewegungsdaten_AV!B:B,A480,Anlagenbewegungsdaten_AV!D:D),3)</f>
        <v>0</v>
      </c>
    </row>
    <row r="481" spans="1:15" ht="15" customHeight="1" x14ac:dyDescent="0.25">
      <c r="A481" s="263" t="s">
        <v>1727</v>
      </c>
      <c r="B481" s="172" t="s">
        <v>2108</v>
      </c>
      <c r="C481" s="172" t="s">
        <v>4040</v>
      </c>
      <c r="D481" s="182" t="s">
        <v>255</v>
      </c>
      <c r="E481" s="172" t="s">
        <v>1560</v>
      </c>
      <c r="F481" s="287">
        <v>22.1</v>
      </c>
      <c r="G481" s="331">
        <f>ROUND(SUMIF(Anlagenbewegungsdaten!B:B,A481,Anlagenbewegungsdaten!C:C),3)</f>
        <v>0</v>
      </c>
      <c r="H481" s="332">
        <f>IF(ISBLANK(F481),ROUND(SUMIF(Anlagenbewegungsdaten!B:B,A481,Anlagenbewegungsdaten!D:D),2),ROUND(G481*F481%,2))</f>
        <v>0</v>
      </c>
      <c r="I481" s="332">
        <f>ROUND((H481-SUMIF(Anlagenbewegungsdaten!$B:$B,A481,Anlagenbewegungsdaten!D:D)),3)</f>
        <v>0</v>
      </c>
      <c r="J481" s="333" t="s">
        <v>5179</v>
      </c>
      <c r="K481" s="333" t="s">
        <v>5193</v>
      </c>
      <c r="L481" s="510">
        <v>17.68</v>
      </c>
      <c r="M481" s="330">
        <f>ROUND(SUMIF(Anlagenbewegungsdaten_AV!B:B,A481,Anlagenbewegungsdaten_AV!C:C),3)</f>
        <v>0</v>
      </c>
      <c r="N481" s="328">
        <f>IF(ISBLANK(L481),ROUND(SUMIF(Anlagenbewegungsdaten_AV!B:B,A481,Anlagenbewegungsdaten_AV!D:D),2),ROUND(M481*L481%,2))</f>
        <v>0</v>
      </c>
      <c r="O481" s="328">
        <f>ROUND(N481-SUMIF(Anlagenbewegungsdaten_AV!B:B,A481,Anlagenbewegungsdaten_AV!D:D),3)</f>
        <v>0</v>
      </c>
    </row>
    <row r="482" spans="1:15" ht="15" customHeight="1" x14ac:dyDescent="0.25">
      <c r="A482" s="263" t="s">
        <v>1728</v>
      </c>
      <c r="B482" s="172" t="s">
        <v>2108</v>
      </c>
      <c r="C482" s="172" t="s">
        <v>4040</v>
      </c>
      <c r="D482" s="172" t="s">
        <v>257</v>
      </c>
      <c r="E482" s="172" t="s">
        <v>1563</v>
      </c>
      <c r="F482" s="287">
        <v>22.1</v>
      </c>
      <c r="G482" s="331">
        <f>ROUND(SUMIF(Anlagenbewegungsdaten!B:B,A482,Anlagenbewegungsdaten!C:C),3)</f>
        <v>0</v>
      </c>
      <c r="H482" s="332">
        <f>IF(ISBLANK(F482),ROUND(SUMIF(Anlagenbewegungsdaten!B:B,A482,Anlagenbewegungsdaten!D:D),2),ROUND(G482*F482%,2))</f>
        <v>0</v>
      </c>
      <c r="I482" s="332">
        <f>ROUND((H482-SUMIF(Anlagenbewegungsdaten!$B:$B,A482,Anlagenbewegungsdaten!D:D)),3)</f>
        <v>0</v>
      </c>
      <c r="J482" s="333" t="s">
        <v>5179</v>
      </c>
      <c r="K482" s="333" t="s">
        <v>5193</v>
      </c>
      <c r="L482" s="510">
        <v>17.68</v>
      </c>
      <c r="M482" s="330">
        <f>ROUND(SUMIF(Anlagenbewegungsdaten_AV!B:B,A482,Anlagenbewegungsdaten_AV!C:C),3)</f>
        <v>0</v>
      </c>
      <c r="N482" s="328">
        <f>IF(ISBLANK(L482),ROUND(SUMIF(Anlagenbewegungsdaten_AV!B:B,A482,Anlagenbewegungsdaten_AV!D:D),2),ROUND(M482*L482%,2))</f>
        <v>0</v>
      </c>
      <c r="O482" s="328">
        <f>ROUND(N482-SUMIF(Anlagenbewegungsdaten_AV!B:B,A482,Anlagenbewegungsdaten_AV!D:D),3)</f>
        <v>0</v>
      </c>
    </row>
    <row r="483" spans="1:15" ht="15" customHeight="1" x14ac:dyDescent="0.25">
      <c r="A483" s="263" t="s">
        <v>2652</v>
      </c>
      <c r="B483" s="172" t="s">
        <v>2108</v>
      </c>
      <c r="C483" s="172" t="s">
        <v>4040</v>
      </c>
      <c r="D483" s="172" t="s">
        <v>2614</v>
      </c>
      <c r="E483" s="172" t="s">
        <v>2576</v>
      </c>
      <c r="F483" s="287">
        <v>22.07</v>
      </c>
      <c r="G483" s="331">
        <f>ROUND(SUMIF(Anlagenbewegungsdaten!B:B,A483,Anlagenbewegungsdaten!C:C),3)</f>
        <v>0</v>
      </c>
      <c r="H483" s="332">
        <f>IF(ISBLANK(F483),ROUND(SUMIF(Anlagenbewegungsdaten!B:B,A483,Anlagenbewegungsdaten!D:D),2),ROUND(G483*F483%,2))</f>
        <v>0</v>
      </c>
      <c r="I483" s="332">
        <f>ROUND((H483-SUMIF(Anlagenbewegungsdaten!$B:$B,A483,Anlagenbewegungsdaten!D:D)),3)</f>
        <v>0</v>
      </c>
      <c r="J483" s="333" t="s">
        <v>5179</v>
      </c>
      <c r="K483" s="333" t="s">
        <v>5193</v>
      </c>
      <c r="L483" s="510">
        <v>17.66</v>
      </c>
      <c r="M483" s="330">
        <f>ROUND(SUMIF(Anlagenbewegungsdaten_AV!B:B,A483,Anlagenbewegungsdaten_AV!C:C),3)</f>
        <v>0</v>
      </c>
      <c r="N483" s="328">
        <f>IF(ISBLANK(L483),ROUND(SUMIF(Anlagenbewegungsdaten_AV!B:B,A483,Anlagenbewegungsdaten_AV!D:D),2),ROUND(M483*L483%,2))</f>
        <v>0</v>
      </c>
      <c r="O483" s="328">
        <f>ROUND(N483-SUMIF(Anlagenbewegungsdaten_AV!B:B,A483,Anlagenbewegungsdaten_AV!D:D),3)</f>
        <v>0</v>
      </c>
    </row>
    <row r="484" spans="1:15" ht="15" customHeight="1" x14ac:dyDescent="0.25">
      <c r="A484" s="263" t="s">
        <v>3396</v>
      </c>
      <c r="B484" s="172" t="s">
        <v>2108</v>
      </c>
      <c r="C484" s="172" t="s">
        <v>4040</v>
      </c>
      <c r="D484" s="172" t="s">
        <v>3358</v>
      </c>
      <c r="E484" s="172" t="s">
        <v>3320</v>
      </c>
      <c r="F484" s="287">
        <v>22.04</v>
      </c>
      <c r="G484" s="331">
        <f>ROUND(SUMIF(Anlagenbewegungsdaten!B:B,A484,Anlagenbewegungsdaten!C:C),3)</f>
        <v>0</v>
      </c>
      <c r="H484" s="332">
        <f>IF(ISBLANK(F484),ROUND(SUMIF(Anlagenbewegungsdaten!B:B,A484,Anlagenbewegungsdaten!D:D),2),ROUND(G484*F484%,2))</f>
        <v>0</v>
      </c>
      <c r="I484" s="332">
        <f>ROUND((H484-SUMIF(Anlagenbewegungsdaten!$B:$B,A484,Anlagenbewegungsdaten!D:D)),3)</f>
        <v>0</v>
      </c>
      <c r="J484" s="333" t="s">
        <v>5179</v>
      </c>
      <c r="K484" s="333" t="s">
        <v>5193</v>
      </c>
      <c r="L484" s="510">
        <v>17.63</v>
      </c>
      <c r="M484" s="330">
        <f>ROUND(SUMIF(Anlagenbewegungsdaten_AV!B:B,A484,Anlagenbewegungsdaten_AV!C:C),3)</f>
        <v>0</v>
      </c>
      <c r="N484" s="328">
        <f>IF(ISBLANK(L484),ROUND(SUMIF(Anlagenbewegungsdaten_AV!B:B,A484,Anlagenbewegungsdaten_AV!D:D),2),ROUND(M484*L484%,2))</f>
        <v>0</v>
      </c>
      <c r="O484" s="328">
        <f>ROUND(N484-SUMIF(Anlagenbewegungsdaten_AV!B:B,A484,Anlagenbewegungsdaten_AV!D:D),3)</f>
        <v>0</v>
      </c>
    </row>
    <row r="485" spans="1:15" ht="15" customHeight="1" x14ac:dyDescent="0.25">
      <c r="A485" s="274" t="s">
        <v>4169</v>
      </c>
      <c r="B485" s="191" t="s">
        <v>2108</v>
      </c>
      <c r="C485" s="191" t="s">
        <v>4040</v>
      </c>
      <c r="D485" s="191" t="s">
        <v>4131</v>
      </c>
      <c r="E485" s="191" t="s">
        <v>4093</v>
      </c>
      <c r="F485" s="288">
        <v>22.009999999999998</v>
      </c>
      <c r="G485" s="331">
        <f>ROUND(SUMIF(Anlagenbewegungsdaten!B:B,A485,Anlagenbewegungsdaten!C:C),3)</f>
        <v>0</v>
      </c>
      <c r="H485" s="332">
        <f>IF(ISBLANK(F485),ROUND(SUMIF(Anlagenbewegungsdaten!B:B,A485,Anlagenbewegungsdaten!D:D),2),ROUND(G485*F485%,2))</f>
        <v>0</v>
      </c>
      <c r="I485" s="332">
        <f>ROUND((H485-SUMIF(Anlagenbewegungsdaten!$B:$B,A485,Anlagenbewegungsdaten!D:D)),3)</f>
        <v>0</v>
      </c>
      <c r="J485" s="333" t="s">
        <v>5179</v>
      </c>
      <c r="K485" s="333" t="s">
        <v>5193</v>
      </c>
      <c r="L485" s="510">
        <v>17.61</v>
      </c>
      <c r="M485" s="330">
        <f>ROUND(SUMIF(Anlagenbewegungsdaten_AV!B:B,A485,Anlagenbewegungsdaten_AV!C:C),3)</f>
        <v>0</v>
      </c>
      <c r="N485" s="328">
        <f>IF(ISBLANK(L485),ROUND(SUMIF(Anlagenbewegungsdaten_AV!B:B,A485,Anlagenbewegungsdaten_AV!D:D),2),ROUND(M485*L485%,2))</f>
        <v>0</v>
      </c>
      <c r="O485" s="328">
        <f>ROUND(N485-SUMIF(Anlagenbewegungsdaten_AV!B:B,A485,Anlagenbewegungsdaten_AV!D:D),3)</f>
        <v>0</v>
      </c>
    </row>
    <row r="486" spans="1:15" ht="15" customHeight="1" x14ac:dyDescent="0.25">
      <c r="A486" s="263" t="s">
        <v>1729</v>
      </c>
      <c r="B486" s="172" t="s">
        <v>2108</v>
      </c>
      <c r="C486" s="172" t="s">
        <v>4040</v>
      </c>
      <c r="D486" s="172" t="s">
        <v>259</v>
      </c>
      <c r="E486" s="172" t="s">
        <v>2483</v>
      </c>
      <c r="F486" s="287">
        <v>19.100000000000001</v>
      </c>
      <c r="G486" s="331">
        <f>ROUND(SUMIF(Anlagenbewegungsdaten!B:B,A486,Anlagenbewegungsdaten!C:C),3)</f>
        <v>0</v>
      </c>
      <c r="H486" s="332">
        <f>IF(ISBLANK(F486),ROUND(SUMIF(Anlagenbewegungsdaten!B:B,A486,Anlagenbewegungsdaten!D:D),2),ROUND(G486*F486%,2))</f>
        <v>0</v>
      </c>
      <c r="I486" s="332">
        <f>ROUND((H486-SUMIF(Anlagenbewegungsdaten!$B:$B,A486,Anlagenbewegungsdaten!D:D)),3)</f>
        <v>0</v>
      </c>
      <c r="J486" s="333" t="s">
        <v>5179</v>
      </c>
      <c r="K486" s="333" t="s">
        <v>5193</v>
      </c>
      <c r="L486" s="510">
        <v>15.28</v>
      </c>
      <c r="M486" s="330">
        <f>ROUND(SUMIF(Anlagenbewegungsdaten_AV!B:B,A486,Anlagenbewegungsdaten_AV!C:C),3)</f>
        <v>0</v>
      </c>
      <c r="N486" s="328">
        <f>IF(ISBLANK(L486),ROUND(SUMIF(Anlagenbewegungsdaten_AV!B:B,A486,Anlagenbewegungsdaten_AV!D:D),2),ROUND(M486*L486%,2))</f>
        <v>0</v>
      </c>
      <c r="O486" s="328">
        <f>ROUND(N486-SUMIF(Anlagenbewegungsdaten_AV!B:B,A486,Anlagenbewegungsdaten_AV!D:D),3)</f>
        <v>0</v>
      </c>
    </row>
    <row r="487" spans="1:15" ht="15" customHeight="1" x14ac:dyDescent="0.25">
      <c r="A487" s="263" t="s">
        <v>1730</v>
      </c>
      <c r="B487" s="172" t="s">
        <v>2108</v>
      </c>
      <c r="C487" s="172" t="s">
        <v>4040</v>
      </c>
      <c r="D487" s="172" t="s">
        <v>261</v>
      </c>
      <c r="E487" s="172" t="s">
        <v>1560</v>
      </c>
      <c r="F487" s="287">
        <v>22.1</v>
      </c>
      <c r="G487" s="331">
        <f>ROUND(SUMIF(Anlagenbewegungsdaten!B:B,A487,Anlagenbewegungsdaten!C:C),3)</f>
        <v>0</v>
      </c>
      <c r="H487" s="332">
        <f>IF(ISBLANK(F487),ROUND(SUMIF(Anlagenbewegungsdaten!B:B,A487,Anlagenbewegungsdaten!D:D),2),ROUND(G487*F487%,2))</f>
        <v>0</v>
      </c>
      <c r="I487" s="332">
        <f>ROUND((H487-SUMIF(Anlagenbewegungsdaten!$B:$B,A487,Anlagenbewegungsdaten!D:D)),3)</f>
        <v>0</v>
      </c>
      <c r="J487" s="333" t="s">
        <v>5179</v>
      </c>
      <c r="K487" s="333" t="s">
        <v>5193</v>
      </c>
      <c r="L487" s="510">
        <v>17.68</v>
      </c>
      <c r="M487" s="330">
        <f>ROUND(SUMIF(Anlagenbewegungsdaten_AV!B:B,A487,Anlagenbewegungsdaten_AV!C:C),3)</f>
        <v>0</v>
      </c>
      <c r="N487" s="328">
        <f>IF(ISBLANK(L487),ROUND(SUMIF(Anlagenbewegungsdaten_AV!B:B,A487,Anlagenbewegungsdaten_AV!D:D),2),ROUND(M487*L487%,2))</f>
        <v>0</v>
      </c>
      <c r="O487" s="328">
        <f>ROUND(N487-SUMIF(Anlagenbewegungsdaten_AV!B:B,A487,Anlagenbewegungsdaten_AV!D:D),3)</f>
        <v>0</v>
      </c>
    </row>
    <row r="488" spans="1:15" ht="15" customHeight="1" x14ac:dyDescent="0.25">
      <c r="A488" s="263" t="s">
        <v>1731</v>
      </c>
      <c r="B488" s="172" t="s">
        <v>2108</v>
      </c>
      <c r="C488" s="172" t="s">
        <v>4040</v>
      </c>
      <c r="D488" s="172" t="s">
        <v>263</v>
      </c>
      <c r="E488" s="172" t="s">
        <v>1563</v>
      </c>
      <c r="F488" s="287">
        <v>22.1</v>
      </c>
      <c r="G488" s="331">
        <f>ROUND(SUMIF(Anlagenbewegungsdaten!B:B,A488,Anlagenbewegungsdaten!C:C),3)</f>
        <v>0</v>
      </c>
      <c r="H488" s="332">
        <f>IF(ISBLANK(F488),ROUND(SUMIF(Anlagenbewegungsdaten!B:B,A488,Anlagenbewegungsdaten!D:D),2),ROUND(G488*F488%,2))</f>
        <v>0</v>
      </c>
      <c r="I488" s="332">
        <f>ROUND((H488-SUMIF(Anlagenbewegungsdaten!$B:$B,A488,Anlagenbewegungsdaten!D:D)),3)</f>
        <v>0</v>
      </c>
      <c r="J488" s="333" t="s">
        <v>5179</v>
      </c>
      <c r="K488" s="333" t="s">
        <v>5193</v>
      </c>
      <c r="L488" s="510">
        <v>17.68</v>
      </c>
      <c r="M488" s="330">
        <f>ROUND(SUMIF(Anlagenbewegungsdaten_AV!B:B,A488,Anlagenbewegungsdaten_AV!C:C),3)</f>
        <v>0</v>
      </c>
      <c r="N488" s="328">
        <f>IF(ISBLANK(L488),ROUND(SUMIF(Anlagenbewegungsdaten_AV!B:B,A488,Anlagenbewegungsdaten_AV!D:D),2),ROUND(M488*L488%,2))</f>
        <v>0</v>
      </c>
      <c r="O488" s="328">
        <f>ROUND(N488-SUMIF(Anlagenbewegungsdaten_AV!B:B,A488,Anlagenbewegungsdaten_AV!D:D),3)</f>
        <v>0</v>
      </c>
    </row>
    <row r="489" spans="1:15" ht="15" customHeight="1" x14ac:dyDescent="0.25">
      <c r="A489" s="263" t="s">
        <v>2653</v>
      </c>
      <c r="B489" s="172" t="s">
        <v>2108</v>
      </c>
      <c r="C489" s="172" t="s">
        <v>4040</v>
      </c>
      <c r="D489" s="172" t="s">
        <v>2616</v>
      </c>
      <c r="E489" s="172" t="s">
        <v>2576</v>
      </c>
      <c r="F489" s="287">
        <v>22.07</v>
      </c>
      <c r="G489" s="331">
        <f>ROUND(SUMIF(Anlagenbewegungsdaten!B:B,A489,Anlagenbewegungsdaten!C:C),3)</f>
        <v>0</v>
      </c>
      <c r="H489" s="332">
        <f>IF(ISBLANK(F489),ROUND(SUMIF(Anlagenbewegungsdaten!B:B,A489,Anlagenbewegungsdaten!D:D),2),ROUND(G489*F489%,2))</f>
        <v>0</v>
      </c>
      <c r="I489" s="332">
        <f>ROUND((H489-SUMIF(Anlagenbewegungsdaten!$B:$B,A489,Anlagenbewegungsdaten!D:D)),3)</f>
        <v>0</v>
      </c>
      <c r="J489" s="333" t="s">
        <v>5179</v>
      </c>
      <c r="K489" s="333" t="s">
        <v>5193</v>
      </c>
      <c r="L489" s="510">
        <v>17.66</v>
      </c>
      <c r="M489" s="330">
        <f>ROUND(SUMIF(Anlagenbewegungsdaten_AV!B:B,A489,Anlagenbewegungsdaten_AV!C:C),3)</f>
        <v>0</v>
      </c>
      <c r="N489" s="328">
        <f>IF(ISBLANK(L489),ROUND(SUMIF(Anlagenbewegungsdaten_AV!B:B,A489,Anlagenbewegungsdaten_AV!D:D),2),ROUND(M489*L489%,2))</f>
        <v>0</v>
      </c>
      <c r="O489" s="328">
        <f>ROUND(N489-SUMIF(Anlagenbewegungsdaten_AV!B:B,A489,Anlagenbewegungsdaten_AV!D:D),3)</f>
        <v>0</v>
      </c>
    </row>
    <row r="490" spans="1:15" ht="15" customHeight="1" x14ac:dyDescent="0.25">
      <c r="A490" s="261" t="s">
        <v>3397</v>
      </c>
      <c r="B490" s="172" t="s">
        <v>2108</v>
      </c>
      <c r="C490" s="172" t="s">
        <v>4040</v>
      </c>
      <c r="D490" s="172" t="s">
        <v>3360</v>
      </c>
      <c r="E490" s="172" t="s">
        <v>3320</v>
      </c>
      <c r="F490" s="287">
        <v>22.04</v>
      </c>
      <c r="G490" s="331">
        <f>ROUND(SUMIF(Anlagenbewegungsdaten!B:B,A490,Anlagenbewegungsdaten!C:C),3)</f>
        <v>0</v>
      </c>
      <c r="H490" s="332">
        <f>IF(ISBLANK(F490),ROUND(SUMIF(Anlagenbewegungsdaten!B:B,A490,Anlagenbewegungsdaten!D:D),2),ROUND(G490*F490%,2))</f>
        <v>0</v>
      </c>
      <c r="I490" s="332">
        <f>ROUND((H490-SUMIF(Anlagenbewegungsdaten!$B:$B,A490,Anlagenbewegungsdaten!D:D)),3)</f>
        <v>0</v>
      </c>
      <c r="J490" s="333" t="s">
        <v>5179</v>
      </c>
      <c r="K490" s="333" t="s">
        <v>5193</v>
      </c>
      <c r="L490" s="510">
        <v>17.63</v>
      </c>
      <c r="M490" s="330">
        <f>ROUND(SUMIF(Anlagenbewegungsdaten_AV!B:B,A490,Anlagenbewegungsdaten_AV!C:C),3)</f>
        <v>0</v>
      </c>
      <c r="N490" s="328">
        <f>IF(ISBLANK(L490),ROUND(SUMIF(Anlagenbewegungsdaten_AV!B:B,A490,Anlagenbewegungsdaten_AV!D:D),2),ROUND(M490*L490%,2))</f>
        <v>0</v>
      </c>
      <c r="O490" s="328">
        <f>ROUND(N490-SUMIF(Anlagenbewegungsdaten_AV!B:B,A490,Anlagenbewegungsdaten_AV!D:D),3)</f>
        <v>0</v>
      </c>
    </row>
    <row r="491" spans="1:15" ht="15" customHeight="1" x14ac:dyDescent="0.25">
      <c r="A491" s="273" t="s">
        <v>4170</v>
      </c>
      <c r="B491" s="191" t="s">
        <v>2108</v>
      </c>
      <c r="C491" s="191" t="s">
        <v>4040</v>
      </c>
      <c r="D491" s="191" t="s">
        <v>4133</v>
      </c>
      <c r="E491" s="191" t="s">
        <v>4093</v>
      </c>
      <c r="F491" s="288">
        <v>22.009999999999998</v>
      </c>
      <c r="G491" s="331">
        <f>ROUND(SUMIF(Anlagenbewegungsdaten!B:B,A491,Anlagenbewegungsdaten!C:C),3)</f>
        <v>0</v>
      </c>
      <c r="H491" s="332">
        <f>IF(ISBLANK(F491),ROUND(SUMIF(Anlagenbewegungsdaten!B:B,A491,Anlagenbewegungsdaten!D:D),2),ROUND(G491*F491%,2))</f>
        <v>0</v>
      </c>
      <c r="I491" s="332">
        <f>ROUND((H491-SUMIF(Anlagenbewegungsdaten!$B:$B,A491,Anlagenbewegungsdaten!D:D)),3)</f>
        <v>0</v>
      </c>
      <c r="J491" s="333" t="s">
        <v>5179</v>
      </c>
      <c r="K491" s="333" t="s">
        <v>5193</v>
      </c>
      <c r="L491" s="510">
        <v>17.61</v>
      </c>
      <c r="M491" s="330">
        <f>ROUND(SUMIF(Anlagenbewegungsdaten_AV!B:B,A491,Anlagenbewegungsdaten_AV!C:C),3)</f>
        <v>0</v>
      </c>
      <c r="N491" s="328">
        <f>IF(ISBLANK(L491),ROUND(SUMIF(Anlagenbewegungsdaten_AV!B:B,A491,Anlagenbewegungsdaten_AV!D:D),2),ROUND(M491*L491%,2))</f>
        <v>0</v>
      </c>
      <c r="O491" s="328">
        <f>ROUND(N491-SUMIF(Anlagenbewegungsdaten_AV!B:B,A491,Anlagenbewegungsdaten_AV!D:D),3)</f>
        <v>0</v>
      </c>
    </row>
    <row r="492" spans="1:15" ht="15" customHeight="1" x14ac:dyDescent="0.25">
      <c r="A492" s="261" t="s">
        <v>1732</v>
      </c>
      <c r="B492" s="172" t="s">
        <v>2108</v>
      </c>
      <c r="C492" s="172" t="s">
        <v>4040</v>
      </c>
      <c r="D492" s="172" t="s">
        <v>265</v>
      </c>
      <c r="E492" s="172" t="s">
        <v>2483</v>
      </c>
      <c r="F492" s="287">
        <v>20.100000000000001</v>
      </c>
      <c r="G492" s="331">
        <f>ROUND(SUMIF(Anlagenbewegungsdaten!B:B,A492,Anlagenbewegungsdaten!C:C),3)</f>
        <v>0</v>
      </c>
      <c r="H492" s="332">
        <f>IF(ISBLANK(F492),ROUND(SUMIF(Anlagenbewegungsdaten!B:B,A492,Anlagenbewegungsdaten!D:D),2),ROUND(G492*F492%,2))</f>
        <v>0</v>
      </c>
      <c r="I492" s="332">
        <f>ROUND((H492-SUMIF(Anlagenbewegungsdaten!$B:$B,A492,Anlagenbewegungsdaten!D:D)),3)</f>
        <v>0</v>
      </c>
      <c r="J492" s="333" t="s">
        <v>5179</v>
      </c>
      <c r="K492" s="333" t="s">
        <v>5193</v>
      </c>
      <c r="L492" s="510">
        <v>16.079999999999998</v>
      </c>
      <c r="M492" s="330">
        <f>ROUND(SUMIF(Anlagenbewegungsdaten_AV!B:B,A492,Anlagenbewegungsdaten_AV!C:C),3)</f>
        <v>0</v>
      </c>
      <c r="N492" s="328">
        <f>IF(ISBLANK(L492),ROUND(SUMIF(Anlagenbewegungsdaten_AV!B:B,A492,Anlagenbewegungsdaten_AV!D:D),2),ROUND(M492*L492%,2))</f>
        <v>0</v>
      </c>
      <c r="O492" s="328">
        <f>ROUND(N492-SUMIF(Anlagenbewegungsdaten_AV!B:B,A492,Anlagenbewegungsdaten_AV!D:D),3)</f>
        <v>0</v>
      </c>
    </row>
    <row r="493" spans="1:15" ht="15" customHeight="1" x14ac:dyDescent="0.25">
      <c r="A493" s="261" t="s">
        <v>1733</v>
      </c>
      <c r="B493" s="172" t="s">
        <v>2108</v>
      </c>
      <c r="C493" s="172" t="s">
        <v>4040</v>
      </c>
      <c r="D493" s="182" t="s">
        <v>267</v>
      </c>
      <c r="E493" s="172" t="s">
        <v>1560</v>
      </c>
      <c r="F493" s="287">
        <v>23.1</v>
      </c>
      <c r="G493" s="331">
        <f>ROUND(SUMIF(Anlagenbewegungsdaten!B:B,A493,Anlagenbewegungsdaten!C:C),3)</f>
        <v>0</v>
      </c>
      <c r="H493" s="332">
        <f>IF(ISBLANK(F493),ROUND(SUMIF(Anlagenbewegungsdaten!B:B,A493,Anlagenbewegungsdaten!D:D),2),ROUND(G493*F493%,2))</f>
        <v>0</v>
      </c>
      <c r="I493" s="332">
        <f>ROUND((H493-SUMIF(Anlagenbewegungsdaten!$B:$B,A493,Anlagenbewegungsdaten!D:D)),3)</f>
        <v>0</v>
      </c>
      <c r="J493" s="333" t="s">
        <v>5179</v>
      </c>
      <c r="K493" s="333" t="s">
        <v>5193</v>
      </c>
      <c r="L493" s="510">
        <v>18.48</v>
      </c>
      <c r="M493" s="330">
        <f>ROUND(SUMIF(Anlagenbewegungsdaten_AV!B:B,A493,Anlagenbewegungsdaten_AV!C:C),3)</f>
        <v>0</v>
      </c>
      <c r="N493" s="328">
        <f>IF(ISBLANK(L493),ROUND(SUMIF(Anlagenbewegungsdaten_AV!B:B,A493,Anlagenbewegungsdaten_AV!D:D),2),ROUND(M493*L493%,2))</f>
        <v>0</v>
      </c>
      <c r="O493" s="328">
        <f>ROUND(N493-SUMIF(Anlagenbewegungsdaten_AV!B:B,A493,Anlagenbewegungsdaten_AV!D:D),3)</f>
        <v>0</v>
      </c>
    </row>
    <row r="494" spans="1:15" ht="15" customHeight="1" x14ac:dyDescent="0.25">
      <c r="A494" s="263" t="s">
        <v>1734</v>
      </c>
      <c r="B494" s="172" t="s">
        <v>2108</v>
      </c>
      <c r="C494" s="172" t="s">
        <v>4040</v>
      </c>
      <c r="D494" s="172" t="s">
        <v>269</v>
      </c>
      <c r="E494" s="172" t="s">
        <v>1563</v>
      </c>
      <c r="F494" s="287">
        <v>23.1</v>
      </c>
      <c r="G494" s="331">
        <f>ROUND(SUMIF(Anlagenbewegungsdaten!B:B,A494,Anlagenbewegungsdaten!C:C),3)</f>
        <v>0</v>
      </c>
      <c r="H494" s="332">
        <f>IF(ISBLANK(F494),ROUND(SUMIF(Anlagenbewegungsdaten!B:B,A494,Anlagenbewegungsdaten!D:D),2),ROUND(G494*F494%,2))</f>
        <v>0</v>
      </c>
      <c r="I494" s="332">
        <f>ROUND((H494-SUMIF(Anlagenbewegungsdaten!$B:$B,A494,Anlagenbewegungsdaten!D:D)),3)</f>
        <v>0</v>
      </c>
      <c r="J494" s="333" t="s">
        <v>5179</v>
      </c>
      <c r="K494" s="333" t="s">
        <v>5193</v>
      </c>
      <c r="L494" s="510">
        <v>18.48</v>
      </c>
      <c r="M494" s="330">
        <f>ROUND(SUMIF(Anlagenbewegungsdaten_AV!B:B,A494,Anlagenbewegungsdaten_AV!C:C),3)</f>
        <v>0</v>
      </c>
      <c r="N494" s="328">
        <f>IF(ISBLANK(L494),ROUND(SUMIF(Anlagenbewegungsdaten_AV!B:B,A494,Anlagenbewegungsdaten_AV!D:D),2),ROUND(M494*L494%,2))</f>
        <v>0</v>
      </c>
      <c r="O494" s="328">
        <f>ROUND(N494-SUMIF(Anlagenbewegungsdaten_AV!B:B,A494,Anlagenbewegungsdaten_AV!D:D),3)</f>
        <v>0</v>
      </c>
    </row>
    <row r="495" spans="1:15" ht="15" customHeight="1" x14ac:dyDescent="0.25">
      <c r="A495" s="261" t="s">
        <v>2654</v>
      </c>
      <c r="B495" s="172" t="s">
        <v>2108</v>
      </c>
      <c r="C495" s="172" t="s">
        <v>4040</v>
      </c>
      <c r="D495" s="172" t="s">
        <v>2618</v>
      </c>
      <c r="E495" s="172" t="s">
        <v>2576</v>
      </c>
      <c r="F495" s="287">
        <v>23.07</v>
      </c>
      <c r="G495" s="331">
        <f>ROUND(SUMIF(Anlagenbewegungsdaten!B:B,A495,Anlagenbewegungsdaten!C:C),3)</f>
        <v>0</v>
      </c>
      <c r="H495" s="332">
        <f>IF(ISBLANK(F495),ROUND(SUMIF(Anlagenbewegungsdaten!B:B,A495,Anlagenbewegungsdaten!D:D),2),ROUND(G495*F495%,2))</f>
        <v>0</v>
      </c>
      <c r="I495" s="332">
        <f>ROUND((H495-SUMIF(Anlagenbewegungsdaten!$B:$B,A495,Anlagenbewegungsdaten!D:D)),3)</f>
        <v>0</v>
      </c>
      <c r="J495" s="333" t="s">
        <v>5179</v>
      </c>
      <c r="K495" s="333" t="s">
        <v>5193</v>
      </c>
      <c r="L495" s="510">
        <v>18.46</v>
      </c>
      <c r="M495" s="330">
        <f>ROUND(SUMIF(Anlagenbewegungsdaten_AV!B:B,A495,Anlagenbewegungsdaten_AV!C:C),3)</f>
        <v>0</v>
      </c>
      <c r="N495" s="328">
        <f>IF(ISBLANK(L495),ROUND(SUMIF(Anlagenbewegungsdaten_AV!B:B,A495,Anlagenbewegungsdaten_AV!D:D),2),ROUND(M495*L495%,2))</f>
        <v>0</v>
      </c>
      <c r="O495" s="328">
        <f>ROUND(N495-SUMIF(Anlagenbewegungsdaten_AV!B:B,A495,Anlagenbewegungsdaten_AV!D:D),3)</f>
        <v>0</v>
      </c>
    </row>
    <row r="496" spans="1:15" ht="15" customHeight="1" x14ac:dyDescent="0.25">
      <c r="A496" s="261" t="s">
        <v>3398</v>
      </c>
      <c r="B496" s="172" t="s">
        <v>2108</v>
      </c>
      <c r="C496" s="172" t="s">
        <v>4040</v>
      </c>
      <c r="D496" s="172" t="s">
        <v>3362</v>
      </c>
      <c r="E496" s="172" t="s">
        <v>3320</v>
      </c>
      <c r="F496" s="287">
        <v>23.04</v>
      </c>
      <c r="G496" s="331">
        <f>ROUND(SUMIF(Anlagenbewegungsdaten!B:B,A496,Anlagenbewegungsdaten!C:C),3)</f>
        <v>0</v>
      </c>
      <c r="H496" s="332">
        <f>IF(ISBLANK(F496),ROUND(SUMIF(Anlagenbewegungsdaten!B:B,A496,Anlagenbewegungsdaten!D:D),2),ROUND(G496*F496%,2))</f>
        <v>0</v>
      </c>
      <c r="I496" s="332">
        <f>ROUND((H496-SUMIF(Anlagenbewegungsdaten!$B:$B,A496,Anlagenbewegungsdaten!D:D)),3)</f>
        <v>0</v>
      </c>
      <c r="J496" s="333" t="s">
        <v>5179</v>
      </c>
      <c r="K496" s="333" t="s">
        <v>5193</v>
      </c>
      <c r="L496" s="510">
        <v>18.43</v>
      </c>
      <c r="M496" s="330">
        <f>ROUND(SUMIF(Anlagenbewegungsdaten_AV!B:B,A496,Anlagenbewegungsdaten_AV!C:C),3)</f>
        <v>0</v>
      </c>
      <c r="N496" s="328">
        <f>IF(ISBLANK(L496),ROUND(SUMIF(Anlagenbewegungsdaten_AV!B:B,A496,Anlagenbewegungsdaten_AV!D:D),2),ROUND(M496*L496%,2))</f>
        <v>0</v>
      </c>
      <c r="O496" s="328">
        <f>ROUND(N496-SUMIF(Anlagenbewegungsdaten_AV!B:B,A496,Anlagenbewegungsdaten_AV!D:D),3)</f>
        <v>0</v>
      </c>
    </row>
    <row r="497" spans="1:15" ht="15" customHeight="1" x14ac:dyDescent="0.25">
      <c r="A497" s="273" t="s">
        <v>4171</v>
      </c>
      <c r="B497" s="191" t="s">
        <v>2108</v>
      </c>
      <c r="C497" s="191" t="s">
        <v>4040</v>
      </c>
      <c r="D497" s="191" t="s">
        <v>4135</v>
      </c>
      <c r="E497" s="191" t="s">
        <v>4093</v>
      </c>
      <c r="F497" s="288">
        <v>23.009999999999998</v>
      </c>
      <c r="G497" s="331">
        <f>ROUND(SUMIF(Anlagenbewegungsdaten!B:B,A497,Anlagenbewegungsdaten!C:C),3)</f>
        <v>0</v>
      </c>
      <c r="H497" s="332">
        <f>IF(ISBLANK(F497),ROUND(SUMIF(Anlagenbewegungsdaten!B:B,A497,Anlagenbewegungsdaten!D:D),2),ROUND(G497*F497%,2))</f>
        <v>0</v>
      </c>
      <c r="I497" s="332">
        <f>ROUND((H497-SUMIF(Anlagenbewegungsdaten!$B:$B,A497,Anlagenbewegungsdaten!D:D)),3)</f>
        <v>0</v>
      </c>
      <c r="J497" s="333" t="s">
        <v>5179</v>
      </c>
      <c r="K497" s="333" t="s">
        <v>5193</v>
      </c>
      <c r="L497" s="510">
        <v>18.41</v>
      </c>
      <c r="M497" s="330">
        <f>ROUND(SUMIF(Anlagenbewegungsdaten_AV!B:B,A497,Anlagenbewegungsdaten_AV!C:C),3)</f>
        <v>0</v>
      </c>
      <c r="N497" s="328">
        <f>IF(ISBLANK(L497),ROUND(SUMIF(Anlagenbewegungsdaten_AV!B:B,A497,Anlagenbewegungsdaten_AV!D:D),2),ROUND(M497*L497%,2))</f>
        <v>0</v>
      </c>
      <c r="O497" s="328">
        <f>ROUND(N497-SUMIF(Anlagenbewegungsdaten_AV!B:B,A497,Anlagenbewegungsdaten_AV!D:D),3)</f>
        <v>0</v>
      </c>
    </row>
    <row r="498" spans="1:15" ht="15" customHeight="1" x14ac:dyDescent="0.25">
      <c r="A498" s="261" t="s">
        <v>1735</v>
      </c>
      <c r="B498" s="172" t="s">
        <v>2108</v>
      </c>
      <c r="C498" s="172" t="s">
        <v>4040</v>
      </c>
      <c r="D498" s="172" t="s">
        <v>271</v>
      </c>
      <c r="E498" s="172" t="s">
        <v>2483</v>
      </c>
      <c r="F498" s="287">
        <v>20.100000000000001</v>
      </c>
      <c r="G498" s="331">
        <f>ROUND(SUMIF(Anlagenbewegungsdaten!B:B,A498,Anlagenbewegungsdaten!C:C),3)</f>
        <v>0</v>
      </c>
      <c r="H498" s="332">
        <f>IF(ISBLANK(F498),ROUND(SUMIF(Anlagenbewegungsdaten!B:B,A498,Anlagenbewegungsdaten!D:D),2),ROUND(G498*F498%,2))</f>
        <v>0</v>
      </c>
      <c r="I498" s="332">
        <f>ROUND((H498-SUMIF(Anlagenbewegungsdaten!$B:$B,A498,Anlagenbewegungsdaten!D:D)),3)</f>
        <v>0</v>
      </c>
      <c r="J498" s="333" t="s">
        <v>5179</v>
      </c>
      <c r="K498" s="333" t="s">
        <v>5193</v>
      </c>
      <c r="L498" s="510">
        <v>16.079999999999998</v>
      </c>
      <c r="M498" s="330">
        <f>ROUND(SUMIF(Anlagenbewegungsdaten_AV!B:B,A498,Anlagenbewegungsdaten_AV!C:C),3)</f>
        <v>0</v>
      </c>
      <c r="N498" s="328">
        <f>IF(ISBLANK(L498),ROUND(SUMIF(Anlagenbewegungsdaten_AV!B:B,A498,Anlagenbewegungsdaten_AV!D:D),2),ROUND(M498*L498%,2))</f>
        <v>0</v>
      </c>
      <c r="O498" s="328">
        <f>ROUND(N498-SUMIF(Anlagenbewegungsdaten_AV!B:B,A498,Anlagenbewegungsdaten_AV!D:D),3)</f>
        <v>0</v>
      </c>
    </row>
    <row r="499" spans="1:15" ht="15" customHeight="1" x14ac:dyDescent="0.25">
      <c r="A499" s="261" t="s">
        <v>1736</v>
      </c>
      <c r="B499" s="172" t="s">
        <v>2108</v>
      </c>
      <c r="C499" s="172" t="s">
        <v>4040</v>
      </c>
      <c r="D499" s="172" t="s">
        <v>1650</v>
      </c>
      <c r="E499" s="172" t="s">
        <v>1560</v>
      </c>
      <c r="F499" s="287">
        <v>23.1</v>
      </c>
      <c r="G499" s="331">
        <f>ROUND(SUMIF(Anlagenbewegungsdaten!B:B,A499,Anlagenbewegungsdaten!C:C),3)</f>
        <v>0</v>
      </c>
      <c r="H499" s="332">
        <f>IF(ISBLANK(F499),ROUND(SUMIF(Anlagenbewegungsdaten!B:B,A499,Anlagenbewegungsdaten!D:D),2),ROUND(G499*F499%,2))</f>
        <v>0</v>
      </c>
      <c r="I499" s="332">
        <f>ROUND((H499-SUMIF(Anlagenbewegungsdaten!$B:$B,A499,Anlagenbewegungsdaten!D:D)),3)</f>
        <v>0</v>
      </c>
      <c r="J499" s="333" t="s">
        <v>5179</v>
      </c>
      <c r="K499" s="333" t="s">
        <v>5193</v>
      </c>
      <c r="L499" s="510">
        <v>18.48</v>
      </c>
      <c r="M499" s="330">
        <f>ROUND(SUMIF(Anlagenbewegungsdaten_AV!B:B,A499,Anlagenbewegungsdaten_AV!C:C),3)</f>
        <v>0</v>
      </c>
      <c r="N499" s="328">
        <f>IF(ISBLANK(L499),ROUND(SUMIF(Anlagenbewegungsdaten_AV!B:B,A499,Anlagenbewegungsdaten_AV!D:D),2),ROUND(M499*L499%,2))</f>
        <v>0</v>
      </c>
      <c r="O499" s="328">
        <f>ROUND(N499-SUMIF(Anlagenbewegungsdaten_AV!B:B,A499,Anlagenbewegungsdaten_AV!D:D),3)</f>
        <v>0</v>
      </c>
    </row>
    <row r="500" spans="1:15" ht="15" customHeight="1" x14ac:dyDescent="0.25">
      <c r="A500" s="261" t="s">
        <v>1737</v>
      </c>
      <c r="B500" s="172" t="s">
        <v>2108</v>
      </c>
      <c r="C500" s="172" t="s">
        <v>4040</v>
      </c>
      <c r="D500" s="172" t="s">
        <v>1652</v>
      </c>
      <c r="E500" s="172" t="s">
        <v>1563</v>
      </c>
      <c r="F500" s="287">
        <v>23.1</v>
      </c>
      <c r="G500" s="331">
        <f>ROUND(SUMIF(Anlagenbewegungsdaten!B:B,A500,Anlagenbewegungsdaten!C:C),3)</f>
        <v>0</v>
      </c>
      <c r="H500" s="332">
        <f>IF(ISBLANK(F500),ROUND(SUMIF(Anlagenbewegungsdaten!B:B,A500,Anlagenbewegungsdaten!D:D),2),ROUND(G500*F500%,2))</f>
        <v>0</v>
      </c>
      <c r="I500" s="332">
        <f>ROUND((H500-SUMIF(Anlagenbewegungsdaten!$B:$B,A500,Anlagenbewegungsdaten!D:D)),3)</f>
        <v>0</v>
      </c>
      <c r="J500" s="333" t="s">
        <v>5179</v>
      </c>
      <c r="K500" s="333" t="s">
        <v>5193</v>
      </c>
      <c r="L500" s="510">
        <v>18.48</v>
      </c>
      <c r="M500" s="330">
        <f>ROUND(SUMIF(Anlagenbewegungsdaten_AV!B:B,A500,Anlagenbewegungsdaten_AV!C:C),3)</f>
        <v>0</v>
      </c>
      <c r="N500" s="328">
        <f>IF(ISBLANK(L500),ROUND(SUMIF(Anlagenbewegungsdaten_AV!B:B,A500,Anlagenbewegungsdaten_AV!D:D),2),ROUND(M500*L500%,2))</f>
        <v>0</v>
      </c>
      <c r="O500" s="328">
        <f>ROUND(N500-SUMIF(Anlagenbewegungsdaten_AV!B:B,A500,Anlagenbewegungsdaten_AV!D:D),3)</f>
        <v>0</v>
      </c>
    </row>
    <row r="501" spans="1:15" ht="15" customHeight="1" x14ac:dyDescent="0.25">
      <c r="A501" s="261" t="s">
        <v>2655</v>
      </c>
      <c r="B501" s="172" t="s">
        <v>2108</v>
      </c>
      <c r="C501" s="172" t="s">
        <v>4040</v>
      </c>
      <c r="D501" s="172" t="s">
        <v>2620</v>
      </c>
      <c r="E501" s="172" t="s">
        <v>2576</v>
      </c>
      <c r="F501" s="287">
        <v>23.07</v>
      </c>
      <c r="G501" s="331">
        <f>ROUND(SUMIF(Anlagenbewegungsdaten!B:B,A501,Anlagenbewegungsdaten!C:C),3)</f>
        <v>0</v>
      </c>
      <c r="H501" s="332">
        <f>IF(ISBLANK(F501),ROUND(SUMIF(Anlagenbewegungsdaten!B:B,A501,Anlagenbewegungsdaten!D:D),2),ROUND(G501*F501%,2))</f>
        <v>0</v>
      </c>
      <c r="I501" s="332">
        <f>ROUND((H501-SUMIF(Anlagenbewegungsdaten!$B:$B,A501,Anlagenbewegungsdaten!D:D)),3)</f>
        <v>0</v>
      </c>
      <c r="J501" s="333" t="s">
        <v>5179</v>
      </c>
      <c r="K501" s="333" t="s">
        <v>5193</v>
      </c>
      <c r="L501" s="510">
        <v>18.46</v>
      </c>
      <c r="M501" s="330">
        <f>ROUND(SUMIF(Anlagenbewegungsdaten_AV!B:B,A501,Anlagenbewegungsdaten_AV!C:C),3)</f>
        <v>0</v>
      </c>
      <c r="N501" s="328">
        <f>IF(ISBLANK(L501),ROUND(SUMIF(Anlagenbewegungsdaten_AV!B:B,A501,Anlagenbewegungsdaten_AV!D:D),2),ROUND(M501*L501%,2))</f>
        <v>0</v>
      </c>
      <c r="O501" s="328">
        <f>ROUND(N501-SUMIF(Anlagenbewegungsdaten_AV!B:B,A501,Anlagenbewegungsdaten_AV!D:D),3)</f>
        <v>0</v>
      </c>
    </row>
    <row r="502" spans="1:15" ht="15" customHeight="1" x14ac:dyDescent="0.25">
      <c r="A502" s="261" t="s">
        <v>3399</v>
      </c>
      <c r="B502" s="172" t="s">
        <v>2108</v>
      </c>
      <c r="C502" s="172" t="s">
        <v>4040</v>
      </c>
      <c r="D502" s="172" t="s">
        <v>3364</v>
      </c>
      <c r="E502" s="172" t="s">
        <v>3320</v>
      </c>
      <c r="F502" s="287">
        <v>23.04</v>
      </c>
      <c r="G502" s="331">
        <f>ROUND(SUMIF(Anlagenbewegungsdaten!B:B,A502,Anlagenbewegungsdaten!C:C),3)</f>
        <v>0</v>
      </c>
      <c r="H502" s="332">
        <f>IF(ISBLANK(F502),ROUND(SUMIF(Anlagenbewegungsdaten!B:B,A502,Anlagenbewegungsdaten!D:D),2),ROUND(G502*F502%,2))</f>
        <v>0</v>
      </c>
      <c r="I502" s="332">
        <f>ROUND((H502-SUMIF(Anlagenbewegungsdaten!$B:$B,A502,Anlagenbewegungsdaten!D:D)),3)</f>
        <v>0</v>
      </c>
      <c r="J502" s="333" t="s">
        <v>5179</v>
      </c>
      <c r="K502" s="333" t="s">
        <v>5193</v>
      </c>
      <c r="L502" s="510">
        <v>18.43</v>
      </c>
      <c r="M502" s="330">
        <f>ROUND(SUMIF(Anlagenbewegungsdaten_AV!B:B,A502,Anlagenbewegungsdaten_AV!C:C),3)</f>
        <v>0</v>
      </c>
      <c r="N502" s="328">
        <f>IF(ISBLANK(L502),ROUND(SUMIF(Anlagenbewegungsdaten_AV!B:B,A502,Anlagenbewegungsdaten_AV!D:D),2),ROUND(M502*L502%,2))</f>
        <v>0</v>
      </c>
      <c r="O502" s="328">
        <f>ROUND(N502-SUMIF(Anlagenbewegungsdaten_AV!B:B,A502,Anlagenbewegungsdaten_AV!D:D),3)</f>
        <v>0</v>
      </c>
    </row>
    <row r="503" spans="1:15" ht="15" customHeight="1" x14ac:dyDescent="0.25">
      <c r="A503" s="273" t="s">
        <v>4172</v>
      </c>
      <c r="B503" s="191" t="s">
        <v>2108</v>
      </c>
      <c r="C503" s="191" t="s">
        <v>4040</v>
      </c>
      <c r="D503" s="191" t="s">
        <v>4137</v>
      </c>
      <c r="E503" s="191" t="s">
        <v>4093</v>
      </c>
      <c r="F503" s="288">
        <v>23.009999999999998</v>
      </c>
      <c r="G503" s="331">
        <f>ROUND(SUMIF(Anlagenbewegungsdaten!B:B,A503,Anlagenbewegungsdaten!C:C),3)</f>
        <v>0</v>
      </c>
      <c r="H503" s="332">
        <f>IF(ISBLANK(F503),ROUND(SUMIF(Anlagenbewegungsdaten!B:B,A503,Anlagenbewegungsdaten!D:D),2),ROUND(G503*F503%,2))</f>
        <v>0</v>
      </c>
      <c r="I503" s="332">
        <f>ROUND((H503-SUMIF(Anlagenbewegungsdaten!$B:$B,A503,Anlagenbewegungsdaten!D:D)),3)</f>
        <v>0</v>
      </c>
      <c r="J503" s="333" t="s">
        <v>5179</v>
      </c>
      <c r="K503" s="333" t="s">
        <v>5193</v>
      </c>
      <c r="L503" s="510">
        <v>18.41</v>
      </c>
      <c r="M503" s="330">
        <f>ROUND(SUMIF(Anlagenbewegungsdaten_AV!B:B,A503,Anlagenbewegungsdaten_AV!C:C),3)</f>
        <v>0</v>
      </c>
      <c r="N503" s="328">
        <f>IF(ISBLANK(L503),ROUND(SUMIF(Anlagenbewegungsdaten_AV!B:B,A503,Anlagenbewegungsdaten_AV!D:D),2),ROUND(M503*L503%,2))</f>
        <v>0</v>
      </c>
      <c r="O503" s="328">
        <f>ROUND(N503-SUMIF(Anlagenbewegungsdaten_AV!B:B,A503,Anlagenbewegungsdaten_AV!D:D),3)</f>
        <v>0</v>
      </c>
    </row>
    <row r="504" spans="1:15" ht="15" customHeight="1" x14ac:dyDescent="0.25">
      <c r="A504" s="261" t="s">
        <v>1738</v>
      </c>
      <c r="B504" s="172" t="s">
        <v>2108</v>
      </c>
      <c r="C504" s="172" t="s">
        <v>4040</v>
      </c>
      <c r="D504" s="172" t="s">
        <v>1654</v>
      </c>
      <c r="E504" s="172" t="s">
        <v>2483</v>
      </c>
      <c r="F504" s="287">
        <v>21.1</v>
      </c>
      <c r="G504" s="331">
        <f>ROUND(SUMIF(Anlagenbewegungsdaten!B:B,A504,Anlagenbewegungsdaten!C:C),3)</f>
        <v>0</v>
      </c>
      <c r="H504" s="332">
        <f>IF(ISBLANK(F504),ROUND(SUMIF(Anlagenbewegungsdaten!B:B,A504,Anlagenbewegungsdaten!D:D),2),ROUND(G504*F504%,2))</f>
        <v>0</v>
      </c>
      <c r="I504" s="332">
        <f>ROUND((H504-SUMIF(Anlagenbewegungsdaten!$B:$B,A504,Anlagenbewegungsdaten!D:D)),3)</f>
        <v>0</v>
      </c>
      <c r="J504" s="333" t="s">
        <v>5179</v>
      </c>
      <c r="K504" s="333" t="s">
        <v>5193</v>
      </c>
      <c r="L504" s="510">
        <v>16.88</v>
      </c>
      <c r="M504" s="330">
        <f>ROUND(SUMIF(Anlagenbewegungsdaten_AV!B:B,A504,Anlagenbewegungsdaten_AV!C:C),3)</f>
        <v>0</v>
      </c>
      <c r="N504" s="328">
        <f>IF(ISBLANK(L504),ROUND(SUMIF(Anlagenbewegungsdaten_AV!B:B,A504,Anlagenbewegungsdaten_AV!D:D),2),ROUND(M504*L504%,2))</f>
        <v>0</v>
      </c>
      <c r="O504" s="328">
        <f>ROUND(N504-SUMIF(Anlagenbewegungsdaten_AV!B:B,A504,Anlagenbewegungsdaten_AV!D:D),3)</f>
        <v>0</v>
      </c>
    </row>
    <row r="505" spans="1:15" ht="15" customHeight="1" x14ac:dyDescent="0.25">
      <c r="A505" s="261" t="s">
        <v>1739</v>
      </c>
      <c r="B505" s="172" t="s">
        <v>2108</v>
      </c>
      <c r="C505" s="172" t="s">
        <v>4040</v>
      </c>
      <c r="D505" s="182" t="s">
        <v>1656</v>
      </c>
      <c r="E505" s="172" t="s">
        <v>1560</v>
      </c>
      <c r="F505" s="287">
        <v>24.1</v>
      </c>
      <c r="G505" s="331">
        <f>ROUND(SUMIF(Anlagenbewegungsdaten!B:B,A505,Anlagenbewegungsdaten!C:C),3)</f>
        <v>0</v>
      </c>
      <c r="H505" s="332">
        <f>IF(ISBLANK(F505),ROUND(SUMIF(Anlagenbewegungsdaten!B:B,A505,Anlagenbewegungsdaten!D:D),2),ROUND(G505*F505%,2))</f>
        <v>0</v>
      </c>
      <c r="I505" s="332">
        <f>ROUND((H505-SUMIF(Anlagenbewegungsdaten!$B:$B,A505,Anlagenbewegungsdaten!D:D)),3)</f>
        <v>0</v>
      </c>
      <c r="J505" s="333" t="s">
        <v>5179</v>
      </c>
      <c r="K505" s="333" t="s">
        <v>5193</v>
      </c>
      <c r="L505" s="510">
        <v>19.28</v>
      </c>
      <c r="M505" s="330">
        <f>ROUND(SUMIF(Anlagenbewegungsdaten_AV!B:B,A505,Anlagenbewegungsdaten_AV!C:C),3)</f>
        <v>0</v>
      </c>
      <c r="N505" s="328">
        <f>IF(ISBLANK(L505),ROUND(SUMIF(Anlagenbewegungsdaten_AV!B:B,A505,Anlagenbewegungsdaten_AV!D:D),2),ROUND(M505*L505%,2))</f>
        <v>0</v>
      </c>
      <c r="O505" s="328">
        <f>ROUND(N505-SUMIF(Anlagenbewegungsdaten_AV!B:B,A505,Anlagenbewegungsdaten_AV!D:D),3)</f>
        <v>0</v>
      </c>
    </row>
    <row r="506" spans="1:15" ht="15" customHeight="1" x14ac:dyDescent="0.25">
      <c r="A506" s="261" t="s">
        <v>1740</v>
      </c>
      <c r="B506" s="172" t="s">
        <v>2108</v>
      </c>
      <c r="C506" s="172" t="s">
        <v>4040</v>
      </c>
      <c r="D506" s="172" t="s">
        <v>1658</v>
      </c>
      <c r="E506" s="172" t="s">
        <v>1563</v>
      </c>
      <c r="F506" s="287">
        <v>24.1</v>
      </c>
      <c r="G506" s="331">
        <f>ROUND(SUMIF(Anlagenbewegungsdaten!B:B,A506,Anlagenbewegungsdaten!C:C),3)</f>
        <v>0</v>
      </c>
      <c r="H506" s="332">
        <f>IF(ISBLANK(F506),ROUND(SUMIF(Anlagenbewegungsdaten!B:B,A506,Anlagenbewegungsdaten!D:D),2),ROUND(G506*F506%,2))</f>
        <v>0</v>
      </c>
      <c r="I506" s="332">
        <f>ROUND((H506-SUMIF(Anlagenbewegungsdaten!$B:$B,A506,Anlagenbewegungsdaten!D:D)),3)</f>
        <v>0</v>
      </c>
      <c r="J506" s="333" t="s">
        <v>5179</v>
      </c>
      <c r="K506" s="333" t="s">
        <v>5193</v>
      </c>
      <c r="L506" s="510">
        <v>19.28</v>
      </c>
      <c r="M506" s="330">
        <f>ROUND(SUMIF(Anlagenbewegungsdaten_AV!B:B,A506,Anlagenbewegungsdaten_AV!C:C),3)</f>
        <v>0</v>
      </c>
      <c r="N506" s="328">
        <f>IF(ISBLANK(L506),ROUND(SUMIF(Anlagenbewegungsdaten_AV!B:B,A506,Anlagenbewegungsdaten_AV!D:D),2),ROUND(M506*L506%,2))</f>
        <v>0</v>
      </c>
      <c r="O506" s="328">
        <f>ROUND(N506-SUMIF(Anlagenbewegungsdaten_AV!B:B,A506,Anlagenbewegungsdaten_AV!D:D),3)</f>
        <v>0</v>
      </c>
    </row>
    <row r="507" spans="1:15" ht="15" customHeight="1" x14ac:dyDescent="0.25">
      <c r="A507" s="261" t="s">
        <v>2656</v>
      </c>
      <c r="B507" s="172" t="s">
        <v>2108</v>
      </c>
      <c r="C507" s="172" t="s">
        <v>4040</v>
      </c>
      <c r="D507" s="172" t="s">
        <v>2622</v>
      </c>
      <c r="E507" s="172" t="s">
        <v>2576</v>
      </c>
      <c r="F507" s="287">
        <v>24.07</v>
      </c>
      <c r="G507" s="331">
        <f>ROUND(SUMIF(Anlagenbewegungsdaten!B:B,A507,Anlagenbewegungsdaten!C:C),3)</f>
        <v>0</v>
      </c>
      <c r="H507" s="332">
        <f>IF(ISBLANK(F507),ROUND(SUMIF(Anlagenbewegungsdaten!B:B,A507,Anlagenbewegungsdaten!D:D),2),ROUND(G507*F507%,2))</f>
        <v>0</v>
      </c>
      <c r="I507" s="332">
        <f>ROUND((H507-SUMIF(Anlagenbewegungsdaten!$B:$B,A507,Anlagenbewegungsdaten!D:D)),3)</f>
        <v>0</v>
      </c>
      <c r="J507" s="333" t="s">
        <v>5179</v>
      </c>
      <c r="K507" s="333" t="s">
        <v>5193</v>
      </c>
      <c r="L507" s="510">
        <v>19.260000000000002</v>
      </c>
      <c r="M507" s="330">
        <f>ROUND(SUMIF(Anlagenbewegungsdaten_AV!B:B,A507,Anlagenbewegungsdaten_AV!C:C),3)</f>
        <v>0</v>
      </c>
      <c r="N507" s="328">
        <f>IF(ISBLANK(L507),ROUND(SUMIF(Anlagenbewegungsdaten_AV!B:B,A507,Anlagenbewegungsdaten_AV!D:D),2),ROUND(M507*L507%,2))</f>
        <v>0</v>
      </c>
      <c r="O507" s="328">
        <f>ROUND(N507-SUMIF(Anlagenbewegungsdaten_AV!B:B,A507,Anlagenbewegungsdaten_AV!D:D),3)</f>
        <v>0</v>
      </c>
    </row>
    <row r="508" spans="1:15" ht="15" customHeight="1" x14ac:dyDescent="0.25">
      <c r="A508" s="261" t="s">
        <v>3400</v>
      </c>
      <c r="B508" s="172" t="s">
        <v>2108</v>
      </c>
      <c r="C508" s="172" t="s">
        <v>4040</v>
      </c>
      <c r="D508" s="172" t="s">
        <v>3366</v>
      </c>
      <c r="E508" s="172" t="s">
        <v>3320</v>
      </c>
      <c r="F508" s="287">
        <v>24.04</v>
      </c>
      <c r="G508" s="331">
        <f>ROUND(SUMIF(Anlagenbewegungsdaten!B:B,A508,Anlagenbewegungsdaten!C:C),3)</f>
        <v>0</v>
      </c>
      <c r="H508" s="332">
        <f>IF(ISBLANK(F508),ROUND(SUMIF(Anlagenbewegungsdaten!B:B,A508,Anlagenbewegungsdaten!D:D),2),ROUND(G508*F508%,2))</f>
        <v>0</v>
      </c>
      <c r="I508" s="332">
        <f>ROUND((H508-SUMIF(Anlagenbewegungsdaten!$B:$B,A508,Anlagenbewegungsdaten!D:D)),3)</f>
        <v>0</v>
      </c>
      <c r="J508" s="333" t="s">
        <v>5179</v>
      </c>
      <c r="K508" s="333" t="s">
        <v>5193</v>
      </c>
      <c r="L508" s="510">
        <v>19.23</v>
      </c>
      <c r="M508" s="330">
        <f>ROUND(SUMIF(Anlagenbewegungsdaten_AV!B:B,A508,Anlagenbewegungsdaten_AV!C:C),3)</f>
        <v>0</v>
      </c>
      <c r="N508" s="328">
        <f>IF(ISBLANK(L508),ROUND(SUMIF(Anlagenbewegungsdaten_AV!B:B,A508,Anlagenbewegungsdaten_AV!D:D),2),ROUND(M508*L508%,2))</f>
        <v>0</v>
      </c>
      <c r="O508" s="328">
        <f>ROUND(N508-SUMIF(Anlagenbewegungsdaten_AV!B:B,A508,Anlagenbewegungsdaten_AV!D:D),3)</f>
        <v>0</v>
      </c>
    </row>
    <row r="509" spans="1:15" ht="15" customHeight="1" x14ac:dyDescent="0.25">
      <c r="A509" s="273" t="s">
        <v>4173</v>
      </c>
      <c r="B509" s="191" t="s">
        <v>2108</v>
      </c>
      <c r="C509" s="191" t="s">
        <v>4040</v>
      </c>
      <c r="D509" s="191" t="s">
        <v>4139</v>
      </c>
      <c r="E509" s="191" t="s">
        <v>4093</v>
      </c>
      <c r="F509" s="288">
        <v>24.009999999999998</v>
      </c>
      <c r="G509" s="331">
        <f>ROUND(SUMIF(Anlagenbewegungsdaten!B:B,A509,Anlagenbewegungsdaten!C:C),3)</f>
        <v>0</v>
      </c>
      <c r="H509" s="332">
        <f>IF(ISBLANK(F509),ROUND(SUMIF(Anlagenbewegungsdaten!B:B,A509,Anlagenbewegungsdaten!D:D),2),ROUND(G509*F509%,2))</f>
        <v>0</v>
      </c>
      <c r="I509" s="332">
        <f>ROUND((H509-SUMIF(Anlagenbewegungsdaten!$B:$B,A509,Anlagenbewegungsdaten!D:D)),3)</f>
        <v>0</v>
      </c>
      <c r="J509" s="333" t="s">
        <v>5179</v>
      </c>
      <c r="K509" s="333" t="s">
        <v>5193</v>
      </c>
      <c r="L509" s="510">
        <v>19.21</v>
      </c>
      <c r="M509" s="330">
        <f>ROUND(SUMIF(Anlagenbewegungsdaten_AV!B:B,A509,Anlagenbewegungsdaten_AV!C:C),3)</f>
        <v>0</v>
      </c>
      <c r="N509" s="328">
        <f>IF(ISBLANK(L509),ROUND(SUMIF(Anlagenbewegungsdaten_AV!B:B,A509,Anlagenbewegungsdaten_AV!D:D),2),ROUND(M509*L509%,2))</f>
        <v>0</v>
      </c>
      <c r="O509" s="328">
        <f>ROUND(N509-SUMIF(Anlagenbewegungsdaten_AV!B:B,A509,Anlagenbewegungsdaten_AV!D:D),3)</f>
        <v>0</v>
      </c>
    </row>
    <row r="510" spans="1:15" ht="15" customHeight="1" x14ac:dyDescent="0.25">
      <c r="A510" s="260" t="s">
        <v>2471</v>
      </c>
      <c r="B510" s="165" t="s">
        <v>2108</v>
      </c>
      <c r="C510" s="165" t="s">
        <v>4040</v>
      </c>
      <c r="D510" s="165" t="s">
        <v>2411</v>
      </c>
      <c r="E510" s="187" t="s">
        <v>2483</v>
      </c>
      <c r="F510" s="181">
        <v>9.1</v>
      </c>
      <c r="G510" s="331">
        <f>ROUND(SUMIF(Anlagenbewegungsdaten!B:B,A510,Anlagenbewegungsdaten!C:C),3)</f>
        <v>0</v>
      </c>
      <c r="H510" s="332">
        <f>IF(ISBLANK(F510),ROUND(SUMIF(Anlagenbewegungsdaten!B:B,A510,Anlagenbewegungsdaten!D:D),2),ROUND(G510*F510%,2))</f>
        <v>0</v>
      </c>
      <c r="I510" s="332">
        <f>ROUND((H510-SUMIF(Anlagenbewegungsdaten!$B:$B,A510,Anlagenbewegungsdaten!D:D)),3)</f>
        <v>0</v>
      </c>
      <c r="J510" s="333" t="s">
        <v>5179</v>
      </c>
      <c r="K510" s="333" t="s">
        <v>5193</v>
      </c>
      <c r="L510" s="510">
        <v>7.28</v>
      </c>
      <c r="M510" s="330">
        <f>ROUND(SUMIF(Anlagenbewegungsdaten_AV!B:B,A510,Anlagenbewegungsdaten_AV!C:C),3)</f>
        <v>0</v>
      </c>
      <c r="N510" s="328">
        <f>IF(ISBLANK(L510),ROUND(SUMIF(Anlagenbewegungsdaten_AV!B:B,A510,Anlagenbewegungsdaten_AV!D:D),2),ROUND(M510*L510%,2))</f>
        <v>0</v>
      </c>
      <c r="O510" s="328">
        <f>ROUND(N510-SUMIF(Anlagenbewegungsdaten_AV!B:B,A510,Anlagenbewegungsdaten_AV!D:D),3)</f>
        <v>0</v>
      </c>
    </row>
    <row r="511" spans="1:15" ht="15" customHeight="1" x14ac:dyDescent="0.25">
      <c r="A511" s="261" t="s">
        <v>1741</v>
      </c>
      <c r="B511" s="172" t="s">
        <v>2108</v>
      </c>
      <c r="C511" s="172" t="s">
        <v>4040</v>
      </c>
      <c r="D511" s="172" t="s">
        <v>1660</v>
      </c>
      <c r="E511" s="171" t="s">
        <v>1563</v>
      </c>
      <c r="F511" s="287">
        <v>12.1</v>
      </c>
      <c r="G511" s="331">
        <f>ROUND(SUMIF(Anlagenbewegungsdaten!B:B,A511,Anlagenbewegungsdaten!C:C),3)</f>
        <v>0</v>
      </c>
      <c r="H511" s="332">
        <f>IF(ISBLANK(F511),ROUND(SUMIF(Anlagenbewegungsdaten!B:B,A511,Anlagenbewegungsdaten!D:D),2),ROUND(G511*F511%,2))</f>
        <v>0</v>
      </c>
      <c r="I511" s="332">
        <f>ROUND((H511-SUMIF(Anlagenbewegungsdaten!$B:$B,A511,Anlagenbewegungsdaten!D:D)),3)</f>
        <v>0</v>
      </c>
      <c r="J511" s="333" t="s">
        <v>5179</v>
      </c>
      <c r="K511" s="333" t="s">
        <v>5193</v>
      </c>
      <c r="L511" s="510">
        <v>9.68</v>
      </c>
      <c r="M511" s="330">
        <f>ROUND(SUMIF(Anlagenbewegungsdaten_AV!B:B,A511,Anlagenbewegungsdaten_AV!C:C),3)</f>
        <v>0</v>
      </c>
      <c r="N511" s="328">
        <f>IF(ISBLANK(L511),ROUND(SUMIF(Anlagenbewegungsdaten_AV!B:B,A511,Anlagenbewegungsdaten_AV!D:D),2),ROUND(M511*L511%,2))</f>
        <v>0</v>
      </c>
      <c r="O511" s="328">
        <f>ROUND(N511-SUMIF(Anlagenbewegungsdaten_AV!B:B,A511,Anlagenbewegungsdaten_AV!D:D),3)</f>
        <v>0</v>
      </c>
    </row>
    <row r="512" spans="1:15" ht="15" customHeight="1" x14ac:dyDescent="0.25">
      <c r="A512" s="261" t="s">
        <v>2657</v>
      </c>
      <c r="B512" s="172" t="s">
        <v>2108</v>
      </c>
      <c r="C512" s="172" t="s">
        <v>4040</v>
      </c>
      <c r="D512" s="172" t="s">
        <v>2624</v>
      </c>
      <c r="E512" s="172" t="s">
        <v>2576</v>
      </c>
      <c r="F512" s="287">
        <v>12.07</v>
      </c>
      <c r="G512" s="331">
        <f>ROUND(SUMIF(Anlagenbewegungsdaten!B:B,A512,Anlagenbewegungsdaten!C:C),3)</f>
        <v>0</v>
      </c>
      <c r="H512" s="332">
        <f>IF(ISBLANK(F512),ROUND(SUMIF(Anlagenbewegungsdaten!B:B,A512,Anlagenbewegungsdaten!D:D),2),ROUND(G512*F512%,2))</f>
        <v>0</v>
      </c>
      <c r="I512" s="332">
        <f>ROUND((H512-SUMIF(Anlagenbewegungsdaten!$B:$B,A512,Anlagenbewegungsdaten!D:D)),3)</f>
        <v>0</v>
      </c>
      <c r="J512" s="333" t="s">
        <v>5179</v>
      </c>
      <c r="K512" s="333" t="s">
        <v>5193</v>
      </c>
      <c r="L512" s="510">
        <v>9.66</v>
      </c>
      <c r="M512" s="330">
        <f>ROUND(SUMIF(Anlagenbewegungsdaten_AV!B:B,A512,Anlagenbewegungsdaten_AV!C:C),3)</f>
        <v>0</v>
      </c>
      <c r="N512" s="328">
        <f>IF(ISBLANK(L512),ROUND(SUMIF(Anlagenbewegungsdaten_AV!B:B,A512,Anlagenbewegungsdaten_AV!D:D),2),ROUND(M512*L512%,2))</f>
        <v>0</v>
      </c>
      <c r="O512" s="328">
        <f>ROUND(N512-SUMIF(Anlagenbewegungsdaten_AV!B:B,A512,Anlagenbewegungsdaten_AV!D:D),3)</f>
        <v>0</v>
      </c>
    </row>
    <row r="513" spans="1:15" ht="15" customHeight="1" x14ac:dyDescent="0.25">
      <c r="A513" s="261" t="s">
        <v>3401</v>
      </c>
      <c r="B513" s="172" t="s">
        <v>2108</v>
      </c>
      <c r="C513" s="172" t="s">
        <v>4040</v>
      </c>
      <c r="D513" s="172" t="s">
        <v>3368</v>
      </c>
      <c r="E513" s="172" t="s">
        <v>3320</v>
      </c>
      <c r="F513" s="287">
        <v>12.04</v>
      </c>
      <c r="G513" s="331">
        <f>ROUND(SUMIF(Anlagenbewegungsdaten!B:B,A513,Anlagenbewegungsdaten!C:C),3)</f>
        <v>0</v>
      </c>
      <c r="H513" s="332">
        <f>IF(ISBLANK(F513),ROUND(SUMIF(Anlagenbewegungsdaten!B:B,A513,Anlagenbewegungsdaten!D:D),2),ROUND(G513*F513%,2))</f>
        <v>0</v>
      </c>
      <c r="I513" s="332">
        <f>ROUND((H513-SUMIF(Anlagenbewegungsdaten!$B:$B,A513,Anlagenbewegungsdaten!D:D)),3)</f>
        <v>0</v>
      </c>
      <c r="J513" s="333" t="s">
        <v>5179</v>
      </c>
      <c r="K513" s="333" t="s">
        <v>5193</v>
      </c>
      <c r="L513" s="510">
        <v>9.6300000000000008</v>
      </c>
      <c r="M513" s="330">
        <f>ROUND(SUMIF(Anlagenbewegungsdaten_AV!B:B,A513,Anlagenbewegungsdaten_AV!C:C),3)</f>
        <v>0</v>
      </c>
      <c r="N513" s="328">
        <f>IF(ISBLANK(L513),ROUND(SUMIF(Anlagenbewegungsdaten_AV!B:B,A513,Anlagenbewegungsdaten_AV!D:D),2),ROUND(M513*L513%,2))</f>
        <v>0</v>
      </c>
      <c r="O513" s="328">
        <f>ROUND(N513-SUMIF(Anlagenbewegungsdaten_AV!B:B,A513,Anlagenbewegungsdaten_AV!D:D),3)</f>
        <v>0</v>
      </c>
    </row>
    <row r="514" spans="1:15" ht="15" customHeight="1" x14ac:dyDescent="0.25">
      <c r="A514" s="273" t="s">
        <v>4174</v>
      </c>
      <c r="B514" s="191" t="s">
        <v>2108</v>
      </c>
      <c r="C514" s="191" t="s">
        <v>4040</v>
      </c>
      <c r="D514" s="191" t="s">
        <v>4141</v>
      </c>
      <c r="E514" s="191" t="s">
        <v>4093</v>
      </c>
      <c r="F514" s="288">
        <v>12.01</v>
      </c>
      <c r="G514" s="331">
        <f>ROUND(SUMIF(Anlagenbewegungsdaten!B:B,A514,Anlagenbewegungsdaten!C:C),3)</f>
        <v>0</v>
      </c>
      <c r="H514" s="332">
        <f>IF(ISBLANK(F514),ROUND(SUMIF(Anlagenbewegungsdaten!B:B,A514,Anlagenbewegungsdaten!D:D),2),ROUND(G514*F514%,2))</f>
        <v>0</v>
      </c>
      <c r="I514" s="332">
        <f>ROUND((H514-SUMIF(Anlagenbewegungsdaten!$B:$B,A514,Anlagenbewegungsdaten!D:D)),3)</f>
        <v>0</v>
      </c>
      <c r="J514" s="333" t="s">
        <v>5179</v>
      </c>
      <c r="K514" s="333" t="s">
        <v>5193</v>
      </c>
      <c r="L514" s="510">
        <v>9.61</v>
      </c>
      <c r="M514" s="330">
        <f>ROUND(SUMIF(Anlagenbewegungsdaten_AV!B:B,A514,Anlagenbewegungsdaten_AV!C:C),3)</f>
        <v>0</v>
      </c>
      <c r="N514" s="328">
        <f>IF(ISBLANK(L514),ROUND(SUMIF(Anlagenbewegungsdaten_AV!B:B,A514,Anlagenbewegungsdaten_AV!D:D),2),ROUND(M514*L514%,2))</f>
        <v>0</v>
      </c>
      <c r="O514" s="328">
        <f>ROUND(N514-SUMIF(Anlagenbewegungsdaten_AV!B:B,A514,Anlagenbewegungsdaten_AV!D:D),3)</f>
        <v>0</v>
      </c>
    </row>
    <row r="515" spans="1:15" ht="15" customHeight="1" x14ac:dyDescent="0.25">
      <c r="A515" s="260" t="s">
        <v>2472</v>
      </c>
      <c r="B515" s="165" t="s">
        <v>2108</v>
      </c>
      <c r="C515" s="165" t="s">
        <v>4040</v>
      </c>
      <c r="D515" s="165" t="s">
        <v>2464</v>
      </c>
      <c r="E515" s="187" t="s">
        <v>2483</v>
      </c>
      <c r="F515" s="181">
        <v>13.1</v>
      </c>
      <c r="G515" s="331">
        <f>ROUND(SUMIF(Anlagenbewegungsdaten!B:B,A515,Anlagenbewegungsdaten!C:C),3)</f>
        <v>0</v>
      </c>
      <c r="H515" s="332">
        <f>IF(ISBLANK(F515),ROUND(SUMIF(Anlagenbewegungsdaten!B:B,A515,Anlagenbewegungsdaten!D:D),2),ROUND(G515*F515%,2))</f>
        <v>0</v>
      </c>
      <c r="I515" s="332">
        <f>ROUND((H515-SUMIF(Anlagenbewegungsdaten!$B:$B,A515,Anlagenbewegungsdaten!D:D)),3)</f>
        <v>0</v>
      </c>
      <c r="J515" s="333" t="s">
        <v>5179</v>
      </c>
      <c r="K515" s="333" t="s">
        <v>5193</v>
      </c>
      <c r="L515" s="510">
        <v>10.48</v>
      </c>
      <c r="M515" s="330">
        <f>ROUND(SUMIF(Anlagenbewegungsdaten_AV!B:B,A515,Anlagenbewegungsdaten_AV!C:C),3)</f>
        <v>0</v>
      </c>
      <c r="N515" s="328">
        <f>IF(ISBLANK(L515),ROUND(SUMIF(Anlagenbewegungsdaten_AV!B:B,A515,Anlagenbewegungsdaten_AV!D:D),2),ROUND(M515*L515%,2))</f>
        <v>0</v>
      </c>
      <c r="O515" s="328">
        <f>ROUND(N515-SUMIF(Anlagenbewegungsdaten_AV!B:B,A515,Anlagenbewegungsdaten_AV!D:D),3)</f>
        <v>0</v>
      </c>
    </row>
    <row r="516" spans="1:15" ht="15" customHeight="1" x14ac:dyDescent="0.25">
      <c r="A516" s="261" t="s">
        <v>1742</v>
      </c>
      <c r="B516" s="172" t="s">
        <v>2108</v>
      </c>
      <c r="C516" s="172" t="s">
        <v>4040</v>
      </c>
      <c r="D516" s="172" t="s">
        <v>1662</v>
      </c>
      <c r="E516" s="171" t="s">
        <v>1563</v>
      </c>
      <c r="F516" s="287">
        <v>16.100000000000001</v>
      </c>
      <c r="G516" s="331">
        <f>ROUND(SUMIF(Anlagenbewegungsdaten!B:B,A516,Anlagenbewegungsdaten!C:C),3)</f>
        <v>0</v>
      </c>
      <c r="H516" s="332">
        <f>IF(ISBLANK(F516),ROUND(SUMIF(Anlagenbewegungsdaten!B:B,A516,Anlagenbewegungsdaten!D:D),2),ROUND(G516*F516%,2))</f>
        <v>0</v>
      </c>
      <c r="I516" s="332">
        <f>ROUND((H516-SUMIF(Anlagenbewegungsdaten!$B:$B,A516,Anlagenbewegungsdaten!D:D)),3)</f>
        <v>0</v>
      </c>
      <c r="J516" s="333" t="s">
        <v>5179</v>
      </c>
      <c r="K516" s="333" t="s">
        <v>5193</v>
      </c>
      <c r="L516" s="510">
        <v>12.88</v>
      </c>
      <c r="M516" s="330">
        <f>ROUND(SUMIF(Anlagenbewegungsdaten_AV!B:B,A516,Anlagenbewegungsdaten_AV!C:C),3)</f>
        <v>0</v>
      </c>
      <c r="N516" s="328">
        <f>IF(ISBLANK(L516),ROUND(SUMIF(Anlagenbewegungsdaten_AV!B:B,A516,Anlagenbewegungsdaten_AV!D:D),2),ROUND(M516*L516%,2))</f>
        <v>0</v>
      </c>
      <c r="O516" s="328">
        <f>ROUND(N516-SUMIF(Anlagenbewegungsdaten_AV!B:B,A516,Anlagenbewegungsdaten_AV!D:D),3)</f>
        <v>0</v>
      </c>
    </row>
    <row r="517" spans="1:15" ht="15" customHeight="1" x14ac:dyDescent="0.25">
      <c r="A517" s="261" t="s">
        <v>2658</v>
      </c>
      <c r="B517" s="172" t="s">
        <v>2108</v>
      </c>
      <c r="C517" s="172" t="s">
        <v>4040</v>
      </c>
      <c r="D517" s="172" t="s">
        <v>2626</v>
      </c>
      <c r="E517" s="172" t="s">
        <v>2576</v>
      </c>
      <c r="F517" s="287">
        <v>16.07</v>
      </c>
      <c r="G517" s="331">
        <f>ROUND(SUMIF(Anlagenbewegungsdaten!B:B,A517,Anlagenbewegungsdaten!C:C),3)</f>
        <v>0</v>
      </c>
      <c r="H517" s="332">
        <f>IF(ISBLANK(F517),ROUND(SUMIF(Anlagenbewegungsdaten!B:B,A517,Anlagenbewegungsdaten!D:D),2),ROUND(G517*F517%,2))</f>
        <v>0</v>
      </c>
      <c r="I517" s="332">
        <f>ROUND((H517-SUMIF(Anlagenbewegungsdaten!$B:$B,A517,Anlagenbewegungsdaten!D:D)),3)</f>
        <v>0</v>
      </c>
      <c r="J517" s="333" t="s">
        <v>5179</v>
      </c>
      <c r="K517" s="333" t="s">
        <v>5193</v>
      </c>
      <c r="L517" s="510">
        <v>12.86</v>
      </c>
      <c r="M517" s="330">
        <f>ROUND(SUMIF(Anlagenbewegungsdaten_AV!B:B,A517,Anlagenbewegungsdaten_AV!C:C),3)</f>
        <v>0</v>
      </c>
      <c r="N517" s="328">
        <f>IF(ISBLANK(L517),ROUND(SUMIF(Anlagenbewegungsdaten_AV!B:B,A517,Anlagenbewegungsdaten_AV!D:D),2),ROUND(M517*L517%,2))</f>
        <v>0</v>
      </c>
      <c r="O517" s="328">
        <f>ROUND(N517-SUMIF(Anlagenbewegungsdaten_AV!B:B,A517,Anlagenbewegungsdaten_AV!D:D),3)</f>
        <v>0</v>
      </c>
    </row>
    <row r="518" spans="1:15" ht="15" customHeight="1" x14ac:dyDescent="0.25">
      <c r="A518" s="261" t="s">
        <v>3402</v>
      </c>
      <c r="B518" s="172" t="s">
        <v>2108</v>
      </c>
      <c r="C518" s="172" t="s">
        <v>4040</v>
      </c>
      <c r="D518" s="172" t="s">
        <v>3370</v>
      </c>
      <c r="E518" s="172" t="s">
        <v>3320</v>
      </c>
      <c r="F518" s="287">
        <v>16.04</v>
      </c>
      <c r="G518" s="331">
        <f>ROUND(SUMIF(Anlagenbewegungsdaten!B:B,A518,Anlagenbewegungsdaten!C:C),3)</f>
        <v>0</v>
      </c>
      <c r="H518" s="332">
        <f>IF(ISBLANK(F518),ROUND(SUMIF(Anlagenbewegungsdaten!B:B,A518,Anlagenbewegungsdaten!D:D),2),ROUND(G518*F518%,2))</f>
        <v>0</v>
      </c>
      <c r="I518" s="332">
        <f>ROUND((H518-SUMIF(Anlagenbewegungsdaten!$B:$B,A518,Anlagenbewegungsdaten!D:D)),3)</f>
        <v>0</v>
      </c>
      <c r="J518" s="333" t="s">
        <v>5179</v>
      </c>
      <c r="K518" s="333" t="s">
        <v>5193</v>
      </c>
      <c r="L518" s="510">
        <v>12.83</v>
      </c>
      <c r="M518" s="330">
        <f>ROUND(SUMIF(Anlagenbewegungsdaten_AV!B:B,A518,Anlagenbewegungsdaten_AV!C:C),3)</f>
        <v>0</v>
      </c>
      <c r="N518" s="328">
        <f>IF(ISBLANK(L518),ROUND(SUMIF(Anlagenbewegungsdaten_AV!B:B,A518,Anlagenbewegungsdaten_AV!D:D),2),ROUND(M518*L518%,2))</f>
        <v>0</v>
      </c>
      <c r="O518" s="328">
        <f>ROUND(N518-SUMIF(Anlagenbewegungsdaten_AV!B:B,A518,Anlagenbewegungsdaten_AV!D:D),3)</f>
        <v>0</v>
      </c>
    </row>
    <row r="519" spans="1:15" ht="15" customHeight="1" x14ac:dyDescent="0.25">
      <c r="A519" s="273" t="s">
        <v>4175</v>
      </c>
      <c r="B519" s="191" t="s">
        <v>2108</v>
      </c>
      <c r="C519" s="191" t="s">
        <v>4040</v>
      </c>
      <c r="D519" s="191" t="s">
        <v>4143</v>
      </c>
      <c r="E519" s="191" t="s">
        <v>4093</v>
      </c>
      <c r="F519" s="288">
        <v>16.009999999999998</v>
      </c>
      <c r="G519" s="331">
        <f>ROUND(SUMIF(Anlagenbewegungsdaten!B:B,A519,Anlagenbewegungsdaten!C:C),3)</f>
        <v>0</v>
      </c>
      <c r="H519" s="332">
        <f>IF(ISBLANK(F519),ROUND(SUMIF(Anlagenbewegungsdaten!B:B,A519,Anlagenbewegungsdaten!D:D),2),ROUND(G519*F519%,2))</f>
        <v>0</v>
      </c>
      <c r="I519" s="332">
        <f>ROUND((H519-SUMIF(Anlagenbewegungsdaten!$B:$B,A519,Anlagenbewegungsdaten!D:D)),3)</f>
        <v>0</v>
      </c>
      <c r="J519" s="333" t="s">
        <v>5179</v>
      </c>
      <c r="K519" s="333" t="s">
        <v>5193</v>
      </c>
      <c r="L519" s="510">
        <v>12.81</v>
      </c>
      <c r="M519" s="330">
        <f>ROUND(SUMIF(Anlagenbewegungsdaten_AV!B:B,A519,Anlagenbewegungsdaten_AV!C:C),3)</f>
        <v>0</v>
      </c>
      <c r="N519" s="328">
        <f>IF(ISBLANK(L519),ROUND(SUMIF(Anlagenbewegungsdaten_AV!B:B,A519,Anlagenbewegungsdaten_AV!D:D),2),ROUND(M519*L519%,2))</f>
        <v>0</v>
      </c>
      <c r="O519" s="328">
        <f>ROUND(N519-SUMIF(Anlagenbewegungsdaten_AV!B:B,A519,Anlagenbewegungsdaten_AV!D:D),3)</f>
        <v>0</v>
      </c>
    </row>
    <row r="520" spans="1:15" ht="15" customHeight="1" x14ac:dyDescent="0.25">
      <c r="A520" s="260" t="s">
        <v>2473</v>
      </c>
      <c r="B520" s="165" t="s">
        <v>2108</v>
      </c>
      <c r="C520" s="165" t="s">
        <v>4040</v>
      </c>
      <c r="D520" s="165" t="s">
        <v>2466</v>
      </c>
      <c r="E520" s="187" t="s">
        <v>2483</v>
      </c>
      <c r="F520" s="181">
        <v>11.6</v>
      </c>
      <c r="G520" s="331">
        <f>ROUND(SUMIF(Anlagenbewegungsdaten!B:B,A520,Anlagenbewegungsdaten!C:C),3)</f>
        <v>0</v>
      </c>
      <c r="H520" s="332">
        <f>IF(ISBLANK(F520),ROUND(SUMIF(Anlagenbewegungsdaten!B:B,A520,Anlagenbewegungsdaten!D:D),2),ROUND(G520*F520%,2))</f>
        <v>0</v>
      </c>
      <c r="I520" s="332">
        <f>ROUND((H520-SUMIF(Anlagenbewegungsdaten!$B:$B,A520,Anlagenbewegungsdaten!D:D)),3)</f>
        <v>0</v>
      </c>
      <c r="J520" s="333" t="s">
        <v>5179</v>
      </c>
      <c r="K520" s="333" t="s">
        <v>5193</v>
      </c>
      <c r="L520" s="510">
        <v>9.2799999999999994</v>
      </c>
      <c r="M520" s="330">
        <f>ROUND(SUMIF(Anlagenbewegungsdaten_AV!B:B,A520,Anlagenbewegungsdaten_AV!C:C),3)</f>
        <v>0</v>
      </c>
      <c r="N520" s="328">
        <f>IF(ISBLANK(L520),ROUND(SUMIF(Anlagenbewegungsdaten_AV!B:B,A520,Anlagenbewegungsdaten_AV!D:D),2),ROUND(M520*L520%,2))</f>
        <v>0</v>
      </c>
      <c r="O520" s="328">
        <f>ROUND(N520-SUMIF(Anlagenbewegungsdaten_AV!B:B,A520,Anlagenbewegungsdaten_AV!D:D),3)</f>
        <v>0</v>
      </c>
    </row>
    <row r="521" spans="1:15" ht="15" customHeight="1" x14ac:dyDescent="0.25">
      <c r="A521" s="261" t="s">
        <v>1743</v>
      </c>
      <c r="B521" s="172" t="s">
        <v>2108</v>
      </c>
      <c r="C521" s="172" t="s">
        <v>4040</v>
      </c>
      <c r="D521" s="172" t="s">
        <v>1664</v>
      </c>
      <c r="E521" s="171" t="s">
        <v>1563</v>
      </c>
      <c r="F521" s="287">
        <v>14.6</v>
      </c>
      <c r="G521" s="331">
        <f>ROUND(SUMIF(Anlagenbewegungsdaten!B:B,A521,Anlagenbewegungsdaten!C:C),3)</f>
        <v>0</v>
      </c>
      <c r="H521" s="332">
        <f>IF(ISBLANK(F521),ROUND(SUMIF(Anlagenbewegungsdaten!B:B,A521,Anlagenbewegungsdaten!D:D),2),ROUND(G521*F521%,2))</f>
        <v>0</v>
      </c>
      <c r="I521" s="332">
        <f>ROUND((H521-SUMIF(Anlagenbewegungsdaten!$B:$B,A521,Anlagenbewegungsdaten!D:D)),3)</f>
        <v>0</v>
      </c>
      <c r="J521" s="333" t="s">
        <v>5179</v>
      </c>
      <c r="K521" s="333" t="s">
        <v>5193</v>
      </c>
      <c r="L521" s="510">
        <v>11.68</v>
      </c>
      <c r="M521" s="330">
        <f>ROUND(SUMIF(Anlagenbewegungsdaten_AV!B:B,A521,Anlagenbewegungsdaten_AV!C:C),3)</f>
        <v>0</v>
      </c>
      <c r="N521" s="328">
        <f>IF(ISBLANK(L521),ROUND(SUMIF(Anlagenbewegungsdaten_AV!B:B,A521,Anlagenbewegungsdaten_AV!D:D),2),ROUND(M521*L521%,2))</f>
        <v>0</v>
      </c>
      <c r="O521" s="328">
        <f>ROUND(N521-SUMIF(Anlagenbewegungsdaten_AV!B:B,A521,Anlagenbewegungsdaten_AV!D:D),3)</f>
        <v>0</v>
      </c>
    </row>
    <row r="522" spans="1:15" ht="15" customHeight="1" x14ac:dyDescent="0.25">
      <c r="A522" s="261" t="s">
        <v>2659</v>
      </c>
      <c r="B522" s="172" t="s">
        <v>2108</v>
      </c>
      <c r="C522" s="172" t="s">
        <v>4040</v>
      </c>
      <c r="D522" s="172" t="s">
        <v>2628</v>
      </c>
      <c r="E522" s="172" t="s">
        <v>2576</v>
      </c>
      <c r="F522" s="287">
        <v>14.57</v>
      </c>
      <c r="G522" s="331">
        <f>ROUND(SUMIF(Anlagenbewegungsdaten!B:B,A522,Anlagenbewegungsdaten!C:C),3)</f>
        <v>0</v>
      </c>
      <c r="H522" s="332">
        <f>IF(ISBLANK(F522),ROUND(SUMIF(Anlagenbewegungsdaten!B:B,A522,Anlagenbewegungsdaten!D:D),2),ROUND(G522*F522%,2))</f>
        <v>0</v>
      </c>
      <c r="I522" s="332">
        <f>ROUND((H522-SUMIF(Anlagenbewegungsdaten!$B:$B,A522,Anlagenbewegungsdaten!D:D)),3)</f>
        <v>0</v>
      </c>
      <c r="J522" s="333" t="s">
        <v>5179</v>
      </c>
      <c r="K522" s="333" t="s">
        <v>5193</v>
      </c>
      <c r="L522" s="510">
        <v>11.66</v>
      </c>
      <c r="M522" s="330">
        <f>ROUND(SUMIF(Anlagenbewegungsdaten_AV!B:B,A522,Anlagenbewegungsdaten_AV!C:C),3)</f>
        <v>0</v>
      </c>
      <c r="N522" s="328">
        <f>IF(ISBLANK(L522),ROUND(SUMIF(Anlagenbewegungsdaten_AV!B:B,A522,Anlagenbewegungsdaten_AV!D:D),2),ROUND(M522*L522%,2))</f>
        <v>0</v>
      </c>
      <c r="O522" s="328">
        <f>ROUND(N522-SUMIF(Anlagenbewegungsdaten_AV!B:B,A522,Anlagenbewegungsdaten_AV!D:D),3)</f>
        <v>0</v>
      </c>
    </row>
    <row r="523" spans="1:15" ht="15" customHeight="1" x14ac:dyDescent="0.25">
      <c r="A523" s="261" t="s">
        <v>3403</v>
      </c>
      <c r="B523" s="172" t="s">
        <v>2108</v>
      </c>
      <c r="C523" s="172" t="s">
        <v>4040</v>
      </c>
      <c r="D523" s="172" t="s">
        <v>3372</v>
      </c>
      <c r="E523" s="172" t="s">
        <v>3320</v>
      </c>
      <c r="F523" s="287">
        <v>14.54</v>
      </c>
      <c r="G523" s="331">
        <f>ROUND(SUMIF(Anlagenbewegungsdaten!B:B,A523,Anlagenbewegungsdaten!C:C),3)</f>
        <v>0</v>
      </c>
      <c r="H523" s="332">
        <f>IF(ISBLANK(F523),ROUND(SUMIF(Anlagenbewegungsdaten!B:B,A523,Anlagenbewegungsdaten!D:D),2),ROUND(G523*F523%,2))</f>
        <v>0</v>
      </c>
      <c r="I523" s="332">
        <f>ROUND((H523-SUMIF(Anlagenbewegungsdaten!$B:$B,A523,Anlagenbewegungsdaten!D:D)),3)</f>
        <v>0</v>
      </c>
      <c r="J523" s="333" t="s">
        <v>5179</v>
      </c>
      <c r="K523" s="333" t="s">
        <v>5193</v>
      </c>
      <c r="L523" s="510">
        <v>11.63</v>
      </c>
      <c r="M523" s="330">
        <f>ROUND(SUMIF(Anlagenbewegungsdaten_AV!B:B,A523,Anlagenbewegungsdaten_AV!C:C),3)</f>
        <v>0</v>
      </c>
      <c r="N523" s="328">
        <f>IF(ISBLANK(L523),ROUND(SUMIF(Anlagenbewegungsdaten_AV!B:B,A523,Anlagenbewegungsdaten_AV!D:D),2),ROUND(M523*L523%,2))</f>
        <v>0</v>
      </c>
      <c r="O523" s="328">
        <f>ROUND(N523-SUMIF(Anlagenbewegungsdaten_AV!B:B,A523,Anlagenbewegungsdaten_AV!D:D),3)</f>
        <v>0</v>
      </c>
    </row>
    <row r="524" spans="1:15" ht="15" customHeight="1" x14ac:dyDescent="0.25">
      <c r="A524" s="273" t="s">
        <v>4176</v>
      </c>
      <c r="B524" s="191" t="s">
        <v>2108</v>
      </c>
      <c r="C524" s="191" t="s">
        <v>4040</v>
      </c>
      <c r="D524" s="191" t="s">
        <v>4145</v>
      </c>
      <c r="E524" s="191" t="s">
        <v>4093</v>
      </c>
      <c r="F524" s="288">
        <v>14.51</v>
      </c>
      <c r="G524" s="331">
        <f>ROUND(SUMIF(Anlagenbewegungsdaten!B:B,A524,Anlagenbewegungsdaten!C:C),3)</f>
        <v>0</v>
      </c>
      <c r="H524" s="332">
        <f>IF(ISBLANK(F524),ROUND(SUMIF(Anlagenbewegungsdaten!B:B,A524,Anlagenbewegungsdaten!D:D),2),ROUND(G524*F524%,2))</f>
        <v>0</v>
      </c>
      <c r="I524" s="332">
        <f>ROUND((H524-SUMIF(Anlagenbewegungsdaten!$B:$B,A524,Anlagenbewegungsdaten!D:D)),3)</f>
        <v>0</v>
      </c>
      <c r="J524" s="333" t="s">
        <v>5179</v>
      </c>
      <c r="K524" s="333" t="s">
        <v>5193</v>
      </c>
      <c r="L524" s="510">
        <v>11.61</v>
      </c>
      <c r="M524" s="330">
        <f>ROUND(SUMIF(Anlagenbewegungsdaten_AV!B:B,A524,Anlagenbewegungsdaten_AV!C:C),3)</f>
        <v>0</v>
      </c>
      <c r="N524" s="328">
        <f>IF(ISBLANK(L524),ROUND(SUMIF(Anlagenbewegungsdaten_AV!B:B,A524,Anlagenbewegungsdaten_AV!D:D),2),ROUND(M524*L524%,2))</f>
        <v>0</v>
      </c>
      <c r="O524" s="328">
        <f>ROUND(N524-SUMIF(Anlagenbewegungsdaten_AV!B:B,A524,Anlagenbewegungsdaten_AV!D:D),3)</f>
        <v>0</v>
      </c>
    </row>
    <row r="525" spans="1:15" ht="15" customHeight="1" x14ac:dyDescent="0.25">
      <c r="A525" s="260" t="s">
        <v>2474</v>
      </c>
      <c r="B525" s="165" t="s">
        <v>2108</v>
      </c>
      <c r="C525" s="165" t="s">
        <v>4040</v>
      </c>
      <c r="D525" s="165" t="s">
        <v>2468</v>
      </c>
      <c r="E525" s="187" t="s">
        <v>2483</v>
      </c>
      <c r="F525" s="181">
        <v>8.6</v>
      </c>
      <c r="G525" s="331">
        <f>ROUND(SUMIF(Anlagenbewegungsdaten!B:B,A525,Anlagenbewegungsdaten!C:C),3)</f>
        <v>0</v>
      </c>
      <c r="H525" s="332">
        <f>IF(ISBLANK(F525),ROUND(SUMIF(Anlagenbewegungsdaten!B:B,A525,Anlagenbewegungsdaten!D:D),2),ROUND(G525*F525%,2))</f>
        <v>0</v>
      </c>
      <c r="I525" s="332">
        <f>ROUND((H525-SUMIF(Anlagenbewegungsdaten!$B:$B,A525,Anlagenbewegungsdaten!D:D)),3)</f>
        <v>0</v>
      </c>
      <c r="J525" s="333" t="s">
        <v>5179</v>
      </c>
      <c r="K525" s="333" t="s">
        <v>5193</v>
      </c>
      <c r="L525" s="510">
        <v>6.88</v>
      </c>
      <c r="M525" s="330">
        <f>ROUND(SUMIF(Anlagenbewegungsdaten_AV!B:B,A525,Anlagenbewegungsdaten_AV!C:C),3)</f>
        <v>0</v>
      </c>
      <c r="N525" s="328">
        <f>IF(ISBLANK(L525),ROUND(SUMIF(Anlagenbewegungsdaten_AV!B:B,A525,Anlagenbewegungsdaten_AV!D:D),2),ROUND(M525*L525%,2))</f>
        <v>0</v>
      </c>
      <c r="O525" s="328">
        <f>ROUND(N525-SUMIF(Anlagenbewegungsdaten_AV!B:B,A525,Anlagenbewegungsdaten_AV!D:D),3)</f>
        <v>0</v>
      </c>
    </row>
    <row r="526" spans="1:15" ht="15" customHeight="1" x14ac:dyDescent="0.25">
      <c r="A526" s="261" t="s">
        <v>1744</v>
      </c>
      <c r="B526" s="172" t="s">
        <v>2108</v>
      </c>
      <c r="C526" s="172" t="s">
        <v>4040</v>
      </c>
      <c r="D526" s="172" t="s">
        <v>1666</v>
      </c>
      <c r="E526" s="171" t="s">
        <v>1563</v>
      </c>
      <c r="F526" s="287">
        <v>11.6</v>
      </c>
      <c r="G526" s="331">
        <f>ROUND(SUMIF(Anlagenbewegungsdaten!B:B,A526,Anlagenbewegungsdaten!C:C),3)</f>
        <v>0</v>
      </c>
      <c r="H526" s="332">
        <f>IF(ISBLANK(F526),ROUND(SUMIF(Anlagenbewegungsdaten!B:B,A526,Anlagenbewegungsdaten!D:D),2),ROUND(G526*F526%,2))</f>
        <v>0</v>
      </c>
      <c r="I526" s="332">
        <f>ROUND((H526-SUMIF(Anlagenbewegungsdaten!$B:$B,A526,Anlagenbewegungsdaten!D:D)),3)</f>
        <v>0</v>
      </c>
      <c r="J526" s="333" t="s">
        <v>5179</v>
      </c>
      <c r="K526" s="333" t="s">
        <v>5193</v>
      </c>
      <c r="L526" s="510">
        <v>9.2799999999999994</v>
      </c>
      <c r="M526" s="330">
        <f>ROUND(SUMIF(Anlagenbewegungsdaten_AV!B:B,A526,Anlagenbewegungsdaten_AV!C:C),3)</f>
        <v>0</v>
      </c>
      <c r="N526" s="328">
        <f>IF(ISBLANK(L526),ROUND(SUMIF(Anlagenbewegungsdaten_AV!B:B,A526,Anlagenbewegungsdaten_AV!D:D),2),ROUND(M526*L526%,2))</f>
        <v>0</v>
      </c>
      <c r="O526" s="328">
        <f>ROUND(N526-SUMIF(Anlagenbewegungsdaten_AV!B:B,A526,Anlagenbewegungsdaten_AV!D:D),3)</f>
        <v>0</v>
      </c>
    </row>
    <row r="527" spans="1:15" ht="15" customHeight="1" x14ac:dyDescent="0.25">
      <c r="A527" s="261" t="s">
        <v>2660</v>
      </c>
      <c r="B527" s="172" t="s">
        <v>2108</v>
      </c>
      <c r="C527" s="172" t="s">
        <v>4040</v>
      </c>
      <c r="D527" s="172" t="s">
        <v>2630</v>
      </c>
      <c r="E527" s="172" t="s">
        <v>2576</v>
      </c>
      <c r="F527" s="287">
        <v>11.57</v>
      </c>
      <c r="G527" s="331">
        <f>ROUND(SUMIF(Anlagenbewegungsdaten!B:B,A527,Anlagenbewegungsdaten!C:C),3)</f>
        <v>0</v>
      </c>
      <c r="H527" s="332">
        <f>IF(ISBLANK(F527),ROUND(SUMIF(Anlagenbewegungsdaten!B:B,A527,Anlagenbewegungsdaten!D:D),2),ROUND(G527*F527%,2))</f>
        <v>0</v>
      </c>
      <c r="I527" s="332">
        <f>ROUND((H527-SUMIF(Anlagenbewegungsdaten!$B:$B,A527,Anlagenbewegungsdaten!D:D)),3)</f>
        <v>0</v>
      </c>
      <c r="J527" s="333" t="s">
        <v>5179</v>
      </c>
      <c r="K527" s="333" t="s">
        <v>5193</v>
      </c>
      <c r="L527" s="510">
        <v>9.26</v>
      </c>
      <c r="M527" s="330">
        <f>ROUND(SUMIF(Anlagenbewegungsdaten_AV!B:B,A527,Anlagenbewegungsdaten_AV!C:C),3)</f>
        <v>0</v>
      </c>
      <c r="N527" s="328">
        <f>IF(ISBLANK(L527),ROUND(SUMIF(Anlagenbewegungsdaten_AV!B:B,A527,Anlagenbewegungsdaten_AV!D:D),2),ROUND(M527*L527%,2))</f>
        <v>0</v>
      </c>
      <c r="O527" s="328">
        <f>ROUND(N527-SUMIF(Anlagenbewegungsdaten_AV!B:B,A527,Anlagenbewegungsdaten_AV!D:D),3)</f>
        <v>0</v>
      </c>
    </row>
    <row r="528" spans="1:15" ht="15" customHeight="1" x14ac:dyDescent="0.25">
      <c r="A528" s="261" t="s">
        <v>3404</v>
      </c>
      <c r="B528" s="172" t="s">
        <v>2108</v>
      </c>
      <c r="C528" s="172" t="s">
        <v>4040</v>
      </c>
      <c r="D528" s="172" t="s">
        <v>3374</v>
      </c>
      <c r="E528" s="172" t="s">
        <v>3320</v>
      </c>
      <c r="F528" s="287">
        <v>11.54</v>
      </c>
      <c r="G528" s="331">
        <f>ROUND(SUMIF(Anlagenbewegungsdaten!B:B,A528,Anlagenbewegungsdaten!C:C),3)</f>
        <v>0</v>
      </c>
      <c r="H528" s="332">
        <f>IF(ISBLANK(F528),ROUND(SUMIF(Anlagenbewegungsdaten!B:B,A528,Anlagenbewegungsdaten!D:D),2),ROUND(G528*F528%,2))</f>
        <v>0</v>
      </c>
      <c r="I528" s="332">
        <f>ROUND((H528-SUMIF(Anlagenbewegungsdaten!$B:$B,A528,Anlagenbewegungsdaten!D:D)),3)</f>
        <v>0</v>
      </c>
      <c r="J528" s="333" t="s">
        <v>5179</v>
      </c>
      <c r="K528" s="333" t="s">
        <v>5193</v>
      </c>
      <c r="L528" s="510">
        <v>9.23</v>
      </c>
      <c r="M528" s="330">
        <f>ROUND(SUMIF(Anlagenbewegungsdaten_AV!B:B,A528,Anlagenbewegungsdaten_AV!C:C),3)</f>
        <v>0</v>
      </c>
      <c r="N528" s="328">
        <f>IF(ISBLANK(L528),ROUND(SUMIF(Anlagenbewegungsdaten_AV!B:B,A528,Anlagenbewegungsdaten_AV!D:D),2),ROUND(M528*L528%,2))</f>
        <v>0</v>
      </c>
      <c r="O528" s="328">
        <f>ROUND(N528-SUMIF(Anlagenbewegungsdaten_AV!B:B,A528,Anlagenbewegungsdaten_AV!D:D),3)</f>
        <v>0</v>
      </c>
    </row>
    <row r="529" spans="1:15" ht="15" customHeight="1" x14ac:dyDescent="0.25">
      <c r="A529" s="273" t="s">
        <v>4177</v>
      </c>
      <c r="B529" s="191" t="s">
        <v>2108</v>
      </c>
      <c r="C529" s="191" t="s">
        <v>4040</v>
      </c>
      <c r="D529" s="191" t="s">
        <v>4147</v>
      </c>
      <c r="E529" s="191" t="s">
        <v>4093</v>
      </c>
      <c r="F529" s="288">
        <v>11.51</v>
      </c>
      <c r="G529" s="331">
        <f>ROUND(SUMIF(Anlagenbewegungsdaten!B:B,A529,Anlagenbewegungsdaten!C:C),3)</f>
        <v>0</v>
      </c>
      <c r="H529" s="332">
        <f>IF(ISBLANK(F529),ROUND(SUMIF(Anlagenbewegungsdaten!B:B,A529,Anlagenbewegungsdaten!D:D),2),ROUND(G529*F529%,2))</f>
        <v>0</v>
      </c>
      <c r="I529" s="332">
        <f>ROUND((H529-SUMIF(Anlagenbewegungsdaten!$B:$B,A529,Anlagenbewegungsdaten!D:D)),3)</f>
        <v>0</v>
      </c>
      <c r="J529" s="333" t="s">
        <v>5179</v>
      </c>
      <c r="K529" s="333" t="s">
        <v>5193</v>
      </c>
      <c r="L529" s="510">
        <v>9.2100000000000009</v>
      </c>
      <c r="M529" s="330">
        <f>ROUND(SUMIF(Anlagenbewegungsdaten_AV!B:B,A529,Anlagenbewegungsdaten_AV!C:C),3)</f>
        <v>0</v>
      </c>
      <c r="N529" s="328">
        <f>IF(ISBLANK(L529),ROUND(SUMIF(Anlagenbewegungsdaten_AV!B:B,A529,Anlagenbewegungsdaten_AV!D:D),2),ROUND(M529*L529%,2))</f>
        <v>0</v>
      </c>
      <c r="O529" s="328">
        <f>ROUND(N529-SUMIF(Anlagenbewegungsdaten_AV!B:B,A529,Anlagenbewegungsdaten_AV!D:D),3)</f>
        <v>0</v>
      </c>
    </row>
    <row r="530" spans="1:15" ht="15" customHeight="1" x14ac:dyDescent="0.25">
      <c r="A530" s="261" t="s">
        <v>1745</v>
      </c>
      <c r="B530" s="172" t="s">
        <v>2108</v>
      </c>
      <c r="C530" s="172" t="s">
        <v>4040</v>
      </c>
      <c r="D530" s="172" t="s">
        <v>6329</v>
      </c>
      <c r="E530" s="190" t="s">
        <v>4090</v>
      </c>
      <c r="F530" s="287">
        <v>7</v>
      </c>
      <c r="G530" s="331">
        <f>ROUND(SUMIF(Anlagenbewegungsdaten!B:B,A530,Anlagenbewegungsdaten!C:C),3)</f>
        <v>0</v>
      </c>
      <c r="H530" s="332">
        <f>IF(ISBLANK(F530),ROUND(SUMIF(Anlagenbewegungsdaten!B:B,A530,Anlagenbewegungsdaten!D:D),2),ROUND(G530*F530%,2))</f>
        <v>0</v>
      </c>
      <c r="I530" s="332">
        <f>ROUND((H530-SUMIF(Anlagenbewegungsdaten!$B:$B,A530,Anlagenbewegungsdaten!D:D)),3)</f>
        <v>0</v>
      </c>
      <c r="J530" s="333" t="s">
        <v>5179</v>
      </c>
      <c r="K530" s="333" t="s">
        <v>5193</v>
      </c>
      <c r="L530" s="510">
        <v>5.6</v>
      </c>
      <c r="M530" s="330">
        <f>ROUND(SUMIF(Anlagenbewegungsdaten_AV!B:B,A530,Anlagenbewegungsdaten_AV!C:C),3)</f>
        <v>0</v>
      </c>
      <c r="N530" s="328">
        <f>IF(ISBLANK(L530),ROUND(SUMIF(Anlagenbewegungsdaten_AV!B:B,A530,Anlagenbewegungsdaten_AV!D:D),2),ROUND(M530*L530%,2))</f>
        <v>0</v>
      </c>
      <c r="O530" s="328">
        <f>ROUND(N530-SUMIF(Anlagenbewegungsdaten_AV!B:B,A530,Anlagenbewegungsdaten_AV!D:D),3)</f>
        <v>0</v>
      </c>
    </row>
    <row r="531" spans="1:15" ht="15" customHeight="1" x14ac:dyDescent="0.25">
      <c r="A531" s="261" t="s">
        <v>1746</v>
      </c>
      <c r="B531" s="172" t="s">
        <v>2108</v>
      </c>
      <c r="C531" s="172" t="s">
        <v>4040</v>
      </c>
      <c r="D531" s="172" t="s">
        <v>5172</v>
      </c>
      <c r="E531" s="171" t="s">
        <v>1563</v>
      </c>
      <c r="F531" s="287">
        <v>10</v>
      </c>
      <c r="G531" s="331">
        <f>ROUND(SUMIF(Anlagenbewegungsdaten!B:B,A531,Anlagenbewegungsdaten!C:C),3)</f>
        <v>0</v>
      </c>
      <c r="H531" s="332">
        <f>IF(ISBLANK(F531),ROUND(SUMIF(Anlagenbewegungsdaten!B:B,A531,Anlagenbewegungsdaten!D:D),2),ROUND(G531*F531%,2))</f>
        <v>0</v>
      </c>
      <c r="I531" s="332">
        <f>ROUND((H531-SUMIF(Anlagenbewegungsdaten!$B:$B,A531,Anlagenbewegungsdaten!D:D)),3)</f>
        <v>0</v>
      </c>
      <c r="J531" s="333" t="s">
        <v>5179</v>
      </c>
      <c r="K531" s="333" t="s">
        <v>5193</v>
      </c>
      <c r="L531" s="510">
        <v>8</v>
      </c>
      <c r="M531" s="330">
        <f>ROUND(SUMIF(Anlagenbewegungsdaten_AV!B:B,A531,Anlagenbewegungsdaten_AV!C:C),3)</f>
        <v>0</v>
      </c>
      <c r="N531" s="328">
        <f>IF(ISBLANK(L531),ROUND(SUMIF(Anlagenbewegungsdaten_AV!B:B,A531,Anlagenbewegungsdaten_AV!D:D),2),ROUND(M531*L531%,2))</f>
        <v>0</v>
      </c>
      <c r="O531" s="328">
        <f>ROUND(N531-SUMIF(Anlagenbewegungsdaten_AV!B:B,A531,Anlagenbewegungsdaten_AV!D:D),3)</f>
        <v>0</v>
      </c>
    </row>
    <row r="532" spans="1:15" ht="15" customHeight="1" x14ac:dyDescent="0.25">
      <c r="A532" s="261" t="s">
        <v>2661</v>
      </c>
      <c r="B532" s="172" t="s">
        <v>2108</v>
      </c>
      <c r="C532" s="172" t="s">
        <v>4040</v>
      </c>
      <c r="D532" s="172" t="s">
        <v>5171</v>
      </c>
      <c r="E532" s="172" t="s">
        <v>2576</v>
      </c>
      <c r="F532" s="287">
        <v>9.9700000000000006</v>
      </c>
      <c r="G532" s="331">
        <f>ROUND(SUMIF(Anlagenbewegungsdaten!B:B,A532,Anlagenbewegungsdaten!C:C),3)</f>
        <v>0</v>
      </c>
      <c r="H532" s="332">
        <f>IF(ISBLANK(F532),ROUND(SUMIF(Anlagenbewegungsdaten!B:B,A532,Anlagenbewegungsdaten!D:D),2),ROUND(G532*F532%,2))</f>
        <v>0</v>
      </c>
      <c r="I532" s="332">
        <f>ROUND((H532-SUMIF(Anlagenbewegungsdaten!$B:$B,A532,Anlagenbewegungsdaten!D:D)),3)</f>
        <v>0</v>
      </c>
      <c r="J532" s="333" t="s">
        <v>5179</v>
      </c>
      <c r="K532" s="333" t="s">
        <v>5193</v>
      </c>
      <c r="L532" s="510">
        <v>7.98</v>
      </c>
      <c r="M532" s="330">
        <f>ROUND(SUMIF(Anlagenbewegungsdaten_AV!B:B,A532,Anlagenbewegungsdaten_AV!C:C),3)</f>
        <v>0</v>
      </c>
      <c r="N532" s="328">
        <f>IF(ISBLANK(L532),ROUND(SUMIF(Anlagenbewegungsdaten_AV!B:B,A532,Anlagenbewegungsdaten_AV!D:D),2),ROUND(M532*L532%,2))</f>
        <v>0</v>
      </c>
      <c r="O532" s="328">
        <f>ROUND(N532-SUMIF(Anlagenbewegungsdaten_AV!B:B,A532,Anlagenbewegungsdaten_AV!D:D),3)</f>
        <v>0</v>
      </c>
    </row>
    <row r="533" spans="1:15" ht="15" customHeight="1" x14ac:dyDescent="0.25">
      <c r="A533" s="261" t="s">
        <v>3405</v>
      </c>
      <c r="B533" s="172" t="s">
        <v>2108</v>
      </c>
      <c r="C533" s="172" t="s">
        <v>4040</v>
      </c>
      <c r="D533" s="172" t="s">
        <v>5170</v>
      </c>
      <c r="E533" s="172" t="s">
        <v>3320</v>
      </c>
      <c r="F533" s="287">
        <v>9.94</v>
      </c>
      <c r="G533" s="331">
        <f>ROUND(SUMIF(Anlagenbewegungsdaten!B:B,A533,Anlagenbewegungsdaten!C:C),3)</f>
        <v>0</v>
      </c>
      <c r="H533" s="332">
        <f>IF(ISBLANK(F533),ROUND(SUMIF(Anlagenbewegungsdaten!B:B,A533,Anlagenbewegungsdaten!D:D),2),ROUND(G533*F533%,2))</f>
        <v>0</v>
      </c>
      <c r="I533" s="332">
        <f>ROUND((H533-SUMIF(Anlagenbewegungsdaten!$B:$B,A533,Anlagenbewegungsdaten!D:D)),3)</f>
        <v>0</v>
      </c>
      <c r="J533" s="333" t="s">
        <v>5179</v>
      </c>
      <c r="K533" s="333" t="s">
        <v>5193</v>
      </c>
      <c r="L533" s="510">
        <v>7.95</v>
      </c>
      <c r="M533" s="330">
        <f>ROUND(SUMIF(Anlagenbewegungsdaten_AV!B:B,A533,Anlagenbewegungsdaten_AV!C:C),3)</f>
        <v>0</v>
      </c>
      <c r="N533" s="328">
        <f>IF(ISBLANK(L533),ROUND(SUMIF(Anlagenbewegungsdaten_AV!B:B,A533,Anlagenbewegungsdaten_AV!D:D),2),ROUND(M533*L533%,2))</f>
        <v>0</v>
      </c>
      <c r="O533" s="328">
        <f>ROUND(N533-SUMIF(Anlagenbewegungsdaten_AV!B:B,A533,Anlagenbewegungsdaten_AV!D:D),3)</f>
        <v>0</v>
      </c>
    </row>
    <row r="534" spans="1:15" ht="15" customHeight="1" x14ac:dyDescent="0.25">
      <c r="A534" s="273" t="s">
        <v>4178</v>
      </c>
      <c r="B534" s="191" t="s">
        <v>2108</v>
      </c>
      <c r="C534" s="191" t="s">
        <v>4040</v>
      </c>
      <c r="D534" s="191" t="s">
        <v>5169</v>
      </c>
      <c r="E534" s="191" t="s">
        <v>4093</v>
      </c>
      <c r="F534" s="288">
        <v>9.91</v>
      </c>
      <c r="G534" s="331">
        <f>ROUND(SUMIF(Anlagenbewegungsdaten!B:B,A534,Anlagenbewegungsdaten!C:C),3)</f>
        <v>0</v>
      </c>
      <c r="H534" s="332">
        <f>IF(ISBLANK(F534),ROUND(SUMIF(Anlagenbewegungsdaten!B:B,A534,Anlagenbewegungsdaten!D:D),2),ROUND(G534*F534%,2))</f>
        <v>0</v>
      </c>
      <c r="I534" s="332">
        <f>ROUND((H534-SUMIF(Anlagenbewegungsdaten!$B:$B,A534,Anlagenbewegungsdaten!D:D)),3)</f>
        <v>0</v>
      </c>
      <c r="J534" s="333" t="s">
        <v>5179</v>
      </c>
      <c r="K534" s="333" t="s">
        <v>5193</v>
      </c>
      <c r="L534" s="510">
        <v>7.93</v>
      </c>
      <c r="M534" s="330">
        <f>ROUND(SUMIF(Anlagenbewegungsdaten_AV!B:B,A534,Anlagenbewegungsdaten_AV!C:C),3)</f>
        <v>0</v>
      </c>
      <c r="N534" s="328">
        <f>IF(ISBLANK(L534),ROUND(SUMIF(Anlagenbewegungsdaten_AV!B:B,A534,Anlagenbewegungsdaten_AV!D:D),2),ROUND(M534*L534%,2))</f>
        <v>0</v>
      </c>
      <c r="O534" s="328">
        <f>ROUND(N534-SUMIF(Anlagenbewegungsdaten_AV!B:B,A534,Anlagenbewegungsdaten_AV!D:D),3)</f>
        <v>0</v>
      </c>
    </row>
    <row r="535" spans="1:15" ht="15" customHeight="1" x14ac:dyDescent="0.25">
      <c r="A535" s="260" t="s">
        <v>4090</v>
      </c>
      <c r="B535" s="165"/>
      <c r="C535" s="165"/>
      <c r="D535" s="165" t="s">
        <v>4090</v>
      </c>
      <c r="E535" s="165" t="s">
        <v>4090</v>
      </c>
      <c r="F535" s="181"/>
    </row>
    <row r="536" spans="1:15" ht="15" customHeight="1" x14ac:dyDescent="0.25">
      <c r="A536" s="266" t="s">
        <v>5649</v>
      </c>
      <c r="B536" s="235" t="s">
        <v>2108</v>
      </c>
      <c r="C536" s="235" t="s">
        <v>4040</v>
      </c>
      <c r="D536" s="235" t="s">
        <v>5275</v>
      </c>
      <c r="E536" s="235" t="s">
        <v>5276</v>
      </c>
      <c r="F536" s="289">
        <v>14.55</v>
      </c>
      <c r="G536" s="331">
        <f>ROUND(SUMIF(Anlagenbewegungsdaten!B:B,A536,Anlagenbewegungsdaten!C:C),3)</f>
        <v>0</v>
      </c>
      <c r="H536" s="332">
        <f>IF(ISBLANK(F536),ROUND(SUMIF(Anlagenbewegungsdaten!B:B,A536,Anlagenbewegungsdaten!D:D),2),ROUND(G536*F536%,2))</f>
        <v>0</v>
      </c>
      <c r="I536" s="332">
        <f>ROUND((H536-SUMIF(Anlagenbewegungsdaten!$B:$B,A536,Anlagenbewegungsdaten!D:D)),3)</f>
        <v>0</v>
      </c>
      <c r="J536" s="507" t="s">
        <v>5179</v>
      </c>
      <c r="K536" s="507" t="s">
        <v>5193</v>
      </c>
      <c r="L536" s="510">
        <v>11.64</v>
      </c>
      <c r="M536" s="330">
        <f>ROUND(SUMIF(Anlagenbewegungsdaten_AV!B:B,A536,Anlagenbewegungsdaten_AV!C:C),3)</f>
        <v>0</v>
      </c>
      <c r="N536" s="328">
        <f>IF(ISBLANK(L536),ROUND(SUMIF(Anlagenbewegungsdaten_AV!B:B,A536,Anlagenbewegungsdaten_AV!D:D),2),ROUND(M536*L536%,2))</f>
        <v>0</v>
      </c>
      <c r="O536" s="328">
        <f>ROUND(N536-SUMIF(Anlagenbewegungsdaten_AV!B:B,A536,Anlagenbewegungsdaten_AV!D:D),3)</f>
        <v>0</v>
      </c>
    </row>
    <row r="537" spans="1:15" ht="15" customHeight="1" x14ac:dyDescent="0.25">
      <c r="A537" s="266" t="s">
        <v>5650</v>
      </c>
      <c r="B537" s="235" t="s">
        <v>2108</v>
      </c>
      <c r="C537" s="235" t="s">
        <v>4040</v>
      </c>
      <c r="D537" s="235" t="s">
        <v>5651</v>
      </c>
      <c r="E537" s="235" t="s">
        <v>5276</v>
      </c>
      <c r="F537" s="289">
        <v>15.55</v>
      </c>
      <c r="G537" s="331">
        <f>ROUND(SUMIF(Anlagenbewegungsdaten!B:B,A537,Anlagenbewegungsdaten!C:C),3)</f>
        <v>0</v>
      </c>
      <c r="H537" s="332">
        <f>IF(ISBLANK(F537),ROUND(SUMIF(Anlagenbewegungsdaten!B:B,A537,Anlagenbewegungsdaten!D:D),2),ROUND(G537*F537%,2))</f>
        <v>0</v>
      </c>
      <c r="I537" s="332">
        <f>ROUND((H537-SUMIF(Anlagenbewegungsdaten!$B:$B,A537,Anlagenbewegungsdaten!D:D)),3)</f>
        <v>0</v>
      </c>
      <c r="J537" s="507" t="s">
        <v>5179</v>
      </c>
      <c r="K537" s="507" t="s">
        <v>5193</v>
      </c>
      <c r="L537" s="510">
        <v>12.44</v>
      </c>
      <c r="M537" s="330">
        <f>ROUND(SUMIF(Anlagenbewegungsdaten_AV!B:B,A537,Anlagenbewegungsdaten_AV!C:C),3)</f>
        <v>0</v>
      </c>
      <c r="N537" s="328">
        <f>IF(ISBLANK(L537),ROUND(SUMIF(Anlagenbewegungsdaten_AV!B:B,A537,Anlagenbewegungsdaten_AV!D:D),2),ROUND(M537*L537%,2))</f>
        <v>0</v>
      </c>
      <c r="O537" s="328">
        <f>ROUND(N537-SUMIF(Anlagenbewegungsdaten_AV!B:B,A537,Anlagenbewegungsdaten_AV!D:D),3)</f>
        <v>0</v>
      </c>
    </row>
    <row r="538" spans="1:15" ht="15" customHeight="1" x14ac:dyDescent="0.25">
      <c r="A538" s="266" t="s">
        <v>5652</v>
      </c>
      <c r="B538" s="235" t="s">
        <v>2108</v>
      </c>
      <c r="C538" s="235" t="s">
        <v>4040</v>
      </c>
      <c r="D538" s="235" t="s">
        <v>5278</v>
      </c>
      <c r="E538" s="235" t="s">
        <v>5276</v>
      </c>
      <c r="F538" s="289">
        <v>12.98</v>
      </c>
      <c r="G538" s="331">
        <f>ROUND(SUMIF(Anlagenbewegungsdaten!B:B,A538,Anlagenbewegungsdaten!C:C),3)</f>
        <v>0</v>
      </c>
      <c r="H538" s="332">
        <f>IF(ISBLANK(F538),ROUND(SUMIF(Anlagenbewegungsdaten!B:B,A538,Anlagenbewegungsdaten!D:D),2),ROUND(G538*F538%,2))</f>
        <v>0</v>
      </c>
      <c r="I538" s="332">
        <f>ROUND((H538-SUMIF(Anlagenbewegungsdaten!$B:$B,A538,Anlagenbewegungsdaten!D:D)),3)</f>
        <v>0</v>
      </c>
      <c r="J538" s="507" t="s">
        <v>5179</v>
      </c>
      <c r="K538" s="507" t="s">
        <v>5193</v>
      </c>
      <c r="L538" s="510">
        <v>10.38</v>
      </c>
      <c r="M538" s="330">
        <f>ROUND(SUMIF(Anlagenbewegungsdaten_AV!B:B,A538,Anlagenbewegungsdaten_AV!C:C),3)</f>
        <v>0</v>
      </c>
      <c r="N538" s="328">
        <f>IF(ISBLANK(L538),ROUND(SUMIF(Anlagenbewegungsdaten_AV!B:B,A538,Anlagenbewegungsdaten_AV!D:D),2),ROUND(M538*L538%,2))</f>
        <v>0</v>
      </c>
      <c r="O538" s="328">
        <f>ROUND(N538-SUMIF(Anlagenbewegungsdaten_AV!B:B,A538,Anlagenbewegungsdaten_AV!D:D),3)</f>
        <v>0</v>
      </c>
    </row>
    <row r="539" spans="1:15" ht="15" customHeight="1" x14ac:dyDescent="0.25">
      <c r="A539" s="266" t="s">
        <v>5653</v>
      </c>
      <c r="B539" s="235" t="s">
        <v>2108</v>
      </c>
      <c r="C539" s="235" t="s">
        <v>4040</v>
      </c>
      <c r="D539" s="235" t="s">
        <v>5654</v>
      </c>
      <c r="E539" s="235" t="s">
        <v>5276</v>
      </c>
      <c r="F539" s="289">
        <v>13.98</v>
      </c>
      <c r="G539" s="331">
        <f>ROUND(SUMIF(Anlagenbewegungsdaten!B:B,A539,Anlagenbewegungsdaten!C:C),3)</f>
        <v>0</v>
      </c>
      <c r="H539" s="332">
        <f>IF(ISBLANK(F539),ROUND(SUMIF(Anlagenbewegungsdaten!B:B,A539,Anlagenbewegungsdaten!D:D),2),ROUND(G539*F539%,2))</f>
        <v>0</v>
      </c>
      <c r="I539" s="332">
        <f>ROUND((H539-SUMIF(Anlagenbewegungsdaten!$B:$B,A539,Anlagenbewegungsdaten!D:D)),3)</f>
        <v>0</v>
      </c>
      <c r="J539" s="507" t="s">
        <v>5179</v>
      </c>
      <c r="K539" s="507" t="s">
        <v>5193</v>
      </c>
      <c r="L539" s="510">
        <v>11.18</v>
      </c>
      <c r="M539" s="330">
        <f>ROUND(SUMIF(Anlagenbewegungsdaten_AV!B:B,A539,Anlagenbewegungsdaten_AV!C:C),3)</f>
        <v>0</v>
      </c>
      <c r="N539" s="328">
        <f>IF(ISBLANK(L539),ROUND(SUMIF(Anlagenbewegungsdaten_AV!B:B,A539,Anlagenbewegungsdaten_AV!D:D),2),ROUND(M539*L539%,2))</f>
        <v>0</v>
      </c>
      <c r="O539" s="328">
        <f>ROUND(N539-SUMIF(Anlagenbewegungsdaten_AV!B:B,A539,Anlagenbewegungsdaten_AV!D:D),3)</f>
        <v>0</v>
      </c>
    </row>
    <row r="540" spans="1:15" ht="15" customHeight="1" x14ac:dyDescent="0.25">
      <c r="A540" s="266" t="s">
        <v>5655</v>
      </c>
      <c r="B540" s="235" t="s">
        <v>2108</v>
      </c>
      <c r="C540" s="235" t="s">
        <v>4040</v>
      </c>
      <c r="D540" s="235" t="s">
        <v>5280</v>
      </c>
      <c r="E540" s="235" t="s">
        <v>5276</v>
      </c>
      <c r="F540" s="289">
        <v>11.98</v>
      </c>
      <c r="G540" s="331">
        <f>ROUND(SUMIF(Anlagenbewegungsdaten!B:B,A540,Anlagenbewegungsdaten!C:C),3)</f>
        <v>0</v>
      </c>
      <c r="H540" s="332">
        <f>IF(ISBLANK(F540),ROUND(SUMIF(Anlagenbewegungsdaten!B:B,A540,Anlagenbewegungsdaten!D:D),2),ROUND(G540*F540%,2))</f>
        <v>0</v>
      </c>
      <c r="I540" s="332">
        <f>ROUND((H540-SUMIF(Anlagenbewegungsdaten!$B:$B,A540,Anlagenbewegungsdaten!D:D)),3)</f>
        <v>0</v>
      </c>
      <c r="J540" s="507" t="s">
        <v>5179</v>
      </c>
      <c r="K540" s="507" t="s">
        <v>5193</v>
      </c>
      <c r="L540" s="510">
        <v>9.58</v>
      </c>
      <c r="M540" s="330">
        <f>ROUND(SUMIF(Anlagenbewegungsdaten_AV!B:B,A540,Anlagenbewegungsdaten_AV!C:C),3)</f>
        <v>0</v>
      </c>
      <c r="N540" s="328">
        <f>IF(ISBLANK(L540),ROUND(SUMIF(Anlagenbewegungsdaten_AV!B:B,A540,Anlagenbewegungsdaten_AV!D:D),2),ROUND(M540*L540%,2))</f>
        <v>0</v>
      </c>
      <c r="O540" s="328">
        <f>ROUND(N540-SUMIF(Anlagenbewegungsdaten_AV!B:B,A540,Anlagenbewegungsdaten_AV!D:D),3)</f>
        <v>0</v>
      </c>
    </row>
    <row r="541" spans="1:15" s="506" customFormat="1" ht="15" customHeight="1" x14ac:dyDescent="0.3">
      <c r="A541" s="628" t="s">
        <v>6562</v>
      </c>
      <c r="B541" s="629" t="s">
        <v>2108</v>
      </c>
      <c r="C541" s="629" t="s">
        <v>4040</v>
      </c>
      <c r="D541" s="629" t="s">
        <v>5634</v>
      </c>
      <c r="E541" s="629" t="s">
        <v>5276</v>
      </c>
      <c r="F541" s="630">
        <v>25.55</v>
      </c>
      <c r="G541" s="490">
        <f>ROUND(SUMIF(Anlagenbewegungsdaten!B:B,A541,Anlagenbewegungsdaten!C:C),3)</f>
        <v>0</v>
      </c>
      <c r="H541" s="491">
        <f>IF(ISBLANK(F541),ROUND(SUMIF(Anlagenbewegungsdaten!B:B,A541,Anlagenbewegungsdaten!D:D),2),ROUND(G541*F541%,2))</f>
        <v>0</v>
      </c>
      <c r="I541" s="491">
        <f>ROUND((H541-SUMIF(Anlagenbewegungsdaten!$B:$B,A541,Anlagenbewegungsdaten!D:D)),3)</f>
        <v>0</v>
      </c>
      <c r="J541" s="507" t="s">
        <v>5179</v>
      </c>
      <c r="K541" s="507" t="s">
        <v>5193</v>
      </c>
      <c r="L541" s="510">
        <v>20.440000000000001</v>
      </c>
      <c r="M541" s="330">
        <f>ROUND(SUMIF(Anlagenbewegungsdaten_AV!B:B,A541,Anlagenbewegungsdaten_AV!C:C),3)</f>
        <v>0</v>
      </c>
      <c r="N541" s="328">
        <f>IF(ISBLANK(L541),ROUND(SUMIF(Anlagenbewegungsdaten_AV!B:B,A541,Anlagenbewegungsdaten_AV!D:D),2),ROUND(M541*L541%,2))</f>
        <v>0</v>
      </c>
      <c r="O541" s="328">
        <f>ROUND(N541-SUMIF(Anlagenbewegungsdaten_AV!B:B,A541,Anlagenbewegungsdaten_AV!D:D),3)</f>
        <v>0</v>
      </c>
    </row>
    <row r="542" spans="1:15" s="506" customFormat="1" ht="15" customHeight="1" x14ac:dyDescent="0.3">
      <c r="A542" s="628" t="s">
        <v>6563</v>
      </c>
      <c r="B542" s="629" t="s">
        <v>2108</v>
      </c>
      <c r="C542" s="629" t="s">
        <v>4040</v>
      </c>
      <c r="D542" s="629" t="s">
        <v>5640</v>
      </c>
      <c r="E542" s="629" t="s">
        <v>5276</v>
      </c>
      <c r="F542" s="630">
        <v>20.98</v>
      </c>
      <c r="G542" s="490">
        <f>ROUND(SUMIF(Anlagenbewegungsdaten!B:B,A542,Anlagenbewegungsdaten!C:C),3)</f>
        <v>0</v>
      </c>
      <c r="H542" s="491">
        <f>IF(ISBLANK(F542),ROUND(SUMIF(Anlagenbewegungsdaten!B:B,A542,Anlagenbewegungsdaten!D:D),2),ROUND(G542*F542%,2))</f>
        <v>0</v>
      </c>
      <c r="I542" s="491">
        <f>ROUND((H542-SUMIF(Anlagenbewegungsdaten!$B:$B,A542,Anlagenbewegungsdaten!D:D)),3)</f>
        <v>0</v>
      </c>
      <c r="J542" s="507" t="s">
        <v>5179</v>
      </c>
      <c r="K542" s="507" t="s">
        <v>5193</v>
      </c>
      <c r="L542" s="510">
        <v>16.78</v>
      </c>
      <c r="M542" s="330">
        <f>ROUND(SUMIF(Anlagenbewegungsdaten_AV!B:B,A542,Anlagenbewegungsdaten_AV!C:C),3)</f>
        <v>0</v>
      </c>
      <c r="N542" s="328">
        <f>IF(ISBLANK(L542),ROUND(SUMIF(Anlagenbewegungsdaten_AV!B:B,A542,Anlagenbewegungsdaten_AV!D:D),2),ROUND(M542*L542%,2))</f>
        <v>0</v>
      </c>
      <c r="O542" s="328">
        <f>ROUND(N542-SUMIF(Anlagenbewegungsdaten_AV!B:B,A542,Anlagenbewegungsdaten_AV!D:D),3)</f>
        <v>0</v>
      </c>
    </row>
    <row r="543" spans="1:15" s="506" customFormat="1" ht="15" customHeight="1" x14ac:dyDescent="0.3">
      <c r="A543" s="628" t="s">
        <v>6564</v>
      </c>
      <c r="B543" s="629" t="s">
        <v>2108</v>
      </c>
      <c r="C543" s="629" t="s">
        <v>4040</v>
      </c>
      <c r="D543" s="629" t="s">
        <v>6565</v>
      </c>
      <c r="E543" s="629" t="s">
        <v>6341</v>
      </c>
      <c r="F543" s="630">
        <v>25.490000000000002</v>
      </c>
      <c r="G543" s="490">
        <f>ROUND(SUMIF(Anlagenbewegungsdaten!B:B,A543,Anlagenbewegungsdaten!C:C),3)</f>
        <v>0</v>
      </c>
      <c r="H543" s="491">
        <f>IF(ISBLANK(F543),ROUND(SUMIF(Anlagenbewegungsdaten!B:B,A543,Anlagenbewegungsdaten!D:D),2),ROUND(G543*F543%,2))</f>
        <v>0</v>
      </c>
      <c r="I543" s="491">
        <f>ROUND((H543-SUMIF(Anlagenbewegungsdaten!$B:$B,A543,Anlagenbewegungsdaten!D:D)),3)</f>
        <v>0</v>
      </c>
      <c r="J543" s="507" t="s">
        <v>5179</v>
      </c>
      <c r="K543" s="507" t="s">
        <v>5193</v>
      </c>
      <c r="L543" s="510">
        <v>20.39</v>
      </c>
      <c r="M543" s="330">
        <f>ROUND(SUMIF(Anlagenbewegungsdaten_AV!B:B,A543,Anlagenbewegungsdaten_AV!C:C),3)</f>
        <v>0</v>
      </c>
      <c r="N543" s="328">
        <f>IF(ISBLANK(L543),ROUND(SUMIF(Anlagenbewegungsdaten_AV!B:B,A543,Anlagenbewegungsdaten_AV!D:D),2),ROUND(M543*L543%,2))</f>
        <v>0</v>
      </c>
      <c r="O543" s="328">
        <f>ROUND(N543-SUMIF(Anlagenbewegungsdaten_AV!B:B,A543,Anlagenbewegungsdaten_AV!D:D),3)</f>
        <v>0</v>
      </c>
    </row>
    <row r="544" spans="1:15" s="506" customFormat="1" ht="15" customHeight="1" x14ac:dyDescent="0.3">
      <c r="A544" s="628" t="s">
        <v>6566</v>
      </c>
      <c r="B544" s="629" t="s">
        <v>2108</v>
      </c>
      <c r="C544" s="629" t="s">
        <v>4040</v>
      </c>
      <c r="D544" s="629" t="s">
        <v>6567</v>
      </c>
      <c r="E544" s="629" t="s">
        <v>6341</v>
      </c>
      <c r="F544" s="630">
        <v>20.92</v>
      </c>
      <c r="G544" s="490">
        <f>ROUND(SUMIF(Anlagenbewegungsdaten!B:B,A544,Anlagenbewegungsdaten!C:C),3)</f>
        <v>0</v>
      </c>
      <c r="H544" s="491">
        <f>IF(ISBLANK(F544),ROUND(SUMIF(Anlagenbewegungsdaten!B:B,A544,Anlagenbewegungsdaten!D:D),2),ROUND(G544*F544%,2))</f>
        <v>0</v>
      </c>
      <c r="I544" s="491">
        <f>ROUND((H544-SUMIF(Anlagenbewegungsdaten!$B:$B,A544,Anlagenbewegungsdaten!D:D)),3)</f>
        <v>0</v>
      </c>
      <c r="J544" s="507" t="s">
        <v>5179</v>
      </c>
      <c r="K544" s="507" t="s">
        <v>5193</v>
      </c>
      <c r="L544" s="510">
        <v>16.739999999999998</v>
      </c>
      <c r="M544" s="330">
        <f>ROUND(SUMIF(Anlagenbewegungsdaten_AV!B:B,A544,Anlagenbewegungsdaten_AV!C:C),3)</f>
        <v>0</v>
      </c>
      <c r="N544" s="328">
        <f>IF(ISBLANK(L544),ROUND(SUMIF(Anlagenbewegungsdaten_AV!B:B,A544,Anlagenbewegungsdaten_AV!D:D),2),ROUND(M544*L544%,2))</f>
        <v>0</v>
      </c>
      <c r="O544" s="328">
        <f>ROUND(N544-SUMIF(Anlagenbewegungsdaten_AV!B:B,A544,Anlagenbewegungsdaten_AV!D:D),3)</f>
        <v>0</v>
      </c>
    </row>
    <row r="545" spans="1:15" ht="15" customHeight="1" x14ac:dyDescent="0.25">
      <c r="A545" s="260" t="s">
        <v>4090</v>
      </c>
      <c r="B545" s="165"/>
      <c r="C545" s="165"/>
      <c r="D545" s="165" t="s">
        <v>4090</v>
      </c>
      <c r="E545" s="165" t="s">
        <v>4090</v>
      </c>
      <c r="F545" s="181"/>
    </row>
    <row r="546" spans="1:15" ht="15" customHeight="1" x14ac:dyDescent="0.25">
      <c r="A546" s="268" t="s">
        <v>1747</v>
      </c>
      <c r="B546" s="175" t="s">
        <v>2108</v>
      </c>
      <c r="C546" s="176" t="s">
        <v>4041</v>
      </c>
      <c r="D546" s="176" t="s">
        <v>1557</v>
      </c>
      <c r="E546" s="189" t="s">
        <v>2483</v>
      </c>
      <c r="F546" s="159">
        <v>11.67</v>
      </c>
      <c r="G546" s="331">
        <f>ROUND(SUMIF(Anlagenbewegungsdaten!B:B,A546,Anlagenbewegungsdaten!C:C),3)</f>
        <v>0</v>
      </c>
      <c r="H546" s="332">
        <f>IF(ISBLANK(F546),ROUND(SUMIF(Anlagenbewegungsdaten!B:B,A546,Anlagenbewegungsdaten!D:D),2),ROUND(G546*F546%,2))</f>
        <v>0</v>
      </c>
      <c r="I546" s="332">
        <f>ROUND((H546-SUMIF(Anlagenbewegungsdaten!$B:$B,A546,Anlagenbewegungsdaten!D:D)),3)</f>
        <v>0</v>
      </c>
      <c r="J546" s="333" t="s">
        <v>5179</v>
      </c>
      <c r="K546" s="333" t="s">
        <v>5193</v>
      </c>
      <c r="L546" s="510">
        <v>9.34</v>
      </c>
      <c r="M546" s="330">
        <f>ROUND(SUMIF(Anlagenbewegungsdaten_AV!B:B,A546,Anlagenbewegungsdaten_AV!C:C),3)</f>
        <v>0</v>
      </c>
      <c r="N546" s="328">
        <f>IF(ISBLANK(L546),ROUND(SUMIF(Anlagenbewegungsdaten_AV!B:B,A546,Anlagenbewegungsdaten_AV!D:D),2),ROUND(M546*L546%,2))</f>
        <v>0</v>
      </c>
      <c r="O546" s="328">
        <f>ROUND(N546-SUMIF(Anlagenbewegungsdaten_AV!B:B,A546,Anlagenbewegungsdaten_AV!D:D),3)</f>
        <v>0</v>
      </c>
    </row>
    <row r="547" spans="1:15" ht="15" customHeight="1" x14ac:dyDescent="0.25">
      <c r="A547" s="261" t="s">
        <v>1748</v>
      </c>
      <c r="B547" s="172" t="s">
        <v>2108</v>
      </c>
      <c r="C547" s="172" t="s">
        <v>4041</v>
      </c>
      <c r="D547" s="172" t="s">
        <v>1559</v>
      </c>
      <c r="E547" s="172" t="s">
        <v>1560</v>
      </c>
      <c r="F547" s="285">
        <v>14.67</v>
      </c>
      <c r="G547" s="331">
        <f>ROUND(SUMIF(Anlagenbewegungsdaten!B:B,A547,Anlagenbewegungsdaten!C:C),3)</f>
        <v>0</v>
      </c>
      <c r="H547" s="332">
        <f>IF(ISBLANK(F547),ROUND(SUMIF(Anlagenbewegungsdaten!B:B,A547,Anlagenbewegungsdaten!D:D),2),ROUND(G547*F547%,2))</f>
        <v>0</v>
      </c>
      <c r="I547" s="332">
        <f>ROUND((H547-SUMIF(Anlagenbewegungsdaten!$B:$B,A547,Anlagenbewegungsdaten!D:D)),3)</f>
        <v>0</v>
      </c>
      <c r="J547" s="333" t="s">
        <v>5179</v>
      </c>
      <c r="K547" s="333" t="s">
        <v>5193</v>
      </c>
      <c r="L547" s="510">
        <v>11.74</v>
      </c>
      <c r="M547" s="330">
        <f>ROUND(SUMIF(Anlagenbewegungsdaten_AV!B:B,A547,Anlagenbewegungsdaten_AV!C:C),3)</f>
        <v>0</v>
      </c>
      <c r="N547" s="328">
        <f>IF(ISBLANK(L547),ROUND(SUMIF(Anlagenbewegungsdaten_AV!B:B,A547,Anlagenbewegungsdaten_AV!D:D),2),ROUND(M547*L547%,2))</f>
        <v>0</v>
      </c>
      <c r="O547" s="328">
        <f>ROUND(N547-SUMIF(Anlagenbewegungsdaten_AV!B:B,A547,Anlagenbewegungsdaten_AV!D:D),3)</f>
        <v>0</v>
      </c>
    </row>
    <row r="548" spans="1:15" ht="15" customHeight="1" x14ac:dyDescent="0.25">
      <c r="A548" s="261" t="s">
        <v>1749</v>
      </c>
      <c r="B548" s="172" t="s">
        <v>2108</v>
      </c>
      <c r="C548" s="172" t="s">
        <v>4041</v>
      </c>
      <c r="D548" s="172" t="s">
        <v>1562</v>
      </c>
      <c r="E548" s="171" t="s">
        <v>1563</v>
      </c>
      <c r="F548" s="285">
        <v>14.67</v>
      </c>
      <c r="G548" s="331">
        <f>ROUND(SUMIF(Anlagenbewegungsdaten!B:B,A548,Anlagenbewegungsdaten!C:C),3)</f>
        <v>0</v>
      </c>
      <c r="H548" s="332">
        <f>IF(ISBLANK(F548),ROUND(SUMIF(Anlagenbewegungsdaten!B:B,A548,Anlagenbewegungsdaten!D:D),2),ROUND(G548*F548%,2))</f>
        <v>0</v>
      </c>
      <c r="I548" s="332">
        <f>ROUND((H548-SUMIF(Anlagenbewegungsdaten!$B:$B,A548,Anlagenbewegungsdaten!D:D)),3)</f>
        <v>0</v>
      </c>
      <c r="J548" s="333" t="s">
        <v>5179</v>
      </c>
      <c r="K548" s="333" t="s">
        <v>5193</v>
      </c>
      <c r="L548" s="510">
        <v>11.74</v>
      </c>
      <c r="M548" s="330">
        <f>ROUND(SUMIF(Anlagenbewegungsdaten_AV!B:B,A548,Anlagenbewegungsdaten_AV!C:C),3)</f>
        <v>0</v>
      </c>
      <c r="N548" s="328">
        <f>IF(ISBLANK(L548),ROUND(SUMIF(Anlagenbewegungsdaten_AV!B:B,A548,Anlagenbewegungsdaten_AV!D:D),2),ROUND(M548*L548%,2))</f>
        <v>0</v>
      </c>
      <c r="O548" s="328">
        <f>ROUND(N548-SUMIF(Anlagenbewegungsdaten_AV!B:B,A548,Anlagenbewegungsdaten_AV!D:D),3)</f>
        <v>0</v>
      </c>
    </row>
    <row r="549" spans="1:15" ht="15" customHeight="1" x14ac:dyDescent="0.25">
      <c r="A549" s="261" t="s">
        <v>2662</v>
      </c>
      <c r="B549" s="172" t="s">
        <v>2108</v>
      </c>
      <c r="C549" s="172" t="s">
        <v>4041</v>
      </c>
      <c r="D549" s="172" t="s">
        <v>2575</v>
      </c>
      <c r="E549" s="172" t="s">
        <v>2576</v>
      </c>
      <c r="F549" s="285">
        <v>14.64</v>
      </c>
      <c r="G549" s="331">
        <f>ROUND(SUMIF(Anlagenbewegungsdaten!B:B,A549,Anlagenbewegungsdaten!C:C),3)</f>
        <v>0</v>
      </c>
      <c r="H549" s="332">
        <f>IF(ISBLANK(F549),ROUND(SUMIF(Anlagenbewegungsdaten!B:B,A549,Anlagenbewegungsdaten!D:D),2),ROUND(G549*F549%,2))</f>
        <v>0</v>
      </c>
      <c r="I549" s="332">
        <f>ROUND((H549-SUMIF(Anlagenbewegungsdaten!$B:$B,A549,Anlagenbewegungsdaten!D:D)),3)</f>
        <v>0</v>
      </c>
      <c r="J549" s="333" t="s">
        <v>5179</v>
      </c>
      <c r="K549" s="333" t="s">
        <v>5193</v>
      </c>
      <c r="L549" s="510">
        <v>11.71</v>
      </c>
      <c r="M549" s="330">
        <f>ROUND(SUMIF(Anlagenbewegungsdaten_AV!B:B,A549,Anlagenbewegungsdaten_AV!C:C),3)</f>
        <v>0</v>
      </c>
      <c r="N549" s="328">
        <f>IF(ISBLANK(L549),ROUND(SUMIF(Anlagenbewegungsdaten_AV!B:B,A549,Anlagenbewegungsdaten_AV!D:D),2),ROUND(M549*L549%,2))</f>
        <v>0</v>
      </c>
      <c r="O549" s="328">
        <f>ROUND(N549-SUMIF(Anlagenbewegungsdaten_AV!B:B,A549,Anlagenbewegungsdaten_AV!D:D),3)</f>
        <v>0</v>
      </c>
    </row>
    <row r="550" spans="1:15" ht="15" customHeight="1" x14ac:dyDescent="0.25">
      <c r="A550" s="261" t="s">
        <v>3406</v>
      </c>
      <c r="B550" s="172" t="s">
        <v>2108</v>
      </c>
      <c r="C550" s="172" t="s">
        <v>4041</v>
      </c>
      <c r="D550" s="172" t="s">
        <v>3319</v>
      </c>
      <c r="E550" s="172" t="s">
        <v>3320</v>
      </c>
      <c r="F550" s="285">
        <v>14.61</v>
      </c>
      <c r="G550" s="331">
        <f>ROUND(SUMIF(Anlagenbewegungsdaten!B:B,A550,Anlagenbewegungsdaten!C:C),3)</f>
        <v>0</v>
      </c>
      <c r="H550" s="332">
        <f>IF(ISBLANK(F550),ROUND(SUMIF(Anlagenbewegungsdaten!B:B,A550,Anlagenbewegungsdaten!D:D),2),ROUND(G550*F550%,2))</f>
        <v>0</v>
      </c>
      <c r="I550" s="332">
        <f>ROUND((H550-SUMIF(Anlagenbewegungsdaten!$B:$B,A550,Anlagenbewegungsdaten!D:D)),3)</f>
        <v>0</v>
      </c>
      <c r="J550" s="333" t="s">
        <v>5179</v>
      </c>
      <c r="K550" s="333" t="s">
        <v>5193</v>
      </c>
      <c r="L550" s="510">
        <v>11.69</v>
      </c>
      <c r="M550" s="330">
        <f>ROUND(SUMIF(Anlagenbewegungsdaten_AV!B:B,A550,Anlagenbewegungsdaten_AV!C:C),3)</f>
        <v>0</v>
      </c>
      <c r="N550" s="328">
        <f>IF(ISBLANK(L550),ROUND(SUMIF(Anlagenbewegungsdaten_AV!B:B,A550,Anlagenbewegungsdaten_AV!D:D),2),ROUND(M550*L550%,2))</f>
        <v>0</v>
      </c>
      <c r="O550" s="328">
        <f>ROUND(N550-SUMIF(Anlagenbewegungsdaten_AV!B:B,A550,Anlagenbewegungsdaten_AV!D:D),3)</f>
        <v>0</v>
      </c>
    </row>
    <row r="551" spans="1:15" ht="15" customHeight="1" x14ac:dyDescent="0.25">
      <c r="A551" s="273" t="s">
        <v>4179</v>
      </c>
      <c r="B551" s="191" t="s">
        <v>2108</v>
      </c>
      <c r="C551" s="191" t="s">
        <v>4041</v>
      </c>
      <c r="D551" s="191" t="s">
        <v>4092</v>
      </c>
      <c r="E551" s="191" t="s">
        <v>4093</v>
      </c>
      <c r="F551" s="286">
        <v>14.58</v>
      </c>
      <c r="G551" s="331">
        <f>ROUND(SUMIF(Anlagenbewegungsdaten!B:B,A551,Anlagenbewegungsdaten!C:C),3)</f>
        <v>0</v>
      </c>
      <c r="H551" s="332">
        <f>IF(ISBLANK(F551),ROUND(SUMIF(Anlagenbewegungsdaten!B:B,A551,Anlagenbewegungsdaten!D:D),2),ROUND(G551*F551%,2))</f>
        <v>0</v>
      </c>
      <c r="I551" s="332">
        <f>ROUND((H551-SUMIF(Anlagenbewegungsdaten!$B:$B,A551,Anlagenbewegungsdaten!D:D)),3)</f>
        <v>0</v>
      </c>
      <c r="J551" s="333" t="s">
        <v>5179</v>
      </c>
      <c r="K551" s="333" t="s">
        <v>5193</v>
      </c>
      <c r="L551" s="510">
        <v>11.66</v>
      </c>
      <c r="M551" s="330">
        <f>ROUND(SUMIF(Anlagenbewegungsdaten_AV!B:B,A551,Anlagenbewegungsdaten_AV!C:C),3)</f>
        <v>0</v>
      </c>
      <c r="N551" s="328">
        <f>IF(ISBLANK(L551),ROUND(SUMIF(Anlagenbewegungsdaten_AV!B:B,A551,Anlagenbewegungsdaten_AV!D:D),2),ROUND(M551*L551%,2))</f>
        <v>0</v>
      </c>
      <c r="O551" s="328">
        <f>ROUND(N551-SUMIF(Anlagenbewegungsdaten_AV!B:B,A551,Anlagenbewegungsdaten_AV!D:D),3)</f>
        <v>0</v>
      </c>
    </row>
    <row r="552" spans="1:15" ht="15" customHeight="1" x14ac:dyDescent="0.25">
      <c r="A552" s="261" t="s">
        <v>1750</v>
      </c>
      <c r="B552" s="171" t="s">
        <v>2108</v>
      </c>
      <c r="C552" s="172" t="s">
        <v>4041</v>
      </c>
      <c r="D552" s="172" t="s">
        <v>1565</v>
      </c>
      <c r="E552" s="190" t="s">
        <v>2483</v>
      </c>
      <c r="F552" s="285">
        <v>12.67</v>
      </c>
      <c r="G552" s="331">
        <f>ROUND(SUMIF(Anlagenbewegungsdaten!B:B,A552,Anlagenbewegungsdaten!C:C),3)</f>
        <v>0</v>
      </c>
      <c r="H552" s="332">
        <f>IF(ISBLANK(F552),ROUND(SUMIF(Anlagenbewegungsdaten!B:B,A552,Anlagenbewegungsdaten!D:D),2),ROUND(G552*F552%,2))</f>
        <v>0</v>
      </c>
      <c r="I552" s="332">
        <f>ROUND((H552-SUMIF(Anlagenbewegungsdaten!$B:$B,A552,Anlagenbewegungsdaten!D:D)),3)</f>
        <v>0</v>
      </c>
      <c r="J552" s="333" t="s">
        <v>5179</v>
      </c>
      <c r="K552" s="333" t="s">
        <v>5193</v>
      </c>
      <c r="L552" s="510">
        <v>10.14</v>
      </c>
      <c r="M552" s="330">
        <f>ROUND(SUMIF(Anlagenbewegungsdaten_AV!B:B,A552,Anlagenbewegungsdaten_AV!C:C),3)</f>
        <v>0</v>
      </c>
      <c r="N552" s="328">
        <f>IF(ISBLANK(L552),ROUND(SUMIF(Anlagenbewegungsdaten_AV!B:B,A552,Anlagenbewegungsdaten_AV!D:D),2),ROUND(M552*L552%,2))</f>
        <v>0</v>
      </c>
      <c r="O552" s="328">
        <f>ROUND(N552-SUMIF(Anlagenbewegungsdaten_AV!B:B,A552,Anlagenbewegungsdaten_AV!D:D),3)</f>
        <v>0</v>
      </c>
    </row>
    <row r="553" spans="1:15" ht="15" customHeight="1" x14ac:dyDescent="0.25">
      <c r="A553" s="261" t="s">
        <v>1751</v>
      </c>
      <c r="B553" s="172" t="s">
        <v>2108</v>
      </c>
      <c r="C553" s="172" t="s">
        <v>4041</v>
      </c>
      <c r="D553" s="172" t="s">
        <v>1752</v>
      </c>
      <c r="E553" s="172" t="s">
        <v>1560</v>
      </c>
      <c r="F553" s="285">
        <v>15.67</v>
      </c>
      <c r="G553" s="331">
        <f>ROUND(SUMIF(Anlagenbewegungsdaten!B:B,A553,Anlagenbewegungsdaten!C:C),3)</f>
        <v>0</v>
      </c>
      <c r="H553" s="332">
        <f>IF(ISBLANK(F553),ROUND(SUMIF(Anlagenbewegungsdaten!B:B,A553,Anlagenbewegungsdaten!D:D),2),ROUND(G553*F553%,2))</f>
        <v>0</v>
      </c>
      <c r="I553" s="332">
        <f>ROUND((H553-SUMIF(Anlagenbewegungsdaten!$B:$B,A553,Anlagenbewegungsdaten!D:D)),3)</f>
        <v>0</v>
      </c>
      <c r="J553" s="333" t="s">
        <v>5179</v>
      </c>
      <c r="K553" s="333" t="s">
        <v>5193</v>
      </c>
      <c r="L553" s="510">
        <v>12.54</v>
      </c>
      <c r="M553" s="330">
        <f>ROUND(SUMIF(Anlagenbewegungsdaten_AV!B:B,A553,Anlagenbewegungsdaten_AV!C:C),3)</f>
        <v>0</v>
      </c>
      <c r="N553" s="328">
        <f>IF(ISBLANK(L553),ROUND(SUMIF(Anlagenbewegungsdaten_AV!B:B,A553,Anlagenbewegungsdaten_AV!D:D),2),ROUND(M553*L553%,2))</f>
        <v>0</v>
      </c>
      <c r="O553" s="328">
        <f>ROUND(N553-SUMIF(Anlagenbewegungsdaten_AV!B:B,A553,Anlagenbewegungsdaten_AV!D:D),3)</f>
        <v>0</v>
      </c>
    </row>
    <row r="554" spans="1:15" ht="15" customHeight="1" x14ac:dyDescent="0.25">
      <c r="A554" s="261" t="s">
        <v>1753</v>
      </c>
      <c r="B554" s="172" t="s">
        <v>2108</v>
      </c>
      <c r="C554" s="172" t="s">
        <v>4041</v>
      </c>
      <c r="D554" s="172" t="s">
        <v>1569</v>
      </c>
      <c r="E554" s="171" t="s">
        <v>1563</v>
      </c>
      <c r="F554" s="285">
        <v>15.67</v>
      </c>
      <c r="G554" s="331">
        <f>ROUND(SUMIF(Anlagenbewegungsdaten!B:B,A554,Anlagenbewegungsdaten!C:C),3)</f>
        <v>0</v>
      </c>
      <c r="H554" s="332">
        <f>IF(ISBLANK(F554),ROUND(SUMIF(Anlagenbewegungsdaten!B:B,A554,Anlagenbewegungsdaten!D:D),2),ROUND(G554*F554%,2))</f>
        <v>0</v>
      </c>
      <c r="I554" s="332">
        <f>ROUND((H554-SUMIF(Anlagenbewegungsdaten!$B:$B,A554,Anlagenbewegungsdaten!D:D)),3)</f>
        <v>0</v>
      </c>
      <c r="J554" s="333" t="s">
        <v>5179</v>
      </c>
      <c r="K554" s="333" t="s">
        <v>5193</v>
      </c>
      <c r="L554" s="510">
        <v>12.54</v>
      </c>
      <c r="M554" s="330">
        <f>ROUND(SUMIF(Anlagenbewegungsdaten_AV!B:B,A554,Anlagenbewegungsdaten_AV!C:C),3)</f>
        <v>0</v>
      </c>
      <c r="N554" s="328">
        <f>IF(ISBLANK(L554),ROUND(SUMIF(Anlagenbewegungsdaten_AV!B:B,A554,Anlagenbewegungsdaten_AV!D:D),2),ROUND(M554*L554%,2))</f>
        <v>0</v>
      </c>
      <c r="O554" s="328">
        <f>ROUND(N554-SUMIF(Anlagenbewegungsdaten_AV!B:B,A554,Anlagenbewegungsdaten_AV!D:D),3)</f>
        <v>0</v>
      </c>
    </row>
    <row r="555" spans="1:15" ht="15" customHeight="1" x14ac:dyDescent="0.25">
      <c r="A555" s="261" t="s">
        <v>2663</v>
      </c>
      <c r="B555" s="172" t="s">
        <v>2108</v>
      </c>
      <c r="C555" s="172" t="s">
        <v>4041</v>
      </c>
      <c r="D555" s="172" t="s">
        <v>2578</v>
      </c>
      <c r="E555" s="172" t="s">
        <v>2576</v>
      </c>
      <c r="F555" s="285">
        <v>15.64</v>
      </c>
      <c r="G555" s="331">
        <f>ROUND(SUMIF(Anlagenbewegungsdaten!B:B,A555,Anlagenbewegungsdaten!C:C),3)</f>
        <v>0</v>
      </c>
      <c r="H555" s="332">
        <f>IF(ISBLANK(F555),ROUND(SUMIF(Anlagenbewegungsdaten!B:B,A555,Anlagenbewegungsdaten!D:D),2),ROUND(G555*F555%,2))</f>
        <v>0</v>
      </c>
      <c r="I555" s="332">
        <f>ROUND((H555-SUMIF(Anlagenbewegungsdaten!$B:$B,A555,Anlagenbewegungsdaten!D:D)),3)</f>
        <v>0</v>
      </c>
      <c r="J555" s="333" t="s">
        <v>5179</v>
      </c>
      <c r="K555" s="333" t="s">
        <v>5193</v>
      </c>
      <c r="L555" s="510">
        <v>12.51</v>
      </c>
      <c r="M555" s="330">
        <f>ROUND(SUMIF(Anlagenbewegungsdaten_AV!B:B,A555,Anlagenbewegungsdaten_AV!C:C),3)</f>
        <v>0</v>
      </c>
      <c r="N555" s="328">
        <f>IF(ISBLANK(L555),ROUND(SUMIF(Anlagenbewegungsdaten_AV!B:B,A555,Anlagenbewegungsdaten_AV!D:D),2),ROUND(M555*L555%,2))</f>
        <v>0</v>
      </c>
      <c r="O555" s="328">
        <f>ROUND(N555-SUMIF(Anlagenbewegungsdaten_AV!B:B,A555,Anlagenbewegungsdaten_AV!D:D),3)</f>
        <v>0</v>
      </c>
    </row>
    <row r="556" spans="1:15" ht="15" customHeight="1" x14ac:dyDescent="0.25">
      <c r="A556" s="261" t="s">
        <v>3407</v>
      </c>
      <c r="B556" s="172" t="s">
        <v>2108</v>
      </c>
      <c r="C556" s="172" t="s">
        <v>4041</v>
      </c>
      <c r="D556" s="172" t="s">
        <v>3322</v>
      </c>
      <c r="E556" s="172" t="s">
        <v>3320</v>
      </c>
      <c r="F556" s="285">
        <v>15.61</v>
      </c>
      <c r="G556" s="331">
        <f>ROUND(SUMIF(Anlagenbewegungsdaten!B:B,A556,Anlagenbewegungsdaten!C:C),3)</f>
        <v>0</v>
      </c>
      <c r="H556" s="332">
        <f>IF(ISBLANK(F556),ROUND(SUMIF(Anlagenbewegungsdaten!B:B,A556,Anlagenbewegungsdaten!D:D),2),ROUND(G556*F556%,2))</f>
        <v>0</v>
      </c>
      <c r="I556" s="332">
        <f>ROUND((H556-SUMIF(Anlagenbewegungsdaten!$B:$B,A556,Anlagenbewegungsdaten!D:D)),3)</f>
        <v>0</v>
      </c>
      <c r="J556" s="333" t="s">
        <v>5179</v>
      </c>
      <c r="K556" s="333" t="s">
        <v>5193</v>
      </c>
      <c r="L556" s="510">
        <v>12.49</v>
      </c>
      <c r="M556" s="330">
        <f>ROUND(SUMIF(Anlagenbewegungsdaten_AV!B:B,A556,Anlagenbewegungsdaten_AV!C:C),3)</f>
        <v>0</v>
      </c>
      <c r="N556" s="328">
        <f>IF(ISBLANK(L556),ROUND(SUMIF(Anlagenbewegungsdaten_AV!B:B,A556,Anlagenbewegungsdaten_AV!D:D),2),ROUND(M556*L556%,2))</f>
        <v>0</v>
      </c>
      <c r="O556" s="328">
        <f>ROUND(N556-SUMIF(Anlagenbewegungsdaten_AV!B:B,A556,Anlagenbewegungsdaten_AV!D:D),3)</f>
        <v>0</v>
      </c>
    </row>
    <row r="557" spans="1:15" ht="15" customHeight="1" x14ac:dyDescent="0.25">
      <c r="A557" s="273" t="s">
        <v>4180</v>
      </c>
      <c r="B557" s="191" t="s">
        <v>2108</v>
      </c>
      <c r="C557" s="191" t="s">
        <v>4041</v>
      </c>
      <c r="D557" s="191" t="s">
        <v>4095</v>
      </c>
      <c r="E557" s="191" t="s">
        <v>4093</v>
      </c>
      <c r="F557" s="286">
        <v>15.58</v>
      </c>
      <c r="G557" s="331">
        <f>ROUND(SUMIF(Anlagenbewegungsdaten!B:B,A557,Anlagenbewegungsdaten!C:C),3)</f>
        <v>0</v>
      </c>
      <c r="H557" s="332">
        <f>IF(ISBLANK(F557),ROUND(SUMIF(Anlagenbewegungsdaten!B:B,A557,Anlagenbewegungsdaten!D:D),2),ROUND(G557*F557%,2))</f>
        <v>0</v>
      </c>
      <c r="I557" s="332">
        <f>ROUND((H557-SUMIF(Anlagenbewegungsdaten!$B:$B,A557,Anlagenbewegungsdaten!D:D)),3)</f>
        <v>0</v>
      </c>
      <c r="J557" s="333" t="s">
        <v>5179</v>
      </c>
      <c r="K557" s="333" t="s">
        <v>5193</v>
      </c>
      <c r="L557" s="510">
        <v>12.46</v>
      </c>
      <c r="M557" s="330">
        <f>ROUND(SUMIF(Anlagenbewegungsdaten_AV!B:B,A557,Anlagenbewegungsdaten_AV!C:C),3)</f>
        <v>0</v>
      </c>
      <c r="N557" s="328">
        <f>IF(ISBLANK(L557),ROUND(SUMIF(Anlagenbewegungsdaten_AV!B:B,A557,Anlagenbewegungsdaten_AV!D:D),2),ROUND(M557*L557%,2))</f>
        <v>0</v>
      </c>
      <c r="O557" s="328">
        <f>ROUND(N557-SUMIF(Anlagenbewegungsdaten_AV!B:B,A557,Anlagenbewegungsdaten_AV!D:D),3)</f>
        <v>0</v>
      </c>
    </row>
    <row r="558" spans="1:15" ht="15" customHeight="1" x14ac:dyDescent="0.25">
      <c r="A558" s="268" t="s">
        <v>1754</v>
      </c>
      <c r="B558" s="176" t="s">
        <v>2108</v>
      </c>
      <c r="C558" s="176" t="s">
        <v>4041</v>
      </c>
      <c r="D558" s="176" t="s">
        <v>1571</v>
      </c>
      <c r="E558" s="189" t="s">
        <v>2483</v>
      </c>
      <c r="F558" s="159">
        <v>17.670000000000002</v>
      </c>
      <c r="G558" s="331">
        <f>ROUND(SUMIF(Anlagenbewegungsdaten!B:B,A558,Anlagenbewegungsdaten!C:C),3)</f>
        <v>0</v>
      </c>
      <c r="H558" s="332">
        <f>IF(ISBLANK(F558),ROUND(SUMIF(Anlagenbewegungsdaten!B:B,A558,Anlagenbewegungsdaten!D:D),2),ROUND(G558*F558%,2))</f>
        <v>0</v>
      </c>
      <c r="I558" s="332">
        <f>ROUND((H558-SUMIF(Anlagenbewegungsdaten!$B:$B,A558,Anlagenbewegungsdaten!D:D)),3)</f>
        <v>0</v>
      </c>
      <c r="J558" s="333" t="s">
        <v>5179</v>
      </c>
      <c r="K558" s="333" t="s">
        <v>5193</v>
      </c>
      <c r="L558" s="510">
        <v>14.14</v>
      </c>
      <c r="M558" s="330">
        <f>ROUND(SUMIF(Anlagenbewegungsdaten_AV!B:B,A558,Anlagenbewegungsdaten_AV!C:C),3)</f>
        <v>0</v>
      </c>
      <c r="N558" s="328">
        <f>IF(ISBLANK(L558),ROUND(SUMIF(Anlagenbewegungsdaten_AV!B:B,A558,Anlagenbewegungsdaten_AV!D:D),2),ROUND(M558*L558%,2))</f>
        <v>0</v>
      </c>
      <c r="O558" s="328">
        <f>ROUND(N558-SUMIF(Anlagenbewegungsdaten_AV!B:B,A558,Anlagenbewegungsdaten_AV!D:D),3)</f>
        <v>0</v>
      </c>
    </row>
    <row r="559" spans="1:15" ht="15" customHeight="1" x14ac:dyDescent="0.25">
      <c r="A559" s="261" t="s">
        <v>1755</v>
      </c>
      <c r="B559" s="172" t="s">
        <v>2108</v>
      </c>
      <c r="C559" s="172" t="s">
        <v>4041</v>
      </c>
      <c r="D559" s="172" t="s">
        <v>1573</v>
      </c>
      <c r="E559" s="172" t="s">
        <v>1560</v>
      </c>
      <c r="F559" s="285">
        <v>20.67</v>
      </c>
      <c r="G559" s="331">
        <f>ROUND(SUMIF(Anlagenbewegungsdaten!B:B,A559,Anlagenbewegungsdaten!C:C),3)</f>
        <v>0</v>
      </c>
      <c r="H559" s="332">
        <f>IF(ISBLANK(F559),ROUND(SUMIF(Anlagenbewegungsdaten!B:B,A559,Anlagenbewegungsdaten!D:D),2),ROUND(G559*F559%,2))</f>
        <v>0</v>
      </c>
      <c r="I559" s="332">
        <f>ROUND((H559-SUMIF(Anlagenbewegungsdaten!$B:$B,A559,Anlagenbewegungsdaten!D:D)),3)</f>
        <v>0</v>
      </c>
      <c r="J559" s="333" t="s">
        <v>5179</v>
      </c>
      <c r="K559" s="333" t="s">
        <v>5193</v>
      </c>
      <c r="L559" s="510">
        <v>16.54</v>
      </c>
      <c r="M559" s="330">
        <f>ROUND(SUMIF(Anlagenbewegungsdaten_AV!B:B,A559,Anlagenbewegungsdaten_AV!C:C),3)</f>
        <v>0</v>
      </c>
      <c r="N559" s="328">
        <f>IF(ISBLANK(L559),ROUND(SUMIF(Anlagenbewegungsdaten_AV!B:B,A559,Anlagenbewegungsdaten_AV!D:D),2),ROUND(M559*L559%,2))</f>
        <v>0</v>
      </c>
      <c r="O559" s="328">
        <f>ROUND(N559-SUMIF(Anlagenbewegungsdaten_AV!B:B,A559,Anlagenbewegungsdaten_AV!D:D),3)</f>
        <v>0</v>
      </c>
    </row>
    <row r="560" spans="1:15" ht="15" customHeight="1" x14ac:dyDescent="0.25">
      <c r="A560" s="261" t="s">
        <v>1756</v>
      </c>
      <c r="B560" s="172" t="s">
        <v>2108</v>
      </c>
      <c r="C560" s="172" t="s">
        <v>4041</v>
      </c>
      <c r="D560" s="172" t="s">
        <v>1575</v>
      </c>
      <c r="E560" s="171" t="s">
        <v>1563</v>
      </c>
      <c r="F560" s="285">
        <v>20.67</v>
      </c>
      <c r="G560" s="331">
        <f>ROUND(SUMIF(Anlagenbewegungsdaten!B:B,A560,Anlagenbewegungsdaten!C:C),3)</f>
        <v>0</v>
      </c>
      <c r="H560" s="332">
        <f>IF(ISBLANK(F560),ROUND(SUMIF(Anlagenbewegungsdaten!B:B,A560,Anlagenbewegungsdaten!D:D),2),ROUND(G560*F560%,2))</f>
        <v>0</v>
      </c>
      <c r="I560" s="332">
        <f>ROUND((H560-SUMIF(Anlagenbewegungsdaten!$B:$B,A560,Anlagenbewegungsdaten!D:D)),3)</f>
        <v>0</v>
      </c>
      <c r="J560" s="333" t="s">
        <v>5179</v>
      </c>
      <c r="K560" s="333" t="s">
        <v>5193</v>
      </c>
      <c r="L560" s="510">
        <v>16.54</v>
      </c>
      <c r="M560" s="330">
        <f>ROUND(SUMIF(Anlagenbewegungsdaten_AV!B:B,A560,Anlagenbewegungsdaten_AV!C:C),3)</f>
        <v>0</v>
      </c>
      <c r="N560" s="328">
        <f>IF(ISBLANK(L560),ROUND(SUMIF(Anlagenbewegungsdaten_AV!B:B,A560,Anlagenbewegungsdaten_AV!D:D),2),ROUND(M560*L560%,2))</f>
        <v>0</v>
      </c>
      <c r="O560" s="328">
        <f>ROUND(N560-SUMIF(Anlagenbewegungsdaten_AV!B:B,A560,Anlagenbewegungsdaten_AV!D:D),3)</f>
        <v>0</v>
      </c>
    </row>
    <row r="561" spans="1:15" ht="15" customHeight="1" x14ac:dyDescent="0.25">
      <c r="A561" s="261" t="s">
        <v>2664</v>
      </c>
      <c r="B561" s="172" t="s">
        <v>2108</v>
      </c>
      <c r="C561" s="172" t="s">
        <v>4041</v>
      </c>
      <c r="D561" s="172" t="s">
        <v>2580</v>
      </c>
      <c r="E561" s="172" t="s">
        <v>2576</v>
      </c>
      <c r="F561" s="285">
        <v>20.64</v>
      </c>
      <c r="G561" s="331">
        <f>ROUND(SUMIF(Anlagenbewegungsdaten!B:B,A561,Anlagenbewegungsdaten!C:C),3)</f>
        <v>0</v>
      </c>
      <c r="H561" s="332">
        <f>IF(ISBLANK(F561),ROUND(SUMIF(Anlagenbewegungsdaten!B:B,A561,Anlagenbewegungsdaten!D:D),2),ROUND(G561*F561%,2))</f>
        <v>0</v>
      </c>
      <c r="I561" s="332">
        <f>ROUND((H561-SUMIF(Anlagenbewegungsdaten!$B:$B,A561,Anlagenbewegungsdaten!D:D)),3)</f>
        <v>0</v>
      </c>
      <c r="J561" s="333" t="s">
        <v>5179</v>
      </c>
      <c r="K561" s="333" t="s">
        <v>5193</v>
      </c>
      <c r="L561" s="510">
        <v>16.510000000000002</v>
      </c>
      <c r="M561" s="330">
        <f>ROUND(SUMIF(Anlagenbewegungsdaten_AV!B:B,A561,Anlagenbewegungsdaten_AV!C:C),3)</f>
        <v>0</v>
      </c>
      <c r="N561" s="328">
        <f>IF(ISBLANK(L561),ROUND(SUMIF(Anlagenbewegungsdaten_AV!B:B,A561,Anlagenbewegungsdaten_AV!D:D),2),ROUND(M561*L561%,2))</f>
        <v>0</v>
      </c>
      <c r="O561" s="328">
        <f>ROUND(N561-SUMIF(Anlagenbewegungsdaten_AV!B:B,A561,Anlagenbewegungsdaten_AV!D:D),3)</f>
        <v>0</v>
      </c>
    </row>
    <row r="562" spans="1:15" ht="15" customHeight="1" x14ac:dyDescent="0.25">
      <c r="A562" s="261" t="s">
        <v>3408</v>
      </c>
      <c r="B562" s="172" t="s">
        <v>2108</v>
      </c>
      <c r="C562" s="172" t="s">
        <v>4041</v>
      </c>
      <c r="D562" s="172" t="s">
        <v>3324</v>
      </c>
      <c r="E562" s="172" t="s">
        <v>3320</v>
      </c>
      <c r="F562" s="285">
        <v>20.61</v>
      </c>
      <c r="G562" s="331">
        <f>ROUND(SUMIF(Anlagenbewegungsdaten!B:B,A562,Anlagenbewegungsdaten!C:C),3)</f>
        <v>0</v>
      </c>
      <c r="H562" s="332">
        <f>IF(ISBLANK(F562),ROUND(SUMIF(Anlagenbewegungsdaten!B:B,A562,Anlagenbewegungsdaten!D:D),2),ROUND(G562*F562%,2))</f>
        <v>0</v>
      </c>
      <c r="I562" s="332">
        <f>ROUND((H562-SUMIF(Anlagenbewegungsdaten!$B:$B,A562,Anlagenbewegungsdaten!D:D)),3)</f>
        <v>0</v>
      </c>
      <c r="J562" s="333" t="s">
        <v>5179</v>
      </c>
      <c r="K562" s="333" t="s">
        <v>5193</v>
      </c>
      <c r="L562" s="510">
        <v>16.489999999999998</v>
      </c>
      <c r="M562" s="330">
        <f>ROUND(SUMIF(Anlagenbewegungsdaten_AV!B:B,A562,Anlagenbewegungsdaten_AV!C:C),3)</f>
        <v>0</v>
      </c>
      <c r="N562" s="328">
        <f>IF(ISBLANK(L562),ROUND(SUMIF(Anlagenbewegungsdaten_AV!B:B,A562,Anlagenbewegungsdaten_AV!D:D),2),ROUND(M562*L562%,2))</f>
        <v>0</v>
      </c>
      <c r="O562" s="328">
        <f>ROUND(N562-SUMIF(Anlagenbewegungsdaten_AV!B:B,A562,Anlagenbewegungsdaten_AV!D:D),3)</f>
        <v>0</v>
      </c>
    </row>
    <row r="563" spans="1:15" ht="15" customHeight="1" x14ac:dyDescent="0.25">
      <c r="A563" s="273" t="s">
        <v>4181</v>
      </c>
      <c r="B563" s="191" t="s">
        <v>2108</v>
      </c>
      <c r="C563" s="191" t="s">
        <v>4041</v>
      </c>
      <c r="D563" s="191" t="s">
        <v>4097</v>
      </c>
      <c r="E563" s="191" t="s">
        <v>4093</v>
      </c>
      <c r="F563" s="286">
        <v>20.58</v>
      </c>
      <c r="G563" s="331">
        <f>ROUND(SUMIF(Anlagenbewegungsdaten!B:B,A563,Anlagenbewegungsdaten!C:C),3)</f>
        <v>0</v>
      </c>
      <c r="H563" s="332">
        <f>IF(ISBLANK(F563),ROUND(SUMIF(Anlagenbewegungsdaten!B:B,A563,Anlagenbewegungsdaten!D:D),2),ROUND(G563*F563%,2))</f>
        <v>0</v>
      </c>
      <c r="I563" s="332">
        <f>ROUND((H563-SUMIF(Anlagenbewegungsdaten!$B:$B,A563,Anlagenbewegungsdaten!D:D)),3)</f>
        <v>0</v>
      </c>
      <c r="J563" s="333" t="s">
        <v>5179</v>
      </c>
      <c r="K563" s="333" t="s">
        <v>5193</v>
      </c>
      <c r="L563" s="510">
        <v>16.46</v>
      </c>
      <c r="M563" s="330">
        <f>ROUND(SUMIF(Anlagenbewegungsdaten_AV!B:B,A563,Anlagenbewegungsdaten_AV!C:C),3)</f>
        <v>0</v>
      </c>
      <c r="N563" s="328">
        <f>IF(ISBLANK(L563),ROUND(SUMIF(Anlagenbewegungsdaten_AV!B:B,A563,Anlagenbewegungsdaten_AV!D:D),2),ROUND(M563*L563%,2))</f>
        <v>0</v>
      </c>
      <c r="O563" s="328">
        <f>ROUND(N563-SUMIF(Anlagenbewegungsdaten_AV!B:B,A563,Anlagenbewegungsdaten_AV!D:D),3)</f>
        <v>0</v>
      </c>
    </row>
    <row r="564" spans="1:15" ht="15" customHeight="1" x14ac:dyDescent="0.25">
      <c r="A564" s="261" t="s">
        <v>1757</v>
      </c>
      <c r="B564" s="172" t="s">
        <v>2108</v>
      </c>
      <c r="C564" s="172" t="s">
        <v>4041</v>
      </c>
      <c r="D564" s="172" t="s">
        <v>1577</v>
      </c>
      <c r="E564" s="190" t="s">
        <v>2483</v>
      </c>
      <c r="F564" s="285">
        <v>18.670000000000002</v>
      </c>
      <c r="G564" s="331">
        <f>ROUND(SUMIF(Anlagenbewegungsdaten!B:B,A564,Anlagenbewegungsdaten!C:C),3)</f>
        <v>0</v>
      </c>
      <c r="H564" s="332">
        <f>IF(ISBLANK(F564),ROUND(SUMIF(Anlagenbewegungsdaten!B:B,A564,Anlagenbewegungsdaten!D:D),2),ROUND(G564*F564%,2))</f>
        <v>0</v>
      </c>
      <c r="I564" s="332">
        <f>ROUND((H564-SUMIF(Anlagenbewegungsdaten!$B:$B,A564,Anlagenbewegungsdaten!D:D)),3)</f>
        <v>0</v>
      </c>
      <c r="J564" s="333" t="s">
        <v>5179</v>
      </c>
      <c r="K564" s="333" t="s">
        <v>5193</v>
      </c>
      <c r="L564" s="510">
        <v>14.94</v>
      </c>
      <c r="M564" s="330">
        <f>ROUND(SUMIF(Anlagenbewegungsdaten_AV!B:B,A564,Anlagenbewegungsdaten_AV!C:C),3)</f>
        <v>0</v>
      </c>
      <c r="N564" s="328">
        <f>IF(ISBLANK(L564),ROUND(SUMIF(Anlagenbewegungsdaten_AV!B:B,A564,Anlagenbewegungsdaten_AV!D:D),2),ROUND(M564*L564%,2))</f>
        <v>0</v>
      </c>
      <c r="O564" s="328">
        <f>ROUND(N564-SUMIF(Anlagenbewegungsdaten_AV!B:B,A564,Anlagenbewegungsdaten_AV!D:D),3)</f>
        <v>0</v>
      </c>
    </row>
    <row r="565" spans="1:15" ht="15" customHeight="1" x14ac:dyDescent="0.25">
      <c r="A565" s="261" t="s">
        <v>1758</v>
      </c>
      <c r="B565" s="172" t="s">
        <v>2108</v>
      </c>
      <c r="C565" s="172" t="s">
        <v>4041</v>
      </c>
      <c r="D565" s="172" t="s">
        <v>1579</v>
      </c>
      <c r="E565" s="172" t="s">
        <v>1560</v>
      </c>
      <c r="F565" s="285">
        <v>21.67</v>
      </c>
      <c r="G565" s="331">
        <f>ROUND(SUMIF(Anlagenbewegungsdaten!B:B,A565,Anlagenbewegungsdaten!C:C),3)</f>
        <v>0</v>
      </c>
      <c r="H565" s="332">
        <f>IF(ISBLANK(F565),ROUND(SUMIF(Anlagenbewegungsdaten!B:B,A565,Anlagenbewegungsdaten!D:D),2),ROUND(G565*F565%,2))</f>
        <v>0</v>
      </c>
      <c r="I565" s="332">
        <f>ROUND((H565-SUMIF(Anlagenbewegungsdaten!$B:$B,A565,Anlagenbewegungsdaten!D:D)),3)</f>
        <v>0</v>
      </c>
      <c r="J565" s="333" t="s">
        <v>5179</v>
      </c>
      <c r="K565" s="333" t="s">
        <v>5193</v>
      </c>
      <c r="L565" s="510">
        <v>17.34</v>
      </c>
      <c r="M565" s="330">
        <f>ROUND(SUMIF(Anlagenbewegungsdaten_AV!B:B,A565,Anlagenbewegungsdaten_AV!C:C),3)</f>
        <v>0</v>
      </c>
      <c r="N565" s="328">
        <f>IF(ISBLANK(L565),ROUND(SUMIF(Anlagenbewegungsdaten_AV!B:B,A565,Anlagenbewegungsdaten_AV!D:D),2),ROUND(M565*L565%,2))</f>
        <v>0</v>
      </c>
      <c r="O565" s="328">
        <f>ROUND(N565-SUMIF(Anlagenbewegungsdaten_AV!B:B,A565,Anlagenbewegungsdaten_AV!D:D),3)</f>
        <v>0</v>
      </c>
    </row>
    <row r="566" spans="1:15" ht="15" customHeight="1" x14ac:dyDescent="0.25">
      <c r="A566" s="261" t="s">
        <v>1759</v>
      </c>
      <c r="B566" s="172" t="s">
        <v>2108</v>
      </c>
      <c r="C566" s="172" t="s">
        <v>4041</v>
      </c>
      <c r="D566" s="172" t="s">
        <v>1581</v>
      </c>
      <c r="E566" s="171" t="s">
        <v>1563</v>
      </c>
      <c r="F566" s="285">
        <v>21.67</v>
      </c>
      <c r="G566" s="331">
        <f>ROUND(SUMIF(Anlagenbewegungsdaten!B:B,A566,Anlagenbewegungsdaten!C:C),3)</f>
        <v>0</v>
      </c>
      <c r="H566" s="332">
        <f>IF(ISBLANK(F566),ROUND(SUMIF(Anlagenbewegungsdaten!B:B,A566,Anlagenbewegungsdaten!D:D),2),ROUND(G566*F566%,2))</f>
        <v>0</v>
      </c>
      <c r="I566" s="332">
        <f>ROUND((H566-SUMIF(Anlagenbewegungsdaten!$B:$B,A566,Anlagenbewegungsdaten!D:D)),3)</f>
        <v>0</v>
      </c>
      <c r="J566" s="333" t="s">
        <v>5179</v>
      </c>
      <c r="K566" s="333" t="s">
        <v>5193</v>
      </c>
      <c r="L566" s="510">
        <v>17.34</v>
      </c>
      <c r="M566" s="330">
        <f>ROUND(SUMIF(Anlagenbewegungsdaten_AV!B:B,A566,Anlagenbewegungsdaten_AV!C:C),3)</f>
        <v>0</v>
      </c>
      <c r="N566" s="328">
        <f>IF(ISBLANK(L566),ROUND(SUMIF(Anlagenbewegungsdaten_AV!B:B,A566,Anlagenbewegungsdaten_AV!D:D),2),ROUND(M566*L566%,2))</f>
        <v>0</v>
      </c>
      <c r="O566" s="328">
        <f>ROUND(N566-SUMIF(Anlagenbewegungsdaten_AV!B:B,A566,Anlagenbewegungsdaten_AV!D:D),3)</f>
        <v>0</v>
      </c>
    </row>
    <row r="567" spans="1:15" ht="15" customHeight="1" x14ac:dyDescent="0.25">
      <c r="A567" s="261" t="s">
        <v>2665</v>
      </c>
      <c r="B567" s="172" t="s">
        <v>2108</v>
      </c>
      <c r="C567" s="172" t="s">
        <v>4041</v>
      </c>
      <c r="D567" s="172" t="s">
        <v>2582</v>
      </c>
      <c r="E567" s="172" t="s">
        <v>2576</v>
      </c>
      <c r="F567" s="285">
        <v>21.64</v>
      </c>
      <c r="G567" s="331">
        <f>ROUND(SUMIF(Anlagenbewegungsdaten!B:B,A567,Anlagenbewegungsdaten!C:C),3)</f>
        <v>0</v>
      </c>
      <c r="H567" s="332">
        <f>IF(ISBLANK(F567),ROUND(SUMIF(Anlagenbewegungsdaten!B:B,A567,Anlagenbewegungsdaten!D:D),2),ROUND(G567*F567%,2))</f>
        <v>0</v>
      </c>
      <c r="I567" s="332">
        <f>ROUND((H567-SUMIF(Anlagenbewegungsdaten!$B:$B,A567,Anlagenbewegungsdaten!D:D)),3)</f>
        <v>0</v>
      </c>
      <c r="J567" s="333" t="s">
        <v>5179</v>
      </c>
      <c r="K567" s="333" t="s">
        <v>5193</v>
      </c>
      <c r="L567" s="510">
        <v>17.309999999999999</v>
      </c>
      <c r="M567" s="330">
        <f>ROUND(SUMIF(Anlagenbewegungsdaten_AV!B:B,A567,Anlagenbewegungsdaten_AV!C:C),3)</f>
        <v>0</v>
      </c>
      <c r="N567" s="328">
        <f>IF(ISBLANK(L567),ROUND(SUMIF(Anlagenbewegungsdaten_AV!B:B,A567,Anlagenbewegungsdaten_AV!D:D),2),ROUND(M567*L567%,2))</f>
        <v>0</v>
      </c>
      <c r="O567" s="328">
        <f>ROUND(N567-SUMIF(Anlagenbewegungsdaten_AV!B:B,A567,Anlagenbewegungsdaten_AV!D:D),3)</f>
        <v>0</v>
      </c>
    </row>
    <row r="568" spans="1:15" ht="15" customHeight="1" x14ac:dyDescent="0.25">
      <c r="A568" s="261" t="s">
        <v>3409</v>
      </c>
      <c r="B568" s="172" t="s">
        <v>2108</v>
      </c>
      <c r="C568" s="172" t="s">
        <v>4041</v>
      </c>
      <c r="D568" s="172" t="s">
        <v>3326</v>
      </c>
      <c r="E568" s="172" t="s">
        <v>3320</v>
      </c>
      <c r="F568" s="285">
        <v>21.61</v>
      </c>
      <c r="G568" s="331">
        <f>ROUND(SUMIF(Anlagenbewegungsdaten!B:B,A568,Anlagenbewegungsdaten!C:C),3)</f>
        <v>0</v>
      </c>
      <c r="H568" s="332">
        <f>IF(ISBLANK(F568),ROUND(SUMIF(Anlagenbewegungsdaten!B:B,A568,Anlagenbewegungsdaten!D:D),2),ROUND(G568*F568%,2))</f>
        <v>0</v>
      </c>
      <c r="I568" s="332">
        <f>ROUND((H568-SUMIF(Anlagenbewegungsdaten!$B:$B,A568,Anlagenbewegungsdaten!D:D)),3)</f>
        <v>0</v>
      </c>
      <c r="J568" s="333" t="s">
        <v>5179</v>
      </c>
      <c r="K568" s="333" t="s">
        <v>5193</v>
      </c>
      <c r="L568" s="510">
        <v>17.29</v>
      </c>
      <c r="M568" s="330">
        <f>ROUND(SUMIF(Anlagenbewegungsdaten_AV!B:B,A568,Anlagenbewegungsdaten_AV!C:C),3)</f>
        <v>0</v>
      </c>
      <c r="N568" s="328">
        <f>IF(ISBLANK(L568),ROUND(SUMIF(Anlagenbewegungsdaten_AV!B:B,A568,Anlagenbewegungsdaten_AV!D:D),2),ROUND(M568*L568%,2))</f>
        <v>0</v>
      </c>
      <c r="O568" s="328">
        <f>ROUND(N568-SUMIF(Anlagenbewegungsdaten_AV!B:B,A568,Anlagenbewegungsdaten_AV!D:D),3)</f>
        <v>0</v>
      </c>
    </row>
    <row r="569" spans="1:15" ht="15" customHeight="1" x14ac:dyDescent="0.25">
      <c r="A569" s="273" t="s">
        <v>4182</v>
      </c>
      <c r="B569" s="191" t="s">
        <v>2108</v>
      </c>
      <c r="C569" s="191" t="s">
        <v>4041</v>
      </c>
      <c r="D569" s="191" t="s">
        <v>4099</v>
      </c>
      <c r="E569" s="191" t="s">
        <v>4093</v>
      </c>
      <c r="F569" s="286">
        <v>21.58</v>
      </c>
      <c r="G569" s="331">
        <f>ROUND(SUMIF(Anlagenbewegungsdaten!B:B,A569,Anlagenbewegungsdaten!C:C),3)</f>
        <v>0</v>
      </c>
      <c r="H569" s="332">
        <f>IF(ISBLANK(F569),ROUND(SUMIF(Anlagenbewegungsdaten!B:B,A569,Anlagenbewegungsdaten!D:D),2),ROUND(G569*F569%,2))</f>
        <v>0</v>
      </c>
      <c r="I569" s="332">
        <f>ROUND((H569-SUMIF(Anlagenbewegungsdaten!$B:$B,A569,Anlagenbewegungsdaten!D:D)),3)</f>
        <v>0</v>
      </c>
      <c r="J569" s="333" t="s">
        <v>5179</v>
      </c>
      <c r="K569" s="333" t="s">
        <v>5193</v>
      </c>
      <c r="L569" s="510">
        <v>17.260000000000002</v>
      </c>
      <c r="M569" s="330">
        <f>ROUND(SUMIF(Anlagenbewegungsdaten_AV!B:B,A569,Anlagenbewegungsdaten_AV!C:C),3)</f>
        <v>0</v>
      </c>
      <c r="N569" s="328">
        <f>IF(ISBLANK(L569),ROUND(SUMIF(Anlagenbewegungsdaten_AV!B:B,A569,Anlagenbewegungsdaten_AV!D:D),2),ROUND(M569*L569%,2))</f>
        <v>0</v>
      </c>
      <c r="O569" s="328">
        <f>ROUND(N569-SUMIF(Anlagenbewegungsdaten_AV!B:B,A569,Anlagenbewegungsdaten_AV!D:D),3)</f>
        <v>0</v>
      </c>
    </row>
    <row r="570" spans="1:15" ht="15" customHeight="1" x14ac:dyDescent="0.25">
      <c r="A570" s="261" t="s">
        <v>1760</v>
      </c>
      <c r="B570" s="172" t="s">
        <v>2108</v>
      </c>
      <c r="C570" s="172" t="s">
        <v>4041</v>
      </c>
      <c r="D570" s="172" t="s">
        <v>1583</v>
      </c>
      <c r="E570" s="172" t="s">
        <v>2483</v>
      </c>
      <c r="F570" s="287">
        <v>18.670000000000002</v>
      </c>
      <c r="G570" s="331">
        <f>ROUND(SUMIF(Anlagenbewegungsdaten!B:B,A570,Anlagenbewegungsdaten!C:C),3)</f>
        <v>0</v>
      </c>
      <c r="H570" s="332">
        <f>IF(ISBLANK(F570),ROUND(SUMIF(Anlagenbewegungsdaten!B:B,A570,Anlagenbewegungsdaten!D:D),2),ROUND(G570*F570%,2))</f>
        <v>0</v>
      </c>
      <c r="I570" s="332">
        <f>ROUND((H570-SUMIF(Anlagenbewegungsdaten!$B:$B,A570,Anlagenbewegungsdaten!D:D)),3)</f>
        <v>0</v>
      </c>
      <c r="J570" s="333" t="s">
        <v>5179</v>
      </c>
      <c r="K570" s="333" t="s">
        <v>5193</v>
      </c>
      <c r="L570" s="510">
        <v>14.94</v>
      </c>
      <c r="M570" s="330">
        <f>ROUND(SUMIF(Anlagenbewegungsdaten_AV!B:B,A570,Anlagenbewegungsdaten_AV!C:C),3)</f>
        <v>0</v>
      </c>
      <c r="N570" s="328">
        <f>IF(ISBLANK(L570),ROUND(SUMIF(Anlagenbewegungsdaten_AV!B:B,A570,Anlagenbewegungsdaten_AV!D:D),2),ROUND(M570*L570%,2))</f>
        <v>0</v>
      </c>
      <c r="O570" s="328">
        <f>ROUND(N570-SUMIF(Anlagenbewegungsdaten_AV!B:B,A570,Anlagenbewegungsdaten_AV!D:D),3)</f>
        <v>0</v>
      </c>
    </row>
    <row r="571" spans="1:15" ht="15" customHeight="1" x14ac:dyDescent="0.25">
      <c r="A571" s="261" t="s">
        <v>1761</v>
      </c>
      <c r="B571" s="172" t="s">
        <v>2108</v>
      </c>
      <c r="C571" s="172" t="s">
        <v>4041</v>
      </c>
      <c r="D571" s="172" t="s">
        <v>1585</v>
      </c>
      <c r="E571" s="172" t="s">
        <v>1560</v>
      </c>
      <c r="F571" s="287">
        <v>21.67</v>
      </c>
      <c r="G571" s="331">
        <f>ROUND(SUMIF(Anlagenbewegungsdaten!B:B,A571,Anlagenbewegungsdaten!C:C),3)</f>
        <v>0</v>
      </c>
      <c r="H571" s="332">
        <f>IF(ISBLANK(F571),ROUND(SUMIF(Anlagenbewegungsdaten!B:B,A571,Anlagenbewegungsdaten!D:D),2),ROUND(G571*F571%,2))</f>
        <v>0</v>
      </c>
      <c r="I571" s="332">
        <f>ROUND((H571-SUMIF(Anlagenbewegungsdaten!$B:$B,A571,Anlagenbewegungsdaten!D:D)),3)</f>
        <v>0</v>
      </c>
      <c r="J571" s="333" t="s">
        <v>5179</v>
      </c>
      <c r="K571" s="333" t="s">
        <v>5193</v>
      </c>
      <c r="L571" s="510">
        <v>17.34</v>
      </c>
      <c r="M571" s="330">
        <f>ROUND(SUMIF(Anlagenbewegungsdaten_AV!B:B,A571,Anlagenbewegungsdaten_AV!C:C),3)</f>
        <v>0</v>
      </c>
      <c r="N571" s="328">
        <f>IF(ISBLANK(L571),ROUND(SUMIF(Anlagenbewegungsdaten_AV!B:B,A571,Anlagenbewegungsdaten_AV!D:D),2),ROUND(M571*L571%,2))</f>
        <v>0</v>
      </c>
      <c r="O571" s="328">
        <f>ROUND(N571-SUMIF(Anlagenbewegungsdaten_AV!B:B,A571,Anlagenbewegungsdaten_AV!D:D),3)</f>
        <v>0</v>
      </c>
    </row>
    <row r="572" spans="1:15" ht="15" customHeight="1" x14ac:dyDescent="0.25">
      <c r="A572" s="261" t="s">
        <v>1762</v>
      </c>
      <c r="B572" s="172" t="s">
        <v>2108</v>
      </c>
      <c r="C572" s="172" t="s">
        <v>4041</v>
      </c>
      <c r="D572" s="172" t="s">
        <v>1587</v>
      </c>
      <c r="E572" s="172" t="s">
        <v>1563</v>
      </c>
      <c r="F572" s="287">
        <v>21.67</v>
      </c>
      <c r="G572" s="331">
        <f>ROUND(SUMIF(Anlagenbewegungsdaten!B:B,A572,Anlagenbewegungsdaten!C:C),3)</f>
        <v>0</v>
      </c>
      <c r="H572" s="332">
        <f>IF(ISBLANK(F572),ROUND(SUMIF(Anlagenbewegungsdaten!B:B,A572,Anlagenbewegungsdaten!D:D),2),ROUND(G572*F572%,2))</f>
        <v>0</v>
      </c>
      <c r="I572" s="332">
        <f>ROUND((H572-SUMIF(Anlagenbewegungsdaten!$B:$B,A572,Anlagenbewegungsdaten!D:D)),3)</f>
        <v>0</v>
      </c>
      <c r="J572" s="333" t="s">
        <v>5179</v>
      </c>
      <c r="K572" s="333" t="s">
        <v>5193</v>
      </c>
      <c r="L572" s="510">
        <v>17.34</v>
      </c>
      <c r="M572" s="330">
        <f>ROUND(SUMIF(Anlagenbewegungsdaten_AV!B:B,A572,Anlagenbewegungsdaten_AV!C:C),3)</f>
        <v>0</v>
      </c>
      <c r="N572" s="328">
        <f>IF(ISBLANK(L572),ROUND(SUMIF(Anlagenbewegungsdaten_AV!B:B,A572,Anlagenbewegungsdaten_AV!D:D),2),ROUND(M572*L572%,2))</f>
        <v>0</v>
      </c>
      <c r="O572" s="328">
        <f>ROUND(N572-SUMIF(Anlagenbewegungsdaten_AV!B:B,A572,Anlagenbewegungsdaten_AV!D:D),3)</f>
        <v>0</v>
      </c>
    </row>
    <row r="573" spans="1:15" ht="15" customHeight="1" x14ac:dyDescent="0.25">
      <c r="A573" s="261" t="s">
        <v>2666</v>
      </c>
      <c r="B573" s="172" t="s">
        <v>2108</v>
      </c>
      <c r="C573" s="172" t="s">
        <v>4041</v>
      </c>
      <c r="D573" s="172" t="s">
        <v>2584</v>
      </c>
      <c r="E573" s="172" t="s">
        <v>2576</v>
      </c>
      <c r="F573" s="287">
        <v>21.64</v>
      </c>
      <c r="G573" s="331">
        <f>ROUND(SUMIF(Anlagenbewegungsdaten!B:B,A573,Anlagenbewegungsdaten!C:C),3)</f>
        <v>0</v>
      </c>
      <c r="H573" s="332">
        <f>IF(ISBLANK(F573),ROUND(SUMIF(Anlagenbewegungsdaten!B:B,A573,Anlagenbewegungsdaten!D:D),2),ROUND(G573*F573%,2))</f>
        <v>0</v>
      </c>
      <c r="I573" s="332">
        <f>ROUND((H573-SUMIF(Anlagenbewegungsdaten!$B:$B,A573,Anlagenbewegungsdaten!D:D)),3)</f>
        <v>0</v>
      </c>
      <c r="J573" s="333" t="s">
        <v>5179</v>
      </c>
      <c r="K573" s="333" t="s">
        <v>5193</v>
      </c>
      <c r="L573" s="510">
        <v>17.309999999999999</v>
      </c>
      <c r="M573" s="330">
        <f>ROUND(SUMIF(Anlagenbewegungsdaten_AV!B:B,A573,Anlagenbewegungsdaten_AV!C:C),3)</f>
        <v>0</v>
      </c>
      <c r="N573" s="328">
        <f>IF(ISBLANK(L573),ROUND(SUMIF(Anlagenbewegungsdaten_AV!B:B,A573,Anlagenbewegungsdaten_AV!D:D),2),ROUND(M573*L573%,2))</f>
        <v>0</v>
      </c>
      <c r="O573" s="328">
        <f>ROUND(N573-SUMIF(Anlagenbewegungsdaten_AV!B:B,A573,Anlagenbewegungsdaten_AV!D:D),3)</f>
        <v>0</v>
      </c>
    </row>
    <row r="574" spans="1:15" ht="15" customHeight="1" x14ac:dyDescent="0.25">
      <c r="A574" s="261" t="s">
        <v>3410</v>
      </c>
      <c r="B574" s="172" t="s">
        <v>2108</v>
      </c>
      <c r="C574" s="172" t="s">
        <v>4041</v>
      </c>
      <c r="D574" s="172" t="s">
        <v>3328</v>
      </c>
      <c r="E574" s="172" t="s">
        <v>3320</v>
      </c>
      <c r="F574" s="287">
        <v>21.61</v>
      </c>
      <c r="G574" s="331">
        <f>ROUND(SUMIF(Anlagenbewegungsdaten!B:B,A574,Anlagenbewegungsdaten!C:C),3)</f>
        <v>0</v>
      </c>
      <c r="H574" s="332">
        <f>IF(ISBLANK(F574),ROUND(SUMIF(Anlagenbewegungsdaten!B:B,A574,Anlagenbewegungsdaten!D:D),2),ROUND(G574*F574%,2))</f>
        <v>0</v>
      </c>
      <c r="I574" s="332">
        <f>ROUND((H574-SUMIF(Anlagenbewegungsdaten!$B:$B,A574,Anlagenbewegungsdaten!D:D)),3)</f>
        <v>0</v>
      </c>
      <c r="J574" s="333" t="s">
        <v>5179</v>
      </c>
      <c r="K574" s="333" t="s">
        <v>5193</v>
      </c>
      <c r="L574" s="510">
        <v>17.29</v>
      </c>
      <c r="M574" s="330">
        <f>ROUND(SUMIF(Anlagenbewegungsdaten_AV!B:B,A574,Anlagenbewegungsdaten_AV!C:C),3)</f>
        <v>0</v>
      </c>
      <c r="N574" s="328">
        <f>IF(ISBLANK(L574),ROUND(SUMIF(Anlagenbewegungsdaten_AV!B:B,A574,Anlagenbewegungsdaten_AV!D:D),2),ROUND(M574*L574%,2))</f>
        <v>0</v>
      </c>
      <c r="O574" s="328">
        <f>ROUND(N574-SUMIF(Anlagenbewegungsdaten_AV!B:B,A574,Anlagenbewegungsdaten_AV!D:D),3)</f>
        <v>0</v>
      </c>
    </row>
    <row r="575" spans="1:15" ht="15" customHeight="1" x14ac:dyDescent="0.25">
      <c r="A575" s="273" t="s">
        <v>4183</v>
      </c>
      <c r="B575" s="191" t="s">
        <v>2108</v>
      </c>
      <c r="C575" s="191" t="s">
        <v>4041</v>
      </c>
      <c r="D575" s="191" t="s">
        <v>4101</v>
      </c>
      <c r="E575" s="191" t="s">
        <v>4093</v>
      </c>
      <c r="F575" s="288">
        <v>21.58</v>
      </c>
      <c r="G575" s="331">
        <f>ROUND(SUMIF(Anlagenbewegungsdaten!B:B,A575,Anlagenbewegungsdaten!C:C),3)</f>
        <v>0</v>
      </c>
      <c r="H575" s="332">
        <f>IF(ISBLANK(F575),ROUND(SUMIF(Anlagenbewegungsdaten!B:B,A575,Anlagenbewegungsdaten!D:D),2),ROUND(G575*F575%,2))</f>
        <v>0</v>
      </c>
      <c r="I575" s="332">
        <f>ROUND((H575-SUMIF(Anlagenbewegungsdaten!$B:$B,A575,Anlagenbewegungsdaten!D:D)),3)</f>
        <v>0</v>
      </c>
      <c r="J575" s="333" t="s">
        <v>5179</v>
      </c>
      <c r="K575" s="333" t="s">
        <v>5193</v>
      </c>
      <c r="L575" s="510">
        <v>17.260000000000002</v>
      </c>
      <c r="M575" s="330">
        <f>ROUND(SUMIF(Anlagenbewegungsdaten_AV!B:B,A575,Anlagenbewegungsdaten_AV!C:C),3)</f>
        <v>0</v>
      </c>
      <c r="N575" s="328">
        <f>IF(ISBLANK(L575),ROUND(SUMIF(Anlagenbewegungsdaten_AV!B:B,A575,Anlagenbewegungsdaten_AV!D:D),2),ROUND(M575*L575%,2))</f>
        <v>0</v>
      </c>
      <c r="O575" s="328">
        <f>ROUND(N575-SUMIF(Anlagenbewegungsdaten_AV!B:B,A575,Anlagenbewegungsdaten_AV!D:D),3)</f>
        <v>0</v>
      </c>
    </row>
    <row r="576" spans="1:15" ht="15" customHeight="1" x14ac:dyDescent="0.25">
      <c r="A576" s="261" t="s">
        <v>1763</v>
      </c>
      <c r="B576" s="172" t="s">
        <v>2108</v>
      </c>
      <c r="C576" s="172" t="s">
        <v>4041</v>
      </c>
      <c r="D576" s="172" t="s">
        <v>1764</v>
      </c>
      <c r="E576" s="172" t="s">
        <v>2483</v>
      </c>
      <c r="F576" s="287">
        <v>19.670000000000002</v>
      </c>
      <c r="G576" s="331">
        <f>ROUND(SUMIF(Anlagenbewegungsdaten!B:B,A576,Anlagenbewegungsdaten!C:C),3)</f>
        <v>0</v>
      </c>
      <c r="H576" s="332">
        <f>IF(ISBLANK(F576),ROUND(SUMIF(Anlagenbewegungsdaten!B:B,A576,Anlagenbewegungsdaten!D:D),2),ROUND(G576*F576%,2))</f>
        <v>0</v>
      </c>
      <c r="I576" s="332">
        <f>ROUND((H576-SUMIF(Anlagenbewegungsdaten!$B:$B,A576,Anlagenbewegungsdaten!D:D)),3)</f>
        <v>0</v>
      </c>
      <c r="J576" s="333" t="s">
        <v>5179</v>
      </c>
      <c r="K576" s="333" t="s">
        <v>5193</v>
      </c>
      <c r="L576" s="510">
        <v>15.74</v>
      </c>
      <c r="M576" s="330">
        <f>ROUND(SUMIF(Anlagenbewegungsdaten_AV!B:B,A576,Anlagenbewegungsdaten_AV!C:C),3)</f>
        <v>0</v>
      </c>
      <c r="N576" s="328">
        <f>IF(ISBLANK(L576),ROUND(SUMIF(Anlagenbewegungsdaten_AV!B:B,A576,Anlagenbewegungsdaten_AV!D:D),2),ROUND(M576*L576%,2))</f>
        <v>0</v>
      </c>
      <c r="O576" s="328">
        <f>ROUND(N576-SUMIF(Anlagenbewegungsdaten_AV!B:B,A576,Anlagenbewegungsdaten_AV!D:D),3)</f>
        <v>0</v>
      </c>
    </row>
    <row r="577" spans="1:15" ht="15" customHeight="1" x14ac:dyDescent="0.25">
      <c r="A577" s="261" t="s">
        <v>1765</v>
      </c>
      <c r="B577" s="172" t="s">
        <v>2108</v>
      </c>
      <c r="C577" s="172" t="s">
        <v>4041</v>
      </c>
      <c r="D577" s="182" t="s">
        <v>1591</v>
      </c>
      <c r="E577" s="172" t="s">
        <v>1560</v>
      </c>
      <c r="F577" s="287">
        <v>22.67</v>
      </c>
      <c r="G577" s="331">
        <f>ROUND(SUMIF(Anlagenbewegungsdaten!B:B,A577,Anlagenbewegungsdaten!C:C),3)</f>
        <v>0</v>
      </c>
      <c r="H577" s="332">
        <f>IF(ISBLANK(F577),ROUND(SUMIF(Anlagenbewegungsdaten!B:B,A577,Anlagenbewegungsdaten!D:D),2),ROUND(G577*F577%,2))</f>
        <v>0</v>
      </c>
      <c r="I577" s="332">
        <f>ROUND((H577-SUMIF(Anlagenbewegungsdaten!$B:$B,A577,Anlagenbewegungsdaten!D:D)),3)</f>
        <v>0</v>
      </c>
      <c r="J577" s="333" t="s">
        <v>5179</v>
      </c>
      <c r="K577" s="333" t="s">
        <v>5193</v>
      </c>
      <c r="L577" s="510">
        <v>18.14</v>
      </c>
      <c r="M577" s="330">
        <f>ROUND(SUMIF(Anlagenbewegungsdaten_AV!B:B,A577,Anlagenbewegungsdaten_AV!C:C),3)</f>
        <v>0</v>
      </c>
      <c r="N577" s="328">
        <f>IF(ISBLANK(L577),ROUND(SUMIF(Anlagenbewegungsdaten_AV!B:B,A577,Anlagenbewegungsdaten_AV!D:D),2),ROUND(M577*L577%,2))</f>
        <v>0</v>
      </c>
      <c r="O577" s="328">
        <f>ROUND(N577-SUMIF(Anlagenbewegungsdaten_AV!B:B,A577,Anlagenbewegungsdaten_AV!D:D),3)</f>
        <v>0</v>
      </c>
    </row>
    <row r="578" spans="1:15" ht="15" customHeight="1" x14ac:dyDescent="0.25">
      <c r="A578" s="261" t="s">
        <v>1766</v>
      </c>
      <c r="B578" s="172" t="s">
        <v>2108</v>
      </c>
      <c r="C578" s="172" t="s">
        <v>4041</v>
      </c>
      <c r="D578" s="172" t="s">
        <v>1593</v>
      </c>
      <c r="E578" s="172" t="s">
        <v>1563</v>
      </c>
      <c r="F578" s="287">
        <v>22.67</v>
      </c>
      <c r="G578" s="331">
        <f>ROUND(SUMIF(Anlagenbewegungsdaten!B:B,A578,Anlagenbewegungsdaten!C:C),3)</f>
        <v>0</v>
      </c>
      <c r="H578" s="332">
        <f>IF(ISBLANK(F578),ROUND(SUMIF(Anlagenbewegungsdaten!B:B,A578,Anlagenbewegungsdaten!D:D),2),ROUND(G578*F578%,2))</f>
        <v>0</v>
      </c>
      <c r="I578" s="332">
        <f>ROUND((H578-SUMIF(Anlagenbewegungsdaten!$B:$B,A578,Anlagenbewegungsdaten!D:D)),3)</f>
        <v>0</v>
      </c>
      <c r="J578" s="333" t="s">
        <v>5179</v>
      </c>
      <c r="K578" s="333" t="s">
        <v>5193</v>
      </c>
      <c r="L578" s="510">
        <v>18.14</v>
      </c>
      <c r="M578" s="330">
        <f>ROUND(SUMIF(Anlagenbewegungsdaten_AV!B:B,A578,Anlagenbewegungsdaten_AV!C:C),3)</f>
        <v>0</v>
      </c>
      <c r="N578" s="328">
        <f>IF(ISBLANK(L578),ROUND(SUMIF(Anlagenbewegungsdaten_AV!B:B,A578,Anlagenbewegungsdaten_AV!D:D),2),ROUND(M578*L578%,2))</f>
        <v>0</v>
      </c>
      <c r="O578" s="328">
        <f>ROUND(N578-SUMIF(Anlagenbewegungsdaten_AV!B:B,A578,Anlagenbewegungsdaten_AV!D:D),3)</f>
        <v>0</v>
      </c>
    </row>
    <row r="579" spans="1:15" ht="15" customHeight="1" x14ac:dyDescent="0.25">
      <c r="A579" s="261" t="s">
        <v>2667</v>
      </c>
      <c r="B579" s="172" t="s">
        <v>2108</v>
      </c>
      <c r="C579" s="172" t="s">
        <v>4041</v>
      </c>
      <c r="D579" s="172" t="s">
        <v>2586</v>
      </c>
      <c r="E579" s="172" t="s">
        <v>2576</v>
      </c>
      <c r="F579" s="287">
        <v>22.64</v>
      </c>
      <c r="G579" s="331">
        <f>ROUND(SUMIF(Anlagenbewegungsdaten!B:B,A579,Anlagenbewegungsdaten!C:C),3)</f>
        <v>0</v>
      </c>
      <c r="H579" s="332">
        <f>IF(ISBLANK(F579),ROUND(SUMIF(Anlagenbewegungsdaten!B:B,A579,Anlagenbewegungsdaten!D:D),2),ROUND(G579*F579%,2))</f>
        <v>0</v>
      </c>
      <c r="I579" s="332">
        <f>ROUND((H579-SUMIF(Anlagenbewegungsdaten!$B:$B,A579,Anlagenbewegungsdaten!D:D)),3)</f>
        <v>0</v>
      </c>
      <c r="J579" s="333" t="s">
        <v>5179</v>
      </c>
      <c r="K579" s="333" t="s">
        <v>5193</v>
      </c>
      <c r="L579" s="510">
        <v>18.11</v>
      </c>
      <c r="M579" s="330">
        <f>ROUND(SUMIF(Anlagenbewegungsdaten_AV!B:B,A579,Anlagenbewegungsdaten_AV!C:C),3)</f>
        <v>0</v>
      </c>
      <c r="N579" s="328">
        <f>IF(ISBLANK(L579),ROUND(SUMIF(Anlagenbewegungsdaten_AV!B:B,A579,Anlagenbewegungsdaten_AV!D:D),2),ROUND(M579*L579%,2))</f>
        <v>0</v>
      </c>
      <c r="O579" s="328">
        <f>ROUND(N579-SUMIF(Anlagenbewegungsdaten_AV!B:B,A579,Anlagenbewegungsdaten_AV!D:D),3)</f>
        <v>0</v>
      </c>
    </row>
    <row r="580" spans="1:15" ht="15" customHeight="1" x14ac:dyDescent="0.25">
      <c r="A580" s="261" t="s">
        <v>3411</v>
      </c>
      <c r="B580" s="172" t="s">
        <v>2108</v>
      </c>
      <c r="C580" s="172" t="s">
        <v>4041</v>
      </c>
      <c r="D580" s="172" t="s">
        <v>3330</v>
      </c>
      <c r="E580" s="172" t="s">
        <v>3320</v>
      </c>
      <c r="F580" s="287">
        <v>22.61</v>
      </c>
      <c r="G580" s="331">
        <f>ROUND(SUMIF(Anlagenbewegungsdaten!B:B,A580,Anlagenbewegungsdaten!C:C),3)</f>
        <v>0</v>
      </c>
      <c r="H580" s="332">
        <f>IF(ISBLANK(F580),ROUND(SUMIF(Anlagenbewegungsdaten!B:B,A580,Anlagenbewegungsdaten!D:D),2),ROUND(G580*F580%,2))</f>
        <v>0</v>
      </c>
      <c r="I580" s="332">
        <f>ROUND((H580-SUMIF(Anlagenbewegungsdaten!$B:$B,A580,Anlagenbewegungsdaten!D:D)),3)</f>
        <v>0</v>
      </c>
      <c r="J580" s="333" t="s">
        <v>5179</v>
      </c>
      <c r="K580" s="333" t="s">
        <v>5193</v>
      </c>
      <c r="L580" s="510">
        <v>18.09</v>
      </c>
      <c r="M580" s="330">
        <f>ROUND(SUMIF(Anlagenbewegungsdaten_AV!B:B,A580,Anlagenbewegungsdaten_AV!C:C),3)</f>
        <v>0</v>
      </c>
      <c r="N580" s="328">
        <f>IF(ISBLANK(L580),ROUND(SUMIF(Anlagenbewegungsdaten_AV!B:B,A580,Anlagenbewegungsdaten_AV!D:D),2),ROUND(M580*L580%,2))</f>
        <v>0</v>
      </c>
      <c r="O580" s="328">
        <f>ROUND(N580-SUMIF(Anlagenbewegungsdaten_AV!B:B,A580,Anlagenbewegungsdaten_AV!D:D),3)</f>
        <v>0</v>
      </c>
    </row>
    <row r="581" spans="1:15" ht="15" customHeight="1" x14ac:dyDescent="0.25">
      <c r="A581" s="273" t="s">
        <v>4184</v>
      </c>
      <c r="B581" s="191" t="s">
        <v>2108</v>
      </c>
      <c r="C581" s="191" t="s">
        <v>4041</v>
      </c>
      <c r="D581" s="191" t="s">
        <v>4103</v>
      </c>
      <c r="E581" s="191" t="s">
        <v>4093</v>
      </c>
      <c r="F581" s="288">
        <v>22.58</v>
      </c>
      <c r="G581" s="331">
        <f>ROUND(SUMIF(Anlagenbewegungsdaten!B:B,A581,Anlagenbewegungsdaten!C:C),3)</f>
        <v>0</v>
      </c>
      <c r="H581" s="332">
        <f>IF(ISBLANK(F581),ROUND(SUMIF(Anlagenbewegungsdaten!B:B,A581,Anlagenbewegungsdaten!D:D),2),ROUND(G581*F581%,2))</f>
        <v>0</v>
      </c>
      <c r="I581" s="332">
        <f>ROUND((H581-SUMIF(Anlagenbewegungsdaten!$B:$B,A581,Anlagenbewegungsdaten!D:D)),3)</f>
        <v>0</v>
      </c>
      <c r="J581" s="333" t="s">
        <v>5179</v>
      </c>
      <c r="K581" s="333" t="s">
        <v>5193</v>
      </c>
      <c r="L581" s="510">
        <v>18.059999999999999</v>
      </c>
      <c r="M581" s="330">
        <f>ROUND(SUMIF(Anlagenbewegungsdaten_AV!B:B,A581,Anlagenbewegungsdaten_AV!C:C),3)</f>
        <v>0</v>
      </c>
      <c r="N581" s="328">
        <f>IF(ISBLANK(L581),ROUND(SUMIF(Anlagenbewegungsdaten_AV!B:B,A581,Anlagenbewegungsdaten_AV!D:D),2),ROUND(M581*L581%,2))</f>
        <v>0</v>
      </c>
      <c r="O581" s="328">
        <f>ROUND(N581-SUMIF(Anlagenbewegungsdaten_AV!B:B,A581,Anlagenbewegungsdaten_AV!D:D),3)</f>
        <v>0</v>
      </c>
    </row>
    <row r="582" spans="1:15" ht="15" customHeight="1" x14ac:dyDescent="0.25">
      <c r="A582" s="261" t="s">
        <v>1767</v>
      </c>
      <c r="B582" s="172" t="s">
        <v>2108</v>
      </c>
      <c r="C582" s="172" t="s">
        <v>4041</v>
      </c>
      <c r="D582" s="172" t="s">
        <v>1595</v>
      </c>
      <c r="E582" s="172" t="s">
        <v>2483</v>
      </c>
      <c r="F582" s="287">
        <v>22.67</v>
      </c>
      <c r="G582" s="331">
        <f>ROUND(SUMIF(Anlagenbewegungsdaten!B:B,A582,Anlagenbewegungsdaten!C:C),3)</f>
        <v>0</v>
      </c>
      <c r="H582" s="332">
        <f>IF(ISBLANK(F582),ROUND(SUMIF(Anlagenbewegungsdaten!B:B,A582,Anlagenbewegungsdaten!D:D),2),ROUND(G582*F582%,2))</f>
        <v>0</v>
      </c>
      <c r="I582" s="332">
        <f>ROUND((H582-SUMIF(Anlagenbewegungsdaten!$B:$B,A582,Anlagenbewegungsdaten!D:D)),3)</f>
        <v>0</v>
      </c>
      <c r="J582" s="333" t="s">
        <v>5179</v>
      </c>
      <c r="K582" s="333" t="s">
        <v>5193</v>
      </c>
      <c r="L582" s="510">
        <v>18.14</v>
      </c>
      <c r="M582" s="330">
        <f>ROUND(SUMIF(Anlagenbewegungsdaten_AV!B:B,A582,Anlagenbewegungsdaten_AV!C:C),3)</f>
        <v>0</v>
      </c>
      <c r="N582" s="328">
        <f>IF(ISBLANK(L582),ROUND(SUMIF(Anlagenbewegungsdaten_AV!B:B,A582,Anlagenbewegungsdaten_AV!D:D),2),ROUND(M582*L582%,2))</f>
        <v>0</v>
      </c>
      <c r="O582" s="328">
        <f>ROUND(N582-SUMIF(Anlagenbewegungsdaten_AV!B:B,A582,Anlagenbewegungsdaten_AV!D:D),3)</f>
        <v>0</v>
      </c>
    </row>
    <row r="583" spans="1:15" ht="15" customHeight="1" x14ac:dyDescent="0.25">
      <c r="A583" s="261" t="s">
        <v>1768</v>
      </c>
      <c r="B583" s="172" t="s">
        <v>2108</v>
      </c>
      <c r="C583" s="172" t="s">
        <v>4041</v>
      </c>
      <c r="D583" s="172" t="s">
        <v>1597</v>
      </c>
      <c r="E583" s="172" t="s">
        <v>1560</v>
      </c>
      <c r="F583" s="287">
        <v>25.67</v>
      </c>
      <c r="G583" s="331">
        <f>ROUND(SUMIF(Anlagenbewegungsdaten!B:B,A583,Anlagenbewegungsdaten!C:C),3)</f>
        <v>0</v>
      </c>
      <c r="H583" s="332">
        <f>IF(ISBLANK(F583),ROUND(SUMIF(Anlagenbewegungsdaten!B:B,A583,Anlagenbewegungsdaten!D:D),2),ROUND(G583*F583%,2))</f>
        <v>0</v>
      </c>
      <c r="I583" s="332">
        <f>ROUND((H583-SUMIF(Anlagenbewegungsdaten!$B:$B,A583,Anlagenbewegungsdaten!D:D)),3)</f>
        <v>0</v>
      </c>
      <c r="J583" s="333" t="s">
        <v>5179</v>
      </c>
      <c r="K583" s="333" t="s">
        <v>5193</v>
      </c>
      <c r="L583" s="510">
        <v>20.54</v>
      </c>
      <c r="M583" s="330">
        <f>ROUND(SUMIF(Anlagenbewegungsdaten_AV!B:B,A583,Anlagenbewegungsdaten_AV!C:C),3)</f>
        <v>0</v>
      </c>
      <c r="N583" s="328">
        <f>IF(ISBLANK(L583),ROUND(SUMIF(Anlagenbewegungsdaten_AV!B:B,A583,Anlagenbewegungsdaten_AV!D:D),2),ROUND(M583*L583%,2))</f>
        <v>0</v>
      </c>
      <c r="O583" s="328">
        <f>ROUND(N583-SUMIF(Anlagenbewegungsdaten_AV!B:B,A583,Anlagenbewegungsdaten_AV!D:D),3)</f>
        <v>0</v>
      </c>
    </row>
    <row r="584" spans="1:15" ht="15" customHeight="1" x14ac:dyDescent="0.25">
      <c r="A584" s="261" t="s">
        <v>1769</v>
      </c>
      <c r="B584" s="172" t="s">
        <v>2108</v>
      </c>
      <c r="C584" s="172" t="s">
        <v>4041</v>
      </c>
      <c r="D584" s="172" t="s">
        <v>1599</v>
      </c>
      <c r="E584" s="172" t="s">
        <v>1563</v>
      </c>
      <c r="F584" s="287">
        <v>25.67</v>
      </c>
      <c r="G584" s="331">
        <f>ROUND(SUMIF(Anlagenbewegungsdaten!B:B,A584,Anlagenbewegungsdaten!C:C),3)</f>
        <v>0</v>
      </c>
      <c r="H584" s="332">
        <f>IF(ISBLANK(F584),ROUND(SUMIF(Anlagenbewegungsdaten!B:B,A584,Anlagenbewegungsdaten!D:D),2),ROUND(G584*F584%,2))</f>
        <v>0</v>
      </c>
      <c r="I584" s="332">
        <f>ROUND((H584-SUMIF(Anlagenbewegungsdaten!$B:$B,A584,Anlagenbewegungsdaten!D:D)),3)</f>
        <v>0</v>
      </c>
      <c r="J584" s="333" t="s">
        <v>5179</v>
      </c>
      <c r="K584" s="333" t="s">
        <v>5193</v>
      </c>
      <c r="L584" s="510">
        <v>20.54</v>
      </c>
      <c r="M584" s="330">
        <f>ROUND(SUMIF(Anlagenbewegungsdaten_AV!B:B,A584,Anlagenbewegungsdaten_AV!C:C),3)</f>
        <v>0</v>
      </c>
      <c r="N584" s="328">
        <f>IF(ISBLANK(L584),ROUND(SUMIF(Anlagenbewegungsdaten_AV!B:B,A584,Anlagenbewegungsdaten_AV!D:D),2),ROUND(M584*L584%,2))</f>
        <v>0</v>
      </c>
      <c r="O584" s="328">
        <f>ROUND(N584-SUMIF(Anlagenbewegungsdaten_AV!B:B,A584,Anlagenbewegungsdaten_AV!D:D),3)</f>
        <v>0</v>
      </c>
    </row>
    <row r="585" spans="1:15" ht="15" customHeight="1" x14ac:dyDescent="0.25">
      <c r="A585" s="261" t="s">
        <v>2668</v>
      </c>
      <c r="B585" s="172" t="s">
        <v>2108</v>
      </c>
      <c r="C585" s="172" t="s">
        <v>4041</v>
      </c>
      <c r="D585" s="172" t="s">
        <v>2588</v>
      </c>
      <c r="E585" s="172" t="s">
        <v>2576</v>
      </c>
      <c r="F585" s="287">
        <v>25.64</v>
      </c>
      <c r="G585" s="331">
        <f>ROUND(SUMIF(Anlagenbewegungsdaten!B:B,A585,Anlagenbewegungsdaten!C:C),3)</f>
        <v>0</v>
      </c>
      <c r="H585" s="332">
        <f>IF(ISBLANK(F585),ROUND(SUMIF(Anlagenbewegungsdaten!B:B,A585,Anlagenbewegungsdaten!D:D),2),ROUND(G585*F585%,2))</f>
        <v>0</v>
      </c>
      <c r="I585" s="332">
        <f>ROUND((H585-SUMIF(Anlagenbewegungsdaten!$B:$B,A585,Anlagenbewegungsdaten!D:D)),3)</f>
        <v>0</v>
      </c>
      <c r="J585" s="333" t="s">
        <v>5179</v>
      </c>
      <c r="K585" s="333" t="s">
        <v>5193</v>
      </c>
      <c r="L585" s="510">
        <v>20.51</v>
      </c>
      <c r="M585" s="330">
        <f>ROUND(SUMIF(Anlagenbewegungsdaten_AV!B:B,A585,Anlagenbewegungsdaten_AV!C:C),3)</f>
        <v>0</v>
      </c>
      <c r="N585" s="328">
        <f>IF(ISBLANK(L585),ROUND(SUMIF(Anlagenbewegungsdaten_AV!B:B,A585,Anlagenbewegungsdaten_AV!D:D),2),ROUND(M585*L585%,2))</f>
        <v>0</v>
      </c>
      <c r="O585" s="328">
        <f>ROUND(N585-SUMIF(Anlagenbewegungsdaten_AV!B:B,A585,Anlagenbewegungsdaten_AV!D:D),3)</f>
        <v>0</v>
      </c>
    </row>
    <row r="586" spans="1:15" ht="15" customHeight="1" x14ac:dyDescent="0.25">
      <c r="A586" s="261" t="s">
        <v>3412</v>
      </c>
      <c r="B586" s="172" t="s">
        <v>2108</v>
      </c>
      <c r="C586" s="172" t="s">
        <v>4041</v>
      </c>
      <c r="D586" s="172" t="s">
        <v>3332</v>
      </c>
      <c r="E586" s="172" t="s">
        <v>3320</v>
      </c>
      <c r="F586" s="287">
        <v>25.61</v>
      </c>
      <c r="G586" s="331">
        <f>ROUND(SUMIF(Anlagenbewegungsdaten!B:B,A586,Anlagenbewegungsdaten!C:C),3)</f>
        <v>0</v>
      </c>
      <c r="H586" s="332">
        <f>IF(ISBLANK(F586),ROUND(SUMIF(Anlagenbewegungsdaten!B:B,A586,Anlagenbewegungsdaten!D:D),2),ROUND(G586*F586%,2))</f>
        <v>0</v>
      </c>
      <c r="I586" s="332">
        <f>ROUND((H586-SUMIF(Anlagenbewegungsdaten!$B:$B,A586,Anlagenbewegungsdaten!D:D)),3)</f>
        <v>0</v>
      </c>
      <c r="J586" s="333" t="s">
        <v>5179</v>
      </c>
      <c r="K586" s="333" t="s">
        <v>5193</v>
      </c>
      <c r="L586" s="510">
        <v>20.49</v>
      </c>
      <c r="M586" s="330">
        <f>ROUND(SUMIF(Anlagenbewegungsdaten_AV!B:B,A586,Anlagenbewegungsdaten_AV!C:C),3)</f>
        <v>0</v>
      </c>
      <c r="N586" s="328">
        <f>IF(ISBLANK(L586),ROUND(SUMIF(Anlagenbewegungsdaten_AV!B:B,A586,Anlagenbewegungsdaten_AV!D:D),2),ROUND(M586*L586%,2))</f>
        <v>0</v>
      </c>
      <c r="O586" s="328">
        <f>ROUND(N586-SUMIF(Anlagenbewegungsdaten_AV!B:B,A586,Anlagenbewegungsdaten_AV!D:D),3)</f>
        <v>0</v>
      </c>
    </row>
    <row r="587" spans="1:15" ht="15" customHeight="1" x14ac:dyDescent="0.25">
      <c r="A587" s="273" t="s">
        <v>4185</v>
      </c>
      <c r="B587" s="191" t="s">
        <v>2108</v>
      </c>
      <c r="C587" s="191" t="s">
        <v>4041</v>
      </c>
      <c r="D587" s="191" t="s">
        <v>4105</v>
      </c>
      <c r="E587" s="191" t="s">
        <v>4093</v>
      </c>
      <c r="F587" s="288">
        <v>25.58</v>
      </c>
      <c r="G587" s="331">
        <f>ROUND(SUMIF(Anlagenbewegungsdaten!B:B,A587,Anlagenbewegungsdaten!C:C),3)</f>
        <v>0</v>
      </c>
      <c r="H587" s="332">
        <f>IF(ISBLANK(F587),ROUND(SUMIF(Anlagenbewegungsdaten!B:B,A587,Anlagenbewegungsdaten!D:D),2),ROUND(G587*F587%,2))</f>
        <v>0</v>
      </c>
      <c r="I587" s="332">
        <f>ROUND((H587-SUMIF(Anlagenbewegungsdaten!$B:$B,A587,Anlagenbewegungsdaten!D:D)),3)</f>
        <v>0</v>
      </c>
      <c r="J587" s="333" t="s">
        <v>5179</v>
      </c>
      <c r="K587" s="333" t="s">
        <v>5193</v>
      </c>
      <c r="L587" s="510">
        <v>20.46</v>
      </c>
      <c r="M587" s="330">
        <f>ROUND(SUMIF(Anlagenbewegungsdaten_AV!B:B,A587,Anlagenbewegungsdaten_AV!C:C),3)</f>
        <v>0</v>
      </c>
      <c r="N587" s="328">
        <f>IF(ISBLANK(L587),ROUND(SUMIF(Anlagenbewegungsdaten_AV!B:B,A587,Anlagenbewegungsdaten_AV!D:D),2),ROUND(M587*L587%,2))</f>
        <v>0</v>
      </c>
      <c r="O587" s="328">
        <f>ROUND(N587-SUMIF(Anlagenbewegungsdaten_AV!B:B,A587,Anlagenbewegungsdaten_AV!D:D),3)</f>
        <v>0</v>
      </c>
    </row>
    <row r="588" spans="1:15" ht="15" customHeight="1" x14ac:dyDescent="0.25">
      <c r="A588" s="261" t="s">
        <v>1770</v>
      </c>
      <c r="B588" s="172" t="s">
        <v>2108</v>
      </c>
      <c r="C588" s="172" t="s">
        <v>4041</v>
      </c>
      <c r="D588" s="172" t="s">
        <v>1601</v>
      </c>
      <c r="E588" s="172" t="s">
        <v>2483</v>
      </c>
      <c r="F588" s="287">
        <v>23.67</v>
      </c>
      <c r="G588" s="331">
        <f>ROUND(SUMIF(Anlagenbewegungsdaten!B:B,A588,Anlagenbewegungsdaten!C:C),3)</f>
        <v>0</v>
      </c>
      <c r="H588" s="332">
        <f>IF(ISBLANK(F588),ROUND(SUMIF(Anlagenbewegungsdaten!B:B,A588,Anlagenbewegungsdaten!D:D),2),ROUND(G588*F588%,2))</f>
        <v>0</v>
      </c>
      <c r="I588" s="332">
        <f>ROUND((H588-SUMIF(Anlagenbewegungsdaten!$B:$B,A588,Anlagenbewegungsdaten!D:D)),3)</f>
        <v>0</v>
      </c>
      <c r="J588" s="333" t="s">
        <v>5179</v>
      </c>
      <c r="K588" s="333" t="s">
        <v>5193</v>
      </c>
      <c r="L588" s="510">
        <v>18.940000000000001</v>
      </c>
      <c r="M588" s="330">
        <f>ROUND(SUMIF(Anlagenbewegungsdaten_AV!B:B,A588,Anlagenbewegungsdaten_AV!C:C),3)</f>
        <v>0</v>
      </c>
      <c r="N588" s="328">
        <f>IF(ISBLANK(L588),ROUND(SUMIF(Anlagenbewegungsdaten_AV!B:B,A588,Anlagenbewegungsdaten_AV!D:D),2),ROUND(M588*L588%,2))</f>
        <v>0</v>
      </c>
      <c r="O588" s="328">
        <f>ROUND(N588-SUMIF(Anlagenbewegungsdaten_AV!B:B,A588,Anlagenbewegungsdaten_AV!D:D),3)</f>
        <v>0</v>
      </c>
    </row>
    <row r="589" spans="1:15" ht="15" customHeight="1" x14ac:dyDescent="0.25">
      <c r="A589" s="261" t="s">
        <v>1771</v>
      </c>
      <c r="B589" s="172" t="s">
        <v>2108</v>
      </c>
      <c r="C589" s="172" t="s">
        <v>4041</v>
      </c>
      <c r="D589" s="182" t="s">
        <v>1603</v>
      </c>
      <c r="E589" s="172" t="s">
        <v>1560</v>
      </c>
      <c r="F589" s="287">
        <v>26.67</v>
      </c>
      <c r="G589" s="331">
        <f>ROUND(SUMIF(Anlagenbewegungsdaten!B:B,A589,Anlagenbewegungsdaten!C:C),3)</f>
        <v>0</v>
      </c>
      <c r="H589" s="332">
        <f>IF(ISBLANK(F589),ROUND(SUMIF(Anlagenbewegungsdaten!B:B,A589,Anlagenbewegungsdaten!D:D),2),ROUND(G589*F589%,2))</f>
        <v>0</v>
      </c>
      <c r="I589" s="332">
        <f>ROUND((H589-SUMIF(Anlagenbewegungsdaten!$B:$B,A589,Anlagenbewegungsdaten!D:D)),3)</f>
        <v>0</v>
      </c>
      <c r="J589" s="333" t="s">
        <v>5179</v>
      </c>
      <c r="K589" s="333" t="s">
        <v>5193</v>
      </c>
      <c r="L589" s="510">
        <v>21.34</v>
      </c>
      <c r="M589" s="330">
        <f>ROUND(SUMIF(Anlagenbewegungsdaten_AV!B:B,A589,Anlagenbewegungsdaten_AV!C:C),3)</f>
        <v>0</v>
      </c>
      <c r="N589" s="328">
        <f>IF(ISBLANK(L589),ROUND(SUMIF(Anlagenbewegungsdaten_AV!B:B,A589,Anlagenbewegungsdaten_AV!D:D),2),ROUND(M589*L589%,2))</f>
        <v>0</v>
      </c>
      <c r="O589" s="328">
        <f>ROUND(N589-SUMIF(Anlagenbewegungsdaten_AV!B:B,A589,Anlagenbewegungsdaten_AV!D:D),3)</f>
        <v>0</v>
      </c>
    </row>
    <row r="590" spans="1:15" ht="15" customHeight="1" x14ac:dyDescent="0.25">
      <c r="A590" s="261" t="s">
        <v>1772</v>
      </c>
      <c r="B590" s="172" t="s">
        <v>2108</v>
      </c>
      <c r="C590" s="172" t="s">
        <v>4041</v>
      </c>
      <c r="D590" s="172" t="s">
        <v>1605</v>
      </c>
      <c r="E590" s="172" t="s">
        <v>1563</v>
      </c>
      <c r="F590" s="287">
        <v>26.67</v>
      </c>
      <c r="G590" s="331">
        <f>ROUND(SUMIF(Anlagenbewegungsdaten!B:B,A590,Anlagenbewegungsdaten!C:C),3)</f>
        <v>0</v>
      </c>
      <c r="H590" s="332">
        <f>IF(ISBLANK(F590),ROUND(SUMIF(Anlagenbewegungsdaten!B:B,A590,Anlagenbewegungsdaten!D:D),2),ROUND(G590*F590%,2))</f>
        <v>0</v>
      </c>
      <c r="I590" s="332">
        <f>ROUND((H590-SUMIF(Anlagenbewegungsdaten!$B:$B,A590,Anlagenbewegungsdaten!D:D)),3)</f>
        <v>0</v>
      </c>
      <c r="J590" s="333" t="s">
        <v>5179</v>
      </c>
      <c r="K590" s="333" t="s">
        <v>5193</v>
      </c>
      <c r="L590" s="510">
        <v>21.34</v>
      </c>
      <c r="M590" s="330">
        <f>ROUND(SUMIF(Anlagenbewegungsdaten_AV!B:B,A590,Anlagenbewegungsdaten_AV!C:C),3)</f>
        <v>0</v>
      </c>
      <c r="N590" s="328">
        <f>IF(ISBLANK(L590),ROUND(SUMIF(Anlagenbewegungsdaten_AV!B:B,A590,Anlagenbewegungsdaten_AV!D:D),2),ROUND(M590*L590%,2))</f>
        <v>0</v>
      </c>
      <c r="O590" s="328">
        <f>ROUND(N590-SUMIF(Anlagenbewegungsdaten_AV!B:B,A590,Anlagenbewegungsdaten_AV!D:D),3)</f>
        <v>0</v>
      </c>
    </row>
    <row r="591" spans="1:15" ht="15" customHeight="1" x14ac:dyDescent="0.25">
      <c r="A591" s="261" t="s">
        <v>2669</v>
      </c>
      <c r="B591" s="172" t="s">
        <v>2108</v>
      </c>
      <c r="C591" s="172" t="s">
        <v>4041</v>
      </c>
      <c r="D591" s="172" t="s">
        <v>2590</v>
      </c>
      <c r="E591" s="172" t="s">
        <v>2576</v>
      </c>
      <c r="F591" s="287">
        <v>26.64</v>
      </c>
      <c r="G591" s="331">
        <f>ROUND(SUMIF(Anlagenbewegungsdaten!B:B,A591,Anlagenbewegungsdaten!C:C),3)</f>
        <v>0</v>
      </c>
      <c r="H591" s="332">
        <f>IF(ISBLANK(F591),ROUND(SUMIF(Anlagenbewegungsdaten!B:B,A591,Anlagenbewegungsdaten!D:D),2),ROUND(G591*F591%,2))</f>
        <v>0</v>
      </c>
      <c r="I591" s="332">
        <f>ROUND((H591-SUMIF(Anlagenbewegungsdaten!$B:$B,A591,Anlagenbewegungsdaten!D:D)),3)</f>
        <v>0</v>
      </c>
      <c r="J591" s="333" t="s">
        <v>5179</v>
      </c>
      <c r="K591" s="333" t="s">
        <v>5193</v>
      </c>
      <c r="L591" s="510">
        <v>21.31</v>
      </c>
      <c r="M591" s="330">
        <f>ROUND(SUMIF(Anlagenbewegungsdaten_AV!B:B,A591,Anlagenbewegungsdaten_AV!C:C),3)</f>
        <v>0</v>
      </c>
      <c r="N591" s="328">
        <f>IF(ISBLANK(L591),ROUND(SUMIF(Anlagenbewegungsdaten_AV!B:B,A591,Anlagenbewegungsdaten_AV!D:D),2),ROUND(M591*L591%,2))</f>
        <v>0</v>
      </c>
      <c r="O591" s="328">
        <f>ROUND(N591-SUMIF(Anlagenbewegungsdaten_AV!B:B,A591,Anlagenbewegungsdaten_AV!D:D),3)</f>
        <v>0</v>
      </c>
    </row>
    <row r="592" spans="1:15" ht="15" customHeight="1" x14ac:dyDescent="0.25">
      <c r="A592" s="261" t="s">
        <v>3413</v>
      </c>
      <c r="B592" s="172" t="s">
        <v>2108</v>
      </c>
      <c r="C592" s="172" t="s">
        <v>4041</v>
      </c>
      <c r="D592" s="172" t="s">
        <v>3334</v>
      </c>
      <c r="E592" s="172" t="s">
        <v>3320</v>
      </c>
      <c r="F592" s="287">
        <v>26.61</v>
      </c>
      <c r="G592" s="331">
        <f>ROUND(SUMIF(Anlagenbewegungsdaten!B:B,A592,Anlagenbewegungsdaten!C:C),3)</f>
        <v>0</v>
      </c>
      <c r="H592" s="332">
        <f>IF(ISBLANK(F592),ROUND(SUMIF(Anlagenbewegungsdaten!B:B,A592,Anlagenbewegungsdaten!D:D),2),ROUND(G592*F592%,2))</f>
        <v>0</v>
      </c>
      <c r="I592" s="332">
        <f>ROUND((H592-SUMIF(Anlagenbewegungsdaten!$B:$B,A592,Anlagenbewegungsdaten!D:D)),3)</f>
        <v>0</v>
      </c>
      <c r="J592" s="333" t="s">
        <v>5179</v>
      </c>
      <c r="K592" s="333" t="s">
        <v>5193</v>
      </c>
      <c r="L592" s="510">
        <v>21.29</v>
      </c>
      <c r="M592" s="330">
        <f>ROUND(SUMIF(Anlagenbewegungsdaten_AV!B:B,A592,Anlagenbewegungsdaten_AV!C:C),3)</f>
        <v>0</v>
      </c>
      <c r="N592" s="328">
        <f>IF(ISBLANK(L592),ROUND(SUMIF(Anlagenbewegungsdaten_AV!B:B,A592,Anlagenbewegungsdaten_AV!D:D),2),ROUND(M592*L592%,2))</f>
        <v>0</v>
      </c>
      <c r="O592" s="328">
        <f>ROUND(N592-SUMIF(Anlagenbewegungsdaten_AV!B:B,A592,Anlagenbewegungsdaten_AV!D:D),3)</f>
        <v>0</v>
      </c>
    </row>
    <row r="593" spans="1:15" ht="15" customHeight="1" x14ac:dyDescent="0.25">
      <c r="A593" s="273" t="s">
        <v>4186</v>
      </c>
      <c r="B593" s="191" t="s">
        <v>2108</v>
      </c>
      <c r="C593" s="191" t="s">
        <v>4041</v>
      </c>
      <c r="D593" s="191" t="s">
        <v>4107</v>
      </c>
      <c r="E593" s="191" t="s">
        <v>4093</v>
      </c>
      <c r="F593" s="288">
        <v>26.58</v>
      </c>
      <c r="G593" s="331">
        <f>ROUND(SUMIF(Anlagenbewegungsdaten!B:B,A593,Anlagenbewegungsdaten!C:C),3)</f>
        <v>0</v>
      </c>
      <c r="H593" s="332">
        <f>IF(ISBLANK(F593),ROUND(SUMIF(Anlagenbewegungsdaten!B:B,A593,Anlagenbewegungsdaten!D:D),2),ROUND(G593*F593%,2))</f>
        <v>0</v>
      </c>
      <c r="I593" s="332">
        <f>ROUND((H593-SUMIF(Anlagenbewegungsdaten!$B:$B,A593,Anlagenbewegungsdaten!D:D)),3)</f>
        <v>0</v>
      </c>
      <c r="J593" s="333" t="s">
        <v>5179</v>
      </c>
      <c r="K593" s="333" t="s">
        <v>5193</v>
      </c>
      <c r="L593" s="510">
        <v>21.26</v>
      </c>
      <c r="M593" s="330">
        <f>ROUND(SUMIF(Anlagenbewegungsdaten_AV!B:B,A593,Anlagenbewegungsdaten_AV!C:C),3)</f>
        <v>0</v>
      </c>
      <c r="N593" s="328">
        <f>IF(ISBLANK(L593),ROUND(SUMIF(Anlagenbewegungsdaten_AV!B:B,A593,Anlagenbewegungsdaten_AV!D:D),2),ROUND(M593*L593%,2))</f>
        <v>0</v>
      </c>
      <c r="O593" s="328">
        <f>ROUND(N593-SUMIF(Anlagenbewegungsdaten_AV!B:B,A593,Anlagenbewegungsdaten_AV!D:D),3)</f>
        <v>0</v>
      </c>
    </row>
    <row r="594" spans="1:15" ht="15" customHeight="1" x14ac:dyDescent="0.25">
      <c r="A594" s="261" t="s">
        <v>1773</v>
      </c>
      <c r="B594" s="172" t="s">
        <v>2108</v>
      </c>
      <c r="C594" s="172" t="s">
        <v>4041</v>
      </c>
      <c r="D594" s="172" t="s">
        <v>1607</v>
      </c>
      <c r="E594" s="172" t="s">
        <v>2483</v>
      </c>
      <c r="F594" s="287">
        <v>20.67</v>
      </c>
      <c r="G594" s="331">
        <f>ROUND(SUMIF(Anlagenbewegungsdaten!B:B,A594,Anlagenbewegungsdaten!C:C),3)</f>
        <v>0</v>
      </c>
      <c r="H594" s="332">
        <f>IF(ISBLANK(F594),ROUND(SUMIF(Anlagenbewegungsdaten!B:B,A594,Anlagenbewegungsdaten!D:D),2),ROUND(G594*F594%,2))</f>
        <v>0</v>
      </c>
      <c r="I594" s="332">
        <f>ROUND((H594-SUMIF(Anlagenbewegungsdaten!$B:$B,A594,Anlagenbewegungsdaten!D:D)),3)</f>
        <v>0</v>
      </c>
      <c r="J594" s="333" t="s">
        <v>5179</v>
      </c>
      <c r="K594" s="333" t="s">
        <v>5193</v>
      </c>
      <c r="L594" s="510">
        <v>16.54</v>
      </c>
      <c r="M594" s="330">
        <f>ROUND(SUMIF(Anlagenbewegungsdaten_AV!B:B,A594,Anlagenbewegungsdaten_AV!C:C),3)</f>
        <v>0</v>
      </c>
      <c r="N594" s="328">
        <f>IF(ISBLANK(L594),ROUND(SUMIF(Anlagenbewegungsdaten_AV!B:B,A594,Anlagenbewegungsdaten_AV!D:D),2),ROUND(M594*L594%,2))</f>
        <v>0</v>
      </c>
      <c r="O594" s="328">
        <f>ROUND(N594-SUMIF(Anlagenbewegungsdaten_AV!B:B,A594,Anlagenbewegungsdaten_AV!D:D),3)</f>
        <v>0</v>
      </c>
    </row>
    <row r="595" spans="1:15" ht="15" customHeight="1" x14ac:dyDescent="0.25">
      <c r="A595" s="261" t="s">
        <v>1774</v>
      </c>
      <c r="B595" s="172" t="s">
        <v>2108</v>
      </c>
      <c r="C595" s="172" t="s">
        <v>4041</v>
      </c>
      <c r="D595" s="172" t="s">
        <v>1609</v>
      </c>
      <c r="E595" s="172" t="s">
        <v>1560</v>
      </c>
      <c r="F595" s="287">
        <v>23.67</v>
      </c>
      <c r="G595" s="331">
        <f>ROUND(SUMIF(Anlagenbewegungsdaten!B:B,A595,Anlagenbewegungsdaten!C:C),3)</f>
        <v>0</v>
      </c>
      <c r="H595" s="332">
        <f>IF(ISBLANK(F595),ROUND(SUMIF(Anlagenbewegungsdaten!B:B,A595,Anlagenbewegungsdaten!D:D),2),ROUND(G595*F595%,2))</f>
        <v>0</v>
      </c>
      <c r="I595" s="332">
        <f>ROUND((H595-SUMIF(Anlagenbewegungsdaten!$B:$B,A595,Anlagenbewegungsdaten!D:D)),3)</f>
        <v>0</v>
      </c>
      <c r="J595" s="333" t="s">
        <v>5179</v>
      </c>
      <c r="K595" s="333" t="s">
        <v>5193</v>
      </c>
      <c r="L595" s="510">
        <v>18.940000000000001</v>
      </c>
      <c r="M595" s="330">
        <f>ROUND(SUMIF(Anlagenbewegungsdaten_AV!B:B,A595,Anlagenbewegungsdaten_AV!C:C),3)</f>
        <v>0</v>
      </c>
      <c r="N595" s="328">
        <f>IF(ISBLANK(L595),ROUND(SUMIF(Anlagenbewegungsdaten_AV!B:B,A595,Anlagenbewegungsdaten_AV!D:D),2),ROUND(M595*L595%,2))</f>
        <v>0</v>
      </c>
      <c r="O595" s="328">
        <f>ROUND(N595-SUMIF(Anlagenbewegungsdaten_AV!B:B,A595,Anlagenbewegungsdaten_AV!D:D),3)</f>
        <v>0</v>
      </c>
    </row>
    <row r="596" spans="1:15" ht="15" customHeight="1" x14ac:dyDescent="0.25">
      <c r="A596" s="261" t="s">
        <v>1775</v>
      </c>
      <c r="B596" s="172" t="s">
        <v>2108</v>
      </c>
      <c r="C596" s="172" t="s">
        <v>4041</v>
      </c>
      <c r="D596" s="172" t="s">
        <v>1611</v>
      </c>
      <c r="E596" s="172" t="s">
        <v>1563</v>
      </c>
      <c r="F596" s="287">
        <v>23.67</v>
      </c>
      <c r="G596" s="331">
        <f>ROUND(SUMIF(Anlagenbewegungsdaten!B:B,A596,Anlagenbewegungsdaten!C:C),3)</f>
        <v>0</v>
      </c>
      <c r="H596" s="332">
        <f>IF(ISBLANK(F596),ROUND(SUMIF(Anlagenbewegungsdaten!B:B,A596,Anlagenbewegungsdaten!D:D),2),ROUND(G596*F596%,2))</f>
        <v>0</v>
      </c>
      <c r="I596" s="332">
        <f>ROUND((H596-SUMIF(Anlagenbewegungsdaten!$B:$B,A596,Anlagenbewegungsdaten!D:D)),3)</f>
        <v>0</v>
      </c>
      <c r="J596" s="333" t="s">
        <v>5179</v>
      </c>
      <c r="K596" s="333" t="s">
        <v>5193</v>
      </c>
      <c r="L596" s="510">
        <v>18.940000000000001</v>
      </c>
      <c r="M596" s="330">
        <f>ROUND(SUMIF(Anlagenbewegungsdaten_AV!B:B,A596,Anlagenbewegungsdaten_AV!C:C),3)</f>
        <v>0</v>
      </c>
      <c r="N596" s="328">
        <f>IF(ISBLANK(L596),ROUND(SUMIF(Anlagenbewegungsdaten_AV!B:B,A596,Anlagenbewegungsdaten_AV!D:D),2),ROUND(M596*L596%,2))</f>
        <v>0</v>
      </c>
      <c r="O596" s="328">
        <f>ROUND(N596-SUMIF(Anlagenbewegungsdaten_AV!B:B,A596,Anlagenbewegungsdaten_AV!D:D),3)</f>
        <v>0</v>
      </c>
    </row>
    <row r="597" spans="1:15" ht="15" customHeight="1" x14ac:dyDescent="0.25">
      <c r="A597" s="261" t="s">
        <v>2670</v>
      </c>
      <c r="B597" s="172" t="s">
        <v>2108</v>
      </c>
      <c r="C597" s="172" t="s">
        <v>4041</v>
      </c>
      <c r="D597" s="172" t="s">
        <v>2592</v>
      </c>
      <c r="E597" s="172" t="s">
        <v>2576</v>
      </c>
      <c r="F597" s="287">
        <v>23.64</v>
      </c>
      <c r="G597" s="331">
        <f>ROUND(SUMIF(Anlagenbewegungsdaten!B:B,A597,Anlagenbewegungsdaten!C:C),3)</f>
        <v>0</v>
      </c>
      <c r="H597" s="332">
        <f>IF(ISBLANK(F597),ROUND(SUMIF(Anlagenbewegungsdaten!B:B,A597,Anlagenbewegungsdaten!D:D),2),ROUND(G597*F597%,2))</f>
        <v>0</v>
      </c>
      <c r="I597" s="332">
        <f>ROUND((H597-SUMIF(Anlagenbewegungsdaten!$B:$B,A597,Anlagenbewegungsdaten!D:D)),3)</f>
        <v>0</v>
      </c>
      <c r="J597" s="333" t="s">
        <v>5179</v>
      </c>
      <c r="K597" s="333" t="s">
        <v>5193</v>
      </c>
      <c r="L597" s="510">
        <v>18.91</v>
      </c>
      <c r="M597" s="330">
        <f>ROUND(SUMIF(Anlagenbewegungsdaten_AV!B:B,A597,Anlagenbewegungsdaten_AV!C:C),3)</f>
        <v>0</v>
      </c>
      <c r="N597" s="328">
        <f>IF(ISBLANK(L597),ROUND(SUMIF(Anlagenbewegungsdaten_AV!B:B,A597,Anlagenbewegungsdaten_AV!D:D),2),ROUND(M597*L597%,2))</f>
        <v>0</v>
      </c>
      <c r="O597" s="328">
        <f>ROUND(N597-SUMIF(Anlagenbewegungsdaten_AV!B:B,A597,Anlagenbewegungsdaten_AV!D:D),3)</f>
        <v>0</v>
      </c>
    </row>
    <row r="598" spans="1:15" ht="15" customHeight="1" x14ac:dyDescent="0.25">
      <c r="A598" s="261" t="s">
        <v>3414</v>
      </c>
      <c r="B598" s="172" t="s">
        <v>2108</v>
      </c>
      <c r="C598" s="172" t="s">
        <v>4041</v>
      </c>
      <c r="D598" s="172" t="s">
        <v>3336</v>
      </c>
      <c r="E598" s="172" t="s">
        <v>3320</v>
      </c>
      <c r="F598" s="287">
        <v>23.61</v>
      </c>
      <c r="G598" s="331">
        <f>ROUND(SUMIF(Anlagenbewegungsdaten!B:B,A598,Anlagenbewegungsdaten!C:C),3)</f>
        <v>0</v>
      </c>
      <c r="H598" s="332">
        <f>IF(ISBLANK(F598),ROUND(SUMIF(Anlagenbewegungsdaten!B:B,A598,Anlagenbewegungsdaten!D:D),2),ROUND(G598*F598%,2))</f>
        <v>0</v>
      </c>
      <c r="I598" s="332">
        <f>ROUND((H598-SUMIF(Anlagenbewegungsdaten!$B:$B,A598,Anlagenbewegungsdaten!D:D)),3)</f>
        <v>0</v>
      </c>
      <c r="J598" s="333" t="s">
        <v>5179</v>
      </c>
      <c r="K598" s="333" t="s">
        <v>5193</v>
      </c>
      <c r="L598" s="510">
        <v>18.89</v>
      </c>
      <c r="M598" s="330">
        <f>ROUND(SUMIF(Anlagenbewegungsdaten_AV!B:B,A598,Anlagenbewegungsdaten_AV!C:C),3)</f>
        <v>0</v>
      </c>
      <c r="N598" s="328">
        <f>IF(ISBLANK(L598),ROUND(SUMIF(Anlagenbewegungsdaten_AV!B:B,A598,Anlagenbewegungsdaten_AV!D:D),2),ROUND(M598*L598%,2))</f>
        <v>0</v>
      </c>
      <c r="O598" s="328">
        <f>ROUND(N598-SUMIF(Anlagenbewegungsdaten_AV!B:B,A598,Anlagenbewegungsdaten_AV!D:D),3)</f>
        <v>0</v>
      </c>
    </row>
    <row r="599" spans="1:15" ht="15" customHeight="1" x14ac:dyDescent="0.25">
      <c r="A599" s="273" t="s">
        <v>4187</v>
      </c>
      <c r="B599" s="191" t="s">
        <v>2108</v>
      </c>
      <c r="C599" s="191" t="s">
        <v>4041</v>
      </c>
      <c r="D599" s="191" t="s">
        <v>4109</v>
      </c>
      <c r="E599" s="191" t="s">
        <v>4093</v>
      </c>
      <c r="F599" s="288">
        <v>23.58</v>
      </c>
      <c r="G599" s="331">
        <f>ROUND(SUMIF(Anlagenbewegungsdaten!B:B,A599,Anlagenbewegungsdaten!C:C),3)</f>
        <v>0</v>
      </c>
      <c r="H599" s="332">
        <f>IF(ISBLANK(F599),ROUND(SUMIF(Anlagenbewegungsdaten!B:B,A599,Anlagenbewegungsdaten!D:D),2),ROUND(G599*F599%,2))</f>
        <v>0</v>
      </c>
      <c r="I599" s="332">
        <f>ROUND((H599-SUMIF(Anlagenbewegungsdaten!$B:$B,A599,Anlagenbewegungsdaten!D:D)),3)</f>
        <v>0</v>
      </c>
      <c r="J599" s="333" t="s">
        <v>5179</v>
      </c>
      <c r="K599" s="333" t="s">
        <v>5193</v>
      </c>
      <c r="L599" s="510">
        <v>18.86</v>
      </c>
      <c r="M599" s="330">
        <f>ROUND(SUMIF(Anlagenbewegungsdaten_AV!B:B,A599,Anlagenbewegungsdaten_AV!C:C),3)</f>
        <v>0</v>
      </c>
      <c r="N599" s="328">
        <f>IF(ISBLANK(L599),ROUND(SUMIF(Anlagenbewegungsdaten_AV!B:B,A599,Anlagenbewegungsdaten_AV!D:D),2),ROUND(M599*L599%,2))</f>
        <v>0</v>
      </c>
      <c r="O599" s="328">
        <f>ROUND(N599-SUMIF(Anlagenbewegungsdaten_AV!B:B,A599,Anlagenbewegungsdaten_AV!D:D),3)</f>
        <v>0</v>
      </c>
    </row>
    <row r="600" spans="1:15" ht="15" customHeight="1" x14ac:dyDescent="0.25">
      <c r="A600" s="261" t="s">
        <v>1776</v>
      </c>
      <c r="B600" s="172" t="s">
        <v>2108</v>
      </c>
      <c r="C600" s="172" t="s">
        <v>4041</v>
      </c>
      <c r="D600" s="172" t="s">
        <v>1613</v>
      </c>
      <c r="E600" s="172" t="s">
        <v>2483</v>
      </c>
      <c r="F600" s="287">
        <v>21.67</v>
      </c>
      <c r="G600" s="331">
        <f>ROUND(SUMIF(Anlagenbewegungsdaten!B:B,A600,Anlagenbewegungsdaten!C:C),3)</f>
        <v>0</v>
      </c>
      <c r="H600" s="332">
        <f>IF(ISBLANK(F600),ROUND(SUMIF(Anlagenbewegungsdaten!B:B,A600,Anlagenbewegungsdaten!D:D),2),ROUND(G600*F600%,2))</f>
        <v>0</v>
      </c>
      <c r="I600" s="332">
        <f>ROUND((H600-SUMIF(Anlagenbewegungsdaten!$B:$B,A600,Anlagenbewegungsdaten!D:D)),3)</f>
        <v>0</v>
      </c>
      <c r="J600" s="333" t="s">
        <v>5179</v>
      </c>
      <c r="K600" s="333" t="s">
        <v>5193</v>
      </c>
      <c r="L600" s="510">
        <v>17.34</v>
      </c>
      <c r="M600" s="330">
        <f>ROUND(SUMIF(Anlagenbewegungsdaten_AV!B:B,A600,Anlagenbewegungsdaten_AV!C:C),3)</f>
        <v>0</v>
      </c>
      <c r="N600" s="328">
        <f>IF(ISBLANK(L600),ROUND(SUMIF(Anlagenbewegungsdaten_AV!B:B,A600,Anlagenbewegungsdaten_AV!D:D),2),ROUND(M600*L600%,2))</f>
        <v>0</v>
      </c>
      <c r="O600" s="328">
        <f>ROUND(N600-SUMIF(Anlagenbewegungsdaten_AV!B:B,A600,Anlagenbewegungsdaten_AV!D:D),3)</f>
        <v>0</v>
      </c>
    </row>
    <row r="601" spans="1:15" ht="15" customHeight="1" x14ac:dyDescent="0.25">
      <c r="A601" s="261" t="s">
        <v>1777</v>
      </c>
      <c r="B601" s="172" t="s">
        <v>2108</v>
      </c>
      <c r="C601" s="172" t="s">
        <v>4041</v>
      </c>
      <c r="D601" s="182" t="s">
        <v>1615</v>
      </c>
      <c r="E601" s="172" t="s">
        <v>1560</v>
      </c>
      <c r="F601" s="287">
        <v>24.67</v>
      </c>
      <c r="G601" s="331">
        <f>ROUND(SUMIF(Anlagenbewegungsdaten!B:B,A601,Anlagenbewegungsdaten!C:C),3)</f>
        <v>0</v>
      </c>
      <c r="H601" s="332">
        <f>IF(ISBLANK(F601),ROUND(SUMIF(Anlagenbewegungsdaten!B:B,A601,Anlagenbewegungsdaten!D:D),2),ROUND(G601*F601%,2))</f>
        <v>0</v>
      </c>
      <c r="I601" s="332">
        <f>ROUND((H601-SUMIF(Anlagenbewegungsdaten!$B:$B,A601,Anlagenbewegungsdaten!D:D)),3)</f>
        <v>0</v>
      </c>
      <c r="J601" s="333" t="s">
        <v>5179</v>
      </c>
      <c r="K601" s="333" t="s">
        <v>5193</v>
      </c>
      <c r="L601" s="510">
        <v>19.739999999999998</v>
      </c>
      <c r="M601" s="330">
        <f>ROUND(SUMIF(Anlagenbewegungsdaten_AV!B:B,A601,Anlagenbewegungsdaten_AV!C:C),3)</f>
        <v>0</v>
      </c>
      <c r="N601" s="328">
        <f>IF(ISBLANK(L601),ROUND(SUMIF(Anlagenbewegungsdaten_AV!B:B,A601,Anlagenbewegungsdaten_AV!D:D),2),ROUND(M601*L601%,2))</f>
        <v>0</v>
      </c>
      <c r="O601" s="328">
        <f>ROUND(N601-SUMIF(Anlagenbewegungsdaten_AV!B:B,A601,Anlagenbewegungsdaten_AV!D:D),3)</f>
        <v>0</v>
      </c>
    </row>
    <row r="602" spans="1:15" ht="15" customHeight="1" x14ac:dyDescent="0.25">
      <c r="A602" s="261" t="s">
        <v>1778</v>
      </c>
      <c r="B602" s="172" t="s">
        <v>2108</v>
      </c>
      <c r="C602" s="172" t="s">
        <v>4041</v>
      </c>
      <c r="D602" s="172" t="s">
        <v>1617</v>
      </c>
      <c r="E602" s="172" t="s">
        <v>1563</v>
      </c>
      <c r="F602" s="287">
        <v>24.67</v>
      </c>
      <c r="G602" s="331">
        <f>ROUND(SUMIF(Anlagenbewegungsdaten!B:B,A602,Anlagenbewegungsdaten!C:C),3)</f>
        <v>0</v>
      </c>
      <c r="H602" s="332">
        <f>IF(ISBLANK(F602),ROUND(SUMIF(Anlagenbewegungsdaten!B:B,A602,Anlagenbewegungsdaten!D:D),2),ROUND(G602*F602%,2))</f>
        <v>0</v>
      </c>
      <c r="I602" s="332">
        <f>ROUND((H602-SUMIF(Anlagenbewegungsdaten!$B:$B,A602,Anlagenbewegungsdaten!D:D)),3)</f>
        <v>0</v>
      </c>
      <c r="J602" s="333" t="s">
        <v>5179</v>
      </c>
      <c r="K602" s="333" t="s">
        <v>5193</v>
      </c>
      <c r="L602" s="510">
        <v>19.739999999999998</v>
      </c>
      <c r="M602" s="330">
        <f>ROUND(SUMIF(Anlagenbewegungsdaten_AV!B:B,A602,Anlagenbewegungsdaten_AV!C:C),3)</f>
        <v>0</v>
      </c>
      <c r="N602" s="328">
        <f>IF(ISBLANK(L602),ROUND(SUMIF(Anlagenbewegungsdaten_AV!B:B,A602,Anlagenbewegungsdaten_AV!D:D),2),ROUND(M602*L602%,2))</f>
        <v>0</v>
      </c>
      <c r="O602" s="328">
        <f>ROUND(N602-SUMIF(Anlagenbewegungsdaten_AV!B:B,A602,Anlagenbewegungsdaten_AV!D:D),3)</f>
        <v>0</v>
      </c>
    </row>
    <row r="603" spans="1:15" ht="15" customHeight="1" x14ac:dyDescent="0.25">
      <c r="A603" s="261" t="s">
        <v>2671</v>
      </c>
      <c r="B603" s="172" t="s">
        <v>2108</v>
      </c>
      <c r="C603" s="172" t="s">
        <v>4041</v>
      </c>
      <c r="D603" s="172" t="s">
        <v>2594</v>
      </c>
      <c r="E603" s="172" t="s">
        <v>2576</v>
      </c>
      <c r="F603" s="287">
        <v>24.64</v>
      </c>
      <c r="G603" s="331">
        <f>ROUND(SUMIF(Anlagenbewegungsdaten!B:B,A603,Anlagenbewegungsdaten!C:C),3)</f>
        <v>0</v>
      </c>
      <c r="H603" s="332">
        <f>IF(ISBLANK(F603),ROUND(SUMIF(Anlagenbewegungsdaten!B:B,A603,Anlagenbewegungsdaten!D:D),2),ROUND(G603*F603%,2))</f>
        <v>0</v>
      </c>
      <c r="I603" s="332">
        <f>ROUND((H603-SUMIF(Anlagenbewegungsdaten!$B:$B,A603,Anlagenbewegungsdaten!D:D)),3)</f>
        <v>0</v>
      </c>
      <c r="J603" s="333" t="s">
        <v>5179</v>
      </c>
      <c r="K603" s="333" t="s">
        <v>5193</v>
      </c>
      <c r="L603" s="510">
        <v>19.71</v>
      </c>
      <c r="M603" s="330">
        <f>ROUND(SUMIF(Anlagenbewegungsdaten_AV!B:B,A603,Anlagenbewegungsdaten_AV!C:C),3)</f>
        <v>0</v>
      </c>
      <c r="N603" s="328">
        <f>IF(ISBLANK(L603),ROUND(SUMIF(Anlagenbewegungsdaten_AV!B:B,A603,Anlagenbewegungsdaten_AV!D:D),2),ROUND(M603*L603%,2))</f>
        <v>0</v>
      </c>
      <c r="O603" s="328">
        <f>ROUND(N603-SUMIF(Anlagenbewegungsdaten_AV!B:B,A603,Anlagenbewegungsdaten_AV!D:D),3)</f>
        <v>0</v>
      </c>
    </row>
    <row r="604" spans="1:15" ht="15" customHeight="1" x14ac:dyDescent="0.25">
      <c r="A604" s="261" t="s">
        <v>3415</v>
      </c>
      <c r="B604" s="172" t="s">
        <v>2108</v>
      </c>
      <c r="C604" s="172" t="s">
        <v>4041</v>
      </c>
      <c r="D604" s="172" t="s">
        <v>3338</v>
      </c>
      <c r="E604" s="172" t="s">
        <v>3320</v>
      </c>
      <c r="F604" s="287">
        <v>24.61</v>
      </c>
      <c r="G604" s="331">
        <f>ROUND(SUMIF(Anlagenbewegungsdaten!B:B,A604,Anlagenbewegungsdaten!C:C),3)</f>
        <v>0</v>
      </c>
      <c r="H604" s="332">
        <f>IF(ISBLANK(F604),ROUND(SUMIF(Anlagenbewegungsdaten!B:B,A604,Anlagenbewegungsdaten!D:D),2),ROUND(G604*F604%,2))</f>
        <v>0</v>
      </c>
      <c r="I604" s="332">
        <f>ROUND((H604-SUMIF(Anlagenbewegungsdaten!$B:$B,A604,Anlagenbewegungsdaten!D:D)),3)</f>
        <v>0</v>
      </c>
      <c r="J604" s="333" t="s">
        <v>5179</v>
      </c>
      <c r="K604" s="333" t="s">
        <v>5193</v>
      </c>
      <c r="L604" s="510">
        <v>19.690000000000001</v>
      </c>
      <c r="M604" s="330">
        <f>ROUND(SUMIF(Anlagenbewegungsdaten_AV!B:B,A604,Anlagenbewegungsdaten_AV!C:C),3)</f>
        <v>0</v>
      </c>
      <c r="N604" s="328">
        <f>IF(ISBLANK(L604),ROUND(SUMIF(Anlagenbewegungsdaten_AV!B:B,A604,Anlagenbewegungsdaten_AV!D:D),2),ROUND(M604*L604%,2))</f>
        <v>0</v>
      </c>
      <c r="O604" s="328">
        <f>ROUND(N604-SUMIF(Anlagenbewegungsdaten_AV!B:B,A604,Anlagenbewegungsdaten_AV!D:D),3)</f>
        <v>0</v>
      </c>
    </row>
    <row r="605" spans="1:15" ht="15" customHeight="1" x14ac:dyDescent="0.25">
      <c r="A605" s="273" t="s">
        <v>4188</v>
      </c>
      <c r="B605" s="191" t="s">
        <v>2108</v>
      </c>
      <c r="C605" s="191" t="s">
        <v>4041</v>
      </c>
      <c r="D605" s="191" t="s">
        <v>4111</v>
      </c>
      <c r="E605" s="191" t="s">
        <v>4093</v>
      </c>
      <c r="F605" s="288">
        <v>24.58</v>
      </c>
      <c r="G605" s="331">
        <f>ROUND(SUMIF(Anlagenbewegungsdaten!B:B,A605,Anlagenbewegungsdaten!C:C),3)</f>
        <v>0</v>
      </c>
      <c r="H605" s="332">
        <f>IF(ISBLANK(F605),ROUND(SUMIF(Anlagenbewegungsdaten!B:B,A605,Anlagenbewegungsdaten!D:D),2),ROUND(G605*F605%,2))</f>
        <v>0</v>
      </c>
      <c r="I605" s="332">
        <f>ROUND((H605-SUMIF(Anlagenbewegungsdaten!$B:$B,A605,Anlagenbewegungsdaten!D:D)),3)</f>
        <v>0</v>
      </c>
      <c r="J605" s="333" t="s">
        <v>5179</v>
      </c>
      <c r="K605" s="333" t="s">
        <v>5193</v>
      </c>
      <c r="L605" s="510">
        <v>19.66</v>
      </c>
      <c r="M605" s="330">
        <f>ROUND(SUMIF(Anlagenbewegungsdaten_AV!B:B,A605,Anlagenbewegungsdaten_AV!C:C),3)</f>
        <v>0</v>
      </c>
      <c r="N605" s="328">
        <f>IF(ISBLANK(L605),ROUND(SUMIF(Anlagenbewegungsdaten_AV!B:B,A605,Anlagenbewegungsdaten_AV!D:D),2),ROUND(M605*L605%,2))</f>
        <v>0</v>
      </c>
      <c r="O605" s="328">
        <f>ROUND(N605-SUMIF(Anlagenbewegungsdaten_AV!B:B,A605,Anlagenbewegungsdaten_AV!D:D),3)</f>
        <v>0</v>
      </c>
    </row>
    <row r="606" spans="1:15" ht="15" customHeight="1" x14ac:dyDescent="0.25">
      <c r="A606" s="261" t="s">
        <v>1779</v>
      </c>
      <c r="B606" s="172" t="s">
        <v>2108</v>
      </c>
      <c r="C606" s="172" t="s">
        <v>4041</v>
      </c>
      <c r="D606" s="172" t="s">
        <v>1619</v>
      </c>
      <c r="E606" s="172" t="s">
        <v>2483</v>
      </c>
      <c r="F606" s="287">
        <v>24.67</v>
      </c>
      <c r="G606" s="331">
        <f>ROUND(SUMIF(Anlagenbewegungsdaten!B:B,A606,Anlagenbewegungsdaten!C:C),3)</f>
        <v>0</v>
      </c>
      <c r="H606" s="332">
        <f>IF(ISBLANK(F606),ROUND(SUMIF(Anlagenbewegungsdaten!B:B,A606,Anlagenbewegungsdaten!D:D),2),ROUND(G606*F606%,2))</f>
        <v>0</v>
      </c>
      <c r="I606" s="332">
        <f>ROUND((H606-SUMIF(Anlagenbewegungsdaten!$B:$B,A606,Anlagenbewegungsdaten!D:D)),3)</f>
        <v>0</v>
      </c>
      <c r="J606" s="333" t="s">
        <v>5179</v>
      </c>
      <c r="K606" s="333" t="s">
        <v>5193</v>
      </c>
      <c r="L606" s="510">
        <v>19.739999999999998</v>
      </c>
      <c r="M606" s="330">
        <f>ROUND(SUMIF(Anlagenbewegungsdaten_AV!B:B,A606,Anlagenbewegungsdaten_AV!C:C),3)</f>
        <v>0</v>
      </c>
      <c r="N606" s="328">
        <f>IF(ISBLANK(L606),ROUND(SUMIF(Anlagenbewegungsdaten_AV!B:B,A606,Anlagenbewegungsdaten_AV!D:D),2),ROUND(M606*L606%,2))</f>
        <v>0</v>
      </c>
      <c r="O606" s="328">
        <f>ROUND(N606-SUMIF(Anlagenbewegungsdaten_AV!B:B,A606,Anlagenbewegungsdaten_AV!D:D),3)</f>
        <v>0</v>
      </c>
    </row>
    <row r="607" spans="1:15" ht="15" customHeight="1" x14ac:dyDescent="0.25">
      <c r="A607" s="261" t="s">
        <v>1780</v>
      </c>
      <c r="B607" s="172" t="s">
        <v>2108</v>
      </c>
      <c r="C607" s="172" t="s">
        <v>4041</v>
      </c>
      <c r="D607" s="172" t="s">
        <v>1621</v>
      </c>
      <c r="E607" s="172" t="s">
        <v>1560</v>
      </c>
      <c r="F607" s="287">
        <v>27.67</v>
      </c>
      <c r="G607" s="331">
        <f>ROUND(SUMIF(Anlagenbewegungsdaten!B:B,A607,Anlagenbewegungsdaten!C:C),3)</f>
        <v>0</v>
      </c>
      <c r="H607" s="332">
        <f>IF(ISBLANK(F607),ROUND(SUMIF(Anlagenbewegungsdaten!B:B,A607,Anlagenbewegungsdaten!D:D),2),ROUND(G607*F607%,2))</f>
        <v>0</v>
      </c>
      <c r="I607" s="332">
        <f>ROUND((H607-SUMIF(Anlagenbewegungsdaten!$B:$B,A607,Anlagenbewegungsdaten!D:D)),3)</f>
        <v>0</v>
      </c>
      <c r="J607" s="333" t="s">
        <v>5179</v>
      </c>
      <c r="K607" s="333" t="s">
        <v>5193</v>
      </c>
      <c r="L607" s="510">
        <v>22.14</v>
      </c>
      <c r="M607" s="330">
        <f>ROUND(SUMIF(Anlagenbewegungsdaten_AV!B:B,A607,Anlagenbewegungsdaten_AV!C:C),3)</f>
        <v>0</v>
      </c>
      <c r="N607" s="328">
        <f>IF(ISBLANK(L607),ROUND(SUMIF(Anlagenbewegungsdaten_AV!B:B,A607,Anlagenbewegungsdaten_AV!D:D),2),ROUND(M607*L607%,2))</f>
        <v>0</v>
      </c>
      <c r="O607" s="328">
        <f>ROUND(N607-SUMIF(Anlagenbewegungsdaten_AV!B:B,A607,Anlagenbewegungsdaten_AV!D:D),3)</f>
        <v>0</v>
      </c>
    </row>
    <row r="608" spans="1:15" ht="15" customHeight="1" x14ac:dyDescent="0.25">
      <c r="A608" s="261" t="s">
        <v>1781</v>
      </c>
      <c r="B608" s="172" t="s">
        <v>2108</v>
      </c>
      <c r="C608" s="172" t="s">
        <v>4041</v>
      </c>
      <c r="D608" s="172" t="s">
        <v>1623</v>
      </c>
      <c r="E608" s="172" t="s">
        <v>1563</v>
      </c>
      <c r="F608" s="287">
        <v>27.67</v>
      </c>
      <c r="G608" s="331">
        <f>ROUND(SUMIF(Anlagenbewegungsdaten!B:B,A608,Anlagenbewegungsdaten!C:C),3)</f>
        <v>0</v>
      </c>
      <c r="H608" s="332">
        <f>IF(ISBLANK(F608),ROUND(SUMIF(Anlagenbewegungsdaten!B:B,A608,Anlagenbewegungsdaten!D:D),2),ROUND(G608*F608%,2))</f>
        <v>0</v>
      </c>
      <c r="I608" s="332">
        <f>ROUND((H608-SUMIF(Anlagenbewegungsdaten!$B:$B,A608,Anlagenbewegungsdaten!D:D)),3)</f>
        <v>0</v>
      </c>
      <c r="J608" s="333" t="s">
        <v>5179</v>
      </c>
      <c r="K608" s="333" t="s">
        <v>5193</v>
      </c>
      <c r="L608" s="510">
        <v>22.14</v>
      </c>
      <c r="M608" s="330">
        <f>ROUND(SUMIF(Anlagenbewegungsdaten_AV!B:B,A608,Anlagenbewegungsdaten_AV!C:C),3)</f>
        <v>0</v>
      </c>
      <c r="N608" s="328">
        <f>IF(ISBLANK(L608),ROUND(SUMIF(Anlagenbewegungsdaten_AV!B:B,A608,Anlagenbewegungsdaten_AV!D:D),2),ROUND(M608*L608%,2))</f>
        <v>0</v>
      </c>
      <c r="O608" s="328">
        <f>ROUND(N608-SUMIF(Anlagenbewegungsdaten_AV!B:B,A608,Anlagenbewegungsdaten_AV!D:D),3)</f>
        <v>0</v>
      </c>
    </row>
    <row r="609" spans="1:15" ht="15" customHeight="1" x14ac:dyDescent="0.25">
      <c r="A609" s="261" t="s">
        <v>2672</v>
      </c>
      <c r="B609" s="172" t="s">
        <v>2108</v>
      </c>
      <c r="C609" s="172" t="s">
        <v>4041</v>
      </c>
      <c r="D609" s="172" t="s">
        <v>2596</v>
      </c>
      <c r="E609" s="172" t="s">
        <v>2576</v>
      </c>
      <c r="F609" s="287">
        <v>27.64</v>
      </c>
      <c r="G609" s="331">
        <f>ROUND(SUMIF(Anlagenbewegungsdaten!B:B,A609,Anlagenbewegungsdaten!C:C),3)</f>
        <v>0</v>
      </c>
      <c r="H609" s="332">
        <f>IF(ISBLANK(F609),ROUND(SUMIF(Anlagenbewegungsdaten!B:B,A609,Anlagenbewegungsdaten!D:D),2),ROUND(G609*F609%,2))</f>
        <v>0</v>
      </c>
      <c r="I609" s="332">
        <f>ROUND((H609-SUMIF(Anlagenbewegungsdaten!$B:$B,A609,Anlagenbewegungsdaten!D:D)),3)</f>
        <v>0</v>
      </c>
      <c r="J609" s="333" t="s">
        <v>5179</v>
      </c>
      <c r="K609" s="333" t="s">
        <v>5193</v>
      </c>
      <c r="L609" s="510">
        <v>22.11</v>
      </c>
      <c r="M609" s="330">
        <f>ROUND(SUMIF(Anlagenbewegungsdaten_AV!B:B,A609,Anlagenbewegungsdaten_AV!C:C),3)</f>
        <v>0</v>
      </c>
      <c r="N609" s="328">
        <f>IF(ISBLANK(L609),ROUND(SUMIF(Anlagenbewegungsdaten_AV!B:B,A609,Anlagenbewegungsdaten_AV!D:D),2),ROUND(M609*L609%,2))</f>
        <v>0</v>
      </c>
      <c r="O609" s="328">
        <f>ROUND(N609-SUMIF(Anlagenbewegungsdaten_AV!B:B,A609,Anlagenbewegungsdaten_AV!D:D),3)</f>
        <v>0</v>
      </c>
    </row>
    <row r="610" spans="1:15" ht="15" customHeight="1" x14ac:dyDescent="0.25">
      <c r="A610" s="261" t="s">
        <v>3416</v>
      </c>
      <c r="B610" s="172" t="s">
        <v>2108</v>
      </c>
      <c r="C610" s="172" t="s">
        <v>4041</v>
      </c>
      <c r="D610" s="172" t="s">
        <v>3340</v>
      </c>
      <c r="E610" s="172" t="s">
        <v>3320</v>
      </c>
      <c r="F610" s="287">
        <v>27.61</v>
      </c>
      <c r="G610" s="331">
        <f>ROUND(SUMIF(Anlagenbewegungsdaten!B:B,A610,Anlagenbewegungsdaten!C:C),3)</f>
        <v>0</v>
      </c>
      <c r="H610" s="332">
        <f>IF(ISBLANK(F610),ROUND(SUMIF(Anlagenbewegungsdaten!B:B,A610,Anlagenbewegungsdaten!D:D),2),ROUND(G610*F610%,2))</f>
        <v>0</v>
      </c>
      <c r="I610" s="332">
        <f>ROUND((H610-SUMIF(Anlagenbewegungsdaten!$B:$B,A610,Anlagenbewegungsdaten!D:D)),3)</f>
        <v>0</v>
      </c>
      <c r="J610" s="333" t="s">
        <v>5179</v>
      </c>
      <c r="K610" s="333" t="s">
        <v>5193</v>
      </c>
      <c r="L610" s="510">
        <v>22.09</v>
      </c>
      <c r="M610" s="330">
        <f>ROUND(SUMIF(Anlagenbewegungsdaten_AV!B:B,A610,Anlagenbewegungsdaten_AV!C:C),3)</f>
        <v>0</v>
      </c>
      <c r="N610" s="328">
        <f>IF(ISBLANK(L610),ROUND(SUMIF(Anlagenbewegungsdaten_AV!B:B,A610,Anlagenbewegungsdaten_AV!D:D),2),ROUND(M610*L610%,2))</f>
        <v>0</v>
      </c>
      <c r="O610" s="328">
        <f>ROUND(N610-SUMIF(Anlagenbewegungsdaten_AV!B:B,A610,Anlagenbewegungsdaten_AV!D:D),3)</f>
        <v>0</v>
      </c>
    </row>
    <row r="611" spans="1:15" ht="15" customHeight="1" x14ac:dyDescent="0.25">
      <c r="A611" s="273" t="s">
        <v>4189</v>
      </c>
      <c r="B611" s="191" t="s">
        <v>2108</v>
      </c>
      <c r="C611" s="191" t="s">
        <v>4041</v>
      </c>
      <c r="D611" s="191" t="s">
        <v>4113</v>
      </c>
      <c r="E611" s="191" t="s">
        <v>4093</v>
      </c>
      <c r="F611" s="288">
        <v>27.58</v>
      </c>
      <c r="G611" s="331">
        <f>ROUND(SUMIF(Anlagenbewegungsdaten!B:B,A611,Anlagenbewegungsdaten!C:C),3)</f>
        <v>0</v>
      </c>
      <c r="H611" s="332">
        <f>IF(ISBLANK(F611),ROUND(SUMIF(Anlagenbewegungsdaten!B:B,A611,Anlagenbewegungsdaten!D:D),2),ROUND(G611*F611%,2))</f>
        <v>0</v>
      </c>
      <c r="I611" s="332">
        <f>ROUND((H611-SUMIF(Anlagenbewegungsdaten!$B:$B,A611,Anlagenbewegungsdaten!D:D)),3)</f>
        <v>0</v>
      </c>
      <c r="J611" s="333" t="s">
        <v>5179</v>
      </c>
      <c r="K611" s="333" t="s">
        <v>5193</v>
      </c>
      <c r="L611" s="510">
        <v>22.06</v>
      </c>
      <c r="M611" s="330">
        <f>ROUND(SUMIF(Anlagenbewegungsdaten_AV!B:B,A611,Anlagenbewegungsdaten_AV!C:C),3)</f>
        <v>0</v>
      </c>
      <c r="N611" s="328">
        <f>IF(ISBLANK(L611),ROUND(SUMIF(Anlagenbewegungsdaten_AV!B:B,A611,Anlagenbewegungsdaten_AV!D:D),2),ROUND(M611*L611%,2))</f>
        <v>0</v>
      </c>
      <c r="O611" s="328">
        <f>ROUND(N611-SUMIF(Anlagenbewegungsdaten_AV!B:B,A611,Anlagenbewegungsdaten_AV!D:D),3)</f>
        <v>0</v>
      </c>
    </row>
    <row r="612" spans="1:15" ht="15" customHeight="1" x14ac:dyDescent="0.25">
      <c r="A612" s="261" t="s">
        <v>1782</v>
      </c>
      <c r="B612" s="172" t="s">
        <v>2108</v>
      </c>
      <c r="C612" s="172" t="s">
        <v>4041</v>
      </c>
      <c r="D612" s="172" t="s">
        <v>1625</v>
      </c>
      <c r="E612" s="172" t="s">
        <v>2483</v>
      </c>
      <c r="F612" s="287">
        <v>25.67</v>
      </c>
      <c r="G612" s="331">
        <f>ROUND(SUMIF(Anlagenbewegungsdaten!B:B,A612,Anlagenbewegungsdaten!C:C),3)</f>
        <v>0</v>
      </c>
      <c r="H612" s="332">
        <f>IF(ISBLANK(F612),ROUND(SUMIF(Anlagenbewegungsdaten!B:B,A612,Anlagenbewegungsdaten!D:D),2),ROUND(G612*F612%,2))</f>
        <v>0</v>
      </c>
      <c r="I612" s="332">
        <f>ROUND((H612-SUMIF(Anlagenbewegungsdaten!$B:$B,A612,Anlagenbewegungsdaten!D:D)),3)</f>
        <v>0</v>
      </c>
      <c r="J612" s="333" t="s">
        <v>5179</v>
      </c>
      <c r="K612" s="333" t="s">
        <v>5193</v>
      </c>
      <c r="L612" s="510">
        <v>20.54</v>
      </c>
      <c r="M612" s="330">
        <f>ROUND(SUMIF(Anlagenbewegungsdaten_AV!B:B,A612,Anlagenbewegungsdaten_AV!C:C),3)</f>
        <v>0</v>
      </c>
      <c r="N612" s="328">
        <f>IF(ISBLANK(L612),ROUND(SUMIF(Anlagenbewegungsdaten_AV!B:B,A612,Anlagenbewegungsdaten_AV!D:D),2),ROUND(M612*L612%,2))</f>
        <v>0</v>
      </c>
      <c r="O612" s="328">
        <f>ROUND(N612-SUMIF(Anlagenbewegungsdaten_AV!B:B,A612,Anlagenbewegungsdaten_AV!D:D),3)</f>
        <v>0</v>
      </c>
    </row>
    <row r="613" spans="1:15" ht="15" customHeight="1" x14ac:dyDescent="0.25">
      <c r="A613" s="261" t="s">
        <v>1783</v>
      </c>
      <c r="B613" s="172" t="s">
        <v>2108</v>
      </c>
      <c r="C613" s="172" t="s">
        <v>4041</v>
      </c>
      <c r="D613" s="182" t="s">
        <v>1627</v>
      </c>
      <c r="E613" s="172" t="s">
        <v>1560</v>
      </c>
      <c r="F613" s="287">
        <v>28.67</v>
      </c>
      <c r="G613" s="331">
        <f>ROUND(SUMIF(Anlagenbewegungsdaten!B:B,A613,Anlagenbewegungsdaten!C:C),3)</f>
        <v>0</v>
      </c>
      <c r="H613" s="332">
        <f>IF(ISBLANK(F613),ROUND(SUMIF(Anlagenbewegungsdaten!B:B,A613,Anlagenbewegungsdaten!D:D),2),ROUND(G613*F613%,2))</f>
        <v>0</v>
      </c>
      <c r="I613" s="332">
        <f>ROUND((H613-SUMIF(Anlagenbewegungsdaten!$B:$B,A613,Anlagenbewegungsdaten!D:D)),3)</f>
        <v>0</v>
      </c>
      <c r="J613" s="333" t="s">
        <v>5179</v>
      </c>
      <c r="K613" s="333" t="s">
        <v>5193</v>
      </c>
      <c r="L613" s="510">
        <v>22.94</v>
      </c>
      <c r="M613" s="330">
        <f>ROUND(SUMIF(Anlagenbewegungsdaten_AV!B:B,A613,Anlagenbewegungsdaten_AV!C:C),3)</f>
        <v>0</v>
      </c>
      <c r="N613" s="328">
        <f>IF(ISBLANK(L613),ROUND(SUMIF(Anlagenbewegungsdaten_AV!B:B,A613,Anlagenbewegungsdaten_AV!D:D),2),ROUND(M613*L613%,2))</f>
        <v>0</v>
      </c>
      <c r="O613" s="328">
        <f>ROUND(N613-SUMIF(Anlagenbewegungsdaten_AV!B:B,A613,Anlagenbewegungsdaten_AV!D:D),3)</f>
        <v>0</v>
      </c>
    </row>
    <row r="614" spans="1:15" ht="15" customHeight="1" x14ac:dyDescent="0.25">
      <c r="A614" s="261" t="s">
        <v>1784</v>
      </c>
      <c r="B614" s="172" t="s">
        <v>2108</v>
      </c>
      <c r="C614" s="172" t="s">
        <v>4041</v>
      </c>
      <c r="D614" s="172" t="s">
        <v>1629</v>
      </c>
      <c r="E614" s="172" t="s">
        <v>1563</v>
      </c>
      <c r="F614" s="287">
        <v>28.67</v>
      </c>
      <c r="G614" s="331">
        <f>ROUND(SUMIF(Anlagenbewegungsdaten!B:B,A614,Anlagenbewegungsdaten!C:C),3)</f>
        <v>0</v>
      </c>
      <c r="H614" s="332">
        <f>IF(ISBLANK(F614),ROUND(SUMIF(Anlagenbewegungsdaten!B:B,A614,Anlagenbewegungsdaten!D:D),2),ROUND(G614*F614%,2))</f>
        <v>0</v>
      </c>
      <c r="I614" s="332">
        <f>ROUND((H614-SUMIF(Anlagenbewegungsdaten!$B:$B,A614,Anlagenbewegungsdaten!D:D)),3)</f>
        <v>0</v>
      </c>
      <c r="J614" s="333" t="s">
        <v>5179</v>
      </c>
      <c r="K614" s="333" t="s">
        <v>5193</v>
      </c>
      <c r="L614" s="510">
        <v>22.94</v>
      </c>
      <c r="M614" s="330">
        <f>ROUND(SUMIF(Anlagenbewegungsdaten_AV!B:B,A614,Anlagenbewegungsdaten_AV!C:C),3)</f>
        <v>0</v>
      </c>
      <c r="N614" s="328">
        <f>IF(ISBLANK(L614),ROUND(SUMIF(Anlagenbewegungsdaten_AV!B:B,A614,Anlagenbewegungsdaten_AV!D:D),2),ROUND(M614*L614%,2))</f>
        <v>0</v>
      </c>
      <c r="O614" s="328">
        <f>ROUND(N614-SUMIF(Anlagenbewegungsdaten_AV!B:B,A614,Anlagenbewegungsdaten_AV!D:D),3)</f>
        <v>0</v>
      </c>
    </row>
    <row r="615" spans="1:15" ht="15" customHeight="1" x14ac:dyDescent="0.25">
      <c r="A615" s="261" t="s">
        <v>2673</v>
      </c>
      <c r="B615" s="172" t="s">
        <v>2108</v>
      </c>
      <c r="C615" s="172" t="s">
        <v>4041</v>
      </c>
      <c r="D615" s="172" t="s">
        <v>2598</v>
      </c>
      <c r="E615" s="172" t="s">
        <v>2576</v>
      </c>
      <c r="F615" s="287">
        <v>28.64</v>
      </c>
      <c r="G615" s="331">
        <f>ROUND(SUMIF(Anlagenbewegungsdaten!B:B,A615,Anlagenbewegungsdaten!C:C),3)</f>
        <v>0</v>
      </c>
      <c r="H615" s="332">
        <f>IF(ISBLANK(F615),ROUND(SUMIF(Anlagenbewegungsdaten!B:B,A615,Anlagenbewegungsdaten!D:D),2),ROUND(G615*F615%,2))</f>
        <v>0</v>
      </c>
      <c r="I615" s="332">
        <f>ROUND((H615-SUMIF(Anlagenbewegungsdaten!$B:$B,A615,Anlagenbewegungsdaten!D:D)),3)</f>
        <v>0</v>
      </c>
      <c r="J615" s="333" t="s">
        <v>5179</v>
      </c>
      <c r="K615" s="333" t="s">
        <v>5193</v>
      </c>
      <c r="L615" s="510">
        <v>22.91</v>
      </c>
      <c r="M615" s="330">
        <f>ROUND(SUMIF(Anlagenbewegungsdaten_AV!B:B,A615,Anlagenbewegungsdaten_AV!C:C),3)</f>
        <v>0</v>
      </c>
      <c r="N615" s="328">
        <f>IF(ISBLANK(L615),ROUND(SUMIF(Anlagenbewegungsdaten_AV!B:B,A615,Anlagenbewegungsdaten_AV!D:D),2),ROUND(M615*L615%,2))</f>
        <v>0</v>
      </c>
      <c r="O615" s="328">
        <f>ROUND(N615-SUMIF(Anlagenbewegungsdaten_AV!B:B,A615,Anlagenbewegungsdaten_AV!D:D),3)</f>
        <v>0</v>
      </c>
    </row>
    <row r="616" spans="1:15" ht="15" customHeight="1" x14ac:dyDescent="0.25">
      <c r="A616" s="261" t="s">
        <v>3417</v>
      </c>
      <c r="B616" s="172" t="s">
        <v>2108</v>
      </c>
      <c r="C616" s="172" t="s">
        <v>4041</v>
      </c>
      <c r="D616" s="172" t="s">
        <v>3342</v>
      </c>
      <c r="E616" s="172" t="s">
        <v>3320</v>
      </c>
      <c r="F616" s="287">
        <v>28.61</v>
      </c>
      <c r="G616" s="331">
        <f>ROUND(SUMIF(Anlagenbewegungsdaten!B:B,A616,Anlagenbewegungsdaten!C:C),3)</f>
        <v>0</v>
      </c>
      <c r="H616" s="332">
        <f>IF(ISBLANK(F616),ROUND(SUMIF(Anlagenbewegungsdaten!B:B,A616,Anlagenbewegungsdaten!D:D),2),ROUND(G616*F616%,2))</f>
        <v>0</v>
      </c>
      <c r="I616" s="332">
        <f>ROUND((H616-SUMIF(Anlagenbewegungsdaten!$B:$B,A616,Anlagenbewegungsdaten!D:D)),3)</f>
        <v>0</v>
      </c>
      <c r="J616" s="333" t="s">
        <v>5179</v>
      </c>
      <c r="K616" s="333" t="s">
        <v>5193</v>
      </c>
      <c r="L616" s="510">
        <v>22.89</v>
      </c>
      <c r="M616" s="330">
        <f>ROUND(SUMIF(Anlagenbewegungsdaten_AV!B:B,A616,Anlagenbewegungsdaten_AV!C:C),3)</f>
        <v>0</v>
      </c>
      <c r="N616" s="328">
        <f>IF(ISBLANK(L616),ROUND(SUMIF(Anlagenbewegungsdaten_AV!B:B,A616,Anlagenbewegungsdaten_AV!D:D),2),ROUND(M616*L616%,2))</f>
        <v>0</v>
      </c>
      <c r="O616" s="328">
        <f>ROUND(N616-SUMIF(Anlagenbewegungsdaten_AV!B:B,A616,Anlagenbewegungsdaten_AV!D:D),3)</f>
        <v>0</v>
      </c>
    </row>
    <row r="617" spans="1:15" ht="15" customHeight="1" x14ac:dyDescent="0.25">
      <c r="A617" s="273" t="s">
        <v>4190</v>
      </c>
      <c r="B617" s="191" t="s">
        <v>2108</v>
      </c>
      <c r="C617" s="191" t="s">
        <v>4041</v>
      </c>
      <c r="D617" s="191" t="s">
        <v>4115</v>
      </c>
      <c r="E617" s="191" t="s">
        <v>4093</v>
      </c>
      <c r="F617" s="288">
        <v>28.58</v>
      </c>
      <c r="G617" s="331">
        <f>ROUND(SUMIF(Anlagenbewegungsdaten!B:B,A617,Anlagenbewegungsdaten!C:C),3)</f>
        <v>0</v>
      </c>
      <c r="H617" s="332">
        <f>IF(ISBLANK(F617),ROUND(SUMIF(Anlagenbewegungsdaten!B:B,A617,Anlagenbewegungsdaten!D:D),2),ROUND(G617*F617%,2))</f>
        <v>0</v>
      </c>
      <c r="I617" s="332">
        <f>ROUND((H617-SUMIF(Anlagenbewegungsdaten!$B:$B,A617,Anlagenbewegungsdaten!D:D)),3)</f>
        <v>0</v>
      </c>
      <c r="J617" s="333" t="s">
        <v>5179</v>
      </c>
      <c r="K617" s="333" t="s">
        <v>5193</v>
      </c>
      <c r="L617" s="510">
        <v>22.86</v>
      </c>
      <c r="M617" s="330">
        <f>ROUND(SUMIF(Anlagenbewegungsdaten_AV!B:B,A617,Anlagenbewegungsdaten_AV!C:C),3)</f>
        <v>0</v>
      </c>
      <c r="N617" s="328">
        <f>IF(ISBLANK(L617),ROUND(SUMIF(Anlagenbewegungsdaten_AV!B:B,A617,Anlagenbewegungsdaten_AV!D:D),2),ROUND(M617*L617%,2))</f>
        <v>0</v>
      </c>
      <c r="O617" s="328">
        <f>ROUND(N617-SUMIF(Anlagenbewegungsdaten_AV!B:B,A617,Anlagenbewegungsdaten_AV!D:D),3)</f>
        <v>0</v>
      </c>
    </row>
    <row r="618" spans="1:15" ht="15" customHeight="1" x14ac:dyDescent="0.25">
      <c r="A618" s="259" t="s">
        <v>2475</v>
      </c>
      <c r="B618" s="166" t="s">
        <v>2108</v>
      </c>
      <c r="C618" s="166" t="s">
        <v>4041</v>
      </c>
      <c r="D618" s="173" t="s">
        <v>1630</v>
      </c>
      <c r="E618" s="187" t="s">
        <v>2483</v>
      </c>
      <c r="F618" s="180">
        <v>10</v>
      </c>
      <c r="G618" s="331">
        <f>ROUND(SUMIF(Anlagenbewegungsdaten!B:B,A618,Anlagenbewegungsdaten!C:C),3)</f>
        <v>0</v>
      </c>
      <c r="H618" s="332">
        <f>IF(ISBLANK(F618),ROUND(SUMIF(Anlagenbewegungsdaten!B:B,A618,Anlagenbewegungsdaten!D:D),2),ROUND(G618*F618%,2))</f>
        <v>0</v>
      </c>
      <c r="I618" s="332">
        <f>ROUND((H618-SUMIF(Anlagenbewegungsdaten!$B:$B,A618,Anlagenbewegungsdaten!D:D)),3)</f>
        <v>0</v>
      </c>
      <c r="J618" s="333" t="s">
        <v>5179</v>
      </c>
      <c r="K618" s="333" t="s">
        <v>5193</v>
      </c>
      <c r="L618" s="510">
        <v>8</v>
      </c>
      <c r="M618" s="330">
        <f>ROUND(SUMIF(Anlagenbewegungsdaten_AV!B:B,A618,Anlagenbewegungsdaten_AV!C:C),3)</f>
        <v>0</v>
      </c>
      <c r="N618" s="328">
        <f>IF(ISBLANK(L618),ROUND(SUMIF(Anlagenbewegungsdaten_AV!B:B,A618,Anlagenbewegungsdaten_AV!D:D),2),ROUND(M618*L618%,2))</f>
        <v>0</v>
      </c>
      <c r="O618" s="328">
        <f>ROUND(N618-SUMIF(Anlagenbewegungsdaten_AV!B:B,A618,Anlagenbewegungsdaten_AV!D:D),3)</f>
        <v>0</v>
      </c>
    </row>
    <row r="619" spans="1:15" ht="15" customHeight="1" x14ac:dyDescent="0.25">
      <c r="A619" s="261" t="s">
        <v>1785</v>
      </c>
      <c r="B619" s="172" t="s">
        <v>2108</v>
      </c>
      <c r="C619" s="172" t="s">
        <v>4041</v>
      </c>
      <c r="D619" s="172" t="s">
        <v>1632</v>
      </c>
      <c r="E619" s="172" t="s">
        <v>1560</v>
      </c>
      <c r="F619" s="285">
        <v>13</v>
      </c>
      <c r="G619" s="331">
        <f>ROUND(SUMIF(Anlagenbewegungsdaten!B:B,A619,Anlagenbewegungsdaten!C:C),3)</f>
        <v>0</v>
      </c>
      <c r="H619" s="332">
        <f>IF(ISBLANK(F619),ROUND(SUMIF(Anlagenbewegungsdaten!B:B,A619,Anlagenbewegungsdaten!D:D),2),ROUND(G619*F619%,2))</f>
        <v>0</v>
      </c>
      <c r="I619" s="332">
        <f>ROUND((H619-SUMIF(Anlagenbewegungsdaten!$B:$B,A619,Anlagenbewegungsdaten!D:D)),3)</f>
        <v>0</v>
      </c>
      <c r="J619" s="333" t="s">
        <v>5179</v>
      </c>
      <c r="K619" s="333" t="s">
        <v>5193</v>
      </c>
      <c r="L619" s="510">
        <v>10.4</v>
      </c>
      <c r="M619" s="330">
        <f>ROUND(SUMIF(Anlagenbewegungsdaten_AV!B:B,A619,Anlagenbewegungsdaten_AV!C:C),3)</f>
        <v>0</v>
      </c>
      <c r="N619" s="328">
        <f>IF(ISBLANK(L619),ROUND(SUMIF(Anlagenbewegungsdaten_AV!B:B,A619,Anlagenbewegungsdaten_AV!D:D),2),ROUND(M619*L619%,2))</f>
        <v>0</v>
      </c>
      <c r="O619" s="328">
        <f>ROUND(N619-SUMIF(Anlagenbewegungsdaten_AV!B:B,A619,Anlagenbewegungsdaten_AV!D:D),3)</f>
        <v>0</v>
      </c>
    </row>
    <row r="620" spans="1:15" ht="15" customHeight="1" x14ac:dyDescent="0.25">
      <c r="A620" s="261" t="s">
        <v>1786</v>
      </c>
      <c r="B620" s="172" t="s">
        <v>2108</v>
      </c>
      <c r="C620" s="172" t="s">
        <v>4041</v>
      </c>
      <c r="D620" s="172" t="s">
        <v>1634</v>
      </c>
      <c r="E620" s="171" t="s">
        <v>1563</v>
      </c>
      <c r="F620" s="285">
        <v>13</v>
      </c>
      <c r="G620" s="331">
        <f>ROUND(SUMIF(Anlagenbewegungsdaten!B:B,A620,Anlagenbewegungsdaten!C:C),3)</f>
        <v>0</v>
      </c>
      <c r="H620" s="332">
        <f>IF(ISBLANK(F620),ROUND(SUMIF(Anlagenbewegungsdaten!B:B,A620,Anlagenbewegungsdaten!D:D),2),ROUND(G620*F620%,2))</f>
        <v>0</v>
      </c>
      <c r="I620" s="332">
        <f>ROUND((H620-SUMIF(Anlagenbewegungsdaten!$B:$B,A620,Anlagenbewegungsdaten!D:D)),3)</f>
        <v>0</v>
      </c>
      <c r="J620" s="333" t="s">
        <v>5179</v>
      </c>
      <c r="K620" s="333" t="s">
        <v>5193</v>
      </c>
      <c r="L620" s="510">
        <v>10.4</v>
      </c>
      <c r="M620" s="330">
        <f>ROUND(SUMIF(Anlagenbewegungsdaten_AV!B:B,A620,Anlagenbewegungsdaten_AV!C:C),3)</f>
        <v>0</v>
      </c>
      <c r="N620" s="328">
        <f>IF(ISBLANK(L620),ROUND(SUMIF(Anlagenbewegungsdaten_AV!B:B,A620,Anlagenbewegungsdaten_AV!D:D),2),ROUND(M620*L620%,2))</f>
        <v>0</v>
      </c>
      <c r="O620" s="328">
        <f>ROUND(N620-SUMIF(Anlagenbewegungsdaten_AV!B:B,A620,Anlagenbewegungsdaten_AV!D:D),3)</f>
        <v>0</v>
      </c>
    </row>
    <row r="621" spans="1:15" ht="15" customHeight="1" x14ac:dyDescent="0.25">
      <c r="A621" s="261" t="s">
        <v>2674</v>
      </c>
      <c r="B621" s="172" t="s">
        <v>2108</v>
      </c>
      <c r="C621" s="172" t="s">
        <v>4041</v>
      </c>
      <c r="D621" s="172" t="s">
        <v>2600</v>
      </c>
      <c r="E621" s="172" t="s">
        <v>2576</v>
      </c>
      <c r="F621" s="285">
        <v>12.97</v>
      </c>
      <c r="G621" s="331">
        <f>ROUND(SUMIF(Anlagenbewegungsdaten!B:B,A621,Anlagenbewegungsdaten!C:C),3)</f>
        <v>0</v>
      </c>
      <c r="H621" s="332">
        <f>IF(ISBLANK(F621),ROUND(SUMIF(Anlagenbewegungsdaten!B:B,A621,Anlagenbewegungsdaten!D:D),2),ROUND(G621*F621%,2))</f>
        <v>0</v>
      </c>
      <c r="I621" s="332">
        <f>ROUND((H621-SUMIF(Anlagenbewegungsdaten!$B:$B,A621,Anlagenbewegungsdaten!D:D)),3)</f>
        <v>0</v>
      </c>
      <c r="J621" s="333" t="s">
        <v>5179</v>
      </c>
      <c r="K621" s="333" t="s">
        <v>5193</v>
      </c>
      <c r="L621" s="510">
        <v>10.38</v>
      </c>
      <c r="M621" s="330">
        <f>ROUND(SUMIF(Anlagenbewegungsdaten_AV!B:B,A621,Anlagenbewegungsdaten_AV!C:C),3)</f>
        <v>0</v>
      </c>
      <c r="N621" s="328">
        <f>IF(ISBLANK(L621),ROUND(SUMIF(Anlagenbewegungsdaten_AV!B:B,A621,Anlagenbewegungsdaten_AV!D:D),2),ROUND(M621*L621%,2))</f>
        <v>0</v>
      </c>
      <c r="O621" s="328">
        <f>ROUND(N621-SUMIF(Anlagenbewegungsdaten_AV!B:B,A621,Anlagenbewegungsdaten_AV!D:D),3)</f>
        <v>0</v>
      </c>
    </row>
    <row r="622" spans="1:15" ht="15" customHeight="1" x14ac:dyDescent="0.25">
      <c r="A622" s="261" t="s">
        <v>3418</v>
      </c>
      <c r="B622" s="172" t="s">
        <v>2108</v>
      </c>
      <c r="C622" s="172" t="s">
        <v>4041</v>
      </c>
      <c r="D622" s="172" t="s">
        <v>3344</v>
      </c>
      <c r="E622" s="172" t="s">
        <v>3320</v>
      </c>
      <c r="F622" s="285">
        <v>12.94</v>
      </c>
      <c r="G622" s="331">
        <f>ROUND(SUMIF(Anlagenbewegungsdaten!B:B,A622,Anlagenbewegungsdaten!C:C),3)</f>
        <v>0</v>
      </c>
      <c r="H622" s="332">
        <f>IF(ISBLANK(F622),ROUND(SUMIF(Anlagenbewegungsdaten!B:B,A622,Anlagenbewegungsdaten!D:D),2),ROUND(G622*F622%,2))</f>
        <v>0</v>
      </c>
      <c r="I622" s="332">
        <f>ROUND((H622-SUMIF(Anlagenbewegungsdaten!$B:$B,A622,Anlagenbewegungsdaten!D:D)),3)</f>
        <v>0</v>
      </c>
      <c r="J622" s="333" t="s">
        <v>5179</v>
      </c>
      <c r="K622" s="333" t="s">
        <v>5193</v>
      </c>
      <c r="L622" s="510">
        <v>10.35</v>
      </c>
      <c r="M622" s="330">
        <f>ROUND(SUMIF(Anlagenbewegungsdaten_AV!B:B,A622,Anlagenbewegungsdaten_AV!C:C),3)</f>
        <v>0</v>
      </c>
      <c r="N622" s="328">
        <f>IF(ISBLANK(L622),ROUND(SUMIF(Anlagenbewegungsdaten_AV!B:B,A622,Anlagenbewegungsdaten_AV!D:D),2),ROUND(M622*L622%,2))</f>
        <v>0</v>
      </c>
      <c r="O622" s="328">
        <f>ROUND(N622-SUMIF(Anlagenbewegungsdaten_AV!B:B,A622,Anlagenbewegungsdaten_AV!D:D),3)</f>
        <v>0</v>
      </c>
    </row>
    <row r="623" spans="1:15" ht="15" customHeight="1" x14ac:dyDescent="0.25">
      <c r="A623" s="273" t="s">
        <v>4191</v>
      </c>
      <c r="B623" s="191" t="s">
        <v>2108</v>
      </c>
      <c r="C623" s="191" t="s">
        <v>4041</v>
      </c>
      <c r="D623" s="191" t="s">
        <v>4117</v>
      </c>
      <c r="E623" s="191" t="s">
        <v>4093</v>
      </c>
      <c r="F623" s="286">
        <v>12.91</v>
      </c>
      <c r="G623" s="331">
        <f>ROUND(SUMIF(Anlagenbewegungsdaten!B:B,A623,Anlagenbewegungsdaten!C:C),3)</f>
        <v>0</v>
      </c>
      <c r="H623" s="332">
        <f>IF(ISBLANK(F623),ROUND(SUMIF(Anlagenbewegungsdaten!B:B,A623,Anlagenbewegungsdaten!D:D),2),ROUND(G623*F623%,2))</f>
        <v>0</v>
      </c>
      <c r="I623" s="332">
        <f>ROUND((H623-SUMIF(Anlagenbewegungsdaten!$B:$B,A623,Anlagenbewegungsdaten!D:D)),3)</f>
        <v>0</v>
      </c>
      <c r="J623" s="333" t="s">
        <v>5179</v>
      </c>
      <c r="K623" s="333" t="s">
        <v>5193</v>
      </c>
      <c r="L623" s="510">
        <v>10.33</v>
      </c>
      <c r="M623" s="330">
        <f>ROUND(SUMIF(Anlagenbewegungsdaten_AV!B:B,A623,Anlagenbewegungsdaten_AV!C:C),3)</f>
        <v>0</v>
      </c>
      <c r="N623" s="328">
        <f>IF(ISBLANK(L623),ROUND(SUMIF(Anlagenbewegungsdaten_AV!B:B,A623,Anlagenbewegungsdaten_AV!D:D),2),ROUND(M623*L623%,2))</f>
        <v>0</v>
      </c>
      <c r="O623" s="328">
        <f>ROUND(N623-SUMIF(Anlagenbewegungsdaten_AV!B:B,A623,Anlagenbewegungsdaten_AV!D:D),3)</f>
        <v>0</v>
      </c>
    </row>
    <row r="624" spans="1:15" ht="15" customHeight="1" x14ac:dyDescent="0.25">
      <c r="A624" s="261" t="s">
        <v>1787</v>
      </c>
      <c r="B624" s="171" t="s">
        <v>2108</v>
      </c>
      <c r="C624" s="171" t="s">
        <v>4041</v>
      </c>
      <c r="D624" s="172" t="s">
        <v>1636</v>
      </c>
      <c r="E624" s="190" t="s">
        <v>2483</v>
      </c>
      <c r="F624" s="287">
        <v>11</v>
      </c>
      <c r="G624" s="331">
        <f>ROUND(SUMIF(Anlagenbewegungsdaten!B:B,A624,Anlagenbewegungsdaten!C:C),3)</f>
        <v>0</v>
      </c>
      <c r="H624" s="332">
        <f>IF(ISBLANK(F624),ROUND(SUMIF(Anlagenbewegungsdaten!B:B,A624,Anlagenbewegungsdaten!D:D),2),ROUND(G624*F624%,2))</f>
        <v>0</v>
      </c>
      <c r="I624" s="332">
        <f>ROUND((H624-SUMIF(Anlagenbewegungsdaten!$B:$B,A624,Anlagenbewegungsdaten!D:D)),3)</f>
        <v>0</v>
      </c>
      <c r="J624" s="333" t="s">
        <v>5179</v>
      </c>
      <c r="K624" s="333" t="s">
        <v>5193</v>
      </c>
      <c r="L624" s="510">
        <v>8.8000000000000007</v>
      </c>
      <c r="M624" s="330">
        <f>ROUND(SUMIF(Anlagenbewegungsdaten_AV!B:B,A624,Anlagenbewegungsdaten_AV!C:C),3)</f>
        <v>0</v>
      </c>
      <c r="N624" s="328">
        <f>IF(ISBLANK(L624),ROUND(SUMIF(Anlagenbewegungsdaten_AV!B:B,A624,Anlagenbewegungsdaten_AV!D:D),2),ROUND(M624*L624%,2))</f>
        <v>0</v>
      </c>
      <c r="O624" s="328">
        <f>ROUND(N624-SUMIF(Anlagenbewegungsdaten_AV!B:B,A624,Anlagenbewegungsdaten_AV!D:D),3)</f>
        <v>0</v>
      </c>
    </row>
    <row r="625" spans="1:15" ht="15" customHeight="1" x14ac:dyDescent="0.25">
      <c r="A625" s="261" t="s">
        <v>1788</v>
      </c>
      <c r="B625" s="172" t="s">
        <v>2108</v>
      </c>
      <c r="C625" s="172" t="s">
        <v>4041</v>
      </c>
      <c r="D625" s="172" t="s">
        <v>1638</v>
      </c>
      <c r="E625" s="172" t="s">
        <v>1560</v>
      </c>
      <c r="F625" s="285">
        <v>14</v>
      </c>
      <c r="G625" s="331">
        <f>ROUND(SUMIF(Anlagenbewegungsdaten!B:B,A625,Anlagenbewegungsdaten!C:C),3)</f>
        <v>0</v>
      </c>
      <c r="H625" s="332">
        <f>IF(ISBLANK(F625),ROUND(SUMIF(Anlagenbewegungsdaten!B:B,A625,Anlagenbewegungsdaten!D:D),2),ROUND(G625*F625%,2))</f>
        <v>0</v>
      </c>
      <c r="I625" s="332">
        <f>ROUND((H625-SUMIF(Anlagenbewegungsdaten!$B:$B,A625,Anlagenbewegungsdaten!D:D)),3)</f>
        <v>0</v>
      </c>
      <c r="J625" s="333" t="s">
        <v>5179</v>
      </c>
      <c r="K625" s="333" t="s">
        <v>5193</v>
      </c>
      <c r="L625" s="510">
        <v>11.2</v>
      </c>
      <c r="M625" s="330">
        <f>ROUND(SUMIF(Anlagenbewegungsdaten_AV!B:B,A625,Anlagenbewegungsdaten_AV!C:C),3)</f>
        <v>0</v>
      </c>
      <c r="N625" s="328">
        <f>IF(ISBLANK(L625),ROUND(SUMIF(Anlagenbewegungsdaten_AV!B:B,A625,Anlagenbewegungsdaten_AV!D:D),2),ROUND(M625*L625%,2))</f>
        <v>0</v>
      </c>
      <c r="O625" s="328">
        <f>ROUND(N625-SUMIF(Anlagenbewegungsdaten_AV!B:B,A625,Anlagenbewegungsdaten_AV!D:D),3)</f>
        <v>0</v>
      </c>
    </row>
    <row r="626" spans="1:15" ht="15" customHeight="1" x14ac:dyDescent="0.25">
      <c r="A626" s="261" t="s">
        <v>1789</v>
      </c>
      <c r="B626" s="172" t="s">
        <v>2108</v>
      </c>
      <c r="C626" s="172" t="s">
        <v>4041</v>
      </c>
      <c r="D626" s="172" t="s">
        <v>1640</v>
      </c>
      <c r="E626" s="171" t="s">
        <v>1563</v>
      </c>
      <c r="F626" s="285">
        <v>14</v>
      </c>
      <c r="G626" s="331">
        <f>ROUND(SUMIF(Anlagenbewegungsdaten!B:B,A626,Anlagenbewegungsdaten!C:C),3)</f>
        <v>0</v>
      </c>
      <c r="H626" s="332">
        <f>IF(ISBLANK(F626),ROUND(SUMIF(Anlagenbewegungsdaten!B:B,A626,Anlagenbewegungsdaten!D:D),2),ROUND(G626*F626%,2))</f>
        <v>0</v>
      </c>
      <c r="I626" s="332">
        <f>ROUND((H626-SUMIF(Anlagenbewegungsdaten!$B:$B,A626,Anlagenbewegungsdaten!D:D)),3)</f>
        <v>0</v>
      </c>
      <c r="J626" s="333" t="s">
        <v>5179</v>
      </c>
      <c r="K626" s="333" t="s">
        <v>5193</v>
      </c>
      <c r="L626" s="510">
        <v>11.2</v>
      </c>
      <c r="M626" s="330">
        <f>ROUND(SUMIF(Anlagenbewegungsdaten_AV!B:B,A626,Anlagenbewegungsdaten_AV!C:C),3)</f>
        <v>0</v>
      </c>
      <c r="N626" s="328">
        <f>IF(ISBLANK(L626),ROUND(SUMIF(Anlagenbewegungsdaten_AV!B:B,A626,Anlagenbewegungsdaten_AV!D:D),2),ROUND(M626*L626%,2))</f>
        <v>0</v>
      </c>
      <c r="O626" s="328">
        <f>ROUND(N626-SUMIF(Anlagenbewegungsdaten_AV!B:B,A626,Anlagenbewegungsdaten_AV!D:D),3)</f>
        <v>0</v>
      </c>
    </row>
    <row r="627" spans="1:15" ht="15" customHeight="1" x14ac:dyDescent="0.25">
      <c r="A627" s="261" t="s">
        <v>2675</v>
      </c>
      <c r="B627" s="172" t="s">
        <v>2108</v>
      </c>
      <c r="C627" s="172" t="s">
        <v>4041</v>
      </c>
      <c r="D627" s="172" t="s">
        <v>2602</v>
      </c>
      <c r="E627" s="172" t="s">
        <v>2576</v>
      </c>
      <c r="F627" s="285">
        <v>13.97</v>
      </c>
      <c r="G627" s="331">
        <f>ROUND(SUMIF(Anlagenbewegungsdaten!B:B,A627,Anlagenbewegungsdaten!C:C),3)</f>
        <v>0</v>
      </c>
      <c r="H627" s="332">
        <f>IF(ISBLANK(F627),ROUND(SUMIF(Anlagenbewegungsdaten!B:B,A627,Anlagenbewegungsdaten!D:D),2),ROUND(G627*F627%,2))</f>
        <v>0</v>
      </c>
      <c r="I627" s="332">
        <f>ROUND((H627-SUMIF(Anlagenbewegungsdaten!$B:$B,A627,Anlagenbewegungsdaten!D:D)),3)</f>
        <v>0</v>
      </c>
      <c r="J627" s="333" t="s">
        <v>5179</v>
      </c>
      <c r="K627" s="333" t="s">
        <v>5193</v>
      </c>
      <c r="L627" s="510">
        <v>11.18</v>
      </c>
      <c r="M627" s="330">
        <f>ROUND(SUMIF(Anlagenbewegungsdaten_AV!B:B,A627,Anlagenbewegungsdaten_AV!C:C),3)</f>
        <v>0</v>
      </c>
      <c r="N627" s="328">
        <f>IF(ISBLANK(L627),ROUND(SUMIF(Anlagenbewegungsdaten_AV!B:B,A627,Anlagenbewegungsdaten_AV!D:D),2),ROUND(M627*L627%,2))</f>
        <v>0</v>
      </c>
      <c r="O627" s="328">
        <f>ROUND(N627-SUMIF(Anlagenbewegungsdaten_AV!B:B,A627,Anlagenbewegungsdaten_AV!D:D),3)</f>
        <v>0</v>
      </c>
    </row>
    <row r="628" spans="1:15" ht="15" customHeight="1" x14ac:dyDescent="0.25">
      <c r="A628" s="261" t="s">
        <v>3419</v>
      </c>
      <c r="B628" s="172" t="s">
        <v>2108</v>
      </c>
      <c r="C628" s="172" t="s">
        <v>4041</v>
      </c>
      <c r="D628" s="172" t="s">
        <v>3346</v>
      </c>
      <c r="E628" s="172" t="s">
        <v>3320</v>
      </c>
      <c r="F628" s="285">
        <v>13.94</v>
      </c>
      <c r="G628" s="331">
        <f>ROUND(SUMIF(Anlagenbewegungsdaten!B:B,A628,Anlagenbewegungsdaten!C:C),3)</f>
        <v>0</v>
      </c>
      <c r="H628" s="332">
        <f>IF(ISBLANK(F628),ROUND(SUMIF(Anlagenbewegungsdaten!B:B,A628,Anlagenbewegungsdaten!D:D),2),ROUND(G628*F628%,2))</f>
        <v>0</v>
      </c>
      <c r="I628" s="332">
        <f>ROUND((H628-SUMIF(Anlagenbewegungsdaten!$B:$B,A628,Anlagenbewegungsdaten!D:D)),3)</f>
        <v>0</v>
      </c>
      <c r="J628" s="333" t="s">
        <v>5179</v>
      </c>
      <c r="K628" s="333" t="s">
        <v>5193</v>
      </c>
      <c r="L628" s="510">
        <v>11.15</v>
      </c>
      <c r="M628" s="330">
        <f>ROUND(SUMIF(Anlagenbewegungsdaten_AV!B:B,A628,Anlagenbewegungsdaten_AV!C:C),3)</f>
        <v>0</v>
      </c>
      <c r="N628" s="328">
        <f>IF(ISBLANK(L628),ROUND(SUMIF(Anlagenbewegungsdaten_AV!B:B,A628,Anlagenbewegungsdaten_AV!D:D),2),ROUND(M628*L628%,2))</f>
        <v>0</v>
      </c>
      <c r="O628" s="328">
        <f>ROUND(N628-SUMIF(Anlagenbewegungsdaten_AV!B:B,A628,Anlagenbewegungsdaten_AV!D:D),3)</f>
        <v>0</v>
      </c>
    </row>
    <row r="629" spans="1:15" ht="15" customHeight="1" x14ac:dyDescent="0.25">
      <c r="A629" s="273" t="s">
        <v>4192</v>
      </c>
      <c r="B629" s="191" t="s">
        <v>2108</v>
      </c>
      <c r="C629" s="191" t="s">
        <v>4041</v>
      </c>
      <c r="D629" s="191" t="s">
        <v>4119</v>
      </c>
      <c r="E629" s="191" t="s">
        <v>4093</v>
      </c>
      <c r="F629" s="286">
        <v>13.91</v>
      </c>
      <c r="G629" s="331">
        <f>ROUND(SUMIF(Anlagenbewegungsdaten!B:B,A629,Anlagenbewegungsdaten!C:C),3)</f>
        <v>0</v>
      </c>
      <c r="H629" s="332">
        <f>IF(ISBLANK(F629),ROUND(SUMIF(Anlagenbewegungsdaten!B:B,A629,Anlagenbewegungsdaten!D:D),2),ROUND(G629*F629%,2))</f>
        <v>0</v>
      </c>
      <c r="I629" s="332">
        <f>ROUND((H629-SUMIF(Anlagenbewegungsdaten!$B:$B,A629,Anlagenbewegungsdaten!D:D)),3)</f>
        <v>0</v>
      </c>
      <c r="J629" s="333" t="s">
        <v>5179</v>
      </c>
      <c r="K629" s="333" t="s">
        <v>5193</v>
      </c>
      <c r="L629" s="510">
        <v>11.13</v>
      </c>
      <c r="M629" s="330">
        <f>ROUND(SUMIF(Anlagenbewegungsdaten_AV!B:B,A629,Anlagenbewegungsdaten_AV!C:C),3)</f>
        <v>0</v>
      </c>
      <c r="N629" s="328">
        <f>IF(ISBLANK(L629),ROUND(SUMIF(Anlagenbewegungsdaten_AV!B:B,A629,Anlagenbewegungsdaten_AV!D:D),2),ROUND(M629*L629%,2))</f>
        <v>0</v>
      </c>
      <c r="O629" s="328">
        <f>ROUND(N629-SUMIF(Anlagenbewegungsdaten_AV!B:B,A629,Anlagenbewegungsdaten_AV!D:D),3)</f>
        <v>0</v>
      </c>
    </row>
    <row r="630" spans="1:15" ht="15" customHeight="1" x14ac:dyDescent="0.25">
      <c r="A630" s="259" t="s">
        <v>2476</v>
      </c>
      <c r="B630" s="166" t="s">
        <v>2108</v>
      </c>
      <c r="C630" s="166" t="s">
        <v>4041</v>
      </c>
      <c r="D630" s="173" t="s">
        <v>1641</v>
      </c>
      <c r="E630" s="187" t="s">
        <v>2483</v>
      </c>
      <c r="F630" s="180">
        <v>16</v>
      </c>
      <c r="G630" s="331">
        <f>ROUND(SUMIF(Anlagenbewegungsdaten!B:B,A630,Anlagenbewegungsdaten!C:C),3)</f>
        <v>0</v>
      </c>
      <c r="H630" s="332">
        <f>IF(ISBLANK(F630),ROUND(SUMIF(Anlagenbewegungsdaten!B:B,A630,Anlagenbewegungsdaten!D:D),2),ROUND(G630*F630%,2))</f>
        <v>0</v>
      </c>
      <c r="I630" s="332">
        <f>ROUND((H630-SUMIF(Anlagenbewegungsdaten!$B:$B,A630,Anlagenbewegungsdaten!D:D)),3)</f>
        <v>0</v>
      </c>
      <c r="J630" s="333" t="s">
        <v>5179</v>
      </c>
      <c r="K630" s="333" t="s">
        <v>5193</v>
      </c>
      <c r="L630" s="510">
        <v>12.8</v>
      </c>
      <c r="M630" s="330">
        <f>ROUND(SUMIF(Anlagenbewegungsdaten_AV!B:B,A630,Anlagenbewegungsdaten_AV!C:C),3)</f>
        <v>0</v>
      </c>
      <c r="N630" s="328">
        <f>IF(ISBLANK(L630),ROUND(SUMIF(Anlagenbewegungsdaten_AV!B:B,A630,Anlagenbewegungsdaten_AV!D:D),2),ROUND(M630*L630%,2))</f>
        <v>0</v>
      </c>
      <c r="O630" s="328">
        <f>ROUND(N630-SUMIF(Anlagenbewegungsdaten_AV!B:B,A630,Anlagenbewegungsdaten_AV!D:D),3)</f>
        <v>0</v>
      </c>
    </row>
    <row r="631" spans="1:15" ht="15" customHeight="1" x14ac:dyDescent="0.25">
      <c r="A631" s="261" t="s">
        <v>1790</v>
      </c>
      <c r="B631" s="172" t="s">
        <v>2108</v>
      </c>
      <c r="C631" s="172" t="s">
        <v>4041</v>
      </c>
      <c r="D631" s="172" t="s">
        <v>1643</v>
      </c>
      <c r="E631" s="172" t="s">
        <v>1560</v>
      </c>
      <c r="F631" s="287">
        <v>19</v>
      </c>
      <c r="G631" s="331">
        <f>ROUND(SUMIF(Anlagenbewegungsdaten!B:B,A631,Anlagenbewegungsdaten!C:C),3)</f>
        <v>0</v>
      </c>
      <c r="H631" s="332">
        <f>IF(ISBLANK(F631),ROUND(SUMIF(Anlagenbewegungsdaten!B:B,A631,Anlagenbewegungsdaten!D:D),2),ROUND(G631*F631%,2))</f>
        <v>0</v>
      </c>
      <c r="I631" s="332">
        <f>ROUND((H631-SUMIF(Anlagenbewegungsdaten!$B:$B,A631,Anlagenbewegungsdaten!D:D)),3)</f>
        <v>0</v>
      </c>
      <c r="J631" s="333" t="s">
        <v>5179</v>
      </c>
      <c r="K631" s="333" t="s">
        <v>5193</v>
      </c>
      <c r="L631" s="510">
        <v>15.2</v>
      </c>
      <c r="M631" s="330">
        <f>ROUND(SUMIF(Anlagenbewegungsdaten_AV!B:B,A631,Anlagenbewegungsdaten_AV!C:C),3)</f>
        <v>0</v>
      </c>
      <c r="N631" s="328">
        <f>IF(ISBLANK(L631),ROUND(SUMIF(Anlagenbewegungsdaten_AV!B:B,A631,Anlagenbewegungsdaten_AV!D:D),2),ROUND(M631*L631%,2))</f>
        <v>0</v>
      </c>
      <c r="O631" s="328">
        <f>ROUND(N631-SUMIF(Anlagenbewegungsdaten_AV!B:B,A631,Anlagenbewegungsdaten_AV!D:D),3)</f>
        <v>0</v>
      </c>
    </row>
    <row r="632" spans="1:15" ht="15" customHeight="1" x14ac:dyDescent="0.25">
      <c r="A632" s="261" t="s">
        <v>1791</v>
      </c>
      <c r="B632" s="172" t="s">
        <v>2108</v>
      </c>
      <c r="C632" s="172" t="s">
        <v>4041</v>
      </c>
      <c r="D632" s="172" t="s">
        <v>1645</v>
      </c>
      <c r="E632" s="171" t="s">
        <v>1563</v>
      </c>
      <c r="F632" s="287">
        <v>19</v>
      </c>
      <c r="G632" s="331">
        <f>ROUND(SUMIF(Anlagenbewegungsdaten!B:B,A632,Anlagenbewegungsdaten!C:C),3)</f>
        <v>0</v>
      </c>
      <c r="H632" s="332">
        <f>IF(ISBLANK(F632),ROUND(SUMIF(Anlagenbewegungsdaten!B:B,A632,Anlagenbewegungsdaten!D:D),2),ROUND(G632*F632%,2))</f>
        <v>0</v>
      </c>
      <c r="I632" s="332">
        <f>ROUND((H632-SUMIF(Anlagenbewegungsdaten!$B:$B,A632,Anlagenbewegungsdaten!D:D)),3)</f>
        <v>0</v>
      </c>
      <c r="J632" s="333" t="s">
        <v>5179</v>
      </c>
      <c r="K632" s="333" t="s">
        <v>5193</v>
      </c>
      <c r="L632" s="510">
        <v>15.2</v>
      </c>
      <c r="M632" s="330">
        <f>ROUND(SUMIF(Anlagenbewegungsdaten_AV!B:B,A632,Anlagenbewegungsdaten_AV!C:C),3)</f>
        <v>0</v>
      </c>
      <c r="N632" s="328">
        <f>IF(ISBLANK(L632),ROUND(SUMIF(Anlagenbewegungsdaten_AV!B:B,A632,Anlagenbewegungsdaten_AV!D:D),2),ROUND(M632*L632%,2))</f>
        <v>0</v>
      </c>
      <c r="O632" s="328">
        <f>ROUND(N632-SUMIF(Anlagenbewegungsdaten_AV!B:B,A632,Anlagenbewegungsdaten_AV!D:D),3)</f>
        <v>0</v>
      </c>
    </row>
    <row r="633" spans="1:15" ht="15" customHeight="1" x14ac:dyDescent="0.25">
      <c r="A633" s="261" t="s">
        <v>2676</v>
      </c>
      <c r="B633" s="172" t="s">
        <v>2108</v>
      </c>
      <c r="C633" s="172" t="s">
        <v>4041</v>
      </c>
      <c r="D633" s="172" t="s">
        <v>2604</v>
      </c>
      <c r="E633" s="172" t="s">
        <v>2576</v>
      </c>
      <c r="F633" s="287">
        <v>18.97</v>
      </c>
      <c r="G633" s="331">
        <f>ROUND(SUMIF(Anlagenbewegungsdaten!B:B,A633,Anlagenbewegungsdaten!C:C),3)</f>
        <v>0</v>
      </c>
      <c r="H633" s="332">
        <f>IF(ISBLANK(F633),ROUND(SUMIF(Anlagenbewegungsdaten!B:B,A633,Anlagenbewegungsdaten!D:D),2),ROUND(G633*F633%,2))</f>
        <v>0</v>
      </c>
      <c r="I633" s="332">
        <f>ROUND((H633-SUMIF(Anlagenbewegungsdaten!$B:$B,A633,Anlagenbewegungsdaten!D:D)),3)</f>
        <v>0</v>
      </c>
      <c r="J633" s="333" t="s">
        <v>5179</v>
      </c>
      <c r="K633" s="333" t="s">
        <v>5193</v>
      </c>
      <c r="L633" s="510">
        <v>15.18</v>
      </c>
      <c r="M633" s="330">
        <f>ROUND(SUMIF(Anlagenbewegungsdaten_AV!B:B,A633,Anlagenbewegungsdaten_AV!C:C),3)</f>
        <v>0</v>
      </c>
      <c r="N633" s="328">
        <f>IF(ISBLANK(L633),ROUND(SUMIF(Anlagenbewegungsdaten_AV!B:B,A633,Anlagenbewegungsdaten_AV!D:D),2),ROUND(M633*L633%,2))</f>
        <v>0</v>
      </c>
      <c r="O633" s="328">
        <f>ROUND(N633-SUMIF(Anlagenbewegungsdaten_AV!B:B,A633,Anlagenbewegungsdaten_AV!D:D),3)</f>
        <v>0</v>
      </c>
    </row>
    <row r="634" spans="1:15" ht="15" customHeight="1" x14ac:dyDescent="0.25">
      <c r="A634" s="261" t="s">
        <v>3420</v>
      </c>
      <c r="B634" s="172" t="s">
        <v>2108</v>
      </c>
      <c r="C634" s="172" t="s">
        <v>4041</v>
      </c>
      <c r="D634" s="172" t="s">
        <v>3348</v>
      </c>
      <c r="E634" s="172" t="s">
        <v>3320</v>
      </c>
      <c r="F634" s="287">
        <v>18.939999999999998</v>
      </c>
      <c r="G634" s="331">
        <f>ROUND(SUMIF(Anlagenbewegungsdaten!B:B,A634,Anlagenbewegungsdaten!C:C),3)</f>
        <v>0</v>
      </c>
      <c r="H634" s="332">
        <f>IF(ISBLANK(F634),ROUND(SUMIF(Anlagenbewegungsdaten!B:B,A634,Anlagenbewegungsdaten!D:D),2),ROUND(G634*F634%,2))</f>
        <v>0</v>
      </c>
      <c r="I634" s="332">
        <f>ROUND((H634-SUMIF(Anlagenbewegungsdaten!$B:$B,A634,Anlagenbewegungsdaten!D:D)),3)</f>
        <v>0</v>
      </c>
      <c r="J634" s="333" t="s">
        <v>5179</v>
      </c>
      <c r="K634" s="333" t="s">
        <v>5193</v>
      </c>
      <c r="L634" s="510">
        <v>15.15</v>
      </c>
      <c r="M634" s="330">
        <f>ROUND(SUMIF(Anlagenbewegungsdaten_AV!B:B,A634,Anlagenbewegungsdaten_AV!C:C),3)</f>
        <v>0</v>
      </c>
      <c r="N634" s="328">
        <f>IF(ISBLANK(L634),ROUND(SUMIF(Anlagenbewegungsdaten_AV!B:B,A634,Anlagenbewegungsdaten_AV!D:D),2),ROUND(M634*L634%,2))</f>
        <v>0</v>
      </c>
      <c r="O634" s="328">
        <f>ROUND(N634-SUMIF(Anlagenbewegungsdaten_AV!B:B,A634,Anlagenbewegungsdaten_AV!D:D),3)</f>
        <v>0</v>
      </c>
    </row>
    <row r="635" spans="1:15" ht="15" customHeight="1" x14ac:dyDescent="0.25">
      <c r="A635" s="273" t="s">
        <v>4193</v>
      </c>
      <c r="B635" s="191" t="s">
        <v>2108</v>
      </c>
      <c r="C635" s="191" t="s">
        <v>4041</v>
      </c>
      <c r="D635" s="191" t="s">
        <v>4121</v>
      </c>
      <c r="E635" s="191" t="s">
        <v>4093</v>
      </c>
      <c r="F635" s="288">
        <v>18.91</v>
      </c>
      <c r="G635" s="331">
        <f>ROUND(SUMIF(Anlagenbewegungsdaten!B:B,A635,Anlagenbewegungsdaten!C:C),3)</f>
        <v>0</v>
      </c>
      <c r="H635" s="332">
        <f>IF(ISBLANK(F635),ROUND(SUMIF(Anlagenbewegungsdaten!B:B,A635,Anlagenbewegungsdaten!D:D),2),ROUND(G635*F635%,2))</f>
        <v>0</v>
      </c>
      <c r="I635" s="332">
        <f>ROUND((H635-SUMIF(Anlagenbewegungsdaten!$B:$B,A635,Anlagenbewegungsdaten!D:D)),3)</f>
        <v>0</v>
      </c>
      <c r="J635" s="333" t="s">
        <v>5179</v>
      </c>
      <c r="K635" s="333" t="s">
        <v>5193</v>
      </c>
      <c r="L635" s="510">
        <v>15.13</v>
      </c>
      <c r="M635" s="330">
        <f>ROUND(SUMIF(Anlagenbewegungsdaten_AV!B:B,A635,Anlagenbewegungsdaten_AV!C:C),3)</f>
        <v>0</v>
      </c>
      <c r="N635" s="328">
        <f>IF(ISBLANK(L635),ROUND(SUMIF(Anlagenbewegungsdaten_AV!B:B,A635,Anlagenbewegungsdaten_AV!D:D),2),ROUND(M635*L635%,2))</f>
        <v>0</v>
      </c>
      <c r="O635" s="328">
        <f>ROUND(N635-SUMIF(Anlagenbewegungsdaten_AV!B:B,A635,Anlagenbewegungsdaten_AV!D:D),3)</f>
        <v>0</v>
      </c>
    </row>
    <row r="636" spans="1:15" ht="15" customHeight="1" x14ac:dyDescent="0.25">
      <c r="A636" s="261" t="s">
        <v>1792</v>
      </c>
      <c r="B636" s="171" t="s">
        <v>2108</v>
      </c>
      <c r="C636" s="171" t="s">
        <v>4041</v>
      </c>
      <c r="D636" s="172" t="s">
        <v>1647</v>
      </c>
      <c r="E636" s="190" t="s">
        <v>2483</v>
      </c>
      <c r="F636" s="287">
        <v>17</v>
      </c>
      <c r="G636" s="331">
        <f>ROUND(SUMIF(Anlagenbewegungsdaten!B:B,A636,Anlagenbewegungsdaten!C:C),3)</f>
        <v>0</v>
      </c>
      <c r="H636" s="332">
        <f>IF(ISBLANK(F636),ROUND(SUMIF(Anlagenbewegungsdaten!B:B,A636,Anlagenbewegungsdaten!D:D),2),ROUND(G636*F636%,2))</f>
        <v>0</v>
      </c>
      <c r="I636" s="332">
        <f>ROUND((H636-SUMIF(Anlagenbewegungsdaten!$B:$B,A636,Anlagenbewegungsdaten!D:D)),3)</f>
        <v>0</v>
      </c>
      <c r="J636" s="333" t="s">
        <v>5179</v>
      </c>
      <c r="K636" s="333" t="s">
        <v>5193</v>
      </c>
      <c r="L636" s="510">
        <v>13.6</v>
      </c>
      <c r="M636" s="330">
        <f>ROUND(SUMIF(Anlagenbewegungsdaten_AV!B:B,A636,Anlagenbewegungsdaten_AV!C:C),3)</f>
        <v>0</v>
      </c>
      <c r="N636" s="328">
        <f>IF(ISBLANK(L636),ROUND(SUMIF(Anlagenbewegungsdaten_AV!B:B,A636,Anlagenbewegungsdaten_AV!D:D),2),ROUND(M636*L636%,2))</f>
        <v>0</v>
      </c>
      <c r="O636" s="328">
        <f>ROUND(N636-SUMIF(Anlagenbewegungsdaten_AV!B:B,A636,Anlagenbewegungsdaten_AV!D:D),3)</f>
        <v>0</v>
      </c>
    </row>
    <row r="637" spans="1:15" ht="15" customHeight="1" x14ac:dyDescent="0.25">
      <c r="A637" s="261" t="s">
        <v>1793</v>
      </c>
      <c r="B637" s="172" t="s">
        <v>2108</v>
      </c>
      <c r="C637" s="172" t="s">
        <v>4041</v>
      </c>
      <c r="D637" s="172" t="s">
        <v>231</v>
      </c>
      <c r="E637" s="172" t="s">
        <v>1560</v>
      </c>
      <c r="F637" s="287">
        <v>20</v>
      </c>
      <c r="G637" s="331">
        <f>ROUND(SUMIF(Anlagenbewegungsdaten!B:B,A637,Anlagenbewegungsdaten!C:C),3)</f>
        <v>0</v>
      </c>
      <c r="H637" s="332">
        <f>IF(ISBLANK(F637),ROUND(SUMIF(Anlagenbewegungsdaten!B:B,A637,Anlagenbewegungsdaten!D:D),2),ROUND(G637*F637%,2))</f>
        <v>0</v>
      </c>
      <c r="I637" s="332">
        <f>ROUND((H637-SUMIF(Anlagenbewegungsdaten!$B:$B,A637,Anlagenbewegungsdaten!D:D)),3)</f>
        <v>0</v>
      </c>
      <c r="J637" s="333" t="s">
        <v>5179</v>
      </c>
      <c r="K637" s="333" t="s">
        <v>5193</v>
      </c>
      <c r="L637" s="510">
        <v>16</v>
      </c>
      <c r="M637" s="330">
        <f>ROUND(SUMIF(Anlagenbewegungsdaten_AV!B:B,A637,Anlagenbewegungsdaten_AV!C:C),3)</f>
        <v>0</v>
      </c>
      <c r="N637" s="328">
        <f>IF(ISBLANK(L637),ROUND(SUMIF(Anlagenbewegungsdaten_AV!B:B,A637,Anlagenbewegungsdaten_AV!D:D),2),ROUND(M637*L637%,2))</f>
        <v>0</v>
      </c>
      <c r="O637" s="328">
        <f>ROUND(N637-SUMIF(Anlagenbewegungsdaten_AV!B:B,A637,Anlagenbewegungsdaten_AV!D:D),3)</f>
        <v>0</v>
      </c>
    </row>
    <row r="638" spans="1:15" ht="15" customHeight="1" x14ac:dyDescent="0.25">
      <c r="A638" s="261" t="s">
        <v>1794</v>
      </c>
      <c r="B638" s="172" t="s">
        <v>2108</v>
      </c>
      <c r="C638" s="172" t="s">
        <v>4041</v>
      </c>
      <c r="D638" s="172" t="s">
        <v>233</v>
      </c>
      <c r="E638" s="171" t="s">
        <v>1563</v>
      </c>
      <c r="F638" s="287">
        <v>20</v>
      </c>
      <c r="G638" s="331">
        <f>ROUND(SUMIF(Anlagenbewegungsdaten!B:B,A638,Anlagenbewegungsdaten!C:C),3)</f>
        <v>0</v>
      </c>
      <c r="H638" s="332">
        <f>IF(ISBLANK(F638),ROUND(SUMIF(Anlagenbewegungsdaten!B:B,A638,Anlagenbewegungsdaten!D:D),2),ROUND(G638*F638%,2))</f>
        <v>0</v>
      </c>
      <c r="I638" s="332">
        <f>ROUND((H638-SUMIF(Anlagenbewegungsdaten!$B:$B,A638,Anlagenbewegungsdaten!D:D)),3)</f>
        <v>0</v>
      </c>
      <c r="J638" s="333" t="s">
        <v>5179</v>
      </c>
      <c r="K638" s="333" t="s">
        <v>5193</v>
      </c>
      <c r="L638" s="510">
        <v>16</v>
      </c>
      <c r="M638" s="330">
        <f>ROUND(SUMIF(Anlagenbewegungsdaten_AV!B:B,A638,Anlagenbewegungsdaten_AV!C:C),3)</f>
        <v>0</v>
      </c>
      <c r="N638" s="328">
        <f>IF(ISBLANK(L638),ROUND(SUMIF(Anlagenbewegungsdaten_AV!B:B,A638,Anlagenbewegungsdaten_AV!D:D),2),ROUND(M638*L638%,2))</f>
        <v>0</v>
      </c>
      <c r="O638" s="328">
        <f>ROUND(N638-SUMIF(Anlagenbewegungsdaten_AV!B:B,A638,Anlagenbewegungsdaten_AV!D:D),3)</f>
        <v>0</v>
      </c>
    </row>
    <row r="639" spans="1:15" ht="15" customHeight="1" x14ac:dyDescent="0.25">
      <c r="A639" s="261" t="s">
        <v>2677</v>
      </c>
      <c r="B639" s="172" t="s">
        <v>2108</v>
      </c>
      <c r="C639" s="172" t="s">
        <v>4041</v>
      </c>
      <c r="D639" s="172" t="s">
        <v>2606</v>
      </c>
      <c r="E639" s="172" t="s">
        <v>2576</v>
      </c>
      <c r="F639" s="287">
        <v>19.97</v>
      </c>
      <c r="G639" s="331">
        <f>ROUND(SUMIF(Anlagenbewegungsdaten!B:B,A639,Anlagenbewegungsdaten!C:C),3)</f>
        <v>0</v>
      </c>
      <c r="H639" s="332">
        <f>IF(ISBLANK(F639),ROUND(SUMIF(Anlagenbewegungsdaten!B:B,A639,Anlagenbewegungsdaten!D:D),2),ROUND(G639*F639%,2))</f>
        <v>0</v>
      </c>
      <c r="I639" s="332">
        <f>ROUND((H639-SUMIF(Anlagenbewegungsdaten!$B:$B,A639,Anlagenbewegungsdaten!D:D)),3)</f>
        <v>0</v>
      </c>
      <c r="J639" s="333" t="s">
        <v>5179</v>
      </c>
      <c r="K639" s="333" t="s">
        <v>5193</v>
      </c>
      <c r="L639" s="510">
        <v>15.98</v>
      </c>
      <c r="M639" s="330">
        <f>ROUND(SUMIF(Anlagenbewegungsdaten_AV!B:B,A639,Anlagenbewegungsdaten_AV!C:C),3)</f>
        <v>0</v>
      </c>
      <c r="N639" s="328">
        <f>IF(ISBLANK(L639),ROUND(SUMIF(Anlagenbewegungsdaten_AV!B:B,A639,Anlagenbewegungsdaten_AV!D:D),2),ROUND(M639*L639%,2))</f>
        <v>0</v>
      </c>
      <c r="O639" s="328">
        <f>ROUND(N639-SUMIF(Anlagenbewegungsdaten_AV!B:B,A639,Anlagenbewegungsdaten_AV!D:D),3)</f>
        <v>0</v>
      </c>
    </row>
    <row r="640" spans="1:15" ht="15" customHeight="1" x14ac:dyDescent="0.25">
      <c r="A640" s="261" t="s">
        <v>3421</v>
      </c>
      <c r="B640" s="172" t="s">
        <v>2108</v>
      </c>
      <c r="C640" s="172" t="s">
        <v>4041</v>
      </c>
      <c r="D640" s="172" t="s">
        <v>3350</v>
      </c>
      <c r="E640" s="172" t="s">
        <v>3320</v>
      </c>
      <c r="F640" s="287">
        <v>19.939999999999998</v>
      </c>
      <c r="G640" s="331">
        <f>ROUND(SUMIF(Anlagenbewegungsdaten!B:B,A640,Anlagenbewegungsdaten!C:C),3)</f>
        <v>0</v>
      </c>
      <c r="H640" s="332">
        <f>IF(ISBLANK(F640),ROUND(SUMIF(Anlagenbewegungsdaten!B:B,A640,Anlagenbewegungsdaten!D:D),2),ROUND(G640*F640%,2))</f>
        <v>0</v>
      </c>
      <c r="I640" s="332">
        <f>ROUND((H640-SUMIF(Anlagenbewegungsdaten!$B:$B,A640,Anlagenbewegungsdaten!D:D)),3)</f>
        <v>0</v>
      </c>
      <c r="J640" s="333" t="s">
        <v>5179</v>
      </c>
      <c r="K640" s="333" t="s">
        <v>5193</v>
      </c>
      <c r="L640" s="510">
        <v>15.95</v>
      </c>
      <c r="M640" s="330">
        <f>ROUND(SUMIF(Anlagenbewegungsdaten_AV!B:B,A640,Anlagenbewegungsdaten_AV!C:C),3)</f>
        <v>0</v>
      </c>
      <c r="N640" s="328">
        <f>IF(ISBLANK(L640),ROUND(SUMIF(Anlagenbewegungsdaten_AV!B:B,A640,Anlagenbewegungsdaten_AV!D:D),2),ROUND(M640*L640%,2))</f>
        <v>0</v>
      </c>
      <c r="O640" s="328">
        <f>ROUND(N640-SUMIF(Anlagenbewegungsdaten_AV!B:B,A640,Anlagenbewegungsdaten_AV!D:D),3)</f>
        <v>0</v>
      </c>
    </row>
    <row r="641" spans="1:15" ht="15" customHeight="1" x14ac:dyDescent="0.25">
      <c r="A641" s="273" t="s">
        <v>4194</v>
      </c>
      <c r="B641" s="191" t="s">
        <v>2108</v>
      </c>
      <c r="C641" s="191" t="s">
        <v>4041</v>
      </c>
      <c r="D641" s="191" t="s">
        <v>4123</v>
      </c>
      <c r="E641" s="191" t="s">
        <v>4093</v>
      </c>
      <c r="F641" s="288">
        <v>19.91</v>
      </c>
      <c r="G641" s="331">
        <f>ROUND(SUMIF(Anlagenbewegungsdaten!B:B,A641,Anlagenbewegungsdaten!C:C),3)</f>
        <v>0</v>
      </c>
      <c r="H641" s="332">
        <f>IF(ISBLANK(F641),ROUND(SUMIF(Anlagenbewegungsdaten!B:B,A641,Anlagenbewegungsdaten!D:D),2),ROUND(G641*F641%,2))</f>
        <v>0</v>
      </c>
      <c r="I641" s="332">
        <f>ROUND((H641-SUMIF(Anlagenbewegungsdaten!$B:$B,A641,Anlagenbewegungsdaten!D:D)),3)</f>
        <v>0</v>
      </c>
      <c r="J641" s="333" t="s">
        <v>5179</v>
      </c>
      <c r="K641" s="333" t="s">
        <v>5193</v>
      </c>
      <c r="L641" s="510">
        <v>15.93</v>
      </c>
      <c r="M641" s="330">
        <f>ROUND(SUMIF(Anlagenbewegungsdaten_AV!B:B,A641,Anlagenbewegungsdaten_AV!C:C),3)</f>
        <v>0</v>
      </c>
      <c r="N641" s="328">
        <f>IF(ISBLANK(L641),ROUND(SUMIF(Anlagenbewegungsdaten_AV!B:B,A641,Anlagenbewegungsdaten_AV!D:D),2),ROUND(M641*L641%,2))</f>
        <v>0</v>
      </c>
      <c r="O641" s="328">
        <f>ROUND(N641-SUMIF(Anlagenbewegungsdaten_AV!B:B,A641,Anlagenbewegungsdaten_AV!D:D),3)</f>
        <v>0</v>
      </c>
    </row>
    <row r="642" spans="1:15" ht="15" customHeight="1" x14ac:dyDescent="0.25">
      <c r="A642" s="261" t="s">
        <v>1795</v>
      </c>
      <c r="B642" s="172" t="s">
        <v>2108</v>
      </c>
      <c r="C642" s="172" t="s">
        <v>4041</v>
      </c>
      <c r="D642" s="172" t="s">
        <v>235</v>
      </c>
      <c r="E642" s="172" t="s">
        <v>2483</v>
      </c>
      <c r="F642" s="287">
        <v>17</v>
      </c>
      <c r="G642" s="331">
        <f>ROUND(SUMIF(Anlagenbewegungsdaten!B:B,A642,Anlagenbewegungsdaten!C:C),3)</f>
        <v>0</v>
      </c>
      <c r="H642" s="332">
        <f>IF(ISBLANK(F642),ROUND(SUMIF(Anlagenbewegungsdaten!B:B,A642,Anlagenbewegungsdaten!D:D),2),ROUND(G642*F642%,2))</f>
        <v>0</v>
      </c>
      <c r="I642" s="332">
        <f>ROUND((H642-SUMIF(Anlagenbewegungsdaten!$B:$B,A642,Anlagenbewegungsdaten!D:D)),3)</f>
        <v>0</v>
      </c>
      <c r="J642" s="333" t="s">
        <v>5179</v>
      </c>
      <c r="K642" s="333" t="s">
        <v>5193</v>
      </c>
      <c r="L642" s="510">
        <v>13.6</v>
      </c>
      <c r="M642" s="330">
        <f>ROUND(SUMIF(Anlagenbewegungsdaten_AV!B:B,A642,Anlagenbewegungsdaten_AV!C:C),3)</f>
        <v>0</v>
      </c>
      <c r="N642" s="328">
        <f>IF(ISBLANK(L642),ROUND(SUMIF(Anlagenbewegungsdaten_AV!B:B,A642,Anlagenbewegungsdaten_AV!D:D),2),ROUND(M642*L642%,2))</f>
        <v>0</v>
      </c>
      <c r="O642" s="328">
        <f>ROUND(N642-SUMIF(Anlagenbewegungsdaten_AV!B:B,A642,Anlagenbewegungsdaten_AV!D:D),3)</f>
        <v>0</v>
      </c>
    </row>
    <row r="643" spans="1:15" ht="15" customHeight="1" x14ac:dyDescent="0.25">
      <c r="A643" s="261" t="s">
        <v>1796</v>
      </c>
      <c r="B643" s="172" t="s">
        <v>2108</v>
      </c>
      <c r="C643" s="172" t="s">
        <v>4041</v>
      </c>
      <c r="D643" s="172" t="s">
        <v>237</v>
      </c>
      <c r="E643" s="172" t="s">
        <v>1560</v>
      </c>
      <c r="F643" s="287">
        <v>20</v>
      </c>
      <c r="G643" s="331">
        <f>ROUND(SUMIF(Anlagenbewegungsdaten!B:B,A643,Anlagenbewegungsdaten!C:C),3)</f>
        <v>0</v>
      </c>
      <c r="H643" s="332">
        <f>IF(ISBLANK(F643),ROUND(SUMIF(Anlagenbewegungsdaten!B:B,A643,Anlagenbewegungsdaten!D:D),2),ROUND(G643*F643%,2))</f>
        <v>0</v>
      </c>
      <c r="I643" s="332">
        <f>ROUND((H643-SUMIF(Anlagenbewegungsdaten!$B:$B,A643,Anlagenbewegungsdaten!D:D)),3)</f>
        <v>0</v>
      </c>
      <c r="J643" s="333" t="s">
        <v>5179</v>
      </c>
      <c r="K643" s="333" t="s">
        <v>5193</v>
      </c>
      <c r="L643" s="510">
        <v>16</v>
      </c>
      <c r="M643" s="330">
        <f>ROUND(SUMIF(Anlagenbewegungsdaten_AV!B:B,A643,Anlagenbewegungsdaten_AV!C:C),3)</f>
        <v>0</v>
      </c>
      <c r="N643" s="328">
        <f>IF(ISBLANK(L643),ROUND(SUMIF(Anlagenbewegungsdaten_AV!B:B,A643,Anlagenbewegungsdaten_AV!D:D),2),ROUND(M643*L643%,2))</f>
        <v>0</v>
      </c>
      <c r="O643" s="328">
        <f>ROUND(N643-SUMIF(Anlagenbewegungsdaten_AV!B:B,A643,Anlagenbewegungsdaten_AV!D:D),3)</f>
        <v>0</v>
      </c>
    </row>
    <row r="644" spans="1:15" ht="15" customHeight="1" x14ac:dyDescent="0.25">
      <c r="A644" s="261" t="s">
        <v>1797</v>
      </c>
      <c r="B644" s="172" t="s">
        <v>2108</v>
      </c>
      <c r="C644" s="172" t="s">
        <v>4041</v>
      </c>
      <c r="D644" s="172" t="s">
        <v>239</v>
      </c>
      <c r="E644" s="172" t="s">
        <v>1563</v>
      </c>
      <c r="F644" s="287">
        <v>20</v>
      </c>
      <c r="G644" s="331">
        <f>ROUND(SUMIF(Anlagenbewegungsdaten!B:B,A644,Anlagenbewegungsdaten!C:C),3)</f>
        <v>0</v>
      </c>
      <c r="H644" s="332">
        <f>IF(ISBLANK(F644),ROUND(SUMIF(Anlagenbewegungsdaten!B:B,A644,Anlagenbewegungsdaten!D:D),2),ROUND(G644*F644%,2))</f>
        <v>0</v>
      </c>
      <c r="I644" s="332">
        <f>ROUND((H644-SUMIF(Anlagenbewegungsdaten!$B:$B,A644,Anlagenbewegungsdaten!D:D)),3)</f>
        <v>0</v>
      </c>
      <c r="J644" s="333" t="s">
        <v>5179</v>
      </c>
      <c r="K644" s="333" t="s">
        <v>5193</v>
      </c>
      <c r="L644" s="510">
        <v>16</v>
      </c>
      <c r="M644" s="330">
        <f>ROUND(SUMIF(Anlagenbewegungsdaten_AV!B:B,A644,Anlagenbewegungsdaten_AV!C:C),3)</f>
        <v>0</v>
      </c>
      <c r="N644" s="328">
        <f>IF(ISBLANK(L644),ROUND(SUMIF(Anlagenbewegungsdaten_AV!B:B,A644,Anlagenbewegungsdaten_AV!D:D),2),ROUND(M644*L644%,2))</f>
        <v>0</v>
      </c>
      <c r="O644" s="328">
        <f>ROUND(N644-SUMIF(Anlagenbewegungsdaten_AV!B:B,A644,Anlagenbewegungsdaten_AV!D:D),3)</f>
        <v>0</v>
      </c>
    </row>
    <row r="645" spans="1:15" ht="15" customHeight="1" x14ac:dyDescent="0.25">
      <c r="A645" s="261" t="s">
        <v>2678</v>
      </c>
      <c r="B645" s="172" t="s">
        <v>2108</v>
      </c>
      <c r="C645" s="172" t="s">
        <v>4041</v>
      </c>
      <c r="D645" s="172" t="s">
        <v>2608</v>
      </c>
      <c r="E645" s="172" t="s">
        <v>2576</v>
      </c>
      <c r="F645" s="287">
        <v>19.97</v>
      </c>
      <c r="G645" s="331">
        <f>ROUND(SUMIF(Anlagenbewegungsdaten!B:B,A645,Anlagenbewegungsdaten!C:C),3)</f>
        <v>0</v>
      </c>
      <c r="H645" s="332">
        <f>IF(ISBLANK(F645),ROUND(SUMIF(Anlagenbewegungsdaten!B:B,A645,Anlagenbewegungsdaten!D:D),2),ROUND(G645*F645%,2))</f>
        <v>0</v>
      </c>
      <c r="I645" s="332">
        <f>ROUND((H645-SUMIF(Anlagenbewegungsdaten!$B:$B,A645,Anlagenbewegungsdaten!D:D)),3)</f>
        <v>0</v>
      </c>
      <c r="J645" s="333" t="s">
        <v>5179</v>
      </c>
      <c r="K645" s="333" t="s">
        <v>5193</v>
      </c>
      <c r="L645" s="510">
        <v>15.98</v>
      </c>
      <c r="M645" s="330">
        <f>ROUND(SUMIF(Anlagenbewegungsdaten_AV!B:B,A645,Anlagenbewegungsdaten_AV!C:C),3)</f>
        <v>0</v>
      </c>
      <c r="N645" s="328">
        <f>IF(ISBLANK(L645),ROUND(SUMIF(Anlagenbewegungsdaten_AV!B:B,A645,Anlagenbewegungsdaten_AV!D:D),2),ROUND(M645*L645%,2))</f>
        <v>0</v>
      </c>
      <c r="O645" s="328">
        <f>ROUND(N645-SUMIF(Anlagenbewegungsdaten_AV!B:B,A645,Anlagenbewegungsdaten_AV!D:D),3)</f>
        <v>0</v>
      </c>
    </row>
    <row r="646" spans="1:15" ht="15" customHeight="1" x14ac:dyDescent="0.25">
      <c r="A646" s="261" t="s">
        <v>3422</v>
      </c>
      <c r="B646" s="172" t="s">
        <v>2108</v>
      </c>
      <c r="C646" s="172" t="s">
        <v>4041</v>
      </c>
      <c r="D646" s="172" t="s">
        <v>3352</v>
      </c>
      <c r="E646" s="172" t="s">
        <v>3320</v>
      </c>
      <c r="F646" s="287">
        <v>19.939999999999998</v>
      </c>
      <c r="G646" s="331">
        <f>ROUND(SUMIF(Anlagenbewegungsdaten!B:B,A646,Anlagenbewegungsdaten!C:C),3)</f>
        <v>0</v>
      </c>
      <c r="H646" s="332">
        <f>IF(ISBLANK(F646),ROUND(SUMIF(Anlagenbewegungsdaten!B:B,A646,Anlagenbewegungsdaten!D:D),2),ROUND(G646*F646%,2))</f>
        <v>0</v>
      </c>
      <c r="I646" s="332">
        <f>ROUND((H646-SUMIF(Anlagenbewegungsdaten!$B:$B,A646,Anlagenbewegungsdaten!D:D)),3)</f>
        <v>0</v>
      </c>
      <c r="J646" s="333" t="s">
        <v>5179</v>
      </c>
      <c r="K646" s="333" t="s">
        <v>5193</v>
      </c>
      <c r="L646" s="510">
        <v>15.95</v>
      </c>
      <c r="M646" s="330">
        <f>ROUND(SUMIF(Anlagenbewegungsdaten_AV!B:B,A646,Anlagenbewegungsdaten_AV!C:C),3)</f>
        <v>0</v>
      </c>
      <c r="N646" s="328">
        <f>IF(ISBLANK(L646),ROUND(SUMIF(Anlagenbewegungsdaten_AV!B:B,A646,Anlagenbewegungsdaten_AV!D:D),2),ROUND(M646*L646%,2))</f>
        <v>0</v>
      </c>
      <c r="O646" s="328">
        <f>ROUND(N646-SUMIF(Anlagenbewegungsdaten_AV!B:B,A646,Anlagenbewegungsdaten_AV!D:D),3)</f>
        <v>0</v>
      </c>
    </row>
    <row r="647" spans="1:15" ht="15" customHeight="1" x14ac:dyDescent="0.25">
      <c r="A647" s="273" t="s">
        <v>4195</v>
      </c>
      <c r="B647" s="191" t="s">
        <v>2108</v>
      </c>
      <c r="C647" s="191" t="s">
        <v>4041</v>
      </c>
      <c r="D647" s="191" t="s">
        <v>4125</v>
      </c>
      <c r="E647" s="191" t="s">
        <v>4093</v>
      </c>
      <c r="F647" s="288">
        <v>19.91</v>
      </c>
      <c r="G647" s="331">
        <f>ROUND(SUMIF(Anlagenbewegungsdaten!B:B,A647,Anlagenbewegungsdaten!C:C),3)</f>
        <v>0</v>
      </c>
      <c r="H647" s="332">
        <f>IF(ISBLANK(F647),ROUND(SUMIF(Anlagenbewegungsdaten!B:B,A647,Anlagenbewegungsdaten!D:D),2),ROUND(G647*F647%,2))</f>
        <v>0</v>
      </c>
      <c r="I647" s="332">
        <f>ROUND((H647-SUMIF(Anlagenbewegungsdaten!$B:$B,A647,Anlagenbewegungsdaten!D:D)),3)</f>
        <v>0</v>
      </c>
      <c r="J647" s="333" t="s">
        <v>5179</v>
      </c>
      <c r="K647" s="333" t="s">
        <v>5193</v>
      </c>
      <c r="L647" s="510">
        <v>15.93</v>
      </c>
      <c r="M647" s="330">
        <f>ROUND(SUMIF(Anlagenbewegungsdaten_AV!B:B,A647,Anlagenbewegungsdaten_AV!C:C),3)</f>
        <v>0</v>
      </c>
      <c r="N647" s="328">
        <f>IF(ISBLANK(L647),ROUND(SUMIF(Anlagenbewegungsdaten_AV!B:B,A647,Anlagenbewegungsdaten_AV!D:D),2),ROUND(M647*L647%,2))</f>
        <v>0</v>
      </c>
      <c r="O647" s="328">
        <f>ROUND(N647-SUMIF(Anlagenbewegungsdaten_AV!B:B,A647,Anlagenbewegungsdaten_AV!D:D),3)</f>
        <v>0</v>
      </c>
    </row>
    <row r="648" spans="1:15" ht="15" customHeight="1" x14ac:dyDescent="0.25">
      <c r="A648" s="261" t="s">
        <v>1798</v>
      </c>
      <c r="B648" s="172" t="s">
        <v>2108</v>
      </c>
      <c r="C648" s="172" t="s">
        <v>4041</v>
      </c>
      <c r="D648" s="172" t="s">
        <v>1799</v>
      </c>
      <c r="E648" s="172" t="s">
        <v>2483</v>
      </c>
      <c r="F648" s="287">
        <v>18</v>
      </c>
      <c r="G648" s="331">
        <f>ROUND(SUMIF(Anlagenbewegungsdaten!B:B,A648,Anlagenbewegungsdaten!C:C),3)</f>
        <v>0</v>
      </c>
      <c r="H648" s="332">
        <f>IF(ISBLANK(F648),ROUND(SUMIF(Anlagenbewegungsdaten!B:B,A648,Anlagenbewegungsdaten!D:D),2),ROUND(G648*F648%,2))</f>
        <v>0</v>
      </c>
      <c r="I648" s="332">
        <f>ROUND((H648-SUMIF(Anlagenbewegungsdaten!$B:$B,A648,Anlagenbewegungsdaten!D:D)),3)</f>
        <v>0</v>
      </c>
      <c r="J648" s="333" t="s">
        <v>5179</v>
      </c>
      <c r="K648" s="333" t="s">
        <v>5193</v>
      </c>
      <c r="L648" s="510">
        <v>14.4</v>
      </c>
      <c r="M648" s="330">
        <f>ROUND(SUMIF(Anlagenbewegungsdaten_AV!B:B,A648,Anlagenbewegungsdaten_AV!C:C),3)</f>
        <v>0</v>
      </c>
      <c r="N648" s="328">
        <f>IF(ISBLANK(L648),ROUND(SUMIF(Anlagenbewegungsdaten_AV!B:B,A648,Anlagenbewegungsdaten_AV!D:D),2),ROUND(M648*L648%,2))</f>
        <v>0</v>
      </c>
      <c r="O648" s="328">
        <f>ROUND(N648-SUMIF(Anlagenbewegungsdaten_AV!B:B,A648,Anlagenbewegungsdaten_AV!D:D),3)</f>
        <v>0</v>
      </c>
    </row>
    <row r="649" spans="1:15" ht="15" customHeight="1" x14ac:dyDescent="0.25">
      <c r="A649" s="261" t="s">
        <v>1800</v>
      </c>
      <c r="B649" s="172" t="s">
        <v>2108</v>
      </c>
      <c r="C649" s="172" t="s">
        <v>4041</v>
      </c>
      <c r="D649" s="182" t="s">
        <v>243</v>
      </c>
      <c r="E649" s="172" t="s">
        <v>1560</v>
      </c>
      <c r="F649" s="287">
        <v>21</v>
      </c>
      <c r="G649" s="331">
        <f>ROUND(SUMIF(Anlagenbewegungsdaten!B:B,A649,Anlagenbewegungsdaten!C:C),3)</f>
        <v>0</v>
      </c>
      <c r="H649" s="332">
        <f>IF(ISBLANK(F649),ROUND(SUMIF(Anlagenbewegungsdaten!B:B,A649,Anlagenbewegungsdaten!D:D),2),ROUND(G649*F649%,2))</f>
        <v>0</v>
      </c>
      <c r="I649" s="332">
        <f>ROUND((H649-SUMIF(Anlagenbewegungsdaten!$B:$B,A649,Anlagenbewegungsdaten!D:D)),3)</f>
        <v>0</v>
      </c>
      <c r="J649" s="333" t="s">
        <v>5179</v>
      </c>
      <c r="K649" s="333" t="s">
        <v>5193</v>
      </c>
      <c r="L649" s="510">
        <v>16.8</v>
      </c>
      <c r="M649" s="330">
        <f>ROUND(SUMIF(Anlagenbewegungsdaten_AV!B:B,A649,Anlagenbewegungsdaten_AV!C:C),3)</f>
        <v>0</v>
      </c>
      <c r="N649" s="328">
        <f>IF(ISBLANK(L649),ROUND(SUMIF(Anlagenbewegungsdaten_AV!B:B,A649,Anlagenbewegungsdaten_AV!D:D),2),ROUND(M649*L649%,2))</f>
        <v>0</v>
      </c>
      <c r="O649" s="328">
        <f>ROUND(N649-SUMIF(Anlagenbewegungsdaten_AV!B:B,A649,Anlagenbewegungsdaten_AV!D:D),3)</f>
        <v>0</v>
      </c>
    </row>
    <row r="650" spans="1:15" ht="15" customHeight="1" x14ac:dyDescent="0.25">
      <c r="A650" s="261" t="s">
        <v>1801</v>
      </c>
      <c r="B650" s="172" t="s">
        <v>2108</v>
      </c>
      <c r="C650" s="172" t="s">
        <v>4041</v>
      </c>
      <c r="D650" s="172" t="s">
        <v>245</v>
      </c>
      <c r="E650" s="172" t="s">
        <v>1563</v>
      </c>
      <c r="F650" s="287">
        <v>21</v>
      </c>
      <c r="G650" s="331">
        <f>ROUND(SUMIF(Anlagenbewegungsdaten!B:B,A650,Anlagenbewegungsdaten!C:C),3)</f>
        <v>0</v>
      </c>
      <c r="H650" s="332">
        <f>IF(ISBLANK(F650),ROUND(SUMIF(Anlagenbewegungsdaten!B:B,A650,Anlagenbewegungsdaten!D:D),2),ROUND(G650*F650%,2))</f>
        <v>0</v>
      </c>
      <c r="I650" s="332">
        <f>ROUND((H650-SUMIF(Anlagenbewegungsdaten!$B:$B,A650,Anlagenbewegungsdaten!D:D)),3)</f>
        <v>0</v>
      </c>
      <c r="J650" s="333" t="s">
        <v>5179</v>
      </c>
      <c r="K650" s="333" t="s">
        <v>5193</v>
      </c>
      <c r="L650" s="510">
        <v>16.8</v>
      </c>
      <c r="M650" s="330">
        <f>ROUND(SUMIF(Anlagenbewegungsdaten_AV!B:B,A650,Anlagenbewegungsdaten_AV!C:C),3)</f>
        <v>0</v>
      </c>
      <c r="N650" s="328">
        <f>IF(ISBLANK(L650),ROUND(SUMIF(Anlagenbewegungsdaten_AV!B:B,A650,Anlagenbewegungsdaten_AV!D:D),2),ROUND(M650*L650%,2))</f>
        <v>0</v>
      </c>
      <c r="O650" s="328">
        <f>ROUND(N650-SUMIF(Anlagenbewegungsdaten_AV!B:B,A650,Anlagenbewegungsdaten_AV!D:D),3)</f>
        <v>0</v>
      </c>
    </row>
    <row r="651" spans="1:15" ht="15" customHeight="1" x14ac:dyDescent="0.25">
      <c r="A651" s="261" t="s">
        <v>2679</v>
      </c>
      <c r="B651" s="172" t="s">
        <v>2108</v>
      </c>
      <c r="C651" s="172" t="s">
        <v>4041</v>
      </c>
      <c r="D651" s="172" t="s">
        <v>2610</v>
      </c>
      <c r="E651" s="172" t="s">
        <v>2576</v>
      </c>
      <c r="F651" s="287">
        <v>20.97</v>
      </c>
      <c r="G651" s="331">
        <f>ROUND(SUMIF(Anlagenbewegungsdaten!B:B,A651,Anlagenbewegungsdaten!C:C),3)</f>
        <v>0</v>
      </c>
      <c r="H651" s="332">
        <f>IF(ISBLANK(F651),ROUND(SUMIF(Anlagenbewegungsdaten!B:B,A651,Anlagenbewegungsdaten!D:D),2),ROUND(G651*F651%,2))</f>
        <v>0</v>
      </c>
      <c r="I651" s="332">
        <f>ROUND((H651-SUMIF(Anlagenbewegungsdaten!$B:$B,A651,Anlagenbewegungsdaten!D:D)),3)</f>
        <v>0</v>
      </c>
      <c r="J651" s="333" t="s">
        <v>5179</v>
      </c>
      <c r="K651" s="333" t="s">
        <v>5193</v>
      </c>
      <c r="L651" s="510">
        <v>16.78</v>
      </c>
      <c r="M651" s="330">
        <f>ROUND(SUMIF(Anlagenbewegungsdaten_AV!B:B,A651,Anlagenbewegungsdaten_AV!C:C),3)</f>
        <v>0</v>
      </c>
      <c r="N651" s="328">
        <f>IF(ISBLANK(L651),ROUND(SUMIF(Anlagenbewegungsdaten_AV!B:B,A651,Anlagenbewegungsdaten_AV!D:D),2),ROUND(M651*L651%,2))</f>
        <v>0</v>
      </c>
      <c r="O651" s="328">
        <f>ROUND(N651-SUMIF(Anlagenbewegungsdaten_AV!B:B,A651,Anlagenbewegungsdaten_AV!D:D),3)</f>
        <v>0</v>
      </c>
    </row>
    <row r="652" spans="1:15" ht="15" customHeight="1" x14ac:dyDescent="0.25">
      <c r="A652" s="261" t="s">
        <v>3423</v>
      </c>
      <c r="B652" s="172" t="s">
        <v>2108</v>
      </c>
      <c r="C652" s="172" t="s">
        <v>4041</v>
      </c>
      <c r="D652" s="172" t="s">
        <v>3354</v>
      </c>
      <c r="E652" s="172" t="s">
        <v>3320</v>
      </c>
      <c r="F652" s="287">
        <v>20.939999999999998</v>
      </c>
      <c r="G652" s="331">
        <f>ROUND(SUMIF(Anlagenbewegungsdaten!B:B,A652,Anlagenbewegungsdaten!C:C),3)</f>
        <v>0</v>
      </c>
      <c r="H652" s="332">
        <f>IF(ISBLANK(F652),ROUND(SUMIF(Anlagenbewegungsdaten!B:B,A652,Anlagenbewegungsdaten!D:D),2),ROUND(G652*F652%,2))</f>
        <v>0</v>
      </c>
      <c r="I652" s="332">
        <f>ROUND((H652-SUMIF(Anlagenbewegungsdaten!$B:$B,A652,Anlagenbewegungsdaten!D:D)),3)</f>
        <v>0</v>
      </c>
      <c r="J652" s="333" t="s">
        <v>5179</v>
      </c>
      <c r="K652" s="333" t="s">
        <v>5193</v>
      </c>
      <c r="L652" s="510">
        <v>16.75</v>
      </c>
      <c r="M652" s="330">
        <f>ROUND(SUMIF(Anlagenbewegungsdaten_AV!B:B,A652,Anlagenbewegungsdaten_AV!C:C),3)</f>
        <v>0</v>
      </c>
      <c r="N652" s="328">
        <f>IF(ISBLANK(L652),ROUND(SUMIF(Anlagenbewegungsdaten_AV!B:B,A652,Anlagenbewegungsdaten_AV!D:D),2),ROUND(M652*L652%,2))</f>
        <v>0</v>
      </c>
      <c r="O652" s="328">
        <f>ROUND(N652-SUMIF(Anlagenbewegungsdaten_AV!B:B,A652,Anlagenbewegungsdaten_AV!D:D),3)</f>
        <v>0</v>
      </c>
    </row>
    <row r="653" spans="1:15" ht="15" customHeight="1" x14ac:dyDescent="0.25">
      <c r="A653" s="273" t="s">
        <v>4196</v>
      </c>
      <c r="B653" s="191" t="s">
        <v>2108</v>
      </c>
      <c r="C653" s="191" t="s">
        <v>4041</v>
      </c>
      <c r="D653" s="191" t="s">
        <v>4127</v>
      </c>
      <c r="E653" s="191" t="s">
        <v>4093</v>
      </c>
      <c r="F653" s="288">
        <v>20.91</v>
      </c>
      <c r="G653" s="331">
        <f>ROUND(SUMIF(Anlagenbewegungsdaten!B:B,A653,Anlagenbewegungsdaten!C:C),3)</f>
        <v>0</v>
      </c>
      <c r="H653" s="332">
        <f>IF(ISBLANK(F653),ROUND(SUMIF(Anlagenbewegungsdaten!B:B,A653,Anlagenbewegungsdaten!D:D),2),ROUND(G653*F653%,2))</f>
        <v>0</v>
      </c>
      <c r="I653" s="332">
        <f>ROUND((H653-SUMIF(Anlagenbewegungsdaten!$B:$B,A653,Anlagenbewegungsdaten!D:D)),3)</f>
        <v>0</v>
      </c>
      <c r="J653" s="333" t="s">
        <v>5179</v>
      </c>
      <c r="K653" s="333" t="s">
        <v>5193</v>
      </c>
      <c r="L653" s="510">
        <v>16.73</v>
      </c>
      <c r="M653" s="330">
        <f>ROUND(SUMIF(Anlagenbewegungsdaten_AV!B:B,A653,Anlagenbewegungsdaten_AV!C:C),3)</f>
        <v>0</v>
      </c>
      <c r="N653" s="328">
        <f>IF(ISBLANK(L653),ROUND(SUMIF(Anlagenbewegungsdaten_AV!B:B,A653,Anlagenbewegungsdaten_AV!D:D),2),ROUND(M653*L653%,2))</f>
        <v>0</v>
      </c>
      <c r="O653" s="328">
        <f>ROUND(N653-SUMIF(Anlagenbewegungsdaten_AV!B:B,A653,Anlagenbewegungsdaten_AV!D:D),3)</f>
        <v>0</v>
      </c>
    </row>
    <row r="654" spans="1:15" ht="15" customHeight="1" x14ac:dyDescent="0.25">
      <c r="A654" s="261" t="s">
        <v>1802</v>
      </c>
      <c r="B654" s="172" t="s">
        <v>2108</v>
      </c>
      <c r="C654" s="172" t="s">
        <v>4041</v>
      </c>
      <c r="D654" s="172" t="s">
        <v>247</v>
      </c>
      <c r="E654" s="172" t="s">
        <v>2483</v>
      </c>
      <c r="F654" s="287">
        <v>18</v>
      </c>
      <c r="G654" s="331">
        <f>ROUND(SUMIF(Anlagenbewegungsdaten!B:B,A654,Anlagenbewegungsdaten!C:C),3)</f>
        <v>0</v>
      </c>
      <c r="H654" s="332">
        <f>IF(ISBLANK(F654),ROUND(SUMIF(Anlagenbewegungsdaten!B:B,A654,Anlagenbewegungsdaten!D:D),2),ROUND(G654*F654%,2))</f>
        <v>0</v>
      </c>
      <c r="I654" s="332">
        <f>ROUND((H654-SUMIF(Anlagenbewegungsdaten!$B:$B,A654,Anlagenbewegungsdaten!D:D)),3)</f>
        <v>0</v>
      </c>
      <c r="J654" s="333" t="s">
        <v>5179</v>
      </c>
      <c r="K654" s="333" t="s">
        <v>5193</v>
      </c>
      <c r="L654" s="510">
        <v>14.4</v>
      </c>
      <c r="M654" s="330">
        <f>ROUND(SUMIF(Anlagenbewegungsdaten_AV!B:B,A654,Anlagenbewegungsdaten_AV!C:C),3)</f>
        <v>0</v>
      </c>
      <c r="N654" s="328">
        <f>IF(ISBLANK(L654),ROUND(SUMIF(Anlagenbewegungsdaten_AV!B:B,A654,Anlagenbewegungsdaten_AV!D:D),2),ROUND(M654*L654%,2))</f>
        <v>0</v>
      </c>
      <c r="O654" s="328">
        <f>ROUND(N654-SUMIF(Anlagenbewegungsdaten_AV!B:B,A654,Anlagenbewegungsdaten_AV!D:D),3)</f>
        <v>0</v>
      </c>
    </row>
    <row r="655" spans="1:15" ht="15" customHeight="1" x14ac:dyDescent="0.25">
      <c r="A655" s="261" t="s">
        <v>1803</v>
      </c>
      <c r="B655" s="172" t="s">
        <v>2108</v>
      </c>
      <c r="C655" s="172" t="s">
        <v>4041</v>
      </c>
      <c r="D655" s="172" t="s">
        <v>249</v>
      </c>
      <c r="E655" s="172" t="s">
        <v>1560</v>
      </c>
      <c r="F655" s="287">
        <v>21</v>
      </c>
      <c r="G655" s="331">
        <f>ROUND(SUMIF(Anlagenbewegungsdaten!B:B,A655,Anlagenbewegungsdaten!C:C),3)</f>
        <v>0</v>
      </c>
      <c r="H655" s="332">
        <f>IF(ISBLANK(F655),ROUND(SUMIF(Anlagenbewegungsdaten!B:B,A655,Anlagenbewegungsdaten!D:D),2),ROUND(G655*F655%,2))</f>
        <v>0</v>
      </c>
      <c r="I655" s="332">
        <f>ROUND((H655-SUMIF(Anlagenbewegungsdaten!$B:$B,A655,Anlagenbewegungsdaten!D:D)),3)</f>
        <v>0</v>
      </c>
      <c r="J655" s="333" t="s">
        <v>5179</v>
      </c>
      <c r="K655" s="333" t="s">
        <v>5193</v>
      </c>
      <c r="L655" s="510">
        <v>16.8</v>
      </c>
      <c r="M655" s="330">
        <f>ROUND(SUMIF(Anlagenbewegungsdaten_AV!B:B,A655,Anlagenbewegungsdaten_AV!C:C),3)</f>
        <v>0</v>
      </c>
      <c r="N655" s="328">
        <f>IF(ISBLANK(L655),ROUND(SUMIF(Anlagenbewegungsdaten_AV!B:B,A655,Anlagenbewegungsdaten_AV!D:D),2),ROUND(M655*L655%,2))</f>
        <v>0</v>
      </c>
      <c r="O655" s="328">
        <f>ROUND(N655-SUMIF(Anlagenbewegungsdaten_AV!B:B,A655,Anlagenbewegungsdaten_AV!D:D),3)</f>
        <v>0</v>
      </c>
    </row>
    <row r="656" spans="1:15" ht="15" customHeight="1" x14ac:dyDescent="0.25">
      <c r="A656" s="261" t="s">
        <v>1804</v>
      </c>
      <c r="B656" s="172" t="s">
        <v>2108</v>
      </c>
      <c r="C656" s="172" t="s">
        <v>4041</v>
      </c>
      <c r="D656" s="172" t="s">
        <v>251</v>
      </c>
      <c r="E656" s="172" t="s">
        <v>1563</v>
      </c>
      <c r="F656" s="287">
        <v>21</v>
      </c>
      <c r="G656" s="331">
        <f>ROUND(SUMIF(Anlagenbewegungsdaten!B:B,A656,Anlagenbewegungsdaten!C:C),3)</f>
        <v>0</v>
      </c>
      <c r="H656" s="332">
        <f>IF(ISBLANK(F656),ROUND(SUMIF(Anlagenbewegungsdaten!B:B,A656,Anlagenbewegungsdaten!D:D),2),ROUND(G656*F656%,2))</f>
        <v>0</v>
      </c>
      <c r="I656" s="332">
        <f>ROUND((H656-SUMIF(Anlagenbewegungsdaten!$B:$B,A656,Anlagenbewegungsdaten!D:D)),3)</f>
        <v>0</v>
      </c>
      <c r="J656" s="333" t="s">
        <v>5179</v>
      </c>
      <c r="K656" s="333" t="s">
        <v>5193</v>
      </c>
      <c r="L656" s="510">
        <v>16.8</v>
      </c>
      <c r="M656" s="330">
        <f>ROUND(SUMIF(Anlagenbewegungsdaten_AV!B:B,A656,Anlagenbewegungsdaten_AV!C:C),3)</f>
        <v>0</v>
      </c>
      <c r="N656" s="328">
        <f>IF(ISBLANK(L656),ROUND(SUMIF(Anlagenbewegungsdaten_AV!B:B,A656,Anlagenbewegungsdaten_AV!D:D),2),ROUND(M656*L656%,2))</f>
        <v>0</v>
      </c>
      <c r="O656" s="328">
        <f>ROUND(N656-SUMIF(Anlagenbewegungsdaten_AV!B:B,A656,Anlagenbewegungsdaten_AV!D:D),3)</f>
        <v>0</v>
      </c>
    </row>
    <row r="657" spans="1:15" ht="15" customHeight="1" x14ac:dyDescent="0.25">
      <c r="A657" s="261" t="s">
        <v>2680</v>
      </c>
      <c r="B657" s="172" t="s">
        <v>2108</v>
      </c>
      <c r="C657" s="172" t="s">
        <v>4041</v>
      </c>
      <c r="D657" s="172" t="s">
        <v>2612</v>
      </c>
      <c r="E657" s="172" t="s">
        <v>2576</v>
      </c>
      <c r="F657" s="287">
        <v>20.97</v>
      </c>
      <c r="G657" s="331">
        <f>ROUND(SUMIF(Anlagenbewegungsdaten!B:B,A657,Anlagenbewegungsdaten!C:C),3)</f>
        <v>0</v>
      </c>
      <c r="H657" s="332">
        <f>IF(ISBLANK(F657),ROUND(SUMIF(Anlagenbewegungsdaten!B:B,A657,Anlagenbewegungsdaten!D:D),2),ROUND(G657*F657%,2))</f>
        <v>0</v>
      </c>
      <c r="I657" s="332">
        <f>ROUND((H657-SUMIF(Anlagenbewegungsdaten!$B:$B,A657,Anlagenbewegungsdaten!D:D)),3)</f>
        <v>0</v>
      </c>
      <c r="J657" s="333" t="s">
        <v>5179</v>
      </c>
      <c r="K657" s="333" t="s">
        <v>5193</v>
      </c>
      <c r="L657" s="510">
        <v>16.78</v>
      </c>
      <c r="M657" s="330">
        <f>ROUND(SUMIF(Anlagenbewegungsdaten_AV!B:B,A657,Anlagenbewegungsdaten_AV!C:C),3)</f>
        <v>0</v>
      </c>
      <c r="N657" s="328">
        <f>IF(ISBLANK(L657),ROUND(SUMIF(Anlagenbewegungsdaten_AV!B:B,A657,Anlagenbewegungsdaten_AV!D:D),2),ROUND(M657*L657%,2))</f>
        <v>0</v>
      </c>
      <c r="O657" s="328">
        <f>ROUND(N657-SUMIF(Anlagenbewegungsdaten_AV!B:B,A657,Anlagenbewegungsdaten_AV!D:D),3)</f>
        <v>0</v>
      </c>
    </row>
    <row r="658" spans="1:15" ht="15" customHeight="1" x14ac:dyDescent="0.25">
      <c r="A658" s="261" t="s">
        <v>3424</v>
      </c>
      <c r="B658" s="172" t="s">
        <v>2108</v>
      </c>
      <c r="C658" s="172" t="s">
        <v>4041</v>
      </c>
      <c r="D658" s="172" t="s">
        <v>3356</v>
      </c>
      <c r="E658" s="172" t="s">
        <v>3320</v>
      </c>
      <c r="F658" s="287">
        <v>20.939999999999998</v>
      </c>
      <c r="G658" s="331">
        <f>ROUND(SUMIF(Anlagenbewegungsdaten!B:B,A658,Anlagenbewegungsdaten!C:C),3)</f>
        <v>0</v>
      </c>
      <c r="H658" s="332">
        <f>IF(ISBLANK(F658),ROUND(SUMIF(Anlagenbewegungsdaten!B:B,A658,Anlagenbewegungsdaten!D:D),2),ROUND(G658*F658%,2))</f>
        <v>0</v>
      </c>
      <c r="I658" s="332">
        <f>ROUND((H658-SUMIF(Anlagenbewegungsdaten!$B:$B,A658,Anlagenbewegungsdaten!D:D)),3)</f>
        <v>0</v>
      </c>
      <c r="J658" s="333" t="s">
        <v>5179</v>
      </c>
      <c r="K658" s="333" t="s">
        <v>5193</v>
      </c>
      <c r="L658" s="510">
        <v>16.75</v>
      </c>
      <c r="M658" s="330">
        <f>ROUND(SUMIF(Anlagenbewegungsdaten_AV!B:B,A658,Anlagenbewegungsdaten_AV!C:C),3)</f>
        <v>0</v>
      </c>
      <c r="N658" s="328">
        <f>IF(ISBLANK(L658),ROUND(SUMIF(Anlagenbewegungsdaten_AV!B:B,A658,Anlagenbewegungsdaten_AV!D:D),2),ROUND(M658*L658%,2))</f>
        <v>0</v>
      </c>
      <c r="O658" s="328">
        <f>ROUND(N658-SUMIF(Anlagenbewegungsdaten_AV!B:B,A658,Anlagenbewegungsdaten_AV!D:D),3)</f>
        <v>0</v>
      </c>
    </row>
    <row r="659" spans="1:15" ht="15" customHeight="1" x14ac:dyDescent="0.25">
      <c r="A659" s="273" t="s">
        <v>4197</v>
      </c>
      <c r="B659" s="191" t="s">
        <v>2108</v>
      </c>
      <c r="C659" s="191" t="s">
        <v>4041</v>
      </c>
      <c r="D659" s="191" t="s">
        <v>4129</v>
      </c>
      <c r="E659" s="191" t="s">
        <v>4093</v>
      </c>
      <c r="F659" s="288">
        <v>20.91</v>
      </c>
      <c r="G659" s="331">
        <f>ROUND(SUMIF(Anlagenbewegungsdaten!B:B,A659,Anlagenbewegungsdaten!C:C),3)</f>
        <v>0</v>
      </c>
      <c r="H659" s="332">
        <f>IF(ISBLANK(F659),ROUND(SUMIF(Anlagenbewegungsdaten!B:B,A659,Anlagenbewegungsdaten!D:D),2),ROUND(G659*F659%,2))</f>
        <v>0</v>
      </c>
      <c r="I659" s="332">
        <f>ROUND((H659-SUMIF(Anlagenbewegungsdaten!$B:$B,A659,Anlagenbewegungsdaten!D:D)),3)</f>
        <v>0</v>
      </c>
      <c r="J659" s="333" t="s">
        <v>5179</v>
      </c>
      <c r="K659" s="333" t="s">
        <v>5193</v>
      </c>
      <c r="L659" s="510">
        <v>16.73</v>
      </c>
      <c r="M659" s="330">
        <f>ROUND(SUMIF(Anlagenbewegungsdaten_AV!B:B,A659,Anlagenbewegungsdaten_AV!C:C),3)</f>
        <v>0</v>
      </c>
      <c r="N659" s="328">
        <f>IF(ISBLANK(L659),ROUND(SUMIF(Anlagenbewegungsdaten_AV!B:B,A659,Anlagenbewegungsdaten_AV!D:D),2),ROUND(M659*L659%,2))</f>
        <v>0</v>
      </c>
      <c r="O659" s="328">
        <f>ROUND(N659-SUMIF(Anlagenbewegungsdaten_AV!B:B,A659,Anlagenbewegungsdaten_AV!D:D),3)</f>
        <v>0</v>
      </c>
    </row>
    <row r="660" spans="1:15" ht="15" customHeight="1" x14ac:dyDescent="0.25">
      <c r="A660" s="261" t="s">
        <v>1805</v>
      </c>
      <c r="B660" s="172" t="s">
        <v>2108</v>
      </c>
      <c r="C660" s="172" t="s">
        <v>4041</v>
      </c>
      <c r="D660" s="172" t="s">
        <v>253</v>
      </c>
      <c r="E660" s="172" t="s">
        <v>2483</v>
      </c>
      <c r="F660" s="287">
        <v>19</v>
      </c>
      <c r="G660" s="331">
        <f>ROUND(SUMIF(Anlagenbewegungsdaten!B:B,A660,Anlagenbewegungsdaten!C:C),3)</f>
        <v>0</v>
      </c>
      <c r="H660" s="332">
        <f>IF(ISBLANK(F660),ROUND(SUMIF(Anlagenbewegungsdaten!B:B,A660,Anlagenbewegungsdaten!D:D),2),ROUND(G660*F660%,2))</f>
        <v>0</v>
      </c>
      <c r="I660" s="332">
        <f>ROUND((H660-SUMIF(Anlagenbewegungsdaten!$B:$B,A660,Anlagenbewegungsdaten!D:D)),3)</f>
        <v>0</v>
      </c>
      <c r="J660" s="333" t="s">
        <v>5179</v>
      </c>
      <c r="K660" s="333" t="s">
        <v>5193</v>
      </c>
      <c r="L660" s="510">
        <v>15.2</v>
      </c>
      <c r="M660" s="330">
        <f>ROUND(SUMIF(Anlagenbewegungsdaten_AV!B:B,A660,Anlagenbewegungsdaten_AV!C:C),3)</f>
        <v>0</v>
      </c>
      <c r="N660" s="328">
        <f>IF(ISBLANK(L660),ROUND(SUMIF(Anlagenbewegungsdaten_AV!B:B,A660,Anlagenbewegungsdaten_AV!D:D),2),ROUND(M660*L660%,2))</f>
        <v>0</v>
      </c>
      <c r="O660" s="328">
        <f>ROUND(N660-SUMIF(Anlagenbewegungsdaten_AV!B:B,A660,Anlagenbewegungsdaten_AV!D:D),3)</f>
        <v>0</v>
      </c>
    </row>
    <row r="661" spans="1:15" ht="15" customHeight="1" x14ac:dyDescent="0.25">
      <c r="A661" s="261" t="s">
        <v>1514</v>
      </c>
      <c r="B661" s="172" t="s">
        <v>2108</v>
      </c>
      <c r="C661" s="172" t="s">
        <v>4041</v>
      </c>
      <c r="D661" s="182" t="s">
        <v>255</v>
      </c>
      <c r="E661" s="172" t="s">
        <v>1560</v>
      </c>
      <c r="F661" s="287">
        <v>22</v>
      </c>
      <c r="G661" s="331">
        <f>ROUND(SUMIF(Anlagenbewegungsdaten!B:B,A661,Anlagenbewegungsdaten!C:C),3)</f>
        <v>0</v>
      </c>
      <c r="H661" s="332">
        <f>IF(ISBLANK(F661),ROUND(SUMIF(Anlagenbewegungsdaten!B:B,A661,Anlagenbewegungsdaten!D:D),2),ROUND(G661*F661%,2))</f>
        <v>0</v>
      </c>
      <c r="I661" s="332">
        <f>ROUND((H661-SUMIF(Anlagenbewegungsdaten!$B:$B,A661,Anlagenbewegungsdaten!D:D)),3)</f>
        <v>0</v>
      </c>
      <c r="J661" s="333" t="s">
        <v>5179</v>
      </c>
      <c r="K661" s="333" t="s">
        <v>5193</v>
      </c>
      <c r="L661" s="510">
        <v>17.600000000000001</v>
      </c>
      <c r="M661" s="330">
        <f>ROUND(SUMIF(Anlagenbewegungsdaten_AV!B:B,A661,Anlagenbewegungsdaten_AV!C:C),3)</f>
        <v>0</v>
      </c>
      <c r="N661" s="328">
        <f>IF(ISBLANK(L661),ROUND(SUMIF(Anlagenbewegungsdaten_AV!B:B,A661,Anlagenbewegungsdaten_AV!D:D),2),ROUND(M661*L661%,2))</f>
        <v>0</v>
      </c>
      <c r="O661" s="328">
        <f>ROUND(N661-SUMIF(Anlagenbewegungsdaten_AV!B:B,A661,Anlagenbewegungsdaten_AV!D:D),3)</f>
        <v>0</v>
      </c>
    </row>
    <row r="662" spans="1:15" ht="15" customHeight="1" x14ac:dyDescent="0.25">
      <c r="A662" s="261" t="s">
        <v>1515</v>
      </c>
      <c r="B662" s="172" t="s">
        <v>2108</v>
      </c>
      <c r="C662" s="172" t="s">
        <v>4041</v>
      </c>
      <c r="D662" s="172" t="s">
        <v>257</v>
      </c>
      <c r="E662" s="172" t="s">
        <v>1563</v>
      </c>
      <c r="F662" s="287">
        <v>22</v>
      </c>
      <c r="G662" s="331">
        <f>ROUND(SUMIF(Anlagenbewegungsdaten!B:B,A662,Anlagenbewegungsdaten!C:C),3)</f>
        <v>0</v>
      </c>
      <c r="H662" s="332">
        <f>IF(ISBLANK(F662),ROUND(SUMIF(Anlagenbewegungsdaten!B:B,A662,Anlagenbewegungsdaten!D:D),2),ROUND(G662*F662%,2))</f>
        <v>0</v>
      </c>
      <c r="I662" s="332">
        <f>ROUND((H662-SUMIF(Anlagenbewegungsdaten!$B:$B,A662,Anlagenbewegungsdaten!D:D)),3)</f>
        <v>0</v>
      </c>
      <c r="J662" s="333" t="s">
        <v>5179</v>
      </c>
      <c r="K662" s="333" t="s">
        <v>5193</v>
      </c>
      <c r="L662" s="510">
        <v>17.600000000000001</v>
      </c>
      <c r="M662" s="330">
        <f>ROUND(SUMIF(Anlagenbewegungsdaten_AV!B:B,A662,Anlagenbewegungsdaten_AV!C:C),3)</f>
        <v>0</v>
      </c>
      <c r="N662" s="328">
        <f>IF(ISBLANK(L662),ROUND(SUMIF(Anlagenbewegungsdaten_AV!B:B,A662,Anlagenbewegungsdaten_AV!D:D),2),ROUND(M662*L662%,2))</f>
        <v>0</v>
      </c>
      <c r="O662" s="328">
        <f>ROUND(N662-SUMIF(Anlagenbewegungsdaten_AV!B:B,A662,Anlagenbewegungsdaten_AV!D:D),3)</f>
        <v>0</v>
      </c>
    </row>
    <row r="663" spans="1:15" ht="15" customHeight="1" x14ac:dyDescent="0.25">
      <c r="A663" s="261" t="s">
        <v>2681</v>
      </c>
      <c r="B663" s="172" t="s">
        <v>2108</v>
      </c>
      <c r="C663" s="172" t="s">
        <v>4041</v>
      </c>
      <c r="D663" s="172" t="s">
        <v>2614</v>
      </c>
      <c r="E663" s="172" t="s">
        <v>2576</v>
      </c>
      <c r="F663" s="287">
        <v>21.97</v>
      </c>
      <c r="G663" s="331">
        <f>ROUND(SUMIF(Anlagenbewegungsdaten!B:B,A663,Anlagenbewegungsdaten!C:C),3)</f>
        <v>0</v>
      </c>
      <c r="H663" s="332">
        <f>IF(ISBLANK(F663),ROUND(SUMIF(Anlagenbewegungsdaten!B:B,A663,Anlagenbewegungsdaten!D:D),2),ROUND(G663*F663%,2))</f>
        <v>0</v>
      </c>
      <c r="I663" s="332">
        <f>ROUND((H663-SUMIF(Anlagenbewegungsdaten!$B:$B,A663,Anlagenbewegungsdaten!D:D)),3)</f>
        <v>0</v>
      </c>
      <c r="J663" s="333" t="s">
        <v>5179</v>
      </c>
      <c r="K663" s="333" t="s">
        <v>5193</v>
      </c>
      <c r="L663" s="510">
        <v>17.579999999999998</v>
      </c>
      <c r="M663" s="330">
        <f>ROUND(SUMIF(Anlagenbewegungsdaten_AV!B:B,A663,Anlagenbewegungsdaten_AV!C:C),3)</f>
        <v>0</v>
      </c>
      <c r="N663" s="328">
        <f>IF(ISBLANK(L663),ROUND(SUMIF(Anlagenbewegungsdaten_AV!B:B,A663,Anlagenbewegungsdaten_AV!D:D),2),ROUND(M663*L663%,2))</f>
        <v>0</v>
      </c>
      <c r="O663" s="328">
        <f>ROUND(N663-SUMIF(Anlagenbewegungsdaten_AV!B:B,A663,Anlagenbewegungsdaten_AV!D:D),3)</f>
        <v>0</v>
      </c>
    </row>
    <row r="664" spans="1:15" ht="15" customHeight="1" x14ac:dyDescent="0.25">
      <c r="A664" s="261" t="s">
        <v>3425</v>
      </c>
      <c r="B664" s="172" t="s">
        <v>2108</v>
      </c>
      <c r="C664" s="172" t="s">
        <v>4041</v>
      </c>
      <c r="D664" s="172" t="s">
        <v>3358</v>
      </c>
      <c r="E664" s="172" t="s">
        <v>3320</v>
      </c>
      <c r="F664" s="287">
        <v>21.939999999999998</v>
      </c>
      <c r="G664" s="331">
        <f>ROUND(SUMIF(Anlagenbewegungsdaten!B:B,A664,Anlagenbewegungsdaten!C:C),3)</f>
        <v>0</v>
      </c>
      <c r="H664" s="332">
        <f>IF(ISBLANK(F664),ROUND(SUMIF(Anlagenbewegungsdaten!B:B,A664,Anlagenbewegungsdaten!D:D),2),ROUND(G664*F664%,2))</f>
        <v>0</v>
      </c>
      <c r="I664" s="332">
        <f>ROUND((H664-SUMIF(Anlagenbewegungsdaten!$B:$B,A664,Anlagenbewegungsdaten!D:D)),3)</f>
        <v>0</v>
      </c>
      <c r="J664" s="333" t="s">
        <v>5179</v>
      </c>
      <c r="K664" s="333" t="s">
        <v>5193</v>
      </c>
      <c r="L664" s="510">
        <v>17.55</v>
      </c>
      <c r="M664" s="330">
        <f>ROUND(SUMIF(Anlagenbewegungsdaten_AV!B:B,A664,Anlagenbewegungsdaten_AV!C:C),3)</f>
        <v>0</v>
      </c>
      <c r="N664" s="328">
        <f>IF(ISBLANK(L664),ROUND(SUMIF(Anlagenbewegungsdaten_AV!B:B,A664,Anlagenbewegungsdaten_AV!D:D),2),ROUND(M664*L664%,2))</f>
        <v>0</v>
      </c>
      <c r="O664" s="328">
        <f>ROUND(N664-SUMIF(Anlagenbewegungsdaten_AV!B:B,A664,Anlagenbewegungsdaten_AV!D:D),3)</f>
        <v>0</v>
      </c>
    </row>
    <row r="665" spans="1:15" ht="15" customHeight="1" x14ac:dyDescent="0.25">
      <c r="A665" s="273" t="s">
        <v>4198</v>
      </c>
      <c r="B665" s="191" t="s">
        <v>2108</v>
      </c>
      <c r="C665" s="191" t="s">
        <v>4041</v>
      </c>
      <c r="D665" s="191" t="s">
        <v>4131</v>
      </c>
      <c r="E665" s="191" t="s">
        <v>4093</v>
      </c>
      <c r="F665" s="288">
        <v>21.91</v>
      </c>
      <c r="G665" s="331">
        <f>ROUND(SUMIF(Anlagenbewegungsdaten!B:B,A665,Anlagenbewegungsdaten!C:C),3)</f>
        <v>0</v>
      </c>
      <c r="H665" s="332">
        <f>IF(ISBLANK(F665),ROUND(SUMIF(Anlagenbewegungsdaten!B:B,A665,Anlagenbewegungsdaten!D:D),2),ROUND(G665*F665%,2))</f>
        <v>0</v>
      </c>
      <c r="I665" s="332">
        <f>ROUND((H665-SUMIF(Anlagenbewegungsdaten!$B:$B,A665,Anlagenbewegungsdaten!D:D)),3)</f>
        <v>0</v>
      </c>
      <c r="J665" s="333" t="s">
        <v>5179</v>
      </c>
      <c r="K665" s="333" t="s">
        <v>5193</v>
      </c>
      <c r="L665" s="510">
        <v>17.53</v>
      </c>
      <c r="M665" s="330">
        <f>ROUND(SUMIF(Anlagenbewegungsdaten_AV!B:B,A665,Anlagenbewegungsdaten_AV!C:C),3)</f>
        <v>0</v>
      </c>
      <c r="N665" s="328">
        <f>IF(ISBLANK(L665),ROUND(SUMIF(Anlagenbewegungsdaten_AV!B:B,A665,Anlagenbewegungsdaten_AV!D:D),2),ROUND(M665*L665%,2))</f>
        <v>0</v>
      </c>
      <c r="O665" s="328">
        <f>ROUND(N665-SUMIF(Anlagenbewegungsdaten_AV!B:B,A665,Anlagenbewegungsdaten_AV!D:D),3)</f>
        <v>0</v>
      </c>
    </row>
    <row r="666" spans="1:15" ht="15" customHeight="1" x14ac:dyDescent="0.25">
      <c r="A666" s="261" t="s">
        <v>1516</v>
      </c>
      <c r="B666" s="172" t="s">
        <v>2108</v>
      </c>
      <c r="C666" s="172" t="s">
        <v>4041</v>
      </c>
      <c r="D666" s="172" t="s">
        <v>259</v>
      </c>
      <c r="E666" s="172" t="s">
        <v>2483</v>
      </c>
      <c r="F666" s="287">
        <v>19</v>
      </c>
      <c r="G666" s="331">
        <f>ROUND(SUMIF(Anlagenbewegungsdaten!B:B,A666,Anlagenbewegungsdaten!C:C),3)</f>
        <v>0</v>
      </c>
      <c r="H666" s="332">
        <f>IF(ISBLANK(F666),ROUND(SUMIF(Anlagenbewegungsdaten!B:B,A666,Anlagenbewegungsdaten!D:D),2),ROUND(G666*F666%,2))</f>
        <v>0</v>
      </c>
      <c r="I666" s="332">
        <f>ROUND((H666-SUMIF(Anlagenbewegungsdaten!$B:$B,A666,Anlagenbewegungsdaten!D:D)),3)</f>
        <v>0</v>
      </c>
      <c r="J666" s="333" t="s">
        <v>5179</v>
      </c>
      <c r="K666" s="333" t="s">
        <v>5193</v>
      </c>
      <c r="L666" s="510">
        <v>15.2</v>
      </c>
      <c r="M666" s="330">
        <f>ROUND(SUMIF(Anlagenbewegungsdaten_AV!B:B,A666,Anlagenbewegungsdaten_AV!C:C),3)</f>
        <v>0</v>
      </c>
      <c r="N666" s="328">
        <f>IF(ISBLANK(L666),ROUND(SUMIF(Anlagenbewegungsdaten_AV!B:B,A666,Anlagenbewegungsdaten_AV!D:D),2),ROUND(M666*L666%,2))</f>
        <v>0</v>
      </c>
      <c r="O666" s="328">
        <f>ROUND(N666-SUMIF(Anlagenbewegungsdaten_AV!B:B,A666,Anlagenbewegungsdaten_AV!D:D),3)</f>
        <v>0</v>
      </c>
    </row>
    <row r="667" spans="1:15" ht="15" customHeight="1" x14ac:dyDescent="0.25">
      <c r="A667" s="261" t="s">
        <v>1517</v>
      </c>
      <c r="B667" s="172" t="s">
        <v>2108</v>
      </c>
      <c r="C667" s="172" t="s">
        <v>4041</v>
      </c>
      <c r="D667" s="172" t="s">
        <v>261</v>
      </c>
      <c r="E667" s="172" t="s">
        <v>1560</v>
      </c>
      <c r="F667" s="287">
        <v>22</v>
      </c>
      <c r="G667" s="331">
        <f>ROUND(SUMIF(Anlagenbewegungsdaten!B:B,A667,Anlagenbewegungsdaten!C:C),3)</f>
        <v>0</v>
      </c>
      <c r="H667" s="332">
        <f>IF(ISBLANK(F667),ROUND(SUMIF(Anlagenbewegungsdaten!B:B,A667,Anlagenbewegungsdaten!D:D),2),ROUND(G667*F667%,2))</f>
        <v>0</v>
      </c>
      <c r="I667" s="332">
        <f>ROUND((H667-SUMIF(Anlagenbewegungsdaten!$B:$B,A667,Anlagenbewegungsdaten!D:D)),3)</f>
        <v>0</v>
      </c>
      <c r="J667" s="333" t="s">
        <v>5179</v>
      </c>
      <c r="K667" s="333" t="s">
        <v>5193</v>
      </c>
      <c r="L667" s="510">
        <v>17.600000000000001</v>
      </c>
      <c r="M667" s="330">
        <f>ROUND(SUMIF(Anlagenbewegungsdaten_AV!B:B,A667,Anlagenbewegungsdaten_AV!C:C),3)</f>
        <v>0</v>
      </c>
      <c r="N667" s="328">
        <f>IF(ISBLANK(L667),ROUND(SUMIF(Anlagenbewegungsdaten_AV!B:B,A667,Anlagenbewegungsdaten_AV!D:D),2),ROUND(M667*L667%,2))</f>
        <v>0</v>
      </c>
      <c r="O667" s="328">
        <f>ROUND(N667-SUMIF(Anlagenbewegungsdaten_AV!B:B,A667,Anlagenbewegungsdaten_AV!D:D),3)</f>
        <v>0</v>
      </c>
    </row>
    <row r="668" spans="1:15" ht="15" customHeight="1" x14ac:dyDescent="0.25">
      <c r="A668" s="261" t="s">
        <v>1518</v>
      </c>
      <c r="B668" s="172" t="s">
        <v>2108</v>
      </c>
      <c r="C668" s="172" t="s">
        <v>4041</v>
      </c>
      <c r="D668" s="172" t="s">
        <v>263</v>
      </c>
      <c r="E668" s="172" t="s">
        <v>1563</v>
      </c>
      <c r="F668" s="287">
        <v>22</v>
      </c>
      <c r="G668" s="331">
        <f>ROUND(SUMIF(Anlagenbewegungsdaten!B:B,A668,Anlagenbewegungsdaten!C:C),3)</f>
        <v>0</v>
      </c>
      <c r="H668" s="332">
        <f>IF(ISBLANK(F668),ROUND(SUMIF(Anlagenbewegungsdaten!B:B,A668,Anlagenbewegungsdaten!D:D),2),ROUND(G668*F668%,2))</f>
        <v>0</v>
      </c>
      <c r="I668" s="332">
        <f>ROUND((H668-SUMIF(Anlagenbewegungsdaten!$B:$B,A668,Anlagenbewegungsdaten!D:D)),3)</f>
        <v>0</v>
      </c>
      <c r="J668" s="333" t="s">
        <v>5179</v>
      </c>
      <c r="K668" s="333" t="s">
        <v>5193</v>
      </c>
      <c r="L668" s="510">
        <v>17.600000000000001</v>
      </c>
      <c r="M668" s="330">
        <f>ROUND(SUMIF(Anlagenbewegungsdaten_AV!B:B,A668,Anlagenbewegungsdaten_AV!C:C),3)</f>
        <v>0</v>
      </c>
      <c r="N668" s="328">
        <f>IF(ISBLANK(L668),ROUND(SUMIF(Anlagenbewegungsdaten_AV!B:B,A668,Anlagenbewegungsdaten_AV!D:D),2),ROUND(M668*L668%,2))</f>
        <v>0</v>
      </c>
      <c r="O668" s="328">
        <f>ROUND(N668-SUMIF(Anlagenbewegungsdaten_AV!B:B,A668,Anlagenbewegungsdaten_AV!D:D),3)</f>
        <v>0</v>
      </c>
    </row>
    <row r="669" spans="1:15" ht="15" customHeight="1" x14ac:dyDescent="0.25">
      <c r="A669" s="261" t="s">
        <v>2682</v>
      </c>
      <c r="B669" s="172" t="s">
        <v>2108</v>
      </c>
      <c r="C669" s="172" t="s">
        <v>4041</v>
      </c>
      <c r="D669" s="172" t="s">
        <v>2616</v>
      </c>
      <c r="E669" s="172" t="s">
        <v>2576</v>
      </c>
      <c r="F669" s="287">
        <v>21.97</v>
      </c>
      <c r="G669" s="331">
        <f>ROUND(SUMIF(Anlagenbewegungsdaten!B:B,A669,Anlagenbewegungsdaten!C:C),3)</f>
        <v>0</v>
      </c>
      <c r="H669" s="332">
        <f>IF(ISBLANK(F669),ROUND(SUMIF(Anlagenbewegungsdaten!B:B,A669,Anlagenbewegungsdaten!D:D),2),ROUND(G669*F669%,2))</f>
        <v>0</v>
      </c>
      <c r="I669" s="332">
        <f>ROUND((H669-SUMIF(Anlagenbewegungsdaten!$B:$B,A669,Anlagenbewegungsdaten!D:D)),3)</f>
        <v>0</v>
      </c>
      <c r="J669" s="333" t="s">
        <v>5179</v>
      </c>
      <c r="K669" s="333" t="s">
        <v>5193</v>
      </c>
      <c r="L669" s="510">
        <v>17.579999999999998</v>
      </c>
      <c r="M669" s="330">
        <f>ROUND(SUMIF(Anlagenbewegungsdaten_AV!B:B,A669,Anlagenbewegungsdaten_AV!C:C),3)</f>
        <v>0</v>
      </c>
      <c r="N669" s="328">
        <f>IF(ISBLANK(L669),ROUND(SUMIF(Anlagenbewegungsdaten_AV!B:B,A669,Anlagenbewegungsdaten_AV!D:D),2),ROUND(M669*L669%,2))</f>
        <v>0</v>
      </c>
      <c r="O669" s="328">
        <f>ROUND(N669-SUMIF(Anlagenbewegungsdaten_AV!B:B,A669,Anlagenbewegungsdaten_AV!D:D),3)</f>
        <v>0</v>
      </c>
    </row>
    <row r="670" spans="1:15" ht="15" customHeight="1" x14ac:dyDescent="0.25">
      <c r="A670" s="261" t="s">
        <v>3426</v>
      </c>
      <c r="B670" s="172" t="s">
        <v>2108</v>
      </c>
      <c r="C670" s="172" t="s">
        <v>4041</v>
      </c>
      <c r="D670" s="172" t="s">
        <v>3360</v>
      </c>
      <c r="E670" s="172" t="s">
        <v>3320</v>
      </c>
      <c r="F670" s="287">
        <v>21.939999999999998</v>
      </c>
      <c r="G670" s="331">
        <f>ROUND(SUMIF(Anlagenbewegungsdaten!B:B,A670,Anlagenbewegungsdaten!C:C),3)</f>
        <v>0</v>
      </c>
      <c r="H670" s="332">
        <f>IF(ISBLANK(F670),ROUND(SUMIF(Anlagenbewegungsdaten!B:B,A670,Anlagenbewegungsdaten!D:D),2),ROUND(G670*F670%,2))</f>
        <v>0</v>
      </c>
      <c r="I670" s="332">
        <f>ROUND((H670-SUMIF(Anlagenbewegungsdaten!$B:$B,A670,Anlagenbewegungsdaten!D:D)),3)</f>
        <v>0</v>
      </c>
      <c r="J670" s="333" t="s">
        <v>5179</v>
      </c>
      <c r="K670" s="333" t="s">
        <v>5193</v>
      </c>
      <c r="L670" s="510">
        <v>17.55</v>
      </c>
      <c r="M670" s="330">
        <f>ROUND(SUMIF(Anlagenbewegungsdaten_AV!B:B,A670,Anlagenbewegungsdaten_AV!C:C),3)</f>
        <v>0</v>
      </c>
      <c r="N670" s="328">
        <f>IF(ISBLANK(L670),ROUND(SUMIF(Anlagenbewegungsdaten_AV!B:B,A670,Anlagenbewegungsdaten_AV!D:D),2),ROUND(M670*L670%,2))</f>
        <v>0</v>
      </c>
      <c r="O670" s="328">
        <f>ROUND(N670-SUMIF(Anlagenbewegungsdaten_AV!B:B,A670,Anlagenbewegungsdaten_AV!D:D),3)</f>
        <v>0</v>
      </c>
    </row>
    <row r="671" spans="1:15" ht="15" customHeight="1" x14ac:dyDescent="0.25">
      <c r="A671" s="273" t="s">
        <v>4199</v>
      </c>
      <c r="B671" s="191" t="s">
        <v>2108</v>
      </c>
      <c r="C671" s="191" t="s">
        <v>4041</v>
      </c>
      <c r="D671" s="191" t="s">
        <v>4133</v>
      </c>
      <c r="E671" s="191" t="s">
        <v>4093</v>
      </c>
      <c r="F671" s="288">
        <v>21.91</v>
      </c>
      <c r="G671" s="331">
        <f>ROUND(SUMIF(Anlagenbewegungsdaten!B:B,A671,Anlagenbewegungsdaten!C:C),3)</f>
        <v>0</v>
      </c>
      <c r="H671" s="332">
        <f>IF(ISBLANK(F671),ROUND(SUMIF(Anlagenbewegungsdaten!B:B,A671,Anlagenbewegungsdaten!D:D),2),ROUND(G671*F671%,2))</f>
        <v>0</v>
      </c>
      <c r="I671" s="332">
        <f>ROUND((H671-SUMIF(Anlagenbewegungsdaten!$B:$B,A671,Anlagenbewegungsdaten!D:D)),3)</f>
        <v>0</v>
      </c>
      <c r="J671" s="333" t="s">
        <v>5179</v>
      </c>
      <c r="K671" s="333" t="s">
        <v>5193</v>
      </c>
      <c r="L671" s="510">
        <v>17.53</v>
      </c>
      <c r="M671" s="330">
        <f>ROUND(SUMIF(Anlagenbewegungsdaten_AV!B:B,A671,Anlagenbewegungsdaten_AV!C:C),3)</f>
        <v>0</v>
      </c>
      <c r="N671" s="328">
        <f>IF(ISBLANK(L671),ROUND(SUMIF(Anlagenbewegungsdaten_AV!B:B,A671,Anlagenbewegungsdaten_AV!D:D),2),ROUND(M671*L671%,2))</f>
        <v>0</v>
      </c>
      <c r="O671" s="328">
        <f>ROUND(N671-SUMIF(Anlagenbewegungsdaten_AV!B:B,A671,Anlagenbewegungsdaten_AV!D:D),3)</f>
        <v>0</v>
      </c>
    </row>
    <row r="672" spans="1:15" ht="15" customHeight="1" x14ac:dyDescent="0.25">
      <c r="A672" s="261" t="s">
        <v>1519</v>
      </c>
      <c r="B672" s="172" t="s">
        <v>2108</v>
      </c>
      <c r="C672" s="172" t="s">
        <v>4041</v>
      </c>
      <c r="D672" s="172" t="s">
        <v>265</v>
      </c>
      <c r="E672" s="172" t="s">
        <v>2483</v>
      </c>
      <c r="F672" s="287">
        <v>20</v>
      </c>
      <c r="G672" s="331">
        <f>ROUND(SUMIF(Anlagenbewegungsdaten!B:B,A672,Anlagenbewegungsdaten!C:C),3)</f>
        <v>0</v>
      </c>
      <c r="H672" s="332">
        <f>IF(ISBLANK(F672),ROUND(SUMIF(Anlagenbewegungsdaten!B:B,A672,Anlagenbewegungsdaten!D:D),2),ROUND(G672*F672%,2))</f>
        <v>0</v>
      </c>
      <c r="I672" s="332">
        <f>ROUND((H672-SUMIF(Anlagenbewegungsdaten!$B:$B,A672,Anlagenbewegungsdaten!D:D)),3)</f>
        <v>0</v>
      </c>
      <c r="J672" s="333" t="s">
        <v>5179</v>
      </c>
      <c r="K672" s="333" t="s">
        <v>5193</v>
      </c>
      <c r="L672" s="510">
        <v>16</v>
      </c>
      <c r="M672" s="330">
        <f>ROUND(SUMIF(Anlagenbewegungsdaten_AV!B:B,A672,Anlagenbewegungsdaten_AV!C:C),3)</f>
        <v>0</v>
      </c>
      <c r="N672" s="328">
        <f>IF(ISBLANK(L672),ROUND(SUMIF(Anlagenbewegungsdaten_AV!B:B,A672,Anlagenbewegungsdaten_AV!D:D),2),ROUND(M672*L672%,2))</f>
        <v>0</v>
      </c>
      <c r="O672" s="328">
        <f>ROUND(N672-SUMIF(Anlagenbewegungsdaten_AV!B:B,A672,Anlagenbewegungsdaten_AV!D:D),3)</f>
        <v>0</v>
      </c>
    </row>
    <row r="673" spans="1:15" ht="15" customHeight="1" x14ac:dyDescent="0.25">
      <c r="A673" s="261" t="s">
        <v>1520</v>
      </c>
      <c r="B673" s="172" t="s">
        <v>2108</v>
      </c>
      <c r="C673" s="172" t="s">
        <v>4041</v>
      </c>
      <c r="D673" s="182" t="s">
        <v>267</v>
      </c>
      <c r="E673" s="172" t="s">
        <v>1560</v>
      </c>
      <c r="F673" s="287">
        <v>23</v>
      </c>
      <c r="G673" s="331">
        <f>ROUND(SUMIF(Anlagenbewegungsdaten!B:B,A673,Anlagenbewegungsdaten!C:C),3)</f>
        <v>0</v>
      </c>
      <c r="H673" s="332">
        <f>IF(ISBLANK(F673),ROUND(SUMIF(Anlagenbewegungsdaten!B:B,A673,Anlagenbewegungsdaten!D:D),2),ROUND(G673*F673%,2))</f>
        <v>0</v>
      </c>
      <c r="I673" s="332">
        <f>ROUND((H673-SUMIF(Anlagenbewegungsdaten!$B:$B,A673,Anlagenbewegungsdaten!D:D)),3)</f>
        <v>0</v>
      </c>
      <c r="J673" s="333" t="s">
        <v>5179</v>
      </c>
      <c r="K673" s="333" t="s">
        <v>5193</v>
      </c>
      <c r="L673" s="510">
        <v>18.399999999999999</v>
      </c>
      <c r="M673" s="330">
        <f>ROUND(SUMIF(Anlagenbewegungsdaten_AV!B:B,A673,Anlagenbewegungsdaten_AV!C:C),3)</f>
        <v>0</v>
      </c>
      <c r="N673" s="328">
        <f>IF(ISBLANK(L673),ROUND(SUMIF(Anlagenbewegungsdaten_AV!B:B,A673,Anlagenbewegungsdaten_AV!D:D),2),ROUND(M673*L673%,2))</f>
        <v>0</v>
      </c>
      <c r="O673" s="328">
        <f>ROUND(N673-SUMIF(Anlagenbewegungsdaten_AV!B:B,A673,Anlagenbewegungsdaten_AV!D:D),3)</f>
        <v>0</v>
      </c>
    </row>
    <row r="674" spans="1:15" ht="15" customHeight="1" x14ac:dyDescent="0.25">
      <c r="A674" s="261" t="s">
        <v>1521</v>
      </c>
      <c r="B674" s="172" t="s">
        <v>2108</v>
      </c>
      <c r="C674" s="172" t="s">
        <v>4041</v>
      </c>
      <c r="D674" s="172" t="s">
        <v>269</v>
      </c>
      <c r="E674" s="172" t="s">
        <v>1563</v>
      </c>
      <c r="F674" s="287">
        <v>23</v>
      </c>
      <c r="G674" s="331">
        <f>ROUND(SUMIF(Anlagenbewegungsdaten!B:B,A674,Anlagenbewegungsdaten!C:C),3)</f>
        <v>0</v>
      </c>
      <c r="H674" s="332">
        <f>IF(ISBLANK(F674),ROUND(SUMIF(Anlagenbewegungsdaten!B:B,A674,Anlagenbewegungsdaten!D:D),2),ROUND(G674*F674%,2))</f>
        <v>0</v>
      </c>
      <c r="I674" s="332">
        <f>ROUND((H674-SUMIF(Anlagenbewegungsdaten!$B:$B,A674,Anlagenbewegungsdaten!D:D)),3)</f>
        <v>0</v>
      </c>
      <c r="J674" s="333" t="s">
        <v>5179</v>
      </c>
      <c r="K674" s="333" t="s">
        <v>5193</v>
      </c>
      <c r="L674" s="510">
        <v>18.399999999999999</v>
      </c>
      <c r="M674" s="330">
        <f>ROUND(SUMIF(Anlagenbewegungsdaten_AV!B:B,A674,Anlagenbewegungsdaten_AV!C:C),3)</f>
        <v>0</v>
      </c>
      <c r="N674" s="328">
        <f>IF(ISBLANK(L674),ROUND(SUMIF(Anlagenbewegungsdaten_AV!B:B,A674,Anlagenbewegungsdaten_AV!D:D),2),ROUND(M674*L674%,2))</f>
        <v>0</v>
      </c>
      <c r="O674" s="328">
        <f>ROUND(N674-SUMIF(Anlagenbewegungsdaten_AV!B:B,A674,Anlagenbewegungsdaten_AV!D:D),3)</f>
        <v>0</v>
      </c>
    </row>
    <row r="675" spans="1:15" ht="15" customHeight="1" x14ac:dyDescent="0.25">
      <c r="A675" s="261" t="s">
        <v>2683</v>
      </c>
      <c r="B675" s="172" t="s">
        <v>2108</v>
      </c>
      <c r="C675" s="172" t="s">
        <v>4041</v>
      </c>
      <c r="D675" s="172" t="s">
        <v>2618</v>
      </c>
      <c r="E675" s="172" t="s">
        <v>2576</v>
      </c>
      <c r="F675" s="287">
        <v>22.97</v>
      </c>
      <c r="G675" s="331">
        <f>ROUND(SUMIF(Anlagenbewegungsdaten!B:B,A675,Anlagenbewegungsdaten!C:C),3)</f>
        <v>0</v>
      </c>
      <c r="H675" s="332">
        <f>IF(ISBLANK(F675),ROUND(SUMIF(Anlagenbewegungsdaten!B:B,A675,Anlagenbewegungsdaten!D:D),2),ROUND(G675*F675%,2))</f>
        <v>0</v>
      </c>
      <c r="I675" s="332">
        <f>ROUND((H675-SUMIF(Anlagenbewegungsdaten!$B:$B,A675,Anlagenbewegungsdaten!D:D)),3)</f>
        <v>0</v>
      </c>
      <c r="J675" s="333" t="s">
        <v>5179</v>
      </c>
      <c r="K675" s="333" t="s">
        <v>5193</v>
      </c>
      <c r="L675" s="510">
        <v>18.38</v>
      </c>
      <c r="M675" s="330">
        <f>ROUND(SUMIF(Anlagenbewegungsdaten_AV!B:B,A675,Anlagenbewegungsdaten_AV!C:C),3)</f>
        <v>0</v>
      </c>
      <c r="N675" s="328">
        <f>IF(ISBLANK(L675),ROUND(SUMIF(Anlagenbewegungsdaten_AV!B:B,A675,Anlagenbewegungsdaten_AV!D:D),2),ROUND(M675*L675%,2))</f>
        <v>0</v>
      </c>
      <c r="O675" s="328">
        <f>ROUND(N675-SUMIF(Anlagenbewegungsdaten_AV!B:B,A675,Anlagenbewegungsdaten_AV!D:D),3)</f>
        <v>0</v>
      </c>
    </row>
    <row r="676" spans="1:15" ht="15" customHeight="1" x14ac:dyDescent="0.25">
      <c r="A676" s="261" t="s">
        <v>3427</v>
      </c>
      <c r="B676" s="172" t="s">
        <v>2108</v>
      </c>
      <c r="C676" s="172" t="s">
        <v>4041</v>
      </c>
      <c r="D676" s="172" t="s">
        <v>3362</v>
      </c>
      <c r="E676" s="172" t="s">
        <v>3320</v>
      </c>
      <c r="F676" s="287">
        <v>22.939999999999998</v>
      </c>
      <c r="G676" s="331">
        <f>ROUND(SUMIF(Anlagenbewegungsdaten!B:B,A676,Anlagenbewegungsdaten!C:C),3)</f>
        <v>0</v>
      </c>
      <c r="H676" s="332">
        <f>IF(ISBLANK(F676),ROUND(SUMIF(Anlagenbewegungsdaten!B:B,A676,Anlagenbewegungsdaten!D:D),2),ROUND(G676*F676%,2))</f>
        <v>0</v>
      </c>
      <c r="I676" s="332">
        <f>ROUND((H676-SUMIF(Anlagenbewegungsdaten!$B:$B,A676,Anlagenbewegungsdaten!D:D)),3)</f>
        <v>0</v>
      </c>
      <c r="J676" s="333" t="s">
        <v>5179</v>
      </c>
      <c r="K676" s="333" t="s">
        <v>5193</v>
      </c>
      <c r="L676" s="510">
        <v>18.350000000000001</v>
      </c>
      <c r="M676" s="330">
        <f>ROUND(SUMIF(Anlagenbewegungsdaten_AV!B:B,A676,Anlagenbewegungsdaten_AV!C:C),3)</f>
        <v>0</v>
      </c>
      <c r="N676" s="328">
        <f>IF(ISBLANK(L676),ROUND(SUMIF(Anlagenbewegungsdaten_AV!B:B,A676,Anlagenbewegungsdaten_AV!D:D),2),ROUND(M676*L676%,2))</f>
        <v>0</v>
      </c>
      <c r="O676" s="328">
        <f>ROUND(N676-SUMIF(Anlagenbewegungsdaten_AV!B:B,A676,Anlagenbewegungsdaten_AV!D:D),3)</f>
        <v>0</v>
      </c>
    </row>
    <row r="677" spans="1:15" ht="15" customHeight="1" x14ac:dyDescent="0.25">
      <c r="A677" s="273" t="s">
        <v>4200</v>
      </c>
      <c r="B677" s="191" t="s">
        <v>2108</v>
      </c>
      <c r="C677" s="191" t="s">
        <v>4041</v>
      </c>
      <c r="D677" s="191" t="s">
        <v>4135</v>
      </c>
      <c r="E677" s="191" t="s">
        <v>4093</v>
      </c>
      <c r="F677" s="288">
        <v>22.91</v>
      </c>
      <c r="G677" s="331">
        <f>ROUND(SUMIF(Anlagenbewegungsdaten!B:B,A677,Anlagenbewegungsdaten!C:C),3)</f>
        <v>0</v>
      </c>
      <c r="H677" s="332">
        <f>IF(ISBLANK(F677),ROUND(SUMIF(Anlagenbewegungsdaten!B:B,A677,Anlagenbewegungsdaten!D:D),2),ROUND(G677*F677%,2))</f>
        <v>0</v>
      </c>
      <c r="I677" s="332">
        <f>ROUND((H677-SUMIF(Anlagenbewegungsdaten!$B:$B,A677,Anlagenbewegungsdaten!D:D)),3)</f>
        <v>0</v>
      </c>
      <c r="J677" s="333" t="s">
        <v>5179</v>
      </c>
      <c r="K677" s="333" t="s">
        <v>5193</v>
      </c>
      <c r="L677" s="510">
        <v>18.329999999999998</v>
      </c>
      <c r="M677" s="330">
        <f>ROUND(SUMIF(Anlagenbewegungsdaten_AV!B:B,A677,Anlagenbewegungsdaten_AV!C:C),3)</f>
        <v>0</v>
      </c>
      <c r="N677" s="328">
        <f>IF(ISBLANK(L677),ROUND(SUMIF(Anlagenbewegungsdaten_AV!B:B,A677,Anlagenbewegungsdaten_AV!D:D),2),ROUND(M677*L677%,2))</f>
        <v>0</v>
      </c>
      <c r="O677" s="328">
        <f>ROUND(N677-SUMIF(Anlagenbewegungsdaten_AV!B:B,A677,Anlagenbewegungsdaten_AV!D:D),3)</f>
        <v>0</v>
      </c>
    </row>
    <row r="678" spans="1:15" ht="15" customHeight="1" x14ac:dyDescent="0.25">
      <c r="A678" s="261" t="s">
        <v>1522</v>
      </c>
      <c r="B678" s="172" t="s">
        <v>2108</v>
      </c>
      <c r="C678" s="172" t="s">
        <v>4041</v>
      </c>
      <c r="D678" s="172" t="s">
        <v>271</v>
      </c>
      <c r="E678" s="172" t="s">
        <v>2483</v>
      </c>
      <c r="F678" s="287">
        <v>20</v>
      </c>
      <c r="G678" s="331">
        <f>ROUND(SUMIF(Anlagenbewegungsdaten!B:B,A678,Anlagenbewegungsdaten!C:C),3)</f>
        <v>0</v>
      </c>
      <c r="H678" s="332">
        <f>IF(ISBLANK(F678),ROUND(SUMIF(Anlagenbewegungsdaten!B:B,A678,Anlagenbewegungsdaten!D:D),2),ROUND(G678*F678%,2))</f>
        <v>0</v>
      </c>
      <c r="I678" s="332">
        <f>ROUND((H678-SUMIF(Anlagenbewegungsdaten!$B:$B,A678,Anlagenbewegungsdaten!D:D)),3)</f>
        <v>0</v>
      </c>
      <c r="J678" s="333" t="s">
        <v>5179</v>
      </c>
      <c r="K678" s="333" t="s">
        <v>5193</v>
      </c>
      <c r="L678" s="510">
        <v>16</v>
      </c>
      <c r="M678" s="330">
        <f>ROUND(SUMIF(Anlagenbewegungsdaten_AV!B:B,A678,Anlagenbewegungsdaten_AV!C:C),3)</f>
        <v>0</v>
      </c>
      <c r="N678" s="328">
        <f>IF(ISBLANK(L678),ROUND(SUMIF(Anlagenbewegungsdaten_AV!B:B,A678,Anlagenbewegungsdaten_AV!D:D),2),ROUND(M678*L678%,2))</f>
        <v>0</v>
      </c>
      <c r="O678" s="328">
        <f>ROUND(N678-SUMIF(Anlagenbewegungsdaten_AV!B:B,A678,Anlagenbewegungsdaten_AV!D:D),3)</f>
        <v>0</v>
      </c>
    </row>
    <row r="679" spans="1:15" ht="15" customHeight="1" x14ac:dyDescent="0.25">
      <c r="A679" s="261" t="s">
        <v>1523</v>
      </c>
      <c r="B679" s="172" t="s">
        <v>2108</v>
      </c>
      <c r="C679" s="172" t="s">
        <v>4041</v>
      </c>
      <c r="D679" s="172" t="s">
        <v>1650</v>
      </c>
      <c r="E679" s="172" t="s">
        <v>1560</v>
      </c>
      <c r="F679" s="287">
        <v>23</v>
      </c>
      <c r="G679" s="331">
        <f>ROUND(SUMIF(Anlagenbewegungsdaten!B:B,A679,Anlagenbewegungsdaten!C:C),3)</f>
        <v>0</v>
      </c>
      <c r="H679" s="332">
        <f>IF(ISBLANK(F679),ROUND(SUMIF(Anlagenbewegungsdaten!B:B,A679,Anlagenbewegungsdaten!D:D),2),ROUND(G679*F679%,2))</f>
        <v>0</v>
      </c>
      <c r="I679" s="332">
        <f>ROUND((H679-SUMIF(Anlagenbewegungsdaten!$B:$B,A679,Anlagenbewegungsdaten!D:D)),3)</f>
        <v>0</v>
      </c>
      <c r="J679" s="333" t="s">
        <v>5179</v>
      </c>
      <c r="K679" s="333" t="s">
        <v>5193</v>
      </c>
      <c r="L679" s="510">
        <v>18.399999999999999</v>
      </c>
      <c r="M679" s="330">
        <f>ROUND(SUMIF(Anlagenbewegungsdaten_AV!B:B,A679,Anlagenbewegungsdaten_AV!C:C),3)</f>
        <v>0</v>
      </c>
      <c r="N679" s="328">
        <f>IF(ISBLANK(L679),ROUND(SUMIF(Anlagenbewegungsdaten_AV!B:B,A679,Anlagenbewegungsdaten_AV!D:D),2),ROUND(M679*L679%,2))</f>
        <v>0</v>
      </c>
      <c r="O679" s="328">
        <f>ROUND(N679-SUMIF(Anlagenbewegungsdaten_AV!B:B,A679,Anlagenbewegungsdaten_AV!D:D),3)</f>
        <v>0</v>
      </c>
    </row>
    <row r="680" spans="1:15" ht="15" customHeight="1" x14ac:dyDescent="0.25">
      <c r="A680" s="261" t="s">
        <v>1524</v>
      </c>
      <c r="B680" s="172" t="s">
        <v>2108</v>
      </c>
      <c r="C680" s="172" t="s">
        <v>4041</v>
      </c>
      <c r="D680" s="172" t="s">
        <v>1652</v>
      </c>
      <c r="E680" s="172" t="s">
        <v>1563</v>
      </c>
      <c r="F680" s="287">
        <v>23</v>
      </c>
      <c r="G680" s="331">
        <f>ROUND(SUMIF(Anlagenbewegungsdaten!B:B,A680,Anlagenbewegungsdaten!C:C),3)</f>
        <v>0</v>
      </c>
      <c r="H680" s="332">
        <f>IF(ISBLANK(F680),ROUND(SUMIF(Anlagenbewegungsdaten!B:B,A680,Anlagenbewegungsdaten!D:D),2),ROUND(G680*F680%,2))</f>
        <v>0</v>
      </c>
      <c r="I680" s="332">
        <f>ROUND((H680-SUMIF(Anlagenbewegungsdaten!$B:$B,A680,Anlagenbewegungsdaten!D:D)),3)</f>
        <v>0</v>
      </c>
      <c r="J680" s="333" t="s">
        <v>5179</v>
      </c>
      <c r="K680" s="333" t="s">
        <v>5193</v>
      </c>
      <c r="L680" s="510">
        <v>18.399999999999999</v>
      </c>
      <c r="M680" s="330">
        <f>ROUND(SUMIF(Anlagenbewegungsdaten_AV!B:B,A680,Anlagenbewegungsdaten_AV!C:C),3)</f>
        <v>0</v>
      </c>
      <c r="N680" s="328">
        <f>IF(ISBLANK(L680),ROUND(SUMIF(Anlagenbewegungsdaten_AV!B:B,A680,Anlagenbewegungsdaten_AV!D:D),2),ROUND(M680*L680%,2))</f>
        <v>0</v>
      </c>
      <c r="O680" s="328">
        <f>ROUND(N680-SUMIF(Anlagenbewegungsdaten_AV!B:B,A680,Anlagenbewegungsdaten_AV!D:D),3)</f>
        <v>0</v>
      </c>
    </row>
    <row r="681" spans="1:15" ht="15" customHeight="1" x14ac:dyDescent="0.25">
      <c r="A681" s="261" t="s">
        <v>2684</v>
      </c>
      <c r="B681" s="172" t="s">
        <v>2108</v>
      </c>
      <c r="C681" s="172" t="s">
        <v>4041</v>
      </c>
      <c r="D681" s="172" t="s">
        <v>2620</v>
      </c>
      <c r="E681" s="172" t="s">
        <v>2576</v>
      </c>
      <c r="F681" s="287">
        <v>22.97</v>
      </c>
      <c r="G681" s="331">
        <f>ROUND(SUMIF(Anlagenbewegungsdaten!B:B,A681,Anlagenbewegungsdaten!C:C),3)</f>
        <v>0</v>
      </c>
      <c r="H681" s="332">
        <f>IF(ISBLANK(F681),ROUND(SUMIF(Anlagenbewegungsdaten!B:B,A681,Anlagenbewegungsdaten!D:D),2),ROUND(G681*F681%,2))</f>
        <v>0</v>
      </c>
      <c r="I681" s="332">
        <f>ROUND((H681-SUMIF(Anlagenbewegungsdaten!$B:$B,A681,Anlagenbewegungsdaten!D:D)),3)</f>
        <v>0</v>
      </c>
      <c r="J681" s="333" t="s">
        <v>5179</v>
      </c>
      <c r="K681" s="333" t="s">
        <v>5193</v>
      </c>
      <c r="L681" s="510">
        <v>18.38</v>
      </c>
      <c r="M681" s="330">
        <f>ROUND(SUMIF(Anlagenbewegungsdaten_AV!B:B,A681,Anlagenbewegungsdaten_AV!C:C),3)</f>
        <v>0</v>
      </c>
      <c r="N681" s="328">
        <f>IF(ISBLANK(L681),ROUND(SUMIF(Anlagenbewegungsdaten_AV!B:B,A681,Anlagenbewegungsdaten_AV!D:D),2),ROUND(M681*L681%,2))</f>
        <v>0</v>
      </c>
      <c r="O681" s="328">
        <f>ROUND(N681-SUMIF(Anlagenbewegungsdaten_AV!B:B,A681,Anlagenbewegungsdaten_AV!D:D),3)</f>
        <v>0</v>
      </c>
    </row>
    <row r="682" spans="1:15" ht="15" customHeight="1" x14ac:dyDescent="0.25">
      <c r="A682" s="261" t="s">
        <v>3428</v>
      </c>
      <c r="B682" s="172" t="s">
        <v>2108</v>
      </c>
      <c r="C682" s="172" t="s">
        <v>4041</v>
      </c>
      <c r="D682" s="172" t="s">
        <v>3364</v>
      </c>
      <c r="E682" s="172" t="s">
        <v>3320</v>
      </c>
      <c r="F682" s="287">
        <v>22.939999999999998</v>
      </c>
      <c r="G682" s="331">
        <f>ROUND(SUMIF(Anlagenbewegungsdaten!B:B,A682,Anlagenbewegungsdaten!C:C),3)</f>
        <v>0</v>
      </c>
      <c r="H682" s="332">
        <f>IF(ISBLANK(F682),ROUND(SUMIF(Anlagenbewegungsdaten!B:B,A682,Anlagenbewegungsdaten!D:D),2),ROUND(G682*F682%,2))</f>
        <v>0</v>
      </c>
      <c r="I682" s="332">
        <f>ROUND((H682-SUMIF(Anlagenbewegungsdaten!$B:$B,A682,Anlagenbewegungsdaten!D:D)),3)</f>
        <v>0</v>
      </c>
      <c r="J682" s="333" t="s">
        <v>5179</v>
      </c>
      <c r="K682" s="333" t="s">
        <v>5193</v>
      </c>
      <c r="L682" s="510">
        <v>18.350000000000001</v>
      </c>
      <c r="M682" s="330">
        <f>ROUND(SUMIF(Anlagenbewegungsdaten_AV!B:B,A682,Anlagenbewegungsdaten_AV!C:C),3)</f>
        <v>0</v>
      </c>
      <c r="N682" s="328">
        <f>IF(ISBLANK(L682),ROUND(SUMIF(Anlagenbewegungsdaten_AV!B:B,A682,Anlagenbewegungsdaten_AV!D:D),2),ROUND(M682*L682%,2))</f>
        <v>0</v>
      </c>
      <c r="O682" s="328">
        <f>ROUND(N682-SUMIF(Anlagenbewegungsdaten_AV!B:B,A682,Anlagenbewegungsdaten_AV!D:D),3)</f>
        <v>0</v>
      </c>
    </row>
    <row r="683" spans="1:15" ht="15" customHeight="1" x14ac:dyDescent="0.25">
      <c r="A683" s="273" t="s">
        <v>4201</v>
      </c>
      <c r="B683" s="191" t="s">
        <v>2108</v>
      </c>
      <c r="C683" s="191" t="s">
        <v>4041</v>
      </c>
      <c r="D683" s="191" t="s">
        <v>4137</v>
      </c>
      <c r="E683" s="191" t="s">
        <v>4093</v>
      </c>
      <c r="F683" s="288">
        <v>22.91</v>
      </c>
      <c r="G683" s="331">
        <f>ROUND(SUMIF(Anlagenbewegungsdaten!B:B,A683,Anlagenbewegungsdaten!C:C),3)</f>
        <v>0</v>
      </c>
      <c r="H683" s="332">
        <f>IF(ISBLANK(F683),ROUND(SUMIF(Anlagenbewegungsdaten!B:B,A683,Anlagenbewegungsdaten!D:D),2),ROUND(G683*F683%,2))</f>
        <v>0</v>
      </c>
      <c r="I683" s="332">
        <f>ROUND((H683-SUMIF(Anlagenbewegungsdaten!$B:$B,A683,Anlagenbewegungsdaten!D:D)),3)</f>
        <v>0</v>
      </c>
      <c r="J683" s="333" t="s">
        <v>5179</v>
      </c>
      <c r="K683" s="333" t="s">
        <v>5193</v>
      </c>
      <c r="L683" s="510">
        <v>18.329999999999998</v>
      </c>
      <c r="M683" s="330">
        <f>ROUND(SUMIF(Anlagenbewegungsdaten_AV!B:B,A683,Anlagenbewegungsdaten_AV!C:C),3)</f>
        <v>0</v>
      </c>
      <c r="N683" s="328">
        <f>IF(ISBLANK(L683),ROUND(SUMIF(Anlagenbewegungsdaten_AV!B:B,A683,Anlagenbewegungsdaten_AV!D:D),2),ROUND(M683*L683%,2))</f>
        <v>0</v>
      </c>
      <c r="O683" s="328">
        <f>ROUND(N683-SUMIF(Anlagenbewegungsdaten_AV!B:B,A683,Anlagenbewegungsdaten_AV!D:D),3)</f>
        <v>0</v>
      </c>
    </row>
    <row r="684" spans="1:15" ht="15" customHeight="1" x14ac:dyDescent="0.25">
      <c r="A684" s="261" t="s">
        <v>1525</v>
      </c>
      <c r="B684" s="172" t="s">
        <v>2108</v>
      </c>
      <c r="C684" s="172" t="s">
        <v>4041</v>
      </c>
      <c r="D684" s="172" t="s">
        <v>1654</v>
      </c>
      <c r="E684" s="172" t="s">
        <v>2483</v>
      </c>
      <c r="F684" s="287">
        <v>21</v>
      </c>
      <c r="G684" s="331">
        <f>ROUND(SUMIF(Anlagenbewegungsdaten!B:B,A684,Anlagenbewegungsdaten!C:C),3)</f>
        <v>0</v>
      </c>
      <c r="H684" s="332">
        <f>IF(ISBLANK(F684),ROUND(SUMIF(Anlagenbewegungsdaten!B:B,A684,Anlagenbewegungsdaten!D:D),2),ROUND(G684*F684%,2))</f>
        <v>0</v>
      </c>
      <c r="I684" s="332">
        <f>ROUND((H684-SUMIF(Anlagenbewegungsdaten!$B:$B,A684,Anlagenbewegungsdaten!D:D)),3)</f>
        <v>0</v>
      </c>
      <c r="J684" s="333" t="s">
        <v>5179</v>
      </c>
      <c r="K684" s="333" t="s">
        <v>5193</v>
      </c>
      <c r="L684" s="510">
        <v>16.8</v>
      </c>
      <c r="M684" s="330">
        <f>ROUND(SUMIF(Anlagenbewegungsdaten_AV!B:B,A684,Anlagenbewegungsdaten_AV!C:C),3)</f>
        <v>0</v>
      </c>
      <c r="N684" s="328">
        <f>IF(ISBLANK(L684),ROUND(SUMIF(Anlagenbewegungsdaten_AV!B:B,A684,Anlagenbewegungsdaten_AV!D:D),2),ROUND(M684*L684%,2))</f>
        <v>0</v>
      </c>
      <c r="O684" s="328">
        <f>ROUND(N684-SUMIF(Anlagenbewegungsdaten_AV!B:B,A684,Anlagenbewegungsdaten_AV!D:D),3)</f>
        <v>0</v>
      </c>
    </row>
    <row r="685" spans="1:15" ht="15" customHeight="1" x14ac:dyDescent="0.25">
      <c r="A685" s="261" t="s">
        <v>1526</v>
      </c>
      <c r="B685" s="172" t="s">
        <v>2108</v>
      </c>
      <c r="C685" s="172" t="s">
        <v>4041</v>
      </c>
      <c r="D685" s="182" t="s">
        <v>1656</v>
      </c>
      <c r="E685" s="172" t="s">
        <v>1560</v>
      </c>
      <c r="F685" s="287">
        <v>24</v>
      </c>
      <c r="G685" s="331">
        <f>ROUND(SUMIF(Anlagenbewegungsdaten!B:B,A685,Anlagenbewegungsdaten!C:C),3)</f>
        <v>0</v>
      </c>
      <c r="H685" s="332">
        <f>IF(ISBLANK(F685),ROUND(SUMIF(Anlagenbewegungsdaten!B:B,A685,Anlagenbewegungsdaten!D:D),2),ROUND(G685*F685%,2))</f>
        <v>0</v>
      </c>
      <c r="I685" s="332">
        <f>ROUND((H685-SUMIF(Anlagenbewegungsdaten!$B:$B,A685,Anlagenbewegungsdaten!D:D)),3)</f>
        <v>0</v>
      </c>
      <c r="J685" s="333" t="s">
        <v>5179</v>
      </c>
      <c r="K685" s="333" t="s">
        <v>5193</v>
      </c>
      <c r="L685" s="510">
        <v>19.2</v>
      </c>
      <c r="M685" s="330">
        <f>ROUND(SUMIF(Anlagenbewegungsdaten_AV!B:B,A685,Anlagenbewegungsdaten_AV!C:C),3)</f>
        <v>0</v>
      </c>
      <c r="N685" s="328">
        <f>IF(ISBLANK(L685),ROUND(SUMIF(Anlagenbewegungsdaten_AV!B:B,A685,Anlagenbewegungsdaten_AV!D:D),2),ROUND(M685*L685%,2))</f>
        <v>0</v>
      </c>
      <c r="O685" s="328">
        <f>ROUND(N685-SUMIF(Anlagenbewegungsdaten_AV!B:B,A685,Anlagenbewegungsdaten_AV!D:D),3)</f>
        <v>0</v>
      </c>
    </row>
    <row r="686" spans="1:15" ht="15" customHeight="1" x14ac:dyDescent="0.25">
      <c r="A686" s="261" t="s">
        <v>1527</v>
      </c>
      <c r="B686" s="172" t="s">
        <v>2108</v>
      </c>
      <c r="C686" s="172" t="s">
        <v>4041</v>
      </c>
      <c r="D686" s="172" t="s">
        <v>1658</v>
      </c>
      <c r="E686" s="172" t="s">
        <v>1563</v>
      </c>
      <c r="F686" s="287">
        <v>24</v>
      </c>
      <c r="G686" s="331">
        <f>ROUND(SUMIF(Anlagenbewegungsdaten!B:B,A686,Anlagenbewegungsdaten!C:C),3)</f>
        <v>0</v>
      </c>
      <c r="H686" s="332">
        <f>IF(ISBLANK(F686),ROUND(SUMIF(Anlagenbewegungsdaten!B:B,A686,Anlagenbewegungsdaten!D:D),2),ROUND(G686*F686%,2))</f>
        <v>0</v>
      </c>
      <c r="I686" s="332">
        <f>ROUND((H686-SUMIF(Anlagenbewegungsdaten!$B:$B,A686,Anlagenbewegungsdaten!D:D)),3)</f>
        <v>0</v>
      </c>
      <c r="J686" s="333" t="s">
        <v>5179</v>
      </c>
      <c r="K686" s="333" t="s">
        <v>5193</v>
      </c>
      <c r="L686" s="510">
        <v>19.2</v>
      </c>
      <c r="M686" s="330">
        <f>ROUND(SUMIF(Anlagenbewegungsdaten_AV!B:B,A686,Anlagenbewegungsdaten_AV!C:C),3)</f>
        <v>0</v>
      </c>
      <c r="N686" s="328">
        <f>IF(ISBLANK(L686),ROUND(SUMIF(Anlagenbewegungsdaten_AV!B:B,A686,Anlagenbewegungsdaten_AV!D:D),2),ROUND(M686*L686%,2))</f>
        <v>0</v>
      </c>
      <c r="O686" s="328">
        <f>ROUND(N686-SUMIF(Anlagenbewegungsdaten_AV!B:B,A686,Anlagenbewegungsdaten_AV!D:D),3)</f>
        <v>0</v>
      </c>
    </row>
    <row r="687" spans="1:15" ht="15" customHeight="1" x14ac:dyDescent="0.25">
      <c r="A687" s="261" t="s">
        <v>2685</v>
      </c>
      <c r="B687" s="172" t="s">
        <v>2108</v>
      </c>
      <c r="C687" s="172" t="s">
        <v>4041</v>
      </c>
      <c r="D687" s="172" t="s">
        <v>2622</v>
      </c>
      <c r="E687" s="172" t="s">
        <v>2576</v>
      </c>
      <c r="F687" s="287">
        <v>23.97</v>
      </c>
      <c r="G687" s="331">
        <f>ROUND(SUMIF(Anlagenbewegungsdaten!B:B,A687,Anlagenbewegungsdaten!C:C),3)</f>
        <v>0</v>
      </c>
      <c r="H687" s="332">
        <f>IF(ISBLANK(F687),ROUND(SUMIF(Anlagenbewegungsdaten!B:B,A687,Anlagenbewegungsdaten!D:D),2),ROUND(G687*F687%,2))</f>
        <v>0</v>
      </c>
      <c r="I687" s="332">
        <f>ROUND((H687-SUMIF(Anlagenbewegungsdaten!$B:$B,A687,Anlagenbewegungsdaten!D:D)),3)</f>
        <v>0</v>
      </c>
      <c r="J687" s="333" t="s">
        <v>5179</v>
      </c>
      <c r="K687" s="333" t="s">
        <v>5193</v>
      </c>
      <c r="L687" s="510">
        <v>19.18</v>
      </c>
      <c r="M687" s="330">
        <f>ROUND(SUMIF(Anlagenbewegungsdaten_AV!B:B,A687,Anlagenbewegungsdaten_AV!C:C),3)</f>
        <v>0</v>
      </c>
      <c r="N687" s="328">
        <f>IF(ISBLANK(L687),ROUND(SUMIF(Anlagenbewegungsdaten_AV!B:B,A687,Anlagenbewegungsdaten_AV!D:D),2),ROUND(M687*L687%,2))</f>
        <v>0</v>
      </c>
      <c r="O687" s="328">
        <f>ROUND(N687-SUMIF(Anlagenbewegungsdaten_AV!B:B,A687,Anlagenbewegungsdaten_AV!D:D),3)</f>
        <v>0</v>
      </c>
    </row>
    <row r="688" spans="1:15" ht="15" customHeight="1" x14ac:dyDescent="0.25">
      <c r="A688" s="261" t="s">
        <v>3429</v>
      </c>
      <c r="B688" s="172" t="s">
        <v>2108</v>
      </c>
      <c r="C688" s="172" t="s">
        <v>4041</v>
      </c>
      <c r="D688" s="172" t="s">
        <v>3366</v>
      </c>
      <c r="E688" s="172" t="s">
        <v>3320</v>
      </c>
      <c r="F688" s="287">
        <v>23.939999999999998</v>
      </c>
      <c r="G688" s="331">
        <f>ROUND(SUMIF(Anlagenbewegungsdaten!B:B,A688,Anlagenbewegungsdaten!C:C),3)</f>
        <v>0</v>
      </c>
      <c r="H688" s="332">
        <f>IF(ISBLANK(F688),ROUND(SUMIF(Anlagenbewegungsdaten!B:B,A688,Anlagenbewegungsdaten!D:D),2),ROUND(G688*F688%,2))</f>
        <v>0</v>
      </c>
      <c r="I688" s="332">
        <f>ROUND((H688-SUMIF(Anlagenbewegungsdaten!$B:$B,A688,Anlagenbewegungsdaten!D:D)),3)</f>
        <v>0</v>
      </c>
      <c r="J688" s="333" t="s">
        <v>5179</v>
      </c>
      <c r="K688" s="333" t="s">
        <v>5193</v>
      </c>
      <c r="L688" s="510">
        <v>19.149999999999999</v>
      </c>
      <c r="M688" s="330">
        <f>ROUND(SUMIF(Anlagenbewegungsdaten_AV!B:B,A688,Anlagenbewegungsdaten_AV!C:C),3)</f>
        <v>0</v>
      </c>
      <c r="N688" s="328">
        <f>IF(ISBLANK(L688),ROUND(SUMIF(Anlagenbewegungsdaten_AV!B:B,A688,Anlagenbewegungsdaten_AV!D:D),2),ROUND(M688*L688%,2))</f>
        <v>0</v>
      </c>
      <c r="O688" s="328">
        <f>ROUND(N688-SUMIF(Anlagenbewegungsdaten_AV!B:B,A688,Anlagenbewegungsdaten_AV!D:D),3)</f>
        <v>0</v>
      </c>
    </row>
    <row r="689" spans="1:15" ht="15" customHeight="1" x14ac:dyDescent="0.25">
      <c r="A689" s="273" t="s">
        <v>4202</v>
      </c>
      <c r="B689" s="191" t="s">
        <v>2108</v>
      </c>
      <c r="C689" s="191" t="s">
        <v>4041</v>
      </c>
      <c r="D689" s="191" t="s">
        <v>4139</v>
      </c>
      <c r="E689" s="191" t="s">
        <v>4093</v>
      </c>
      <c r="F689" s="288">
        <v>23.91</v>
      </c>
      <c r="G689" s="331">
        <f>ROUND(SUMIF(Anlagenbewegungsdaten!B:B,A689,Anlagenbewegungsdaten!C:C),3)</f>
        <v>0</v>
      </c>
      <c r="H689" s="332">
        <f>IF(ISBLANK(F689),ROUND(SUMIF(Anlagenbewegungsdaten!B:B,A689,Anlagenbewegungsdaten!D:D),2),ROUND(G689*F689%,2))</f>
        <v>0</v>
      </c>
      <c r="I689" s="332">
        <f>ROUND((H689-SUMIF(Anlagenbewegungsdaten!$B:$B,A689,Anlagenbewegungsdaten!D:D)),3)</f>
        <v>0</v>
      </c>
      <c r="J689" s="333" t="s">
        <v>5179</v>
      </c>
      <c r="K689" s="333" t="s">
        <v>5193</v>
      </c>
      <c r="L689" s="510">
        <v>19.13</v>
      </c>
      <c r="M689" s="330">
        <f>ROUND(SUMIF(Anlagenbewegungsdaten_AV!B:B,A689,Anlagenbewegungsdaten_AV!C:C),3)</f>
        <v>0</v>
      </c>
      <c r="N689" s="328">
        <f>IF(ISBLANK(L689),ROUND(SUMIF(Anlagenbewegungsdaten_AV!B:B,A689,Anlagenbewegungsdaten_AV!D:D),2),ROUND(M689*L689%,2))</f>
        <v>0</v>
      </c>
      <c r="O689" s="328">
        <f>ROUND(N689-SUMIF(Anlagenbewegungsdaten_AV!B:B,A689,Anlagenbewegungsdaten_AV!D:D),3)</f>
        <v>0</v>
      </c>
    </row>
    <row r="690" spans="1:15" ht="15" customHeight="1" x14ac:dyDescent="0.25">
      <c r="A690" s="259" t="s">
        <v>2477</v>
      </c>
      <c r="B690" s="165" t="s">
        <v>2108</v>
      </c>
      <c r="C690" s="165" t="s">
        <v>4041</v>
      </c>
      <c r="D690" s="165" t="s">
        <v>2411</v>
      </c>
      <c r="E690" s="187" t="s">
        <v>2483</v>
      </c>
      <c r="F690" s="181">
        <v>9</v>
      </c>
      <c r="G690" s="331">
        <f>ROUND(SUMIF(Anlagenbewegungsdaten!B:B,A690,Anlagenbewegungsdaten!C:C),3)</f>
        <v>0</v>
      </c>
      <c r="H690" s="332">
        <f>IF(ISBLANK(F690),ROUND(SUMIF(Anlagenbewegungsdaten!B:B,A690,Anlagenbewegungsdaten!D:D),2),ROUND(G690*F690%,2))</f>
        <v>0</v>
      </c>
      <c r="I690" s="332">
        <f>ROUND((H690-SUMIF(Anlagenbewegungsdaten!$B:$B,A690,Anlagenbewegungsdaten!D:D)),3)</f>
        <v>0</v>
      </c>
      <c r="J690" s="333" t="s">
        <v>5179</v>
      </c>
      <c r="K690" s="333" t="s">
        <v>5193</v>
      </c>
      <c r="L690" s="510">
        <v>7.2</v>
      </c>
      <c r="M690" s="330">
        <f>ROUND(SUMIF(Anlagenbewegungsdaten_AV!B:B,A690,Anlagenbewegungsdaten_AV!C:C),3)</f>
        <v>0</v>
      </c>
      <c r="N690" s="328">
        <f>IF(ISBLANK(L690),ROUND(SUMIF(Anlagenbewegungsdaten_AV!B:B,A690,Anlagenbewegungsdaten_AV!D:D),2),ROUND(M690*L690%,2))</f>
        <v>0</v>
      </c>
      <c r="O690" s="328">
        <f>ROUND(N690-SUMIF(Anlagenbewegungsdaten_AV!B:B,A690,Anlagenbewegungsdaten_AV!D:D),3)</f>
        <v>0</v>
      </c>
    </row>
    <row r="691" spans="1:15" ht="15" customHeight="1" x14ac:dyDescent="0.25">
      <c r="A691" s="261" t="s">
        <v>1528</v>
      </c>
      <c r="B691" s="172" t="s">
        <v>2108</v>
      </c>
      <c r="C691" s="172" t="s">
        <v>4041</v>
      </c>
      <c r="D691" s="172" t="s">
        <v>1660</v>
      </c>
      <c r="E691" s="171" t="s">
        <v>1563</v>
      </c>
      <c r="F691" s="287">
        <v>12</v>
      </c>
      <c r="G691" s="331">
        <f>ROUND(SUMIF(Anlagenbewegungsdaten!B:B,A691,Anlagenbewegungsdaten!C:C),3)</f>
        <v>0</v>
      </c>
      <c r="H691" s="332">
        <f>IF(ISBLANK(F691),ROUND(SUMIF(Anlagenbewegungsdaten!B:B,A691,Anlagenbewegungsdaten!D:D),2),ROUND(G691*F691%,2))</f>
        <v>0</v>
      </c>
      <c r="I691" s="332">
        <f>ROUND((H691-SUMIF(Anlagenbewegungsdaten!$B:$B,A691,Anlagenbewegungsdaten!D:D)),3)</f>
        <v>0</v>
      </c>
      <c r="J691" s="333" t="s">
        <v>5179</v>
      </c>
      <c r="K691" s="333" t="s">
        <v>5193</v>
      </c>
      <c r="L691" s="510">
        <v>9.6</v>
      </c>
      <c r="M691" s="330">
        <f>ROUND(SUMIF(Anlagenbewegungsdaten_AV!B:B,A691,Anlagenbewegungsdaten_AV!C:C),3)</f>
        <v>0</v>
      </c>
      <c r="N691" s="328">
        <f>IF(ISBLANK(L691),ROUND(SUMIF(Anlagenbewegungsdaten_AV!B:B,A691,Anlagenbewegungsdaten_AV!D:D),2),ROUND(M691*L691%,2))</f>
        <v>0</v>
      </c>
      <c r="O691" s="328">
        <f>ROUND(N691-SUMIF(Anlagenbewegungsdaten_AV!B:B,A691,Anlagenbewegungsdaten_AV!D:D),3)</f>
        <v>0</v>
      </c>
    </row>
    <row r="692" spans="1:15" ht="15" customHeight="1" x14ac:dyDescent="0.25">
      <c r="A692" s="261" t="s">
        <v>2686</v>
      </c>
      <c r="B692" s="172" t="s">
        <v>2108</v>
      </c>
      <c r="C692" s="172" t="s">
        <v>4041</v>
      </c>
      <c r="D692" s="172" t="s">
        <v>2624</v>
      </c>
      <c r="E692" s="172" t="s">
        <v>2576</v>
      </c>
      <c r="F692" s="287">
        <v>11.97</v>
      </c>
      <c r="G692" s="331">
        <f>ROUND(SUMIF(Anlagenbewegungsdaten!B:B,A692,Anlagenbewegungsdaten!C:C),3)</f>
        <v>0</v>
      </c>
      <c r="H692" s="332">
        <f>IF(ISBLANK(F692),ROUND(SUMIF(Anlagenbewegungsdaten!B:B,A692,Anlagenbewegungsdaten!D:D),2),ROUND(G692*F692%,2))</f>
        <v>0</v>
      </c>
      <c r="I692" s="332">
        <f>ROUND((H692-SUMIF(Anlagenbewegungsdaten!$B:$B,A692,Anlagenbewegungsdaten!D:D)),3)</f>
        <v>0</v>
      </c>
      <c r="J692" s="333" t="s">
        <v>5179</v>
      </c>
      <c r="K692" s="333" t="s">
        <v>5193</v>
      </c>
      <c r="L692" s="510">
        <v>9.58</v>
      </c>
      <c r="M692" s="330">
        <f>ROUND(SUMIF(Anlagenbewegungsdaten_AV!B:B,A692,Anlagenbewegungsdaten_AV!C:C),3)</f>
        <v>0</v>
      </c>
      <c r="N692" s="328">
        <f>IF(ISBLANK(L692),ROUND(SUMIF(Anlagenbewegungsdaten_AV!B:B,A692,Anlagenbewegungsdaten_AV!D:D),2),ROUND(M692*L692%,2))</f>
        <v>0</v>
      </c>
      <c r="O692" s="328">
        <f>ROUND(N692-SUMIF(Anlagenbewegungsdaten_AV!B:B,A692,Anlagenbewegungsdaten_AV!D:D),3)</f>
        <v>0</v>
      </c>
    </row>
    <row r="693" spans="1:15" ht="15" customHeight="1" x14ac:dyDescent="0.25">
      <c r="A693" s="261" t="s">
        <v>3430</v>
      </c>
      <c r="B693" s="172" t="s">
        <v>2108</v>
      </c>
      <c r="C693" s="172" t="s">
        <v>4041</v>
      </c>
      <c r="D693" s="172" t="s">
        <v>3368</v>
      </c>
      <c r="E693" s="172" t="s">
        <v>3320</v>
      </c>
      <c r="F693" s="287">
        <v>11.94</v>
      </c>
      <c r="G693" s="331">
        <f>ROUND(SUMIF(Anlagenbewegungsdaten!B:B,A693,Anlagenbewegungsdaten!C:C),3)</f>
        <v>0</v>
      </c>
      <c r="H693" s="332">
        <f>IF(ISBLANK(F693),ROUND(SUMIF(Anlagenbewegungsdaten!B:B,A693,Anlagenbewegungsdaten!D:D),2),ROUND(G693*F693%,2))</f>
        <v>0</v>
      </c>
      <c r="I693" s="332">
        <f>ROUND((H693-SUMIF(Anlagenbewegungsdaten!$B:$B,A693,Anlagenbewegungsdaten!D:D)),3)</f>
        <v>0</v>
      </c>
      <c r="J693" s="333" t="s">
        <v>5179</v>
      </c>
      <c r="K693" s="333" t="s">
        <v>5193</v>
      </c>
      <c r="L693" s="510">
        <v>9.5500000000000007</v>
      </c>
      <c r="M693" s="330">
        <f>ROUND(SUMIF(Anlagenbewegungsdaten_AV!B:B,A693,Anlagenbewegungsdaten_AV!C:C),3)</f>
        <v>0</v>
      </c>
      <c r="N693" s="328">
        <f>IF(ISBLANK(L693),ROUND(SUMIF(Anlagenbewegungsdaten_AV!B:B,A693,Anlagenbewegungsdaten_AV!D:D),2),ROUND(M693*L693%,2))</f>
        <v>0</v>
      </c>
      <c r="O693" s="328">
        <f>ROUND(N693-SUMIF(Anlagenbewegungsdaten_AV!B:B,A693,Anlagenbewegungsdaten_AV!D:D),3)</f>
        <v>0</v>
      </c>
    </row>
    <row r="694" spans="1:15" ht="15" customHeight="1" x14ac:dyDescent="0.25">
      <c r="A694" s="273" t="s">
        <v>4203</v>
      </c>
      <c r="B694" s="191" t="s">
        <v>2108</v>
      </c>
      <c r="C694" s="191" t="s">
        <v>4041</v>
      </c>
      <c r="D694" s="191" t="s">
        <v>4141</v>
      </c>
      <c r="E694" s="191" t="s">
        <v>4093</v>
      </c>
      <c r="F694" s="288">
        <v>11.91</v>
      </c>
      <c r="G694" s="331">
        <f>ROUND(SUMIF(Anlagenbewegungsdaten!B:B,A694,Anlagenbewegungsdaten!C:C),3)</f>
        <v>0</v>
      </c>
      <c r="H694" s="332">
        <f>IF(ISBLANK(F694),ROUND(SUMIF(Anlagenbewegungsdaten!B:B,A694,Anlagenbewegungsdaten!D:D),2),ROUND(G694*F694%,2))</f>
        <v>0</v>
      </c>
      <c r="I694" s="332">
        <f>ROUND((H694-SUMIF(Anlagenbewegungsdaten!$B:$B,A694,Anlagenbewegungsdaten!D:D)),3)</f>
        <v>0</v>
      </c>
      <c r="J694" s="333" t="s">
        <v>5179</v>
      </c>
      <c r="K694" s="333" t="s">
        <v>5193</v>
      </c>
      <c r="L694" s="510">
        <v>9.5299999999999994</v>
      </c>
      <c r="M694" s="330">
        <f>ROUND(SUMIF(Anlagenbewegungsdaten_AV!B:B,A694,Anlagenbewegungsdaten_AV!C:C),3)</f>
        <v>0</v>
      </c>
      <c r="N694" s="328">
        <f>IF(ISBLANK(L694),ROUND(SUMIF(Anlagenbewegungsdaten_AV!B:B,A694,Anlagenbewegungsdaten_AV!D:D),2),ROUND(M694*L694%,2))</f>
        <v>0</v>
      </c>
      <c r="O694" s="328">
        <f>ROUND(N694-SUMIF(Anlagenbewegungsdaten_AV!B:B,A694,Anlagenbewegungsdaten_AV!D:D),3)</f>
        <v>0</v>
      </c>
    </row>
    <row r="695" spans="1:15" ht="15" customHeight="1" x14ac:dyDescent="0.25">
      <c r="A695" s="260" t="s">
        <v>2478</v>
      </c>
      <c r="B695" s="165" t="s">
        <v>2108</v>
      </c>
      <c r="C695" s="165" t="s">
        <v>4041</v>
      </c>
      <c r="D695" s="165" t="s">
        <v>2464</v>
      </c>
      <c r="E695" s="187" t="s">
        <v>2483</v>
      </c>
      <c r="F695" s="181">
        <v>13</v>
      </c>
      <c r="G695" s="331">
        <f>ROUND(SUMIF(Anlagenbewegungsdaten!B:B,A695,Anlagenbewegungsdaten!C:C),3)</f>
        <v>0</v>
      </c>
      <c r="H695" s="332">
        <f>IF(ISBLANK(F695),ROUND(SUMIF(Anlagenbewegungsdaten!B:B,A695,Anlagenbewegungsdaten!D:D),2),ROUND(G695*F695%,2))</f>
        <v>0</v>
      </c>
      <c r="I695" s="332">
        <f>ROUND((H695-SUMIF(Anlagenbewegungsdaten!$B:$B,A695,Anlagenbewegungsdaten!D:D)),3)</f>
        <v>0</v>
      </c>
      <c r="J695" s="333" t="s">
        <v>5179</v>
      </c>
      <c r="K695" s="333" t="s">
        <v>5193</v>
      </c>
      <c r="L695" s="510">
        <v>10.4</v>
      </c>
      <c r="M695" s="330">
        <f>ROUND(SUMIF(Anlagenbewegungsdaten_AV!B:B,A695,Anlagenbewegungsdaten_AV!C:C),3)</f>
        <v>0</v>
      </c>
      <c r="N695" s="328">
        <f>IF(ISBLANK(L695),ROUND(SUMIF(Anlagenbewegungsdaten_AV!B:B,A695,Anlagenbewegungsdaten_AV!D:D),2),ROUND(M695*L695%,2))</f>
        <v>0</v>
      </c>
      <c r="O695" s="328">
        <f>ROUND(N695-SUMIF(Anlagenbewegungsdaten_AV!B:B,A695,Anlagenbewegungsdaten_AV!D:D),3)</f>
        <v>0</v>
      </c>
    </row>
    <row r="696" spans="1:15" ht="15" customHeight="1" x14ac:dyDescent="0.25">
      <c r="A696" s="261" t="s">
        <v>1529</v>
      </c>
      <c r="B696" s="172" t="s">
        <v>2108</v>
      </c>
      <c r="C696" s="172" t="s">
        <v>4041</v>
      </c>
      <c r="D696" s="172" t="s">
        <v>1662</v>
      </c>
      <c r="E696" s="171" t="s">
        <v>1563</v>
      </c>
      <c r="F696" s="287">
        <v>16</v>
      </c>
      <c r="G696" s="331">
        <f>ROUND(SUMIF(Anlagenbewegungsdaten!B:B,A696,Anlagenbewegungsdaten!C:C),3)</f>
        <v>0</v>
      </c>
      <c r="H696" s="332">
        <f>IF(ISBLANK(F696),ROUND(SUMIF(Anlagenbewegungsdaten!B:B,A696,Anlagenbewegungsdaten!D:D),2),ROUND(G696*F696%,2))</f>
        <v>0</v>
      </c>
      <c r="I696" s="332">
        <f>ROUND((H696-SUMIF(Anlagenbewegungsdaten!$B:$B,A696,Anlagenbewegungsdaten!D:D)),3)</f>
        <v>0</v>
      </c>
      <c r="J696" s="333" t="s">
        <v>5179</v>
      </c>
      <c r="K696" s="333" t="s">
        <v>5193</v>
      </c>
      <c r="L696" s="510">
        <v>12.8</v>
      </c>
      <c r="M696" s="330">
        <f>ROUND(SUMIF(Anlagenbewegungsdaten_AV!B:B,A696,Anlagenbewegungsdaten_AV!C:C),3)</f>
        <v>0</v>
      </c>
      <c r="N696" s="328">
        <f>IF(ISBLANK(L696),ROUND(SUMIF(Anlagenbewegungsdaten_AV!B:B,A696,Anlagenbewegungsdaten_AV!D:D),2),ROUND(M696*L696%,2))</f>
        <v>0</v>
      </c>
      <c r="O696" s="328">
        <f>ROUND(N696-SUMIF(Anlagenbewegungsdaten_AV!B:B,A696,Anlagenbewegungsdaten_AV!D:D),3)</f>
        <v>0</v>
      </c>
    </row>
    <row r="697" spans="1:15" ht="15" customHeight="1" x14ac:dyDescent="0.25">
      <c r="A697" s="261" t="s">
        <v>2687</v>
      </c>
      <c r="B697" s="172" t="s">
        <v>2108</v>
      </c>
      <c r="C697" s="172" t="s">
        <v>4041</v>
      </c>
      <c r="D697" s="172" t="s">
        <v>2626</v>
      </c>
      <c r="E697" s="172" t="s">
        <v>2576</v>
      </c>
      <c r="F697" s="287">
        <v>15.97</v>
      </c>
      <c r="G697" s="331">
        <f>ROUND(SUMIF(Anlagenbewegungsdaten!B:B,A697,Anlagenbewegungsdaten!C:C),3)</f>
        <v>0</v>
      </c>
      <c r="H697" s="332">
        <f>IF(ISBLANK(F697),ROUND(SUMIF(Anlagenbewegungsdaten!B:B,A697,Anlagenbewegungsdaten!D:D),2),ROUND(G697*F697%,2))</f>
        <v>0</v>
      </c>
      <c r="I697" s="332">
        <f>ROUND((H697-SUMIF(Anlagenbewegungsdaten!$B:$B,A697,Anlagenbewegungsdaten!D:D)),3)</f>
        <v>0</v>
      </c>
      <c r="J697" s="333" t="s">
        <v>5179</v>
      </c>
      <c r="K697" s="333" t="s">
        <v>5193</v>
      </c>
      <c r="L697" s="510">
        <v>12.78</v>
      </c>
      <c r="M697" s="330">
        <f>ROUND(SUMIF(Anlagenbewegungsdaten_AV!B:B,A697,Anlagenbewegungsdaten_AV!C:C),3)</f>
        <v>0</v>
      </c>
      <c r="N697" s="328">
        <f>IF(ISBLANK(L697),ROUND(SUMIF(Anlagenbewegungsdaten_AV!B:B,A697,Anlagenbewegungsdaten_AV!D:D),2),ROUND(M697*L697%,2))</f>
        <v>0</v>
      </c>
      <c r="O697" s="328">
        <f>ROUND(N697-SUMIF(Anlagenbewegungsdaten_AV!B:B,A697,Anlagenbewegungsdaten_AV!D:D),3)</f>
        <v>0</v>
      </c>
    </row>
    <row r="698" spans="1:15" ht="15" customHeight="1" x14ac:dyDescent="0.25">
      <c r="A698" s="261" t="s">
        <v>3431</v>
      </c>
      <c r="B698" s="172" t="s">
        <v>2108</v>
      </c>
      <c r="C698" s="172" t="s">
        <v>4041</v>
      </c>
      <c r="D698" s="172" t="s">
        <v>3370</v>
      </c>
      <c r="E698" s="172" t="s">
        <v>3320</v>
      </c>
      <c r="F698" s="287">
        <v>15.94</v>
      </c>
      <c r="G698" s="331">
        <f>ROUND(SUMIF(Anlagenbewegungsdaten!B:B,A698,Anlagenbewegungsdaten!C:C),3)</f>
        <v>0</v>
      </c>
      <c r="H698" s="332">
        <f>IF(ISBLANK(F698),ROUND(SUMIF(Anlagenbewegungsdaten!B:B,A698,Anlagenbewegungsdaten!D:D),2),ROUND(G698*F698%,2))</f>
        <v>0</v>
      </c>
      <c r="I698" s="332">
        <f>ROUND((H698-SUMIF(Anlagenbewegungsdaten!$B:$B,A698,Anlagenbewegungsdaten!D:D)),3)</f>
        <v>0</v>
      </c>
      <c r="J698" s="333" t="s">
        <v>5179</v>
      </c>
      <c r="K698" s="333" t="s">
        <v>5193</v>
      </c>
      <c r="L698" s="510">
        <v>12.75</v>
      </c>
      <c r="M698" s="330">
        <f>ROUND(SUMIF(Anlagenbewegungsdaten_AV!B:B,A698,Anlagenbewegungsdaten_AV!C:C),3)</f>
        <v>0</v>
      </c>
      <c r="N698" s="328">
        <f>IF(ISBLANK(L698),ROUND(SUMIF(Anlagenbewegungsdaten_AV!B:B,A698,Anlagenbewegungsdaten_AV!D:D),2),ROUND(M698*L698%,2))</f>
        <v>0</v>
      </c>
      <c r="O698" s="328">
        <f>ROUND(N698-SUMIF(Anlagenbewegungsdaten_AV!B:B,A698,Anlagenbewegungsdaten_AV!D:D),3)</f>
        <v>0</v>
      </c>
    </row>
    <row r="699" spans="1:15" ht="15" customHeight="1" x14ac:dyDescent="0.25">
      <c r="A699" s="273" t="s">
        <v>4204</v>
      </c>
      <c r="B699" s="191" t="s">
        <v>2108</v>
      </c>
      <c r="C699" s="191" t="s">
        <v>4041</v>
      </c>
      <c r="D699" s="191" t="s">
        <v>4143</v>
      </c>
      <c r="E699" s="191" t="s">
        <v>4093</v>
      </c>
      <c r="F699" s="288">
        <v>15.91</v>
      </c>
      <c r="G699" s="331">
        <f>ROUND(SUMIF(Anlagenbewegungsdaten!B:B,A699,Anlagenbewegungsdaten!C:C),3)</f>
        <v>0</v>
      </c>
      <c r="H699" s="332">
        <f>IF(ISBLANK(F699),ROUND(SUMIF(Anlagenbewegungsdaten!B:B,A699,Anlagenbewegungsdaten!D:D),2),ROUND(G699*F699%,2))</f>
        <v>0</v>
      </c>
      <c r="I699" s="332">
        <f>ROUND((H699-SUMIF(Anlagenbewegungsdaten!$B:$B,A699,Anlagenbewegungsdaten!D:D)),3)</f>
        <v>0</v>
      </c>
      <c r="J699" s="333" t="s">
        <v>5179</v>
      </c>
      <c r="K699" s="333" t="s">
        <v>5193</v>
      </c>
      <c r="L699" s="510">
        <v>12.73</v>
      </c>
      <c r="M699" s="330">
        <f>ROUND(SUMIF(Anlagenbewegungsdaten_AV!B:B,A699,Anlagenbewegungsdaten_AV!C:C),3)</f>
        <v>0</v>
      </c>
      <c r="N699" s="328">
        <f>IF(ISBLANK(L699),ROUND(SUMIF(Anlagenbewegungsdaten_AV!B:B,A699,Anlagenbewegungsdaten_AV!D:D),2),ROUND(M699*L699%,2))</f>
        <v>0</v>
      </c>
      <c r="O699" s="328">
        <f>ROUND(N699-SUMIF(Anlagenbewegungsdaten_AV!B:B,A699,Anlagenbewegungsdaten_AV!D:D),3)</f>
        <v>0</v>
      </c>
    </row>
    <row r="700" spans="1:15" ht="15" customHeight="1" x14ac:dyDescent="0.25">
      <c r="A700" s="260" t="s">
        <v>2479</v>
      </c>
      <c r="B700" s="165" t="s">
        <v>2108</v>
      </c>
      <c r="C700" s="165" t="s">
        <v>4041</v>
      </c>
      <c r="D700" s="165" t="s">
        <v>2466</v>
      </c>
      <c r="E700" s="187" t="s">
        <v>2483</v>
      </c>
      <c r="F700" s="181">
        <v>11.5</v>
      </c>
      <c r="G700" s="331">
        <f>ROUND(SUMIF(Anlagenbewegungsdaten!B:B,A700,Anlagenbewegungsdaten!C:C),3)</f>
        <v>0</v>
      </c>
      <c r="H700" s="332">
        <f>IF(ISBLANK(F700),ROUND(SUMIF(Anlagenbewegungsdaten!B:B,A700,Anlagenbewegungsdaten!D:D),2),ROUND(G700*F700%,2))</f>
        <v>0</v>
      </c>
      <c r="I700" s="332">
        <f>ROUND((H700-SUMIF(Anlagenbewegungsdaten!$B:$B,A700,Anlagenbewegungsdaten!D:D)),3)</f>
        <v>0</v>
      </c>
      <c r="J700" s="333" t="s">
        <v>5179</v>
      </c>
      <c r="K700" s="333" t="s">
        <v>5193</v>
      </c>
      <c r="L700" s="510">
        <v>9.1999999999999993</v>
      </c>
      <c r="M700" s="330">
        <f>ROUND(SUMIF(Anlagenbewegungsdaten_AV!B:B,A700,Anlagenbewegungsdaten_AV!C:C),3)</f>
        <v>0</v>
      </c>
      <c r="N700" s="328">
        <f>IF(ISBLANK(L700),ROUND(SUMIF(Anlagenbewegungsdaten_AV!B:B,A700,Anlagenbewegungsdaten_AV!D:D),2),ROUND(M700*L700%,2))</f>
        <v>0</v>
      </c>
      <c r="O700" s="328">
        <f>ROUND(N700-SUMIF(Anlagenbewegungsdaten_AV!B:B,A700,Anlagenbewegungsdaten_AV!D:D),3)</f>
        <v>0</v>
      </c>
    </row>
    <row r="701" spans="1:15" ht="15" customHeight="1" x14ac:dyDescent="0.25">
      <c r="A701" s="261" t="s">
        <v>1530</v>
      </c>
      <c r="B701" s="172" t="s">
        <v>2108</v>
      </c>
      <c r="C701" s="172" t="s">
        <v>4041</v>
      </c>
      <c r="D701" s="172" t="s">
        <v>1664</v>
      </c>
      <c r="E701" s="171" t="s">
        <v>1563</v>
      </c>
      <c r="F701" s="287">
        <v>14.5</v>
      </c>
      <c r="G701" s="331">
        <f>ROUND(SUMIF(Anlagenbewegungsdaten!B:B,A701,Anlagenbewegungsdaten!C:C),3)</f>
        <v>0</v>
      </c>
      <c r="H701" s="332">
        <f>IF(ISBLANK(F701),ROUND(SUMIF(Anlagenbewegungsdaten!B:B,A701,Anlagenbewegungsdaten!D:D),2),ROUND(G701*F701%,2))</f>
        <v>0</v>
      </c>
      <c r="I701" s="332">
        <f>ROUND((H701-SUMIF(Anlagenbewegungsdaten!$B:$B,A701,Anlagenbewegungsdaten!D:D)),3)</f>
        <v>0</v>
      </c>
      <c r="J701" s="333" t="s">
        <v>5179</v>
      </c>
      <c r="K701" s="333" t="s">
        <v>5193</v>
      </c>
      <c r="L701" s="510">
        <v>11.6</v>
      </c>
      <c r="M701" s="330">
        <f>ROUND(SUMIF(Anlagenbewegungsdaten_AV!B:B,A701,Anlagenbewegungsdaten_AV!C:C),3)</f>
        <v>0</v>
      </c>
      <c r="N701" s="328">
        <f>IF(ISBLANK(L701),ROUND(SUMIF(Anlagenbewegungsdaten_AV!B:B,A701,Anlagenbewegungsdaten_AV!D:D),2),ROUND(M701*L701%,2))</f>
        <v>0</v>
      </c>
      <c r="O701" s="328">
        <f>ROUND(N701-SUMIF(Anlagenbewegungsdaten_AV!B:B,A701,Anlagenbewegungsdaten_AV!D:D),3)</f>
        <v>0</v>
      </c>
    </row>
    <row r="702" spans="1:15" ht="15" customHeight="1" x14ac:dyDescent="0.25">
      <c r="A702" s="261" t="s">
        <v>2688</v>
      </c>
      <c r="B702" s="172" t="s">
        <v>2108</v>
      </c>
      <c r="C702" s="172" t="s">
        <v>4041</v>
      </c>
      <c r="D702" s="172" t="s">
        <v>2628</v>
      </c>
      <c r="E702" s="172" t="s">
        <v>2576</v>
      </c>
      <c r="F702" s="287">
        <v>14.47</v>
      </c>
      <c r="G702" s="331">
        <f>ROUND(SUMIF(Anlagenbewegungsdaten!B:B,A702,Anlagenbewegungsdaten!C:C),3)</f>
        <v>0</v>
      </c>
      <c r="H702" s="332">
        <f>IF(ISBLANK(F702),ROUND(SUMIF(Anlagenbewegungsdaten!B:B,A702,Anlagenbewegungsdaten!D:D),2),ROUND(G702*F702%,2))</f>
        <v>0</v>
      </c>
      <c r="I702" s="332">
        <f>ROUND((H702-SUMIF(Anlagenbewegungsdaten!$B:$B,A702,Anlagenbewegungsdaten!D:D)),3)</f>
        <v>0</v>
      </c>
      <c r="J702" s="333" t="s">
        <v>5179</v>
      </c>
      <c r="K702" s="333" t="s">
        <v>5193</v>
      </c>
      <c r="L702" s="510">
        <v>11.58</v>
      </c>
      <c r="M702" s="330">
        <f>ROUND(SUMIF(Anlagenbewegungsdaten_AV!B:B,A702,Anlagenbewegungsdaten_AV!C:C),3)</f>
        <v>0</v>
      </c>
      <c r="N702" s="328">
        <f>IF(ISBLANK(L702),ROUND(SUMIF(Anlagenbewegungsdaten_AV!B:B,A702,Anlagenbewegungsdaten_AV!D:D),2),ROUND(M702*L702%,2))</f>
        <v>0</v>
      </c>
      <c r="O702" s="328">
        <f>ROUND(N702-SUMIF(Anlagenbewegungsdaten_AV!B:B,A702,Anlagenbewegungsdaten_AV!D:D),3)</f>
        <v>0</v>
      </c>
    </row>
    <row r="703" spans="1:15" ht="15" customHeight="1" x14ac:dyDescent="0.25">
      <c r="A703" s="261" t="s">
        <v>3432</v>
      </c>
      <c r="B703" s="172" t="s">
        <v>2108</v>
      </c>
      <c r="C703" s="172" t="s">
        <v>4041</v>
      </c>
      <c r="D703" s="172" t="s">
        <v>3372</v>
      </c>
      <c r="E703" s="172" t="s">
        <v>3320</v>
      </c>
      <c r="F703" s="287">
        <v>14.44</v>
      </c>
      <c r="G703" s="331">
        <f>ROUND(SUMIF(Anlagenbewegungsdaten!B:B,A703,Anlagenbewegungsdaten!C:C),3)</f>
        <v>0</v>
      </c>
      <c r="H703" s="332">
        <f>IF(ISBLANK(F703),ROUND(SUMIF(Anlagenbewegungsdaten!B:B,A703,Anlagenbewegungsdaten!D:D),2),ROUND(G703*F703%,2))</f>
        <v>0</v>
      </c>
      <c r="I703" s="332">
        <f>ROUND((H703-SUMIF(Anlagenbewegungsdaten!$B:$B,A703,Anlagenbewegungsdaten!D:D)),3)</f>
        <v>0</v>
      </c>
      <c r="J703" s="333" t="s">
        <v>5179</v>
      </c>
      <c r="K703" s="333" t="s">
        <v>5193</v>
      </c>
      <c r="L703" s="510">
        <v>11.55</v>
      </c>
      <c r="M703" s="330">
        <f>ROUND(SUMIF(Anlagenbewegungsdaten_AV!B:B,A703,Anlagenbewegungsdaten_AV!C:C),3)</f>
        <v>0</v>
      </c>
      <c r="N703" s="328">
        <f>IF(ISBLANK(L703),ROUND(SUMIF(Anlagenbewegungsdaten_AV!B:B,A703,Anlagenbewegungsdaten_AV!D:D),2),ROUND(M703*L703%,2))</f>
        <v>0</v>
      </c>
      <c r="O703" s="328">
        <f>ROUND(N703-SUMIF(Anlagenbewegungsdaten_AV!B:B,A703,Anlagenbewegungsdaten_AV!D:D),3)</f>
        <v>0</v>
      </c>
    </row>
    <row r="704" spans="1:15" ht="15" customHeight="1" x14ac:dyDescent="0.25">
      <c r="A704" s="273" t="s">
        <v>4205</v>
      </c>
      <c r="B704" s="191" t="s">
        <v>2108</v>
      </c>
      <c r="C704" s="191" t="s">
        <v>4041</v>
      </c>
      <c r="D704" s="191" t="s">
        <v>4145</v>
      </c>
      <c r="E704" s="191" t="s">
        <v>4093</v>
      </c>
      <c r="F704" s="288">
        <v>14.41</v>
      </c>
      <c r="G704" s="331">
        <f>ROUND(SUMIF(Anlagenbewegungsdaten!B:B,A704,Anlagenbewegungsdaten!C:C),3)</f>
        <v>0</v>
      </c>
      <c r="H704" s="332">
        <f>IF(ISBLANK(F704),ROUND(SUMIF(Anlagenbewegungsdaten!B:B,A704,Anlagenbewegungsdaten!D:D),2),ROUND(G704*F704%,2))</f>
        <v>0</v>
      </c>
      <c r="I704" s="332">
        <f>ROUND((H704-SUMIF(Anlagenbewegungsdaten!$B:$B,A704,Anlagenbewegungsdaten!D:D)),3)</f>
        <v>0</v>
      </c>
      <c r="J704" s="333" t="s">
        <v>5179</v>
      </c>
      <c r="K704" s="333" t="s">
        <v>5193</v>
      </c>
      <c r="L704" s="510">
        <v>11.53</v>
      </c>
      <c r="M704" s="330">
        <f>ROUND(SUMIF(Anlagenbewegungsdaten_AV!B:B,A704,Anlagenbewegungsdaten_AV!C:C),3)</f>
        <v>0</v>
      </c>
      <c r="N704" s="328">
        <f>IF(ISBLANK(L704),ROUND(SUMIF(Anlagenbewegungsdaten_AV!B:B,A704,Anlagenbewegungsdaten_AV!D:D),2),ROUND(M704*L704%,2))</f>
        <v>0</v>
      </c>
      <c r="O704" s="328">
        <f>ROUND(N704-SUMIF(Anlagenbewegungsdaten_AV!B:B,A704,Anlagenbewegungsdaten_AV!D:D),3)</f>
        <v>0</v>
      </c>
    </row>
    <row r="705" spans="1:15" ht="15" customHeight="1" x14ac:dyDescent="0.25">
      <c r="A705" s="260" t="s">
        <v>2480</v>
      </c>
      <c r="B705" s="165" t="s">
        <v>2108</v>
      </c>
      <c r="C705" s="165" t="s">
        <v>4041</v>
      </c>
      <c r="D705" s="165" t="s">
        <v>2468</v>
      </c>
      <c r="E705" s="187" t="s">
        <v>2483</v>
      </c>
      <c r="F705" s="181">
        <v>8.5</v>
      </c>
      <c r="G705" s="331">
        <f>ROUND(SUMIF(Anlagenbewegungsdaten!B:B,A705,Anlagenbewegungsdaten!C:C),3)</f>
        <v>0</v>
      </c>
      <c r="H705" s="332">
        <f>IF(ISBLANK(F705),ROUND(SUMIF(Anlagenbewegungsdaten!B:B,A705,Anlagenbewegungsdaten!D:D),2),ROUND(G705*F705%,2))</f>
        <v>0</v>
      </c>
      <c r="I705" s="332">
        <f>ROUND((H705-SUMIF(Anlagenbewegungsdaten!$B:$B,A705,Anlagenbewegungsdaten!D:D)),3)</f>
        <v>0</v>
      </c>
      <c r="J705" s="333" t="s">
        <v>5179</v>
      </c>
      <c r="K705" s="333" t="s">
        <v>5193</v>
      </c>
      <c r="L705" s="510">
        <v>6.8</v>
      </c>
      <c r="M705" s="330">
        <f>ROUND(SUMIF(Anlagenbewegungsdaten_AV!B:B,A705,Anlagenbewegungsdaten_AV!C:C),3)</f>
        <v>0</v>
      </c>
      <c r="N705" s="328">
        <f>IF(ISBLANK(L705),ROUND(SUMIF(Anlagenbewegungsdaten_AV!B:B,A705,Anlagenbewegungsdaten_AV!D:D),2),ROUND(M705*L705%,2))</f>
        <v>0</v>
      </c>
      <c r="O705" s="328">
        <f>ROUND(N705-SUMIF(Anlagenbewegungsdaten_AV!B:B,A705,Anlagenbewegungsdaten_AV!D:D),3)</f>
        <v>0</v>
      </c>
    </row>
    <row r="706" spans="1:15" ht="15" customHeight="1" x14ac:dyDescent="0.25">
      <c r="A706" s="261" t="s">
        <v>1531</v>
      </c>
      <c r="B706" s="172" t="s">
        <v>2108</v>
      </c>
      <c r="C706" s="172" t="s">
        <v>4041</v>
      </c>
      <c r="D706" s="172" t="s">
        <v>1666</v>
      </c>
      <c r="E706" s="171" t="s">
        <v>1563</v>
      </c>
      <c r="F706" s="287">
        <v>11.5</v>
      </c>
      <c r="G706" s="331">
        <f>ROUND(SUMIF(Anlagenbewegungsdaten!B:B,A706,Anlagenbewegungsdaten!C:C),3)</f>
        <v>0</v>
      </c>
      <c r="H706" s="332">
        <f>IF(ISBLANK(F706),ROUND(SUMIF(Anlagenbewegungsdaten!B:B,A706,Anlagenbewegungsdaten!D:D),2),ROUND(G706*F706%,2))</f>
        <v>0</v>
      </c>
      <c r="I706" s="332">
        <f>ROUND((H706-SUMIF(Anlagenbewegungsdaten!$B:$B,A706,Anlagenbewegungsdaten!D:D)),3)</f>
        <v>0</v>
      </c>
      <c r="J706" s="333" t="s">
        <v>5179</v>
      </c>
      <c r="K706" s="333" t="s">
        <v>5193</v>
      </c>
      <c r="L706" s="510">
        <v>9.1999999999999993</v>
      </c>
      <c r="M706" s="330">
        <f>ROUND(SUMIF(Anlagenbewegungsdaten_AV!B:B,A706,Anlagenbewegungsdaten_AV!C:C),3)</f>
        <v>0</v>
      </c>
      <c r="N706" s="328">
        <f>IF(ISBLANK(L706),ROUND(SUMIF(Anlagenbewegungsdaten_AV!B:B,A706,Anlagenbewegungsdaten_AV!D:D),2),ROUND(M706*L706%,2))</f>
        <v>0</v>
      </c>
      <c r="O706" s="328">
        <f>ROUND(N706-SUMIF(Anlagenbewegungsdaten_AV!B:B,A706,Anlagenbewegungsdaten_AV!D:D),3)</f>
        <v>0</v>
      </c>
    </row>
    <row r="707" spans="1:15" ht="15" customHeight="1" x14ac:dyDescent="0.25">
      <c r="A707" s="261" t="s">
        <v>2689</v>
      </c>
      <c r="B707" s="172" t="s">
        <v>2108</v>
      </c>
      <c r="C707" s="172" t="s">
        <v>4041</v>
      </c>
      <c r="D707" s="172" t="s">
        <v>2630</v>
      </c>
      <c r="E707" s="172" t="s">
        <v>2576</v>
      </c>
      <c r="F707" s="287">
        <v>11.47</v>
      </c>
      <c r="G707" s="331">
        <f>ROUND(SUMIF(Anlagenbewegungsdaten!B:B,A707,Anlagenbewegungsdaten!C:C),3)</f>
        <v>0</v>
      </c>
      <c r="H707" s="332">
        <f>IF(ISBLANK(F707),ROUND(SUMIF(Anlagenbewegungsdaten!B:B,A707,Anlagenbewegungsdaten!D:D),2),ROUND(G707*F707%,2))</f>
        <v>0</v>
      </c>
      <c r="I707" s="332">
        <f>ROUND((H707-SUMIF(Anlagenbewegungsdaten!$B:$B,A707,Anlagenbewegungsdaten!D:D)),3)</f>
        <v>0</v>
      </c>
      <c r="J707" s="333" t="s">
        <v>5179</v>
      </c>
      <c r="K707" s="333" t="s">
        <v>5193</v>
      </c>
      <c r="L707" s="510">
        <v>9.18</v>
      </c>
      <c r="M707" s="330">
        <f>ROUND(SUMIF(Anlagenbewegungsdaten_AV!B:B,A707,Anlagenbewegungsdaten_AV!C:C),3)</f>
        <v>0</v>
      </c>
      <c r="N707" s="328">
        <f>IF(ISBLANK(L707),ROUND(SUMIF(Anlagenbewegungsdaten_AV!B:B,A707,Anlagenbewegungsdaten_AV!D:D),2),ROUND(M707*L707%,2))</f>
        <v>0</v>
      </c>
      <c r="O707" s="328">
        <f>ROUND(N707-SUMIF(Anlagenbewegungsdaten_AV!B:B,A707,Anlagenbewegungsdaten_AV!D:D),3)</f>
        <v>0</v>
      </c>
    </row>
    <row r="708" spans="1:15" ht="15" customHeight="1" x14ac:dyDescent="0.25">
      <c r="A708" s="261" t="s">
        <v>3433</v>
      </c>
      <c r="B708" s="172" t="s">
        <v>2108</v>
      </c>
      <c r="C708" s="172" t="s">
        <v>4041</v>
      </c>
      <c r="D708" s="172" t="s">
        <v>3374</v>
      </c>
      <c r="E708" s="172" t="s">
        <v>3320</v>
      </c>
      <c r="F708" s="287">
        <v>11.44</v>
      </c>
      <c r="G708" s="331">
        <f>ROUND(SUMIF(Anlagenbewegungsdaten!B:B,A708,Anlagenbewegungsdaten!C:C),3)</f>
        <v>0</v>
      </c>
      <c r="H708" s="332">
        <f>IF(ISBLANK(F708),ROUND(SUMIF(Anlagenbewegungsdaten!B:B,A708,Anlagenbewegungsdaten!D:D),2),ROUND(G708*F708%,2))</f>
        <v>0</v>
      </c>
      <c r="I708" s="332">
        <f>ROUND((H708-SUMIF(Anlagenbewegungsdaten!$B:$B,A708,Anlagenbewegungsdaten!D:D)),3)</f>
        <v>0</v>
      </c>
      <c r="J708" s="333" t="s">
        <v>5179</v>
      </c>
      <c r="K708" s="333" t="s">
        <v>5193</v>
      </c>
      <c r="L708" s="510">
        <v>9.15</v>
      </c>
      <c r="M708" s="330">
        <f>ROUND(SUMIF(Anlagenbewegungsdaten_AV!B:B,A708,Anlagenbewegungsdaten_AV!C:C),3)</f>
        <v>0</v>
      </c>
      <c r="N708" s="328">
        <f>IF(ISBLANK(L708),ROUND(SUMIF(Anlagenbewegungsdaten_AV!B:B,A708,Anlagenbewegungsdaten_AV!D:D),2),ROUND(M708*L708%,2))</f>
        <v>0</v>
      </c>
      <c r="O708" s="328">
        <f>ROUND(N708-SUMIF(Anlagenbewegungsdaten_AV!B:B,A708,Anlagenbewegungsdaten_AV!D:D),3)</f>
        <v>0</v>
      </c>
    </row>
    <row r="709" spans="1:15" ht="15" customHeight="1" x14ac:dyDescent="0.25">
      <c r="A709" s="273" t="s">
        <v>4206</v>
      </c>
      <c r="B709" s="191" t="s">
        <v>2108</v>
      </c>
      <c r="C709" s="191" t="s">
        <v>4041</v>
      </c>
      <c r="D709" s="191" t="s">
        <v>4147</v>
      </c>
      <c r="E709" s="191" t="s">
        <v>4093</v>
      </c>
      <c r="F709" s="288">
        <v>11.41</v>
      </c>
      <c r="G709" s="331">
        <f>ROUND(SUMIF(Anlagenbewegungsdaten!B:B,A709,Anlagenbewegungsdaten!C:C),3)</f>
        <v>0</v>
      </c>
      <c r="H709" s="332">
        <f>IF(ISBLANK(F709),ROUND(SUMIF(Anlagenbewegungsdaten!B:B,A709,Anlagenbewegungsdaten!D:D),2),ROUND(G709*F709%,2))</f>
        <v>0</v>
      </c>
      <c r="I709" s="332">
        <f>ROUND((H709-SUMIF(Anlagenbewegungsdaten!$B:$B,A709,Anlagenbewegungsdaten!D:D)),3)</f>
        <v>0</v>
      </c>
      <c r="J709" s="333" t="s">
        <v>5179</v>
      </c>
      <c r="K709" s="333" t="s">
        <v>5193</v>
      </c>
      <c r="L709" s="510">
        <v>9.1300000000000008</v>
      </c>
      <c r="M709" s="330">
        <f>ROUND(SUMIF(Anlagenbewegungsdaten_AV!B:B,A709,Anlagenbewegungsdaten_AV!C:C),3)</f>
        <v>0</v>
      </c>
      <c r="N709" s="328">
        <f>IF(ISBLANK(L709),ROUND(SUMIF(Anlagenbewegungsdaten_AV!B:B,A709,Anlagenbewegungsdaten_AV!D:D),2),ROUND(M709*L709%,2))</f>
        <v>0</v>
      </c>
      <c r="O709" s="328">
        <f>ROUND(N709-SUMIF(Anlagenbewegungsdaten_AV!B:B,A709,Anlagenbewegungsdaten_AV!D:D),3)</f>
        <v>0</v>
      </c>
    </row>
    <row r="710" spans="1:15" ht="15" customHeight="1" x14ac:dyDescent="0.25">
      <c r="A710" s="261" t="s">
        <v>1532</v>
      </c>
      <c r="B710" s="172" t="s">
        <v>2108</v>
      </c>
      <c r="C710" s="172" t="s">
        <v>4041</v>
      </c>
      <c r="D710" s="172" t="s">
        <v>6329</v>
      </c>
      <c r="E710" s="171" t="s">
        <v>4090</v>
      </c>
      <c r="F710" s="287">
        <v>7</v>
      </c>
      <c r="G710" s="331">
        <f>ROUND(SUMIF(Anlagenbewegungsdaten!B:B,A710,Anlagenbewegungsdaten!C:C),3)</f>
        <v>0</v>
      </c>
      <c r="H710" s="332">
        <f>IF(ISBLANK(F710),ROUND(SUMIF(Anlagenbewegungsdaten!B:B,A710,Anlagenbewegungsdaten!D:D),2),ROUND(G710*F710%,2))</f>
        <v>0</v>
      </c>
      <c r="I710" s="332">
        <f>ROUND((H710-SUMIF(Anlagenbewegungsdaten!$B:$B,A710,Anlagenbewegungsdaten!D:D)),3)</f>
        <v>0</v>
      </c>
      <c r="J710" s="333" t="s">
        <v>5179</v>
      </c>
      <c r="K710" s="333" t="s">
        <v>5193</v>
      </c>
      <c r="L710" s="510">
        <v>5.6</v>
      </c>
      <c r="M710" s="330">
        <f>ROUND(SUMIF(Anlagenbewegungsdaten_AV!B:B,A710,Anlagenbewegungsdaten_AV!C:C),3)</f>
        <v>0</v>
      </c>
      <c r="N710" s="328">
        <f>IF(ISBLANK(L710),ROUND(SUMIF(Anlagenbewegungsdaten_AV!B:B,A710,Anlagenbewegungsdaten_AV!D:D),2),ROUND(M710*L710%,2))</f>
        <v>0</v>
      </c>
      <c r="O710" s="328">
        <f>ROUND(N710-SUMIF(Anlagenbewegungsdaten_AV!B:B,A710,Anlagenbewegungsdaten_AV!D:D),3)</f>
        <v>0</v>
      </c>
    </row>
    <row r="711" spans="1:15" ht="15" customHeight="1" x14ac:dyDescent="0.25">
      <c r="A711" s="261" t="s">
        <v>1533</v>
      </c>
      <c r="B711" s="172" t="s">
        <v>2108</v>
      </c>
      <c r="C711" s="172" t="s">
        <v>4041</v>
      </c>
      <c r="D711" s="172" t="s">
        <v>5172</v>
      </c>
      <c r="E711" s="171" t="s">
        <v>1563</v>
      </c>
      <c r="F711" s="287">
        <v>10</v>
      </c>
      <c r="G711" s="331">
        <f>ROUND(SUMIF(Anlagenbewegungsdaten!B:B,A711,Anlagenbewegungsdaten!C:C),3)</f>
        <v>0</v>
      </c>
      <c r="H711" s="332">
        <f>IF(ISBLANK(F711),ROUND(SUMIF(Anlagenbewegungsdaten!B:B,A711,Anlagenbewegungsdaten!D:D),2),ROUND(G711*F711%,2))</f>
        <v>0</v>
      </c>
      <c r="I711" s="332">
        <f>ROUND((H711-SUMIF(Anlagenbewegungsdaten!$B:$B,A711,Anlagenbewegungsdaten!D:D)),3)</f>
        <v>0</v>
      </c>
      <c r="J711" s="333" t="s">
        <v>5179</v>
      </c>
      <c r="K711" s="333" t="s">
        <v>5193</v>
      </c>
      <c r="L711" s="510">
        <v>8</v>
      </c>
      <c r="M711" s="330">
        <f>ROUND(SUMIF(Anlagenbewegungsdaten_AV!B:B,A711,Anlagenbewegungsdaten_AV!C:C),3)</f>
        <v>0</v>
      </c>
      <c r="N711" s="328">
        <f>IF(ISBLANK(L711),ROUND(SUMIF(Anlagenbewegungsdaten_AV!B:B,A711,Anlagenbewegungsdaten_AV!D:D),2),ROUND(M711*L711%,2))</f>
        <v>0</v>
      </c>
      <c r="O711" s="328">
        <f>ROUND(N711-SUMIF(Anlagenbewegungsdaten_AV!B:B,A711,Anlagenbewegungsdaten_AV!D:D),3)</f>
        <v>0</v>
      </c>
    </row>
    <row r="712" spans="1:15" ht="15" customHeight="1" x14ac:dyDescent="0.25">
      <c r="A712" s="261" t="s">
        <v>2690</v>
      </c>
      <c r="B712" s="172" t="s">
        <v>2108</v>
      </c>
      <c r="C712" s="172" t="s">
        <v>4041</v>
      </c>
      <c r="D712" s="172" t="s">
        <v>5171</v>
      </c>
      <c r="E712" s="172" t="s">
        <v>2576</v>
      </c>
      <c r="F712" s="287">
        <v>9.9700000000000006</v>
      </c>
      <c r="G712" s="331">
        <f>ROUND(SUMIF(Anlagenbewegungsdaten!B:B,A712,Anlagenbewegungsdaten!C:C),3)</f>
        <v>0</v>
      </c>
      <c r="H712" s="332">
        <f>IF(ISBLANK(F712),ROUND(SUMIF(Anlagenbewegungsdaten!B:B,A712,Anlagenbewegungsdaten!D:D),2),ROUND(G712*F712%,2))</f>
        <v>0</v>
      </c>
      <c r="I712" s="332">
        <f>ROUND((H712-SUMIF(Anlagenbewegungsdaten!$B:$B,A712,Anlagenbewegungsdaten!D:D)),3)</f>
        <v>0</v>
      </c>
      <c r="J712" s="333" t="s">
        <v>5179</v>
      </c>
      <c r="K712" s="333" t="s">
        <v>5193</v>
      </c>
      <c r="L712" s="510">
        <v>7.98</v>
      </c>
      <c r="M712" s="330">
        <f>ROUND(SUMIF(Anlagenbewegungsdaten_AV!B:B,A712,Anlagenbewegungsdaten_AV!C:C),3)</f>
        <v>0</v>
      </c>
      <c r="N712" s="328">
        <f>IF(ISBLANK(L712),ROUND(SUMIF(Anlagenbewegungsdaten_AV!B:B,A712,Anlagenbewegungsdaten_AV!D:D),2),ROUND(M712*L712%,2))</f>
        <v>0</v>
      </c>
      <c r="O712" s="328">
        <f>ROUND(N712-SUMIF(Anlagenbewegungsdaten_AV!B:B,A712,Anlagenbewegungsdaten_AV!D:D),3)</f>
        <v>0</v>
      </c>
    </row>
    <row r="713" spans="1:15" ht="15" customHeight="1" x14ac:dyDescent="0.25">
      <c r="A713" s="261" t="s">
        <v>3434</v>
      </c>
      <c r="B713" s="172" t="s">
        <v>2108</v>
      </c>
      <c r="C713" s="172" t="s">
        <v>4041</v>
      </c>
      <c r="D713" s="172" t="s">
        <v>5170</v>
      </c>
      <c r="E713" s="172" t="s">
        <v>3320</v>
      </c>
      <c r="F713" s="287">
        <v>9.94</v>
      </c>
      <c r="G713" s="331">
        <f>ROUND(SUMIF(Anlagenbewegungsdaten!B:B,A713,Anlagenbewegungsdaten!C:C),3)</f>
        <v>0</v>
      </c>
      <c r="H713" s="332">
        <f>IF(ISBLANK(F713),ROUND(SUMIF(Anlagenbewegungsdaten!B:B,A713,Anlagenbewegungsdaten!D:D),2),ROUND(G713*F713%,2))</f>
        <v>0</v>
      </c>
      <c r="I713" s="332">
        <f>ROUND((H713-SUMIF(Anlagenbewegungsdaten!$B:$B,A713,Anlagenbewegungsdaten!D:D)),3)</f>
        <v>0</v>
      </c>
      <c r="J713" s="333" t="s">
        <v>5179</v>
      </c>
      <c r="K713" s="333" t="s">
        <v>5193</v>
      </c>
      <c r="L713" s="510">
        <v>7.95</v>
      </c>
      <c r="M713" s="330">
        <f>ROUND(SUMIF(Anlagenbewegungsdaten_AV!B:B,A713,Anlagenbewegungsdaten_AV!C:C),3)</f>
        <v>0</v>
      </c>
      <c r="N713" s="328">
        <f>IF(ISBLANK(L713),ROUND(SUMIF(Anlagenbewegungsdaten_AV!B:B,A713,Anlagenbewegungsdaten_AV!D:D),2),ROUND(M713*L713%,2))</f>
        <v>0</v>
      </c>
      <c r="O713" s="328">
        <f>ROUND(N713-SUMIF(Anlagenbewegungsdaten_AV!B:B,A713,Anlagenbewegungsdaten_AV!D:D),3)</f>
        <v>0</v>
      </c>
    </row>
    <row r="714" spans="1:15" ht="15" customHeight="1" x14ac:dyDescent="0.25">
      <c r="A714" s="273" t="s">
        <v>4207</v>
      </c>
      <c r="B714" s="191" t="s">
        <v>2108</v>
      </c>
      <c r="C714" s="191" t="s">
        <v>4041</v>
      </c>
      <c r="D714" s="191" t="s">
        <v>5169</v>
      </c>
      <c r="E714" s="191" t="s">
        <v>4093</v>
      </c>
      <c r="F714" s="288">
        <v>9.91</v>
      </c>
      <c r="G714" s="331">
        <f>ROUND(SUMIF(Anlagenbewegungsdaten!B:B,A714,Anlagenbewegungsdaten!C:C),3)</f>
        <v>0</v>
      </c>
      <c r="H714" s="332">
        <f>IF(ISBLANK(F714),ROUND(SUMIF(Anlagenbewegungsdaten!B:B,A714,Anlagenbewegungsdaten!D:D),2),ROUND(G714*F714%,2))</f>
        <v>0</v>
      </c>
      <c r="I714" s="332">
        <f>ROUND((H714-SUMIF(Anlagenbewegungsdaten!$B:$B,A714,Anlagenbewegungsdaten!D:D)),3)</f>
        <v>0</v>
      </c>
      <c r="J714" s="333" t="s">
        <v>5179</v>
      </c>
      <c r="K714" s="333" t="s">
        <v>5193</v>
      </c>
      <c r="L714" s="510">
        <v>7.93</v>
      </c>
      <c r="M714" s="330">
        <f>ROUND(SUMIF(Anlagenbewegungsdaten_AV!B:B,A714,Anlagenbewegungsdaten_AV!C:C),3)</f>
        <v>0</v>
      </c>
      <c r="N714" s="328">
        <f>IF(ISBLANK(L714),ROUND(SUMIF(Anlagenbewegungsdaten_AV!B:B,A714,Anlagenbewegungsdaten_AV!D:D),2),ROUND(M714*L714%,2))</f>
        <v>0</v>
      </c>
      <c r="O714" s="328">
        <f>ROUND(N714-SUMIF(Anlagenbewegungsdaten_AV!B:B,A714,Anlagenbewegungsdaten_AV!D:D),3)</f>
        <v>0</v>
      </c>
    </row>
    <row r="715" spans="1:15" s="506" customFormat="1" ht="15" customHeight="1" x14ac:dyDescent="0.25">
      <c r="A715" s="260"/>
      <c r="B715" s="165"/>
      <c r="C715" s="165"/>
      <c r="D715" s="165"/>
      <c r="E715" s="187"/>
      <c r="F715" s="181"/>
      <c r="G715" s="490"/>
      <c r="H715" s="491"/>
      <c r="I715" s="491"/>
      <c r="J715" s="507"/>
      <c r="K715" s="507"/>
      <c r="L715" s="510"/>
      <c r="M715" s="330"/>
      <c r="N715" s="328"/>
      <c r="O715" s="328"/>
    </row>
    <row r="716" spans="1:15" s="506" customFormat="1" ht="15" customHeight="1" x14ac:dyDescent="0.3">
      <c r="A716" s="628" t="s">
        <v>6568</v>
      </c>
      <c r="B716" s="629" t="s">
        <v>2108</v>
      </c>
      <c r="C716" s="629" t="s">
        <v>4041</v>
      </c>
      <c r="D716" s="629" t="s">
        <v>5634</v>
      </c>
      <c r="E716" s="629" t="s">
        <v>5276</v>
      </c>
      <c r="F716" s="630">
        <v>25.55</v>
      </c>
      <c r="G716" s="490">
        <f>ROUND(SUMIF(Anlagenbewegungsdaten!B:B,A716,Anlagenbewegungsdaten!C:C),3)</f>
        <v>0</v>
      </c>
      <c r="H716" s="491">
        <f>IF(ISBLANK(F716),ROUND(SUMIF(Anlagenbewegungsdaten!B:B,A716,Anlagenbewegungsdaten!D:D),2),ROUND(G716*F716%,2))</f>
        <v>0</v>
      </c>
      <c r="I716" s="491">
        <f>ROUND((H716-SUMIF(Anlagenbewegungsdaten!$B:$B,A716,Anlagenbewegungsdaten!D:D)),3)</f>
        <v>0</v>
      </c>
      <c r="J716" s="507" t="s">
        <v>5179</v>
      </c>
      <c r="K716" s="507" t="s">
        <v>5193</v>
      </c>
      <c r="L716" s="510">
        <v>20.440000000000001</v>
      </c>
      <c r="M716" s="330">
        <f>ROUND(SUMIF(Anlagenbewegungsdaten_AV!B:B,A716,Anlagenbewegungsdaten_AV!C:C),3)</f>
        <v>0</v>
      </c>
      <c r="N716" s="328">
        <f>IF(ISBLANK(L716),ROUND(SUMIF(Anlagenbewegungsdaten_AV!B:B,A716,Anlagenbewegungsdaten_AV!D:D),2),ROUND(M716*L716%,2))</f>
        <v>0</v>
      </c>
      <c r="O716" s="328">
        <f>ROUND(N716-SUMIF(Anlagenbewegungsdaten_AV!B:B,A716,Anlagenbewegungsdaten_AV!D:D),3)</f>
        <v>0</v>
      </c>
    </row>
    <row r="717" spans="1:15" s="506" customFormat="1" ht="15" customHeight="1" x14ac:dyDescent="0.3">
      <c r="A717" s="628" t="s">
        <v>6569</v>
      </c>
      <c r="B717" s="629" t="s">
        <v>2108</v>
      </c>
      <c r="C717" s="629" t="s">
        <v>4041</v>
      </c>
      <c r="D717" s="629" t="s">
        <v>5640</v>
      </c>
      <c r="E717" s="629" t="s">
        <v>5276</v>
      </c>
      <c r="F717" s="630">
        <v>20.88</v>
      </c>
      <c r="G717" s="490">
        <f>ROUND(SUMIF(Anlagenbewegungsdaten!B:B,A717,Anlagenbewegungsdaten!C:C),3)</f>
        <v>0</v>
      </c>
      <c r="H717" s="491">
        <f>IF(ISBLANK(F717),ROUND(SUMIF(Anlagenbewegungsdaten!B:B,A717,Anlagenbewegungsdaten!D:D),2),ROUND(G717*F717%,2))</f>
        <v>0</v>
      </c>
      <c r="I717" s="491">
        <f>ROUND((H717-SUMIF(Anlagenbewegungsdaten!$B:$B,A717,Anlagenbewegungsdaten!D:D)),3)</f>
        <v>0</v>
      </c>
      <c r="J717" s="507" t="s">
        <v>5179</v>
      </c>
      <c r="K717" s="507" t="s">
        <v>5193</v>
      </c>
      <c r="L717" s="510">
        <v>16.7</v>
      </c>
      <c r="M717" s="330">
        <f>ROUND(SUMIF(Anlagenbewegungsdaten_AV!B:B,A717,Anlagenbewegungsdaten_AV!C:C),3)</f>
        <v>0</v>
      </c>
      <c r="N717" s="328">
        <f>IF(ISBLANK(L717),ROUND(SUMIF(Anlagenbewegungsdaten_AV!B:B,A717,Anlagenbewegungsdaten_AV!D:D),2),ROUND(M717*L717%,2))</f>
        <v>0</v>
      </c>
      <c r="O717" s="328">
        <f>ROUND(N717-SUMIF(Anlagenbewegungsdaten_AV!B:B,A717,Anlagenbewegungsdaten_AV!D:D),3)</f>
        <v>0</v>
      </c>
    </row>
    <row r="718" spans="1:15" s="506" customFormat="1" ht="15" customHeight="1" x14ac:dyDescent="0.3">
      <c r="A718" s="628" t="s">
        <v>6570</v>
      </c>
      <c r="B718" s="629" t="s">
        <v>2108</v>
      </c>
      <c r="C718" s="629" t="s">
        <v>4041</v>
      </c>
      <c r="D718" s="629" t="s">
        <v>6571</v>
      </c>
      <c r="E718" s="629" t="s">
        <v>6341</v>
      </c>
      <c r="F718" s="630">
        <v>14.49</v>
      </c>
      <c r="G718" s="490">
        <f>ROUND(SUMIF(Anlagenbewegungsdaten!B:B,A718,Anlagenbewegungsdaten!C:C),3)</f>
        <v>0</v>
      </c>
      <c r="H718" s="491">
        <f>IF(ISBLANK(F718),ROUND(SUMIF(Anlagenbewegungsdaten!B:B,A718,Anlagenbewegungsdaten!D:D),2),ROUND(G718*F718%,2))</f>
        <v>0</v>
      </c>
      <c r="I718" s="491">
        <f>ROUND((H718-SUMIF(Anlagenbewegungsdaten!$B:$B,A718,Anlagenbewegungsdaten!D:D)),3)</f>
        <v>0</v>
      </c>
      <c r="J718" s="507" t="s">
        <v>5179</v>
      </c>
      <c r="K718" s="507" t="s">
        <v>5193</v>
      </c>
      <c r="L718" s="510">
        <v>11.59</v>
      </c>
      <c r="M718" s="330">
        <f>ROUND(SUMIF(Anlagenbewegungsdaten_AV!B:B,A718,Anlagenbewegungsdaten_AV!C:C),3)</f>
        <v>0</v>
      </c>
      <c r="N718" s="328">
        <f>IF(ISBLANK(L718),ROUND(SUMIF(Anlagenbewegungsdaten_AV!B:B,A718,Anlagenbewegungsdaten_AV!D:D),2),ROUND(M718*L718%,2))</f>
        <v>0</v>
      </c>
      <c r="O718" s="328">
        <f>ROUND(N718-SUMIF(Anlagenbewegungsdaten_AV!B:B,A718,Anlagenbewegungsdaten_AV!D:D),3)</f>
        <v>0</v>
      </c>
    </row>
    <row r="719" spans="1:15" s="506" customFormat="1" ht="15" customHeight="1" x14ac:dyDescent="0.3">
      <c r="A719" s="628" t="s">
        <v>6572</v>
      </c>
      <c r="B719" s="629" t="s">
        <v>2108</v>
      </c>
      <c r="C719" s="629" t="s">
        <v>4041</v>
      </c>
      <c r="D719" s="629" t="s">
        <v>6340</v>
      </c>
      <c r="E719" s="629" t="s">
        <v>6341</v>
      </c>
      <c r="F719" s="630">
        <v>26.490000000000002</v>
      </c>
      <c r="G719" s="490">
        <f>ROUND(SUMIF(Anlagenbewegungsdaten!B:B,A719,Anlagenbewegungsdaten!C:C),3)</f>
        <v>0</v>
      </c>
      <c r="H719" s="491">
        <f>IF(ISBLANK(F719),ROUND(SUMIF(Anlagenbewegungsdaten!B:B,A719,Anlagenbewegungsdaten!D:D),2),ROUND(G719*F719%,2))</f>
        <v>0</v>
      </c>
      <c r="I719" s="491">
        <f>ROUND((H719-SUMIF(Anlagenbewegungsdaten!$B:$B,A719,Anlagenbewegungsdaten!D:D)),3)</f>
        <v>0</v>
      </c>
      <c r="J719" s="507" t="s">
        <v>5179</v>
      </c>
      <c r="K719" s="507" t="s">
        <v>5193</v>
      </c>
      <c r="L719" s="510">
        <v>21.19</v>
      </c>
      <c r="M719" s="330">
        <f>ROUND(SUMIF(Anlagenbewegungsdaten_AV!B:B,A719,Anlagenbewegungsdaten_AV!C:C),3)</f>
        <v>0</v>
      </c>
      <c r="N719" s="328">
        <f>IF(ISBLANK(L719),ROUND(SUMIF(Anlagenbewegungsdaten_AV!B:B,A719,Anlagenbewegungsdaten_AV!D:D),2),ROUND(M719*L719%,2))</f>
        <v>0</v>
      </c>
      <c r="O719" s="328">
        <f>ROUND(N719-SUMIF(Anlagenbewegungsdaten_AV!B:B,A719,Anlagenbewegungsdaten_AV!D:D),3)</f>
        <v>0</v>
      </c>
    </row>
    <row r="720" spans="1:15" s="506" customFormat="1" ht="15" customHeight="1" x14ac:dyDescent="0.3">
      <c r="A720" s="628" t="s">
        <v>6573</v>
      </c>
      <c r="B720" s="629" t="s">
        <v>2108</v>
      </c>
      <c r="C720" s="629" t="s">
        <v>4041</v>
      </c>
      <c r="D720" s="629" t="s">
        <v>6574</v>
      </c>
      <c r="E720" s="629" t="s">
        <v>6341</v>
      </c>
      <c r="F720" s="630">
        <v>12.82</v>
      </c>
      <c r="G720" s="490">
        <f>ROUND(SUMIF(Anlagenbewegungsdaten!B:B,A720,Anlagenbewegungsdaten!C:C),3)</f>
        <v>0</v>
      </c>
      <c r="H720" s="491">
        <f>IF(ISBLANK(F720),ROUND(SUMIF(Anlagenbewegungsdaten!B:B,A720,Anlagenbewegungsdaten!D:D),2),ROUND(G720*F720%,2))</f>
        <v>0</v>
      </c>
      <c r="I720" s="491">
        <f>ROUND((H720-SUMIF(Anlagenbewegungsdaten!$B:$B,A720,Anlagenbewegungsdaten!D:D)),3)</f>
        <v>0</v>
      </c>
      <c r="J720" s="507" t="s">
        <v>5179</v>
      </c>
      <c r="K720" s="507" t="s">
        <v>5193</v>
      </c>
      <c r="L720" s="510">
        <v>10.26</v>
      </c>
      <c r="M720" s="330">
        <f>ROUND(SUMIF(Anlagenbewegungsdaten_AV!B:B,A720,Anlagenbewegungsdaten_AV!C:C),3)</f>
        <v>0</v>
      </c>
      <c r="N720" s="328">
        <f>IF(ISBLANK(L720),ROUND(SUMIF(Anlagenbewegungsdaten_AV!B:B,A720,Anlagenbewegungsdaten_AV!D:D),2),ROUND(M720*L720%,2))</f>
        <v>0</v>
      </c>
      <c r="O720" s="328">
        <f>ROUND(N720-SUMIF(Anlagenbewegungsdaten_AV!B:B,A720,Anlagenbewegungsdaten_AV!D:D),3)</f>
        <v>0</v>
      </c>
    </row>
    <row r="721" spans="1:15" s="506" customFormat="1" ht="15" customHeight="1" x14ac:dyDescent="0.3">
      <c r="A721" s="628" t="s">
        <v>6575</v>
      </c>
      <c r="B721" s="629" t="s">
        <v>2108</v>
      </c>
      <c r="C721" s="629" t="s">
        <v>4041</v>
      </c>
      <c r="D721" s="629" t="s">
        <v>6343</v>
      </c>
      <c r="E721" s="629" t="s">
        <v>6341</v>
      </c>
      <c r="F721" s="630">
        <v>21.82</v>
      </c>
      <c r="G721" s="490">
        <f>ROUND(SUMIF(Anlagenbewegungsdaten!B:B,A721,Anlagenbewegungsdaten!C:C),3)</f>
        <v>0</v>
      </c>
      <c r="H721" s="491">
        <f>IF(ISBLANK(F721),ROUND(SUMIF(Anlagenbewegungsdaten!B:B,A721,Anlagenbewegungsdaten!D:D),2),ROUND(G721*F721%,2))</f>
        <v>0</v>
      </c>
      <c r="I721" s="491">
        <f>ROUND((H721-SUMIF(Anlagenbewegungsdaten!$B:$B,A721,Anlagenbewegungsdaten!D:D)),3)</f>
        <v>0</v>
      </c>
      <c r="J721" s="507" t="s">
        <v>5179</v>
      </c>
      <c r="K721" s="507" t="s">
        <v>5193</v>
      </c>
      <c r="L721" s="510">
        <v>17.46</v>
      </c>
      <c r="M721" s="330">
        <f>ROUND(SUMIF(Anlagenbewegungsdaten_AV!B:B,A721,Anlagenbewegungsdaten_AV!C:C),3)</f>
        <v>0</v>
      </c>
      <c r="N721" s="328">
        <f>IF(ISBLANK(L721),ROUND(SUMIF(Anlagenbewegungsdaten_AV!B:B,A721,Anlagenbewegungsdaten_AV!D:D),2),ROUND(M721*L721%,2))</f>
        <v>0</v>
      </c>
      <c r="O721" s="328">
        <f>ROUND(N721-SUMIF(Anlagenbewegungsdaten_AV!B:B,A721,Anlagenbewegungsdaten_AV!D:D),3)</f>
        <v>0</v>
      </c>
    </row>
    <row r="722" spans="1:15" ht="15" customHeight="1" x14ac:dyDescent="0.25">
      <c r="A722" s="260" t="s">
        <v>4090</v>
      </c>
      <c r="B722" s="165"/>
      <c r="C722" s="165"/>
      <c r="D722" s="165" t="s">
        <v>4090</v>
      </c>
      <c r="E722" s="165" t="s">
        <v>4090</v>
      </c>
      <c r="F722" s="181"/>
    </row>
    <row r="723" spans="1:15" ht="15" customHeight="1" x14ac:dyDescent="0.25">
      <c r="A723" s="268" t="s">
        <v>2481</v>
      </c>
      <c r="B723" s="175" t="s">
        <v>2108</v>
      </c>
      <c r="C723" s="175" t="s">
        <v>4208</v>
      </c>
      <c r="D723" s="175" t="s">
        <v>2482</v>
      </c>
      <c r="E723" s="175" t="s">
        <v>2483</v>
      </c>
      <c r="F723" s="291">
        <v>11.67</v>
      </c>
      <c r="G723" s="331">
        <f>ROUND(SUMIF(Anlagenbewegungsdaten!B:B,A723,Anlagenbewegungsdaten!C:C),3)</f>
        <v>0</v>
      </c>
      <c r="H723" s="332">
        <f>IF(ISBLANK(F723),ROUND(SUMIF(Anlagenbewegungsdaten!B:B,A723,Anlagenbewegungsdaten!D:D),2),ROUND(G723*F723%,2))</f>
        <v>0</v>
      </c>
      <c r="I723" s="332">
        <f>ROUND((H723-SUMIF(Anlagenbewegungsdaten!$B:$B,A723,Anlagenbewegungsdaten!D:D)),3)</f>
        <v>0</v>
      </c>
      <c r="J723" s="333" t="s">
        <v>5179</v>
      </c>
      <c r="K723" s="333" t="s">
        <v>5193</v>
      </c>
      <c r="L723" s="510">
        <v>9.34</v>
      </c>
      <c r="M723" s="330">
        <f>ROUND(SUMIF(Anlagenbewegungsdaten_AV!B:B,A723,Anlagenbewegungsdaten_AV!C:C),3)</f>
        <v>0</v>
      </c>
      <c r="N723" s="328">
        <f>IF(ISBLANK(L723),ROUND(SUMIF(Anlagenbewegungsdaten_AV!B:B,A723,Anlagenbewegungsdaten_AV!D:D),2),ROUND(M723*L723%,2))</f>
        <v>0</v>
      </c>
      <c r="O723" s="328">
        <f>ROUND(N723-SUMIF(Anlagenbewegungsdaten_AV!B:B,A723,Anlagenbewegungsdaten_AV!D:D),3)</f>
        <v>0</v>
      </c>
    </row>
    <row r="724" spans="1:15" ht="15" customHeight="1" x14ac:dyDescent="0.25">
      <c r="A724" s="268" t="s">
        <v>2484</v>
      </c>
      <c r="B724" s="175" t="s">
        <v>2108</v>
      </c>
      <c r="C724" s="175" t="s">
        <v>4208</v>
      </c>
      <c r="D724" s="176" t="s">
        <v>2485</v>
      </c>
      <c r="E724" s="175" t="s">
        <v>2486</v>
      </c>
      <c r="F724" s="291">
        <v>13.67</v>
      </c>
      <c r="G724" s="331">
        <f>ROUND(SUMIF(Anlagenbewegungsdaten!B:B,A724,Anlagenbewegungsdaten!C:C),3)</f>
        <v>0</v>
      </c>
      <c r="H724" s="332">
        <f>IF(ISBLANK(F724),ROUND(SUMIF(Anlagenbewegungsdaten!B:B,A724,Anlagenbewegungsdaten!D:D),2),ROUND(G724*F724%,2))</f>
        <v>0</v>
      </c>
      <c r="I724" s="332">
        <f>ROUND((H724-SUMIF(Anlagenbewegungsdaten!$B:$B,A724,Anlagenbewegungsdaten!D:D)),3)</f>
        <v>0</v>
      </c>
      <c r="J724" s="333" t="s">
        <v>5179</v>
      </c>
      <c r="K724" s="333" t="s">
        <v>5193</v>
      </c>
      <c r="L724" s="510">
        <v>10.94</v>
      </c>
      <c r="M724" s="330">
        <f>ROUND(SUMIF(Anlagenbewegungsdaten_AV!B:B,A724,Anlagenbewegungsdaten_AV!C:C),3)</f>
        <v>0</v>
      </c>
      <c r="N724" s="328">
        <f>IF(ISBLANK(L724),ROUND(SUMIF(Anlagenbewegungsdaten_AV!B:B,A724,Anlagenbewegungsdaten_AV!D:D),2),ROUND(M724*L724%,2))</f>
        <v>0</v>
      </c>
      <c r="O724" s="328">
        <f>ROUND(N724-SUMIF(Anlagenbewegungsdaten_AV!B:B,A724,Anlagenbewegungsdaten_AV!D:D),3)</f>
        <v>0</v>
      </c>
    </row>
    <row r="725" spans="1:15" ht="15" customHeight="1" x14ac:dyDescent="0.25">
      <c r="A725" s="261" t="s">
        <v>0</v>
      </c>
      <c r="B725" s="171" t="s">
        <v>2108</v>
      </c>
      <c r="C725" s="171" t="s">
        <v>4208</v>
      </c>
      <c r="D725" s="172" t="s">
        <v>1</v>
      </c>
      <c r="E725" s="172" t="s">
        <v>1560</v>
      </c>
      <c r="F725" s="287">
        <v>14.67</v>
      </c>
      <c r="G725" s="331">
        <f>ROUND(SUMIF(Anlagenbewegungsdaten!B:B,A725,Anlagenbewegungsdaten!C:C),3)</f>
        <v>0</v>
      </c>
      <c r="H725" s="332">
        <f>IF(ISBLANK(F725),ROUND(SUMIF(Anlagenbewegungsdaten!B:B,A725,Anlagenbewegungsdaten!D:D),2),ROUND(G725*F725%,2))</f>
        <v>0</v>
      </c>
      <c r="I725" s="332">
        <f>ROUND((H725-SUMIF(Anlagenbewegungsdaten!$B:$B,A725,Anlagenbewegungsdaten!D:D)),3)</f>
        <v>0</v>
      </c>
      <c r="J725" s="333" t="s">
        <v>5179</v>
      </c>
      <c r="K725" s="333" t="s">
        <v>5193</v>
      </c>
      <c r="L725" s="510">
        <v>11.74</v>
      </c>
      <c r="M725" s="330">
        <f>ROUND(SUMIF(Anlagenbewegungsdaten_AV!B:B,A725,Anlagenbewegungsdaten_AV!C:C),3)</f>
        <v>0</v>
      </c>
      <c r="N725" s="328">
        <f>IF(ISBLANK(L725),ROUND(SUMIF(Anlagenbewegungsdaten_AV!B:B,A725,Anlagenbewegungsdaten_AV!D:D),2),ROUND(M725*L725%,2))</f>
        <v>0</v>
      </c>
      <c r="O725" s="328">
        <f>ROUND(N725-SUMIF(Anlagenbewegungsdaten_AV!B:B,A725,Anlagenbewegungsdaten_AV!D:D),3)</f>
        <v>0</v>
      </c>
    </row>
    <row r="726" spans="1:15" ht="15" customHeight="1" x14ac:dyDescent="0.25">
      <c r="A726" s="261" t="s">
        <v>2</v>
      </c>
      <c r="B726" s="171" t="s">
        <v>2108</v>
      </c>
      <c r="C726" s="171" t="s">
        <v>4208</v>
      </c>
      <c r="D726" s="172" t="s">
        <v>3</v>
      </c>
      <c r="E726" s="171" t="s">
        <v>1563</v>
      </c>
      <c r="F726" s="287">
        <v>14.67</v>
      </c>
      <c r="G726" s="331">
        <f>ROUND(SUMIF(Anlagenbewegungsdaten!B:B,A726,Anlagenbewegungsdaten!C:C),3)</f>
        <v>0</v>
      </c>
      <c r="H726" s="332">
        <f>IF(ISBLANK(F726),ROUND(SUMIF(Anlagenbewegungsdaten!B:B,A726,Anlagenbewegungsdaten!D:D),2),ROUND(G726*F726%,2))</f>
        <v>0</v>
      </c>
      <c r="I726" s="332">
        <f>ROUND((H726-SUMIF(Anlagenbewegungsdaten!$B:$B,A726,Anlagenbewegungsdaten!D:D)),3)</f>
        <v>0</v>
      </c>
      <c r="J726" s="333" t="s">
        <v>5179</v>
      </c>
      <c r="K726" s="333" t="s">
        <v>5193</v>
      </c>
      <c r="L726" s="510">
        <v>11.74</v>
      </c>
      <c r="M726" s="330">
        <f>ROUND(SUMIF(Anlagenbewegungsdaten_AV!B:B,A726,Anlagenbewegungsdaten_AV!C:C),3)</f>
        <v>0</v>
      </c>
      <c r="N726" s="328">
        <f>IF(ISBLANK(L726),ROUND(SUMIF(Anlagenbewegungsdaten_AV!B:B,A726,Anlagenbewegungsdaten_AV!D:D),2),ROUND(M726*L726%,2))</f>
        <v>0</v>
      </c>
      <c r="O726" s="328">
        <f>ROUND(N726-SUMIF(Anlagenbewegungsdaten_AV!B:B,A726,Anlagenbewegungsdaten_AV!D:D),3)</f>
        <v>0</v>
      </c>
    </row>
    <row r="727" spans="1:15" ht="15" customHeight="1" x14ac:dyDescent="0.25">
      <c r="A727" s="261" t="s">
        <v>2691</v>
      </c>
      <c r="B727" s="171" t="s">
        <v>2108</v>
      </c>
      <c r="C727" s="171" t="s">
        <v>4208</v>
      </c>
      <c r="D727" s="172" t="s">
        <v>2692</v>
      </c>
      <c r="E727" s="172" t="s">
        <v>2576</v>
      </c>
      <c r="F727" s="287">
        <v>14.64</v>
      </c>
      <c r="G727" s="331">
        <f>ROUND(SUMIF(Anlagenbewegungsdaten!B:B,A727,Anlagenbewegungsdaten!C:C),3)</f>
        <v>0</v>
      </c>
      <c r="H727" s="332">
        <f>IF(ISBLANK(F727),ROUND(SUMIF(Anlagenbewegungsdaten!B:B,A727,Anlagenbewegungsdaten!D:D),2),ROUND(G727*F727%,2))</f>
        <v>0</v>
      </c>
      <c r="I727" s="332">
        <f>ROUND((H727-SUMIF(Anlagenbewegungsdaten!$B:$B,A727,Anlagenbewegungsdaten!D:D)),3)</f>
        <v>0</v>
      </c>
      <c r="J727" s="333" t="s">
        <v>5179</v>
      </c>
      <c r="K727" s="333" t="s">
        <v>5193</v>
      </c>
      <c r="L727" s="510">
        <v>11.71</v>
      </c>
      <c r="M727" s="330">
        <f>ROUND(SUMIF(Anlagenbewegungsdaten_AV!B:B,A727,Anlagenbewegungsdaten_AV!C:C),3)</f>
        <v>0</v>
      </c>
      <c r="N727" s="328">
        <f>IF(ISBLANK(L727),ROUND(SUMIF(Anlagenbewegungsdaten_AV!B:B,A727,Anlagenbewegungsdaten_AV!D:D),2),ROUND(M727*L727%,2))</f>
        <v>0</v>
      </c>
      <c r="O727" s="328">
        <f>ROUND(N727-SUMIF(Anlagenbewegungsdaten_AV!B:B,A727,Anlagenbewegungsdaten_AV!D:D),3)</f>
        <v>0</v>
      </c>
    </row>
    <row r="728" spans="1:15" ht="15" customHeight="1" x14ac:dyDescent="0.25">
      <c r="A728" s="261" t="s">
        <v>3435</v>
      </c>
      <c r="B728" s="171" t="s">
        <v>2108</v>
      </c>
      <c r="C728" s="171" t="s">
        <v>4208</v>
      </c>
      <c r="D728" s="172" t="s">
        <v>3436</v>
      </c>
      <c r="E728" s="172" t="s">
        <v>3320</v>
      </c>
      <c r="F728" s="287">
        <v>14.61</v>
      </c>
      <c r="G728" s="331">
        <f>ROUND(SUMIF(Anlagenbewegungsdaten!B:B,A728,Anlagenbewegungsdaten!C:C),3)</f>
        <v>0</v>
      </c>
      <c r="H728" s="332">
        <f>IF(ISBLANK(F728),ROUND(SUMIF(Anlagenbewegungsdaten!B:B,A728,Anlagenbewegungsdaten!D:D),2),ROUND(G728*F728%,2))</f>
        <v>0</v>
      </c>
      <c r="I728" s="332">
        <f>ROUND((H728-SUMIF(Anlagenbewegungsdaten!$B:$B,A728,Anlagenbewegungsdaten!D:D)),3)</f>
        <v>0</v>
      </c>
      <c r="J728" s="333" t="s">
        <v>5179</v>
      </c>
      <c r="K728" s="333" t="s">
        <v>5193</v>
      </c>
      <c r="L728" s="510">
        <v>11.69</v>
      </c>
      <c r="M728" s="330">
        <f>ROUND(SUMIF(Anlagenbewegungsdaten_AV!B:B,A728,Anlagenbewegungsdaten_AV!C:C),3)</f>
        <v>0</v>
      </c>
      <c r="N728" s="328">
        <f>IF(ISBLANK(L728),ROUND(SUMIF(Anlagenbewegungsdaten_AV!B:B,A728,Anlagenbewegungsdaten_AV!D:D),2),ROUND(M728*L728%,2))</f>
        <v>0</v>
      </c>
      <c r="O728" s="328">
        <f>ROUND(N728-SUMIF(Anlagenbewegungsdaten_AV!B:B,A728,Anlagenbewegungsdaten_AV!D:D),3)</f>
        <v>0</v>
      </c>
    </row>
    <row r="729" spans="1:15" ht="15" customHeight="1" x14ac:dyDescent="0.25">
      <c r="A729" s="273" t="s">
        <v>4209</v>
      </c>
      <c r="B729" s="192" t="s">
        <v>2108</v>
      </c>
      <c r="C729" s="192" t="s">
        <v>4208</v>
      </c>
      <c r="D729" s="191" t="s">
        <v>4210</v>
      </c>
      <c r="E729" s="191" t="s">
        <v>4093</v>
      </c>
      <c r="F729" s="288">
        <v>14.58</v>
      </c>
      <c r="G729" s="331">
        <f>ROUND(SUMIF(Anlagenbewegungsdaten!B:B,A729,Anlagenbewegungsdaten!C:C),3)</f>
        <v>0</v>
      </c>
      <c r="H729" s="332">
        <f>IF(ISBLANK(F729),ROUND(SUMIF(Anlagenbewegungsdaten!B:B,A729,Anlagenbewegungsdaten!D:D),2),ROUND(G729*F729%,2))</f>
        <v>0</v>
      </c>
      <c r="I729" s="332">
        <f>ROUND((H729-SUMIF(Anlagenbewegungsdaten!$B:$B,A729,Anlagenbewegungsdaten!D:D)),3)</f>
        <v>0</v>
      </c>
      <c r="J729" s="333" t="s">
        <v>5179</v>
      </c>
      <c r="K729" s="333" t="s">
        <v>5193</v>
      </c>
      <c r="L729" s="510">
        <v>11.66</v>
      </c>
      <c r="M729" s="330">
        <f>ROUND(SUMIF(Anlagenbewegungsdaten_AV!B:B,A729,Anlagenbewegungsdaten_AV!C:C),3)</f>
        <v>0</v>
      </c>
      <c r="N729" s="328">
        <f>IF(ISBLANK(L729),ROUND(SUMIF(Anlagenbewegungsdaten_AV!B:B,A729,Anlagenbewegungsdaten_AV!D:D),2),ROUND(M729*L729%,2))</f>
        <v>0</v>
      </c>
      <c r="O729" s="328">
        <f>ROUND(N729-SUMIF(Anlagenbewegungsdaten_AV!B:B,A729,Anlagenbewegungsdaten_AV!D:D),3)</f>
        <v>0</v>
      </c>
    </row>
    <row r="730" spans="1:15" ht="15" customHeight="1" x14ac:dyDescent="0.25">
      <c r="A730" s="261" t="s">
        <v>4</v>
      </c>
      <c r="B730" s="171" t="s">
        <v>2108</v>
      </c>
      <c r="C730" s="171" t="s">
        <v>4208</v>
      </c>
      <c r="D730" s="172" t="s">
        <v>5</v>
      </c>
      <c r="E730" s="171" t="s">
        <v>2483</v>
      </c>
      <c r="F730" s="287">
        <v>12.67</v>
      </c>
      <c r="G730" s="331">
        <f>ROUND(SUMIF(Anlagenbewegungsdaten!B:B,A730,Anlagenbewegungsdaten!C:C),3)</f>
        <v>0</v>
      </c>
      <c r="H730" s="332">
        <f>IF(ISBLANK(F730),ROUND(SUMIF(Anlagenbewegungsdaten!B:B,A730,Anlagenbewegungsdaten!D:D),2),ROUND(G730*F730%,2))</f>
        <v>0</v>
      </c>
      <c r="I730" s="332">
        <f>ROUND((H730-SUMIF(Anlagenbewegungsdaten!$B:$B,A730,Anlagenbewegungsdaten!D:D)),3)</f>
        <v>0</v>
      </c>
      <c r="J730" s="333" t="s">
        <v>5179</v>
      </c>
      <c r="K730" s="333" t="s">
        <v>5193</v>
      </c>
      <c r="L730" s="510">
        <v>10.14</v>
      </c>
      <c r="M730" s="330">
        <f>ROUND(SUMIF(Anlagenbewegungsdaten_AV!B:B,A730,Anlagenbewegungsdaten_AV!C:C),3)</f>
        <v>0</v>
      </c>
      <c r="N730" s="328">
        <f>IF(ISBLANK(L730),ROUND(SUMIF(Anlagenbewegungsdaten_AV!B:B,A730,Anlagenbewegungsdaten_AV!D:D),2),ROUND(M730*L730%,2))</f>
        <v>0</v>
      </c>
      <c r="O730" s="328">
        <f>ROUND(N730-SUMIF(Anlagenbewegungsdaten_AV!B:B,A730,Anlagenbewegungsdaten_AV!D:D),3)</f>
        <v>0</v>
      </c>
    </row>
    <row r="731" spans="1:15" ht="15" customHeight="1" x14ac:dyDescent="0.25">
      <c r="A731" s="261" t="s">
        <v>6</v>
      </c>
      <c r="B731" s="171" t="s">
        <v>2108</v>
      </c>
      <c r="C731" s="171" t="s">
        <v>4208</v>
      </c>
      <c r="D731" s="172" t="s">
        <v>7</v>
      </c>
      <c r="E731" s="171" t="s">
        <v>2486</v>
      </c>
      <c r="F731" s="287">
        <v>14.67</v>
      </c>
      <c r="G731" s="331">
        <f>ROUND(SUMIF(Anlagenbewegungsdaten!B:B,A731,Anlagenbewegungsdaten!C:C),3)</f>
        <v>0</v>
      </c>
      <c r="H731" s="332">
        <f>IF(ISBLANK(F731),ROUND(SUMIF(Anlagenbewegungsdaten!B:B,A731,Anlagenbewegungsdaten!D:D),2),ROUND(G731*F731%,2))</f>
        <v>0</v>
      </c>
      <c r="I731" s="332">
        <f>ROUND((H731-SUMIF(Anlagenbewegungsdaten!$B:$B,A731,Anlagenbewegungsdaten!D:D)),3)</f>
        <v>0</v>
      </c>
      <c r="J731" s="333" t="s">
        <v>5179</v>
      </c>
      <c r="K731" s="333" t="s">
        <v>5193</v>
      </c>
      <c r="L731" s="510">
        <v>11.74</v>
      </c>
      <c r="M731" s="330">
        <f>ROUND(SUMIF(Anlagenbewegungsdaten_AV!B:B,A731,Anlagenbewegungsdaten_AV!C:C),3)</f>
        <v>0</v>
      </c>
      <c r="N731" s="328">
        <f>IF(ISBLANK(L731),ROUND(SUMIF(Anlagenbewegungsdaten_AV!B:B,A731,Anlagenbewegungsdaten_AV!D:D),2),ROUND(M731*L731%,2))</f>
        <v>0</v>
      </c>
      <c r="O731" s="328">
        <f>ROUND(N731-SUMIF(Anlagenbewegungsdaten_AV!B:B,A731,Anlagenbewegungsdaten_AV!D:D),3)</f>
        <v>0</v>
      </c>
    </row>
    <row r="732" spans="1:15" ht="15" customHeight="1" x14ac:dyDescent="0.25">
      <c r="A732" s="261" t="s">
        <v>8</v>
      </c>
      <c r="B732" s="171" t="s">
        <v>2108</v>
      </c>
      <c r="C732" s="171" t="s">
        <v>4208</v>
      </c>
      <c r="D732" s="172" t="s">
        <v>9</v>
      </c>
      <c r="E732" s="172" t="s">
        <v>1560</v>
      </c>
      <c r="F732" s="287">
        <v>15.67</v>
      </c>
      <c r="G732" s="331">
        <f>ROUND(SUMIF(Anlagenbewegungsdaten!B:B,A732,Anlagenbewegungsdaten!C:C),3)</f>
        <v>0</v>
      </c>
      <c r="H732" s="332">
        <f>IF(ISBLANK(F732),ROUND(SUMIF(Anlagenbewegungsdaten!B:B,A732,Anlagenbewegungsdaten!D:D),2),ROUND(G732*F732%,2))</f>
        <v>0</v>
      </c>
      <c r="I732" s="332">
        <f>ROUND((H732-SUMIF(Anlagenbewegungsdaten!$B:$B,A732,Anlagenbewegungsdaten!D:D)),3)</f>
        <v>0</v>
      </c>
      <c r="J732" s="333" t="s">
        <v>5179</v>
      </c>
      <c r="K732" s="333" t="s">
        <v>5193</v>
      </c>
      <c r="L732" s="510">
        <v>12.54</v>
      </c>
      <c r="M732" s="330">
        <f>ROUND(SUMIF(Anlagenbewegungsdaten_AV!B:B,A732,Anlagenbewegungsdaten_AV!C:C),3)</f>
        <v>0</v>
      </c>
      <c r="N732" s="328">
        <f>IF(ISBLANK(L732),ROUND(SUMIF(Anlagenbewegungsdaten_AV!B:B,A732,Anlagenbewegungsdaten_AV!D:D),2),ROUND(M732*L732%,2))</f>
        <v>0</v>
      </c>
      <c r="O732" s="328">
        <f>ROUND(N732-SUMIF(Anlagenbewegungsdaten_AV!B:B,A732,Anlagenbewegungsdaten_AV!D:D),3)</f>
        <v>0</v>
      </c>
    </row>
    <row r="733" spans="1:15" ht="15" customHeight="1" x14ac:dyDescent="0.25">
      <c r="A733" s="261" t="s">
        <v>10</v>
      </c>
      <c r="B733" s="171" t="s">
        <v>2108</v>
      </c>
      <c r="C733" s="171" t="s">
        <v>4208</v>
      </c>
      <c r="D733" s="172" t="s">
        <v>11</v>
      </c>
      <c r="E733" s="171" t="s">
        <v>1563</v>
      </c>
      <c r="F733" s="287">
        <v>15.67</v>
      </c>
      <c r="G733" s="331">
        <f>ROUND(SUMIF(Anlagenbewegungsdaten!B:B,A733,Anlagenbewegungsdaten!C:C),3)</f>
        <v>0</v>
      </c>
      <c r="H733" s="332">
        <f>IF(ISBLANK(F733),ROUND(SUMIF(Anlagenbewegungsdaten!B:B,A733,Anlagenbewegungsdaten!D:D),2),ROUND(G733*F733%,2))</f>
        <v>0</v>
      </c>
      <c r="I733" s="332">
        <f>ROUND((H733-SUMIF(Anlagenbewegungsdaten!$B:$B,A733,Anlagenbewegungsdaten!D:D)),3)</f>
        <v>0</v>
      </c>
      <c r="J733" s="333" t="s">
        <v>5179</v>
      </c>
      <c r="K733" s="333" t="s">
        <v>5193</v>
      </c>
      <c r="L733" s="510">
        <v>12.54</v>
      </c>
      <c r="M733" s="330">
        <f>ROUND(SUMIF(Anlagenbewegungsdaten_AV!B:B,A733,Anlagenbewegungsdaten_AV!C:C),3)</f>
        <v>0</v>
      </c>
      <c r="N733" s="328">
        <f>IF(ISBLANK(L733),ROUND(SUMIF(Anlagenbewegungsdaten_AV!B:B,A733,Anlagenbewegungsdaten_AV!D:D),2),ROUND(M733*L733%,2))</f>
        <v>0</v>
      </c>
      <c r="O733" s="328">
        <f>ROUND(N733-SUMIF(Anlagenbewegungsdaten_AV!B:B,A733,Anlagenbewegungsdaten_AV!D:D),3)</f>
        <v>0</v>
      </c>
    </row>
    <row r="734" spans="1:15" ht="15" customHeight="1" x14ac:dyDescent="0.25">
      <c r="A734" s="261" t="s">
        <v>2693</v>
      </c>
      <c r="B734" s="171" t="s">
        <v>2108</v>
      </c>
      <c r="C734" s="171" t="s">
        <v>4208</v>
      </c>
      <c r="D734" s="172" t="s">
        <v>2694</v>
      </c>
      <c r="E734" s="172" t="s">
        <v>2576</v>
      </c>
      <c r="F734" s="287">
        <v>15.64</v>
      </c>
      <c r="G734" s="331">
        <f>ROUND(SUMIF(Anlagenbewegungsdaten!B:B,A734,Anlagenbewegungsdaten!C:C),3)</f>
        <v>0</v>
      </c>
      <c r="H734" s="332">
        <f>IF(ISBLANK(F734),ROUND(SUMIF(Anlagenbewegungsdaten!B:B,A734,Anlagenbewegungsdaten!D:D),2),ROUND(G734*F734%,2))</f>
        <v>0</v>
      </c>
      <c r="I734" s="332">
        <f>ROUND((H734-SUMIF(Anlagenbewegungsdaten!$B:$B,A734,Anlagenbewegungsdaten!D:D)),3)</f>
        <v>0</v>
      </c>
      <c r="J734" s="333" t="s">
        <v>5179</v>
      </c>
      <c r="K734" s="333" t="s">
        <v>5193</v>
      </c>
      <c r="L734" s="510">
        <v>12.51</v>
      </c>
      <c r="M734" s="330">
        <f>ROUND(SUMIF(Anlagenbewegungsdaten_AV!B:B,A734,Anlagenbewegungsdaten_AV!C:C),3)</f>
        <v>0</v>
      </c>
      <c r="N734" s="328">
        <f>IF(ISBLANK(L734),ROUND(SUMIF(Anlagenbewegungsdaten_AV!B:B,A734,Anlagenbewegungsdaten_AV!D:D),2),ROUND(M734*L734%,2))</f>
        <v>0</v>
      </c>
      <c r="O734" s="328">
        <f>ROUND(N734-SUMIF(Anlagenbewegungsdaten_AV!B:B,A734,Anlagenbewegungsdaten_AV!D:D),3)</f>
        <v>0</v>
      </c>
    </row>
    <row r="735" spans="1:15" ht="15" customHeight="1" x14ac:dyDescent="0.25">
      <c r="A735" s="261" t="s">
        <v>3437</v>
      </c>
      <c r="B735" s="171" t="s">
        <v>2108</v>
      </c>
      <c r="C735" s="171" t="s">
        <v>4208</v>
      </c>
      <c r="D735" s="172" t="s">
        <v>3438</v>
      </c>
      <c r="E735" s="172" t="s">
        <v>3320</v>
      </c>
      <c r="F735" s="287">
        <v>15.61</v>
      </c>
      <c r="G735" s="331">
        <f>ROUND(SUMIF(Anlagenbewegungsdaten!B:B,A735,Anlagenbewegungsdaten!C:C),3)</f>
        <v>0</v>
      </c>
      <c r="H735" s="332">
        <f>IF(ISBLANK(F735),ROUND(SUMIF(Anlagenbewegungsdaten!B:B,A735,Anlagenbewegungsdaten!D:D),2),ROUND(G735*F735%,2))</f>
        <v>0</v>
      </c>
      <c r="I735" s="332">
        <f>ROUND((H735-SUMIF(Anlagenbewegungsdaten!$B:$B,A735,Anlagenbewegungsdaten!D:D)),3)</f>
        <v>0</v>
      </c>
      <c r="J735" s="333" t="s">
        <v>5179</v>
      </c>
      <c r="K735" s="333" t="s">
        <v>5193</v>
      </c>
      <c r="L735" s="510">
        <v>12.49</v>
      </c>
      <c r="M735" s="330">
        <f>ROUND(SUMIF(Anlagenbewegungsdaten_AV!B:B,A735,Anlagenbewegungsdaten_AV!C:C),3)</f>
        <v>0</v>
      </c>
      <c r="N735" s="328">
        <f>IF(ISBLANK(L735),ROUND(SUMIF(Anlagenbewegungsdaten_AV!B:B,A735,Anlagenbewegungsdaten_AV!D:D),2),ROUND(M735*L735%,2))</f>
        <v>0</v>
      </c>
      <c r="O735" s="328">
        <f>ROUND(N735-SUMIF(Anlagenbewegungsdaten_AV!B:B,A735,Anlagenbewegungsdaten_AV!D:D),3)</f>
        <v>0</v>
      </c>
    </row>
    <row r="736" spans="1:15" ht="15" customHeight="1" x14ac:dyDescent="0.25">
      <c r="A736" s="273" t="s">
        <v>4211</v>
      </c>
      <c r="B736" s="192" t="s">
        <v>2108</v>
      </c>
      <c r="C736" s="192" t="s">
        <v>4208</v>
      </c>
      <c r="D736" s="191" t="s">
        <v>4212</v>
      </c>
      <c r="E736" s="191" t="s">
        <v>4093</v>
      </c>
      <c r="F736" s="288">
        <v>15.58</v>
      </c>
      <c r="G736" s="331">
        <f>ROUND(SUMIF(Anlagenbewegungsdaten!B:B,A736,Anlagenbewegungsdaten!C:C),3)</f>
        <v>0</v>
      </c>
      <c r="H736" s="332">
        <f>IF(ISBLANK(F736),ROUND(SUMIF(Anlagenbewegungsdaten!B:B,A736,Anlagenbewegungsdaten!D:D),2),ROUND(G736*F736%,2))</f>
        <v>0</v>
      </c>
      <c r="I736" s="332">
        <f>ROUND((H736-SUMIF(Anlagenbewegungsdaten!$B:$B,A736,Anlagenbewegungsdaten!D:D)),3)</f>
        <v>0</v>
      </c>
      <c r="J736" s="333" t="s">
        <v>5179</v>
      </c>
      <c r="K736" s="333" t="s">
        <v>5193</v>
      </c>
      <c r="L736" s="510">
        <v>12.46</v>
      </c>
      <c r="M736" s="330">
        <f>ROUND(SUMIF(Anlagenbewegungsdaten_AV!B:B,A736,Anlagenbewegungsdaten_AV!C:C),3)</f>
        <v>0</v>
      </c>
      <c r="N736" s="328">
        <f>IF(ISBLANK(L736),ROUND(SUMIF(Anlagenbewegungsdaten_AV!B:B,A736,Anlagenbewegungsdaten_AV!D:D),2),ROUND(M736*L736%,2))</f>
        <v>0</v>
      </c>
      <c r="O736" s="328">
        <f>ROUND(N736-SUMIF(Anlagenbewegungsdaten_AV!B:B,A736,Anlagenbewegungsdaten_AV!D:D),3)</f>
        <v>0</v>
      </c>
    </row>
    <row r="737" spans="1:15" ht="15" customHeight="1" x14ac:dyDescent="0.25">
      <c r="A737" s="268" t="s">
        <v>2487</v>
      </c>
      <c r="B737" s="175" t="s">
        <v>2108</v>
      </c>
      <c r="C737" s="175" t="s">
        <v>4208</v>
      </c>
      <c r="D737" s="175" t="s">
        <v>2488</v>
      </c>
      <c r="E737" s="175" t="s">
        <v>2483</v>
      </c>
      <c r="F737" s="291">
        <v>17.670000000000002</v>
      </c>
      <c r="G737" s="331">
        <f>ROUND(SUMIF(Anlagenbewegungsdaten!B:B,A737,Anlagenbewegungsdaten!C:C),3)</f>
        <v>0</v>
      </c>
      <c r="H737" s="332">
        <f>IF(ISBLANK(F737),ROUND(SUMIF(Anlagenbewegungsdaten!B:B,A737,Anlagenbewegungsdaten!D:D),2),ROUND(G737*F737%,2))</f>
        <v>0</v>
      </c>
      <c r="I737" s="332">
        <f>ROUND((H737-SUMIF(Anlagenbewegungsdaten!$B:$B,A737,Anlagenbewegungsdaten!D:D)),3)</f>
        <v>0</v>
      </c>
      <c r="J737" s="333" t="s">
        <v>5179</v>
      </c>
      <c r="K737" s="333" t="s">
        <v>5193</v>
      </c>
      <c r="L737" s="510">
        <v>14.14</v>
      </c>
      <c r="M737" s="330">
        <f>ROUND(SUMIF(Anlagenbewegungsdaten_AV!B:B,A737,Anlagenbewegungsdaten_AV!C:C),3)</f>
        <v>0</v>
      </c>
      <c r="N737" s="328">
        <f>IF(ISBLANK(L737),ROUND(SUMIF(Anlagenbewegungsdaten_AV!B:B,A737,Anlagenbewegungsdaten_AV!D:D),2),ROUND(M737*L737%,2))</f>
        <v>0</v>
      </c>
      <c r="O737" s="328">
        <f>ROUND(N737-SUMIF(Anlagenbewegungsdaten_AV!B:B,A737,Anlagenbewegungsdaten_AV!D:D),3)</f>
        <v>0</v>
      </c>
    </row>
    <row r="738" spans="1:15" ht="15" customHeight="1" x14ac:dyDescent="0.25">
      <c r="A738" s="268" t="s">
        <v>2489</v>
      </c>
      <c r="B738" s="175" t="s">
        <v>2108</v>
      </c>
      <c r="C738" s="175" t="s">
        <v>4208</v>
      </c>
      <c r="D738" s="176" t="s">
        <v>12</v>
      </c>
      <c r="E738" s="175" t="s">
        <v>2486</v>
      </c>
      <c r="F738" s="291">
        <v>19.670000000000002</v>
      </c>
      <c r="G738" s="331">
        <f>ROUND(SUMIF(Anlagenbewegungsdaten!B:B,A738,Anlagenbewegungsdaten!C:C),3)</f>
        <v>0</v>
      </c>
      <c r="H738" s="332">
        <f>IF(ISBLANK(F738),ROUND(SUMIF(Anlagenbewegungsdaten!B:B,A738,Anlagenbewegungsdaten!D:D),2),ROUND(G738*F738%,2))</f>
        <v>0</v>
      </c>
      <c r="I738" s="332">
        <f>ROUND((H738-SUMIF(Anlagenbewegungsdaten!$B:$B,A738,Anlagenbewegungsdaten!D:D)),3)</f>
        <v>0</v>
      </c>
      <c r="J738" s="333" t="s">
        <v>5179</v>
      </c>
      <c r="K738" s="333" t="s">
        <v>5193</v>
      </c>
      <c r="L738" s="510">
        <v>15.74</v>
      </c>
      <c r="M738" s="330">
        <f>ROUND(SUMIF(Anlagenbewegungsdaten_AV!B:B,A738,Anlagenbewegungsdaten_AV!C:C),3)</f>
        <v>0</v>
      </c>
      <c r="N738" s="328">
        <f>IF(ISBLANK(L738),ROUND(SUMIF(Anlagenbewegungsdaten_AV!B:B,A738,Anlagenbewegungsdaten_AV!D:D),2),ROUND(M738*L738%,2))</f>
        <v>0</v>
      </c>
      <c r="O738" s="328">
        <f>ROUND(N738-SUMIF(Anlagenbewegungsdaten_AV!B:B,A738,Anlagenbewegungsdaten_AV!D:D),3)</f>
        <v>0</v>
      </c>
    </row>
    <row r="739" spans="1:15" ht="15" customHeight="1" x14ac:dyDescent="0.25">
      <c r="A739" s="261" t="s">
        <v>13</v>
      </c>
      <c r="B739" s="171" t="s">
        <v>2108</v>
      </c>
      <c r="C739" s="171" t="s">
        <v>4208</v>
      </c>
      <c r="D739" s="172" t="s">
        <v>14</v>
      </c>
      <c r="E739" s="172" t="s">
        <v>1560</v>
      </c>
      <c r="F739" s="287">
        <v>20.67</v>
      </c>
      <c r="G739" s="331">
        <f>ROUND(SUMIF(Anlagenbewegungsdaten!B:B,A739,Anlagenbewegungsdaten!C:C),3)</f>
        <v>0</v>
      </c>
      <c r="H739" s="332">
        <f>IF(ISBLANK(F739),ROUND(SUMIF(Anlagenbewegungsdaten!B:B,A739,Anlagenbewegungsdaten!D:D),2),ROUND(G739*F739%,2))</f>
        <v>0</v>
      </c>
      <c r="I739" s="332">
        <f>ROUND((H739-SUMIF(Anlagenbewegungsdaten!$B:$B,A739,Anlagenbewegungsdaten!D:D)),3)</f>
        <v>0</v>
      </c>
      <c r="J739" s="333" t="s">
        <v>5179</v>
      </c>
      <c r="K739" s="333" t="s">
        <v>5193</v>
      </c>
      <c r="L739" s="510">
        <v>16.54</v>
      </c>
      <c r="M739" s="330">
        <f>ROUND(SUMIF(Anlagenbewegungsdaten_AV!B:B,A739,Anlagenbewegungsdaten_AV!C:C),3)</f>
        <v>0</v>
      </c>
      <c r="N739" s="328">
        <f>IF(ISBLANK(L739),ROUND(SUMIF(Anlagenbewegungsdaten_AV!B:B,A739,Anlagenbewegungsdaten_AV!D:D),2),ROUND(M739*L739%,2))</f>
        <v>0</v>
      </c>
      <c r="O739" s="328">
        <f>ROUND(N739-SUMIF(Anlagenbewegungsdaten_AV!B:B,A739,Anlagenbewegungsdaten_AV!D:D),3)</f>
        <v>0</v>
      </c>
    </row>
    <row r="740" spans="1:15" ht="15" customHeight="1" x14ac:dyDescent="0.25">
      <c r="A740" s="261" t="s">
        <v>15</v>
      </c>
      <c r="B740" s="171" t="s">
        <v>2108</v>
      </c>
      <c r="C740" s="171" t="s">
        <v>4208</v>
      </c>
      <c r="D740" s="172" t="s">
        <v>16</v>
      </c>
      <c r="E740" s="171" t="s">
        <v>1563</v>
      </c>
      <c r="F740" s="287">
        <v>20.67</v>
      </c>
      <c r="G740" s="331">
        <f>ROUND(SUMIF(Anlagenbewegungsdaten!B:B,A740,Anlagenbewegungsdaten!C:C),3)</f>
        <v>0</v>
      </c>
      <c r="H740" s="332">
        <f>IF(ISBLANK(F740),ROUND(SUMIF(Anlagenbewegungsdaten!B:B,A740,Anlagenbewegungsdaten!D:D),2),ROUND(G740*F740%,2))</f>
        <v>0</v>
      </c>
      <c r="I740" s="332">
        <f>ROUND((H740-SUMIF(Anlagenbewegungsdaten!$B:$B,A740,Anlagenbewegungsdaten!D:D)),3)</f>
        <v>0</v>
      </c>
      <c r="J740" s="333" t="s">
        <v>5179</v>
      </c>
      <c r="K740" s="333" t="s">
        <v>5193</v>
      </c>
      <c r="L740" s="510">
        <v>16.54</v>
      </c>
      <c r="M740" s="330">
        <f>ROUND(SUMIF(Anlagenbewegungsdaten_AV!B:B,A740,Anlagenbewegungsdaten_AV!C:C),3)</f>
        <v>0</v>
      </c>
      <c r="N740" s="328">
        <f>IF(ISBLANK(L740),ROUND(SUMIF(Anlagenbewegungsdaten_AV!B:B,A740,Anlagenbewegungsdaten_AV!D:D),2),ROUND(M740*L740%,2))</f>
        <v>0</v>
      </c>
      <c r="O740" s="328">
        <f>ROUND(N740-SUMIF(Anlagenbewegungsdaten_AV!B:B,A740,Anlagenbewegungsdaten_AV!D:D),3)</f>
        <v>0</v>
      </c>
    </row>
    <row r="741" spans="1:15" ht="15" customHeight="1" x14ac:dyDescent="0.25">
      <c r="A741" s="261" t="s">
        <v>2695</v>
      </c>
      <c r="B741" s="171" t="s">
        <v>2108</v>
      </c>
      <c r="C741" s="171" t="s">
        <v>4208</v>
      </c>
      <c r="D741" s="172" t="s">
        <v>2696</v>
      </c>
      <c r="E741" s="172" t="s">
        <v>2576</v>
      </c>
      <c r="F741" s="287">
        <v>20.64</v>
      </c>
      <c r="G741" s="331">
        <f>ROUND(SUMIF(Anlagenbewegungsdaten!B:B,A741,Anlagenbewegungsdaten!C:C),3)</f>
        <v>0</v>
      </c>
      <c r="H741" s="332">
        <f>IF(ISBLANK(F741),ROUND(SUMIF(Anlagenbewegungsdaten!B:B,A741,Anlagenbewegungsdaten!D:D),2),ROUND(G741*F741%,2))</f>
        <v>0</v>
      </c>
      <c r="I741" s="332">
        <f>ROUND((H741-SUMIF(Anlagenbewegungsdaten!$B:$B,A741,Anlagenbewegungsdaten!D:D)),3)</f>
        <v>0</v>
      </c>
      <c r="J741" s="333" t="s">
        <v>5179</v>
      </c>
      <c r="K741" s="333" t="s">
        <v>5193</v>
      </c>
      <c r="L741" s="510">
        <v>16.510000000000002</v>
      </c>
      <c r="M741" s="330">
        <f>ROUND(SUMIF(Anlagenbewegungsdaten_AV!B:B,A741,Anlagenbewegungsdaten_AV!C:C),3)</f>
        <v>0</v>
      </c>
      <c r="N741" s="328">
        <f>IF(ISBLANK(L741),ROUND(SUMIF(Anlagenbewegungsdaten_AV!B:B,A741,Anlagenbewegungsdaten_AV!D:D),2),ROUND(M741*L741%,2))</f>
        <v>0</v>
      </c>
      <c r="O741" s="328">
        <f>ROUND(N741-SUMIF(Anlagenbewegungsdaten_AV!B:B,A741,Anlagenbewegungsdaten_AV!D:D),3)</f>
        <v>0</v>
      </c>
    </row>
    <row r="742" spans="1:15" ht="15" customHeight="1" x14ac:dyDescent="0.25">
      <c r="A742" s="261" t="s">
        <v>3439</v>
      </c>
      <c r="B742" s="171" t="s">
        <v>2108</v>
      </c>
      <c r="C742" s="171" t="s">
        <v>4208</v>
      </c>
      <c r="D742" s="172" t="s">
        <v>3440</v>
      </c>
      <c r="E742" s="172" t="s">
        <v>3320</v>
      </c>
      <c r="F742" s="287">
        <v>20.61</v>
      </c>
      <c r="G742" s="331">
        <f>ROUND(SUMIF(Anlagenbewegungsdaten!B:B,A742,Anlagenbewegungsdaten!C:C),3)</f>
        <v>0</v>
      </c>
      <c r="H742" s="332">
        <f>IF(ISBLANK(F742),ROUND(SUMIF(Anlagenbewegungsdaten!B:B,A742,Anlagenbewegungsdaten!D:D),2),ROUND(G742*F742%,2))</f>
        <v>0</v>
      </c>
      <c r="I742" s="332">
        <f>ROUND((H742-SUMIF(Anlagenbewegungsdaten!$B:$B,A742,Anlagenbewegungsdaten!D:D)),3)</f>
        <v>0</v>
      </c>
      <c r="J742" s="333" t="s">
        <v>5179</v>
      </c>
      <c r="K742" s="333" t="s">
        <v>5193</v>
      </c>
      <c r="L742" s="510">
        <v>16.489999999999998</v>
      </c>
      <c r="M742" s="330">
        <f>ROUND(SUMIF(Anlagenbewegungsdaten_AV!B:B,A742,Anlagenbewegungsdaten_AV!C:C),3)</f>
        <v>0</v>
      </c>
      <c r="N742" s="328">
        <f>IF(ISBLANK(L742),ROUND(SUMIF(Anlagenbewegungsdaten_AV!B:B,A742,Anlagenbewegungsdaten_AV!D:D),2),ROUND(M742*L742%,2))</f>
        <v>0</v>
      </c>
      <c r="O742" s="328">
        <f>ROUND(N742-SUMIF(Anlagenbewegungsdaten_AV!B:B,A742,Anlagenbewegungsdaten_AV!D:D),3)</f>
        <v>0</v>
      </c>
    </row>
    <row r="743" spans="1:15" ht="15" customHeight="1" x14ac:dyDescent="0.25">
      <c r="A743" s="273" t="s">
        <v>4213</v>
      </c>
      <c r="B743" s="192" t="s">
        <v>2108</v>
      </c>
      <c r="C743" s="192" t="s">
        <v>4208</v>
      </c>
      <c r="D743" s="191" t="s">
        <v>4214</v>
      </c>
      <c r="E743" s="191" t="s">
        <v>4093</v>
      </c>
      <c r="F743" s="288">
        <v>20.58</v>
      </c>
      <c r="G743" s="331">
        <f>ROUND(SUMIF(Anlagenbewegungsdaten!B:B,A743,Anlagenbewegungsdaten!C:C),3)</f>
        <v>0</v>
      </c>
      <c r="H743" s="332">
        <f>IF(ISBLANK(F743),ROUND(SUMIF(Anlagenbewegungsdaten!B:B,A743,Anlagenbewegungsdaten!D:D),2),ROUND(G743*F743%,2))</f>
        <v>0</v>
      </c>
      <c r="I743" s="332">
        <f>ROUND((H743-SUMIF(Anlagenbewegungsdaten!$B:$B,A743,Anlagenbewegungsdaten!D:D)),3)</f>
        <v>0</v>
      </c>
      <c r="J743" s="333" t="s">
        <v>5179</v>
      </c>
      <c r="K743" s="333" t="s">
        <v>5193</v>
      </c>
      <c r="L743" s="510">
        <v>16.46</v>
      </c>
      <c r="M743" s="330">
        <f>ROUND(SUMIF(Anlagenbewegungsdaten_AV!B:B,A743,Anlagenbewegungsdaten_AV!C:C),3)</f>
        <v>0</v>
      </c>
      <c r="N743" s="328">
        <f>IF(ISBLANK(L743),ROUND(SUMIF(Anlagenbewegungsdaten_AV!B:B,A743,Anlagenbewegungsdaten_AV!D:D),2),ROUND(M743*L743%,2))</f>
        <v>0</v>
      </c>
      <c r="O743" s="328">
        <f>ROUND(N743-SUMIF(Anlagenbewegungsdaten_AV!B:B,A743,Anlagenbewegungsdaten_AV!D:D),3)</f>
        <v>0</v>
      </c>
    </row>
    <row r="744" spans="1:15" ht="15" customHeight="1" x14ac:dyDescent="0.25">
      <c r="A744" s="261" t="s">
        <v>17</v>
      </c>
      <c r="B744" s="171" t="s">
        <v>2108</v>
      </c>
      <c r="C744" s="171" t="s">
        <v>4208</v>
      </c>
      <c r="D744" s="172" t="s">
        <v>18</v>
      </c>
      <c r="E744" s="171" t="s">
        <v>2483</v>
      </c>
      <c r="F744" s="287">
        <v>18.670000000000002</v>
      </c>
      <c r="G744" s="331">
        <f>ROUND(SUMIF(Anlagenbewegungsdaten!B:B,A744,Anlagenbewegungsdaten!C:C),3)</f>
        <v>0</v>
      </c>
      <c r="H744" s="332">
        <f>IF(ISBLANK(F744),ROUND(SUMIF(Anlagenbewegungsdaten!B:B,A744,Anlagenbewegungsdaten!D:D),2),ROUND(G744*F744%,2))</f>
        <v>0</v>
      </c>
      <c r="I744" s="332">
        <f>ROUND((H744-SUMIF(Anlagenbewegungsdaten!$B:$B,A744,Anlagenbewegungsdaten!D:D)),3)</f>
        <v>0</v>
      </c>
      <c r="J744" s="333" t="s">
        <v>5179</v>
      </c>
      <c r="K744" s="333" t="s">
        <v>5193</v>
      </c>
      <c r="L744" s="510">
        <v>14.94</v>
      </c>
      <c r="M744" s="330">
        <f>ROUND(SUMIF(Anlagenbewegungsdaten_AV!B:B,A744,Anlagenbewegungsdaten_AV!C:C),3)</f>
        <v>0</v>
      </c>
      <c r="N744" s="328">
        <f>IF(ISBLANK(L744),ROUND(SUMIF(Anlagenbewegungsdaten_AV!B:B,A744,Anlagenbewegungsdaten_AV!D:D),2),ROUND(M744*L744%,2))</f>
        <v>0</v>
      </c>
      <c r="O744" s="328">
        <f>ROUND(N744-SUMIF(Anlagenbewegungsdaten_AV!B:B,A744,Anlagenbewegungsdaten_AV!D:D),3)</f>
        <v>0</v>
      </c>
    </row>
    <row r="745" spans="1:15" ht="15" customHeight="1" x14ac:dyDescent="0.25">
      <c r="A745" s="261" t="s">
        <v>19</v>
      </c>
      <c r="B745" s="171" t="s">
        <v>2108</v>
      </c>
      <c r="C745" s="171" t="s">
        <v>4208</v>
      </c>
      <c r="D745" s="172" t="s">
        <v>20</v>
      </c>
      <c r="E745" s="171" t="s">
        <v>2486</v>
      </c>
      <c r="F745" s="287">
        <v>20.67</v>
      </c>
      <c r="G745" s="331">
        <f>ROUND(SUMIF(Anlagenbewegungsdaten!B:B,A745,Anlagenbewegungsdaten!C:C),3)</f>
        <v>0</v>
      </c>
      <c r="H745" s="332">
        <f>IF(ISBLANK(F745),ROUND(SUMIF(Anlagenbewegungsdaten!B:B,A745,Anlagenbewegungsdaten!D:D),2),ROUND(G745*F745%,2))</f>
        <v>0</v>
      </c>
      <c r="I745" s="332">
        <f>ROUND((H745-SUMIF(Anlagenbewegungsdaten!$B:$B,A745,Anlagenbewegungsdaten!D:D)),3)</f>
        <v>0</v>
      </c>
      <c r="J745" s="333" t="s">
        <v>5179</v>
      </c>
      <c r="K745" s="333" t="s">
        <v>5193</v>
      </c>
      <c r="L745" s="510">
        <v>16.54</v>
      </c>
      <c r="M745" s="330">
        <f>ROUND(SUMIF(Anlagenbewegungsdaten_AV!B:B,A745,Anlagenbewegungsdaten_AV!C:C),3)</f>
        <v>0</v>
      </c>
      <c r="N745" s="328">
        <f>IF(ISBLANK(L745),ROUND(SUMIF(Anlagenbewegungsdaten_AV!B:B,A745,Anlagenbewegungsdaten_AV!D:D),2),ROUND(M745*L745%,2))</f>
        <v>0</v>
      </c>
      <c r="O745" s="328">
        <f>ROUND(N745-SUMIF(Anlagenbewegungsdaten_AV!B:B,A745,Anlagenbewegungsdaten_AV!D:D),3)</f>
        <v>0</v>
      </c>
    </row>
    <row r="746" spans="1:15" ht="15" customHeight="1" x14ac:dyDescent="0.25">
      <c r="A746" s="261" t="s">
        <v>21</v>
      </c>
      <c r="B746" s="171" t="s">
        <v>2108</v>
      </c>
      <c r="C746" s="171" t="s">
        <v>4208</v>
      </c>
      <c r="D746" s="172" t="s">
        <v>22</v>
      </c>
      <c r="E746" s="172" t="s">
        <v>1560</v>
      </c>
      <c r="F746" s="287">
        <v>21.67</v>
      </c>
      <c r="G746" s="331">
        <f>ROUND(SUMIF(Anlagenbewegungsdaten!B:B,A746,Anlagenbewegungsdaten!C:C),3)</f>
        <v>0</v>
      </c>
      <c r="H746" s="332">
        <f>IF(ISBLANK(F746),ROUND(SUMIF(Anlagenbewegungsdaten!B:B,A746,Anlagenbewegungsdaten!D:D),2),ROUND(G746*F746%,2))</f>
        <v>0</v>
      </c>
      <c r="I746" s="332">
        <f>ROUND((H746-SUMIF(Anlagenbewegungsdaten!$B:$B,A746,Anlagenbewegungsdaten!D:D)),3)</f>
        <v>0</v>
      </c>
      <c r="J746" s="333" t="s">
        <v>5179</v>
      </c>
      <c r="K746" s="333" t="s">
        <v>5193</v>
      </c>
      <c r="L746" s="510">
        <v>17.34</v>
      </c>
      <c r="M746" s="330">
        <f>ROUND(SUMIF(Anlagenbewegungsdaten_AV!B:B,A746,Anlagenbewegungsdaten_AV!C:C),3)</f>
        <v>0</v>
      </c>
      <c r="N746" s="328">
        <f>IF(ISBLANK(L746),ROUND(SUMIF(Anlagenbewegungsdaten_AV!B:B,A746,Anlagenbewegungsdaten_AV!D:D),2),ROUND(M746*L746%,2))</f>
        <v>0</v>
      </c>
      <c r="O746" s="328">
        <f>ROUND(N746-SUMIF(Anlagenbewegungsdaten_AV!B:B,A746,Anlagenbewegungsdaten_AV!D:D),3)</f>
        <v>0</v>
      </c>
    </row>
    <row r="747" spans="1:15" ht="15" customHeight="1" x14ac:dyDescent="0.25">
      <c r="A747" s="261" t="s">
        <v>23</v>
      </c>
      <c r="B747" s="171" t="s">
        <v>2108</v>
      </c>
      <c r="C747" s="171" t="s">
        <v>4208</v>
      </c>
      <c r="D747" s="172" t="s">
        <v>24</v>
      </c>
      <c r="E747" s="171" t="s">
        <v>1563</v>
      </c>
      <c r="F747" s="287">
        <v>21.67</v>
      </c>
      <c r="G747" s="331">
        <f>ROUND(SUMIF(Anlagenbewegungsdaten!B:B,A747,Anlagenbewegungsdaten!C:C),3)</f>
        <v>0</v>
      </c>
      <c r="H747" s="332">
        <f>IF(ISBLANK(F747),ROUND(SUMIF(Anlagenbewegungsdaten!B:B,A747,Anlagenbewegungsdaten!D:D),2),ROUND(G747*F747%,2))</f>
        <v>0</v>
      </c>
      <c r="I747" s="332">
        <f>ROUND((H747-SUMIF(Anlagenbewegungsdaten!$B:$B,A747,Anlagenbewegungsdaten!D:D)),3)</f>
        <v>0</v>
      </c>
      <c r="J747" s="333" t="s">
        <v>5179</v>
      </c>
      <c r="K747" s="333" t="s">
        <v>5193</v>
      </c>
      <c r="L747" s="510">
        <v>17.34</v>
      </c>
      <c r="M747" s="330">
        <f>ROUND(SUMIF(Anlagenbewegungsdaten_AV!B:B,A747,Anlagenbewegungsdaten_AV!C:C),3)</f>
        <v>0</v>
      </c>
      <c r="N747" s="328">
        <f>IF(ISBLANK(L747),ROUND(SUMIF(Anlagenbewegungsdaten_AV!B:B,A747,Anlagenbewegungsdaten_AV!D:D),2),ROUND(M747*L747%,2))</f>
        <v>0</v>
      </c>
      <c r="O747" s="328">
        <f>ROUND(N747-SUMIF(Anlagenbewegungsdaten_AV!B:B,A747,Anlagenbewegungsdaten_AV!D:D),3)</f>
        <v>0</v>
      </c>
    </row>
    <row r="748" spans="1:15" ht="15" customHeight="1" x14ac:dyDescent="0.25">
      <c r="A748" s="261" t="s">
        <v>2697</v>
      </c>
      <c r="B748" s="171" t="s">
        <v>2108</v>
      </c>
      <c r="C748" s="171" t="s">
        <v>4208</v>
      </c>
      <c r="D748" s="172" t="s">
        <v>2698</v>
      </c>
      <c r="E748" s="172" t="s">
        <v>2576</v>
      </c>
      <c r="F748" s="287">
        <v>21.64</v>
      </c>
      <c r="G748" s="331">
        <f>ROUND(SUMIF(Anlagenbewegungsdaten!B:B,A748,Anlagenbewegungsdaten!C:C),3)</f>
        <v>0</v>
      </c>
      <c r="H748" s="332">
        <f>IF(ISBLANK(F748),ROUND(SUMIF(Anlagenbewegungsdaten!B:B,A748,Anlagenbewegungsdaten!D:D),2),ROUND(G748*F748%,2))</f>
        <v>0</v>
      </c>
      <c r="I748" s="332">
        <f>ROUND((H748-SUMIF(Anlagenbewegungsdaten!$B:$B,A748,Anlagenbewegungsdaten!D:D)),3)</f>
        <v>0</v>
      </c>
      <c r="J748" s="333" t="s">
        <v>5179</v>
      </c>
      <c r="K748" s="333" t="s">
        <v>5193</v>
      </c>
      <c r="L748" s="510">
        <v>17.309999999999999</v>
      </c>
      <c r="M748" s="330">
        <f>ROUND(SUMIF(Anlagenbewegungsdaten_AV!B:B,A748,Anlagenbewegungsdaten_AV!C:C),3)</f>
        <v>0</v>
      </c>
      <c r="N748" s="328">
        <f>IF(ISBLANK(L748),ROUND(SUMIF(Anlagenbewegungsdaten_AV!B:B,A748,Anlagenbewegungsdaten_AV!D:D),2),ROUND(M748*L748%,2))</f>
        <v>0</v>
      </c>
      <c r="O748" s="328">
        <f>ROUND(N748-SUMIF(Anlagenbewegungsdaten_AV!B:B,A748,Anlagenbewegungsdaten_AV!D:D),3)</f>
        <v>0</v>
      </c>
    </row>
    <row r="749" spans="1:15" ht="15" customHeight="1" x14ac:dyDescent="0.25">
      <c r="A749" s="261" t="s">
        <v>3441</v>
      </c>
      <c r="B749" s="171" t="s">
        <v>2108</v>
      </c>
      <c r="C749" s="171" t="s">
        <v>4208</v>
      </c>
      <c r="D749" s="172" t="s">
        <v>3442</v>
      </c>
      <c r="E749" s="172" t="s">
        <v>3320</v>
      </c>
      <c r="F749" s="287">
        <v>21.61</v>
      </c>
      <c r="G749" s="331">
        <f>ROUND(SUMIF(Anlagenbewegungsdaten!B:B,A749,Anlagenbewegungsdaten!C:C),3)</f>
        <v>0</v>
      </c>
      <c r="H749" s="332">
        <f>IF(ISBLANK(F749),ROUND(SUMIF(Anlagenbewegungsdaten!B:B,A749,Anlagenbewegungsdaten!D:D),2),ROUND(G749*F749%,2))</f>
        <v>0</v>
      </c>
      <c r="I749" s="332">
        <f>ROUND((H749-SUMIF(Anlagenbewegungsdaten!$B:$B,A749,Anlagenbewegungsdaten!D:D)),3)</f>
        <v>0</v>
      </c>
      <c r="J749" s="333" t="s">
        <v>5179</v>
      </c>
      <c r="K749" s="333" t="s">
        <v>5193</v>
      </c>
      <c r="L749" s="510">
        <v>17.29</v>
      </c>
      <c r="M749" s="330">
        <f>ROUND(SUMIF(Anlagenbewegungsdaten_AV!B:B,A749,Anlagenbewegungsdaten_AV!C:C),3)</f>
        <v>0</v>
      </c>
      <c r="N749" s="328">
        <f>IF(ISBLANK(L749),ROUND(SUMIF(Anlagenbewegungsdaten_AV!B:B,A749,Anlagenbewegungsdaten_AV!D:D),2),ROUND(M749*L749%,2))</f>
        <v>0</v>
      </c>
      <c r="O749" s="328">
        <f>ROUND(N749-SUMIF(Anlagenbewegungsdaten_AV!B:B,A749,Anlagenbewegungsdaten_AV!D:D),3)</f>
        <v>0</v>
      </c>
    </row>
    <row r="750" spans="1:15" ht="15" customHeight="1" x14ac:dyDescent="0.25">
      <c r="A750" s="273" t="s">
        <v>4215</v>
      </c>
      <c r="B750" s="192" t="s">
        <v>2108</v>
      </c>
      <c r="C750" s="192" t="s">
        <v>4208</v>
      </c>
      <c r="D750" s="191" t="s">
        <v>4216</v>
      </c>
      <c r="E750" s="191" t="s">
        <v>4093</v>
      </c>
      <c r="F750" s="288">
        <v>21.58</v>
      </c>
      <c r="G750" s="331">
        <f>ROUND(SUMIF(Anlagenbewegungsdaten!B:B,A750,Anlagenbewegungsdaten!C:C),3)</f>
        <v>0</v>
      </c>
      <c r="H750" s="332">
        <f>IF(ISBLANK(F750),ROUND(SUMIF(Anlagenbewegungsdaten!B:B,A750,Anlagenbewegungsdaten!D:D),2),ROUND(G750*F750%,2))</f>
        <v>0</v>
      </c>
      <c r="I750" s="332">
        <f>ROUND((H750-SUMIF(Anlagenbewegungsdaten!$B:$B,A750,Anlagenbewegungsdaten!D:D)),3)</f>
        <v>0</v>
      </c>
      <c r="J750" s="333" t="s">
        <v>5179</v>
      </c>
      <c r="K750" s="333" t="s">
        <v>5193</v>
      </c>
      <c r="L750" s="510">
        <v>17.260000000000002</v>
      </c>
      <c r="M750" s="330">
        <f>ROUND(SUMIF(Anlagenbewegungsdaten_AV!B:B,A750,Anlagenbewegungsdaten_AV!C:C),3)</f>
        <v>0</v>
      </c>
      <c r="N750" s="328">
        <f>IF(ISBLANK(L750),ROUND(SUMIF(Anlagenbewegungsdaten_AV!B:B,A750,Anlagenbewegungsdaten_AV!D:D),2),ROUND(M750*L750%,2))</f>
        <v>0</v>
      </c>
      <c r="O750" s="328">
        <f>ROUND(N750-SUMIF(Anlagenbewegungsdaten_AV!B:B,A750,Anlagenbewegungsdaten_AV!D:D),3)</f>
        <v>0</v>
      </c>
    </row>
    <row r="751" spans="1:15" ht="15" customHeight="1" x14ac:dyDescent="0.25">
      <c r="A751" s="261" t="s">
        <v>25</v>
      </c>
      <c r="B751" s="172" t="s">
        <v>2108</v>
      </c>
      <c r="C751" s="172" t="s">
        <v>4208</v>
      </c>
      <c r="D751" s="172" t="s">
        <v>1583</v>
      </c>
      <c r="E751" s="172" t="s">
        <v>2483</v>
      </c>
      <c r="F751" s="287">
        <v>18.670000000000002</v>
      </c>
      <c r="G751" s="331">
        <f>ROUND(SUMIF(Anlagenbewegungsdaten!B:B,A751,Anlagenbewegungsdaten!C:C),3)</f>
        <v>0</v>
      </c>
      <c r="H751" s="332">
        <f>IF(ISBLANK(F751),ROUND(SUMIF(Anlagenbewegungsdaten!B:B,A751,Anlagenbewegungsdaten!D:D),2),ROUND(G751*F751%,2))</f>
        <v>0</v>
      </c>
      <c r="I751" s="332">
        <f>ROUND((H751-SUMIF(Anlagenbewegungsdaten!$B:$B,A751,Anlagenbewegungsdaten!D:D)),3)</f>
        <v>0</v>
      </c>
      <c r="J751" s="333" t="s">
        <v>5179</v>
      </c>
      <c r="K751" s="333" t="s">
        <v>5193</v>
      </c>
      <c r="L751" s="510">
        <v>14.94</v>
      </c>
      <c r="M751" s="330">
        <f>ROUND(SUMIF(Anlagenbewegungsdaten_AV!B:B,A751,Anlagenbewegungsdaten_AV!C:C),3)</f>
        <v>0</v>
      </c>
      <c r="N751" s="328">
        <f>IF(ISBLANK(L751),ROUND(SUMIF(Anlagenbewegungsdaten_AV!B:B,A751,Anlagenbewegungsdaten_AV!D:D),2),ROUND(M751*L751%,2))</f>
        <v>0</v>
      </c>
      <c r="O751" s="328">
        <f>ROUND(N751-SUMIF(Anlagenbewegungsdaten_AV!B:B,A751,Anlagenbewegungsdaten_AV!D:D),3)</f>
        <v>0</v>
      </c>
    </row>
    <row r="752" spans="1:15" ht="15" customHeight="1" x14ac:dyDescent="0.25">
      <c r="A752" s="261" t="s">
        <v>26</v>
      </c>
      <c r="B752" s="172" t="s">
        <v>2108</v>
      </c>
      <c r="C752" s="172" t="s">
        <v>4208</v>
      </c>
      <c r="D752" s="172" t="s">
        <v>27</v>
      </c>
      <c r="E752" s="172" t="s">
        <v>2486</v>
      </c>
      <c r="F752" s="287">
        <v>20.67</v>
      </c>
      <c r="G752" s="331">
        <f>ROUND(SUMIF(Anlagenbewegungsdaten!B:B,A752,Anlagenbewegungsdaten!C:C),3)</f>
        <v>0</v>
      </c>
      <c r="H752" s="332">
        <f>IF(ISBLANK(F752),ROUND(SUMIF(Anlagenbewegungsdaten!B:B,A752,Anlagenbewegungsdaten!D:D),2),ROUND(G752*F752%,2))</f>
        <v>0</v>
      </c>
      <c r="I752" s="332">
        <f>ROUND((H752-SUMIF(Anlagenbewegungsdaten!$B:$B,A752,Anlagenbewegungsdaten!D:D)),3)</f>
        <v>0</v>
      </c>
      <c r="J752" s="333" t="s">
        <v>5179</v>
      </c>
      <c r="K752" s="333" t="s">
        <v>5193</v>
      </c>
      <c r="L752" s="510">
        <v>16.54</v>
      </c>
      <c r="M752" s="330">
        <f>ROUND(SUMIF(Anlagenbewegungsdaten_AV!B:B,A752,Anlagenbewegungsdaten_AV!C:C),3)</f>
        <v>0</v>
      </c>
      <c r="N752" s="328">
        <f>IF(ISBLANK(L752),ROUND(SUMIF(Anlagenbewegungsdaten_AV!B:B,A752,Anlagenbewegungsdaten_AV!D:D),2),ROUND(M752*L752%,2))</f>
        <v>0</v>
      </c>
      <c r="O752" s="328">
        <f>ROUND(N752-SUMIF(Anlagenbewegungsdaten_AV!B:B,A752,Anlagenbewegungsdaten_AV!D:D),3)</f>
        <v>0</v>
      </c>
    </row>
    <row r="753" spans="1:15" ht="15" customHeight="1" x14ac:dyDescent="0.25">
      <c r="A753" s="261" t="s">
        <v>28</v>
      </c>
      <c r="B753" s="172" t="s">
        <v>2108</v>
      </c>
      <c r="C753" s="172" t="s">
        <v>4208</v>
      </c>
      <c r="D753" s="172" t="s">
        <v>1585</v>
      </c>
      <c r="E753" s="172" t="s">
        <v>1560</v>
      </c>
      <c r="F753" s="287">
        <v>21.67</v>
      </c>
      <c r="G753" s="331">
        <f>ROUND(SUMIF(Anlagenbewegungsdaten!B:B,A753,Anlagenbewegungsdaten!C:C),3)</f>
        <v>0</v>
      </c>
      <c r="H753" s="332">
        <f>IF(ISBLANK(F753),ROUND(SUMIF(Anlagenbewegungsdaten!B:B,A753,Anlagenbewegungsdaten!D:D),2),ROUND(G753*F753%,2))</f>
        <v>0</v>
      </c>
      <c r="I753" s="332">
        <f>ROUND((H753-SUMIF(Anlagenbewegungsdaten!$B:$B,A753,Anlagenbewegungsdaten!D:D)),3)</f>
        <v>0</v>
      </c>
      <c r="J753" s="333" t="s">
        <v>5179</v>
      </c>
      <c r="K753" s="333" t="s">
        <v>5193</v>
      </c>
      <c r="L753" s="510">
        <v>17.34</v>
      </c>
      <c r="M753" s="330">
        <f>ROUND(SUMIF(Anlagenbewegungsdaten_AV!B:B,A753,Anlagenbewegungsdaten_AV!C:C),3)</f>
        <v>0</v>
      </c>
      <c r="N753" s="328">
        <f>IF(ISBLANK(L753),ROUND(SUMIF(Anlagenbewegungsdaten_AV!B:B,A753,Anlagenbewegungsdaten_AV!D:D),2),ROUND(M753*L753%,2))</f>
        <v>0</v>
      </c>
      <c r="O753" s="328">
        <f>ROUND(N753-SUMIF(Anlagenbewegungsdaten_AV!B:B,A753,Anlagenbewegungsdaten_AV!D:D),3)</f>
        <v>0</v>
      </c>
    </row>
    <row r="754" spans="1:15" ht="15" customHeight="1" x14ac:dyDescent="0.25">
      <c r="A754" s="261" t="s">
        <v>29</v>
      </c>
      <c r="B754" s="172" t="s">
        <v>2108</v>
      </c>
      <c r="C754" s="172" t="s">
        <v>4208</v>
      </c>
      <c r="D754" s="172" t="s">
        <v>1587</v>
      </c>
      <c r="E754" s="172" t="s">
        <v>1563</v>
      </c>
      <c r="F754" s="287">
        <v>21.67</v>
      </c>
      <c r="G754" s="331">
        <f>ROUND(SUMIF(Anlagenbewegungsdaten!B:B,A754,Anlagenbewegungsdaten!C:C),3)</f>
        <v>0</v>
      </c>
      <c r="H754" s="332">
        <f>IF(ISBLANK(F754),ROUND(SUMIF(Anlagenbewegungsdaten!B:B,A754,Anlagenbewegungsdaten!D:D),2),ROUND(G754*F754%,2))</f>
        <v>0</v>
      </c>
      <c r="I754" s="332">
        <f>ROUND((H754-SUMIF(Anlagenbewegungsdaten!$B:$B,A754,Anlagenbewegungsdaten!D:D)),3)</f>
        <v>0</v>
      </c>
      <c r="J754" s="333" t="s">
        <v>5179</v>
      </c>
      <c r="K754" s="333" t="s">
        <v>5193</v>
      </c>
      <c r="L754" s="510">
        <v>17.34</v>
      </c>
      <c r="M754" s="330">
        <f>ROUND(SUMIF(Anlagenbewegungsdaten_AV!B:B,A754,Anlagenbewegungsdaten_AV!C:C),3)</f>
        <v>0</v>
      </c>
      <c r="N754" s="328">
        <f>IF(ISBLANK(L754),ROUND(SUMIF(Anlagenbewegungsdaten_AV!B:B,A754,Anlagenbewegungsdaten_AV!D:D),2),ROUND(M754*L754%,2))</f>
        <v>0</v>
      </c>
      <c r="O754" s="328">
        <f>ROUND(N754-SUMIF(Anlagenbewegungsdaten_AV!B:B,A754,Anlagenbewegungsdaten_AV!D:D),3)</f>
        <v>0</v>
      </c>
    </row>
    <row r="755" spans="1:15" ht="15" customHeight="1" x14ac:dyDescent="0.25">
      <c r="A755" s="261" t="s">
        <v>2699</v>
      </c>
      <c r="B755" s="172" t="s">
        <v>2108</v>
      </c>
      <c r="C755" s="172" t="s">
        <v>4208</v>
      </c>
      <c r="D755" s="172" t="s">
        <v>2584</v>
      </c>
      <c r="E755" s="172" t="s">
        <v>2576</v>
      </c>
      <c r="F755" s="287">
        <v>21.64</v>
      </c>
      <c r="G755" s="331">
        <f>ROUND(SUMIF(Anlagenbewegungsdaten!B:B,A755,Anlagenbewegungsdaten!C:C),3)</f>
        <v>0</v>
      </c>
      <c r="H755" s="332">
        <f>IF(ISBLANK(F755),ROUND(SUMIF(Anlagenbewegungsdaten!B:B,A755,Anlagenbewegungsdaten!D:D),2),ROUND(G755*F755%,2))</f>
        <v>0</v>
      </c>
      <c r="I755" s="332">
        <f>ROUND((H755-SUMIF(Anlagenbewegungsdaten!$B:$B,A755,Anlagenbewegungsdaten!D:D)),3)</f>
        <v>0</v>
      </c>
      <c r="J755" s="333" t="s">
        <v>5179</v>
      </c>
      <c r="K755" s="333" t="s">
        <v>5193</v>
      </c>
      <c r="L755" s="510">
        <v>17.309999999999999</v>
      </c>
      <c r="M755" s="330">
        <f>ROUND(SUMIF(Anlagenbewegungsdaten_AV!B:B,A755,Anlagenbewegungsdaten_AV!C:C),3)</f>
        <v>0</v>
      </c>
      <c r="N755" s="328">
        <f>IF(ISBLANK(L755),ROUND(SUMIF(Anlagenbewegungsdaten_AV!B:B,A755,Anlagenbewegungsdaten_AV!D:D),2),ROUND(M755*L755%,2))</f>
        <v>0</v>
      </c>
      <c r="O755" s="328">
        <f>ROUND(N755-SUMIF(Anlagenbewegungsdaten_AV!B:B,A755,Anlagenbewegungsdaten_AV!D:D),3)</f>
        <v>0</v>
      </c>
    </row>
    <row r="756" spans="1:15" ht="15" customHeight="1" x14ac:dyDescent="0.25">
      <c r="A756" s="261" t="s">
        <v>3443</v>
      </c>
      <c r="B756" s="172" t="s">
        <v>2108</v>
      </c>
      <c r="C756" s="172" t="s">
        <v>4208</v>
      </c>
      <c r="D756" s="172" t="s">
        <v>3328</v>
      </c>
      <c r="E756" s="172" t="s">
        <v>3320</v>
      </c>
      <c r="F756" s="287">
        <v>21.61</v>
      </c>
      <c r="G756" s="331">
        <f>ROUND(SUMIF(Anlagenbewegungsdaten!B:B,A756,Anlagenbewegungsdaten!C:C),3)</f>
        <v>0</v>
      </c>
      <c r="H756" s="332">
        <f>IF(ISBLANK(F756),ROUND(SUMIF(Anlagenbewegungsdaten!B:B,A756,Anlagenbewegungsdaten!D:D),2),ROUND(G756*F756%,2))</f>
        <v>0</v>
      </c>
      <c r="I756" s="332">
        <f>ROUND((H756-SUMIF(Anlagenbewegungsdaten!$B:$B,A756,Anlagenbewegungsdaten!D:D)),3)</f>
        <v>0</v>
      </c>
      <c r="J756" s="333" t="s">
        <v>5179</v>
      </c>
      <c r="K756" s="333" t="s">
        <v>5193</v>
      </c>
      <c r="L756" s="510">
        <v>17.29</v>
      </c>
      <c r="M756" s="330">
        <f>ROUND(SUMIF(Anlagenbewegungsdaten_AV!B:B,A756,Anlagenbewegungsdaten_AV!C:C),3)</f>
        <v>0</v>
      </c>
      <c r="N756" s="328">
        <f>IF(ISBLANK(L756),ROUND(SUMIF(Anlagenbewegungsdaten_AV!B:B,A756,Anlagenbewegungsdaten_AV!D:D),2),ROUND(M756*L756%,2))</f>
        <v>0</v>
      </c>
      <c r="O756" s="328">
        <f>ROUND(N756-SUMIF(Anlagenbewegungsdaten_AV!B:B,A756,Anlagenbewegungsdaten_AV!D:D),3)</f>
        <v>0</v>
      </c>
    </row>
    <row r="757" spans="1:15" ht="15" customHeight="1" x14ac:dyDescent="0.25">
      <c r="A757" s="273" t="s">
        <v>4217</v>
      </c>
      <c r="B757" s="191" t="s">
        <v>2108</v>
      </c>
      <c r="C757" s="191" t="s">
        <v>4208</v>
      </c>
      <c r="D757" s="191" t="s">
        <v>4101</v>
      </c>
      <c r="E757" s="191" t="s">
        <v>4093</v>
      </c>
      <c r="F757" s="288">
        <v>21.58</v>
      </c>
      <c r="G757" s="331">
        <f>ROUND(SUMIF(Anlagenbewegungsdaten!B:B,A757,Anlagenbewegungsdaten!C:C),3)</f>
        <v>0</v>
      </c>
      <c r="H757" s="332">
        <f>IF(ISBLANK(F757),ROUND(SUMIF(Anlagenbewegungsdaten!B:B,A757,Anlagenbewegungsdaten!D:D),2),ROUND(G757*F757%,2))</f>
        <v>0</v>
      </c>
      <c r="I757" s="332">
        <f>ROUND((H757-SUMIF(Anlagenbewegungsdaten!$B:$B,A757,Anlagenbewegungsdaten!D:D)),3)</f>
        <v>0</v>
      </c>
      <c r="J757" s="333" t="s">
        <v>5179</v>
      </c>
      <c r="K757" s="333" t="s">
        <v>5193</v>
      </c>
      <c r="L757" s="510">
        <v>17.260000000000002</v>
      </c>
      <c r="M757" s="330">
        <f>ROUND(SUMIF(Anlagenbewegungsdaten_AV!B:B,A757,Anlagenbewegungsdaten_AV!C:C),3)</f>
        <v>0</v>
      </c>
      <c r="N757" s="328">
        <f>IF(ISBLANK(L757),ROUND(SUMIF(Anlagenbewegungsdaten_AV!B:B,A757,Anlagenbewegungsdaten_AV!D:D),2),ROUND(M757*L757%,2))</f>
        <v>0</v>
      </c>
      <c r="O757" s="328">
        <f>ROUND(N757-SUMIF(Anlagenbewegungsdaten_AV!B:B,A757,Anlagenbewegungsdaten_AV!D:D),3)</f>
        <v>0</v>
      </c>
    </row>
    <row r="758" spans="1:15" ht="15" customHeight="1" x14ac:dyDescent="0.25">
      <c r="A758" s="261" t="s">
        <v>30</v>
      </c>
      <c r="B758" s="172" t="s">
        <v>2108</v>
      </c>
      <c r="C758" s="172" t="s">
        <v>4208</v>
      </c>
      <c r="D758" s="172" t="s">
        <v>1589</v>
      </c>
      <c r="E758" s="172" t="s">
        <v>2483</v>
      </c>
      <c r="F758" s="287">
        <v>19.670000000000002</v>
      </c>
      <c r="G758" s="331">
        <f>ROUND(SUMIF(Anlagenbewegungsdaten!B:B,A758,Anlagenbewegungsdaten!C:C),3)</f>
        <v>0</v>
      </c>
      <c r="H758" s="332">
        <f>IF(ISBLANK(F758),ROUND(SUMIF(Anlagenbewegungsdaten!B:B,A758,Anlagenbewegungsdaten!D:D),2),ROUND(G758*F758%,2))</f>
        <v>0</v>
      </c>
      <c r="I758" s="332">
        <f>ROUND((H758-SUMIF(Anlagenbewegungsdaten!$B:$B,A758,Anlagenbewegungsdaten!D:D)),3)</f>
        <v>0</v>
      </c>
      <c r="J758" s="333" t="s">
        <v>5179</v>
      </c>
      <c r="K758" s="333" t="s">
        <v>5193</v>
      </c>
      <c r="L758" s="510">
        <v>15.74</v>
      </c>
      <c r="M758" s="330">
        <f>ROUND(SUMIF(Anlagenbewegungsdaten_AV!B:B,A758,Anlagenbewegungsdaten_AV!C:C),3)</f>
        <v>0</v>
      </c>
      <c r="N758" s="328">
        <f>IF(ISBLANK(L758),ROUND(SUMIF(Anlagenbewegungsdaten_AV!B:B,A758,Anlagenbewegungsdaten_AV!D:D),2),ROUND(M758*L758%,2))</f>
        <v>0</v>
      </c>
      <c r="O758" s="328">
        <f>ROUND(N758-SUMIF(Anlagenbewegungsdaten_AV!B:B,A758,Anlagenbewegungsdaten_AV!D:D),3)</f>
        <v>0</v>
      </c>
    </row>
    <row r="759" spans="1:15" ht="15" customHeight="1" x14ac:dyDescent="0.25">
      <c r="A759" s="261" t="s">
        <v>31</v>
      </c>
      <c r="B759" s="172" t="s">
        <v>2108</v>
      </c>
      <c r="C759" s="172" t="s">
        <v>4208</v>
      </c>
      <c r="D759" s="172" t="s">
        <v>32</v>
      </c>
      <c r="E759" s="172" t="s">
        <v>2486</v>
      </c>
      <c r="F759" s="287">
        <v>21.67</v>
      </c>
      <c r="G759" s="331">
        <f>ROUND(SUMIF(Anlagenbewegungsdaten!B:B,A759,Anlagenbewegungsdaten!C:C),3)</f>
        <v>0</v>
      </c>
      <c r="H759" s="332">
        <f>IF(ISBLANK(F759),ROUND(SUMIF(Anlagenbewegungsdaten!B:B,A759,Anlagenbewegungsdaten!D:D),2),ROUND(G759*F759%,2))</f>
        <v>0</v>
      </c>
      <c r="I759" s="332">
        <f>ROUND((H759-SUMIF(Anlagenbewegungsdaten!$B:$B,A759,Anlagenbewegungsdaten!D:D)),3)</f>
        <v>0</v>
      </c>
      <c r="J759" s="333" t="s">
        <v>5179</v>
      </c>
      <c r="K759" s="333" t="s">
        <v>5193</v>
      </c>
      <c r="L759" s="510">
        <v>17.34</v>
      </c>
      <c r="M759" s="330">
        <f>ROUND(SUMIF(Anlagenbewegungsdaten_AV!B:B,A759,Anlagenbewegungsdaten_AV!C:C),3)</f>
        <v>0</v>
      </c>
      <c r="N759" s="328">
        <f>IF(ISBLANK(L759),ROUND(SUMIF(Anlagenbewegungsdaten_AV!B:B,A759,Anlagenbewegungsdaten_AV!D:D),2),ROUND(M759*L759%,2))</f>
        <v>0</v>
      </c>
      <c r="O759" s="328">
        <f>ROUND(N759-SUMIF(Anlagenbewegungsdaten_AV!B:B,A759,Anlagenbewegungsdaten_AV!D:D),3)</f>
        <v>0</v>
      </c>
    </row>
    <row r="760" spans="1:15" ht="15" customHeight="1" x14ac:dyDescent="0.25">
      <c r="A760" s="261" t="s">
        <v>33</v>
      </c>
      <c r="B760" s="172" t="s">
        <v>2108</v>
      </c>
      <c r="C760" s="172" t="s">
        <v>4208</v>
      </c>
      <c r="D760" s="182" t="s">
        <v>1591</v>
      </c>
      <c r="E760" s="172" t="s">
        <v>1560</v>
      </c>
      <c r="F760" s="287">
        <v>22.67</v>
      </c>
      <c r="G760" s="331">
        <f>ROUND(SUMIF(Anlagenbewegungsdaten!B:B,A760,Anlagenbewegungsdaten!C:C),3)</f>
        <v>0</v>
      </c>
      <c r="H760" s="332">
        <f>IF(ISBLANK(F760),ROUND(SUMIF(Anlagenbewegungsdaten!B:B,A760,Anlagenbewegungsdaten!D:D),2),ROUND(G760*F760%,2))</f>
        <v>0</v>
      </c>
      <c r="I760" s="332">
        <f>ROUND((H760-SUMIF(Anlagenbewegungsdaten!$B:$B,A760,Anlagenbewegungsdaten!D:D)),3)</f>
        <v>0</v>
      </c>
      <c r="J760" s="333" t="s">
        <v>5179</v>
      </c>
      <c r="K760" s="333" t="s">
        <v>5193</v>
      </c>
      <c r="L760" s="510">
        <v>18.14</v>
      </c>
      <c r="M760" s="330">
        <f>ROUND(SUMIF(Anlagenbewegungsdaten_AV!B:B,A760,Anlagenbewegungsdaten_AV!C:C),3)</f>
        <v>0</v>
      </c>
      <c r="N760" s="328">
        <f>IF(ISBLANK(L760),ROUND(SUMIF(Anlagenbewegungsdaten_AV!B:B,A760,Anlagenbewegungsdaten_AV!D:D),2),ROUND(M760*L760%,2))</f>
        <v>0</v>
      </c>
      <c r="O760" s="328">
        <f>ROUND(N760-SUMIF(Anlagenbewegungsdaten_AV!B:B,A760,Anlagenbewegungsdaten_AV!D:D),3)</f>
        <v>0</v>
      </c>
    </row>
    <row r="761" spans="1:15" ht="15" customHeight="1" x14ac:dyDescent="0.25">
      <c r="A761" s="261" t="s">
        <v>34</v>
      </c>
      <c r="B761" s="172" t="s">
        <v>2108</v>
      </c>
      <c r="C761" s="172" t="s">
        <v>4208</v>
      </c>
      <c r="D761" s="172" t="s">
        <v>1593</v>
      </c>
      <c r="E761" s="172" t="s">
        <v>1563</v>
      </c>
      <c r="F761" s="287">
        <v>22.67</v>
      </c>
      <c r="G761" s="331">
        <f>ROUND(SUMIF(Anlagenbewegungsdaten!B:B,A761,Anlagenbewegungsdaten!C:C),3)</f>
        <v>0</v>
      </c>
      <c r="H761" s="332">
        <f>IF(ISBLANK(F761),ROUND(SUMIF(Anlagenbewegungsdaten!B:B,A761,Anlagenbewegungsdaten!D:D),2),ROUND(G761*F761%,2))</f>
        <v>0</v>
      </c>
      <c r="I761" s="332">
        <f>ROUND((H761-SUMIF(Anlagenbewegungsdaten!$B:$B,A761,Anlagenbewegungsdaten!D:D)),3)</f>
        <v>0</v>
      </c>
      <c r="J761" s="333" t="s">
        <v>5179</v>
      </c>
      <c r="K761" s="333" t="s">
        <v>5193</v>
      </c>
      <c r="L761" s="510">
        <v>18.14</v>
      </c>
      <c r="M761" s="330">
        <f>ROUND(SUMIF(Anlagenbewegungsdaten_AV!B:B,A761,Anlagenbewegungsdaten_AV!C:C),3)</f>
        <v>0</v>
      </c>
      <c r="N761" s="328">
        <f>IF(ISBLANK(L761),ROUND(SUMIF(Anlagenbewegungsdaten_AV!B:B,A761,Anlagenbewegungsdaten_AV!D:D),2),ROUND(M761*L761%,2))</f>
        <v>0</v>
      </c>
      <c r="O761" s="328">
        <f>ROUND(N761-SUMIF(Anlagenbewegungsdaten_AV!B:B,A761,Anlagenbewegungsdaten_AV!D:D),3)</f>
        <v>0</v>
      </c>
    </row>
    <row r="762" spans="1:15" ht="15" customHeight="1" x14ac:dyDescent="0.25">
      <c r="A762" s="261" t="s">
        <v>2700</v>
      </c>
      <c r="B762" s="172" t="s">
        <v>2108</v>
      </c>
      <c r="C762" s="172" t="s">
        <v>4208</v>
      </c>
      <c r="D762" s="172" t="s">
        <v>2586</v>
      </c>
      <c r="E762" s="172" t="s">
        <v>2576</v>
      </c>
      <c r="F762" s="287">
        <v>22.64</v>
      </c>
      <c r="G762" s="331">
        <f>ROUND(SUMIF(Anlagenbewegungsdaten!B:B,A762,Anlagenbewegungsdaten!C:C),3)</f>
        <v>0</v>
      </c>
      <c r="H762" s="332">
        <f>IF(ISBLANK(F762),ROUND(SUMIF(Anlagenbewegungsdaten!B:B,A762,Anlagenbewegungsdaten!D:D),2),ROUND(G762*F762%,2))</f>
        <v>0</v>
      </c>
      <c r="I762" s="332">
        <f>ROUND((H762-SUMIF(Anlagenbewegungsdaten!$B:$B,A762,Anlagenbewegungsdaten!D:D)),3)</f>
        <v>0</v>
      </c>
      <c r="J762" s="333" t="s">
        <v>5179</v>
      </c>
      <c r="K762" s="333" t="s">
        <v>5193</v>
      </c>
      <c r="L762" s="510">
        <v>18.11</v>
      </c>
      <c r="M762" s="330">
        <f>ROUND(SUMIF(Anlagenbewegungsdaten_AV!B:B,A762,Anlagenbewegungsdaten_AV!C:C),3)</f>
        <v>0</v>
      </c>
      <c r="N762" s="328">
        <f>IF(ISBLANK(L762),ROUND(SUMIF(Anlagenbewegungsdaten_AV!B:B,A762,Anlagenbewegungsdaten_AV!D:D),2),ROUND(M762*L762%,2))</f>
        <v>0</v>
      </c>
      <c r="O762" s="328">
        <f>ROUND(N762-SUMIF(Anlagenbewegungsdaten_AV!B:B,A762,Anlagenbewegungsdaten_AV!D:D),3)</f>
        <v>0</v>
      </c>
    </row>
    <row r="763" spans="1:15" ht="15" customHeight="1" x14ac:dyDescent="0.25">
      <c r="A763" s="261" t="s">
        <v>3444</v>
      </c>
      <c r="B763" s="172" t="s">
        <v>2108</v>
      </c>
      <c r="C763" s="172" t="s">
        <v>4208</v>
      </c>
      <c r="D763" s="172" t="s">
        <v>3330</v>
      </c>
      <c r="E763" s="172" t="s">
        <v>3320</v>
      </c>
      <c r="F763" s="287">
        <v>22.61</v>
      </c>
      <c r="G763" s="331">
        <f>ROUND(SUMIF(Anlagenbewegungsdaten!B:B,A763,Anlagenbewegungsdaten!C:C),3)</f>
        <v>0</v>
      </c>
      <c r="H763" s="332">
        <f>IF(ISBLANK(F763),ROUND(SUMIF(Anlagenbewegungsdaten!B:B,A763,Anlagenbewegungsdaten!D:D),2),ROUND(G763*F763%,2))</f>
        <v>0</v>
      </c>
      <c r="I763" s="332">
        <f>ROUND((H763-SUMIF(Anlagenbewegungsdaten!$B:$B,A763,Anlagenbewegungsdaten!D:D)),3)</f>
        <v>0</v>
      </c>
      <c r="J763" s="333" t="s">
        <v>5179</v>
      </c>
      <c r="K763" s="333" t="s">
        <v>5193</v>
      </c>
      <c r="L763" s="510">
        <v>18.09</v>
      </c>
      <c r="M763" s="330">
        <f>ROUND(SUMIF(Anlagenbewegungsdaten_AV!B:B,A763,Anlagenbewegungsdaten_AV!C:C),3)</f>
        <v>0</v>
      </c>
      <c r="N763" s="328">
        <f>IF(ISBLANK(L763),ROUND(SUMIF(Anlagenbewegungsdaten_AV!B:B,A763,Anlagenbewegungsdaten_AV!D:D),2),ROUND(M763*L763%,2))</f>
        <v>0</v>
      </c>
      <c r="O763" s="328">
        <f>ROUND(N763-SUMIF(Anlagenbewegungsdaten_AV!B:B,A763,Anlagenbewegungsdaten_AV!D:D),3)</f>
        <v>0</v>
      </c>
    </row>
    <row r="764" spans="1:15" ht="15" customHeight="1" x14ac:dyDescent="0.25">
      <c r="A764" s="273" t="s">
        <v>4218</v>
      </c>
      <c r="B764" s="191" t="s">
        <v>2108</v>
      </c>
      <c r="C764" s="191" t="s">
        <v>4208</v>
      </c>
      <c r="D764" s="191" t="s">
        <v>4103</v>
      </c>
      <c r="E764" s="191" t="s">
        <v>4093</v>
      </c>
      <c r="F764" s="288">
        <v>22.58</v>
      </c>
      <c r="G764" s="331">
        <f>ROUND(SUMIF(Anlagenbewegungsdaten!B:B,A764,Anlagenbewegungsdaten!C:C),3)</f>
        <v>0</v>
      </c>
      <c r="H764" s="332">
        <f>IF(ISBLANK(F764),ROUND(SUMIF(Anlagenbewegungsdaten!B:B,A764,Anlagenbewegungsdaten!D:D),2),ROUND(G764*F764%,2))</f>
        <v>0</v>
      </c>
      <c r="I764" s="332">
        <f>ROUND((H764-SUMIF(Anlagenbewegungsdaten!$B:$B,A764,Anlagenbewegungsdaten!D:D)),3)</f>
        <v>0</v>
      </c>
      <c r="J764" s="333" t="s">
        <v>5179</v>
      </c>
      <c r="K764" s="333" t="s">
        <v>5193</v>
      </c>
      <c r="L764" s="510">
        <v>18.059999999999999</v>
      </c>
      <c r="M764" s="330">
        <f>ROUND(SUMIF(Anlagenbewegungsdaten_AV!B:B,A764,Anlagenbewegungsdaten_AV!C:C),3)</f>
        <v>0</v>
      </c>
      <c r="N764" s="328">
        <f>IF(ISBLANK(L764),ROUND(SUMIF(Anlagenbewegungsdaten_AV!B:B,A764,Anlagenbewegungsdaten_AV!D:D),2),ROUND(M764*L764%,2))</f>
        <v>0</v>
      </c>
      <c r="O764" s="328">
        <f>ROUND(N764-SUMIF(Anlagenbewegungsdaten_AV!B:B,A764,Anlagenbewegungsdaten_AV!D:D),3)</f>
        <v>0</v>
      </c>
    </row>
    <row r="765" spans="1:15" ht="15" customHeight="1" x14ac:dyDescent="0.25">
      <c r="A765" s="261" t="s">
        <v>35</v>
      </c>
      <c r="B765" s="172" t="s">
        <v>2108</v>
      </c>
      <c r="C765" s="172" t="s">
        <v>4208</v>
      </c>
      <c r="D765" s="172" t="s">
        <v>1595</v>
      </c>
      <c r="E765" s="172" t="s">
        <v>2483</v>
      </c>
      <c r="F765" s="287">
        <v>22.67</v>
      </c>
      <c r="G765" s="331">
        <f>ROUND(SUMIF(Anlagenbewegungsdaten!B:B,A765,Anlagenbewegungsdaten!C:C),3)</f>
        <v>0</v>
      </c>
      <c r="H765" s="332">
        <f>IF(ISBLANK(F765),ROUND(SUMIF(Anlagenbewegungsdaten!B:B,A765,Anlagenbewegungsdaten!D:D),2),ROUND(G765*F765%,2))</f>
        <v>0</v>
      </c>
      <c r="I765" s="332">
        <f>ROUND((H765-SUMIF(Anlagenbewegungsdaten!$B:$B,A765,Anlagenbewegungsdaten!D:D)),3)</f>
        <v>0</v>
      </c>
      <c r="J765" s="333" t="s">
        <v>5179</v>
      </c>
      <c r="K765" s="333" t="s">
        <v>5193</v>
      </c>
      <c r="L765" s="510">
        <v>18.14</v>
      </c>
      <c r="M765" s="330">
        <f>ROUND(SUMIF(Anlagenbewegungsdaten_AV!B:B,A765,Anlagenbewegungsdaten_AV!C:C),3)</f>
        <v>0</v>
      </c>
      <c r="N765" s="328">
        <f>IF(ISBLANK(L765),ROUND(SUMIF(Anlagenbewegungsdaten_AV!B:B,A765,Anlagenbewegungsdaten_AV!D:D),2),ROUND(M765*L765%,2))</f>
        <v>0</v>
      </c>
      <c r="O765" s="328">
        <f>ROUND(N765-SUMIF(Anlagenbewegungsdaten_AV!B:B,A765,Anlagenbewegungsdaten_AV!D:D),3)</f>
        <v>0</v>
      </c>
    </row>
    <row r="766" spans="1:15" ht="15" customHeight="1" x14ac:dyDescent="0.25">
      <c r="A766" s="261" t="s">
        <v>36</v>
      </c>
      <c r="B766" s="172" t="s">
        <v>2108</v>
      </c>
      <c r="C766" s="172" t="s">
        <v>4208</v>
      </c>
      <c r="D766" s="172" t="s">
        <v>37</v>
      </c>
      <c r="E766" s="172" t="s">
        <v>2486</v>
      </c>
      <c r="F766" s="287">
        <v>24.67</v>
      </c>
      <c r="G766" s="331">
        <f>ROUND(SUMIF(Anlagenbewegungsdaten!B:B,A766,Anlagenbewegungsdaten!C:C),3)</f>
        <v>0</v>
      </c>
      <c r="H766" s="332">
        <f>IF(ISBLANK(F766),ROUND(SUMIF(Anlagenbewegungsdaten!B:B,A766,Anlagenbewegungsdaten!D:D),2),ROUND(G766*F766%,2))</f>
        <v>0</v>
      </c>
      <c r="I766" s="332">
        <f>ROUND((H766-SUMIF(Anlagenbewegungsdaten!$B:$B,A766,Anlagenbewegungsdaten!D:D)),3)</f>
        <v>0</v>
      </c>
      <c r="J766" s="333" t="s">
        <v>5179</v>
      </c>
      <c r="K766" s="333" t="s">
        <v>5193</v>
      </c>
      <c r="L766" s="510">
        <v>19.739999999999998</v>
      </c>
      <c r="M766" s="330">
        <f>ROUND(SUMIF(Anlagenbewegungsdaten_AV!B:B,A766,Anlagenbewegungsdaten_AV!C:C),3)</f>
        <v>0</v>
      </c>
      <c r="N766" s="328">
        <f>IF(ISBLANK(L766),ROUND(SUMIF(Anlagenbewegungsdaten_AV!B:B,A766,Anlagenbewegungsdaten_AV!D:D),2),ROUND(M766*L766%,2))</f>
        <v>0</v>
      </c>
      <c r="O766" s="328">
        <f>ROUND(N766-SUMIF(Anlagenbewegungsdaten_AV!B:B,A766,Anlagenbewegungsdaten_AV!D:D),3)</f>
        <v>0</v>
      </c>
    </row>
    <row r="767" spans="1:15" ht="15" customHeight="1" x14ac:dyDescent="0.25">
      <c r="A767" s="261" t="s">
        <v>38</v>
      </c>
      <c r="B767" s="172" t="s">
        <v>2108</v>
      </c>
      <c r="C767" s="172" t="s">
        <v>4208</v>
      </c>
      <c r="D767" s="172" t="s">
        <v>1597</v>
      </c>
      <c r="E767" s="172" t="s">
        <v>1560</v>
      </c>
      <c r="F767" s="287">
        <v>25.67</v>
      </c>
      <c r="G767" s="331">
        <f>ROUND(SUMIF(Anlagenbewegungsdaten!B:B,A767,Anlagenbewegungsdaten!C:C),3)</f>
        <v>0</v>
      </c>
      <c r="H767" s="332">
        <f>IF(ISBLANK(F767),ROUND(SUMIF(Anlagenbewegungsdaten!B:B,A767,Anlagenbewegungsdaten!D:D),2),ROUND(G767*F767%,2))</f>
        <v>0</v>
      </c>
      <c r="I767" s="332">
        <f>ROUND((H767-SUMIF(Anlagenbewegungsdaten!$B:$B,A767,Anlagenbewegungsdaten!D:D)),3)</f>
        <v>0</v>
      </c>
      <c r="J767" s="333" t="s">
        <v>5179</v>
      </c>
      <c r="K767" s="333" t="s">
        <v>5193</v>
      </c>
      <c r="L767" s="510">
        <v>20.54</v>
      </c>
      <c r="M767" s="330">
        <f>ROUND(SUMIF(Anlagenbewegungsdaten_AV!B:B,A767,Anlagenbewegungsdaten_AV!C:C),3)</f>
        <v>0</v>
      </c>
      <c r="N767" s="328">
        <f>IF(ISBLANK(L767),ROUND(SUMIF(Anlagenbewegungsdaten_AV!B:B,A767,Anlagenbewegungsdaten_AV!D:D),2),ROUND(M767*L767%,2))</f>
        <v>0</v>
      </c>
      <c r="O767" s="328">
        <f>ROUND(N767-SUMIF(Anlagenbewegungsdaten_AV!B:B,A767,Anlagenbewegungsdaten_AV!D:D),3)</f>
        <v>0</v>
      </c>
    </row>
    <row r="768" spans="1:15" ht="15" customHeight="1" x14ac:dyDescent="0.25">
      <c r="A768" s="261" t="s">
        <v>39</v>
      </c>
      <c r="B768" s="172" t="s">
        <v>2108</v>
      </c>
      <c r="C768" s="172" t="s">
        <v>4208</v>
      </c>
      <c r="D768" s="172" t="s">
        <v>40</v>
      </c>
      <c r="E768" s="172" t="s">
        <v>1563</v>
      </c>
      <c r="F768" s="287">
        <v>25.67</v>
      </c>
      <c r="G768" s="331">
        <f>ROUND(SUMIF(Anlagenbewegungsdaten!B:B,A768,Anlagenbewegungsdaten!C:C),3)</f>
        <v>0</v>
      </c>
      <c r="H768" s="332">
        <f>IF(ISBLANK(F768),ROUND(SUMIF(Anlagenbewegungsdaten!B:B,A768,Anlagenbewegungsdaten!D:D),2),ROUND(G768*F768%,2))</f>
        <v>0</v>
      </c>
      <c r="I768" s="332">
        <f>ROUND((H768-SUMIF(Anlagenbewegungsdaten!$B:$B,A768,Anlagenbewegungsdaten!D:D)),3)</f>
        <v>0</v>
      </c>
      <c r="J768" s="333" t="s">
        <v>5179</v>
      </c>
      <c r="K768" s="333" t="s">
        <v>5193</v>
      </c>
      <c r="L768" s="510">
        <v>20.54</v>
      </c>
      <c r="M768" s="330">
        <f>ROUND(SUMIF(Anlagenbewegungsdaten_AV!B:B,A768,Anlagenbewegungsdaten_AV!C:C),3)</f>
        <v>0</v>
      </c>
      <c r="N768" s="328">
        <f>IF(ISBLANK(L768),ROUND(SUMIF(Anlagenbewegungsdaten_AV!B:B,A768,Anlagenbewegungsdaten_AV!D:D),2),ROUND(M768*L768%,2))</f>
        <v>0</v>
      </c>
      <c r="O768" s="328">
        <f>ROUND(N768-SUMIF(Anlagenbewegungsdaten_AV!B:B,A768,Anlagenbewegungsdaten_AV!D:D),3)</f>
        <v>0</v>
      </c>
    </row>
    <row r="769" spans="1:15" ht="15" customHeight="1" x14ac:dyDescent="0.25">
      <c r="A769" s="261" t="s">
        <v>2701</v>
      </c>
      <c r="B769" s="172" t="s">
        <v>2108</v>
      </c>
      <c r="C769" s="172" t="s">
        <v>4208</v>
      </c>
      <c r="D769" s="172" t="s">
        <v>2702</v>
      </c>
      <c r="E769" s="172" t="s">
        <v>2576</v>
      </c>
      <c r="F769" s="287">
        <v>25.64</v>
      </c>
      <c r="G769" s="331">
        <f>ROUND(SUMIF(Anlagenbewegungsdaten!B:B,A769,Anlagenbewegungsdaten!C:C),3)</f>
        <v>0</v>
      </c>
      <c r="H769" s="332">
        <f>IF(ISBLANK(F769),ROUND(SUMIF(Anlagenbewegungsdaten!B:B,A769,Anlagenbewegungsdaten!D:D),2),ROUND(G769*F769%,2))</f>
        <v>0</v>
      </c>
      <c r="I769" s="332">
        <f>ROUND((H769-SUMIF(Anlagenbewegungsdaten!$B:$B,A769,Anlagenbewegungsdaten!D:D)),3)</f>
        <v>0</v>
      </c>
      <c r="J769" s="333" t="s">
        <v>5179</v>
      </c>
      <c r="K769" s="333" t="s">
        <v>5193</v>
      </c>
      <c r="L769" s="510">
        <v>20.51</v>
      </c>
      <c r="M769" s="330">
        <f>ROUND(SUMIF(Anlagenbewegungsdaten_AV!B:B,A769,Anlagenbewegungsdaten_AV!C:C),3)</f>
        <v>0</v>
      </c>
      <c r="N769" s="328">
        <f>IF(ISBLANK(L769),ROUND(SUMIF(Anlagenbewegungsdaten_AV!B:B,A769,Anlagenbewegungsdaten_AV!D:D),2),ROUND(M769*L769%,2))</f>
        <v>0</v>
      </c>
      <c r="O769" s="328">
        <f>ROUND(N769-SUMIF(Anlagenbewegungsdaten_AV!B:B,A769,Anlagenbewegungsdaten_AV!D:D),3)</f>
        <v>0</v>
      </c>
    </row>
    <row r="770" spans="1:15" ht="15" customHeight="1" x14ac:dyDescent="0.25">
      <c r="A770" s="261" t="s">
        <v>3445</v>
      </c>
      <c r="B770" s="172" t="s">
        <v>2108</v>
      </c>
      <c r="C770" s="172" t="s">
        <v>4208</v>
      </c>
      <c r="D770" s="172" t="s">
        <v>3446</v>
      </c>
      <c r="E770" s="172" t="s">
        <v>3320</v>
      </c>
      <c r="F770" s="287">
        <v>25.61</v>
      </c>
      <c r="G770" s="331">
        <f>ROUND(SUMIF(Anlagenbewegungsdaten!B:B,A770,Anlagenbewegungsdaten!C:C),3)</f>
        <v>0</v>
      </c>
      <c r="H770" s="332">
        <f>IF(ISBLANK(F770),ROUND(SUMIF(Anlagenbewegungsdaten!B:B,A770,Anlagenbewegungsdaten!D:D),2),ROUND(G770*F770%,2))</f>
        <v>0</v>
      </c>
      <c r="I770" s="332">
        <f>ROUND((H770-SUMIF(Anlagenbewegungsdaten!$B:$B,A770,Anlagenbewegungsdaten!D:D)),3)</f>
        <v>0</v>
      </c>
      <c r="J770" s="333" t="s">
        <v>5179</v>
      </c>
      <c r="K770" s="333" t="s">
        <v>5193</v>
      </c>
      <c r="L770" s="510">
        <v>20.49</v>
      </c>
      <c r="M770" s="330">
        <f>ROUND(SUMIF(Anlagenbewegungsdaten_AV!B:B,A770,Anlagenbewegungsdaten_AV!C:C),3)</f>
        <v>0</v>
      </c>
      <c r="N770" s="328">
        <f>IF(ISBLANK(L770),ROUND(SUMIF(Anlagenbewegungsdaten_AV!B:B,A770,Anlagenbewegungsdaten_AV!D:D),2),ROUND(M770*L770%,2))</f>
        <v>0</v>
      </c>
      <c r="O770" s="328">
        <f>ROUND(N770-SUMIF(Anlagenbewegungsdaten_AV!B:B,A770,Anlagenbewegungsdaten_AV!D:D),3)</f>
        <v>0</v>
      </c>
    </row>
    <row r="771" spans="1:15" ht="15" customHeight="1" x14ac:dyDescent="0.25">
      <c r="A771" s="273" t="s">
        <v>4219</v>
      </c>
      <c r="B771" s="191" t="s">
        <v>2108</v>
      </c>
      <c r="C771" s="191" t="s">
        <v>4208</v>
      </c>
      <c r="D771" s="191" t="s">
        <v>4220</v>
      </c>
      <c r="E771" s="191" t="s">
        <v>4093</v>
      </c>
      <c r="F771" s="288">
        <v>25.58</v>
      </c>
      <c r="G771" s="331">
        <f>ROUND(SUMIF(Anlagenbewegungsdaten!B:B,A771,Anlagenbewegungsdaten!C:C),3)</f>
        <v>0</v>
      </c>
      <c r="H771" s="332">
        <f>IF(ISBLANK(F771),ROUND(SUMIF(Anlagenbewegungsdaten!B:B,A771,Anlagenbewegungsdaten!D:D),2),ROUND(G771*F771%,2))</f>
        <v>0</v>
      </c>
      <c r="I771" s="332">
        <f>ROUND((H771-SUMIF(Anlagenbewegungsdaten!$B:$B,A771,Anlagenbewegungsdaten!D:D)),3)</f>
        <v>0</v>
      </c>
      <c r="J771" s="333" t="s">
        <v>5179</v>
      </c>
      <c r="K771" s="333" t="s">
        <v>5193</v>
      </c>
      <c r="L771" s="510">
        <v>20.46</v>
      </c>
      <c r="M771" s="330">
        <f>ROUND(SUMIF(Anlagenbewegungsdaten_AV!B:B,A771,Anlagenbewegungsdaten_AV!C:C),3)</f>
        <v>0</v>
      </c>
      <c r="N771" s="328">
        <f>IF(ISBLANK(L771),ROUND(SUMIF(Anlagenbewegungsdaten_AV!B:B,A771,Anlagenbewegungsdaten_AV!D:D),2),ROUND(M771*L771%,2))</f>
        <v>0</v>
      </c>
      <c r="O771" s="328">
        <f>ROUND(N771-SUMIF(Anlagenbewegungsdaten_AV!B:B,A771,Anlagenbewegungsdaten_AV!D:D),3)</f>
        <v>0</v>
      </c>
    </row>
    <row r="772" spans="1:15" ht="15" customHeight="1" x14ac:dyDescent="0.25">
      <c r="A772" s="261" t="s">
        <v>41</v>
      </c>
      <c r="B772" s="172" t="s">
        <v>2108</v>
      </c>
      <c r="C772" s="172" t="s">
        <v>4208</v>
      </c>
      <c r="D772" s="172" t="s">
        <v>1601</v>
      </c>
      <c r="E772" s="172" t="s">
        <v>2483</v>
      </c>
      <c r="F772" s="287">
        <v>23.67</v>
      </c>
      <c r="G772" s="331">
        <f>ROUND(SUMIF(Anlagenbewegungsdaten!B:B,A772,Anlagenbewegungsdaten!C:C),3)</f>
        <v>0</v>
      </c>
      <c r="H772" s="332">
        <f>IF(ISBLANK(F772),ROUND(SUMIF(Anlagenbewegungsdaten!B:B,A772,Anlagenbewegungsdaten!D:D),2),ROUND(G772*F772%,2))</f>
        <v>0</v>
      </c>
      <c r="I772" s="332">
        <f>ROUND((H772-SUMIF(Anlagenbewegungsdaten!$B:$B,A772,Anlagenbewegungsdaten!D:D)),3)</f>
        <v>0</v>
      </c>
      <c r="J772" s="333" t="s">
        <v>5179</v>
      </c>
      <c r="K772" s="333" t="s">
        <v>5193</v>
      </c>
      <c r="L772" s="510">
        <v>18.940000000000001</v>
      </c>
      <c r="M772" s="330">
        <f>ROUND(SUMIF(Anlagenbewegungsdaten_AV!B:B,A772,Anlagenbewegungsdaten_AV!C:C),3)</f>
        <v>0</v>
      </c>
      <c r="N772" s="328">
        <f>IF(ISBLANK(L772),ROUND(SUMIF(Anlagenbewegungsdaten_AV!B:B,A772,Anlagenbewegungsdaten_AV!D:D),2),ROUND(M772*L772%,2))</f>
        <v>0</v>
      </c>
      <c r="O772" s="328">
        <f>ROUND(N772-SUMIF(Anlagenbewegungsdaten_AV!B:B,A772,Anlagenbewegungsdaten_AV!D:D),3)</f>
        <v>0</v>
      </c>
    </row>
    <row r="773" spans="1:15" ht="15" customHeight="1" x14ac:dyDescent="0.25">
      <c r="A773" s="261" t="s">
        <v>42</v>
      </c>
      <c r="B773" s="172" t="s">
        <v>2108</v>
      </c>
      <c r="C773" s="172" t="s">
        <v>4208</v>
      </c>
      <c r="D773" s="172" t="s">
        <v>43</v>
      </c>
      <c r="E773" s="172" t="s">
        <v>2486</v>
      </c>
      <c r="F773" s="287">
        <v>25.67</v>
      </c>
      <c r="G773" s="331">
        <f>ROUND(SUMIF(Anlagenbewegungsdaten!B:B,A773,Anlagenbewegungsdaten!C:C),3)</f>
        <v>0</v>
      </c>
      <c r="H773" s="332">
        <f>IF(ISBLANK(F773),ROUND(SUMIF(Anlagenbewegungsdaten!B:B,A773,Anlagenbewegungsdaten!D:D),2),ROUND(G773*F773%,2))</f>
        <v>0</v>
      </c>
      <c r="I773" s="332">
        <f>ROUND((H773-SUMIF(Anlagenbewegungsdaten!$B:$B,A773,Anlagenbewegungsdaten!D:D)),3)</f>
        <v>0</v>
      </c>
      <c r="J773" s="333" t="s">
        <v>5179</v>
      </c>
      <c r="K773" s="333" t="s">
        <v>5193</v>
      </c>
      <c r="L773" s="510">
        <v>20.54</v>
      </c>
      <c r="M773" s="330">
        <f>ROUND(SUMIF(Anlagenbewegungsdaten_AV!B:B,A773,Anlagenbewegungsdaten_AV!C:C),3)</f>
        <v>0</v>
      </c>
      <c r="N773" s="328">
        <f>IF(ISBLANK(L773),ROUND(SUMIF(Anlagenbewegungsdaten_AV!B:B,A773,Anlagenbewegungsdaten_AV!D:D),2),ROUND(M773*L773%,2))</f>
        <v>0</v>
      </c>
      <c r="O773" s="328">
        <f>ROUND(N773-SUMIF(Anlagenbewegungsdaten_AV!B:B,A773,Anlagenbewegungsdaten_AV!D:D),3)</f>
        <v>0</v>
      </c>
    </row>
    <row r="774" spans="1:15" ht="15" customHeight="1" x14ac:dyDescent="0.25">
      <c r="A774" s="261" t="s">
        <v>44</v>
      </c>
      <c r="B774" s="172" t="s">
        <v>2108</v>
      </c>
      <c r="C774" s="172" t="s">
        <v>4208</v>
      </c>
      <c r="D774" s="182" t="s">
        <v>1603</v>
      </c>
      <c r="E774" s="172" t="s">
        <v>1560</v>
      </c>
      <c r="F774" s="287">
        <v>26.67</v>
      </c>
      <c r="G774" s="331">
        <f>ROUND(SUMIF(Anlagenbewegungsdaten!B:B,A774,Anlagenbewegungsdaten!C:C),3)</f>
        <v>0</v>
      </c>
      <c r="H774" s="332">
        <f>IF(ISBLANK(F774),ROUND(SUMIF(Anlagenbewegungsdaten!B:B,A774,Anlagenbewegungsdaten!D:D),2),ROUND(G774*F774%,2))</f>
        <v>0</v>
      </c>
      <c r="I774" s="332">
        <f>ROUND((H774-SUMIF(Anlagenbewegungsdaten!$B:$B,A774,Anlagenbewegungsdaten!D:D)),3)</f>
        <v>0</v>
      </c>
      <c r="J774" s="333" t="s">
        <v>5179</v>
      </c>
      <c r="K774" s="333" t="s">
        <v>5193</v>
      </c>
      <c r="L774" s="510">
        <v>21.34</v>
      </c>
      <c r="M774" s="330">
        <f>ROUND(SUMIF(Anlagenbewegungsdaten_AV!B:B,A774,Anlagenbewegungsdaten_AV!C:C),3)</f>
        <v>0</v>
      </c>
      <c r="N774" s="328">
        <f>IF(ISBLANK(L774),ROUND(SUMIF(Anlagenbewegungsdaten_AV!B:B,A774,Anlagenbewegungsdaten_AV!D:D),2),ROUND(M774*L774%,2))</f>
        <v>0</v>
      </c>
      <c r="O774" s="328">
        <f>ROUND(N774-SUMIF(Anlagenbewegungsdaten_AV!B:B,A774,Anlagenbewegungsdaten_AV!D:D),3)</f>
        <v>0</v>
      </c>
    </row>
    <row r="775" spans="1:15" ht="15" customHeight="1" x14ac:dyDescent="0.25">
      <c r="A775" s="261" t="s">
        <v>45</v>
      </c>
      <c r="B775" s="172" t="s">
        <v>2108</v>
      </c>
      <c r="C775" s="172" t="s">
        <v>4208</v>
      </c>
      <c r="D775" s="172" t="s">
        <v>1605</v>
      </c>
      <c r="E775" s="172" t="s">
        <v>1563</v>
      </c>
      <c r="F775" s="287">
        <v>26.67</v>
      </c>
      <c r="G775" s="331">
        <f>ROUND(SUMIF(Anlagenbewegungsdaten!B:B,A775,Anlagenbewegungsdaten!C:C),3)</f>
        <v>0</v>
      </c>
      <c r="H775" s="332">
        <f>IF(ISBLANK(F775),ROUND(SUMIF(Anlagenbewegungsdaten!B:B,A775,Anlagenbewegungsdaten!D:D),2),ROUND(G775*F775%,2))</f>
        <v>0</v>
      </c>
      <c r="I775" s="332">
        <f>ROUND((H775-SUMIF(Anlagenbewegungsdaten!$B:$B,A775,Anlagenbewegungsdaten!D:D)),3)</f>
        <v>0</v>
      </c>
      <c r="J775" s="333" t="s">
        <v>5179</v>
      </c>
      <c r="K775" s="333" t="s">
        <v>5193</v>
      </c>
      <c r="L775" s="510">
        <v>21.34</v>
      </c>
      <c r="M775" s="330">
        <f>ROUND(SUMIF(Anlagenbewegungsdaten_AV!B:B,A775,Anlagenbewegungsdaten_AV!C:C),3)</f>
        <v>0</v>
      </c>
      <c r="N775" s="328">
        <f>IF(ISBLANK(L775),ROUND(SUMIF(Anlagenbewegungsdaten_AV!B:B,A775,Anlagenbewegungsdaten_AV!D:D),2),ROUND(M775*L775%,2))</f>
        <v>0</v>
      </c>
      <c r="O775" s="328">
        <f>ROUND(N775-SUMIF(Anlagenbewegungsdaten_AV!B:B,A775,Anlagenbewegungsdaten_AV!D:D),3)</f>
        <v>0</v>
      </c>
    </row>
    <row r="776" spans="1:15" ht="15" customHeight="1" x14ac:dyDescent="0.25">
      <c r="A776" s="261" t="s">
        <v>2703</v>
      </c>
      <c r="B776" s="172" t="s">
        <v>2108</v>
      </c>
      <c r="C776" s="172" t="s">
        <v>4208</v>
      </c>
      <c r="D776" s="172" t="s">
        <v>2590</v>
      </c>
      <c r="E776" s="172" t="s">
        <v>2576</v>
      </c>
      <c r="F776" s="287">
        <v>26.64</v>
      </c>
      <c r="G776" s="331">
        <f>ROUND(SUMIF(Anlagenbewegungsdaten!B:B,A776,Anlagenbewegungsdaten!C:C),3)</f>
        <v>0</v>
      </c>
      <c r="H776" s="332">
        <f>IF(ISBLANK(F776),ROUND(SUMIF(Anlagenbewegungsdaten!B:B,A776,Anlagenbewegungsdaten!D:D),2),ROUND(G776*F776%,2))</f>
        <v>0</v>
      </c>
      <c r="I776" s="332">
        <f>ROUND((H776-SUMIF(Anlagenbewegungsdaten!$B:$B,A776,Anlagenbewegungsdaten!D:D)),3)</f>
        <v>0</v>
      </c>
      <c r="J776" s="333" t="s">
        <v>5179</v>
      </c>
      <c r="K776" s="333" t="s">
        <v>5193</v>
      </c>
      <c r="L776" s="510">
        <v>21.31</v>
      </c>
      <c r="M776" s="330">
        <f>ROUND(SUMIF(Anlagenbewegungsdaten_AV!B:B,A776,Anlagenbewegungsdaten_AV!C:C),3)</f>
        <v>0</v>
      </c>
      <c r="N776" s="328">
        <f>IF(ISBLANK(L776),ROUND(SUMIF(Anlagenbewegungsdaten_AV!B:B,A776,Anlagenbewegungsdaten_AV!D:D),2),ROUND(M776*L776%,2))</f>
        <v>0</v>
      </c>
      <c r="O776" s="328">
        <f>ROUND(N776-SUMIF(Anlagenbewegungsdaten_AV!B:B,A776,Anlagenbewegungsdaten_AV!D:D),3)</f>
        <v>0</v>
      </c>
    </row>
    <row r="777" spans="1:15" ht="15" customHeight="1" x14ac:dyDescent="0.25">
      <c r="A777" s="261" t="s">
        <v>3447</v>
      </c>
      <c r="B777" s="172" t="s">
        <v>2108</v>
      </c>
      <c r="C777" s="172" t="s">
        <v>4208</v>
      </c>
      <c r="D777" s="172" t="s">
        <v>3334</v>
      </c>
      <c r="E777" s="172" t="s">
        <v>3320</v>
      </c>
      <c r="F777" s="287">
        <v>26.61</v>
      </c>
      <c r="G777" s="331">
        <f>ROUND(SUMIF(Anlagenbewegungsdaten!B:B,A777,Anlagenbewegungsdaten!C:C),3)</f>
        <v>0</v>
      </c>
      <c r="H777" s="332">
        <f>IF(ISBLANK(F777),ROUND(SUMIF(Anlagenbewegungsdaten!B:B,A777,Anlagenbewegungsdaten!D:D),2),ROUND(G777*F777%,2))</f>
        <v>0</v>
      </c>
      <c r="I777" s="332">
        <f>ROUND((H777-SUMIF(Anlagenbewegungsdaten!$B:$B,A777,Anlagenbewegungsdaten!D:D)),3)</f>
        <v>0</v>
      </c>
      <c r="J777" s="333" t="s">
        <v>5179</v>
      </c>
      <c r="K777" s="333" t="s">
        <v>5193</v>
      </c>
      <c r="L777" s="510">
        <v>21.29</v>
      </c>
      <c r="M777" s="330">
        <f>ROUND(SUMIF(Anlagenbewegungsdaten_AV!B:B,A777,Anlagenbewegungsdaten_AV!C:C),3)</f>
        <v>0</v>
      </c>
      <c r="N777" s="328">
        <f>IF(ISBLANK(L777),ROUND(SUMIF(Anlagenbewegungsdaten_AV!B:B,A777,Anlagenbewegungsdaten_AV!D:D),2),ROUND(M777*L777%,2))</f>
        <v>0</v>
      </c>
      <c r="O777" s="328">
        <f>ROUND(N777-SUMIF(Anlagenbewegungsdaten_AV!B:B,A777,Anlagenbewegungsdaten_AV!D:D),3)</f>
        <v>0</v>
      </c>
    </row>
    <row r="778" spans="1:15" ht="15" customHeight="1" x14ac:dyDescent="0.25">
      <c r="A778" s="273" t="s">
        <v>4221</v>
      </c>
      <c r="B778" s="191" t="s">
        <v>2108</v>
      </c>
      <c r="C778" s="191" t="s">
        <v>4208</v>
      </c>
      <c r="D778" s="191" t="s">
        <v>4107</v>
      </c>
      <c r="E778" s="191" t="s">
        <v>4093</v>
      </c>
      <c r="F778" s="288">
        <v>26.58</v>
      </c>
      <c r="G778" s="331">
        <f>ROUND(SUMIF(Anlagenbewegungsdaten!B:B,A778,Anlagenbewegungsdaten!C:C),3)</f>
        <v>0</v>
      </c>
      <c r="H778" s="332">
        <f>IF(ISBLANK(F778),ROUND(SUMIF(Anlagenbewegungsdaten!B:B,A778,Anlagenbewegungsdaten!D:D),2),ROUND(G778*F778%,2))</f>
        <v>0</v>
      </c>
      <c r="I778" s="332">
        <f>ROUND((H778-SUMIF(Anlagenbewegungsdaten!$B:$B,A778,Anlagenbewegungsdaten!D:D)),3)</f>
        <v>0</v>
      </c>
      <c r="J778" s="333" t="s">
        <v>5179</v>
      </c>
      <c r="K778" s="333" t="s">
        <v>5193</v>
      </c>
      <c r="L778" s="510">
        <v>21.26</v>
      </c>
      <c r="M778" s="330">
        <f>ROUND(SUMIF(Anlagenbewegungsdaten_AV!B:B,A778,Anlagenbewegungsdaten_AV!C:C),3)</f>
        <v>0</v>
      </c>
      <c r="N778" s="328">
        <f>IF(ISBLANK(L778),ROUND(SUMIF(Anlagenbewegungsdaten_AV!B:B,A778,Anlagenbewegungsdaten_AV!D:D),2),ROUND(M778*L778%,2))</f>
        <v>0</v>
      </c>
      <c r="O778" s="328">
        <f>ROUND(N778-SUMIF(Anlagenbewegungsdaten_AV!B:B,A778,Anlagenbewegungsdaten_AV!D:D),3)</f>
        <v>0</v>
      </c>
    </row>
    <row r="779" spans="1:15" ht="15" customHeight="1" x14ac:dyDescent="0.25">
      <c r="A779" s="261" t="s">
        <v>46</v>
      </c>
      <c r="B779" s="172" t="s">
        <v>2108</v>
      </c>
      <c r="C779" s="172" t="s">
        <v>4208</v>
      </c>
      <c r="D779" s="172" t="s">
        <v>1607</v>
      </c>
      <c r="E779" s="172" t="s">
        <v>2483</v>
      </c>
      <c r="F779" s="287">
        <v>20.67</v>
      </c>
      <c r="G779" s="331">
        <f>ROUND(SUMIF(Anlagenbewegungsdaten!B:B,A779,Anlagenbewegungsdaten!C:C),3)</f>
        <v>0</v>
      </c>
      <c r="H779" s="332">
        <f>IF(ISBLANK(F779),ROUND(SUMIF(Anlagenbewegungsdaten!B:B,A779,Anlagenbewegungsdaten!D:D),2),ROUND(G779*F779%,2))</f>
        <v>0</v>
      </c>
      <c r="I779" s="332">
        <f>ROUND((H779-SUMIF(Anlagenbewegungsdaten!$B:$B,A779,Anlagenbewegungsdaten!D:D)),3)</f>
        <v>0</v>
      </c>
      <c r="J779" s="333" t="s">
        <v>5179</v>
      </c>
      <c r="K779" s="333" t="s">
        <v>5193</v>
      </c>
      <c r="L779" s="510">
        <v>16.54</v>
      </c>
      <c r="M779" s="330">
        <f>ROUND(SUMIF(Anlagenbewegungsdaten_AV!B:B,A779,Anlagenbewegungsdaten_AV!C:C),3)</f>
        <v>0</v>
      </c>
      <c r="N779" s="328">
        <f>IF(ISBLANK(L779),ROUND(SUMIF(Anlagenbewegungsdaten_AV!B:B,A779,Anlagenbewegungsdaten_AV!D:D),2),ROUND(M779*L779%,2))</f>
        <v>0</v>
      </c>
      <c r="O779" s="328">
        <f>ROUND(N779-SUMIF(Anlagenbewegungsdaten_AV!B:B,A779,Anlagenbewegungsdaten_AV!D:D),3)</f>
        <v>0</v>
      </c>
    </row>
    <row r="780" spans="1:15" ht="15" customHeight="1" x14ac:dyDescent="0.25">
      <c r="A780" s="261" t="s">
        <v>47</v>
      </c>
      <c r="B780" s="172" t="s">
        <v>2108</v>
      </c>
      <c r="C780" s="172" t="s">
        <v>4208</v>
      </c>
      <c r="D780" s="172" t="s">
        <v>48</v>
      </c>
      <c r="E780" s="172" t="s">
        <v>2486</v>
      </c>
      <c r="F780" s="287">
        <v>22.67</v>
      </c>
      <c r="G780" s="331">
        <f>ROUND(SUMIF(Anlagenbewegungsdaten!B:B,A780,Anlagenbewegungsdaten!C:C),3)</f>
        <v>0</v>
      </c>
      <c r="H780" s="332">
        <f>IF(ISBLANK(F780),ROUND(SUMIF(Anlagenbewegungsdaten!B:B,A780,Anlagenbewegungsdaten!D:D),2),ROUND(G780*F780%,2))</f>
        <v>0</v>
      </c>
      <c r="I780" s="332">
        <f>ROUND((H780-SUMIF(Anlagenbewegungsdaten!$B:$B,A780,Anlagenbewegungsdaten!D:D)),3)</f>
        <v>0</v>
      </c>
      <c r="J780" s="333" t="s">
        <v>5179</v>
      </c>
      <c r="K780" s="333" t="s">
        <v>5193</v>
      </c>
      <c r="L780" s="510">
        <v>18.14</v>
      </c>
      <c r="M780" s="330">
        <f>ROUND(SUMIF(Anlagenbewegungsdaten_AV!B:B,A780,Anlagenbewegungsdaten_AV!C:C),3)</f>
        <v>0</v>
      </c>
      <c r="N780" s="328">
        <f>IF(ISBLANK(L780),ROUND(SUMIF(Anlagenbewegungsdaten_AV!B:B,A780,Anlagenbewegungsdaten_AV!D:D),2),ROUND(M780*L780%,2))</f>
        <v>0</v>
      </c>
      <c r="O780" s="328">
        <f>ROUND(N780-SUMIF(Anlagenbewegungsdaten_AV!B:B,A780,Anlagenbewegungsdaten_AV!D:D),3)</f>
        <v>0</v>
      </c>
    </row>
    <row r="781" spans="1:15" ht="15" customHeight="1" x14ac:dyDescent="0.25">
      <c r="A781" s="261" t="s">
        <v>49</v>
      </c>
      <c r="B781" s="172" t="s">
        <v>2108</v>
      </c>
      <c r="C781" s="172" t="s">
        <v>4208</v>
      </c>
      <c r="D781" s="172" t="s">
        <v>1609</v>
      </c>
      <c r="E781" s="172" t="s">
        <v>1560</v>
      </c>
      <c r="F781" s="287">
        <v>23.67</v>
      </c>
      <c r="G781" s="331">
        <f>ROUND(SUMIF(Anlagenbewegungsdaten!B:B,A781,Anlagenbewegungsdaten!C:C),3)</f>
        <v>0</v>
      </c>
      <c r="H781" s="332">
        <f>IF(ISBLANK(F781),ROUND(SUMIF(Anlagenbewegungsdaten!B:B,A781,Anlagenbewegungsdaten!D:D),2),ROUND(G781*F781%,2))</f>
        <v>0</v>
      </c>
      <c r="I781" s="332">
        <f>ROUND((H781-SUMIF(Anlagenbewegungsdaten!$B:$B,A781,Anlagenbewegungsdaten!D:D)),3)</f>
        <v>0</v>
      </c>
      <c r="J781" s="333" t="s">
        <v>5179</v>
      </c>
      <c r="K781" s="333" t="s">
        <v>5193</v>
      </c>
      <c r="L781" s="510">
        <v>18.940000000000001</v>
      </c>
      <c r="M781" s="330">
        <f>ROUND(SUMIF(Anlagenbewegungsdaten_AV!B:B,A781,Anlagenbewegungsdaten_AV!C:C),3)</f>
        <v>0</v>
      </c>
      <c r="N781" s="328">
        <f>IF(ISBLANK(L781),ROUND(SUMIF(Anlagenbewegungsdaten_AV!B:B,A781,Anlagenbewegungsdaten_AV!D:D),2),ROUND(M781*L781%,2))</f>
        <v>0</v>
      </c>
      <c r="O781" s="328">
        <f>ROUND(N781-SUMIF(Anlagenbewegungsdaten_AV!B:B,A781,Anlagenbewegungsdaten_AV!D:D),3)</f>
        <v>0</v>
      </c>
    </row>
    <row r="782" spans="1:15" ht="15" customHeight="1" x14ac:dyDescent="0.25">
      <c r="A782" s="261" t="s">
        <v>50</v>
      </c>
      <c r="B782" s="172" t="s">
        <v>2108</v>
      </c>
      <c r="C782" s="172" t="s">
        <v>4208</v>
      </c>
      <c r="D782" s="172" t="s">
        <v>1611</v>
      </c>
      <c r="E782" s="172" t="s">
        <v>1563</v>
      </c>
      <c r="F782" s="287">
        <v>23.67</v>
      </c>
      <c r="G782" s="331">
        <f>ROUND(SUMIF(Anlagenbewegungsdaten!B:B,A782,Anlagenbewegungsdaten!C:C),3)</f>
        <v>0</v>
      </c>
      <c r="H782" s="332">
        <f>IF(ISBLANK(F782),ROUND(SUMIF(Anlagenbewegungsdaten!B:B,A782,Anlagenbewegungsdaten!D:D),2),ROUND(G782*F782%,2))</f>
        <v>0</v>
      </c>
      <c r="I782" s="332">
        <f>ROUND((H782-SUMIF(Anlagenbewegungsdaten!$B:$B,A782,Anlagenbewegungsdaten!D:D)),3)</f>
        <v>0</v>
      </c>
      <c r="J782" s="333" t="s">
        <v>5179</v>
      </c>
      <c r="K782" s="333" t="s">
        <v>5193</v>
      </c>
      <c r="L782" s="510">
        <v>18.940000000000001</v>
      </c>
      <c r="M782" s="330">
        <f>ROUND(SUMIF(Anlagenbewegungsdaten_AV!B:B,A782,Anlagenbewegungsdaten_AV!C:C),3)</f>
        <v>0</v>
      </c>
      <c r="N782" s="328">
        <f>IF(ISBLANK(L782),ROUND(SUMIF(Anlagenbewegungsdaten_AV!B:B,A782,Anlagenbewegungsdaten_AV!D:D),2),ROUND(M782*L782%,2))</f>
        <v>0</v>
      </c>
      <c r="O782" s="328">
        <f>ROUND(N782-SUMIF(Anlagenbewegungsdaten_AV!B:B,A782,Anlagenbewegungsdaten_AV!D:D),3)</f>
        <v>0</v>
      </c>
    </row>
    <row r="783" spans="1:15" ht="15" customHeight="1" x14ac:dyDescent="0.25">
      <c r="A783" s="261" t="s">
        <v>2704</v>
      </c>
      <c r="B783" s="172" t="s">
        <v>2108</v>
      </c>
      <c r="C783" s="172" t="s">
        <v>4208</v>
      </c>
      <c r="D783" s="172" t="s">
        <v>2592</v>
      </c>
      <c r="E783" s="172" t="s">
        <v>2576</v>
      </c>
      <c r="F783" s="287">
        <v>23.64</v>
      </c>
      <c r="G783" s="331">
        <f>ROUND(SUMIF(Anlagenbewegungsdaten!B:B,A783,Anlagenbewegungsdaten!C:C),3)</f>
        <v>0</v>
      </c>
      <c r="H783" s="332">
        <f>IF(ISBLANK(F783),ROUND(SUMIF(Anlagenbewegungsdaten!B:B,A783,Anlagenbewegungsdaten!D:D),2),ROUND(G783*F783%,2))</f>
        <v>0</v>
      </c>
      <c r="I783" s="332">
        <f>ROUND((H783-SUMIF(Anlagenbewegungsdaten!$B:$B,A783,Anlagenbewegungsdaten!D:D)),3)</f>
        <v>0</v>
      </c>
      <c r="J783" s="333" t="s">
        <v>5179</v>
      </c>
      <c r="K783" s="333" t="s">
        <v>5193</v>
      </c>
      <c r="L783" s="510">
        <v>18.91</v>
      </c>
      <c r="M783" s="330">
        <f>ROUND(SUMIF(Anlagenbewegungsdaten_AV!B:B,A783,Anlagenbewegungsdaten_AV!C:C),3)</f>
        <v>0</v>
      </c>
      <c r="N783" s="328">
        <f>IF(ISBLANK(L783),ROUND(SUMIF(Anlagenbewegungsdaten_AV!B:B,A783,Anlagenbewegungsdaten_AV!D:D),2),ROUND(M783*L783%,2))</f>
        <v>0</v>
      </c>
      <c r="O783" s="328">
        <f>ROUND(N783-SUMIF(Anlagenbewegungsdaten_AV!B:B,A783,Anlagenbewegungsdaten_AV!D:D),3)</f>
        <v>0</v>
      </c>
    </row>
    <row r="784" spans="1:15" ht="15" customHeight="1" x14ac:dyDescent="0.25">
      <c r="A784" s="261" t="s">
        <v>3448</v>
      </c>
      <c r="B784" s="172" t="s">
        <v>2108</v>
      </c>
      <c r="C784" s="172" t="s">
        <v>4208</v>
      </c>
      <c r="D784" s="172" t="s">
        <v>3336</v>
      </c>
      <c r="E784" s="172" t="s">
        <v>3320</v>
      </c>
      <c r="F784" s="287">
        <v>23.61</v>
      </c>
      <c r="G784" s="331">
        <f>ROUND(SUMIF(Anlagenbewegungsdaten!B:B,A784,Anlagenbewegungsdaten!C:C),3)</f>
        <v>0</v>
      </c>
      <c r="H784" s="332">
        <f>IF(ISBLANK(F784),ROUND(SUMIF(Anlagenbewegungsdaten!B:B,A784,Anlagenbewegungsdaten!D:D),2),ROUND(G784*F784%,2))</f>
        <v>0</v>
      </c>
      <c r="I784" s="332">
        <f>ROUND((H784-SUMIF(Anlagenbewegungsdaten!$B:$B,A784,Anlagenbewegungsdaten!D:D)),3)</f>
        <v>0</v>
      </c>
      <c r="J784" s="333" t="s">
        <v>5179</v>
      </c>
      <c r="K784" s="333" t="s">
        <v>5193</v>
      </c>
      <c r="L784" s="510">
        <v>18.89</v>
      </c>
      <c r="M784" s="330">
        <f>ROUND(SUMIF(Anlagenbewegungsdaten_AV!B:B,A784,Anlagenbewegungsdaten_AV!C:C),3)</f>
        <v>0</v>
      </c>
      <c r="N784" s="328">
        <f>IF(ISBLANK(L784),ROUND(SUMIF(Anlagenbewegungsdaten_AV!B:B,A784,Anlagenbewegungsdaten_AV!D:D),2),ROUND(M784*L784%,2))</f>
        <v>0</v>
      </c>
      <c r="O784" s="328">
        <f>ROUND(N784-SUMIF(Anlagenbewegungsdaten_AV!B:B,A784,Anlagenbewegungsdaten_AV!D:D),3)</f>
        <v>0</v>
      </c>
    </row>
    <row r="785" spans="1:15" ht="15" customHeight="1" x14ac:dyDescent="0.25">
      <c r="A785" s="273" t="s">
        <v>4222</v>
      </c>
      <c r="B785" s="191" t="s">
        <v>2108</v>
      </c>
      <c r="C785" s="191" t="s">
        <v>4208</v>
      </c>
      <c r="D785" s="191" t="s">
        <v>4109</v>
      </c>
      <c r="E785" s="191" t="s">
        <v>4093</v>
      </c>
      <c r="F785" s="288">
        <v>23.58</v>
      </c>
      <c r="G785" s="331">
        <f>ROUND(SUMIF(Anlagenbewegungsdaten!B:B,A785,Anlagenbewegungsdaten!C:C),3)</f>
        <v>0</v>
      </c>
      <c r="H785" s="332">
        <f>IF(ISBLANK(F785),ROUND(SUMIF(Anlagenbewegungsdaten!B:B,A785,Anlagenbewegungsdaten!D:D),2),ROUND(G785*F785%,2))</f>
        <v>0</v>
      </c>
      <c r="I785" s="332">
        <f>ROUND((H785-SUMIF(Anlagenbewegungsdaten!$B:$B,A785,Anlagenbewegungsdaten!D:D)),3)</f>
        <v>0</v>
      </c>
      <c r="J785" s="333" t="s">
        <v>5179</v>
      </c>
      <c r="K785" s="333" t="s">
        <v>5193</v>
      </c>
      <c r="L785" s="510">
        <v>18.86</v>
      </c>
      <c r="M785" s="330">
        <f>ROUND(SUMIF(Anlagenbewegungsdaten_AV!B:B,A785,Anlagenbewegungsdaten_AV!C:C),3)</f>
        <v>0</v>
      </c>
      <c r="N785" s="328">
        <f>IF(ISBLANK(L785),ROUND(SUMIF(Anlagenbewegungsdaten_AV!B:B,A785,Anlagenbewegungsdaten_AV!D:D),2),ROUND(M785*L785%,2))</f>
        <v>0</v>
      </c>
      <c r="O785" s="328">
        <f>ROUND(N785-SUMIF(Anlagenbewegungsdaten_AV!B:B,A785,Anlagenbewegungsdaten_AV!D:D),3)</f>
        <v>0</v>
      </c>
    </row>
    <row r="786" spans="1:15" ht="15" customHeight="1" x14ac:dyDescent="0.25">
      <c r="A786" s="261" t="s">
        <v>51</v>
      </c>
      <c r="B786" s="172" t="s">
        <v>2108</v>
      </c>
      <c r="C786" s="172" t="s">
        <v>4208</v>
      </c>
      <c r="D786" s="172" t="s">
        <v>1613</v>
      </c>
      <c r="E786" s="172" t="s">
        <v>2483</v>
      </c>
      <c r="F786" s="287">
        <v>21.67</v>
      </c>
      <c r="G786" s="331">
        <f>ROUND(SUMIF(Anlagenbewegungsdaten!B:B,A786,Anlagenbewegungsdaten!C:C),3)</f>
        <v>0</v>
      </c>
      <c r="H786" s="332">
        <f>IF(ISBLANK(F786),ROUND(SUMIF(Anlagenbewegungsdaten!B:B,A786,Anlagenbewegungsdaten!D:D),2),ROUND(G786*F786%,2))</f>
        <v>0</v>
      </c>
      <c r="I786" s="332">
        <f>ROUND((H786-SUMIF(Anlagenbewegungsdaten!$B:$B,A786,Anlagenbewegungsdaten!D:D)),3)</f>
        <v>0</v>
      </c>
      <c r="J786" s="333" t="s">
        <v>5179</v>
      </c>
      <c r="K786" s="333" t="s">
        <v>5193</v>
      </c>
      <c r="L786" s="510">
        <v>17.34</v>
      </c>
      <c r="M786" s="330">
        <f>ROUND(SUMIF(Anlagenbewegungsdaten_AV!B:B,A786,Anlagenbewegungsdaten_AV!C:C),3)</f>
        <v>0</v>
      </c>
      <c r="N786" s="328">
        <f>IF(ISBLANK(L786),ROUND(SUMIF(Anlagenbewegungsdaten_AV!B:B,A786,Anlagenbewegungsdaten_AV!D:D),2),ROUND(M786*L786%,2))</f>
        <v>0</v>
      </c>
      <c r="O786" s="328">
        <f>ROUND(N786-SUMIF(Anlagenbewegungsdaten_AV!B:B,A786,Anlagenbewegungsdaten_AV!D:D),3)</f>
        <v>0</v>
      </c>
    </row>
    <row r="787" spans="1:15" ht="15" customHeight="1" x14ac:dyDescent="0.25">
      <c r="A787" s="261" t="s">
        <v>52</v>
      </c>
      <c r="B787" s="172" t="s">
        <v>2108</v>
      </c>
      <c r="C787" s="172" t="s">
        <v>4208</v>
      </c>
      <c r="D787" s="172" t="s">
        <v>53</v>
      </c>
      <c r="E787" s="172" t="s">
        <v>2486</v>
      </c>
      <c r="F787" s="287">
        <v>23.67</v>
      </c>
      <c r="G787" s="331">
        <f>ROUND(SUMIF(Anlagenbewegungsdaten!B:B,A787,Anlagenbewegungsdaten!C:C),3)</f>
        <v>0</v>
      </c>
      <c r="H787" s="332">
        <f>IF(ISBLANK(F787),ROUND(SUMIF(Anlagenbewegungsdaten!B:B,A787,Anlagenbewegungsdaten!D:D),2),ROUND(G787*F787%,2))</f>
        <v>0</v>
      </c>
      <c r="I787" s="332">
        <f>ROUND((H787-SUMIF(Anlagenbewegungsdaten!$B:$B,A787,Anlagenbewegungsdaten!D:D)),3)</f>
        <v>0</v>
      </c>
      <c r="J787" s="333" t="s">
        <v>5179</v>
      </c>
      <c r="K787" s="333" t="s">
        <v>5193</v>
      </c>
      <c r="L787" s="510">
        <v>18.940000000000001</v>
      </c>
      <c r="M787" s="330">
        <f>ROUND(SUMIF(Anlagenbewegungsdaten_AV!B:B,A787,Anlagenbewegungsdaten_AV!C:C),3)</f>
        <v>0</v>
      </c>
      <c r="N787" s="328">
        <f>IF(ISBLANK(L787),ROUND(SUMIF(Anlagenbewegungsdaten_AV!B:B,A787,Anlagenbewegungsdaten_AV!D:D),2),ROUND(M787*L787%,2))</f>
        <v>0</v>
      </c>
      <c r="O787" s="328">
        <f>ROUND(N787-SUMIF(Anlagenbewegungsdaten_AV!B:B,A787,Anlagenbewegungsdaten_AV!D:D),3)</f>
        <v>0</v>
      </c>
    </row>
    <row r="788" spans="1:15" ht="15" customHeight="1" x14ac:dyDescent="0.25">
      <c r="A788" s="261" t="s">
        <v>54</v>
      </c>
      <c r="B788" s="172" t="s">
        <v>2108</v>
      </c>
      <c r="C788" s="172" t="s">
        <v>4208</v>
      </c>
      <c r="D788" s="182" t="s">
        <v>1615</v>
      </c>
      <c r="E788" s="172" t="s">
        <v>1560</v>
      </c>
      <c r="F788" s="287">
        <v>24.67</v>
      </c>
      <c r="G788" s="331">
        <f>ROUND(SUMIF(Anlagenbewegungsdaten!B:B,A788,Anlagenbewegungsdaten!C:C),3)</f>
        <v>0</v>
      </c>
      <c r="H788" s="332">
        <f>IF(ISBLANK(F788),ROUND(SUMIF(Anlagenbewegungsdaten!B:B,A788,Anlagenbewegungsdaten!D:D),2),ROUND(G788*F788%,2))</f>
        <v>0</v>
      </c>
      <c r="I788" s="332">
        <f>ROUND((H788-SUMIF(Anlagenbewegungsdaten!$B:$B,A788,Anlagenbewegungsdaten!D:D)),3)</f>
        <v>0</v>
      </c>
      <c r="J788" s="333" t="s">
        <v>5179</v>
      </c>
      <c r="K788" s="333" t="s">
        <v>5193</v>
      </c>
      <c r="L788" s="510">
        <v>19.739999999999998</v>
      </c>
      <c r="M788" s="330">
        <f>ROUND(SUMIF(Anlagenbewegungsdaten_AV!B:B,A788,Anlagenbewegungsdaten_AV!C:C),3)</f>
        <v>0</v>
      </c>
      <c r="N788" s="328">
        <f>IF(ISBLANK(L788),ROUND(SUMIF(Anlagenbewegungsdaten_AV!B:B,A788,Anlagenbewegungsdaten_AV!D:D),2),ROUND(M788*L788%,2))</f>
        <v>0</v>
      </c>
      <c r="O788" s="328">
        <f>ROUND(N788-SUMIF(Anlagenbewegungsdaten_AV!B:B,A788,Anlagenbewegungsdaten_AV!D:D),3)</f>
        <v>0</v>
      </c>
    </row>
    <row r="789" spans="1:15" ht="15" customHeight="1" x14ac:dyDescent="0.25">
      <c r="A789" s="261" t="s">
        <v>55</v>
      </c>
      <c r="B789" s="172" t="s">
        <v>2108</v>
      </c>
      <c r="C789" s="172" t="s">
        <v>4208</v>
      </c>
      <c r="D789" s="172" t="s">
        <v>1617</v>
      </c>
      <c r="E789" s="172" t="s">
        <v>1563</v>
      </c>
      <c r="F789" s="287">
        <v>24.67</v>
      </c>
      <c r="G789" s="331">
        <f>ROUND(SUMIF(Anlagenbewegungsdaten!B:B,A789,Anlagenbewegungsdaten!C:C),3)</f>
        <v>0</v>
      </c>
      <c r="H789" s="332">
        <f>IF(ISBLANK(F789),ROUND(SUMIF(Anlagenbewegungsdaten!B:B,A789,Anlagenbewegungsdaten!D:D),2),ROUND(G789*F789%,2))</f>
        <v>0</v>
      </c>
      <c r="I789" s="332">
        <f>ROUND((H789-SUMIF(Anlagenbewegungsdaten!$B:$B,A789,Anlagenbewegungsdaten!D:D)),3)</f>
        <v>0</v>
      </c>
      <c r="J789" s="333" t="s">
        <v>5179</v>
      </c>
      <c r="K789" s="333" t="s">
        <v>5193</v>
      </c>
      <c r="L789" s="510">
        <v>19.739999999999998</v>
      </c>
      <c r="M789" s="330">
        <f>ROUND(SUMIF(Anlagenbewegungsdaten_AV!B:B,A789,Anlagenbewegungsdaten_AV!C:C),3)</f>
        <v>0</v>
      </c>
      <c r="N789" s="328">
        <f>IF(ISBLANK(L789),ROUND(SUMIF(Anlagenbewegungsdaten_AV!B:B,A789,Anlagenbewegungsdaten_AV!D:D),2),ROUND(M789*L789%,2))</f>
        <v>0</v>
      </c>
      <c r="O789" s="328">
        <f>ROUND(N789-SUMIF(Anlagenbewegungsdaten_AV!B:B,A789,Anlagenbewegungsdaten_AV!D:D),3)</f>
        <v>0</v>
      </c>
    </row>
    <row r="790" spans="1:15" ht="15" customHeight="1" x14ac:dyDescent="0.25">
      <c r="A790" s="261" t="s">
        <v>2705</v>
      </c>
      <c r="B790" s="172" t="s">
        <v>2108</v>
      </c>
      <c r="C790" s="172" t="s">
        <v>4208</v>
      </c>
      <c r="D790" s="172" t="s">
        <v>2594</v>
      </c>
      <c r="E790" s="172" t="s">
        <v>2576</v>
      </c>
      <c r="F790" s="287">
        <v>24.64</v>
      </c>
      <c r="G790" s="331">
        <f>ROUND(SUMIF(Anlagenbewegungsdaten!B:B,A790,Anlagenbewegungsdaten!C:C),3)</f>
        <v>0</v>
      </c>
      <c r="H790" s="332">
        <f>IF(ISBLANK(F790),ROUND(SUMIF(Anlagenbewegungsdaten!B:B,A790,Anlagenbewegungsdaten!D:D),2),ROUND(G790*F790%,2))</f>
        <v>0</v>
      </c>
      <c r="I790" s="332">
        <f>ROUND((H790-SUMIF(Anlagenbewegungsdaten!$B:$B,A790,Anlagenbewegungsdaten!D:D)),3)</f>
        <v>0</v>
      </c>
      <c r="J790" s="333" t="s">
        <v>5179</v>
      </c>
      <c r="K790" s="333" t="s">
        <v>5193</v>
      </c>
      <c r="L790" s="510">
        <v>19.71</v>
      </c>
      <c r="M790" s="330">
        <f>ROUND(SUMIF(Anlagenbewegungsdaten_AV!B:B,A790,Anlagenbewegungsdaten_AV!C:C),3)</f>
        <v>0</v>
      </c>
      <c r="N790" s="328">
        <f>IF(ISBLANK(L790),ROUND(SUMIF(Anlagenbewegungsdaten_AV!B:B,A790,Anlagenbewegungsdaten_AV!D:D),2),ROUND(M790*L790%,2))</f>
        <v>0</v>
      </c>
      <c r="O790" s="328">
        <f>ROUND(N790-SUMIF(Anlagenbewegungsdaten_AV!B:B,A790,Anlagenbewegungsdaten_AV!D:D),3)</f>
        <v>0</v>
      </c>
    </row>
    <row r="791" spans="1:15" ht="15" customHeight="1" x14ac:dyDescent="0.25">
      <c r="A791" s="261" t="s">
        <v>3449</v>
      </c>
      <c r="B791" s="172" t="s">
        <v>2108</v>
      </c>
      <c r="C791" s="172" t="s">
        <v>4208</v>
      </c>
      <c r="D791" s="172" t="s">
        <v>3338</v>
      </c>
      <c r="E791" s="172" t="s">
        <v>3320</v>
      </c>
      <c r="F791" s="287">
        <v>24.61</v>
      </c>
      <c r="G791" s="331">
        <f>ROUND(SUMIF(Anlagenbewegungsdaten!B:B,A791,Anlagenbewegungsdaten!C:C),3)</f>
        <v>0</v>
      </c>
      <c r="H791" s="332">
        <f>IF(ISBLANK(F791),ROUND(SUMIF(Anlagenbewegungsdaten!B:B,A791,Anlagenbewegungsdaten!D:D),2),ROUND(G791*F791%,2))</f>
        <v>0</v>
      </c>
      <c r="I791" s="332">
        <f>ROUND((H791-SUMIF(Anlagenbewegungsdaten!$B:$B,A791,Anlagenbewegungsdaten!D:D)),3)</f>
        <v>0</v>
      </c>
      <c r="J791" s="333" t="s">
        <v>5179</v>
      </c>
      <c r="K791" s="333" t="s">
        <v>5193</v>
      </c>
      <c r="L791" s="510">
        <v>19.690000000000001</v>
      </c>
      <c r="M791" s="330">
        <f>ROUND(SUMIF(Anlagenbewegungsdaten_AV!B:B,A791,Anlagenbewegungsdaten_AV!C:C),3)</f>
        <v>0</v>
      </c>
      <c r="N791" s="328">
        <f>IF(ISBLANK(L791),ROUND(SUMIF(Anlagenbewegungsdaten_AV!B:B,A791,Anlagenbewegungsdaten_AV!D:D),2),ROUND(M791*L791%,2))</f>
        <v>0</v>
      </c>
      <c r="O791" s="328">
        <f>ROUND(N791-SUMIF(Anlagenbewegungsdaten_AV!B:B,A791,Anlagenbewegungsdaten_AV!D:D),3)</f>
        <v>0</v>
      </c>
    </row>
    <row r="792" spans="1:15" ht="15" customHeight="1" x14ac:dyDescent="0.25">
      <c r="A792" s="273" t="s">
        <v>4223</v>
      </c>
      <c r="B792" s="191" t="s">
        <v>2108</v>
      </c>
      <c r="C792" s="191" t="s">
        <v>4208</v>
      </c>
      <c r="D792" s="191" t="s">
        <v>4111</v>
      </c>
      <c r="E792" s="191" t="s">
        <v>4093</v>
      </c>
      <c r="F792" s="288">
        <v>24.58</v>
      </c>
      <c r="G792" s="331">
        <f>ROUND(SUMIF(Anlagenbewegungsdaten!B:B,A792,Anlagenbewegungsdaten!C:C),3)</f>
        <v>0</v>
      </c>
      <c r="H792" s="332">
        <f>IF(ISBLANK(F792),ROUND(SUMIF(Anlagenbewegungsdaten!B:B,A792,Anlagenbewegungsdaten!D:D),2),ROUND(G792*F792%,2))</f>
        <v>0</v>
      </c>
      <c r="I792" s="332">
        <f>ROUND((H792-SUMIF(Anlagenbewegungsdaten!$B:$B,A792,Anlagenbewegungsdaten!D:D)),3)</f>
        <v>0</v>
      </c>
      <c r="J792" s="333" t="s">
        <v>5179</v>
      </c>
      <c r="K792" s="333" t="s">
        <v>5193</v>
      </c>
      <c r="L792" s="510">
        <v>19.66</v>
      </c>
      <c r="M792" s="330">
        <f>ROUND(SUMIF(Anlagenbewegungsdaten_AV!B:B,A792,Anlagenbewegungsdaten_AV!C:C),3)</f>
        <v>0</v>
      </c>
      <c r="N792" s="328">
        <f>IF(ISBLANK(L792),ROUND(SUMIF(Anlagenbewegungsdaten_AV!B:B,A792,Anlagenbewegungsdaten_AV!D:D),2),ROUND(M792*L792%,2))</f>
        <v>0</v>
      </c>
      <c r="O792" s="328">
        <f>ROUND(N792-SUMIF(Anlagenbewegungsdaten_AV!B:B,A792,Anlagenbewegungsdaten_AV!D:D),3)</f>
        <v>0</v>
      </c>
    </row>
    <row r="793" spans="1:15" ht="15" customHeight="1" x14ac:dyDescent="0.25">
      <c r="A793" s="261" t="s">
        <v>56</v>
      </c>
      <c r="B793" s="172" t="s">
        <v>2108</v>
      </c>
      <c r="C793" s="172" t="s">
        <v>4208</v>
      </c>
      <c r="D793" s="172" t="s">
        <v>1619</v>
      </c>
      <c r="E793" s="172" t="s">
        <v>2483</v>
      </c>
      <c r="F793" s="287">
        <v>24.67</v>
      </c>
      <c r="G793" s="331">
        <f>ROUND(SUMIF(Anlagenbewegungsdaten!B:B,A793,Anlagenbewegungsdaten!C:C),3)</f>
        <v>0</v>
      </c>
      <c r="H793" s="332">
        <f>IF(ISBLANK(F793),ROUND(SUMIF(Anlagenbewegungsdaten!B:B,A793,Anlagenbewegungsdaten!D:D),2),ROUND(G793*F793%,2))</f>
        <v>0</v>
      </c>
      <c r="I793" s="332">
        <f>ROUND((H793-SUMIF(Anlagenbewegungsdaten!$B:$B,A793,Anlagenbewegungsdaten!D:D)),3)</f>
        <v>0</v>
      </c>
      <c r="J793" s="333" t="s">
        <v>5179</v>
      </c>
      <c r="K793" s="333" t="s">
        <v>5193</v>
      </c>
      <c r="L793" s="510">
        <v>19.739999999999998</v>
      </c>
      <c r="M793" s="330">
        <f>ROUND(SUMIF(Anlagenbewegungsdaten_AV!B:B,A793,Anlagenbewegungsdaten_AV!C:C),3)</f>
        <v>0</v>
      </c>
      <c r="N793" s="328">
        <f>IF(ISBLANK(L793),ROUND(SUMIF(Anlagenbewegungsdaten_AV!B:B,A793,Anlagenbewegungsdaten_AV!D:D),2),ROUND(M793*L793%,2))</f>
        <v>0</v>
      </c>
      <c r="O793" s="328">
        <f>ROUND(N793-SUMIF(Anlagenbewegungsdaten_AV!B:B,A793,Anlagenbewegungsdaten_AV!D:D),3)</f>
        <v>0</v>
      </c>
    </row>
    <row r="794" spans="1:15" ht="15" customHeight="1" x14ac:dyDescent="0.25">
      <c r="A794" s="261" t="s">
        <v>57</v>
      </c>
      <c r="B794" s="172" t="s">
        <v>2108</v>
      </c>
      <c r="C794" s="172" t="s">
        <v>4208</v>
      </c>
      <c r="D794" s="172" t="s">
        <v>58</v>
      </c>
      <c r="E794" s="172" t="s">
        <v>2486</v>
      </c>
      <c r="F794" s="287">
        <v>26.67</v>
      </c>
      <c r="G794" s="331">
        <f>ROUND(SUMIF(Anlagenbewegungsdaten!B:B,A794,Anlagenbewegungsdaten!C:C),3)</f>
        <v>0</v>
      </c>
      <c r="H794" s="332">
        <f>IF(ISBLANK(F794),ROUND(SUMIF(Anlagenbewegungsdaten!B:B,A794,Anlagenbewegungsdaten!D:D),2),ROUND(G794*F794%,2))</f>
        <v>0</v>
      </c>
      <c r="I794" s="332">
        <f>ROUND((H794-SUMIF(Anlagenbewegungsdaten!$B:$B,A794,Anlagenbewegungsdaten!D:D)),3)</f>
        <v>0</v>
      </c>
      <c r="J794" s="333" t="s">
        <v>5179</v>
      </c>
      <c r="K794" s="333" t="s">
        <v>5193</v>
      </c>
      <c r="L794" s="510">
        <v>21.34</v>
      </c>
      <c r="M794" s="330">
        <f>ROUND(SUMIF(Anlagenbewegungsdaten_AV!B:B,A794,Anlagenbewegungsdaten_AV!C:C),3)</f>
        <v>0</v>
      </c>
      <c r="N794" s="328">
        <f>IF(ISBLANK(L794),ROUND(SUMIF(Anlagenbewegungsdaten_AV!B:B,A794,Anlagenbewegungsdaten_AV!D:D),2),ROUND(M794*L794%,2))</f>
        <v>0</v>
      </c>
      <c r="O794" s="328">
        <f>ROUND(N794-SUMIF(Anlagenbewegungsdaten_AV!B:B,A794,Anlagenbewegungsdaten_AV!D:D),3)</f>
        <v>0</v>
      </c>
    </row>
    <row r="795" spans="1:15" ht="15" customHeight="1" x14ac:dyDescent="0.25">
      <c r="A795" s="261" t="s">
        <v>59</v>
      </c>
      <c r="B795" s="172" t="s">
        <v>2108</v>
      </c>
      <c r="C795" s="172" t="s">
        <v>4208</v>
      </c>
      <c r="D795" s="172" t="s">
        <v>1621</v>
      </c>
      <c r="E795" s="172" t="s">
        <v>1560</v>
      </c>
      <c r="F795" s="287">
        <v>27.67</v>
      </c>
      <c r="G795" s="331">
        <f>ROUND(SUMIF(Anlagenbewegungsdaten!B:B,A795,Anlagenbewegungsdaten!C:C),3)</f>
        <v>0</v>
      </c>
      <c r="H795" s="332">
        <f>IF(ISBLANK(F795),ROUND(SUMIF(Anlagenbewegungsdaten!B:B,A795,Anlagenbewegungsdaten!D:D),2),ROUND(G795*F795%,2))</f>
        <v>0</v>
      </c>
      <c r="I795" s="332">
        <f>ROUND((H795-SUMIF(Anlagenbewegungsdaten!$B:$B,A795,Anlagenbewegungsdaten!D:D)),3)</f>
        <v>0</v>
      </c>
      <c r="J795" s="333" t="s">
        <v>5179</v>
      </c>
      <c r="K795" s="333" t="s">
        <v>5193</v>
      </c>
      <c r="L795" s="510">
        <v>22.14</v>
      </c>
      <c r="M795" s="330">
        <f>ROUND(SUMIF(Anlagenbewegungsdaten_AV!B:B,A795,Anlagenbewegungsdaten_AV!C:C),3)</f>
        <v>0</v>
      </c>
      <c r="N795" s="328">
        <f>IF(ISBLANK(L795),ROUND(SUMIF(Anlagenbewegungsdaten_AV!B:B,A795,Anlagenbewegungsdaten_AV!D:D),2),ROUND(M795*L795%,2))</f>
        <v>0</v>
      </c>
      <c r="O795" s="328">
        <f>ROUND(N795-SUMIF(Anlagenbewegungsdaten_AV!B:B,A795,Anlagenbewegungsdaten_AV!D:D),3)</f>
        <v>0</v>
      </c>
    </row>
    <row r="796" spans="1:15" ht="15" customHeight="1" x14ac:dyDescent="0.25">
      <c r="A796" s="261" t="s">
        <v>60</v>
      </c>
      <c r="B796" s="172" t="s">
        <v>2108</v>
      </c>
      <c r="C796" s="172" t="s">
        <v>4208</v>
      </c>
      <c r="D796" s="172" t="s">
        <v>1623</v>
      </c>
      <c r="E796" s="172" t="s">
        <v>1563</v>
      </c>
      <c r="F796" s="287">
        <v>27.67</v>
      </c>
      <c r="G796" s="331">
        <f>ROUND(SUMIF(Anlagenbewegungsdaten!B:B,A796,Anlagenbewegungsdaten!C:C),3)</f>
        <v>0</v>
      </c>
      <c r="H796" s="332">
        <f>IF(ISBLANK(F796),ROUND(SUMIF(Anlagenbewegungsdaten!B:B,A796,Anlagenbewegungsdaten!D:D),2),ROUND(G796*F796%,2))</f>
        <v>0</v>
      </c>
      <c r="I796" s="332">
        <f>ROUND((H796-SUMIF(Anlagenbewegungsdaten!$B:$B,A796,Anlagenbewegungsdaten!D:D)),3)</f>
        <v>0</v>
      </c>
      <c r="J796" s="333" t="s">
        <v>5179</v>
      </c>
      <c r="K796" s="333" t="s">
        <v>5193</v>
      </c>
      <c r="L796" s="510">
        <v>22.14</v>
      </c>
      <c r="M796" s="330">
        <f>ROUND(SUMIF(Anlagenbewegungsdaten_AV!B:B,A796,Anlagenbewegungsdaten_AV!C:C),3)</f>
        <v>0</v>
      </c>
      <c r="N796" s="328">
        <f>IF(ISBLANK(L796),ROUND(SUMIF(Anlagenbewegungsdaten_AV!B:B,A796,Anlagenbewegungsdaten_AV!D:D),2),ROUND(M796*L796%,2))</f>
        <v>0</v>
      </c>
      <c r="O796" s="328">
        <f>ROUND(N796-SUMIF(Anlagenbewegungsdaten_AV!B:B,A796,Anlagenbewegungsdaten_AV!D:D),3)</f>
        <v>0</v>
      </c>
    </row>
    <row r="797" spans="1:15" ht="15" customHeight="1" x14ac:dyDescent="0.25">
      <c r="A797" s="261" t="s">
        <v>2706</v>
      </c>
      <c r="B797" s="172" t="s">
        <v>2108</v>
      </c>
      <c r="C797" s="172" t="s">
        <v>4208</v>
      </c>
      <c r="D797" s="172" t="s">
        <v>2596</v>
      </c>
      <c r="E797" s="172" t="s">
        <v>2576</v>
      </c>
      <c r="F797" s="287">
        <v>27.64</v>
      </c>
      <c r="G797" s="331">
        <f>ROUND(SUMIF(Anlagenbewegungsdaten!B:B,A797,Anlagenbewegungsdaten!C:C),3)</f>
        <v>0</v>
      </c>
      <c r="H797" s="332">
        <f>IF(ISBLANK(F797),ROUND(SUMIF(Anlagenbewegungsdaten!B:B,A797,Anlagenbewegungsdaten!D:D),2),ROUND(G797*F797%,2))</f>
        <v>0</v>
      </c>
      <c r="I797" s="332">
        <f>ROUND((H797-SUMIF(Anlagenbewegungsdaten!$B:$B,A797,Anlagenbewegungsdaten!D:D)),3)</f>
        <v>0</v>
      </c>
      <c r="J797" s="333" t="s">
        <v>5179</v>
      </c>
      <c r="K797" s="333" t="s">
        <v>5193</v>
      </c>
      <c r="L797" s="510">
        <v>22.11</v>
      </c>
      <c r="M797" s="330">
        <f>ROUND(SUMIF(Anlagenbewegungsdaten_AV!B:B,A797,Anlagenbewegungsdaten_AV!C:C),3)</f>
        <v>0</v>
      </c>
      <c r="N797" s="328">
        <f>IF(ISBLANK(L797),ROUND(SUMIF(Anlagenbewegungsdaten_AV!B:B,A797,Anlagenbewegungsdaten_AV!D:D),2),ROUND(M797*L797%,2))</f>
        <v>0</v>
      </c>
      <c r="O797" s="328">
        <f>ROUND(N797-SUMIF(Anlagenbewegungsdaten_AV!B:B,A797,Anlagenbewegungsdaten_AV!D:D),3)</f>
        <v>0</v>
      </c>
    </row>
    <row r="798" spans="1:15" ht="15" customHeight="1" x14ac:dyDescent="0.25">
      <c r="A798" s="261" t="s">
        <v>3450</v>
      </c>
      <c r="B798" s="172" t="s">
        <v>2108</v>
      </c>
      <c r="C798" s="172" t="s">
        <v>4208</v>
      </c>
      <c r="D798" s="172" t="s">
        <v>3340</v>
      </c>
      <c r="E798" s="172" t="s">
        <v>3320</v>
      </c>
      <c r="F798" s="287">
        <v>27.61</v>
      </c>
      <c r="G798" s="331">
        <f>ROUND(SUMIF(Anlagenbewegungsdaten!B:B,A798,Anlagenbewegungsdaten!C:C),3)</f>
        <v>0</v>
      </c>
      <c r="H798" s="332">
        <f>IF(ISBLANK(F798),ROUND(SUMIF(Anlagenbewegungsdaten!B:B,A798,Anlagenbewegungsdaten!D:D),2),ROUND(G798*F798%,2))</f>
        <v>0</v>
      </c>
      <c r="I798" s="332">
        <f>ROUND((H798-SUMIF(Anlagenbewegungsdaten!$B:$B,A798,Anlagenbewegungsdaten!D:D)),3)</f>
        <v>0</v>
      </c>
      <c r="J798" s="333" t="s">
        <v>5179</v>
      </c>
      <c r="K798" s="333" t="s">
        <v>5193</v>
      </c>
      <c r="L798" s="510">
        <v>22.09</v>
      </c>
      <c r="M798" s="330">
        <f>ROUND(SUMIF(Anlagenbewegungsdaten_AV!B:B,A798,Anlagenbewegungsdaten_AV!C:C),3)</f>
        <v>0</v>
      </c>
      <c r="N798" s="328">
        <f>IF(ISBLANK(L798),ROUND(SUMIF(Anlagenbewegungsdaten_AV!B:B,A798,Anlagenbewegungsdaten_AV!D:D),2),ROUND(M798*L798%,2))</f>
        <v>0</v>
      </c>
      <c r="O798" s="328">
        <f>ROUND(N798-SUMIF(Anlagenbewegungsdaten_AV!B:B,A798,Anlagenbewegungsdaten_AV!D:D),3)</f>
        <v>0</v>
      </c>
    </row>
    <row r="799" spans="1:15" ht="15" customHeight="1" x14ac:dyDescent="0.25">
      <c r="A799" s="273" t="s">
        <v>4224</v>
      </c>
      <c r="B799" s="191" t="s">
        <v>2108</v>
      </c>
      <c r="C799" s="191" t="s">
        <v>4208</v>
      </c>
      <c r="D799" s="191" t="s">
        <v>4113</v>
      </c>
      <c r="E799" s="191" t="s">
        <v>4093</v>
      </c>
      <c r="F799" s="288">
        <v>27.58</v>
      </c>
      <c r="G799" s="331">
        <f>ROUND(SUMIF(Anlagenbewegungsdaten!B:B,A799,Anlagenbewegungsdaten!C:C),3)</f>
        <v>0</v>
      </c>
      <c r="H799" s="332">
        <f>IF(ISBLANK(F799),ROUND(SUMIF(Anlagenbewegungsdaten!B:B,A799,Anlagenbewegungsdaten!D:D),2),ROUND(G799*F799%,2))</f>
        <v>0</v>
      </c>
      <c r="I799" s="332">
        <f>ROUND((H799-SUMIF(Anlagenbewegungsdaten!$B:$B,A799,Anlagenbewegungsdaten!D:D)),3)</f>
        <v>0</v>
      </c>
      <c r="J799" s="333" t="s">
        <v>5179</v>
      </c>
      <c r="K799" s="333" t="s">
        <v>5193</v>
      </c>
      <c r="L799" s="510">
        <v>22.06</v>
      </c>
      <c r="M799" s="330">
        <f>ROUND(SUMIF(Anlagenbewegungsdaten_AV!B:B,A799,Anlagenbewegungsdaten_AV!C:C),3)</f>
        <v>0</v>
      </c>
      <c r="N799" s="328">
        <f>IF(ISBLANK(L799),ROUND(SUMIF(Anlagenbewegungsdaten_AV!B:B,A799,Anlagenbewegungsdaten_AV!D:D),2),ROUND(M799*L799%,2))</f>
        <v>0</v>
      </c>
      <c r="O799" s="328">
        <f>ROUND(N799-SUMIF(Anlagenbewegungsdaten_AV!B:B,A799,Anlagenbewegungsdaten_AV!D:D),3)</f>
        <v>0</v>
      </c>
    </row>
    <row r="800" spans="1:15" ht="15" customHeight="1" x14ac:dyDescent="0.25">
      <c r="A800" s="261" t="s">
        <v>61</v>
      </c>
      <c r="B800" s="172" t="s">
        <v>2108</v>
      </c>
      <c r="C800" s="172" t="s">
        <v>4208</v>
      </c>
      <c r="D800" s="172" t="s">
        <v>1625</v>
      </c>
      <c r="E800" s="172" t="s">
        <v>2483</v>
      </c>
      <c r="F800" s="287">
        <v>25.67</v>
      </c>
      <c r="G800" s="331">
        <f>ROUND(SUMIF(Anlagenbewegungsdaten!B:B,A800,Anlagenbewegungsdaten!C:C),3)</f>
        <v>0</v>
      </c>
      <c r="H800" s="332">
        <f>IF(ISBLANK(F800),ROUND(SUMIF(Anlagenbewegungsdaten!B:B,A800,Anlagenbewegungsdaten!D:D),2),ROUND(G800*F800%,2))</f>
        <v>0</v>
      </c>
      <c r="I800" s="332">
        <f>ROUND((H800-SUMIF(Anlagenbewegungsdaten!$B:$B,A800,Anlagenbewegungsdaten!D:D)),3)</f>
        <v>0</v>
      </c>
      <c r="J800" s="333" t="s">
        <v>5179</v>
      </c>
      <c r="K800" s="333" t="s">
        <v>5193</v>
      </c>
      <c r="L800" s="510">
        <v>20.54</v>
      </c>
      <c r="M800" s="330">
        <f>ROUND(SUMIF(Anlagenbewegungsdaten_AV!B:B,A800,Anlagenbewegungsdaten_AV!C:C),3)</f>
        <v>0</v>
      </c>
      <c r="N800" s="328">
        <f>IF(ISBLANK(L800),ROUND(SUMIF(Anlagenbewegungsdaten_AV!B:B,A800,Anlagenbewegungsdaten_AV!D:D),2),ROUND(M800*L800%,2))</f>
        <v>0</v>
      </c>
      <c r="O800" s="328">
        <f>ROUND(N800-SUMIF(Anlagenbewegungsdaten_AV!B:B,A800,Anlagenbewegungsdaten_AV!D:D),3)</f>
        <v>0</v>
      </c>
    </row>
    <row r="801" spans="1:15" ht="15" customHeight="1" x14ac:dyDescent="0.25">
      <c r="A801" s="261" t="s">
        <v>62</v>
      </c>
      <c r="B801" s="172" t="s">
        <v>2108</v>
      </c>
      <c r="C801" s="172" t="s">
        <v>4208</v>
      </c>
      <c r="D801" s="172" t="s">
        <v>63</v>
      </c>
      <c r="E801" s="172" t="s">
        <v>2486</v>
      </c>
      <c r="F801" s="287">
        <v>27.67</v>
      </c>
      <c r="G801" s="331">
        <f>ROUND(SUMIF(Anlagenbewegungsdaten!B:B,A801,Anlagenbewegungsdaten!C:C),3)</f>
        <v>0</v>
      </c>
      <c r="H801" s="332">
        <f>IF(ISBLANK(F801),ROUND(SUMIF(Anlagenbewegungsdaten!B:B,A801,Anlagenbewegungsdaten!D:D),2),ROUND(G801*F801%,2))</f>
        <v>0</v>
      </c>
      <c r="I801" s="332">
        <f>ROUND((H801-SUMIF(Anlagenbewegungsdaten!$B:$B,A801,Anlagenbewegungsdaten!D:D)),3)</f>
        <v>0</v>
      </c>
      <c r="J801" s="333" t="s">
        <v>5179</v>
      </c>
      <c r="K801" s="333" t="s">
        <v>5193</v>
      </c>
      <c r="L801" s="510">
        <v>22.14</v>
      </c>
      <c r="M801" s="330">
        <f>ROUND(SUMIF(Anlagenbewegungsdaten_AV!B:B,A801,Anlagenbewegungsdaten_AV!C:C),3)</f>
        <v>0</v>
      </c>
      <c r="N801" s="328">
        <f>IF(ISBLANK(L801),ROUND(SUMIF(Anlagenbewegungsdaten_AV!B:B,A801,Anlagenbewegungsdaten_AV!D:D),2),ROUND(M801*L801%,2))</f>
        <v>0</v>
      </c>
      <c r="O801" s="328">
        <f>ROUND(N801-SUMIF(Anlagenbewegungsdaten_AV!B:B,A801,Anlagenbewegungsdaten_AV!D:D),3)</f>
        <v>0</v>
      </c>
    </row>
    <row r="802" spans="1:15" ht="15" customHeight="1" x14ac:dyDescent="0.25">
      <c r="A802" s="261" t="s">
        <v>64</v>
      </c>
      <c r="B802" s="172" t="s">
        <v>2108</v>
      </c>
      <c r="C802" s="172" t="s">
        <v>4208</v>
      </c>
      <c r="D802" s="182" t="s">
        <v>1627</v>
      </c>
      <c r="E802" s="172" t="s">
        <v>1560</v>
      </c>
      <c r="F802" s="287">
        <v>28.67</v>
      </c>
      <c r="G802" s="331">
        <f>ROUND(SUMIF(Anlagenbewegungsdaten!B:B,A802,Anlagenbewegungsdaten!C:C),3)</f>
        <v>0</v>
      </c>
      <c r="H802" s="332">
        <f>IF(ISBLANK(F802),ROUND(SUMIF(Anlagenbewegungsdaten!B:B,A802,Anlagenbewegungsdaten!D:D),2),ROUND(G802*F802%,2))</f>
        <v>0</v>
      </c>
      <c r="I802" s="332">
        <f>ROUND((H802-SUMIF(Anlagenbewegungsdaten!$B:$B,A802,Anlagenbewegungsdaten!D:D)),3)</f>
        <v>0</v>
      </c>
      <c r="J802" s="333" t="s">
        <v>5179</v>
      </c>
      <c r="K802" s="333" t="s">
        <v>5193</v>
      </c>
      <c r="L802" s="510">
        <v>22.94</v>
      </c>
      <c r="M802" s="330">
        <f>ROUND(SUMIF(Anlagenbewegungsdaten_AV!B:B,A802,Anlagenbewegungsdaten_AV!C:C),3)</f>
        <v>0</v>
      </c>
      <c r="N802" s="328">
        <f>IF(ISBLANK(L802),ROUND(SUMIF(Anlagenbewegungsdaten_AV!B:B,A802,Anlagenbewegungsdaten_AV!D:D),2),ROUND(M802*L802%,2))</f>
        <v>0</v>
      </c>
      <c r="O802" s="328">
        <f>ROUND(N802-SUMIF(Anlagenbewegungsdaten_AV!B:B,A802,Anlagenbewegungsdaten_AV!D:D),3)</f>
        <v>0</v>
      </c>
    </row>
    <row r="803" spans="1:15" ht="15" customHeight="1" x14ac:dyDescent="0.25">
      <c r="A803" s="261" t="s">
        <v>65</v>
      </c>
      <c r="B803" s="172" t="s">
        <v>2108</v>
      </c>
      <c r="C803" s="172" t="s">
        <v>4208</v>
      </c>
      <c r="D803" s="172" t="s">
        <v>1629</v>
      </c>
      <c r="E803" s="172" t="s">
        <v>1563</v>
      </c>
      <c r="F803" s="287">
        <v>28.67</v>
      </c>
      <c r="G803" s="331">
        <f>ROUND(SUMIF(Anlagenbewegungsdaten!B:B,A803,Anlagenbewegungsdaten!C:C),3)</f>
        <v>0</v>
      </c>
      <c r="H803" s="332">
        <f>IF(ISBLANK(F803),ROUND(SUMIF(Anlagenbewegungsdaten!B:B,A803,Anlagenbewegungsdaten!D:D),2),ROUND(G803*F803%,2))</f>
        <v>0</v>
      </c>
      <c r="I803" s="332">
        <f>ROUND((H803-SUMIF(Anlagenbewegungsdaten!$B:$B,A803,Anlagenbewegungsdaten!D:D)),3)</f>
        <v>0</v>
      </c>
      <c r="J803" s="333" t="s">
        <v>5179</v>
      </c>
      <c r="K803" s="333" t="s">
        <v>5193</v>
      </c>
      <c r="L803" s="510">
        <v>22.94</v>
      </c>
      <c r="M803" s="330">
        <f>ROUND(SUMIF(Anlagenbewegungsdaten_AV!B:B,A803,Anlagenbewegungsdaten_AV!C:C),3)</f>
        <v>0</v>
      </c>
      <c r="N803" s="328">
        <f>IF(ISBLANK(L803),ROUND(SUMIF(Anlagenbewegungsdaten_AV!B:B,A803,Anlagenbewegungsdaten_AV!D:D),2),ROUND(M803*L803%,2))</f>
        <v>0</v>
      </c>
      <c r="O803" s="328">
        <f>ROUND(N803-SUMIF(Anlagenbewegungsdaten_AV!B:B,A803,Anlagenbewegungsdaten_AV!D:D),3)</f>
        <v>0</v>
      </c>
    </row>
    <row r="804" spans="1:15" ht="15" customHeight="1" x14ac:dyDescent="0.25">
      <c r="A804" s="261" t="s">
        <v>2707</v>
      </c>
      <c r="B804" s="172" t="s">
        <v>2108</v>
      </c>
      <c r="C804" s="172" t="s">
        <v>4208</v>
      </c>
      <c r="D804" s="172" t="s">
        <v>2598</v>
      </c>
      <c r="E804" s="172" t="s">
        <v>2576</v>
      </c>
      <c r="F804" s="287">
        <v>28.64</v>
      </c>
      <c r="G804" s="331">
        <f>ROUND(SUMIF(Anlagenbewegungsdaten!B:B,A804,Anlagenbewegungsdaten!C:C),3)</f>
        <v>0</v>
      </c>
      <c r="H804" s="332">
        <f>IF(ISBLANK(F804),ROUND(SUMIF(Anlagenbewegungsdaten!B:B,A804,Anlagenbewegungsdaten!D:D),2),ROUND(G804*F804%,2))</f>
        <v>0</v>
      </c>
      <c r="I804" s="332">
        <f>ROUND((H804-SUMIF(Anlagenbewegungsdaten!$B:$B,A804,Anlagenbewegungsdaten!D:D)),3)</f>
        <v>0</v>
      </c>
      <c r="J804" s="333" t="s">
        <v>5179</v>
      </c>
      <c r="K804" s="333" t="s">
        <v>5193</v>
      </c>
      <c r="L804" s="510">
        <v>22.91</v>
      </c>
      <c r="M804" s="330">
        <f>ROUND(SUMIF(Anlagenbewegungsdaten_AV!B:B,A804,Anlagenbewegungsdaten_AV!C:C),3)</f>
        <v>0</v>
      </c>
      <c r="N804" s="328">
        <f>IF(ISBLANK(L804),ROUND(SUMIF(Anlagenbewegungsdaten_AV!B:B,A804,Anlagenbewegungsdaten_AV!D:D),2),ROUND(M804*L804%,2))</f>
        <v>0</v>
      </c>
      <c r="O804" s="328">
        <f>ROUND(N804-SUMIF(Anlagenbewegungsdaten_AV!B:B,A804,Anlagenbewegungsdaten_AV!D:D),3)</f>
        <v>0</v>
      </c>
    </row>
    <row r="805" spans="1:15" ht="15" customHeight="1" x14ac:dyDescent="0.25">
      <c r="A805" s="261" t="s">
        <v>3451</v>
      </c>
      <c r="B805" s="172" t="s">
        <v>2108</v>
      </c>
      <c r="C805" s="172" t="s">
        <v>4208</v>
      </c>
      <c r="D805" s="172" t="s">
        <v>3342</v>
      </c>
      <c r="E805" s="172" t="s">
        <v>3320</v>
      </c>
      <c r="F805" s="287">
        <v>28.61</v>
      </c>
      <c r="G805" s="331">
        <f>ROUND(SUMIF(Anlagenbewegungsdaten!B:B,A805,Anlagenbewegungsdaten!C:C),3)</f>
        <v>0</v>
      </c>
      <c r="H805" s="332">
        <f>IF(ISBLANK(F805),ROUND(SUMIF(Anlagenbewegungsdaten!B:B,A805,Anlagenbewegungsdaten!D:D),2),ROUND(G805*F805%,2))</f>
        <v>0</v>
      </c>
      <c r="I805" s="332">
        <f>ROUND((H805-SUMIF(Anlagenbewegungsdaten!$B:$B,A805,Anlagenbewegungsdaten!D:D)),3)</f>
        <v>0</v>
      </c>
      <c r="J805" s="333" t="s">
        <v>5179</v>
      </c>
      <c r="K805" s="333" t="s">
        <v>5193</v>
      </c>
      <c r="L805" s="510">
        <v>22.89</v>
      </c>
      <c r="M805" s="330">
        <f>ROUND(SUMIF(Anlagenbewegungsdaten_AV!B:B,A805,Anlagenbewegungsdaten_AV!C:C),3)</f>
        <v>0</v>
      </c>
      <c r="N805" s="328">
        <f>IF(ISBLANK(L805),ROUND(SUMIF(Anlagenbewegungsdaten_AV!B:B,A805,Anlagenbewegungsdaten_AV!D:D),2),ROUND(M805*L805%,2))</f>
        <v>0</v>
      </c>
      <c r="O805" s="328">
        <f>ROUND(N805-SUMIF(Anlagenbewegungsdaten_AV!B:B,A805,Anlagenbewegungsdaten_AV!D:D),3)</f>
        <v>0</v>
      </c>
    </row>
    <row r="806" spans="1:15" ht="15" customHeight="1" x14ac:dyDescent="0.25">
      <c r="A806" s="273" t="s">
        <v>4225</v>
      </c>
      <c r="B806" s="191" t="s">
        <v>2108</v>
      </c>
      <c r="C806" s="191" t="s">
        <v>4208</v>
      </c>
      <c r="D806" s="191" t="s">
        <v>4115</v>
      </c>
      <c r="E806" s="191" t="s">
        <v>4093</v>
      </c>
      <c r="F806" s="288">
        <v>28.58</v>
      </c>
      <c r="G806" s="331">
        <f>ROUND(SUMIF(Anlagenbewegungsdaten!B:B,A806,Anlagenbewegungsdaten!C:C),3)</f>
        <v>0</v>
      </c>
      <c r="H806" s="332">
        <f>IF(ISBLANK(F806),ROUND(SUMIF(Anlagenbewegungsdaten!B:B,A806,Anlagenbewegungsdaten!D:D),2),ROUND(G806*F806%,2))</f>
        <v>0</v>
      </c>
      <c r="I806" s="332">
        <f>ROUND((H806-SUMIF(Anlagenbewegungsdaten!$B:$B,A806,Anlagenbewegungsdaten!D:D)),3)</f>
        <v>0</v>
      </c>
      <c r="J806" s="333" t="s">
        <v>5179</v>
      </c>
      <c r="K806" s="333" t="s">
        <v>5193</v>
      </c>
      <c r="L806" s="510">
        <v>22.86</v>
      </c>
      <c r="M806" s="330">
        <f>ROUND(SUMIF(Anlagenbewegungsdaten_AV!B:B,A806,Anlagenbewegungsdaten_AV!C:C),3)</f>
        <v>0</v>
      </c>
      <c r="N806" s="328">
        <f>IF(ISBLANK(L806),ROUND(SUMIF(Anlagenbewegungsdaten_AV!B:B,A806,Anlagenbewegungsdaten_AV!D:D),2),ROUND(M806*L806%,2))</f>
        <v>0</v>
      </c>
      <c r="O806" s="328">
        <f>ROUND(N806-SUMIF(Anlagenbewegungsdaten_AV!B:B,A806,Anlagenbewegungsdaten_AV!D:D),3)</f>
        <v>0</v>
      </c>
    </row>
    <row r="807" spans="1:15" ht="15" customHeight="1" x14ac:dyDescent="0.25">
      <c r="A807" s="268" t="s">
        <v>2490</v>
      </c>
      <c r="B807" s="175" t="s">
        <v>2108</v>
      </c>
      <c r="C807" s="175" t="s">
        <v>4208</v>
      </c>
      <c r="D807" s="175" t="s">
        <v>2491</v>
      </c>
      <c r="E807" s="175" t="s">
        <v>2483</v>
      </c>
      <c r="F807" s="291">
        <v>13.67</v>
      </c>
      <c r="G807" s="331">
        <f>ROUND(SUMIF(Anlagenbewegungsdaten!B:B,A807,Anlagenbewegungsdaten!C:C),3)</f>
        <v>0</v>
      </c>
      <c r="H807" s="332">
        <f>IF(ISBLANK(F807),ROUND(SUMIF(Anlagenbewegungsdaten!B:B,A807,Anlagenbewegungsdaten!D:D),2),ROUND(G807*F807%,2))</f>
        <v>0</v>
      </c>
      <c r="I807" s="332">
        <f>ROUND((H807-SUMIF(Anlagenbewegungsdaten!$B:$B,A807,Anlagenbewegungsdaten!D:D)),3)</f>
        <v>0</v>
      </c>
      <c r="J807" s="333" t="s">
        <v>5179</v>
      </c>
      <c r="K807" s="333" t="s">
        <v>5193</v>
      </c>
      <c r="L807" s="510">
        <v>10.94</v>
      </c>
      <c r="M807" s="330">
        <f>ROUND(SUMIF(Anlagenbewegungsdaten_AV!B:B,A807,Anlagenbewegungsdaten_AV!C:C),3)</f>
        <v>0</v>
      </c>
      <c r="N807" s="328">
        <f>IF(ISBLANK(L807),ROUND(SUMIF(Anlagenbewegungsdaten_AV!B:B,A807,Anlagenbewegungsdaten_AV!D:D),2),ROUND(M807*L807%,2))</f>
        <v>0</v>
      </c>
      <c r="O807" s="328">
        <f>ROUND(N807-SUMIF(Anlagenbewegungsdaten_AV!B:B,A807,Anlagenbewegungsdaten_AV!D:D),3)</f>
        <v>0</v>
      </c>
    </row>
    <row r="808" spans="1:15" ht="15" customHeight="1" x14ac:dyDescent="0.25">
      <c r="A808" s="268" t="s">
        <v>2492</v>
      </c>
      <c r="B808" s="175" t="s">
        <v>2108</v>
      </c>
      <c r="C808" s="175" t="s">
        <v>4208</v>
      </c>
      <c r="D808" s="176" t="s">
        <v>66</v>
      </c>
      <c r="E808" s="175" t="s">
        <v>2486</v>
      </c>
      <c r="F808" s="291">
        <v>15.67</v>
      </c>
      <c r="G808" s="331">
        <f>ROUND(SUMIF(Anlagenbewegungsdaten!B:B,A808,Anlagenbewegungsdaten!C:C),3)</f>
        <v>0</v>
      </c>
      <c r="H808" s="332">
        <f>IF(ISBLANK(F808),ROUND(SUMIF(Anlagenbewegungsdaten!B:B,A808,Anlagenbewegungsdaten!D:D),2),ROUND(G808*F808%,2))</f>
        <v>0</v>
      </c>
      <c r="I808" s="332">
        <f>ROUND((H808-SUMIF(Anlagenbewegungsdaten!$B:$B,A808,Anlagenbewegungsdaten!D:D)),3)</f>
        <v>0</v>
      </c>
      <c r="J808" s="333" t="s">
        <v>5179</v>
      </c>
      <c r="K808" s="333" t="s">
        <v>5193</v>
      </c>
      <c r="L808" s="510">
        <v>12.54</v>
      </c>
      <c r="M808" s="330">
        <f>ROUND(SUMIF(Anlagenbewegungsdaten_AV!B:B,A808,Anlagenbewegungsdaten_AV!C:C),3)</f>
        <v>0</v>
      </c>
      <c r="N808" s="328">
        <f>IF(ISBLANK(L808),ROUND(SUMIF(Anlagenbewegungsdaten_AV!B:B,A808,Anlagenbewegungsdaten_AV!D:D),2),ROUND(M808*L808%,2))</f>
        <v>0</v>
      </c>
      <c r="O808" s="328">
        <f>ROUND(N808-SUMIF(Anlagenbewegungsdaten_AV!B:B,A808,Anlagenbewegungsdaten_AV!D:D),3)</f>
        <v>0</v>
      </c>
    </row>
    <row r="809" spans="1:15" ht="15" customHeight="1" x14ac:dyDescent="0.25">
      <c r="A809" s="261" t="s">
        <v>67</v>
      </c>
      <c r="B809" s="171" t="s">
        <v>2108</v>
      </c>
      <c r="C809" s="171" t="s">
        <v>4208</v>
      </c>
      <c r="D809" s="172" t="s">
        <v>68</v>
      </c>
      <c r="E809" s="172" t="s">
        <v>1560</v>
      </c>
      <c r="F809" s="287">
        <v>16.670000000000002</v>
      </c>
      <c r="G809" s="331">
        <f>ROUND(SUMIF(Anlagenbewegungsdaten!B:B,A809,Anlagenbewegungsdaten!C:C),3)</f>
        <v>0</v>
      </c>
      <c r="H809" s="332">
        <f>IF(ISBLANK(F809),ROUND(SUMIF(Anlagenbewegungsdaten!B:B,A809,Anlagenbewegungsdaten!D:D),2),ROUND(G809*F809%,2))</f>
        <v>0</v>
      </c>
      <c r="I809" s="332">
        <f>ROUND((H809-SUMIF(Anlagenbewegungsdaten!$B:$B,A809,Anlagenbewegungsdaten!D:D)),3)</f>
        <v>0</v>
      </c>
      <c r="J809" s="333" t="s">
        <v>5179</v>
      </c>
      <c r="K809" s="333" t="s">
        <v>5193</v>
      </c>
      <c r="L809" s="510">
        <v>13.34</v>
      </c>
      <c r="M809" s="330">
        <f>ROUND(SUMIF(Anlagenbewegungsdaten_AV!B:B,A809,Anlagenbewegungsdaten_AV!C:C),3)</f>
        <v>0</v>
      </c>
      <c r="N809" s="328">
        <f>IF(ISBLANK(L809),ROUND(SUMIF(Anlagenbewegungsdaten_AV!B:B,A809,Anlagenbewegungsdaten_AV!D:D),2),ROUND(M809*L809%,2))</f>
        <v>0</v>
      </c>
      <c r="O809" s="328">
        <f>ROUND(N809-SUMIF(Anlagenbewegungsdaten_AV!B:B,A809,Anlagenbewegungsdaten_AV!D:D),3)</f>
        <v>0</v>
      </c>
    </row>
    <row r="810" spans="1:15" ht="15" customHeight="1" x14ac:dyDescent="0.25">
      <c r="A810" s="261" t="s">
        <v>69</v>
      </c>
      <c r="B810" s="171" t="s">
        <v>2108</v>
      </c>
      <c r="C810" s="171" t="s">
        <v>4208</v>
      </c>
      <c r="D810" s="172" t="s">
        <v>70</v>
      </c>
      <c r="E810" s="171" t="s">
        <v>1563</v>
      </c>
      <c r="F810" s="287">
        <v>16.670000000000002</v>
      </c>
      <c r="G810" s="331">
        <f>ROUND(SUMIF(Anlagenbewegungsdaten!B:B,A810,Anlagenbewegungsdaten!C:C),3)</f>
        <v>0</v>
      </c>
      <c r="H810" s="332">
        <f>IF(ISBLANK(F810),ROUND(SUMIF(Anlagenbewegungsdaten!B:B,A810,Anlagenbewegungsdaten!D:D),2),ROUND(G810*F810%,2))</f>
        <v>0</v>
      </c>
      <c r="I810" s="332">
        <f>ROUND((H810-SUMIF(Anlagenbewegungsdaten!$B:$B,A810,Anlagenbewegungsdaten!D:D)),3)</f>
        <v>0</v>
      </c>
      <c r="J810" s="333" t="s">
        <v>5179</v>
      </c>
      <c r="K810" s="333" t="s">
        <v>5193</v>
      </c>
      <c r="L810" s="510">
        <v>13.34</v>
      </c>
      <c r="M810" s="330">
        <f>ROUND(SUMIF(Anlagenbewegungsdaten_AV!B:B,A810,Anlagenbewegungsdaten_AV!C:C),3)</f>
        <v>0</v>
      </c>
      <c r="N810" s="328">
        <f>IF(ISBLANK(L810),ROUND(SUMIF(Anlagenbewegungsdaten_AV!B:B,A810,Anlagenbewegungsdaten_AV!D:D),2),ROUND(M810*L810%,2))</f>
        <v>0</v>
      </c>
      <c r="O810" s="328">
        <f>ROUND(N810-SUMIF(Anlagenbewegungsdaten_AV!B:B,A810,Anlagenbewegungsdaten_AV!D:D),3)</f>
        <v>0</v>
      </c>
    </row>
    <row r="811" spans="1:15" ht="15" customHeight="1" x14ac:dyDescent="0.25">
      <c r="A811" s="261" t="s">
        <v>2708</v>
      </c>
      <c r="B811" s="171" t="s">
        <v>2108</v>
      </c>
      <c r="C811" s="171" t="s">
        <v>4208</v>
      </c>
      <c r="D811" s="172" t="s">
        <v>2709</v>
      </c>
      <c r="E811" s="172" t="s">
        <v>2576</v>
      </c>
      <c r="F811" s="287">
        <v>16.64</v>
      </c>
      <c r="G811" s="331">
        <f>ROUND(SUMIF(Anlagenbewegungsdaten!B:B,A811,Anlagenbewegungsdaten!C:C),3)</f>
        <v>0</v>
      </c>
      <c r="H811" s="332">
        <f>IF(ISBLANK(F811),ROUND(SUMIF(Anlagenbewegungsdaten!B:B,A811,Anlagenbewegungsdaten!D:D),2),ROUND(G811*F811%,2))</f>
        <v>0</v>
      </c>
      <c r="I811" s="332">
        <f>ROUND((H811-SUMIF(Anlagenbewegungsdaten!$B:$B,A811,Anlagenbewegungsdaten!D:D)),3)</f>
        <v>0</v>
      </c>
      <c r="J811" s="333" t="s">
        <v>5179</v>
      </c>
      <c r="K811" s="333" t="s">
        <v>5193</v>
      </c>
      <c r="L811" s="510">
        <v>13.31</v>
      </c>
      <c r="M811" s="330">
        <f>ROUND(SUMIF(Anlagenbewegungsdaten_AV!B:B,A811,Anlagenbewegungsdaten_AV!C:C),3)</f>
        <v>0</v>
      </c>
      <c r="N811" s="328">
        <f>IF(ISBLANK(L811),ROUND(SUMIF(Anlagenbewegungsdaten_AV!B:B,A811,Anlagenbewegungsdaten_AV!D:D),2),ROUND(M811*L811%,2))</f>
        <v>0</v>
      </c>
      <c r="O811" s="328">
        <f>ROUND(N811-SUMIF(Anlagenbewegungsdaten_AV!B:B,A811,Anlagenbewegungsdaten_AV!D:D),3)</f>
        <v>0</v>
      </c>
    </row>
    <row r="812" spans="1:15" ht="15" customHeight="1" x14ac:dyDescent="0.25">
      <c r="A812" s="261" t="s">
        <v>3452</v>
      </c>
      <c r="B812" s="171" t="s">
        <v>2108</v>
      </c>
      <c r="C812" s="171" t="s">
        <v>4208</v>
      </c>
      <c r="D812" s="172" t="s">
        <v>3453</v>
      </c>
      <c r="E812" s="172" t="s">
        <v>3320</v>
      </c>
      <c r="F812" s="287">
        <v>16.61</v>
      </c>
      <c r="G812" s="331">
        <f>ROUND(SUMIF(Anlagenbewegungsdaten!B:B,A812,Anlagenbewegungsdaten!C:C),3)</f>
        <v>0</v>
      </c>
      <c r="H812" s="332">
        <f>IF(ISBLANK(F812),ROUND(SUMIF(Anlagenbewegungsdaten!B:B,A812,Anlagenbewegungsdaten!D:D),2),ROUND(G812*F812%,2))</f>
        <v>0</v>
      </c>
      <c r="I812" s="332">
        <f>ROUND((H812-SUMIF(Anlagenbewegungsdaten!$B:$B,A812,Anlagenbewegungsdaten!D:D)),3)</f>
        <v>0</v>
      </c>
      <c r="J812" s="333" t="s">
        <v>5179</v>
      </c>
      <c r="K812" s="333" t="s">
        <v>5193</v>
      </c>
      <c r="L812" s="510">
        <v>13.29</v>
      </c>
      <c r="M812" s="330">
        <f>ROUND(SUMIF(Anlagenbewegungsdaten_AV!B:B,A812,Anlagenbewegungsdaten_AV!C:C),3)</f>
        <v>0</v>
      </c>
      <c r="N812" s="328">
        <f>IF(ISBLANK(L812),ROUND(SUMIF(Anlagenbewegungsdaten_AV!B:B,A812,Anlagenbewegungsdaten_AV!D:D),2),ROUND(M812*L812%,2))</f>
        <v>0</v>
      </c>
      <c r="O812" s="328">
        <f>ROUND(N812-SUMIF(Anlagenbewegungsdaten_AV!B:B,A812,Anlagenbewegungsdaten_AV!D:D),3)</f>
        <v>0</v>
      </c>
    </row>
    <row r="813" spans="1:15" ht="15" customHeight="1" x14ac:dyDescent="0.25">
      <c r="A813" s="273" t="s">
        <v>4226</v>
      </c>
      <c r="B813" s="192" t="s">
        <v>2108</v>
      </c>
      <c r="C813" s="192" t="s">
        <v>4208</v>
      </c>
      <c r="D813" s="191" t="s">
        <v>4227</v>
      </c>
      <c r="E813" s="191" t="s">
        <v>4093</v>
      </c>
      <c r="F813" s="288">
        <v>16.579999999999998</v>
      </c>
      <c r="G813" s="331">
        <f>ROUND(SUMIF(Anlagenbewegungsdaten!B:B,A813,Anlagenbewegungsdaten!C:C),3)</f>
        <v>0</v>
      </c>
      <c r="H813" s="332">
        <f>IF(ISBLANK(F813),ROUND(SUMIF(Anlagenbewegungsdaten!B:B,A813,Anlagenbewegungsdaten!D:D),2),ROUND(G813*F813%,2))</f>
        <v>0</v>
      </c>
      <c r="I813" s="332">
        <f>ROUND((H813-SUMIF(Anlagenbewegungsdaten!$B:$B,A813,Anlagenbewegungsdaten!D:D)),3)</f>
        <v>0</v>
      </c>
      <c r="J813" s="333" t="s">
        <v>5179</v>
      </c>
      <c r="K813" s="333" t="s">
        <v>5193</v>
      </c>
      <c r="L813" s="510">
        <v>13.26</v>
      </c>
      <c r="M813" s="330">
        <f>ROUND(SUMIF(Anlagenbewegungsdaten_AV!B:B,A813,Anlagenbewegungsdaten_AV!C:C),3)</f>
        <v>0</v>
      </c>
      <c r="N813" s="328">
        <f>IF(ISBLANK(L813),ROUND(SUMIF(Anlagenbewegungsdaten_AV!B:B,A813,Anlagenbewegungsdaten_AV!D:D),2),ROUND(M813*L813%,2))</f>
        <v>0</v>
      </c>
      <c r="O813" s="328">
        <f>ROUND(N813-SUMIF(Anlagenbewegungsdaten_AV!B:B,A813,Anlagenbewegungsdaten_AV!D:D),3)</f>
        <v>0</v>
      </c>
    </row>
    <row r="814" spans="1:15" ht="15" customHeight="1" x14ac:dyDescent="0.25">
      <c r="A814" s="261" t="s">
        <v>71</v>
      </c>
      <c r="B814" s="171" t="s">
        <v>2108</v>
      </c>
      <c r="C814" s="171" t="s">
        <v>4208</v>
      </c>
      <c r="D814" s="172" t="s">
        <v>1901</v>
      </c>
      <c r="E814" s="171" t="s">
        <v>2483</v>
      </c>
      <c r="F814" s="287">
        <v>14.67</v>
      </c>
      <c r="G814" s="331">
        <f>ROUND(SUMIF(Anlagenbewegungsdaten!B:B,A814,Anlagenbewegungsdaten!C:C),3)</f>
        <v>0</v>
      </c>
      <c r="H814" s="332">
        <f>IF(ISBLANK(F814),ROUND(SUMIF(Anlagenbewegungsdaten!B:B,A814,Anlagenbewegungsdaten!D:D),2),ROUND(G814*F814%,2))</f>
        <v>0</v>
      </c>
      <c r="I814" s="332">
        <f>ROUND((H814-SUMIF(Anlagenbewegungsdaten!$B:$B,A814,Anlagenbewegungsdaten!D:D)),3)</f>
        <v>0</v>
      </c>
      <c r="J814" s="333" t="s">
        <v>5179</v>
      </c>
      <c r="K814" s="333" t="s">
        <v>5193</v>
      </c>
      <c r="L814" s="510">
        <v>11.74</v>
      </c>
      <c r="M814" s="330">
        <f>ROUND(SUMIF(Anlagenbewegungsdaten_AV!B:B,A814,Anlagenbewegungsdaten_AV!C:C),3)</f>
        <v>0</v>
      </c>
      <c r="N814" s="328">
        <f>IF(ISBLANK(L814),ROUND(SUMIF(Anlagenbewegungsdaten_AV!B:B,A814,Anlagenbewegungsdaten_AV!D:D),2),ROUND(M814*L814%,2))</f>
        <v>0</v>
      </c>
      <c r="O814" s="328">
        <f>ROUND(N814-SUMIF(Anlagenbewegungsdaten_AV!B:B,A814,Anlagenbewegungsdaten_AV!D:D),3)</f>
        <v>0</v>
      </c>
    </row>
    <row r="815" spans="1:15" ht="15" customHeight="1" x14ac:dyDescent="0.25">
      <c r="A815" s="261" t="s">
        <v>1902</v>
      </c>
      <c r="B815" s="171" t="s">
        <v>2108</v>
      </c>
      <c r="C815" s="171" t="s">
        <v>4208</v>
      </c>
      <c r="D815" s="172" t="s">
        <v>1903</v>
      </c>
      <c r="E815" s="171" t="s">
        <v>2486</v>
      </c>
      <c r="F815" s="287">
        <v>16.670000000000002</v>
      </c>
      <c r="G815" s="331">
        <f>ROUND(SUMIF(Anlagenbewegungsdaten!B:B,A815,Anlagenbewegungsdaten!C:C),3)</f>
        <v>0</v>
      </c>
      <c r="H815" s="332">
        <f>IF(ISBLANK(F815),ROUND(SUMIF(Anlagenbewegungsdaten!B:B,A815,Anlagenbewegungsdaten!D:D),2),ROUND(G815*F815%,2))</f>
        <v>0</v>
      </c>
      <c r="I815" s="332">
        <f>ROUND((H815-SUMIF(Anlagenbewegungsdaten!$B:$B,A815,Anlagenbewegungsdaten!D:D)),3)</f>
        <v>0</v>
      </c>
      <c r="J815" s="333" t="s">
        <v>5179</v>
      </c>
      <c r="K815" s="333" t="s">
        <v>5193</v>
      </c>
      <c r="L815" s="510">
        <v>13.34</v>
      </c>
      <c r="M815" s="330">
        <f>ROUND(SUMIF(Anlagenbewegungsdaten_AV!B:B,A815,Anlagenbewegungsdaten_AV!C:C),3)</f>
        <v>0</v>
      </c>
      <c r="N815" s="328">
        <f>IF(ISBLANK(L815),ROUND(SUMIF(Anlagenbewegungsdaten_AV!B:B,A815,Anlagenbewegungsdaten_AV!D:D),2),ROUND(M815*L815%,2))</f>
        <v>0</v>
      </c>
      <c r="O815" s="328">
        <f>ROUND(N815-SUMIF(Anlagenbewegungsdaten_AV!B:B,A815,Anlagenbewegungsdaten_AV!D:D),3)</f>
        <v>0</v>
      </c>
    </row>
    <row r="816" spans="1:15" ht="15" customHeight="1" x14ac:dyDescent="0.25">
      <c r="A816" s="261" t="s">
        <v>1904</v>
      </c>
      <c r="B816" s="171" t="s">
        <v>2108</v>
      </c>
      <c r="C816" s="171" t="s">
        <v>4208</v>
      </c>
      <c r="D816" s="172" t="s">
        <v>1905</v>
      </c>
      <c r="E816" s="172" t="s">
        <v>1560</v>
      </c>
      <c r="F816" s="287">
        <v>17.670000000000002</v>
      </c>
      <c r="G816" s="331">
        <f>ROUND(SUMIF(Anlagenbewegungsdaten!B:B,A816,Anlagenbewegungsdaten!C:C),3)</f>
        <v>0</v>
      </c>
      <c r="H816" s="332">
        <f>IF(ISBLANK(F816),ROUND(SUMIF(Anlagenbewegungsdaten!B:B,A816,Anlagenbewegungsdaten!D:D),2),ROUND(G816*F816%,2))</f>
        <v>0</v>
      </c>
      <c r="I816" s="332">
        <f>ROUND((H816-SUMIF(Anlagenbewegungsdaten!$B:$B,A816,Anlagenbewegungsdaten!D:D)),3)</f>
        <v>0</v>
      </c>
      <c r="J816" s="333" t="s">
        <v>5179</v>
      </c>
      <c r="K816" s="333" t="s">
        <v>5193</v>
      </c>
      <c r="L816" s="510">
        <v>14.14</v>
      </c>
      <c r="M816" s="330">
        <f>ROUND(SUMIF(Anlagenbewegungsdaten_AV!B:B,A816,Anlagenbewegungsdaten_AV!C:C),3)</f>
        <v>0</v>
      </c>
      <c r="N816" s="328">
        <f>IF(ISBLANK(L816),ROUND(SUMIF(Anlagenbewegungsdaten_AV!B:B,A816,Anlagenbewegungsdaten_AV!D:D),2),ROUND(M816*L816%,2))</f>
        <v>0</v>
      </c>
      <c r="O816" s="328">
        <f>ROUND(N816-SUMIF(Anlagenbewegungsdaten_AV!B:B,A816,Anlagenbewegungsdaten_AV!D:D),3)</f>
        <v>0</v>
      </c>
    </row>
    <row r="817" spans="1:15" ht="15" customHeight="1" x14ac:dyDescent="0.25">
      <c r="A817" s="261" t="s">
        <v>1906</v>
      </c>
      <c r="B817" s="171" t="s">
        <v>2108</v>
      </c>
      <c r="C817" s="171" t="s">
        <v>4208</v>
      </c>
      <c r="D817" s="172" t="s">
        <v>1907</v>
      </c>
      <c r="E817" s="171" t="s">
        <v>1563</v>
      </c>
      <c r="F817" s="287">
        <v>17.670000000000002</v>
      </c>
      <c r="G817" s="331">
        <f>ROUND(SUMIF(Anlagenbewegungsdaten!B:B,A817,Anlagenbewegungsdaten!C:C),3)</f>
        <v>0</v>
      </c>
      <c r="H817" s="332">
        <f>IF(ISBLANK(F817),ROUND(SUMIF(Anlagenbewegungsdaten!B:B,A817,Anlagenbewegungsdaten!D:D),2),ROUND(G817*F817%,2))</f>
        <v>0</v>
      </c>
      <c r="I817" s="332">
        <f>ROUND((H817-SUMIF(Anlagenbewegungsdaten!$B:$B,A817,Anlagenbewegungsdaten!D:D)),3)</f>
        <v>0</v>
      </c>
      <c r="J817" s="333" t="s">
        <v>5179</v>
      </c>
      <c r="K817" s="333" t="s">
        <v>5193</v>
      </c>
      <c r="L817" s="510">
        <v>14.14</v>
      </c>
      <c r="M817" s="330">
        <f>ROUND(SUMIF(Anlagenbewegungsdaten_AV!B:B,A817,Anlagenbewegungsdaten_AV!C:C),3)</f>
        <v>0</v>
      </c>
      <c r="N817" s="328">
        <f>IF(ISBLANK(L817),ROUND(SUMIF(Anlagenbewegungsdaten_AV!B:B,A817,Anlagenbewegungsdaten_AV!D:D),2),ROUND(M817*L817%,2))</f>
        <v>0</v>
      </c>
      <c r="O817" s="328">
        <f>ROUND(N817-SUMIF(Anlagenbewegungsdaten_AV!B:B,A817,Anlagenbewegungsdaten_AV!D:D),3)</f>
        <v>0</v>
      </c>
    </row>
    <row r="818" spans="1:15" ht="15" customHeight="1" x14ac:dyDescent="0.25">
      <c r="A818" s="261" t="s">
        <v>2710</v>
      </c>
      <c r="B818" s="171" t="s">
        <v>2108</v>
      </c>
      <c r="C818" s="171" t="s">
        <v>4208</v>
      </c>
      <c r="D818" s="172" t="s">
        <v>2711</v>
      </c>
      <c r="E818" s="172" t="s">
        <v>2576</v>
      </c>
      <c r="F818" s="287">
        <v>17.64</v>
      </c>
      <c r="G818" s="331">
        <f>ROUND(SUMIF(Anlagenbewegungsdaten!B:B,A818,Anlagenbewegungsdaten!C:C),3)</f>
        <v>0</v>
      </c>
      <c r="H818" s="332">
        <f>IF(ISBLANK(F818),ROUND(SUMIF(Anlagenbewegungsdaten!B:B,A818,Anlagenbewegungsdaten!D:D),2),ROUND(G818*F818%,2))</f>
        <v>0</v>
      </c>
      <c r="I818" s="332">
        <f>ROUND((H818-SUMIF(Anlagenbewegungsdaten!$B:$B,A818,Anlagenbewegungsdaten!D:D)),3)</f>
        <v>0</v>
      </c>
      <c r="J818" s="333" t="s">
        <v>5179</v>
      </c>
      <c r="K818" s="333" t="s">
        <v>5193</v>
      </c>
      <c r="L818" s="510">
        <v>14.11</v>
      </c>
      <c r="M818" s="330">
        <f>ROUND(SUMIF(Anlagenbewegungsdaten_AV!B:B,A818,Anlagenbewegungsdaten_AV!C:C),3)</f>
        <v>0</v>
      </c>
      <c r="N818" s="328">
        <f>IF(ISBLANK(L818),ROUND(SUMIF(Anlagenbewegungsdaten_AV!B:B,A818,Anlagenbewegungsdaten_AV!D:D),2),ROUND(M818*L818%,2))</f>
        <v>0</v>
      </c>
      <c r="O818" s="328">
        <f>ROUND(N818-SUMIF(Anlagenbewegungsdaten_AV!B:B,A818,Anlagenbewegungsdaten_AV!D:D),3)</f>
        <v>0</v>
      </c>
    </row>
    <row r="819" spans="1:15" ht="15" customHeight="1" x14ac:dyDescent="0.25">
      <c r="A819" s="261" t="s">
        <v>3454</v>
      </c>
      <c r="B819" s="171" t="s">
        <v>2108</v>
      </c>
      <c r="C819" s="171" t="s">
        <v>4208</v>
      </c>
      <c r="D819" s="172" t="s">
        <v>3455</v>
      </c>
      <c r="E819" s="172" t="s">
        <v>3320</v>
      </c>
      <c r="F819" s="287">
        <v>17.61</v>
      </c>
      <c r="G819" s="331">
        <f>ROUND(SUMIF(Anlagenbewegungsdaten!B:B,A819,Anlagenbewegungsdaten!C:C),3)</f>
        <v>0</v>
      </c>
      <c r="H819" s="332">
        <f>IF(ISBLANK(F819),ROUND(SUMIF(Anlagenbewegungsdaten!B:B,A819,Anlagenbewegungsdaten!D:D),2),ROUND(G819*F819%,2))</f>
        <v>0</v>
      </c>
      <c r="I819" s="332">
        <f>ROUND((H819-SUMIF(Anlagenbewegungsdaten!$B:$B,A819,Anlagenbewegungsdaten!D:D)),3)</f>
        <v>0</v>
      </c>
      <c r="J819" s="333" t="s">
        <v>5179</v>
      </c>
      <c r="K819" s="333" t="s">
        <v>5193</v>
      </c>
      <c r="L819" s="510">
        <v>14.09</v>
      </c>
      <c r="M819" s="330">
        <f>ROUND(SUMIF(Anlagenbewegungsdaten_AV!B:B,A819,Anlagenbewegungsdaten_AV!C:C),3)</f>
        <v>0</v>
      </c>
      <c r="N819" s="328">
        <f>IF(ISBLANK(L819),ROUND(SUMIF(Anlagenbewegungsdaten_AV!B:B,A819,Anlagenbewegungsdaten_AV!D:D),2),ROUND(M819*L819%,2))</f>
        <v>0</v>
      </c>
      <c r="O819" s="328">
        <f>ROUND(N819-SUMIF(Anlagenbewegungsdaten_AV!B:B,A819,Anlagenbewegungsdaten_AV!D:D),3)</f>
        <v>0</v>
      </c>
    </row>
    <row r="820" spans="1:15" ht="15" customHeight="1" x14ac:dyDescent="0.25">
      <c r="A820" s="273" t="s">
        <v>4228</v>
      </c>
      <c r="B820" s="192" t="s">
        <v>2108</v>
      </c>
      <c r="C820" s="192" t="s">
        <v>4208</v>
      </c>
      <c r="D820" s="191" t="s">
        <v>4229</v>
      </c>
      <c r="E820" s="191" t="s">
        <v>4093</v>
      </c>
      <c r="F820" s="288">
        <v>17.579999999999998</v>
      </c>
      <c r="G820" s="331">
        <f>ROUND(SUMIF(Anlagenbewegungsdaten!B:B,A820,Anlagenbewegungsdaten!C:C),3)</f>
        <v>0</v>
      </c>
      <c r="H820" s="332">
        <f>IF(ISBLANK(F820),ROUND(SUMIF(Anlagenbewegungsdaten!B:B,A820,Anlagenbewegungsdaten!D:D),2),ROUND(G820*F820%,2))</f>
        <v>0</v>
      </c>
      <c r="I820" s="332">
        <f>ROUND((H820-SUMIF(Anlagenbewegungsdaten!$B:$B,A820,Anlagenbewegungsdaten!D:D)),3)</f>
        <v>0</v>
      </c>
      <c r="J820" s="333" t="s">
        <v>5179</v>
      </c>
      <c r="K820" s="333" t="s">
        <v>5193</v>
      </c>
      <c r="L820" s="510">
        <v>14.06</v>
      </c>
      <c r="M820" s="330">
        <f>ROUND(SUMIF(Anlagenbewegungsdaten_AV!B:B,A820,Anlagenbewegungsdaten_AV!C:C),3)</f>
        <v>0</v>
      </c>
      <c r="N820" s="328">
        <f>IF(ISBLANK(L820),ROUND(SUMIF(Anlagenbewegungsdaten_AV!B:B,A820,Anlagenbewegungsdaten_AV!D:D),2),ROUND(M820*L820%,2))</f>
        <v>0</v>
      </c>
      <c r="O820" s="328">
        <f>ROUND(N820-SUMIF(Anlagenbewegungsdaten_AV!B:B,A820,Anlagenbewegungsdaten_AV!D:D),3)</f>
        <v>0</v>
      </c>
    </row>
    <row r="821" spans="1:15" ht="15" customHeight="1" x14ac:dyDescent="0.25">
      <c r="A821" s="268" t="s">
        <v>2493</v>
      </c>
      <c r="B821" s="175" t="s">
        <v>2108</v>
      </c>
      <c r="C821" s="175" t="s">
        <v>4208</v>
      </c>
      <c r="D821" s="175" t="s">
        <v>2494</v>
      </c>
      <c r="E821" s="175" t="s">
        <v>2483</v>
      </c>
      <c r="F821" s="291">
        <v>19.670000000000002</v>
      </c>
      <c r="G821" s="331">
        <f>ROUND(SUMIF(Anlagenbewegungsdaten!B:B,A821,Anlagenbewegungsdaten!C:C),3)</f>
        <v>0</v>
      </c>
      <c r="H821" s="332">
        <f>IF(ISBLANK(F821),ROUND(SUMIF(Anlagenbewegungsdaten!B:B,A821,Anlagenbewegungsdaten!D:D),2),ROUND(G821*F821%,2))</f>
        <v>0</v>
      </c>
      <c r="I821" s="332">
        <f>ROUND((H821-SUMIF(Anlagenbewegungsdaten!$B:$B,A821,Anlagenbewegungsdaten!D:D)),3)</f>
        <v>0</v>
      </c>
      <c r="J821" s="333" t="s">
        <v>5179</v>
      </c>
      <c r="K821" s="333" t="s">
        <v>5193</v>
      </c>
      <c r="L821" s="510">
        <v>15.74</v>
      </c>
      <c r="M821" s="330">
        <f>ROUND(SUMIF(Anlagenbewegungsdaten_AV!B:B,A821,Anlagenbewegungsdaten_AV!C:C),3)</f>
        <v>0</v>
      </c>
      <c r="N821" s="328">
        <f>IF(ISBLANK(L821),ROUND(SUMIF(Anlagenbewegungsdaten_AV!B:B,A821,Anlagenbewegungsdaten_AV!D:D),2),ROUND(M821*L821%,2))</f>
        <v>0</v>
      </c>
      <c r="O821" s="328">
        <f>ROUND(N821-SUMIF(Anlagenbewegungsdaten_AV!B:B,A821,Anlagenbewegungsdaten_AV!D:D),3)</f>
        <v>0</v>
      </c>
    </row>
    <row r="822" spans="1:15" ht="15" customHeight="1" x14ac:dyDescent="0.25">
      <c r="A822" s="268" t="s">
        <v>2495</v>
      </c>
      <c r="B822" s="175" t="s">
        <v>2108</v>
      </c>
      <c r="C822" s="175" t="s">
        <v>4208</v>
      </c>
      <c r="D822" s="175" t="s">
        <v>2496</v>
      </c>
      <c r="E822" s="175" t="s">
        <v>2486</v>
      </c>
      <c r="F822" s="291">
        <v>21.67</v>
      </c>
      <c r="G822" s="331">
        <f>ROUND(SUMIF(Anlagenbewegungsdaten!B:B,A822,Anlagenbewegungsdaten!C:C),3)</f>
        <v>0</v>
      </c>
      <c r="H822" s="332">
        <f>IF(ISBLANK(F822),ROUND(SUMIF(Anlagenbewegungsdaten!B:B,A822,Anlagenbewegungsdaten!D:D),2),ROUND(G822*F822%,2))</f>
        <v>0</v>
      </c>
      <c r="I822" s="332">
        <f>ROUND((H822-SUMIF(Anlagenbewegungsdaten!$B:$B,A822,Anlagenbewegungsdaten!D:D)),3)</f>
        <v>0</v>
      </c>
      <c r="J822" s="333" t="s">
        <v>5179</v>
      </c>
      <c r="K822" s="333" t="s">
        <v>5193</v>
      </c>
      <c r="L822" s="510">
        <v>17.34</v>
      </c>
      <c r="M822" s="330">
        <f>ROUND(SUMIF(Anlagenbewegungsdaten_AV!B:B,A822,Anlagenbewegungsdaten_AV!C:C),3)</f>
        <v>0</v>
      </c>
      <c r="N822" s="328">
        <f>IF(ISBLANK(L822),ROUND(SUMIF(Anlagenbewegungsdaten_AV!B:B,A822,Anlagenbewegungsdaten_AV!D:D),2),ROUND(M822*L822%,2))</f>
        <v>0</v>
      </c>
      <c r="O822" s="328">
        <f>ROUND(N822-SUMIF(Anlagenbewegungsdaten_AV!B:B,A822,Anlagenbewegungsdaten_AV!D:D),3)</f>
        <v>0</v>
      </c>
    </row>
    <row r="823" spans="1:15" ht="15" customHeight="1" x14ac:dyDescent="0.25">
      <c r="A823" s="261" t="s">
        <v>1908</v>
      </c>
      <c r="B823" s="171" t="s">
        <v>2108</v>
      </c>
      <c r="C823" s="171" t="s">
        <v>4208</v>
      </c>
      <c r="D823" s="172" t="s">
        <v>1909</v>
      </c>
      <c r="E823" s="172" t="s">
        <v>1560</v>
      </c>
      <c r="F823" s="287">
        <v>22.67</v>
      </c>
      <c r="G823" s="331">
        <f>ROUND(SUMIF(Anlagenbewegungsdaten!B:B,A823,Anlagenbewegungsdaten!C:C),3)</f>
        <v>0</v>
      </c>
      <c r="H823" s="332">
        <f>IF(ISBLANK(F823),ROUND(SUMIF(Anlagenbewegungsdaten!B:B,A823,Anlagenbewegungsdaten!D:D),2),ROUND(G823*F823%,2))</f>
        <v>0</v>
      </c>
      <c r="I823" s="332">
        <f>ROUND((H823-SUMIF(Anlagenbewegungsdaten!$B:$B,A823,Anlagenbewegungsdaten!D:D)),3)</f>
        <v>0</v>
      </c>
      <c r="J823" s="333" t="s">
        <v>5179</v>
      </c>
      <c r="K823" s="333" t="s">
        <v>5193</v>
      </c>
      <c r="L823" s="510">
        <v>18.14</v>
      </c>
      <c r="M823" s="330">
        <f>ROUND(SUMIF(Anlagenbewegungsdaten_AV!B:B,A823,Anlagenbewegungsdaten_AV!C:C),3)</f>
        <v>0</v>
      </c>
      <c r="N823" s="328">
        <f>IF(ISBLANK(L823),ROUND(SUMIF(Anlagenbewegungsdaten_AV!B:B,A823,Anlagenbewegungsdaten_AV!D:D),2),ROUND(M823*L823%,2))</f>
        <v>0</v>
      </c>
      <c r="O823" s="328">
        <f>ROUND(N823-SUMIF(Anlagenbewegungsdaten_AV!B:B,A823,Anlagenbewegungsdaten_AV!D:D),3)</f>
        <v>0</v>
      </c>
    </row>
    <row r="824" spans="1:15" ht="15" customHeight="1" x14ac:dyDescent="0.25">
      <c r="A824" s="261" t="s">
        <v>1910</v>
      </c>
      <c r="B824" s="171" t="s">
        <v>2108</v>
      </c>
      <c r="C824" s="171" t="s">
        <v>4208</v>
      </c>
      <c r="D824" s="172" t="s">
        <v>1911</v>
      </c>
      <c r="E824" s="171" t="s">
        <v>1563</v>
      </c>
      <c r="F824" s="287">
        <v>22.67</v>
      </c>
      <c r="G824" s="331">
        <f>ROUND(SUMIF(Anlagenbewegungsdaten!B:B,A824,Anlagenbewegungsdaten!C:C),3)</f>
        <v>0</v>
      </c>
      <c r="H824" s="332">
        <f>IF(ISBLANK(F824),ROUND(SUMIF(Anlagenbewegungsdaten!B:B,A824,Anlagenbewegungsdaten!D:D),2),ROUND(G824*F824%,2))</f>
        <v>0</v>
      </c>
      <c r="I824" s="332">
        <f>ROUND((H824-SUMIF(Anlagenbewegungsdaten!$B:$B,A824,Anlagenbewegungsdaten!D:D)),3)</f>
        <v>0</v>
      </c>
      <c r="J824" s="333" t="s">
        <v>5179</v>
      </c>
      <c r="K824" s="333" t="s">
        <v>5193</v>
      </c>
      <c r="L824" s="510">
        <v>18.14</v>
      </c>
      <c r="M824" s="330">
        <f>ROUND(SUMIF(Anlagenbewegungsdaten_AV!B:B,A824,Anlagenbewegungsdaten_AV!C:C),3)</f>
        <v>0</v>
      </c>
      <c r="N824" s="328">
        <f>IF(ISBLANK(L824),ROUND(SUMIF(Anlagenbewegungsdaten_AV!B:B,A824,Anlagenbewegungsdaten_AV!D:D),2),ROUND(M824*L824%,2))</f>
        <v>0</v>
      </c>
      <c r="O824" s="328">
        <f>ROUND(N824-SUMIF(Anlagenbewegungsdaten_AV!B:B,A824,Anlagenbewegungsdaten_AV!D:D),3)</f>
        <v>0</v>
      </c>
    </row>
    <row r="825" spans="1:15" ht="15" customHeight="1" x14ac:dyDescent="0.25">
      <c r="A825" s="261" t="s">
        <v>2712</v>
      </c>
      <c r="B825" s="171" t="s">
        <v>2108</v>
      </c>
      <c r="C825" s="171" t="s">
        <v>4208</v>
      </c>
      <c r="D825" s="172" t="s">
        <v>2713</v>
      </c>
      <c r="E825" s="172" t="s">
        <v>2576</v>
      </c>
      <c r="F825" s="287">
        <v>22.64</v>
      </c>
      <c r="G825" s="331">
        <f>ROUND(SUMIF(Anlagenbewegungsdaten!B:B,A825,Anlagenbewegungsdaten!C:C),3)</f>
        <v>0</v>
      </c>
      <c r="H825" s="332">
        <f>IF(ISBLANK(F825),ROUND(SUMIF(Anlagenbewegungsdaten!B:B,A825,Anlagenbewegungsdaten!D:D),2),ROUND(G825*F825%,2))</f>
        <v>0</v>
      </c>
      <c r="I825" s="332">
        <f>ROUND((H825-SUMIF(Anlagenbewegungsdaten!$B:$B,A825,Anlagenbewegungsdaten!D:D)),3)</f>
        <v>0</v>
      </c>
      <c r="J825" s="333" t="s">
        <v>5179</v>
      </c>
      <c r="K825" s="333" t="s">
        <v>5193</v>
      </c>
      <c r="L825" s="510">
        <v>18.11</v>
      </c>
      <c r="M825" s="330">
        <f>ROUND(SUMIF(Anlagenbewegungsdaten_AV!B:B,A825,Anlagenbewegungsdaten_AV!C:C),3)</f>
        <v>0</v>
      </c>
      <c r="N825" s="328">
        <f>IF(ISBLANK(L825),ROUND(SUMIF(Anlagenbewegungsdaten_AV!B:B,A825,Anlagenbewegungsdaten_AV!D:D),2),ROUND(M825*L825%,2))</f>
        <v>0</v>
      </c>
      <c r="O825" s="328">
        <f>ROUND(N825-SUMIF(Anlagenbewegungsdaten_AV!B:B,A825,Anlagenbewegungsdaten_AV!D:D),3)</f>
        <v>0</v>
      </c>
    </row>
    <row r="826" spans="1:15" ht="15" customHeight="1" x14ac:dyDescent="0.25">
      <c r="A826" s="261" t="s">
        <v>3456</v>
      </c>
      <c r="B826" s="171" t="s">
        <v>2108</v>
      </c>
      <c r="C826" s="171" t="s">
        <v>4208</v>
      </c>
      <c r="D826" s="172" t="s">
        <v>3457</v>
      </c>
      <c r="E826" s="172" t="s">
        <v>3320</v>
      </c>
      <c r="F826" s="287">
        <v>22.61</v>
      </c>
      <c r="G826" s="331">
        <f>ROUND(SUMIF(Anlagenbewegungsdaten!B:B,A826,Anlagenbewegungsdaten!C:C),3)</f>
        <v>0</v>
      </c>
      <c r="H826" s="332">
        <f>IF(ISBLANK(F826),ROUND(SUMIF(Anlagenbewegungsdaten!B:B,A826,Anlagenbewegungsdaten!D:D),2),ROUND(G826*F826%,2))</f>
        <v>0</v>
      </c>
      <c r="I826" s="332">
        <f>ROUND((H826-SUMIF(Anlagenbewegungsdaten!$B:$B,A826,Anlagenbewegungsdaten!D:D)),3)</f>
        <v>0</v>
      </c>
      <c r="J826" s="333" t="s">
        <v>5179</v>
      </c>
      <c r="K826" s="333" t="s">
        <v>5193</v>
      </c>
      <c r="L826" s="510">
        <v>18.09</v>
      </c>
      <c r="M826" s="330">
        <f>ROUND(SUMIF(Anlagenbewegungsdaten_AV!B:B,A826,Anlagenbewegungsdaten_AV!C:C),3)</f>
        <v>0</v>
      </c>
      <c r="N826" s="328">
        <f>IF(ISBLANK(L826),ROUND(SUMIF(Anlagenbewegungsdaten_AV!B:B,A826,Anlagenbewegungsdaten_AV!D:D),2),ROUND(M826*L826%,2))</f>
        <v>0</v>
      </c>
      <c r="O826" s="328">
        <f>ROUND(N826-SUMIF(Anlagenbewegungsdaten_AV!B:B,A826,Anlagenbewegungsdaten_AV!D:D),3)</f>
        <v>0</v>
      </c>
    </row>
    <row r="827" spans="1:15" ht="15" customHeight="1" x14ac:dyDescent="0.25">
      <c r="A827" s="273" t="s">
        <v>4230</v>
      </c>
      <c r="B827" s="192" t="s">
        <v>2108</v>
      </c>
      <c r="C827" s="192" t="s">
        <v>4208</v>
      </c>
      <c r="D827" s="191" t="s">
        <v>4231</v>
      </c>
      <c r="E827" s="191" t="s">
        <v>4093</v>
      </c>
      <c r="F827" s="288">
        <v>22.58</v>
      </c>
      <c r="G827" s="331">
        <f>ROUND(SUMIF(Anlagenbewegungsdaten!B:B,A827,Anlagenbewegungsdaten!C:C),3)</f>
        <v>0</v>
      </c>
      <c r="H827" s="332">
        <f>IF(ISBLANK(F827),ROUND(SUMIF(Anlagenbewegungsdaten!B:B,A827,Anlagenbewegungsdaten!D:D),2),ROUND(G827*F827%,2))</f>
        <v>0</v>
      </c>
      <c r="I827" s="332">
        <f>ROUND((H827-SUMIF(Anlagenbewegungsdaten!$B:$B,A827,Anlagenbewegungsdaten!D:D)),3)</f>
        <v>0</v>
      </c>
      <c r="J827" s="333" t="s">
        <v>5179</v>
      </c>
      <c r="K827" s="333" t="s">
        <v>5193</v>
      </c>
      <c r="L827" s="510">
        <v>18.059999999999999</v>
      </c>
      <c r="M827" s="330">
        <f>ROUND(SUMIF(Anlagenbewegungsdaten_AV!B:B,A827,Anlagenbewegungsdaten_AV!C:C),3)</f>
        <v>0</v>
      </c>
      <c r="N827" s="328">
        <f>IF(ISBLANK(L827),ROUND(SUMIF(Anlagenbewegungsdaten_AV!B:B,A827,Anlagenbewegungsdaten_AV!D:D),2),ROUND(M827*L827%,2))</f>
        <v>0</v>
      </c>
      <c r="O827" s="328">
        <f>ROUND(N827-SUMIF(Anlagenbewegungsdaten_AV!B:B,A827,Anlagenbewegungsdaten_AV!D:D),3)</f>
        <v>0</v>
      </c>
    </row>
    <row r="828" spans="1:15" ht="15" customHeight="1" x14ac:dyDescent="0.25">
      <c r="A828" s="261" t="s">
        <v>1912</v>
      </c>
      <c r="B828" s="171" t="s">
        <v>2108</v>
      </c>
      <c r="C828" s="171" t="s">
        <v>4208</v>
      </c>
      <c r="D828" s="172" t="s">
        <v>1913</v>
      </c>
      <c r="E828" s="171" t="s">
        <v>2483</v>
      </c>
      <c r="F828" s="287">
        <v>20.67</v>
      </c>
      <c r="G828" s="331">
        <f>ROUND(SUMIF(Anlagenbewegungsdaten!B:B,A828,Anlagenbewegungsdaten!C:C),3)</f>
        <v>0</v>
      </c>
      <c r="H828" s="332">
        <f>IF(ISBLANK(F828),ROUND(SUMIF(Anlagenbewegungsdaten!B:B,A828,Anlagenbewegungsdaten!D:D),2),ROUND(G828*F828%,2))</f>
        <v>0</v>
      </c>
      <c r="I828" s="332">
        <f>ROUND((H828-SUMIF(Anlagenbewegungsdaten!$B:$B,A828,Anlagenbewegungsdaten!D:D)),3)</f>
        <v>0</v>
      </c>
      <c r="J828" s="333" t="s">
        <v>5179</v>
      </c>
      <c r="K828" s="333" t="s">
        <v>5193</v>
      </c>
      <c r="L828" s="510">
        <v>16.54</v>
      </c>
      <c r="M828" s="330">
        <f>ROUND(SUMIF(Anlagenbewegungsdaten_AV!B:B,A828,Anlagenbewegungsdaten_AV!C:C),3)</f>
        <v>0</v>
      </c>
      <c r="N828" s="328">
        <f>IF(ISBLANK(L828),ROUND(SUMIF(Anlagenbewegungsdaten_AV!B:B,A828,Anlagenbewegungsdaten_AV!D:D),2),ROUND(M828*L828%,2))</f>
        <v>0</v>
      </c>
      <c r="O828" s="328">
        <f>ROUND(N828-SUMIF(Anlagenbewegungsdaten_AV!B:B,A828,Anlagenbewegungsdaten_AV!D:D),3)</f>
        <v>0</v>
      </c>
    </row>
    <row r="829" spans="1:15" ht="15" customHeight="1" x14ac:dyDescent="0.25">
      <c r="A829" s="261" t="s">
        <v>1914</v>
      </c>
      <c r="B829" s="171" t="s">
        <v>2108</v>
      </c>
      <c r="C829" s="171" t="s">
        <v>4208</v>
      </c>
      <c r="D829" s="171" t="s">
        <v>1915</v>
      </c>
      <c r="E829" s="171" t="s">
        <v>2486</v>
      </c>
      <c r="F829" s="287">
        <v>22.67</v>
      </c>
      <c r="G829" s="331">
        <f>ROUND(SUMIF(Anlagenbewegungsdaten!B:B,A829,Anlagenbewegungsdaten!C:C),3)</f>
        <v>0</v>
      </c>
      <c r="H829" s="332">
        <f>IF(ISBLANK(F829),ROUND(SUMIF(Anlagenbewegungsdaten!B:B,A829,Anlagenbewegungsdaten!D:D),2),ROUND(G829*F829%,2))</f>
        <v>0</v>
      </c>
      <c r="I829" s="332">
        <f>ROUND((H829-SUMIF(Anlagenbewegungsdaten!$B:$B,A829,Anlagenbewegungsdaten!D:D)),3)</f>
        <v>0</v>
      </c>
      <c r="J829" s="333" t="s">
        <v>5179</v>
      </c>
      <c r="K829" s="333" t="s">
        <v>5193</v>
      </c>
      <c r="L829" s="510">
        <v>18.14</v>
      </c>
      <c r="M829" s="330">
        <f>ROUND(SUMIF(Anlagenbewegungsdaten_AV!B:B,A829,Anlagenbewegungsdaten_AV!C:C),3)</f>
        <v>0</v>
      </c>
      <c r="N829" s="328">
        <f>IF(ISBLANK(L829),ROUND(SUMIF(Anlagenbewegungsdaten_AV!B:B,A829,Anlagenbewegungsdaten_AV!D:D),2),ROUND(M829*L829%,2))</f>
        <v>0</v>
      </c>
      <c r="O829" s="328">
        <f>ROUND(N829-SUMIF(Anlagenbewegungsdaten_AV!B:B,A829,Anlagenbewegungsdaten_AV!D:D),3)</f>
        <v>0</v>
      </c>
    </row>
    <row r="830" spans="1:15" ht="15" customHeight="1" x14ac:dyDescent="0.25">
      <c r="A830" s="261" t="s">
        <v>1916</v>
      </c>
      <c r="B830" s="171" t="s">
        <v>2108</v>
      </c>
      <c r="C830" s="171" t="s">
        <v>4208</v>
      </c>
      <c r="D830" s="172" t="s">
        <v>1917</v>
      </c>
      <c r="E830" s="172" t="s">
        <v>1560</v>
      </c>
      <c r="F830" s="287">
        <v>23.67</v>
      </c>
      <c r="G830" s="331">
        <f>ROUND(SUMIF(Anlagenbewegungsdaten!B:B,A830,Anlagenbewegungsdaten!C:C),3)</f>
        <v>0</v>
      </c>
      <c r="H830" s="332">
        <f>IF(ISBLANK(F830),ROUND(SUMIF(Anlagenbewegungsdaten!B:B,A830,Anlagenbewegungsdaten!D:D),2),ROUND(G830*F830%,2))</f>
        <v>0</v>
      </c>
      <c r="I830" s="332">
        <f>ROUND((H830-SUMIF(Anlagenbewegungsdaten!$B:$B,A830,Anlagenbewegungsdaten!D:D)),3)</f>
        <v>0</v>
      </c>
      <c r="J830" s="333" t="s">
        <v>5179</v>
      </c>
      <c r="K830" s="333" t="s">
        <v>5193</v>
      </c>
      <c r="L830" s="510">
        <v>18.940000000000001</v>
      </c>
      <c r="M830" s="330">
        <f>ROUND(SUMIF(Anlagenbewegungsdaten_AV!B:B,A830,Anlagenbewegungsdaten_AV!C:C),3)</f>
        <v>0</v>
      </c>
      <c r="N830" s="328">
        <f>IF(ISBLANK(L830),ROUND(SUMIF(Anlagenbewegungsdaten_AV!B:B,A830,Anlagenbewegungsdaten_AV!D:D),2),ROUND(M830*L830%,2))</f>
        <v>0</v>
      </c>
      <c r="O830" s="328">
        <f>ROUND(N830-SUMIF(Anlagenbewegungsdaten_AV!B:B,A830,Anlagenbewegungsdaten_AV!D:D),3)</f>
        <v>0</v>
      </c>
    </row>
    <row r="831" spans="1:15" ht="15" customHeight="1" x14ac:dyDescent="0.25">
      <c r="A831" s="261" t="s">
        <v>1918</v>
      </c>
      <c r="B831" s="171" t="s">
        <v>2108</v>
      </c>
      <c r="C831" s="171" t="s">
        <v>4208</v>
      </c>
      <c r="D831" s="172" t="s">
        <v>1919</v>
      </c>
      <c r="E831" s="171" t="s">
        <v>1563</v>
      </c>
      <c r="F831" s="287">
        <v>23.67</v>
      </c>
      <c r="G831" s="331">
        <f>ROUND(SUMIF(Anlagenbewegungsdaten!B:B,A831,Anlagenbewegungsdaten!C:C),3)</f>
        <v>0</v>
      </c>
      <c r="H831" s="332">
        <f>IF(ISBLANK(F831),ROUND(SUMIF(Anlagenbewegungsdaten!B:B,A831,Anlagenbewegungsdaten!D:D),2),ROUND(G831*F831%,2))</f>
        <v>0</v>
      </c>
      <c r="I831" s="332">
        <f>ROUND((H831-SUMIF(Anlagenbewegungsdaten!$B:$B,A831,Anlagenbewegungsdaten!D:D)),3)</f>
        <v>0</v>
      </c>
      <c r="J831" s="333" t="s">
        <v>5179</v>
      </c>
      <c r="K831" s="333" t="s">
        <v>5193</v>
      </c>
      <c r="L831" s="510">
        <v>18.940000000000001</v>
      </c>
      <c r="M831" s="330">
        <f>ROUND(SUMIF(Anlagenbewegungsdaten_AV!B:B,A831,Anlagenbewegungsdaten_AV!C:C),3)</f>
        <v>0</v>
      </c>
      <c r="N831" s="328">
        <f>IF(ISBLANK(L831),ROUND(SUMIF(Anlagenbewegungsdaten_AV!B:B,A831,Anlagenbewegungsdaten_AV!D:D),2),ROUND(M831*L831%,2))</f>
        <v>0</v>
      </c>
      <c r="O831" s="328">
        <f>ROUND(N831-SUMIF(Anlagenbewegungsdaten_AV!B:B,A831,Anlagenbewegungsdaten_AV!D:D),3)</f>
        <v>0</v>
      </c>
    </row>
    <row r="832" spans="1:15" ht="15" customHeight="1" x14ac:dyDescent="0.25">
      <c r="A832" s="261" t="s">
        <v>2714</v>
      </c>
      <c r="B832" s="171" t="s">
        <v>2108</v>
      </c>
      <c r="C832" s="171" t="s">
        <v>4208</v>
      </c>
      <c r="D832" s="172" t="s">
        <v>2715</v>
      </c>
      <c r="E832" s="172" t="s">
        <v>2576</v>
      </c>
      <c r="F832" s="287">
        <v>23.64</v>
      </c>
      <c r="G832" s="331">
        <f>ROUND(SUMIF(Anlagenbewegungsdaten!B:B,A832,Anlagenbewegungsdaten!C:C),3)</f>
        <v>0</v>
      </c>
      <c r="H832" s="332">
        <f>IF(ISBLANK(F832),ROUND(SUMIF(Anlagenbewegungsdaten!B:B,A832,Anlagenbewegungsdaten!D:D),2),ROUND(G832*F832%,2))</f>
        <v>0</v>
      </c>
      <c r="I832" s="332">
        <f>ROUND((H832-SUMIF(Anlagenbewegungsdaten!$B:$B,A832,Anlagenbewegungsdaten!D:D)),3)</f>
        <v>0</v>
      </c>
      <c r="J832" s="333" t="s">
        <v>5179</v>
      </c>
      <c r="K832" s="333" t="s">
        <v>5193</v>
      </c>
      <c r="L832" s="510">
        <v>18.91</v>
      </c>
      <c r="M832" s="330">
        <f>ROUND(SUMIF(Anlagenbewegungsdaten_AV!B:B,A832,Anlagenbewegungsdaten_AV!C:C),3)</f>
        <v>0</v>
      </c>
      <c r="N832" s="328">
        <f>IF(ISBLANK(L832),ROUND(SUMIF(Anlagenbewegungsdaten_AV!B:B,A832,Anlagenbewegungsdaten_AV!D:D),2),ROUND(M832*L832%,2))</f>
        <v>0</v>
      </c>
      <c r="O832" s="328">
        <f>ROUND(N832-SUMIF(Anlagenbewegungsdaten_AV!B:B,A832,Anlagenbewegungsdaten_AV!D:D),3)</f>
        <v>0</v>
      </c>
    </row>
    <row r="833" spans="1:15" ht="15" customHeight="1" x14ac:dyDescent="0.25">
      <c r="A833" s="261" t="s">
        <v>3458</v>
      </c>
      <c r="B833" s="171" t="s">
        <v>2108</v>
      </c>
      <c r="C833" s="171" t="s">
        <v>4208</v>
      </c>
      <c r="D833" s="172" t="s">
        <v>3459</v>
      </c>
      <c r="E833" s="172" t="s">
        <v>3320</v>
      </c>
      <c r="F833" s="287">
        <v>23.61</v>
      </c>
      <c r="G833" s="331">
        <f>ROUND(SUMIF(Anlagenbewegungsdaten!B:B,A833,Anlagenbewegungsdaten!C:C),3)</f>
        <v>0</v>
      </c>
      <c r="H833" s="332">
        <f>IF(ISBLANK(F833),ROUND(SUMIF(Anlagenbewegungsdaten!B:B,A833,Anlagenbewegungsdaten!D:D),2),ROUND(G833*F833%,2))</f>
        <v>0</v>
      </c>
      <c r="I833" s="332">
        <f>ROUND((H833-SUMIF(Anlagenbewegungsdaten!$B:$B,A833,Anlagenbewegungsdaten!D:D)),3)</f>
        <v>0</v>
      </c>
      <c r="J833" s="333" t="s">
        <v>5179</v>
      </c>
      <c r="K833" s="333" t="s">
        <v>5193</v>
      </c>
      <c r="L833" s="510">
        <v>18.89</v>
      </c>
      <c r="M833" s="330">
        <f>ROUND(SUMIF(Anlagenbewegungsdaten_AV!B:B,A833,Anlagenbewegungsdaten_AV!C:C),3)</f>
        <v>0</v>
      </c>
      <c r="N833" s="328">
        <f>IF(ISBLANK(L833),ROUND(SUMIF(Anlagenbewegungsdaten_AV!B:B,A833,Anlagenbewegungsdaten_AV!D:D),2),ROUND(M833*L833%,2))</f>
        <v>0</v>
      </c>
      <c r="O833" s="328">
        <f>ROUND(N833-SUMIF(Anlagenbewegungsdaten_AV!B:B,A833,Anlagenbewegungsdaten_AV!D:D),3)</f>
        <v>0</v>
      </c>
    </row>
    <row r="834" spans="1:15" ht="15" customHeight="1" x14ac:dyDescent="0.25">
      <c r="A834" s="273" t="s">
        <v>4232</v>
      </c>
      <c r="B834" s="192" t="s">
        <v>2108</v>
      </c>
      <c r="C834" s="192" t="s">
        <v>4208</v>
      </c>
      <c r="D834" s="191" t="s">
        <v>4233</v>
      </c>
      <c r="E834" s="191" t="s">
        <v>4093</v>
      </c>
      <c r="F834" s="288">
        <v>23.58</v>
      </c>
      <c r="G834" s="331">
        <f>ROUND(SUMIF(Anlagenbewegungsdaten!B:B,A834,Anlagenbewegungsdaten!C:C),3)</f>
        <v>0</v>
      </c>
      <c r="H834" s="332">
        <f>IF(ISBLANK(F834),ROUND(SUMIF(Anlagenbewegungsdaten!B:B,A834,Anlagenbewegungsdaten!D:D),2),ROUND(G834*F834%,2))</f>
        <v>0</v>
      </c>
      <c r="I834" s="332">
        <f>ROUND((H834-SUMIF(Anlagenbewegungsdaten!$B:$B,A834,Anlagenbewegungsdaten!D:D)),3)</f>
        <v>0</v>
      </c>
      <c r="J834" s="333" t="s">
        <v>5179</v>
      </c>
      <c r="K834" s="333" t="s">
        <v>5193</v>
      </c>
      <c r="L834" s="510">
        <v>18.86</v>
      </c>
      <c r="M834" s="330">
        <f>ROUND(SUMIF(Anlagenbewegungsdaten_AV!B:B,A834,Anlagenbewegungsdaten_AV!C:C),3)</f>
        <v>0</v>
      </c>
      <c r="N834" s="328">
        <f>IF(ISBLANK(L834),ROUND(SUMIF(Anlagenbewegungsdaten_AV!B:B,A834,Anlagenbewegungsdaten_AV!D:D),2),ROUND(M834*L834%,2))</f>
        <v>0</v>
      </c>
      <c r="O834" s="328">
        <f>ROUND(N834-SUMIF(Anlagenbewegungsdaten_AV!B:B,A834,Anlagenbewegungsdaten_AV!D:D),3)</f>
        <v>0</v>
      </c>
    </row>
    <row r="835" spans="1:15" ht="15" customHeight="1" x14ac:dyDescent="0.25">
      <c r="A835" s="261" t="s">
        <v>1920</v>
      </c>
      <c r="B835" s="172" t="s">
        <v>2108</v>
      </c>
      <c r="C835" s="172" t="s">
        <v>4208</v>
      </c>
      <c r="D835" s="172" t="s">
        <v>1921</v>
      </c>
      <c r="E835" s="172" t="s">
        <v>2483</v>
      </c>
      <c r="F835" s="287">
        <v>20.67</v>
      </c>
      <c r="G835" s="331">
        <f>ROUND(SUMIF(Anlagenbewegungsdaten!B:B,A835,Anlagenbewegungsdaten!C:C),3)</f>
        <v>0</v>
      </c>
      <c r="H835" s="332">
        <f>IF(ISBLANK(F835),ROUND(SUMIF(Anlagenbewegungsdaten!B:B,A835,Anlagenbewegungsdaten!D:D),2),ROUND(G835*F835%,2))</f>
        <v>0</v>
      </c>
      <c r="I835" s="332">
        <f>ROUND((H835-SUMIF(Anlagenbewegungsdaten!$B:$B,A835,Anlagenbewegungsdaten!D:D)),3)</f>
        <v>0</v>
      </c>
      <c r="J835" s="333" t="s">
        <v>5179</v>
      </c>
      <c r="K835" s="333" t="s">
        <v>5193</v>
      </c>
      <c r="L835" s="510">
        <v>16.54</v>
      </c>
      <c r="M835" s="330">
        <f>ROUND(SUMIF(Anlagenbewegungsdaten_AV!B:B,A835,Anlagenbewegungsdaten_AV!C:C),3)</f>
        <v>0</v>
      </c>
      <c r="N835" s="328">
        <f>IF(ISBLANK(L835),ROUND(SUMIF(Anlagenbewegungsdaten_AV!B:B,A835,Anlagenbewegungsdaten_AV!D:D),2),ROUND(M835*L835%,2))</f>
        <v>0</v>
      </c>
      <c r="O835" s="328">
        <f>ROUND(N835-SUMIF(Anlagenbewegungsdaten_AV!B:B,A835,Anlagenbewegungsdaten_AV!D:D),3)</f>
        <v>0</v>
      </c>
    </row>
    <row r="836" spans="1:15" ht="15" customHeight="1" x14ac:dyDescent="0.25">
      <c r="A836" s="261" t="s">
        <v>1922</v>
      </c>
      <c r="B836" s="172" t="s">
        <v>2108</v>
      </c>
      <c r="C836" s="172" t="s">
        <v>4208</v>
      </c>
      <c r="D836" s="172" t="s">
        <v>1923</v>
      </c>
      <c r="E836" s="172" t="s">
        <v>2486</v>
      </c>
      <c r="F836" s="287">
        <v>22.67</v>
      </c>
      <c r="G836" s="331">
        <f>ROUND(SUMIF(Anlagenbewegungsdaten!B:B,A836,Anlagenbewegungsdaten!C:C),3)</f>
        <v>0</v>
      </c>
      <c r="H836" s="332">
        <f>IF(ISBLANK(F836),ROUND(SUMIF(Anlagenbewegungsdaten!B:B,A836,Anlagenbewegungsdaten!D:D),2),ROUND(G836*F836%,2))</f>
        <v>0</v>
      </c>
      <c r="I836" s="332">
        <f>ROUND((H836-SUMIF(Anlagenbewegungsdaten!$B:$B,A836,Anlagenbewegungsdaten!D:D)),3)</f>
        <v>0</v>
      </c>
      <c r="J836" s="333" t="s">
        <v>5179</v>
      </c>
      <c r="K836" s="333" t="s">
        <v>5193</v>
      </c>
      <c r="L836" s="510">
        <v>18.14</v>
      </c>
      <c r="M836" s="330">
        <f>ROUND(SUMIF(Anlagenbewegungsdaten_AV!B:B,A836,Anlagenbewegungsdaten_AV!C:C),3)</f>
        <v>0</v>
      </c>
      <c r="N836" s="328">
        <f>IF(ISBLANK(L836),ROUND(SUMIF(Anlagenbewegungsdaten_AV!B:B,A836,Anlagenbewegungsdaten_AV!D:D),2),ROUND(M836*L836%,2))</f>
        <v>0</v>
      </c>
      <c r="O836" s="328">
        <f>ROUND(N836-SUMIF(Anlagenbewegungsdaten_AV!B:B,A836,Anlagenbewegungsdaten_AV!D:D),3)</f>
        <v>0</v>
      </c>
    </row>
    <row r="837" spans="1:15" ht="15" customHeight="1" x14ac:dyDescent="0.25">
      <c r="A837" s="261" t="s">
        <v>1924</v>
      </c>
      <c r="B837" s="172" t="s">
        <v>2108</v>
      </c>
      <c r="C837" s="172" t="s">
        <v>4208</v>
      </c>
      <c r="D837" s="172" t="s">
        <v>1925</v>
      </c>
      <c r="E837" s="172" t="s">
        <v>1560</v>
      </c>
      <c r="F837" s="287">
        <v>23.67</v>
      </c>
      <c r="G837" s="331">
        <f>ROUND(SUMIF(Anlagenbewegungsdaten!B:B,A837,Anlagenbewegungsdaten!C:C),3)</f>
        <v>0</v>
      </c>
      <c r="H837" s="332">
        <f>IF(ISBLANK(F837),ROUND(SUMIF(Anlagenbewegungsdaten!B:B,A837,Anlagenbewegungsdaten!D:D),2),ROUND(G837*F837%,2))</f>
        <v>0</v>
      </c>
      <c r="I837" s="332">
        <f>ROUND((H837-SUMIF(Anlagenbewegungsdaten!$B:$B,A837,Anlagenbewegungsdaten!D:D)),3)</f>
        <v>0</v>
      </c>
      <c r="J837" s="333" t="s">
        <v>5179</v>
      </c>
      <c r="K837" s="333" t="s">
        <v>5193</v>
      </c>
      <c r="L837" s="510">
        <v>18.940000000000001</v>
      </c>
      <c r="M837" s="330">
        <f>ROUND(SUMIF(Anlagenbewegungsdaten_AV!B:B,A837,Anlagenbewegungsdaten_AV!C:C),3)</f>
        <v>0</v>
      </c>
      <c r="N837" s="328">
        <f>IF(ISBLANK(L837),ROUND(SUMIF(Anlagenbewegungsdaten_AV!B:B,A837,Anlagenbewegungsdaten_AV!D:D),2),ROUND(M837*L837%,2))</f>
        <v>0</v>
      </c>
      <c r="O837" s="328">
        <f>ROUND(N837-SUMIF(Anlagenbewegungsdaten_AV!B:B,A837,Anlagenbewegungsdaten_AV!D:D),3)</f>
        <v>0</v>
      </c>
    </row>
    <row r="838" spans="1:15" ht="15" customHeight="1" x14ac:dyDescent="0.25">
      <c r="A838" s="261" t="s">
        <v>1926</v>
      </c>
      <c r="B838" s="172" t="s">
        <v>2108</v>
      </c>
      <c r="C838" s="172" t="s">
        <v>4208</v>
      </c>
      <c r="D838" s="172" t="s">
        <v>1927</v>
      </c>
      <c r="E838" s="172" t="s">
        <v>1563</v>
      </c>
      <c r="F838" s="287">
        <v>23.67</v>
      </c>
      <c r="G838" s="331">
        <f>ROUND(SUMIF(Anlagenbewegungsdaten!B:B,A838,Anlagenbewegungsdaten!C:C),3)</f>
        <v>0</v>
      </c>
      <c r="H838" s="332">
        <f>IF(ISBLANK(F838),ROUND(SUMIF(Anlagenbewegungsdaten!B:B,A838,Anlagenbewegungsdaten!D:D),2),ROUND(G838*F838%,2))</f>
        <v>0</v>
      </c>
      <c r="I838" s="332">
        <f>ROUND((H838-SUMIF(Anlagenbewegungsdaten!$B:$B,A838,Anlagenbewegungsdaten!D:D)),3)</f>
        <v>0</v>
      </c>
      <c r="J838" s="333" t="s">
        <v>5179</v>
      </c>
      <c r="K838" s="333" t="s">
        <v>5193</v>
      </c>
      <c r="L838" s="510">
        <v>18.940000000000001</v>
      </c>
      <c r="M838" s="330">
        <f>ROUND(SUMIF(Anlagenbewegungsdaten_AV!B:B,A838,Anlagenbewegungsdaten_AV!C:C),3)</f>
        <v>0</v>
      </c>
      <c r="N838" s="328">
        <f>IF(ISBLANK(L838),ROUND(SUMIF(Anlagenbewegungsdaten_AV!B:B,A838,Anlagenbewegungsdaten_AV!D:D),2),ROUND(M838*L838%,2))</f>
        <v>0</v>
      </c>
      <c r="O838" s="328">
        <f>ROUND(N838-SUMIF(Anlagenbewegungsdaten_AV!B:B,A838,Anlagenbewegungsdaten_AV!D:D),3)</f>
        <v>0</v>
      </c>
    </row>
    <row r="839" spans="1:15" ht="15" customHeight="1" x14ac:dyDescent="0.25">
      <c r="A839" s="261" t="s">
        <v>2716</v>
      </c>
      <c r="B839" s="172" t="s">
        <v>2108</v>
      </c>
      <c r="C839" s="172" t="s">
        <v>4208</v>
      </c>
      <c r="D839" s="172" t="s">
        <v>2717</v>
      </c>
      <c r="E839" s="172" t="s">
        <v>2576</v>
      </c>
      <c r="F839" s="287">
        <v>23.64</v>
      </c>
      <c r="G839" s="331">
        <f>ROUND(SUMIF(Anlagenbewegungsdaten!B:B,A839,Anlagenbewegungsdaten!C:C),3)</f>
        <v>0</v>
      </c>
      <c r="H839" s="332">
        <f>IF(ISBLANK(F839),ROUND(SUMIF(Anlagenbewegungsdaten!B:B,A839,Anlagenbewegungsdaten!D:D),2),ROUND(G839*F839%,2))</f>
        <v>0</v>
      </c>
      <c r="I839" s="332">
        <f>ROUND((H839-SUMIF(Anlagenbewegungsdaten!$B:$B,A839,Anlagenbewegungsdaten!D:D)),3)</f>
        <v>0</v>
      </c>
      <c r="J839" s="333" t="s">
        <v>5179</v>
      </c>
      <c r="K839" s="333" t="s">
        <v>5193</v>
      </c>
      <c r="L839" s="510">
        <v>18.91</v>
      </c>
      <c r="M839" s="330">
        <f>ROUND(SUMIF(Anlagenbewegungsdaten_AV!B:B,A839,Anlagenbewegungsdaten_AV!C:C),3)</f>
        <v>0</v>
      </c>
      <c r="N839" s="328">
        <f>IF(ISBLANK(L839),ROUND(SUMIF(Anlagenbewegungsdaten_AV!B:B,A839,Anlagenbewegungsdaten_AV!D:D),2),ROUND(M839*L839%,2))</f>
        <v>0</v>
      </c>
      <c r="O839" s="328">
        <f>ROUND(N839-SUMIF(Anlagenbewegungsdaten_AV!B:B,A839,Anlagenbewegungsdaten_AV!D:D),3)</f>
        <v>0</v>
      </c>
    </row>
    <row r="840" spans="1:15" ht="15" customHeight="1" x14ac:dyDescent="0.25">
      <c r="A840" s="261" t="s">
        <v>3460</v>
      </c>
      <c r="B840" s="172" t="s">
        <v>2108</v>
      </c>
      <c r="C840" s="172" t="s">
        <v>4208</v>
      </c>
      <c r="D840" s="172" t="s">
        <v>3461</v>
      </c>
      <c r="E840" s="172" t="s">
        <v>3320</v>
      </c>
      <c r="F840" s="287">
        <v>23.61</v>
      </c>
      <c r="G840" s="331">
        <f>ROUND(SUMIF(Anlagenbewegungsdaten!B:B,A840,Anlagenbewegungsdaten!C:C),3)</f>
        <v>0</v>
      </c>
      <c r="H840" s="332">
        <f>IF(ISBLANK(F840),ROUND(SUMIF(Anlagenbewegungsdaten!B:B,A840,Anlagenbewegungsdaten!D:D),2),ROUND(G840*F840%,2))</f>
        <v>0</v>
      </c>
      <c r="I840" s="332">
        <f>ROUND((H840-SUMIF(Anlagenbewegungsdaten!$B:$B,A840,Anlagenbewegungsdaten!D:D)),3)</f>
        <v>0</v>
      </c>
      <c r="J840" s="333" t="s">
        <v>5179</v>
      </c>
      <c r="K840" s="333" t="s">
        <v>5193</v>
      </c>
      <c r="L840" s="510">
        <v>18.89</v>
      </c>
      <c r="M840" s="330">
        <f>ROUND(SUMIF(Anlagenbewegungsdaten_AV!B:B,A840,Anlagenbewegungsdaten_AV!C:C),3)</f>
        <v>0</v>
      </c>
      <c r="N840" s="328">
        <f>IF(ISBLANK(L840),ROUND(SUMIF(Anlagenbewegungsdaten_AV!B:B,A840,Anlagenbewegungsdaten_AV!D:D),2),ROUND(M840*L840%,2))</f>
        <v>0</v>
      </c>
      <c r="O840" s="328">
        <f>ROUND(N840-SUMIF(Anlagenbewegungsdaten_AV!B:B,A840,Anlagenbewegungsdaten_AV!D:D),3)</f>
        <v>0</v>
      </c>
    </row>
    <row r="841" spans="1:15" ht="15" customHeight="1" x14ac:dyDescent="0.25">
      <c r="A841" s="273" t="s">
        <v>4234</v>
      </c>
      <c r="B841" s="191" t="s">
        <v>2108</v>
      </c>
      <c r="C841" s="191" t="s">
        <v>4208</v>
      </c>
      <c r="D841" s="191" t="s">
        <v>4235</v>
      </c>
      <c r="E841" s="191" t="s">
        <v>4093</v>
      </c>
      <c r="F841" s="288">
        <v>23.58</v>
      </c>
      <c r="G841" s="331">
        <f>ROUND(SUMIF(Anlagenbewegungsdaten!B:B,A841,Anlagenbewegungsdaten!C:C),3)</f>
        <v>0</v>
      </c>
      <c r="H841" s="332">
        <f>IF(ISBLANK(F841),ROUND(SUMIF(Anlagenbewegungsdaten!B:B,A841,Anlagenbewegungsdaten!D:D),2),ROUND(G841*F841%,2))</f>
        <v>0</v>
      </c>
      <c r="I841" s="332">
        <f>ROUND((H841-SUMIF(Anlagenbewegungsdaten!$B:$B,A841,Anlagenbewegungsdaten!D:D)),3)</f>
        <v>0</v>
      </c>
      <c r="J841" s="333" t="s">
        <v>5179</v>
      </c>
      <c r="K841" s="333" t="s">
        <v>5193</v>
      </c>
      <c r="L841" s="510">
        <v>18.86</v>
      </c>
      <c r="M841" s="330">
        <f>ROUND(SUMIF(Anlagenbewegungsdaten_AV!B:B,A841,Anlagenbewegungsdaten_AV!C:C),3)</f>
        <v>0</v>
      </c>
      <c r="N841" s="328">
        <f>IF(ISBLANK(L841),ROUND(SUMIF(Anlagenbewegungsdaten_AV!B:B,A841,Anlagenbewegungsdaten_AV!D:D),2),ROUND(M841*L841%,2))</f>
        <v>0</v>
      </c>
      <c r="O841" s="328">
        <f>ROUND(N841-SUMIF(Anlagenbewegungsdaten_AV!B:B,A841,Anlagenbewegungsdaten_AV!D:D),3)</f>
        <v>0</v>
      </c>
    </row>
    <row r="842" spans="1:15" ht="15" customHeight="1" x14ac:dyDescent="0.25">
      <c r="A842" s="261" t="s">
        <v>1928</v>
      </c>
      <c r="B842" s="172" t="s">
        <v>2108</v>
      </c>
      <c r="C842" s="172" t="s">
        <v>4208</v>
      </c>
      <c r="D842" s="172" t="s">
        <v>1929</v>
      </c>
      <c r="E842" s="172" t="s">
        <v>2483</v>
      </c>
      <c r="F842" s="287">
        <v>21.67</v>
      </c>
      <c r="G842" s="331">
        <f>ROUND(SUMIF(Anlagenbewegungsdaten!B:B,A842,Anlagenbewegungsdaten!C:C),3)</f>
        <v>0</v>
      </c>
      <c r="H842" s="332">
        <f>IF(ISBLANK(F842),ROUND(SUMIF(Anlagenbewegungsdaten!B:B,A842,Anlagenbewegungsdaten!D:D),2),ROUND(G842*F842%,2))</f>
        <v>0</v>
      </c>
      <c r="I842" s="332">
        <f>ROUND((H842-SUMIF(Anlagenbewegungsdaten!$B:$B,A842,Anlagenbewegungsdaten!D:D)),3)</f>
        <v>0</v>
      </c>
      <c r="J842" s="333" t="s">
        <v>5179</v>
      </c>
      <c r="K842" s="333" t="s">
        <v>5193</v>
      </c>
      <c r="L842" s="510">
        <v>17.34</v>
      </c>
      <c r="M842" s="330">
        <f>ROUND(SUMIF(Anlagenbewegungsdaten_AV!B:B,A842,Anlagenbewegungsdaten_AV!C:C),3)</f>
        <v>0</v>
      </c>
      <c r="N842" s="328">
        <f>IF(ISBLANK(L842),ROUND(SUMIF(Anlagenbewegungsdaten_AV!B:B,A842,Anlagenbewegungsdaten_AV!D:D),2),ROUND(M842*L842%,2))</f>
        <v>0</v>
      </c>
      <c r="O842" s="328">
        <f>ROUND(N842-SUMIF(Anlagenbewegungsdaten_AV!B:B,A842,Anlagenbewegungsdaten_AV!D:D),3)</f>
        <v>0</v>
      </c>
    </row>
    <row r="843" spans="1:15" ht="15" customHeight="1" x14ac:dyDescent="0.25">
      <c r="A843" s="261" t="s">
        <v>1930</v>
      </c>
      <c r="B843" s="172" t="s">
        <v>2108</v>
      </c>
      <c r="C843" s="172" t="s">
        <v>4208</v>
      </c>
      <c r="D843" s="172" t="s">
        <v>1931</v>
      </c>
      <c r="E843" s="172" t="s">
        <v>2486</v>
      </c>
      <c r="F843" s="287">
        <v>23.67</v>
      </c>
      <c r="G843" s="331">
        <f>ROUND(SUMIF(Anlagenbewegungsdaten!B:B,A843,Anlagenbewegungsdaten!C:C),3)</f>
        <v>0</v>
      </c>
      <c r="H843" s="332">
        <f>IF(ISBLANK(F843),ROUND(SUMIF(Anlagenbewegungsdaten!B:B,A843,Anlagenbewegungsdaten!D:D),2),ROUND(G843*F843%,2))</f>
        <v>0</v>
      </c>
      <c r="I843" s="332">
        <f>ROUND((H843-SUMIF(Anlagenbewegungsdaten!$B:$B,A843,Anlagenbewegungsdaten!D:D)),3)</f>
        <v>0</v>
      </c>
      <c r="J843" s="333" t="s">
        <v>5179</v>
      </c>
      <c r="K843" s="333" t="s">
        <v>5193</v>
      </c>
      <c r="L843" s="510">
        <v>18.940000000000001</v>
      </c>
      <c r="M843" s="330">
        <f>ROUND(SUMIF(Anlagenbewegungsdaten_AV!B:B,A843,Anlagenbewegungsdaten_AV!C:C),3)</f>
        <v>0</v>
      </c>
      <c r="N843" s="328">
        <f>IF(ISBLANK(L843),ROUND(SUMIF(Anlagenbewegungsdaten_AV!B:B,A843,Anlagenbewegungsdaten_AV!D:D),2),ROUND(M843*L843%,2))</f>
        <v>0</v>
      </c>
      <c r="O843" s="328">
        <f>ROUND(N843-SUMIF(Anlagenbewegungsdaten_AV!B:B,A843,Anlagenbewegungsdaten_AV!D:D),3)</f>
        <v>0</v>
      </c>
    </row>
    <row r="844" spans="1:15" ht="15" customHeight="1" x14ac:dyDescent="0.25">
      <c r="A844" s="261" t="s">
        <v>1932</v>
      </c>
      <c r="B844" s="172" t="s">
        <v>2108</v>
      </c>
      <c r="C844" s="172" t="s">
        <v>4208</v>
      </c>
      <c r="D844" s="182" t="s">
        <v>1933</v>
      </c>
      <c r="E844" s="172" t="s">
        <v>1560</v>
      </c>
      <c r="F844" s="287">
        <v>24.67</v>
      </c>
      <c r="G844" s="331">
        <f>ROUND(SUMIF(Anlagenbewegungsdaten!B:B,A844,Anlagenbewegungsdaten!C:C),3)</f>
        <v>0</v>
      </c>
      <c r="H844" s="332">
        <f>IF(ISBLANK(F844),ROUND(SUMIF(Anlagenbewegungsdaten!B:B,A844,Anlagenbewegungsdaten!D:D),2),ROUND(G844*F844%,2))</f>
        <v>0</v>
      </c>
      <c r="I844" s="332">
        <f>ROUND((H844-SUMIF(Anlagenbewegungsdaten!$B:$B,A844,Anlagenbewegungsdaten!D:D)),3)</f>
        <v>0</v>
      </c>
      <c r="J844" s="333" t="s">
        <v>5179</v>
      </c>
      <c r="K844" s="333" t="s">
        <v>5193</v>
      </c>
      <c r="L844" s="510">
        <v>19.739999999999998</v>
      </c>
      <c r="M844" s="330">
        <f>ROUND(SUMIF(Anlagenbewegungsdaten_AV!B:B,A844,Anlagenbewegungsdaten_AV!C:C),3)</f>
        <v>0</v>
      </c>
      <c r="N844" s="328">
        <f>IF(ISBLANK(L844),ROUND(SUMIF(Anlagenbewegungsdaten_AV!B:B,A844,Anlagenbewegungsdaten_AV!D:D),2),ROUND(M844*L844%,2))</f>
        <v>0</v>
      </c>
      <c r="O844" s="328">
        <f>ROUND(N844-SUMIF(Anlagenbewegungsdaten_AV!B:B,A844,Anlagenbewegungsdaten_AV!D:D),3)</f>
        <v>0</v>
      </c>
    </row>
    <row r="845" spans="1:15" ht="15" customHeight="1" x14ac:dyDescent="0.25">
      <c r="A845" s="261" t="s">
        <v>1934</v>
      </c>
      <c r="B845" s="172" t="s">
        <v>2108</v>
      </c>
      <c r="C845" s="172" t="s">
        <v>4208</v>
      </c>
      <c r="D845" s="172" t="s">
        <v>1935</v>
      </c>
      <c r="E845" s="172" t="s">
        <v>1563</v>
      </c>
      <c r="F845" s="287">
        <v>24.67</v>
      </c>
      <c r="G845" s="331">
        <f>ROUND(SUMIF(Anlagenbewegungsdaten!B:B,A845,Anlagenbewegungsdaten!C:C),3)</f>
        <v>0</v>
      </c>
      <c r="H845" s="332">
        <f>IF(ISBLANK(F845),ROUND(SUMIF(Anlagenbewegungsdaten!B:B,A845,Anlagenbewegungsdaten!D:D),2),ROUND(G845*F845%,2))</f>
        <v>0</v>
      </c>
      <c r="I845" s="332">
        <f>ROUND((H845-SUMIF(Anlagenbewegungsdaten!$B:$B,A845,Anlagenbewegungsdaten!D:D)),3)</f>
        <v>0</v>
      </c>
      <c r="J845" s="333" t="s">
        <v>5179</v>
      </c>
      <c r="K845" s="333" t="s">
        <v>5193</v>
      </c>
      <c r="L845" s="510">
        <v>19.739999999999998</v>
      </c>
      <c r="M845" s="330">
        <f>ROUND(SUMIF(Anlagenbewegungsdaten_AV!B:B,A845,Anlagenbewegungsdaten_AV!C:C),3)</f>
        <v>0</v>
      </c>
      <c r="N845" s="328">
        <f>IF(ISBLANK(L845),ROUND(SUMIF(Anlagenbewegungsdaten_AV!B:B,A845,Anlagenbewegungsdaten_AV!D:D),2),ROUND(M845*L845%,2))</f>
        <v>0</v>
      </c>
      <c r="O845" s="328">
        <f>ROUND(N845-SUMIF(Anlagenbewegungsdaten_AV!B:B,A845,Anlagenbewegungsdaten_AV!D:D),3)</f>
        <v>0</v>
      </c>
    </row>
    <row r="846" spans="1:15" ht="15" customHeight="1" x14ac:dyDescent="0.25">
      <c r="A846" s="261" t="s">
        <v>2718</v>
      </c>
      <c r="B846" s="172" t="s">
        <v>2108</v>
      </c>
      <c r="C846" s="172" t="s">
        <v>4208</v>
      </c>
      <c r="D846" s="172" t="s">
        <v>2719</v>
      </c>
      <c r="E846" s="172" t="s">
        <v>2576</v>
      </c>
      <c r="F846" s="287">
        <v>24.64</v>
      </c>
      <c r="G846" s="331">
        <f>ROUND(SUMIF(Anlagenbewegungsdaten!B:B,A846,Anlagenbewegungsdaten!C:C),3)</f>
        <v>0</v>
      </c>
      <c r="H846" s="332">
        <f>IF(ISBLANK(F846),ROUND(SUMIF(Anlagenbewegungsdaten!B:B,A846,Anlagenbewegungsdaten!D:D),2),ROUND(G846*F846%,2))</f>
        <v>0</v>
      </c>
      <c r="I846" s="332">
        <f>ROUND((H846-SUMIF(Anlagenbewegungsdaten!$B:$B,A846,Anlagenbewegungsdaten!D:D)),3)</f>
        <v>0</v>
      </c>
      <c r="J846" s="333" t="s">
        <v>5179</v>
      </c>
      <c r="K846" s="333" t="s">
        <v>5193</v>
      </c>
      <c r="L846" s="510">
        <v>19.71</v>
      </c>
      <c r="M846" s="330">
        <f>ROUND(SUMIF(Anlagenbewegungsdaten_AV!B:B,A846,Anlagenbewegungsdaten_AV!C:C),3)</f>
        <v>0</v>
      </c>
      <c r="N846" s="328">
        <f>IF(ISBLANK(L846),ROUND(SUMIF(Anlagenbewegungsdaten_AV!B:B,A846,Anlagenbewegungsdaten_AV!D:D),2),ROUND(M846*L846%,2))</f>
        <v>0</v>
      </c>
      <c r="O846" s="328">
        <f>ROUND(N846-SUMIF(Anlagenbewegungsdaten_AV!B:B,A846,Anlagenbewegungsdaten_AV!D:D),3)</f>
        <v>0</v>
      </c>
    </row>
    <row r="847" spans="1:15" ht="15" customHeight="1" x14ac:dyDescent="0.25">
      <c r="A847" s="261" t="s">
        <v>3462</v>
      </c>
      <c r="B847" s="172" t="s">
        <v>2108</v>
      </c>
      <c r="C847" s="172" t="s">
        <v>4208</v>
      </c>
      <c r="D847" s="172" t="s">
        <v>3463</v>
      </c>
      <c r="E847" s="172" t="s">
        <v>3320</v>
      </c>
      <c r="F847" s="287">
        <v>24.61</v>
      </c>
      <c r="G847" s="331">
        <f>ROUND(SUMIF(Anlagenbewegungsdaten!B:B,A847,Anlagenbewegungsdaten!C:C),3)</f>
        <v>0</v>
      </c>
      <c r="H847" s="332">
        <f>IF(ISBLANK(F847),ROUND(SUMIF(Anlagenbewegungsdaten!B:B,A847,Anlagenbewegungsdaten!D:D),2),ROUND(G847*F847%,2))</f>
        <v>0</v>
      </c>
      <c r="I847" s="332">
        <f>ROUND((H847-SUMIF(Anlagenbewegungsdaten!$B:$B,A847,Anlagenbewegungsdaten!D:D)),3)</f>
        <v>0</v>
      </c>
      <c r="J847" s="333" t="s">
        <v>5179</v>
      </c>
      <c r="K847" s="333" t="s">
        <v>5193</v>
      </c>
      <c r="L847" s="510">
        <v>19.690000000000001</v>
      </c>
      <c r="M847" s="330">
        <f>ROUND(SUMIF(Anlagenbewegungsdaten_AV!B:B,A847,Anlagenbewegungsdaten_AV!C:C),3)</f>
        <v>0</v>
      </c>
      <c r="N847" s="328">
        <f>IF(ISBLANK(L847),ROUND(SUMIF(Anlagenbewegungsdaten_AV!B:B,A847,Anlagenbewegungsdaten_AV!D:D),2),ROUND(M847*L847%,2))</f>
        <v>0</v>
      </c>
      <c r="O847" s="328">
        <f>ROUND(N847-SUMIF(Anlagenbewegungsdaten_AV!B:B,A847,Anlagenbewegungsdaten_AV!D:D),3)</f>
        <v>0</v>
      </c>
    </row>
    <row r="848" spans="1:15" ht="15" customHeight="1" x14ac:dyDescent="0.25">
      <c r="A848" s="273" t="s">
        <v>4236</v>
      </c>
      <c r="B848" s="191" t="s">
        <v>2108</v>
      </c>
      <c r="C848" s="191" t="s">
        <v>4208</v>
      </c>
      <c r="D848" s="191" t="s">
        <v>4237</v>
      </c>
      <c r="E848" s="191" t="s">
        <v>4093</v>
      </c>
      <c r="F848" s="288">
        <v>24.58</v>
      </c>
      <c r="G848" s="331">
        <f>ROUND(SUMIF(Anlagenbewegungsdaten!B:B,A848,Anlagenbewegungsdaten!C:C),3)</f>
        <v>0</v>
      </c>
      <c r="H848" s="332">
        <f>IF(ISBLANK(F848),ROUND(SUMIF(Anlagenbewegungsdaten!B:B,A848,Anlagenbewegungsdaten!D:D),2),ROUND(G848*F848%,2))</f>
        <v>0</v>
      </c>
      <c r="I848" s="332">
        <f>ROUND((H848-SUMIF(Anlagenbewegungsdaten!$B:$B,A848,Anlagenbewegungsdaten!D:D)),3)</f>
        <v>0</v>
      </c>
      <c r="J848" s="333" t="s">
        <v>5179</v>
      </c>
      <c r="K848" s="333" t="s">
        <v>5193</v>
      </c>
      <c r="L848" s="510">
        <v>19.66</v>
      </c>
      <c r="M848" s="330">
        <f>ROUND(SUMIF(Anlagenbewegungsdaten_AV!B:B,A848,Anlagenbewegungsdaten_AV!C:C),3)</f>
        <v>0</v>
      </c>
      <c r="N848" s="328">
        <f>IF(ISBLANK(L848),ROUND(SUMIF(Anlagenbewegungsdaten_AV!B:B,A848,Anlagenbewegungsdaten_AV!D:D),2),ROUND(M848*L848%,2))</f>
        <v>0</v>
      </c>
      <c r="O848" s="328">
        <f>ROUND(N848-SUMIF(Anlagenbewegungsdaten_AV!B:B,A848,Anlagenbewegungsdaten_AV!D:D),3)</f>
        <v>0</v>
      </c>
    </row>
    <row r="849" spans="1:15" ht="15" customHeight="1" x14ac:dyDescent="0.25">
      <c r="A849" s="261" t="s">
        <v>1936</v>
      </c>
      <c r="B849" s="172" t="s">
        <v>2108</v>
      </c>
      <c r="C849" s="172" t="s">
        <v>4208</v>
      </c>
      <c r="D849" s="172" t="s">
        <v>1937</v>
      </c>
      <c r="E849" s="172" t="s">
        <v>2483</v>
      </c>
      <c r="F849" s="287">
        <v>24.67</v>
      </c>
      <c r="G849" s="331">
        <f>ROUND(SUMIF(Anlagenbewegungsdaten!B:B,A849,Anlagenbewegungsdaten!C:C),3)</f>
        <v>0</v>
      </c>
      <c r="H849" s="332">
        <f>IF(ISBLANK(F849),ROUND(SUMIF(Anlagenbewegungsdaten!B:B,A849,Anlagenbewegungsdaten!D:D),2),ROUND(G849*F849%,2))</f>
        <v>0</v>
      </c>
      <c r="I849" s="332">
        <f>ROUND((H849-SUMIF(Anlagenbewegungsdaten!$B:$B,A849,Anlagenbewegungsdaten!D:D)),3)</f>
        <v>0</v>
      </c>
      <c r="J849" s="333" t="s">
        <v>5179</v>
      </c>
      <c r="K849" s="333" t="s">
        <v>5193</v>
      </c>
      <c r="L849" s="510">
        <v>19.739999999999998</v>
      </c>
      <c r="M849" s="330">
        <f>ROUND(SUMIF(Anlagenbewegungsdaten_AV!B:B,A849,Anlagenbewegungsdaten_AV!C:C),3)</f>
        <v>0</v>
      </c>
      <c r="N849" s="328">
        <f>IF(ISBLANK(L849),ROUND(SUMIF(Anlagenbewegungsdaten_AV!B:B,A849,Anlagenbewegungsdaten_AV!D:D),2),ROUND(M849*L849%,2))</f>
        <v>0</v>
      </c>
      <c r="O849" s="328">
        <f>ROUND(N849-SUMIF(Anlagenbewegungsdaten_AV!B:B,A849,Anlagenbewegungsdaten_AV!D:D),3)</f>
        <v>0</v>
      </c>
    </row>
    <row r="850" spans="1:15" ht="15" customHeight="1" x14ac:dyDescent="0.25">
      <c r="A850" s="261" t="s">
        <v>1938</v>
      </c>
      <c r="B850" s="172" t="s">
        <v>2108</v>
      </c>
      <c r="C850" s="172" t="s">
        <v>4208</v>
      </c>
      <c r="D850" s="172" t="s">
        <v>1939</v>
      </c>
      <c r="E850" s="172" t="s">
        <v>2486</v>
      </c>
      <c r="F850" s="287">
        <v>26.67</v>
      </c>
      <c r="G850" s="331">
        <f>ROUND(SUMIF(Anlagenbewegungsdaten!B:B,A850,Anlagenbewegungsdaten!C:C),3)</f>
        <v>0</v>
      </c>
      <c r="H850" s="332">
        <f>IF(ISBLANK(F850),ROUND(SUMIF(Anlagenbewegungsdaten!B:B,A850,Anlagenbewegungsdaten!D:D),2),ROUND(G850*F850%,2))</f>
        <v>0</v>
      </c>
      <c r="I850" s="332">
        <f>ROUND((H850-SUMIF(Anlagenbewegungsdaten!$B:$B,A850,Anlagenbewegungsdaten!D:D)),3)</f>
        <v>0</v>
      </c>
      <c r="J850" s="333" t="s">
        <v>5179</v>
      </c>
      <c r="K850" s="333" t="s">
        <v>5193</v>
      </c>
      <c r="L850" s="510">
        <v>21.34</v>
      </c>
      <c r="M850" s="330">
        <f>ROUND(SUMIF(Anlagenbewegungsdaten_AV!B:B,A850,Anlagenbewegungsdaten_AV!C:C),3)</f>
        <v>0</v>
      </c>
      <c r="N850" s="328">
        <f>IF(ISBLANK(L850),ROUND(SUMIF(Anlagenbewegungsdaten_AV!B:B,A850,Anlagenbewegungsdaten_AV!D:D),2),ROUND(M850*L850%,2))</f>
        <v>0</v>
      </c>
      <c r="O850" s="328">
        <f>ROUND(N850-SUMIF(Anlagenbewegungsdaten_AV!B:B,A850,Anlagenbewegungsdaten_AV!D:D),3)</f>
        <v>0</v>
      </c>
    </row>
    <row r="851" spans="1:15" ht="15" customHeight="1" x14ac:dyDescent="0.25">
      <c r="A851" s="261" t="s">
        <v>1940</v>
      </c>
      <c r="B851" s="172" t="s">
        <v>2108</v>
      </c>
      <c r="C851" s="172" t="s">
        <v>4208</v>
      </c>
      <c r="D851" s="172" t="s">
        <v>1941</v>
      </c>
      <c r="E851" s="172" t="s">
        <v>1560</v>
      </c>
      <c r="F851" s="287">
        <v>27.67</v>
      </c>
      <c r="G851" s="331">
        <f>ROUND(SUMIF(Anlagenbewegungsdaten!B:B,A851,Anlagenbewegungsdaten!C:C),3)</f>
        <v>0</v>
      </c>
      <c r="H851" s="332">
        <f>IF(ISBLANK(F851),ROUND(SUMIF(Anlagenbewegungsdaten!B:B,A851,Anlagenbewegungsdaten!D:D),2),ROUND(G851*F851%,2))</f>
        <v>0</v>
      </c>
      <c r="I851" s="332">
        <f>ROUND((H851-SUMIF(Anlagenbewegungsdaten!$B:$B,A851,Anlagenbewegungsdaten!D:D)),3)</f>
        <v>0</v>
      </c>
      <c r="J851" s="333" t="s">
        <v>5179</v>
      </c>
      <c r="K851" s="333" t="s">
        <v>5193</v>
      </c>
      <c r="L851" s="510">
        <v>22.14</v>
      </c>
      <c r="M851" s="330">
        <f>ROUND(SUMIF(Anlagenbewegungsdaten_AV!B:B,A851,Anlagenbewegungsdaten_AV!C:C),3)</f>
        <v>0</v>
      </c>
      <c r="N851" s="328">
        <f>IF(ISBLANK(L851),ROUND(SUMIF(Anlagenbewegungsdaten_AV!B:B,A851,Anlagenbewegungsdaten_AV!D:D),2),ROUND(M851*L851%,2))</f>
        <v>0</v>
      </c>
      <c r="O851" s="328">
        <f>ROUND(N851-SUMIF(Anlagenbewegungsdaten_AV!B:B,A851,Anlagenbewegungsdaten_AV!D:D),3)</f>
        <v>0</v>
      </c>
    </row>
    <row r="852" spans="1:15" ht="15" customHeight="1" x14ac:dyDescent="0.25">
      <c r="A852" s="261" t="s">
        <v>1942</v>
      </c>
      <c r="B852" s="172" t="s">
        <v>2108</v>
      </c>
      <c r="C852" s="172" t="s">
        <v>4208</v>
      </c>
      <c r="D852" s="172" t="s">
        <v>1943</v>
      </c>
      <c r="E852" s="172" t="s">
        <v>1563</v>
      </c>
      <c r="F852" s="287">
        <v>27.67</v>
      </c>
      <c r="G852" s="331">
        <f>ROUND(SUMIF(Anlagenbewegungsdaten!B:B,A852,Anlagenbewegungsdaten!C:C),3)</f>
        <v>0</v>
      </c>
      <c r="H852" s="332">
        <f>IF(ISBLANK(F852),ROUND(SUMIF(Anlagenbewegungsdaten!B:B,A852,Anlagenbewegungsdaten!D:D),2),ROUND(G852*F852%,2))</f>
        <v>0</v>
      </c>
      <c r="I852" s="332">
        <f>ROUND((H852-SUMIF(Anlagenbewegungsdaten!$B:$B,A852,Anlagenbewegungsdaten!D:D)),3)</f>
        <v>0</v>
      </c>
      <c r="J852" s="333" t="s">
        <v>5179</v>
      </c>
      <c r="K852" s="333" t="s">
        <v>5193</v>
      </c>
      <c r="L852" s="510">
        <v>22.14</v>
      </c>
      <c r="M852" s="330">
        <f>ROUND(SUMIF(Anlagenbewegungsdaten_AV!B:B,A852,Anlagenbewegungsdaten_AV!C:C),3)</f>
        <v>0</v>
      </c>
      <c r="N852" s="328">
        <f>IF(ISBLANK(L852),ROUND(SUMIF(Anlagenbewegungsdaten_AV!B:B,A852,Anlagenbewegungsdaten_AV!D:D),2),ROUND(M852*L852%,2))</f>
        <v>0</v>
      </c>
      <c r="O852" s="328">
        <f>ROUND(N852-SUMIF(Anlagenbewegungsdaten_AV!B:B,A852,Anlagenbewegungsdaten_AV!D:D),3)</f>
        <v>0</v>
      </c>
    </row>
    <row r="853" spans="1:15" ht="15" customHeight="1" x14ac:dyDescent="0.25">
      <c r="A853" s="261" t="s">
        <v>2720</v>
      </c>
      <c r="B853" s="172" t="s">
        <v>2108</v>
      </c>
      <c r="C853" s="172" t="s">
        <v>4208</v>
      </c>
      <c r="D853" s="172" t="s">
        <v>2721</v>
      </c>
      <c r="E853" s="172" t="s">
        <v>2576</v>
      </c>
      <c r="F853" s="287">
        <v>27.64</v>
      </c>
      <c r="G853" s="331">
        <f>ROUND(SUMIF(Anlagenbewegungsdaten!B:B,A853,Anlagenbewegungsdaten!C:C),3)</f>
        <v>0</v>
      </c>
      <c r="H853" s="332">
        <f>IF(ISBLANK(F853),ROUND(SUMIF(Anlagenbewegungsdaten!B:B,A853,Anlagenbewegungsdaten!D:D),2),ROUND(G853*F853%,2))</f>
        <v>0</v>
      </c>
      <c r="I853" s="332">
        <f>ROUND((H853-SUMIF(Anlagenbewegungsdaten!$B:$B,A853,Anlagenbewegungsdaten!D:D)),3)</f>
        <v>0</v>
      </c>
      <c r="J853" s="333" t="s">
        <v>5179</v>
      </c>
      <c r="K853" s="333" t="s">
        <v>5193</v>
      </c>
      <c r="L853" s="510">
        <v>22.11</v>
      </c>
      <c r="M853" s="330">
        <f>ROUND(SUMIF(Anlagenbewegungsdaten_AV!B:B,A853,Anlagenbewegungsdaten_AV!C:C),3)</f>
        <v>0</v>
      </c>
      <c r="N853" s="328">
        <f>IF(ISBLANK(L853),ROUND(SUMIF(Anlagenbewegungsdaten_AV!B:B,A853,Anlagenbewegungsdaten_AV!D:D),2),ROUND(M853*L853%,2))</f>
        <v>0</v>
      </c>
      <c r="O853" s="328">
        <f>ROUND(N853-SUMIF(Anlagenbewegungsdaten_AV!B:B,A853,Anlagenbewegungsdaten_AV!D:D),3)</f>
        <v>0</v>
      </c>
    </row>
    <row r="854" spans="1:15" ht="15" customHeight="1" x14ac:dyDescent="0.25">
      <c r="A854" s="261" t="s">
        <v>3464</v>
      </c>
      <c r="B854" s="172" t="s">
        <v>2108</v>
      </c>
      <c r="C854" s="172" t="s">
        <v>4208</v>
      </c>
      <c r="D854" s="172" t="s">
        <v>3465</v>
      </c>
      <c r="E854" s="172" t="s">
        <v>3320</v>
      </c>
      <c r="F854" s="287">
        <v>27.61</v>
      </c>
      <c r="G854" s="331">
        <f>ROUND(SUMIF(Anlagenbewegungsdaten!B:B,A854,Anlagenbewegungsdaten!C:C),3)</f>
        <v>0</v>
      </c>
      <c r="H854" s="332">
        <f>IF(ISBLANK(F854),ROUND(SUMIF(Anlagenbewegungsdaten!B:B,A854,Anlagenbewegungsdaten!D:D),2),ROUND(G854*F854%,2))</f>
        <v>0</v>
      </c>
      <c r="I854" s="332">
        <f>ROUND((H854-SUMIF(Anlagenbewegungsdaten!$B:$B,A854,Anlagenbewegungsdaten!D:D)),3)</f>
        <v>0</v>
      </c>
      <c r="J854" s="333" t="s">
        <v>5179</v>
      </c>
      <c r="K854" s="333" t="s">
        <v>5193</v>
      </c>
      <c r="L854" s="510">
        <v>22.09</v>
      </c>
      <c r="M854" s="330">
        <f>ROUND(SUMIF(Anlagenbewegungsdaten_AV!B:B,A854,Anlagenbewegungsdaten_AV!C:C),3)</f>
        <v>0</v>
      </c>
      <c r="N854" s="328">
        <f>IF(ISBLANK(L854),ROUND(SUMIF(Anlagenbewegungsdaten_AV!B:B,A854,Anlagenbewegungsdaten_AV!D:D),2),ROUND(M854*L854%,2))</f>
        <v>0</v>
      </c>
      <c r="O854" s="328">
        <f>ROUND(N854-SUMIF(Anlagenbewegungsdaten_AV!B:B,A854,Anlagenbewegungsdaten_AV!D:D),3)</f>
        <v>0</v>
      </c>
    </row>
    <row r="855" spans="1:15" ht="15" customHeight="1" x14ac:dyDescent="0.25">
      <c r="A855" s="273" t="s">
        <v>4238</v>
      </c>
      <c r="B855" s="191" t="s">
        <v>2108</v>
      </c>
      <c r="C855" s="191" t="s">
        <v>4208</v>
      </c>
      <c r="D855" s="191" t="s">
        <v>4239</v>
      </c>
      <c r="E855" s="191" t="s">
        <v>4093</v>
      </c>
      <c r="F855" s="288">
        <v>27.58</v>
      </c>
      <c r="G855" s="331">
        <f>ROUND(SUMIF(Anlagenbewegungsdaten!B:B,A855,Anlagenbewegungsdaten!C:C),3)</f>
        <v>0</v>
      </c>
      <c r="H855" s="332">
        <f>IF(ISBLANK(F855),ROUND(SUMIF(Anlagenbewegungsdaten!B:B,A855,Anlagenbewegungsdaten!D:D),2),ROUND(G855*F855%,2))</f>
        <v>0</v>
      </c>
      <c r="I855" s="332">
        <f>ROUND((H855-SUMIF(Anlagenbewegungsdaten!$B:$B,A855,Anlagenbewegungsdaten!D:D)),3)</f>
        <v>0</v>
      </c>
      <c r="J855" s="333" t="s">
        <v>5179</v>
      </c>
      <c r="K855" s="333" t="s">
        <v>5193</v>
      </c>
      <c r="L855" s="510">
        <v>22.06</v>
      </c>
      <c r="M855" s="330">
        <f>ROUND(SUMIF(Anlagenbewegungsdaten_AV!B:B,A855,Anlagenbewegungsdaten_AV!C:C),3)</f>
        <v>0</v>
      </c>
      <c r="N855" s="328">
        <f>IF(ISBLANK(L855),ROUND(SUMIF(Anlagenbewegungsdaten_AV!B:B,A855,Anlagenbewegungsdaten_AV!D:D),2),ROUND(M855*L855%,2))</f>
        <v>0</v>
      </c>
      <c r="O855" s="328">
        <f>ROUND(N855-SUMIF(Anlagenbewegungsdaten_AV!B:B,A855,Anlagenbewegungsdaten_AV!D:D),3)</f>
        <v>0</v>
      </c>
    </row>
    <row r="856" spans="1:15" ht="15" customHeight="1" x14ac:dyDescent="0.25">
      <c r="A856" s="261" t="s">
        <v>1944</v>
      </c>
      <c r="B856" s="172" t="s">
        <v>2108</v>
      </c>
      <c r="C856" s="172" t="s">
        <v>4208</v>
      </c>
      <c r="D856" s="172" t="s">
        <v>1945</v>
      </c>
      <c r="E856" s="172" t="s">
        <v>2483</v>
      </c>
      <c r="F856" s="287">
        <v>25.67</v>
      </c>
      <c r="G856" s="331">
        <f>ROUND(SUMIF(Anlagenbewegungsdaten!B:B,A856,Anlagenbewegungsdaten!C:C),3)</f>
        <v>0</v>
      </c>
      <c r="H856" s="332">
        <f>IF(ISBLANK(F856),ROUND(SUMIF(Anlagenbewegungsdaten!B:B,A856,Anlagenbewegungsdaten!D:D),2),ROUND(G856*F856%,2))</f>
        <v>0</v>
      </c>
      <c r="I856" s="332">
        <f>ROUND((H856-SUMIF(Anlagenbewegungsdaten!$B:$B,A856,Anlagenbewegungsdaten!D:D)),3)</f>
        <v>0</v>
      </c>
      <c r="J856" s="333" t="s">
        <v>5179</v>
      </c>
      <c r="K856" s="333" t="s">
        <v>5193</v>
      </c>
      <c r="L856" s="510">
        <v>20.54</v>
      </c>
      <c r="M856" s="330">
        <f>ROUND(SUMIF(Anlagenbewegungsdaten_AV!B:B,A856,Anlagenbewegungsdaten_AV!C:C),3)</f>
        <v>0</v>
      </c>
      <c r="N856" s="328">
        <f>IF(ISBLANK(L856),ROUND(SUMIF(Anlagenbewegungsdaten_AV!B:B,A856,Anlagenbewegungsdaten_AV!D:D),2),ROUND(M856*L856%,2))</f>
        <v>0</v>
      </c>
      <c r="O856" s="328">
        <f>ROUND(N856-SUMIF(Anlagenbewegungsdaten_AV!B:B,A856,Anlagenbewegungsdaten_AV!D:D),3)</f>
        <v>0</v>
      </c>
    </row>
    <row r="857" spans="1:15" ht="15" customHeight="1" x14ac:dyDescent="0.25">
      <c r="A857" s="261" t="s">
        <v>1946</v>
      </c>
      <c r="B857" s="172" t="s">
        <v>2108</v>
      </c>
      <c r="C857" s="172" t="s">
        <v>4208</v>
      </c>
      <c r="D857" s="172" t="s">
        <v>1947</v>
      </c>
      <c r="E857" s="172" t="s">
        <v>2486</v>
      </c>
      <c r="F857" s="287">
        <v>27.67</v>
      </c>
      <c r="G857" s="331">
        <f>ROUND(SUMIF(Anlagenbewegungsdaten!B:B,A857,Anlagenbewegungsdaten!C:C),3)</f>
        <v>0</v>
      </c>
      <c r="H857" s="332">
        <f>IF(ISBLANK(F857),ROUND(SUMIF(Anlagenbewegungsdaten!B:B,A857,Anlagenbewegungsdaten!D:D),2),ROUND(G857*F857%,2))</f>
        <v>0</v>
      </c>
      <c r="I857" s="332">
        <f>ROUND((H857-SUMIF(Anlagenbewegungsdaten!$B:$B,A857,Anlagenbewegungsdaten!D:D)),3)</f>
        <v>0</v>
      </c>
      <c r="J857" s="333" t="s">
        <v>5179</v>
      </c>
      <c r="K857" s="333" t="s">
        <v>5193</v>
      </c>
      <c r="L857" s="510">
        <v>22.14</v>
      </c>
      <c r="M857" s="330">
        <f>ROUND(SUMIF(Anlagenbewegungsdaten_AV!B:B,A857,Anlagenbewegungsdaten_AV!C:C),3)</f>
        <v>0</v>
      </c>
      <c r="N857" s="328">
        <f>IF(ISBLANK(L857),ROUND(SUMIF(Anlagenbewegungsdaten_AV!B:B,A857,Anlagenbewegungsdaten_AV!D:D),2),ROUND(M857*L857%,2))</f>
        <v>0</v>
      </c>
      <c r="O857" s="328">
        <f>ROUND(N857-SUMIF(Anlagenbewegungsdaten_AV!B:B,A857,Anlagenbewegungsdaten_AV!D:D),3)</f>
        <v>0</v>
      </c>
    </row>
    <row r="858" spans="1:15" ht="15" customHeight="1" x14ac:dyDescent="0.25">
      <c r="A858" s="261" t="s">
        <v>1948</v>
      </c>
      <c r="B858" s="172" t="s">
        <v>2108</v>
      </c>
      <c r="C858" s="172" t="s">
        <v>4208</v>
      </c>
      <c r="D858" s="182" t="s">
        <v>1949</v>
      </c>
      <c r="E858" s="172" t="s">
        <v>1560</v>
      </c>
      <c r="F858" s="287">
        <v>28.67</v>
      </c>
      <c r="G858" s="331">
        <f>ROUND(SUMIF(Anlagenbewegungsdaten!B:B,A858,Anlagenbewegungsdaten!C:C),3)</f>
        <v>0</v>
      </c>
      <c r="H858" s="332">
        <f>IF(ISBLANK(F858),ROUND(SUMIF(Anlagenbewegungsdaten!B:B,A858,Anlagenbewegungsdaten!D:D),2),ROUND(G858*F858%,2))</f>
        <v>0</v>
      </c>
      <c r="I858" s="332">
        <f>ROUND((H858-SUMIF(Anlagenbewegungsdaten!$B:$B,A858,Anlagenbewegungsdaten!D:D)),3)</f>
        <v>0</v>
      </c>
      <c r="J858" s="333" t="s">
        <v>5179</v>
      </c>
      <c r="K858" s="333" t="s">
        <v>5193</v>
      </c>
      <c r="L858" s="510">
        <v>22.94</v>
      </c>
      <c r="M858" s="330">
        <f>ROUND(SUMIF(Anlagenbewegungsdaten_AV!B:B,A858,Anlagenbewegungsdaten_AV!C:C),3)</f>
        <v>0</v>
      </c>
      <c r="N858" s="328">
        <f>IF(ISBLANK(L858),ROUND(SUMIF(Anlagenbewegungsdaten_AV!B:B,A858,Anlagenbewegungsdaten_AV!D:D),2),ROUND(M858*L858%,2))</f>
        <v>0</v>
      </c>
      <c r="O858" s="328">
        <f>ROUND(N858-SUMIF(Anlagenbewegungsdaten_AV!B:B,A858,Anlagenbewegungsdaten_AV!D:D),3)</f>
        <v>0</v>
      </c>
    </row>
    <row r="859" spans="1:15" ht="15" customHeight="1" x14ac:dyDescent="0.25">
      <c r="A859" s="261" t="s">
        <v>1950</v>
      </c>
      <c r="B859" s="172" t="s">
        <v>2108</v>
      </c>
      <c r="C859" s="172" t="s">
        <v>4208</v>
      </c>
      <c r="D859" s="172" t="s">
        <v>1951</v>
      </c>
      <c r="E859" s="172" t="s">
        <v>1563</v>
      </c>
      <c r="F859" s="287">
        <v>28.67</v>
      </c>
      <c r="G859" s="331">
        <f>ROUND(SUMIF(Anlagenbewegungsdaten!B:B,A859,Anlagenbewegungsdaten!C:C),3)</f>
        <v>0</v>
      </c>
      <c r="H859" s="332">
        <f>IF(ISBLANK(F859),ROUND(SUMIF(Anlagenbewegungsdaten!B:B,A859,Anlagenbewegungsdaten!D:D),2),ROUND(G859*F859%,2))</f>
        <v>0</v>
      </c>
      <c r="I859" s="332">
        <f>ROUND((H859-SUMIF(Anlagenbewegungsdaten!$B:$B,A859,Anlagenbewegungsdaten!D:D)),3)</f>
        <v>0</v>
      </c>
      <c r="J859" s="333" t="s">
        <v>5179</v>
      </c>
      <c r="K859" s="333" t="s">
        <v>5193</v>
      </c>
      <c r="L859" s="510">
        <v>22.94</v>
      </c>
      <c r="M859" s="330">
        <f>ROUND(SUMIF(Anlagenbewegungsdaten_AV!B:B,A859,Anlagenbewegungsdaten_AV!C:C),3)</f>
        <v>0</v>
      </c>
      <c r="N859" s="328">
        <f>IF(ISBLANK(L859),ROUND(SUMIF(Anlagenbewegungsdaten_AV!B:B,A859,Anlagenbewegungsdaten_AV!D:D),2),ROUND(M859*L859%,2))</f>
        <v>0</v>
      </c>
      <c r="O859" s="328">
        <f>ROUND(N859-SUMIF(Anlagenbewegungsdaten_AV!B:B,A859,Anlagenbewegungsdaten_AV!D:D),3)</f>
        <v>0</v>
      </c>
    </row>
    <row r="860" spans="1:15" ht="15" customHeight="1" x14ac:dyDescent="0.25">
      <c r="A860" s="261" t="s">
        <v>2722</v>
      </c>
      <c r="B860" s="172" t="s">
        <v>2108</v>
      </c>
      <c r="C860" s="172" t="s">
        <v>4208</v>
      </c>
      <c r="D860" s="172" t="s">
        <v>2723</v>
      </c>
      <c r="E860" s="172" t="s">
        <v>2576</v>
      </c>
      <c r="F860" s="287">
        <v>28.64</v>
      </c>
      <c r="G860" s="331">
        <f>ROUND(SUMIF(Anlagenbewegungsdaten!B:B,A860,Anlagenbewegungsdaten!C:C),3)</f>
        <v>0</v>
      </c>
      <c r="H860" s="332">
        <f>IF(ISBLANK(F860),ROUND(SUMIF(Anlagenbewegungsdaten!B:B,A860,Anlagenbewegungsdaten!D:D),2),ROUND(G860*F860%,2))</f>
        <v>0</v>
      </c>
      <c r="I860" s="332">
        <f>ROUND((H860-SUMIF(Anlagenbewegungsdaten!$B:$B,A860,Anlagenbewegungsdaten!D:D)),3)</f>
        <v>0</v>
      </c>
      <c r="J860" s="333" t="s">
        <v>5179</v>
      </c>
      <c r="K860" s="333" t="s">
        <v>5193</v>
      </c>
      <c r="L860" s="510">
        <v>22.91</v>
      </c>
      <c r="M860" s="330">
        <f>ROUND(SUMIF(Anlagenbewegungsdaten_AV!B:B,A860,Anlagenbewegungsdaten_AV!C:C),3)</f>
        <v>0</v>
      </c>
      <c r="N860" s="328">
        <f>IF(ISBLANK(L860),ROUND(SUMIF(Anlagenbewegungsdaten_AV!B:B,A860,Anlagenbewegungsdaten_AV!D:D),2),ROUND(M860*L860%,2))</f>
        <v>0</v>
      </c>
      <c r="O860" s="328">
        <f>ROUND(N860-SUMIF(Anlagenbewegungsdaten_AV!B:B,A860,Anlagenbewegungsdaten_AV!D:D),3)</f>
        <v>0</v>
      </c>
    </row>
    <row r="861" spans="1:15" ht="15" customHeight="1" x14ac:dyDescent="0.25">
      <c r="A861" s="261" t="s">
        <v>3466</v>
      </c>
      <c r="B861" s="172" t="s">
        <v>2108</v>
      </c>
      <c r="C861" s="172" t="s">
        <v>4208</v>
      </c>
      <c r="D861" s="172" t="s">
        <v>3467</v>
      </c>
      <c r="E861" s="172" t="s">
        <v>3320</v>
      </c>
      <c r="F861" s="287">
        <v>28.61</v>
      </c>
      <c r="G861" s="331">
        <f>ROUND(SUMIF(Anlagenbewegungsdaten!B:B,A861,Anlagenbewegungsdaten!C:C),3)</f>
        <v>0</v>
      </c>
      <c r="H861" s="332">
        <f>IF(ISBLANK(F861),ROUND(SUMIF(Anlagenbewegungsdaten!B:B,A861,Anlagenbewegungsdaten!D:D),2),ROUND(G861*F861%,2))</f>
        <v>0</v>
      </c>
      <c r="I861" s="332">
        <f>ROUND((H861-SUMIF(Anlagenbewegungsdaten!$B:$B,A861,Anlagenbewegungsdaten!D:D)),3)</f>
        <v>0</v>
      </c>
      <c r="J861" s="333" t="s">
        <v>5179</v>
      </c>
      <c r="K861" s="333" t="s">
        <v>5193</v>
      </c>
      <c r="L861" s="510">
        <v>22.89</v>
      </c>
      <c r="M861" s="330">
        <f>ROUND(SUMIF(Anlagenbewegungsdaten_AV!B:B,A861,Anlagenbewegungsdaten_AV!C:C),3)</f>
        <v>0</v>
      </c>
      <c r="N861" s="328">
        <f>IF(ISBLANK(L861),ROUND(SUMIF(Anlagenbewegungsdaten_AV!B:B,A861,Anlagenbewegungsdaten_AV!D:D),2),ROUND(M861*L861%,2))</f>
        <v>0</v>
      </c>
      <c r="O861" s="328">
        <f>ROUND(N861-SUMIF(Anlagenbewegungsdaten_AV!B:B,A861,Anlagenbewegungsdaten_AV!D:D),3)</f>
        <v>0</v>
      </c>
    </row>
    <row r="862" spans="1:15" ht="15" customHeight="1" x14ac:dyDescent="0.25">
      <c r="A862" s="273" t="s">
        <v>4240</v>
      </c>
      <c r="B862" s="191" t="s">
        <v>2108</v>
      </c>
      <c r="C862" s="191" t="s">
        <v>4208</v>
      </c>
      <c r="D862" s="191" t="s">
        <v>4241</v>
      </c>
      <c r="E862" s="191" t="s">
        <v>4093</v>
      </c>
      <c r="F862" s="288">
        <v>28.58</v>
      </c>
      <c r="G862" s="331">
        <f>ROUND(SUMIF(Anlagenbewegungsdaten!B:B,A862,Anlagenbewegungsdaten!C:C),3)</f>
        <v>0</v>
      </c>
      <c r="H862" s="332">
        <f>IF(ISBLANK(F862),ROUND(SUMIF(Anlagenbewegungsdaten!B:B,A862,Anlagenbewegungsdaten!D:D),2),ROUND(G862*F862%,2))</f>
        <v>0</v>
      </c>
      <c r="I862" s="332">
        <f>ROUND((H862-SUMIF(Anlagenbewegungsdaten!$B:$B,A862,Anlagenbewegungsdaten!D:D)),3)</f>
        <v>0</v>
      </c>
      <c r="J862" s="333" t="s">
        <v>5179</v>
      </c>
      <c r="K862" s="333" t="s">
        <v>5193</v>
      </c>
      <c r="L862" s="510">
        <v>22.86</v>
      </c>
      <c r="M862" s="330">
        <f>ROUND(SUMIF(Anlagenbewegungsdaten_AV!B:B,A862,Anlagenbewegungsdaten_AV!C:C),3)</f>
        <v>0</v>
      </c>
      <c r="N862" s="328">
        <f>IF(ISBLANK(L862),ROUND(SUMIF(Anlagenbewegungsdaten_AV!B:B,A862,Anlagenbewegungsdaten_AV!D:D),2),ROUND(M862*L862%,2))</f>
        <v>0</v>
      </c>
      <c r="O862" s="328">
        <f>ROUND(N862-SUMIF(Anlagenbewegungsdaten_AV!B:B,A862,Anlagenbewegungsdaten_AV!D:D),3)</f>
        <v>0</v>
      </c>
    </row>
    <row r="863" spans="1:15" ht="15" customHeight="1" x14ac:dyDescent="0.25">
      <c r="A863" s="261" t="s">
        <v>1952</v>
      </c>
      <c r="B863" s="172" t="s">
        <v>2108</v>
      </c>
      <c r="C863" s="172" t="s">
        <v>4208</v>
      </c>
      <c r="D863" s="172" t="s">
        <v>1953</v>
      </c>
      <c r="E863" s="172" t="s">
        <v>2483</v>
      </c>
      <c r="F863" s="287">
        <v>22.67</v>
      </c>
      <c r="G863" s="331">
        <f>ROUND(SUMIF(Anlagenbewegungsdaten!B:B,A863,Anlagenbewegungsdaten!C:C),3)</f>
        <v>0</v>
      </c>
      <c r="H863" s="332">
        <f>IF(ISBLANK(F863),ROUND(SUMIF(Anlagenbewegungsdaten!B:B,A863,Anlagenbewegungsdaten!D:D),2),ROUND(G863*F863%,2))</f>
        <v>0</v>
      </c>
      <c r="I863" s="332">
        <f>ROUND((H863-SUMIF(Anlagenbewegungsdaten!$B:$B,A863,Anlagenbewegungsdaten!D:D)),3)</f>
        <v>0</v>
      </c>
      <c r="J863" s="333" t="s">
        <v>5179</v>
      </c>
      <c r="K863" s="333" t="s">
        <v>5193</v>
      </c>
      <c r="L863" s="510">
        <v>18.14</v>
      </c>
      <c r="M863" s="330">
        <f>ROUND(SUMIF(Anlagenbewegungsdaten_AV!B:B,A863,Anlagenbewegungsdaten_AV!C:C),3)</f>
        <v>0</v>
      </c>
      <c r="N863" s="328">
        <f>IF(ISBLANK(L863),ROUND(SUMIF(Anlagenbewegungsdaten_AV!B:B,A863,Anlagenbewegungsdaten_AV!D:D),2),ROUND(M863*L863%,2))</f>
        <v>0</v>
      </c>
      <c r="O863" s="328">
        <f>ROUND(N863-SUMIF(Anlagenbewegungsdaten_AV!B:B,A863,Anlagenbewegungsdaten_AV!D:D),3)</f>
        <v>0</v>
      </c>
    </row>
    <row r="864" spans="1:15" ht="15" customHeight="1" x14ac:dyDescent="0.25">
      <c r="A864" s="261" t="s">
        <v>1954</v>
      </c>
      <c r="B864" s="172" t="s">
        <v>2108</v>
      </c>
      <c r="C864" s="172" t="s">
        <v>4208</v>
      </c>
      <c r="D864" s="172" t="s">
        <v>1955</v>
      </c>
      <c r="E864" s="172" t="s">
        <v>2486</v>
      </c>
      <c r="F864" s="287">
        <v>24.67</v>
      </c>
      <c r="G864" s="331">
        <f>ROUND(SUMIF(Anlagenbewegungsdaten!B:B,A864,Anlagenbewegungsdaten!C:C),3)</f>
        <v>0</v>
      </c>
      <c r="H864" s="332">
        <f>IF(ISBLANK(F864),ROUND(SUMIF(Anlagenbewegungsdaten!B:B,A864,Anlagenbewegungsdaten!D:D),2),ROUND(G864*F864%,2))</f>
        <v>0</v>
      </c>
      <c r="I864" s="332">
        <f>ROUND((H864-SUMIF(Anlagenbewegungsdaten!$B:$B,A864,Anlagenbewegungsdaten!D:D)),3)</f>
        <v>0</v>
      </c>
      <c r="J864" s="333" t="s">
        <v>5179</v>
      </c>
      <c r="K864" s="333" t="s">
        <v>5193</v>
      </c>
      <c r="L864" s="510">
        <v>19.739999999999998</v>
      </c>
      <c r="M864" s="330">
        <f>ROUND(SUMIF(Anlagenbewegungsdaten_AV!B:B,A864,Anlagenbewegungsdaten_AV!C:C),3)</f>
        <v>0</v>
      </c>
      <c r="N864" s="328">
        <f>IF(ISBLANK(L864),ROUND(SUMIF(Anlagenbewegungsdaten_AV!B:B,A864,Anlagenbewegungsdaten_AV!D:D),2),ROUND(M864*L864%,2))</f>
        <v>0</v>
      </c>
      <c r="O864" s="328">
        <f>ROUND(N864-SUMIF(Anlagenbewegungsdaten_AV!B:B,A864,Anlagenbewegungsdaten_AV!D:D),3)</f>
        <v>0</v>
      </c>
    </row>
    <row r="865" spans="1:15" ht="15" customHeight="1" x14ac:dyDescent="0.25">
      <c r="A865" s="261" t="s">
        <v>1956</v>
      </c>
      <c r="B865" s="172" t="s">
        <v>2108</v>
      </c>
      <c r="C865" s="172" t="s">
        <v>4208</v>
      </c>
      <c r="D865" s="172" t="s">
        <v>1957</v>
      </c>
      <c r="E865" s="172" t="s">
        <v>1560</v>
      </c>
      <c r="F865" s="287">
        <v>25.67</v>
      </c>
      <c r="G865" s="331">
        <f>ROUND(SUMIF(Anlagenbewegungsdaten!B:B,A865,Anlagenbewegungsdaten!C:C),3)</f>
        <v>0</v>
      </c>
      <c r="H865" s="332">
        <f>IF(ISBLANK(F865),ROUND(SUMIF(Anlagenbewegungsdaten!B:B,A865,Anlagenbewegungsdaten!D:D),2),ROUND(G865*F865%,2))</f>
        <v>0</v>
      </c>
      <c r="I865" s="332">
        <f>ROUND((H865-SUMIF(Anlagenbewegungsdaten!$B:$B,A865,Anlagenbewegungsdaten!D:D)),3)</f>
        <v>0</v>
      </c>
      <c r="J865" s="333" t="s">
        <v>5179</v>
      </c>
      <c r="K865" s="333" t="s">
        <v>5193</v>
      </c>
      <c r="L865" s="510">
        <v>20.54</v>
      </c>
      <c r="M865" s="330">
        <f>ROUND(SUMIF(Anlagenbewegungsdaten_AV!B:B,A865,Anlagenbewegungsdaten_AV!C:C),3)</f>
        <v>0</v>
      </c>
      <c r="N865" s="328">
        <f>IF(ISBLANK(L865),ROUND(SUMIF(Anlagenbewegungsdaten_AV!B:B,A865,Anlagenbewegungsdaten_AV!D:D),2),ROUND(M865*L865%,2))</f>
        <v>0</v>
      </c>
      <c r="O865" s="328">
        <f>ROUND(N865-SUMIF(Anlagenbewegungsdaten_AV!B:B,A865,Anlagenbewegungsdaten_AV!D:D),3)</f>
        <v>0</v>
      </c>
    </row>
    <row r="866" spans="1:15" ht="15" customHeight="1" x14ac:dyDescent="0.25">
      <c r="A866" s="261" t="s">
        <v>1958</v>
      </c>
      <c r="B866" s="172" t="s">
        <v>2108</v>
      </c>
      <c r="C866" s="172" t="s">
        <v>4208</v>
      </c>
      <c r="D866" s="172" t="s">
        <v>1959</v>
      </c>
      <c r="E866" s="172" t="s">
        <v>1563</v>
      </c>
      <c r="F866" s="287">
        <v>25.67</v>
      </c>
      <c r="G866" s="331">
        <f>ROUND(SUMIF(Anlagenbewegungsdaten!B:B,A866,Anlagenbewegungsdaten!C:C),3)</f>
        <v>0</v>
      </c>
      <c r="H866" s="332">
        <f>IF(ISBLANK(F866),ROUND(SUMIF(Anlagenbewegungsdaten!B:B,A866,Anlagenbewegungsdaten!D:D),2),ROUND(G866*F866%,2))</f>
        <v>0</v>
      </c>
      <c r="I866" s="332">
        <f>ROUND((H866-SUMIF(Anlagenbewegungsdaten!$B:$B,A866,Anlagenbewegungsdaten!D:D)),3)</f>
        <v>0</v>
      </c>
      <c r="J866" s="333" t="s">
        <v>5179</v>
      </c>
      <c r="K866" s="333" t="s">
        <v>5193</v>
      </c>
      <c r="L866" s="510">
        <v>20.54</v>
      </c>
      <c r="M866" s="330">
        <f>ROUND(SUMIF(Anlagenbewegungsdaten_AV!B:B,A866,Anlagenbewegungsdaten_AV!C:C),3)</f>
        <v>0</v>
      </c>
      <c r="N866" s="328">
        <f>IF(ISBLANK(L866),ROUND(SUMIF(Anlagenbewegungsdaten_AV!B:B,A866,Anlagenbewegungsdaten_AV!D:D),2),ROUND(M866*L866%,2))</f>
        <v>0</v>
      </c>
      <c r="O866" s="328">
        <f>ROUND(N866-SUMIF(Anlagenbewegungsdaten_AV!B:B,A866,Anlagenbewegungsdaten_AV!D:D),3)</f>
        <v>0</v>
      </c>
    </row>
    <row r="867" spans="1:15" ht="15" customHeight="1" x14ac:dyDescent="0.25">
      <c r="A867" s="261" t="s">
        <v>2724</v>
      </c>
      <c r="B867" s="172" t="s">
        <v>2108</v>
      </c>
      <c r="C867" s="172" t="s">
        <v>4208</v>
      </c>
      <c r="D867" s="172" t="s">
        <v>2725</v>
      </c>
      <c r="E867" s="172" t="s">
        <v>2576</v>
      </c>
      <c r="F867" s="287">
        <v>25.64</v>
      </c>
      <c r="G867" s="331">
        <f>ROUND(SUMIF(Anlagenbewegungsdaten!B:B,A867,Anlagenbewegungsdaten!C:C),3)</f>
        <v>0</v>
      </c>
      <c r="H867" s="332">
        <f>IF(ISBLANK(F867),ROUND(SUMIF(Anlagenbewegungsdaten!B:B,A867,Anlagenbewegungsdaten!D:D),2),ROUND(G867*F867%,2))</f>
        <v>0</v>
      </c>
      <c r="I867" s="332">
        <f>ROUND((H867-SUMIF(Anlagenbewegungsdaten!$B:$B,A867,Anlagenbewegungsdaten!D:D)),3)</f>
        <v>0</v>
      </c>
      <c r="J867" s="333" t="s">
        <v>5179</v>
      </c>
      <c r="K867" s="333" t="s">
        <v>5193</v>
      </c>
      <c r="L867" s="510">
        <v>20.51</v>
      </c>
      <c r="M867" s="330">
        <f>ROUND(SUMIF(Anlagenbewegungsdaten_AV!B:B,A867,Anlagenbewegungsdaten_AV!C:C),3)</f>
        <v>0</v>
      </c>
      <c r="N867" s="328">
        <f>IF(ISBLANK(L867),ROUND(SUMIF(Anlagenbewegungsdaten_AV!B:B,A867,Anlagenbewegungsdaten_AV!D:D),2),ROUND(M867*L867%,2))</f>
        <v>0</v>
      </c>
      <c r="O867" s="328">
        <f>ROUND(N867-SUMIF(Anlagenbewegungsdaten_AV!B:B,A867,Anlagenbewegungsdaten_AV!D:D),3)</f>
        <v>0</v>
      </c>
    </row>
    <row r="868" spans="1:15" ht="15" customHeight="1" x14ac:dyDescent="0.25">
      <c r="A868" s="261" t="s">
        <v>3468</v>
      </c>
      <c r="B868" s="172" t="s">
        <v>2108</v>
      </c>
      <c r="C868" s="172" t="s">
        <v>4208</v>
      </c>
      <c r="D868" s="172" t="s">
        <v>3469</v>
      </c>
      <c r="E868" s="172" t="s">
        <v>3320</v>
      </c>
      <c r="F868" s="287">
        <v>25.61</v>
      </c>
      <c r="G868" s="331">
        <f>ROUND(SUMIF(Anlagenbewegungsdaten!B:B,A868,Anlagenbewegungsdaten!C:C),3)</f>
        <v>0</v>
      </c>
      <c r="H868" s="332">
        <f>IF(ISBLANK(F868),ROUND(SUMIF(Anlagenbewegungsdaten!B:B,A868,Anlagenbewegungsdaten!D:D),2),ROUND(G868*F868%,2))</f>
        <v>0</v>
      </c>
      <c r="I868" s="332">
        <f>ROUND((H868-SUMIF(Anlagenbewegungsdaten!$B:$B,A868,Anlagenbewegungsdaten!D:D)),3)</f>
        <v>0</v>
      </c>
      <c r="J868" s="333" t="s">
        <v>5179</v>
      </c>
      <c r="K868" s="333" t="s">
        <v>5193</v>
      </c>
      <c r="L868" s="510">
        <v>20.49</v>
      </c>
      <c r="M868" s="330">
        <f>ROUND(SUMIF(Anlagenbewegungsdaten_AV!B:B,A868,Anlagenbewegungsdaten_AV!C:C),3)</f>
        <v>0</v>
      </c>
      <c r="N868" s="328">
        <f>IF(ISBLANK(L868),ROUND(SUMIF(Anlagenbewegungsdaten_AV!B:B,A868,Anlagenbewegungsdaten_AV!D:D),2),ROUND(M868*L868%,2))</f>
        <v>0</v>
      </c>
      <c r="O868" s="328">
        <f>ROUND(N868-SUMIF(Anlagenbewegungsdaten_AV!B:B,A868,Anlagenbewegungsdaten_AV!D:D),3)</f>
        <v>0</v>
      </c>
    </row>
    <row r="869" spans="1:15" ht="15" customHeight="1" x14ac:dyDescent="0.25">
      <c r="A869" s="273" t="s">
        <v>4242</v>
      </c>
      <c r="B869" s="191" t="s">
        <v>2108</v>
      </c>
      <c r="C869" s="191" t="s">
        <v>4208</v>
      </c>
      <c r="D869" s="191" t="s">
        <v>4243</v>
      </c>
      <c r="E869" s="191" t="s">
        <v>4093</v>
      </c>
      <c r="F869" s="288">
        <v>25.58</v>
      </c>
      <c r="G869" s="331">
        <f>ROUND(SUMIF(Anlagenbewegungsdaten!B:B,A869,Anlagenbewegungsdaten!C:C),3)</f>
        <v>0</v>
      </c>
      <c r="H869" s="332">
        <f>IF(ISBLANK(F869),ROUND(SUMIF(Anlagenbewegungsdaten!B:B,A869,Anlagenbewegungsdaten!D:D),2),ROUND(G869*F869%,2))</f>
        <v>0</v>
      </c>
      <c r="I869" s="332">
        <f>ROUND((H869-SUMIF(Anlagenbewegungsdaten!$B:$B,A869,Anlagenbewegungsdaten!D:D)),3)</f>
        <v>0</v>
      </c>
      <c r="J869" s="333" t="s">
        <v>5179</v>
      </c>
      <c r="K869" s="333" t="s">
        <v>5193</v>
      </c>
      <c r="L869" s="510">
        <v>20.46</v>
      </c>
      <c r="M869" s="330">
        <f>ROUND(SUMIF(Anlagenbewegungsdaten_AV!B:B,A869,Anlagenbewegungsdaten_AV!C:C),3)</f>
        <v>0</v>
      </c>
      <c r="N869" s="328">
        <f>IF(ISBLANK(L869),ROUND(SUMIF(Anlagenbewegungsdaten_AV!B:B,A869,Anlagenbewegungsdaten_AV!D:D),2),ROUND(M869*L869%,2))</f>
        <v>0</v>
      </c>
      <c r="O869" s="328">
        <f>ROUND(N869-SUMIF(Anlagenbewegungsdaten_AV!B:B,A869,Anlagenbewegungsdaten_AV!D:D),3)</f>
        <v>0</v>
      </c>
    </row>
    <row r="870" spans="1:15" ht="15" customHeight="1" x14ac:dyDescent="0.25">
      <c r="A870" s="261" t="s">
        <v>1960</v>
      </c>
      <c r="B870" s="172" t="s">
        <v>2108</v>
      </c>
      <c r="C870" s="172" t="s">
        <v>4208</v>
      </c>
      <c r="D870" s="172" t="s">
        <v>1961</v>
      </c>
      <c r="E870" s="172" t="s">
        <v>2483</v>
      </c>
      <c r="F870" s="287">
        <v>23.67</v>
      </c>
      <c r="G870" s="331">
        <f>ROUND(SUMIF(Anlagenbewegungsdaten!B:B,A870,Anlagenbewegungsdaten!C:C),3)</f>
        <v>0</v>
      </c>
      <c r="H870" s="332">
        <f>IF(ISBLANK(F870),ROUND(SUMIF(Anlagenbewegungsdaten!B:B,A870,Anlagenbewegungsdaten!D:D),2),ROUND(G870*F870%,2))</f>
        <v>0</v>
      </c>
      <c r="I870" s="332">
        <f>ROUND((H870-SUMIF(Anlagenbewegungsdaten!$B:$B,A870,Anlagenbewegungsdaten!D:D)),3)</f>
        <v>0</v>
      </c>
      <c r="J870" s="333" t="s">
        <v>5179</v>
      </c>
      <c r="K870" s="333" t="s">
        <v>5193</v>
      </c>
      <c r="L870" s="510">
        <v>18.940000000000001</v>
      </c>
      <c r="M870" s="330">
        <f>ROUND(SUMIF(Anlagenbewegungsdaten_AV!B:B,A870,Anlagenbewegungsdaten_AV!C:C),3)</f>
        <v>0</v>
      </c>
      <c r="N870" s="328">
        <f>IF(ISBLANK(L870),ROUND(SUMIF(Anlagenbewegungsdaten_AV!B:B,A870,Anlagenbewegungsdaten_AV!D:D),2),ROUND(M870*L870%,2))</f>
        <v>0</v>
      </c>
      <c r="O870" s="328">
        <f>ROUND(N870-SUMIF(Anlagenbewegungsdaten_AV!B:B,A870,Anlagenbewegungsdaten_AV!D:D),3)</f>
        <v>0</v>
      </c>
    </row>
    <row r="871" spans="1:15" ht="15" customHeight="1" x14ac:dyDescent="0.25">
      <c r="A871" s="261" t="s">
        <v>1962</v>
      </c>
      <c r="B871" s="172" t="s">
        <v>2108</v>
      </c>
      <c r="C871" s="172" t="s">
        <v>4208</v>
      </c>
      <c r="D871" s="172" t="s">
        <v>1963</v>
      </c>
      <c r="E871" s="172" t="s">
        <v>2486</v>
      </c>
      <c r="F871" s="287">
        <v>25.67</v>
      </c>
      <c r="G871" s="331">
        <f>ROUND(SUMIF(Anlagenbewegungsdaten!B:B,A871,Anlagenbewegungsdaten!C:C),3)</f>
        <v>0</v>
      </c>
      <c r="H871" s="332">
        <f>IF(ISBLANK(F871),ROUND(SUMIF(Anlagenbewegungsdaten!B:B,A871,Anlagenbewegungsdaten!D:D),2),ROUND(G871*F871%,2))</f>
        <v>0</v>
      </c>
      <c r="I871" s="332">
        <f>ROUND((H871-SUMIF(Anlagenbewegungsdaten!$B:$B,A871,Anlagenbewegungsdaten!D:D)),3)</f>
        <v>0</v>
      </c>
      <c r="J871" s="333" t="s">
        <v>5179</v>
      </c>
      <c r="K871" s="333" t="s">
        <v>5193</v>
      </c>
      <c r="L871" s="510">
        <v>20.54</v>
      </c>
      <c r="M871" s="330">
        <f>ROUND(SUMIF(Anlagenbewegungsdaten_AV!B:B,A871,Anlagenbewegungsdaten_AV!C:C),3)</f>
        <v>0</v>
      </c>
      <c r="N871" s="328">
        <f>IF(ISBLANK(L871),ROUND(SUMIF(Anlagenbewegungsdaten_AV!B:B,A871,Anlagenbewegungsdaten_AV!D:D),2),ROUND(M871*L871%,2))</f>
        <v>0</v>
      </c>
      <c r="O871" s="328">
        <f>ROUND(N871-SUMIF(Anlagenbewegungsdaten_AV!B:B,A871,Anlagenbewegungsdaten_AV!D:D),3)</f>
        <v>0</v>
      </c>
    </row>
    <row r="872" spans="1:15" ht="15" customHeight="1" x14ac:dyDescent="0.25">
      <c r="A872" s="261" t="s">
        <v>1964</v>
      </c>
      <c r="B872" s="172" t="s">
        <v>2108</v>
      </c>
      <c r="C872" s="172" t="s">
        <v>4208</v>
      </c>
      <c r="D872" s="182" t="s">
        <v>1965</v>
      </c>
      <c r="E872" s="172" t="s">
        <v>1560</v>
      </c>
      <c r="F872" s="287">
        <v>26.67</v>
      </c>
      <c r="G872" s="331">
        <f>ROUND(SUMIF(Anlagenbewegungsdaten!B:B,A872,Anlagenbewegungsdaten!C:C),3)</f>
        <v>0</v>
      </c>
      <c r="H872" s="332">
        <f>IF(ISBLANK(F872),ROUND(SUMIF(Anlagenbewegungsdaten!B:B,A872,Anlagenbewegungsdaten!D:D),2),ROUND(G872*F872%,2))</f>
        <v>0</v>
      </c>
      <c r="I872" s="332">
        <f>ROUND((H872-SUMIF(Anlagenbewegungsdaten!$B:$B,A872,Anlagenbewegungsdaten!D:D)),3)</f>
        <v>0</v>
      </c>
      <c r="J872" s="333" t="s">
        <v>5179</v>
      </c>
      <c r="K872" s="333" t="s">
        <v>5193</v>
      </c>
      <c r="L872" s="510">
        <v>21.34</v>
      </c>
      <c r="M872" s="330">
        <f>ROUND(SUMIF(Anlagenbewegungsdaten_AV!B:B,A872,Anlagenbewegungsdaten_AV!C:C),3)</f>
        <v>0</v>
      </c>
      <c r="N872" s="328">
        <f>IF(ISBLANK(L872),ROUND(SUMIF(Anlagenbewegungsdaten_AV!B:B,A872,Anlagenbewegungsdaten_AV!D:D),2),ROUND(M872*L872%,2))</f>
        <v>0</v>
      </c>
      <c r="O872" s="328">
        <f>ROUND(N872-SUMIF(Anlagenbewegungsdaten_AV!B:B,A872,Anlagenbewegungsdaten_AV!D:D),3)</f>
        <v>0</v>
      </c>
    </row>
    <row r="873" spans="1:15" ht="15" customHeight="1" x14ac:dyDescent="0.25">
      <c r="A873" s="261" t="s">
        <v>1966</v>
      </c>
      <c r="B873" s="172" t="s">
        <v>2108</v>
      </c>
      <c r="C873" s="172" t="s">
        <v>4208</v>
      </c>
      <c r="D873" s="172" t="s">
        <v>1967</v>
      </c>
      <c r="E873" s="172" t="s">
        <v>1563</v>
      </c>
      <c r="F873" s="287">
        <v>26.67</v>
      </c>
      <c r="G873" s="331">
        <f>ROUND(SUMIF(Anlagenbewegungsdaten!B:B,A873,Anlagenbewegungsdaten!C:C),3)</f>
        <v>0</v>
      </c>
      <c r="H873" s="332">
        <f>IF(ISBLANK(F873),ROUND(SUMIF(Anlagenbewegungsdaten!B:B,A873,Anlagenbewegungsdaten!D:D),2),ROUND(G873*F873%,2))</f>
        <v>0</v>
      </c>
      <c r="I873" s="332">
        <f>ROUND((H873-SUMIF(Anlagenbewegungsdaten!$B:$B,A873,Anlagenbewegungsdaten!D:D)),3)</f>
        <v>0</v>
      </c>
      <c r="J873" s="333" t="s">
        <v>5179</v>
      </c>
      <c r="K873" s="333" t="s">
        <v>5193</v>
      </c>
      <c r="L873" s="510">
        <v>21.34</v>
      </c>
      <c r="M873" s="330">
        <f>ROUND(SUMIF(Anlagenbewegungsdaten_AV!B:B,A873,Anlagenbewegungsdaten_AV!C:C),3)</f>
        <v>0</v>
      </c>
      <c r="N873" s="328">
        <f>IF(ISBLANK(L873),ROUND(SUMIF(Anlagenbewegungsdaten_AV!B:B,A873,Anlagenbewegungsdaten_AV!D:D),2),ROUND(M873*L873%,2))</f>
        <v>0</v>
      </c>
      <c r="O873" s="328">
        <f>ROUND(N873-SUMIF(Anlagenbewegungsdaten_AV!B:B,A873,Anlagenbewegungsdaten_AV!D:D),3)</f>
        <v>0</v>
      </c>
    </row>
    <row r="874" spans="1:15" ht="15" customHeight="1" x14ac:dyDescent="0.25">
      <c r="A874" s="261" t="s">
        <v>2726</v>
      </c>
      <c r="B874" s="172" t="s">
        <v>2108</v>
      </c>
      <c r="C874" s="172" t="s">
        <v>4208</v>
      </c>
      <c r="D874" s="172" t="s">
        <v>2727</v>
      </c>
      <c r="E874" s="172" t="s">
        <v>2576</v>
      </c>
      <c r="F874" s="287">
        <v>26.64</v>
      </c>
      <c r="G874" s="331">
        <f>ROUND(SUMIF(Anlagenbewegungsdaten!B:B,A874,Anlagenbewegungsdaten!C:C),3)</f>
        <v>0</v>
      </c>
      <c r="H874" s="332">
        <f>IF(ISBLANK(F874),ROUND(SUMIF(Anlagenbewegungsdaten!B:B,A874,Anlagenbewegungsdaten!D:D),2),ROUND(G874*F874%,2))</f>
        <v>0</v>
      </c>
      <c r="I874" s="332">
        <f>ROUND((H874-SUMIF(Anlagenbewegungsdaten!$B:$B,A874,Anlagenbewegungsdaten!D:D)),3)</f>
        <v>0</v>
      </c>
      <c r="J874" s="333" t="s">
        <v>5179</v>
      </c>
      <c r="K874" s="333" t="s">
        <v>5193</v>
      </c>
      <c r="L874" s="510">
        <v>21.31</v>
      </c>
      <c r="M874" s="330">
        <f>ROUND(SUMIF(Anlagenbewegungsdaten_AV!B:B,A874,Anlagenbewegungsdaten_AV!C:C),3)</f>
        <v>0</v>
      </c>
      <c r="N874" s="328">
        <f>IF(ISBLANK(L874),ROUND(SUMIF(Anlagenbewegungsdaten_AV!B:B,A874,Anlagenbewegungsdaten_AV!D:D),2),ROUND(M874*L874%,2))</f>
        <v>0</v>
      </c>
      <c r="O874" s="328">
        <f>ROUND(N874-SUMIF(Anlagenbewegungsdaten_AV!B:B,A874,Anlagenbewegungsdaten_AV!D:D),3)</f>
        <v>0</v>
      </c>
    </row>
    <row r="875" spans="1:15" ht="15" customHeight="1" x14ac:dyDescent="0.25">
      <c r="A875" s="261" t="s">
        <v>3470</v>
      </c>
      <c r="B875" s="172" t="s">
        <v>2108</v>
      </c>
      <c r="C875" s="172" t="s">
        <v>4208</v>
      </c>
      <c r="D875" s="172" t="s">
        <v>3471</v>
      </c>
      <c r="E875" s="172" t="s">
        <v>3320</v>
      </c>
      <c r="F875" s="287">
        <v>26.61</v>
      </c>
      <c r="G875" s="331">
        <f>ROUND(SUMIF(Anlagenbewegungsdaten!B:B,A875,Anlagenbewegungsdaten!C:C),3)</f>
        <v>0</v>
      </c>
      <c r="H875" s="332">
        <f>IF(ISBLANK(F875),ROUND(SUMIF(Anlagenbewegungsdaten!B:B,A875,Anlagenbewegungsdaten!D:D),2),ROUND(G875*F875%,2))</f>
        <v>0</v>
      </c>
      <c r="I875" s="332">
        <f>ROUND((H875-SUMIF(Anlagenbewegungsdaten!$B:$B,A875,Anlagenbewegungsdaten!D:D)),3)</f>
        <v>0</v>
      </c>
      <c r="J875" s="333" t="s">
        <v>5179</v>
      </c>
      <c r="K875" s="333" t="s">
        <v>5193</v>
      </c>
      <c r="L875" s="510">
        <v>21.29</v>
      </c>
      <c r="M875" s="330">
        <f>ROUND(SUMIF(Anlagenbewegungsdaten_AV!B:B,A875,Anlagenbewegungsdaten_AV!C:C),3)</f>
        <v>0</v>
      </c>
      <c r="N875" s="328">
        <f>IF(ISBLANK(L875),ROUND(SUMIF(Anlagenbewegungsdaten_AV!B:B,A875,Anlagenbewegungsdaten_AV!D:D),2),ROUND(M875*L875%,2))</f>
        <v>0</v>
      </c>
      <c r="O875" s="328">
        <f>ROUND(N875-SUMIF(Anlagenbewegungsdaten_AV!B:B,A875,Anlagenbewegungsdaten_AV!D:D),3)</f>
        <v>0</v>
      </c>
    </row>
    <row r="876" spans="1:15" ht="15" customHeight="1" x14ac:dyDescent="0.25">
      <c r="A876" s="273" t="s">
        <v>4244</v>
      </c>
      <c r="B876" s="191" t="s">
        <v>2108</v>
      </c>
      <c r="C876" s="191" t="s">
        <v>4208</v>
      </c>
      <c r="D876" s="191" t="s">
        <v>4245</v>
      </c>
      <c r="E876" s="191" t="s">
        <v>4093</v>
      </c>
      <c r="F876" s="288">
        <v>26.58</v>
      </c>
      <c r="G876" s="331">
        <f>ROUND(SUMIF(Anlagenbewegungsdaten!B:B,A876,Anlagenbewegungsdaten!C:C),3)</f>
        <v>0</v>
      </c>
      <c r="H876" s="332">
        <f>IF(ISBLANK(F876),ROUND(SUMIF(Anlagenbewegungsdaten!B:B,A876,Anlagenbewegungsdaten!D:D),2),ROUND(G876*F876%,2))</f>
        <v>0</v>
      </c>
      <c r="I876" s="332">
        <f>ROUND((H876-SUMIF(Anlagenbewegungsdaten!$B:$B,A876,Anlagenbewegungsdaten!D:D)),3)</f>
        <v>0</v>
      </c>
      <c r="J876" s="333" t="s">
        <v>5179</v>
      </c>
      <c r="K876" s="333" t="s">
        <v>5193</v>
      </c>
      <c r="L876" s="510">
        <v>21.26</v>
      </c>
      <c r="M876" s="330">
        <f>ROUND(SUMIF(Anlagenbewegungsdaten_AV!B:B,A876,Anlagenbewegungsdaten_AV!C:C),3)</f>
        <v>0</v>
      </c>
      <c r="N876" s="328">
        <f>IF(ISBLANK(L876),ROUND(SUMIF(Anlagenbewegungsdaten_AV!B:B,A876,Anlagenbewegungsdaten_AV!D:D),2),ROUND(M876*L876%,2))</f>
        <v>0</v>
      </c>
      <c r="O876" s="328">
        <f>ROUND(N876-SUMIF(Anlagenbewegungsdaten_AV!B:B,A876,Anlagenbewegungsdaten_AV!D:D),3)</f>
        <v>0</v>
      </c>
    </row>
    <row r="877" spans="1:15" ht="15" customHeight="1" x14ac:dyDescent="0.25">
      <c r="A877" s="261" t="s">
        <v>1968</v>
      </c>
      <c r="B877" s="172" t="s">
        <v>2108</v>
      </c>
      <c r="C877" s="172" t="s">
        <v>4208</v>
      </c>
      <c r="D877" s="172" t="s">
        <v>1969</v>
      </c>
      <c r="E877" s="172" t="s">
        <v>2483</v>
      </c>
      <c r="F877" s="287">
        <v>26.67</v>
      </c>
      <c r="G877" s="331">
        <f>ROUND(SUMIF(Anlagenbewegungsdaten!B:B,A877,Anlagenbewegungsdaten!C:C),3)</f>
        <v>0</v>
      </c>
      <c r="H877" s="332">
        <f>IF(ISBLANK(F877),ROUND(SUMIF(Anlagenbewegungsdaten!B:B,A877,Anlagenbewegungsdaten!D:D),2),ROUND(G877*F877%,2))</f>
        <v>0</v>
      </c>
      <c r="I877" s="332">
        <f>ROUND((H877-SUMIF(Anlagenbewegungsdaten!$B:$B,A877,Anlagenbewegungsdaten!D:D)),3)</f>
        <v>0</v>
      </c>
      <c r="J877" s="333" t="s">
        <v>5179</v>
      </c>
      <c r="K877" s="333" t="s">
        <v>5193</v>
      </c>
      <c r="L877" s="510">
        <v>21.34</v>
      </c>
      <c r="M877" s="330">
        <f>ROUND(SUMIF(Anlagenbewegungsdaten_AV!B:B,A877,Anlagenbewegungsdaten_AV!C:C),3)</f>
        <v>0</v>
      </c>
      <c r="N877" s="328">
        <f>IF(ISBLANK(L877),ROUND(SUMIF(Anlagenbewegungsdaten_AV!B:B,A877,Anlagenbewegungsdaten_AV!D:D),2),ROUND(M877*L877%,2))</f>
        <v>0</v>
      </c>
      <c r="O877" s="328">
        <f>ROUND(N877-SUMIF(Anlagenbewegungsdaten_AV!B:B,A877,Anlagenbewegungsdaten_AV!D:D),3)</f>
        <v>0</v>
      </c>
    </row>
    <row r="878" spans="1:15" ht="15" customHeight="1" x14ac:dyDescent="0.25">
      <c r="A878" s="261" t="s">
        <v>1970</v>
      </c>
      <c r="B878" s="172" t="s">
        <v>2108</v>
      </c>
      <c r="C878" s="172" t="s">
        <v>4208</v>
      </c>
      <c r="D878" s="172" t="s">
        <v>1971</v>
      </c>
      <c r="E878" s="172" t="s">
        <v>2486</v>
      </c>
      <c r="F878" s="287">
        <v>28.67</v>
      </c>
      <c r="G878" s="331">
        <f>ROUND(SUMIF(Anlagenbewegungsdaten!B:B,A878,Anlagenbewegungsdaten!C:C),3)</f>
        <v>0</v>
      </c>
      <c r="H878" s="332">
        <f>IF(ISBLANK(F878),ROUND(SUMIF(Anlagenbewegungsdaten!B:B,A878,Anlagenbewegungsdaten!D:D),2),ROUND(G878*F878%,2))</f>
        <v>0</v>
      </c>
      <c r="I878" s="332">
        <f>ROUND((H878-SUMIF(Anlagenbewegungsdaten!$B:$B,A878,Anlagenbewegungsdaten!D:D)),3)</f>
        <v>0</v>
      </c>
      <c r="J878" s="333" t="s">
        <v>5179</v>
      </c>
      <c r="K878" s="333" t="s">
        <v>5193</v>
      </c>
      <c r="L878" s="510">
        <v>22.94</v>
      </c>
      <c r="M878" s="330">
        <f>ROUND(SUMIF(Anlagenbewegungsdaten_AV!B:B,A878,Anlagenbewegungsdaten_AV!C:C),3)</f>
        <v>0</v>
      </c>
      <c r="N878" s="328">
        <f>IF(ISBLANK(L878),ROUND(SUMIF(Anlagenbewegungsdaten_AV!B:B,A878,Anlagenbewegungsdaten_AV!D:D),2),ROUND(M878*L878%,2))</f>
        <v>0</v>
      </c>
      <c r="O878" s="328">
        <f>ROUND(N878-SUMIF(Anlagenbewegungsdaten_AV!B:B,A878,Anlagenbewegungsdaten_AV!D:D),3)</f>
        <v>0</v>
      </c>
    </row>
    <row r="879" spans="1:15" ht="15" customHeight="1" x14ac:dyDescent="0.25">
      <c r="A879" s="261" t="s">
        <v>1972</v>
      </c>
      <c r="B879" s="172" t="s">
        <v>2108</v>
      </c>
      <c r="C879" s="172" t="s">
        <v>4208</v>
      </c>
      <c r="D879" s="172" t="s">
        <v>1973</v>
      </c>
      <c r="E879" s="172" t="s">
        <v>1560</v>
      </c>
      <c r="F879" s="287">
        <v>29.67</v>
      </c>
      <c r="G879" s="331">
        <f>ROUND(SUMIF(Anlagenbewegungsdaten!B:B,A879,Anlagenbewegungsdaten!C:C),3)</f>
        <v>0</v>
      </c>
      <c r="H879" s="332">
        <f>IF(ISBLANK(F879),ROUND(SUMIF(Anlagenbewegungsdaten!B:B,A879,Anlagenbewegungsdaten!D:D),2),ROUND(G879*F879%,2))</f>
        <v>0</v>
      </c>
      <c r="I879" s="332">
        <f>ROUND((H879-SUMIF(Anlagenbewegungsdaten!$B:$B,A879,Anlagenbewegungsdaten!D:D)),3)</f>
        <v>0</v>
      </c>
      <c r="J879" s="333" t="s">
        <v>5179</v>
      </c>
      <c r="K879" s="333" t="s">
        <v>5193</v>
      </c>
      <c r="L879" s="510">
        <v>23.74</v>
      </c>
      <c r="M879" s="330">
        <f>ROUND(SUMIF(Anlagenbewegungsdaten_AV!B:B,A879,Anlagenbewegungsdaten_AV!C:C),3)</f>
        <v>0</v>
      </c>
      <c r="N879" s="328">
        <f>IF(ISBLANK(L879),ROUND(SUMIF(Anlagenbewegungsdaten_AV!B:B,A879,Anlagenbewegungsdaten_AV!D:D),2),ROUND(M879*L879%,2))</f>
        <v>0</v>
      </c>
      <c r="O879" s="328">
        <f>ROUND(N879-SUMIF(Anlagenbewegungsdaten_AV!B:B,A879,Anlagenbewegungsdaten_AV!D:D),3)</f>
        <v>0</v>
      </c>
    </row>
    <row r="880" spans="1:15" ht="15" customHeight="1" x14ac:dyDescent="0.25">
      <c r="A880" s="261" t="s">
        <v>1974</v>
      </c>
      <c r="B880" s="172" t="s">
        <v>2108</v>
      </c>
      <c r="C880" s="172" t="s">
        <v>4208</v>
      </c>
      <c r="D880" s="172" t="s">
        <v>1975</v>
      </c>
      <c r="E880" s="172" t="s">
        <v>1563</v>
      </c>
      <c r="F880" s="287">
        <v>29.67</v>
      </c>
      <c r="G880" s="331">
        <f>ROUND(SUMIF(Anlagenbewegungsdaten!B:B,A880,Anlagenbewegungsdaten!C:C),3)</f>
        <v>0</v>
      </c>
      <c r="H880" s="332">
        <f>IF(ISBLANK(F880),ROUND(SUMIF(Anlagenbewegungsdaten!B:B,A880,Anlagenbewegungsdaten!D:D),2),ROUND(G880*F880%,2))</f>
        <v>0</v>
      </c>
      <c r="I880" s="332">
        <f>ROUND((H880-SUMIF(Anlagenbewegungsdaten!$B:$B,A880,Anlagenbewegungsdaten!D:D)),3)</f>
        <v>0</v>
      </c>
      <c r="J880" s="333" t="s">
        <v>5179</v>
      </c>
      <c r="K880" s="333" t="s">
        <v>5193</v>
      </c>
      <c r="L880" s="510">
        <v>23.74</v>
      </c>
      <c r="M880" s="330">
        <f>ROUND(SUMIF(Anlagenbewegungsdaten_AV!B:B,A880,Anlagenbewegungsdaten_AV!C:C),3)</f>
        <v>0</v>
      </c>
      <c r="N880" s="328">
        <f>IF(ISBLANK(L880),ROUND(SUMIF(Anlagenbewegungsdaten_AV!B:B,A880,Anlagenbewegungsdaten_AV!D:D),2),ROUND(M880*L880%,2))</f>
        <v>0</v>
      </c>
      <c r="O880" s="328">
        <f>ROUND(N880-SUMIF(Anlagenbewegungsdaten_AV!B:B,A880,Anlagenbewegungsdaten_AV!D:D),3)</f>
        <v>0</v>
      </c>
    </row>
    <row r="881" spans="1:15" ht="15" customHeight="1" x14ac:dyDescent="0.25">
      <c r="A881" s="261" t="s">
        <v>2728</v>
      </c>
      <c r="B881" s="172" t="s">
        <v>2108</v>
      </c>
      <c r="C881" s="172" t="s">
        <v>4208</v>
      </c>
      <c r="D881" s="172" t="s">
        <v>2729</v>
      </c>
      <c r="E881" s="172" t="s">
        <v>2576</v>
      </c>
      <c r="F881" s="287">
        <v>29.64</v>
      </c>
      <c r="G881" s="331">
        <f>ROUND(SUMIF(Anlagenbewegungsdaten!B:B,A881,Anlagenbewegungsdaten!C:C),3)</f>
        <v>0</v>
      </c>
      <c r="H881" s="332">
        <f>IF(ISBLANK(F881),ROUND(SUMIF(Anlagenbewegungsdaten!B:B,A881,Anlagenbewegungsdaten!D:D),2),ROUND(G881*F881%,2))</f>
        <v>0</v>
      </c>
      <c r="I881" s="332">
        <f>ROUND((H881-SUMIF(Anlagenbewegungsdaten!$B:$B,A881,Anlagenbewegungsdaten!D:D)),3)</f>
        <v>0</v>
      </c>
      <c r="J881" s="333" t="s">
        <v>5179</v>
      </c>
      <c r="K881" s="333" t="s">
        <v>5193</v>
      </c>
      <c r="L881" s="510">
        <v>23.71</v>
      </c>
      <c r="M881" s="330">
        <f>ROUND(SUMIF(Anlagenbewegungsdaten_AV!B:B,A881,Anlagenbewegungsdaten_AV!C:C),3)</f>
        <v>0</v>
      </c>
      <c r="N881" s="328">
        <f>IF(ISBLANK(L881),ROUND(SUMIF(Anlagenbewegungsdaten_AV!B:B,A881,Anlagenbewegungsdaten_AV!D:D),2),ROUND(M881*L881%,2))</f>
        <v>0</v>
      </c>
      <c r="O881" s="328">
        <f>ROUND(N881-SUMIF(Anlagenbewegungsdaten_AV!B:B,A881,Anlagenbewegungsdaten_AV!D:D),3)</f>
        <v>0</v>
      </c>
    </row>
    <row r="882" spans="1:15" ht="15" customHeight="1" x14ac:dyDescent="0.25">
      <c r="A882" s="261" t="s">
        <v>3472</v>
      </c>
      <c r="B882" s="172" t="s">
        <v>2108</v>
      </c>
      <c r="C882" s="172" t="s">
        <v>4208</v>
      </c>
      <c r="D882" s="172" t="s">
        <v>3473</v>
      </c>
      <c r="E882" s="172" t="s">
        <v>3320</v>
      </c>
      <c r="F882" s="287">
        <v>29.61</v>
      </c>
      <c r="G882" s="331">
        <f>ROUND(SUMIF(Anlagenbewegungsdaten!B:B,A882,Anlagenbewegungsdaten!C:C),3)</f>
        <v>0</v>
      </c>
      <c r="H882" s="332">
        <f>IF(ISBLANK(F882),ROUND(SUMIF(Anlagenbewegungsdaten!B:B,A882,Anlagenbewegungsdaten!D:D),2),ROUND(G882*F882%,2))</f>
        <v>0</v>
      </c>
      <c r="I882" s="332">
        <f>ROUND((H882-SUMIF(Anlagenbewegungsdaten!$B:$B,A882,Anlagenbewegungsdaten!D:D)),3)</f>
        <v>0</v>
      </c>
      <c r="J882" s="333" t="s">
        <v>5179</v>
      </c>
      <c r="K882" s="333" t="s">
        <v>5193</v>
      </c>
      <c r="L882" s="510">
        <v>23.69</v>
      </c>
      <c r="M882" s="330">
        <f>ROUND(SUMIF(Anlagenbewegungsdaten_AV!B:B,A882,Anlagenbewegungsdaten_AV!C:C),3)</f>
        <v>0</v>
      </c>
      <c r="N882" s="328">
        <f>IF(ISBLANK(L882),ROUND(SUMIF(Anlagenbewegungsdaten_AV!B:B,A882,Anlagenbewegungsdaten_AV!D:D),2),ROUND(M882*L882%,2))</f>
        <v>0</v>
      </c>
      <c r="O882" s="328">
        <f>ROUND(N882-SUMIF(Anlagenbewegungsdaten_AV!B:B,A882,Anlagenbewegungsdaten_AV!D:D),3)</f>
        <v>0</v>
      </c>
    </row>
    <row r="883" spans="1:15" ht="15" customHeight="1" x14ac:dyDescent="0.25">
      <c r="A883" s="273" t="s">
        <v>4246</v>
      </c>
      <c r="B883" s="191" t="s">
        <v>2108</v>
      </c>
      <c r="C883" s="191" t="s">
        <v>4208</v>
      </c>
      <c r="D883" s="191" t="s">
        <v>4247</v>
      </c>
      <c r="E883" s="191" t="s">
        <v>4093</v>
      </c>
      <c r="F883" s="288">
        <v>29.58</v>
      </c>
      <c r="G883" s="331">
        <f>ROUND(SUMIF(Anlagenbewegungsdaten!B:B,A883,Anlagenbewegungsdaten!C:C),3)</f>
        <v>0</v>
      </c>
      <c r="H883" s="332">
        <f>IF(ISBLANK(F883),ROUND(SUMIF(Anlagenbewegungsdaten!B:B,A883,Anlagenbewegungsdaten!D:D),2),ROUND(G883*F883%,2))</f>
        <v>0</v>
      </c>
      <c r="I883" s="332">
        <f>ROUND((H883-SUMIF(Anlagenbewegungsdaten!$B:$B,A883,Anlagenbewegungsdaten!D:D)),3)</f>
        <v>0</v>
      </c>
      <c r="J883" s="333" t="s">
        <v>5179</v>
      </c>
      <c r="K883" s="333" t="s">
        <v>5193</v>
      </c>
      <c r="L883" s="510">
        <v>23.66</v>
      </c>
      <c r="M883" s="330">
        <f>ROUND(SUMIF(Anlagenbewegungsdaten_AV!B:B,A883,Anlagenbewegungsdaten_AV!C:C),3)</f>
        <v>0</v>
      </c>
      <c r="N883" s="328">
        <f>IF(ISBLANK(L883),ROUND(SUMIF(Anlagenbewegungsdaten_AV!B:B,A883,Anlagenbewegungsdaten_AV!D:D),2),ROUND(M883*L883%,2))</f>
        <v>0</v>
      </c>
      <c r="O883" s="328">
        <f>ROUND(N883-SUMIF(Anlagenbewegungsdaten_AV!B:B,A883,Anlagenbewegungsdaten_AV!D:D),3)</f>
        <v>0</v>
      </c>
    </row>
    <row r="884" spans="1:15" ht="15" customHeight="1" x14ac:dyDescent="0.25">
      <c r="A884" s="261" t="s">
        <v>1976</v>
      </c>
      <c r="B884" s="172" t="s">
        <v>2108</v>
      </c>
      <c r="C884" s="172" t="s">
        <v>4208</v>
      </c>
      <c r="D884" s="172" t="s">
        <v>1977</v>
      </c>
      <c r="E884" s="172" t="s">
        <v>2483</v>
      </c>
      <c r="F884" s="287">
        <v>27.67</v>
      </c>
      <c r="G884" s="331">
        <f>ROUND(SUMIF(Anlagenbewegungsdaten!B:B,A884,Anlagenbewegungsdaten!C:C),3)</f>
        <v>0</v>
      </c>
      <c r="H884" s="332">
        <f>IF(ISBLANK(F884),ROUND(SUMIF(Anlagenbewegungsdaten!B:B,A884,Anlagenbewegungsdaten!D:D),2),ROUND(G884*F884%,2))</f>
        <v>0</v>
      </c>
      <c r="I884" s="332">
        <f>ROUND((H884-SUMIF(Anlagenbewegungsdaten!$B:$B,A884,Anlagenbewegungsdaten!D:D)),3)</f>
        <v>0</v>
      </c>
      <c r="J884" s="333" t="s">
        <v>5179</v>
      </c>
      <c r="K884" s="333" t="s">
        <v>5193</v>
      </c>
      <c r="L884" s="510">
        <v>22.14</v>
      </c>
      <c r="M884" s="330">
        <f>ROUND(SUMIF(Anlagenbewegungsdaten_AV!B:B,A884,Anlagenbewegungsdaten_AV!C:C),3)</f>
        <v>0</v>
      </c>
      <c r="N884" s="328">
        <f>IF(ISBLANK(L884),ROUND(SUMIF(Anlagenbewegungsdaten_AV!B:B,A884,Anlagenbewegungsdaten_AV!D:D),2),ROUND(M884*L884%,2))</f>
        <v>0</v>
      </c>
      <c r="O884" s="328">
        <f>ROUND(N884-SUMIF(Anlagenbewegungsdaten_AV!B:B,A884,Anlagenbewegungsdaten_AV!D:D),3)</f>
        <v>0</v>
      </c>
    </row>
    <row r="885" spans="1:15" ht="15" customHeight="1" x14ac:dyDescent="0.25">
      <c r="A885" s="261" t="s">
        <v>1978</v>
      </c>
      <c r="B885" s="172" t="s">
        <v>2108</v>
      </c>
      <c r="C885" s="172" t="s">
        <v>4208</v>
      </c>
      <c r="D885" s="172" t="s">
        <v>1979</v>
      </c>
      <c r="E885" s="172" t="s">
        <v>2486</v>
      </c>
      <c r="F885" s="287">
        <v>29.67</v>
      </c>
      <c r="G885" s="331">
        <f>ROUND(SUMIF(Anlagenbewegungsdaten!B:B,A885,Anlagenbewegungsdaten!C:C),3)</f>
        <v>0</v>
      </c>
      <c r="H885" s="332">
        <f>IF(ISBLANK(F885),ROUND(SUMIF(Anlagenbewegungsdaten!B:B,A885,Anlagenbewegungsdaten!D:D),2),ROUND(G885*F885%,2))</f>
        <v>0</v>
      </c>
      <c r="I885" s="332">
        <f>ROUND((H885-SUMIF(Anlagenbewegungsdaten!$B:$B,A885,Anlagenbewegungsdaten!D:D)),3)</f>
        <v>0</v>
      </c>
      <c r="J885" s="333" t="s">
        <v>5179</v>
      </c>
      <c r="K885" s="333" t="s">
        <v>5193</v>
      </c>
      <c r="L885" s="510">
        <v>23.74</v>
      </c>
      <c r="M885" s="330">
        <f>ROUND(SUMIF(Anlagenbewegungsdaten_AV!B:B,A885,Anlagenbewegungsdaten_AV!C:C),3)</f>
        <v>0</v>
      </c>
      <c r="N885" s="328">
        <f>IF(ISBLANK(L885),ROUND(SUMIF(Anlagenbewegungsdaten_AV!B:B,A885,Anlagenbewegungsdaten_AV!D:D),2),ROUND(M885*L885%,2))</f>
        <v>0</v>
      </c>
      <c r="O885" s="328">
        <f>ROUND(N885-SUMIF(Anlagenbewegungsdaten_AV!B:B,A885,Anlagenbewegungsdaten_AV!D:D),3)</f>
        <v>0</v>
      </c>
    </row>
    <row r="886" spans="1:15" ht="15" customHeight="1" x14ac:dyDescent="0.25">
      <c r="A886" s="261" t="s">
        <v>1980</v>
      </c>
      <c r="B886" s="172" t="s">
        <v>2108</v>
      </c>
      <c r="C886" s="172" t="s">
        <v>4208</v>
      </c>
      <c r="D886" s="182" t="s">
        <v>1981</v>
      </c>
      <c r="E886" s="172" t="s">
        <v>1560</v>
      </c>
      <c r="F886" s="287">
        <v>30.67</v>
      </c>
      <c r="G886" s="331">
        <f>ROUND(SUMIF(Anlagenbewegungsdaten!B:B,A886,Anlagenbewegungsdaten!C:C),3)</f>
        <v>0</v>
      </c>
      <c r="H886" s="332">
        <f>IF(ISBLANK(F886),ROUND(SUMIF(Anlagenbewegungsdaten!B:B,A886,Anlagenbewegungsdaten!D:D),2),ROUND(G886*F886%,2))</f>
        <v>0</v>
      </c>
      <c r="I886" s="332">
        <f>ROUND((H886-SUMIF(Anlagenbewegungsdaten!$B:$B,A886,Anlagenbewegungsdaten!D:D)),3)</f>
        <v>0</v>
      </c>
      <c r="J886" s="333" t="s">
        <v>5179</v>
      </c>
      <c r="K886" s="333" t="s">
        <v>5193</v>
      </c>
      <c r="L886" s="510">
        <v>24.54</v>
      </c>
      <c r="M886" s="330">
        <f>ROUND(SUMIF(Anlagenbewegungsdaten_AV!B:B,A886,Anlagenbewegungsdaten_AV!C:C),3)</f>
        <v>0</v>
      </c>
      <c r="N886" s="328">
        <f>IF(ISBLANK(L886),ROUND(SUMIF(Anlagenbewegungsdaten_AV!B:B,A886,Anlagenbewegungsdaten_AV!D:D),2),ROUND(M886*L886%,2))</f>
        <v>0</v>
      </c>
      <c r="O886" s="328">
        <f>ROUND(N886-SUMIF(Anlagenbewegungsdaten_AV!B:B,A886,Anlagenbewegungsdaten_AV!D:D),3)</f>
        <v>0</v>
      </c>
    </row>
    <row r="887" spans="1:15" ht="15" customHeight="1" x14ac:dyDescent="0.25">
      <c r="A887" s="261" t="s">
        <v>1982</v>
      </c>
      <c r="B887" s="172" t="s">
        <v>2108</v>
      </c>
      <c r="C887" s="172" t="s">
        <v>4208</v>
      </c>
      <c r="D887" s="172" t="s">
        <v>1983</v>
      </c>
      <c r="E887" s="172" t="s">
        <v>1563</v>
      </c>
      <c r="F887" s="287">
        <v>30.67</v>
      </c>
      <c r="G887" s="331">
        <f>ROUND(SUMIF(Anlagenbewegungsdaten!B:B,A887,Anlagenbewegungsdaten!C:C),3)</f>
        <v>0</v>
      </c>
      <c r="H887" s="332">
        <f>IF(ISBLANK(F887),ROUND(SUMIF(Anlagenbewegungsdaten!B:B,A887,Anlagenbewegungsdaten!D:D),2),ROUND(G887*F887%,2))</f>
        <v>0</v>
      </c>
      <c r="I887" s="332">
        <f>ROUND((H887-SUMIF(Anlagenbewegungsdaten!$B:$B,A887,Anlagenbewegungsdaten!D:D)),3)</f>
        <v>0</v>
      </c>
      <c r="J887" s="333" t="s">
        <v>5179</v>
      </c>
      <c r="K887" s="333" t="s">
        <v>5193</v>
      </c>
      <c r="L887" s="510">
        <v>24.54</v>
      </c>
      <c r="M887" s="330">
        <f>ROUND(SUMIF(Anlagenbewegungsdaten_AV!B:B,A887,Anlagenbewegungsdaten_AV!C:C),3)</f>
        <v>0</v>
      </c>
      <c r="N887" s="328">
        <f>IF(ISBLANK(L887),ROUND(SUMIF(Anlagenbewegungsdaten_AV!B:B,A887,Anlagenbewegungsdaten_AV!D:D),2),ROUND(M887*L887%,2))</f>
        <v>0</v>
      </c>
      <c r="O887" s="328">
        <f>ROUND(N887-SUMIF(Anlagenbewegungsdaten_AV!B:B,A887,Anlagenbewegungsdaten_AV!D:D),3)</f>
        <v>0</v>
      </c>
    </row>
    <row r="888" spans="1:15" ht="15" customHeight="1" x14ac:dyDescent="0.25">
      <c r="A888" s="261" t="s">
        <v>2730</v>
      </c>
      <c r="B888" s="172" t="s">
        <v>2108</v>
      </c>
      <c r="C888" s="172" t="s">
        <v>4208</v>
      </c>
      <c r="D888" s="172" t="s">
        <v>2731</v>
      </c>
      <c r="E888" s="172" t="s">
        <v>2576</v>
      </c>
      <c r="F888" s="287">
        <v>30.64</v>
      </c>
      <c r="G888" s="331">
        <f>ROUND(SUMIF(Anlagenbewegungsdaten!B:B,A888,Anlagenbewegungsdaten!C:C),3)</f>
        <v>0</v>
      </c>
      <c r="H888" s="332">
        <f>IF(ISBLANK(F888),ROUND(SUMIF(Anlagenbewegungsdaten!B:B,A888,Anlagenbewegungsdaten!D:D),2),ROUND(G888*F888%,2))</f>
        <v>0</v>
      </c>
      <c r="I888" s="332">
        <f>ROUND((H888-SUMIF(Anlagenbewegungsdaten!$B:$B,A888,Anlagenbewegungsdaten!D:D)),3)</f>
        <v>0</v>
      </c>
      <c r="J888" s="333" t="s">
        <v>5179</v>
      </c>
      <c r="K888" s="333" t="s">
        <v>5193</v>
      </c>
      <c r="L888" s="510">
        <v>24.51</v>
      </c>
      <c r="M888" s="330">
        <f>ROUND(SUMIF(Anlagenbewegungsdaten_AV!B:B,A888,Anlagenbewegungsdaten_AV!C:C),3)</f>
        <v>0</v>
      </c>
      <c r="N888" s="328">
        <f>IF(ISBLANK(L888),ROUND(SUMIF(Anlagenbewegungsdaten_AV!B:B,A888,Anlagenbewegungsdaten_AV!D:D),2),ROUND(M888*L888%,2))</f>
        <v>0</v>
      </c>
      <c r="O888" s="328">
        <f>ROUND(N888-SUMIF(Anlagenbewegungsdaten_AV!B:B,A888,Anlagenbewegungsdaten_AV!D:D),3)</f>
        <v>0</v>
      </c>
    </row>
    <row r="889" spans="1:15" ht="15" customHeight="1" x14ac:dyDescent="0.25">
      <c r="A889" s="261" t="s">
        <v>3474</v>
      </c>
      <c r="B889" s="172" t="s">
        <v>2108</v>
      </c>
      <c r="C889" s="172" t="s">
        <v>4208</v>
      </c>
      <c r="D889" s="172" t="s">
        <v>3475</v>
      </c>
      <c r="E889" s="172" t="s">
        <v>3320</v>
      </c>
      <c r="F889" s="287">
        <v>30.61</v>
      </c>
      <c r="G889" s="331">
        <f>ROUND(SUMIF(Anlagenbewegungsdaten!B:B,A889,Anlagenbewegungsdaten!C:C),3)</f>
        <v>0</v>
      </c>
      <c r="H889" s="332">
        <f>IF(ISBLANK(F889),ROUND(SUMIF(Anlagenbewegungsdaten!B:B,A889,Anlagenbewegungsdaten!D:D),2),ROUND(G889*F889%,2))</f>
        <v>0</v>
      </c>
      <c r="I889" s="332">
        <f>ROUND((H889-SUMIF(Anlagenbewegungsdaten!$B:$B,A889,Anlagenbewegungsdaten!D:D)),3)</f>
        <v>0</v>
      </c>
      <c r="J889" s="333" t="s">
        <v>5179</v>
      </c>
      <c r="K889" s="333" t="s">
        <v>5193</v>
      </c>
      <c r="L889" s="510">
        <v>24.49</v>
      </c>
      <c r="M889" s="330">
        <f>ROUND(SUMIF(Anlagenbewegungsdaten_AV!B:B,A889,Anlagenbewegungsdaten_AV!C:C),3)</f>
        <v>0</v>
      </c>
      <c r="N889" s="328">
        <f>IF(ISBLANK(L889),ROUND(SUMIF(Anlagenbewegungsdaten_AV!B:B,A889,Anlagenbewegungsdaten_AV!D:D),2),ROUND(M889*L889%,2))</f>
        <v>0</v>
      </c>
      <c r="O889" s="328">
        <f>ROUND(N889-SUMIF(Anlagenbewegungsdaten_AV!B:B,A889,Anlagenbewegungsdaten_AV!D:D),3)</f>
        <v>0</v>
      </c>
    </row>
    <row r="890" spans="1:15" ht="15" customHeight="1" x14ac:dyDescent="0.25">
      <c r="A890" s="273" t="s">
        <v>4248</v>
      </c>
      <c r="B890" s="191" t="s">
        <v>2108</v>
      </c>
      <c r="C890" s="191" t="s">
        <v>4208</v>
      </c>
      <c r="D890" s="191" t="s">
        <v>4249</v>
      </c>
      <c r="E890" s="191" t="s">
        <v>4093</v>
      </c>
      <c r="F890" s="288">
        <v>30.58</v>
      </c>
      <c r="G890" s="331">
        <f>ROUND(SUMIF(Anlagenbewegungsdaten!B:B,A890,Anlagenbewegungsdaten!C:C),3)</f>
        <v>0</v>
      </c>
      <c r="H890" s="332">
        <f>IF(ISBLANK(F890),ROUND(SUMIF(Anlagenbewegungsdaten!B:B,A890,Anlagenbewegungsdaten!D:D),2),ROUND(G890*F890%,2))</f>
        <v>0</v>
      </c>
      <c r="I890" s="332">
        <f>ROUND((H890-SUMIF(Anlagenbewegungsdaten!$B:$B,A890,Anlagenbewegungsdaten!D:D)),3)</f>
        <v>0</v>
      </c>
      <c r="J890" s="333" t="s">
        <v>5179</v>
      </c>
      <c r="K890" s="333" t="s">
        <v>5193</v>
      </c>
      <c r="L890" s="510">
        <v>24.46</v>
      </c>
      <c r="M890" s="330">
        <f>ROUND(SUMIF(Anlagenbewegungsdaten_AV!B:B,A890,Anlagenbewegungsdaten_AV!C:C),3)</f>
        <v>0</v>
      </c>
      <c r="N890" s="328">
        <f>IF(ISBLANK(L890),ROUND(SUMIF(Anlagenbewegungsdaten_AV!B:B,A890,Anlagenbewegungsdaten_AV!D:D),2),ROUND(M890*L890%,2))</f>
        <v>0</v>
      </c>
      <c r="O890" s="328">
        <f>ROUND(N890-SUMIF(Anlagenbewegungsdaten_AV!B:B,A890,Anlagenbewegungsdaten_AV!D:D),3)</f>
        <v>0</v>
      </c>
    </row>
    <row r="891" spans="1:15" ht="15" customHeight="1" x14ac:dyDescent="0.25">
      <c r="A891" s="260" t="s">
        <v>2497</v>
      </c>
      <c r="B891" s="165" t="s">
        <v>2108</v>
      </c>
      <c r="C891" s="166" t="s">
        <v>4208</v>
      </c>
      <c r="D891" s="165" t="s">
        <v>2498</v>
      </c>
      <c r="E891" s="165" t="s">
        <v>2483</v>
      </c>
      <c r="F891" s="180">
        <v>9.9</v>
      </c>
      <c r="G891" s="331">
        <f>ROUND(SUMIF(Anlagenbewegungsdaten!B:B,A891,Anlagenbewegungsdaten!C:C),3)</f>
        <v>0</v>
      </c>
      <c r="H891" s="332">
        <f>IF(ISBLANK(F891),ROUND(SUMIF(Anlagenbewegungsdaten!B:B,A891,Anlagenbewegungsdaten!D:D),2),ROUND(G891*F891%,2))</f>
        <v>0</v>
      </c>
      <c r="I891" s="332">
        <f>ROUND((H891-SUMIF(Anlagenbewegungsdaten!$B:$B,A891,Anlagenbewegungsdaten!D:D)),3)</f>
        <v>0</v>
      </c>
      <c r="J891" s="333" t="s">
        <v>5179</v>
      </c>
      <c r="K891" s="333" t="s">
        <v>5193</v>
      </c>
      <c r="L891" s="510">
        <v>7.92</v>
      </c>
      <c r="M891" s="330">
        <f>ROUND(SUMIF(Anlagenbewegungsdaten_AV!B:B,A891,Anlagenbewegungsdaten_AV!C:C),3)</f>
        <v>0</v>
      </c>
      <c r="N891" s="328">
        <f>IF(ISBLANK(L891),ROUND(SUMIF(Anlagenbewegungsdaten_AV!B:B,A891,Anlagenbewegungsdaten_AV!D:D),2),ROUND(M891*L891%,2))</f>
        <v>0</v>
      </c>
      <c r="O891" s="328">
        <f>ROUND(N891-SUMIF(Anlagenbewegungsdaten_AV!B:B,A891,Anlagenbewegungsdaten_AV!D:D),3)</f>
        <v>0</v>
      </c>
    </row>
    <row r="892" spans="1:15" ht="15" customHeight="1" x14ac:dyDescent="0.25">
      <c r="A892" s="259" t="s">
        <v>2499</v>
      </c>
      <c r="B892" s="166" t="s">
        <v>2108</v>
      </c>
      <c r="C892" s="166" t="s">
        <v>4208</v>
      </c>
      <c r="D892" s="166" t="s">
        <v>2500</v>
      </c>
      <c r="E892" s="166" t="s">
        <v>2486</v>
      </c>
      <c r="F892" s="180">
        <v>11.9</v>
      </c>
      <c r="G892" s="331">
        <f>ROUND(SUMIF(Anlagenbewegungsdaten!B:B,A892,Anlagenbewegungsdaten!C:C),3)</f>
        <v>0</v>
      </c>
      <c r="H892" s="332">
        <f>IF(ISBLANK(F892),ROUND(SUMIF(Anlagenbewegungsdaten!B:B,A892,Anlagenbewegungsdaten!D:D),2),ROUND(G892*F892%,2))</f>
        <v>0</v>
      </c>
      <c r="I892" s="332">
        <f>ROUND((H892-SUMIF(Anlagenbewegungsdaten!$B:$B,A892,Anlagenbewegungsdaten!D:D)),3)</f>
        <v>0</v>
      </c>
      <c r="J892" s="333" t="s">
        <v>5179</v>
      </c>
      <c r="K892" s="333" t="s">
        <v>5193</v>
      </c>
      <c r="L892" s="510">
        <v>9.52</v>
      </c>
      <c r="M892" s="330">
        <f>ROUND(SUMIF(Anlagenbewegungsdaten_AV!B:B,A892,Anlagenbewegungsdaten_AV!C:C),3)</f>
        <v>0</v>
      </c>
      <c r="N892" s="328">
        <f>IF(ISBLANK(L892),ROUND(SUMIF(Anlagenbewegungsdaten_AV!B:B,A892,Anlagenbewegungsdaten_AV!D:D),2),ROUND(M892*L892%,2))</f>
        <v>0</v>
      </c>
      <c r="O892" s="328">
        <f>ROUND(N892-SUMIF(Anlagenbewegungsdaten_AV!B:B,A892,Anlagenbewegungsdaten_AV!D:D),3)</f>
        <v>0</v>
      </c>
    </row>
    <row r="893" spans="1:15" ht="15" customHeight="1" x14ac:dyDescent="0.25">
      <c r="A893" s="261" t="s">
        <v>1984</v>
      </c>
      <c r="B893" s="171" t="s">
        <v>2108</v>
      </c>
      <c r="C893" s="171" t="s">
        <v>4208</v>
      </c>
      <c r="D893" s="172" t="s">
        <v>1985</v>
      </c>
      <c r="E893" s="172" t="s">
        <v>1560</v>
      </c>
      <c r="F893" s="287">
        <v>12.9</v>
      </c>
      <c r="G893" s="331">
        <f>ROUND(SUMIF(Anlagenbewegungsdaten!B:B,A893,Anlagenbewegungsdaten!C:C),3)</f>
        <v>0</v>
      </c>
      <c r="H893" s="332">
        <f>IF(ISBLANK(F893),ROUND(SUMIF(Anlagenbewegungsdaten!B:B,A893,Anlagenbewegungsdaten!D:D),2),ROUND(G893*F893%,2))</f>
        <v>0</v>
      </c>
      <c r="I893" s="332">
        <f>ROUND((H893-SUMIF(Anlagenbewegungsdaten!$B:$B,A893,Anlagenbewegungsdaten!D:D)),3)</f>
        <v>0</v>
      </c>
      <c r="J893" s="333" t="s">
        <v>5179</v>
      </c>
      <c r="K893" s="333" t="s">
        <v>5193</v>
      </c>
      <c r="L893" s="510">
        <v>10.32</v>
      </c>
      <c r="M893" s="330">
        <f>ROUND(SUMIF(Anlagenbewegungsdaten_AV!B:B,A893,Anlagenbewegungsdaten_AV!C:C),3)</f>
        <v>0</v>
      </c>
      <c r="N893" s="328">
        <f>IF(ISBLANK(L893),ROUND(SUMIF(Anlagenbewegungsdaten_AV!B:B,A893,Anlagenbewegungsdaten_AV!D:D),2),ROUND(M893*L893%,2))</f>
        <v>0</v>
      </c>
      <c r="O893" s="328">
        <f>ROUND(N893-SUMIF(Anlagenbewegungsdaten_AV!B:B,A893,Anlagenbewegungsdaten_AV!D:D),3)</f>
        <v>0</v>
      </c>
    </row>
    <row r="894" spans="1:15" ht="15" customHeight="1" x14ac:dyDescent="0.25">
      <c r="A894" s="261" t="s">
        <v>1986</v>
      </c>
      <c r="B894" s="171" t="s">
        <v>2108</v>
      </c>
      <c r="C894" s="171" t="s">
        <v>4208</v>
      </c>
      <c r="D894" s="172" t="s">
        <v>1987</v>
      </c>
      <c r="E894" s="171" t="s">
        <v>1563</v>
      </c>
      <c r="F894" s="287">
        <v>12.9</v>
      </c>
      <c r="G894" s="331">
        <f>ROUND(SUMIF(Anlagenbewegungsdaten!B:B,A894,Anlagenbewegungsdaten!C:C),3)</f>
        <v>0</v>
      </c>
      <c r="H894" s="332">
        <f>IF(ISBLANK(F894),ROUND(SUMIF(Anlagenbewegungsdaten!B:B,A894,Anlagenbewegungsdaten!D:D),2),ROUND(G894*F894%,2))</f>
        <v>0</v>
      </c>
      <c r="I894" s="332">
        <f>ROUND((H894-SUMIF(Anlagenbewegungsdaten!$B:$B,A894,Anlagenbewegungsdaten!D:D)),3)</f>
        <v>0</v>
      </c>
      <c r="J894" s="333" t="s">
        <v>5179</v>
      </c>
      <c r="K894" s="333" t="s">
        <v>5193</v>
      </c>
      <c r="L894" s="510">
        <v>10.32</v>
      </c>
      <c r="M894" s="330">
        <f>ROUND(SUMIF(Anlagenbewegungsdaten_AV!B:B,A894,Anlagenbewegungsdaten_AV!C:C),3)</f>
        <v>0</v>
      </c>
      <c r="N894" s="328">
        <f>IF(ISBLANK(L894),ROUND(SUMIF(Anlagenbewegungsdaten_AV!B:B,A894,Anlagenbewegungsdaten_AV!D:D),2),ROUND(M894*L894%,2))</f>
        <v>0</v>
      </c>
      <c r="O894" s="328">
        <f>ROUND(N894-SUMIF(Anlagenbewegungsdaten_AV!B:B,A894,Anlagenbewegungsdaten_AV!D:D),3)</f>
        <v>0</v>
      </c>
    </row>
    <row r="895" spans="1:15" ht="15" customHeight="1" x14ac:dyDescent="0.25">
      <c r="A895" s="261" t="s">
        <v>2732</v>
      </c>
      <c r="B895" s="171" t="s">
        <v>2108</v>
      </c>
      <c r="C895" s="171" t="s">
        <v>4208</v>
      </c>
      <c r="D895" s="172" t="s">
        <v>2733</v>
      </c>
      <c r="E895" s="172" t="s">
        <v>2576</v>
      </c>
      <c r="F895" s="287">
        <v>12.870000000000001</v>
      </c>
      <c r="G895" s="331">
        <f>ROUND(SUMIF(Anlagenbewegungsdaten!B:B,A895,Anlagenbewegungsdaten!C:C),3)</f>
        <v>0</v>
      </c>
      <c r="H895" s="332">
        <f>IF(ISBLANK(F895),ROUND(SUMIF(Anlagenbewegungsdaten!B:B,A895,Anlagenbewegungsdaten!D:D),2),ROUND(G895*F895%,2))</f>
        <v>0</v>
      </c>
      <c r="I895" s="332">
        <f>ROUND((H895-SUMIF(Anlagenbewegungsdaten!$B:$B,A895,Anlagenbewegungsdaten!D:D)),3)</f>
        <v>0</v>
      </c>
      <c r="J895" s="333" t="s">
        <v>5179</v>
      </c>
      <c r="K895" s="333" t="s">
        <v>5193</v>
      </c>
      <c r="L895" s="510">
        <v>10.3</v>
      </c>
      <c r="M895" s="330">
        <f>ROUND(SUMIF(Anlagenbewegungsdaten_AV!B:B,A895,Anlagenbewegungsdaten_AV!C:C),3)</f>
        <v>0</v>
      </c>
      <c r="N895" s="328">
        <f>IF(ISBLANK(L895),ROUND(SUMIF(Anlagenbewegungsdaten_AV!B:B,A895,Anlagenbewegungsdaten_AV!D:D),2),ROUND(M895*L895%,2))</f>
        <v>0</v>
      </c>
      <c r="O895" s="328">
        <f>ROUND(N895-SUMIF(Anlagenbewegungsdaten_AV!B:B,A895,Anlagenbewegungsdaten_AV!D:D),3)</f>
        <v>0</v>
      </c>
    </row>
    <row r="896" spans="1:15" ht="15" customHeight="1" x14ac:dyDescent="0.25">
      <c r="A896" s="261" t="s">
        <v>3476</v>
      </c>
      <c r="B896" s="171" t="s">
        <v>2108</v>
      </c>
      <c r="C896" s="171" t="s">
        <v>4208</v>
      </c>
      <c r="D896" s="172" t="s">
        <v>3477</v>
      </c>
      <c r="E896" s="172" t="s">
        <v>3320</v>
      </c>
      <c r="F896" s="287">
        <v>12.84</v>
      </c>
      <c r="G896" s="331">
        <f>ROUND(SUMIF(Anlagenbewegungsdaten!B:B,A896,Anlagenbewegungsdaten!C:C),3)</f>
        <v>0</v>
      </c>
      <c r="H896" s="332">
        <f>IF(ISBLANK(F896),ROUND(SUMIF(Anlagenbewegungsdaten!B:B,A896,Anlagenbewegungsdaten!D:D),2),ROUND(G896*F896%,2))</f>
        <v>0</v>
      </c>
      <c r="I896" s="332">
        <f>ROUND((H896-SUMIF(Anlagenbewegungsdaten!$B:$B,A896,Anlagenbewegungsdaten!D:D)),3)</f>
        <v>0</v>
      </c>
      <c r="J896" s="333" t="s">
        <v>5179</v>
      </c>
      <c r="K896" s="333" t="s">
        <v>5193</v>
      </c>
      <c r="L896" s="510">
        <v>10.27</v>
      </c>
      <c r="M896" s="330">
        <f>ROUND(SUMIF(Anlagenbewegungsdaten_AV!B:B,A896,Anlagenbewegungsdaten_AV!C:C),3)</f>
        <v>0</v>
      </c>
      <c r="N896" s="328">
        <f>IF(ISBLANK(L896),ROUND(SUMIF(Anlagenbewegungsdaten_AV!B:B,A896,Anlagenbewegungsdaten_AV!D:D),2),ROUND(M896*L896%,2))</f>
        <v>0</v>
      </c>
      <c r="O896" s="328">
        <f>ROUND(N896-SUMIF(Anlagenbewegungsdaten_AV!B:B,A896,Anlagenbewegungsdaten_AV!D:D),3)</f>
        <v>0</v>
      </c>
    </row>
    <row r="897" spans="1:15" ht="15" customHeight="1" x14ac:dyDescent="0.25">
      <c r="A897" s="273" t="s">
        <v>4250</v>
      </c>
      <c r="B897" s="192" t="s">
        <v>2108</v>
      </c>
      <c r="C897" s="192" t="s">
        <v>4208</v>
      </c>
      <c r="D897" s="191" t="s">
        <v>4251</v>
      </c>
      <c r="E897" s="191" t="s">
        <v>4093</v>
      </c>
      <c r="F897" s="288">
        <v>12.81</v>
      </c>
      <c r="G897" s="331">
        <f>ROUND(SUMIF(Anlagenbewegungsdaten!B:B,A897,Anlagenbewegungsdaten!C:C),3)</f>
        <v>0</v>
      </c>
      <c r="H897" s="332">
        <f>IF(ISBLANK(F897),ROUND(SUMIF(Anlagenbewegungsdaten!B:B,A897,Anlagenbewegungsdaten!D:D),2),ROUND(G897*F897%,2))</f>
        <v>0</v>
      </c>
      <c r="I897" s="332">
        <f>ROUND((H897-SUMIF(Anlagenbewegungsdaten!$B:$B,A897,Anlagenbewegungsdaten!D:D)),3)</f>
        <v>0</v>
      </c>
      <c r="J897" s="333" t="s">
        <v>5179</v>
      </c>
      <c r="K897" s="333" t="s">
        <v>5193</v>
      </c>
      <c r="L897" s="510">
        <v>10.25</v>
      </c>
      <c r="M897" s="330">
        <f>ROUND(SUMIF(Anlagenbewegungsdaten_AV!B:B,A897,Anlagenbewegungsdaten_AV!C:C),3)</f>
        <v>0</v>
      </c>
      <c r="N897" s="328">
        <f>IF(ISBLANK(L897),ROUND(SUMIF(Anlagenbewegungsdaten_AV!B:B,A897,Anlagenbewegungsdaten_AV!D:D),2),ROUND(M897*L897%,2))</f>
        <v>0</v>
      </c>
      <c r="O897" s="328">
        <f>ROUND(N897-SUMIF(Anlagenbewegungsdaten_AV!B:B,A897,Anlagenbewegungsdaten_AV!D:D),3)</f>
        <v>0</v>
      </c>
    </row>
    <row r="898" spans="1:15" ht="15" customHeight="1" x14ac:dyDescent="0.25">
      <c r="A898" s="261" t="s">
        <v>1988</v>
      </c>
      <c r="B898" s="171" t="s">
        <v>2108</v>
      </c>
      <c r="C898" s="171" t="s">
        <v>4208</v>
      </c>
      <c r="D898" s="172" t="s">
        <v>1989</v>
      </c>
      <c r="E898" s="171" t="s">
        <v>2483</v>
      </c>
      <c r="F898" s="287">
        <v>10.9</v>
      </c>
      <c r="G898" s="331">
        <f>ROUND(SUMIF(Anlagenbewegungsdaten!B:B,A898,Anlagenbewegungsdaten!C:C),3)</f>
        <v>0</v>
      </c>
      <c r="H898" s="332">
        <f>IF(ISBLANK(F898),ROUND(SUMIF(Anlagenbewegungsdaten!B:B,A898,Anlagenbewegungsdaten!D:D),2),ROUND(G898*F898%,2))</f>
        <v>0</v>
      </c>
      <c r="I898" s="332">
        <f>ROUND((H898-SUMIF(Anlagenbewegungsdaten!$B:$B,A898,Anlagenbewegungsdaten!D:D)),3)</f>
        <v>0</v>
      </c>
      <c r="J898" s="333" t="s">
        <v>5179</v>
      </c>
      <c r="K898" s="333" t="s">
        <v>5193</v>
      </c>
      <c r="L898" s="510">
        <v>8.7200000000000006</v>
      </c>
      <c r="M898" s="330">
        <f>ROUND(SUMIF(Anlagenbewegungsdaten_AV!B:B,A898,Anlagenbewegungsdaten_AV!C:C),3)</f>
        <v>0</v>
      </c>
      <c r="N898" s="328">
        <f>IF(ISBLANK(L898),ROUND(SUMIF(Anlagenbewegungsdaten_AV!B:B,A898,Anlagenbewegungsdaten_AV!D:D),2),ROUND(M898*L898%,2))</f>
        <v>0</v>
      </c>
      <c r="O898" s="328">
        <f>ROUND(N898-SUMIF(Anlagenbewegungsdaten_AV!B:B,A898,Anlagenbewegungsdaten_AV!D:D),3)</f>
        <v>0</v>
      </c>
    </row>
    <row r="899" spans="1:15" ht="15" customHeight="1" x14ac:dyDescent="0.25">
      <c r="A899" s="261" t="s">
        <v>1990</v>
      </c>
      <c r="B899" s="171" t="s">
        <v>2108</v>
      </c>
      <c r="C899" s="171" t="s">
        <v>4208</v>
      </c>
      <c r="D899" s="172" t="s">
        <v>1991</v>
      </c>
      <c r="E899" s="171" t="s">
        <v>2486</v>
      </c>
      <c r="F899" s="287">
        <v>12.9</v>
      </c>
      <c r="G899" s="331">
        <f>ROUND(SUMIF(Anlagenbewegungsdaten!B:B,A899,Anlagenbewegungsdaten!C:C),3)</f>
        <v>0</v>
      </c>
      <c r="H899" s="332">
        <f>IF(ISBLANK(F899),ROUND(SUMIF(Anlagenbewegungsdaten!B:B,A899,Anlagenbewegungsdaten!D:D),2),ROUND(G899*F899%,2))</f>
        <v>0</v>
      </c>
      <c r="I899" s="332">
        <f>ROUND((H899-SUMIF(Anlagenbewegungsdaten!$B:$B,A899,Anlagenbewegungsdaten!D:D)),3)</f>
        <v>0</v>
      </c>
      <c r="J899" s="333" t="s">
        <v>5179</v>
      </c>
      <c r="K899" s="333" t="s">
        <v>5193</v>
      </c>
      <c r="L899" s="510">
        <v>10.32</v>
      </c>
      <c r="M899" s="330">
        <f>ROUND(SUMIF(Anlagenbewegungsdaten_AV!B:B,A899,Anlagenbewegungsdaten_AV!C:C),3)</f>
        <v>0</v>
      </c>
      <c r="N899" s="328">
        <f>IF(ISBLANK(L899),ROUND(SUMIF(Anlagenbewegungsdaten_AV!B:B,A899,Anlagenbewegungsdaten_AV!D:D),2),ROUND(M899*L899%,2))</f>
        <v>0</v>
      </c>
      <c r="O899" s="328">
        <f>ROUND(N899-SUMIF(Anlagenbewegungsdaten_AV!B:B,A899,Anlagenbewegungsdaten_AV!D:D),3)</f>
        <v>0</v>
      </c>
    </row>
    <row r="900" spans="1:15" ht="15" customHeight="1" x14ac:dyDescent="0.25">
      <c r="A900" s="261" t="s">
        <v>1992</v>
      </c>
      <c r="B900" s="171" t="s">
        <v>2108</v>
      </c>
      <c r="C900" s="171" t="s">
        <v>4208</v>
      </c>
      <c r="D900" s="172" t="s">
        <v>1993</v>
      </c>
      <c r="E900" s="172" t="s">
        <v>1560</v>
      </c>
      <c r="F900" s="287">
        <v>13.9</v>
      </c>
      <c r="G900" s="331">
        <f>ROUND(SUMIF(Anlagenbewegungsdaten!B:B,A900,Anlagenbewegungsdaten!C:C),3)</f>
        <v>0</v>
      </c>
      <c r="H900" s="332">
        <f>IF(ISBLANK(F900),ROUND(SUMIF(Anlagenbewegungsdaten!B:B,A900,Anlagenbewegungsdaten!D:D),2),ROUND(G900*F900%,2))</f>
        <v>0</v>
      </c>
      <c r="I900" s="332">
        <f>ROUND((H900-SUMIF(Anlagenbewegungsdaten!$B:$B,A900,Anlagenbewegungsdaten!D:D)),3)</f>
        <v>0</v>
      </c>
      <c r="J900" s="333" t="s">
        <v>5179</v>
      </c>
      <c r="K900" s="333" t="s">
        <v>5193</v>
      </c>
      <c r="L900" s="510">
        <v>11.12</v>
      </c>
      <c r="M900" s="330">
        <f>ROUND(SUMIF(Anlagenbewegungsdaten_AV!B:B,A900,Anlagenbewegungsdaten_AV!C:C),3)</f>
        <v>0</v>
      </c>
      <c r="N900" s="328">
        <f>IF(ISBLANK(L900),ROUND(SUMIF(Anlagenbewegungsdaten_AV!B:B,A900,Anlagenbewegungsdaten_AV!D:D),2),ROUND(M900*L900%,2))</f>
        <v>0</v>
      </c>
      <c r="O900" s="328">
        <f>ROUND(N900-SUMIF(Anlagenbewegungsdaten_AV!B:B,A900,Anlagenbewegungsdaten_AV!D:D),3)</f>
        <v>0</v>
      </c>
    </row>
    <row r="901" spans="1:15" ht="15" customHeight="1" x14ac:dyDescent="0.25">
      <c r="A901" s="261" t="s">
        <v>1994</v>
      </c>
      <c r="B901" s="171" t="s">
        <v>2108</v>
      </c>
      <c r="C901" s="171" t="s">
        <v>4208</v>
      </c>
      <c r="D901" s="172" t="s">
        <v>1995</v>
      </c>
      <c r="E901" s="171" t="s">
        <v>1563</v>
      </c>
      <c r="F901" s="287">
        <v>13.9</v>
      </c>
      <c r="G901" s="331">
        <f>ROUND(SUMIF(Anlagenbewegungsdaten!B:B,A901,Anlagenbewegungsdaten!C:C),3)</f>
        <v>0</v>
      </c>
      <c r="H901" s="332">
        <f>IF(ISBLANK(F901),ROUND(SUMIF(Anlagenbewegungsdaten!B:B,A901,Anlagenbewegungsdaten!D:D),2),ROUND(G901*F901%,2))</f>
        <v>0</v>
      </c>
      <c r="I901" s="332">
        <f>ROUND((H901-SUMIF(Anlagenbewegungsdaten!$B:$B,A901,Anlagenbewegungsdaten!D:D)),3)</f>
        <v>0</v>
      </c>
      <c r="J901" s="333" t="s">
        <v>5179</v>
      </c>
      <c r="K901" s="333" t="s">
        <v>5193</v>
      </c>
      <c r="L901" s="510">
        <v>11.12</v>
      </c>
      <c r="M901" s="330">
        <f>ROUND(SUMIF(Anlagenbewegungsdaten_AV!B:B,A901,Anlagenbewegungsdaten_AV!C:C),3)</f>
        <v>0</v>
      </c>
      <c r="N901" s="328">
        <f>IF(ISBLANK(L901),ROUND(SUMIF(Anlagenbewegungsdaten_AV!B:B,A901,Anlagenbewegungsdaten_AV!D:D),2),ROUND(M901*L901%,2))</f>
        <v>0</v>
      </c>
      <c r="O901" s="328">
        <f>ROUND(N901-SUMIF(Anlagenbewegungsdaten_AV!B:B,A901,Anlagenbewegungsdaten_AV!D:D),3)</f>
        <v>0</v>
      </c>
    </row>
    <row r="902" spans="1:15" ht="15" customHeight="1" x14ac:dyDescent="0.25">
      <c r="A902" s="261" t="s">
        <v>2734</v>
      </c>
      <c r="B902" s="171" t="s">
        <v>2108</v>
      </c>
      <c r="C902" s="171" t="s">
        <v>4208</v>
      </c>
      <c r="D902" s="172" t="s">
        <v>2735</v>
      </c>
      <c r="E902" s="172" t="s">
        <v>2576</v>
      </c>
      <c r="F902" s="287">
        <v>13.870000000000001</v>
      </c>
      <c r="G902" s="331">
        <f>ROUND(SUMIF(Anlagenbewegungsdaten!B:B,A902,Anlagenbewegungsdaten!C:C),3)</f>
        <v>0</v>
      </c>
      <c r="H902" s="332">
        <f>IF(ISBLANK(F902),ROUND(SUMIF(Anlagenbewegungsdaten!B:B,A902,Anlagenbewegungsdaten!D:D),2),ROUND(G902*F902%,2))</f>
        <v>0</v>
      </c>
      <c r="I902" s="332">
        <f>ROUND((H902-SUMIF(Anlagenbewegungsdaten!$B:$B,A902,Anlagenbewegungsdaten!D:D)),3)</f>
        <v>0</v>
      </c>
      <c r="J902" s="333" t="s">
        <v>5179</v>
      </c>
      <c r="K902" s="333" t="s">
        <v>5193</v>
      </c>
      <c r="L902" s="510">
        <v>11.1</v>
      </c>
      <c r="M902" s="330">
        <f>ROUND(SUMIF(Anlagenbewegungsdaten_AV!B:B,A902,Anlagenbewegungsdaten_AV!C:C),3)</f>
        <v>0</v>
      </c>
      <c r="N902" s="328">
        <f>IF(ISBLANK(L902),ROUND(SUMIF(Anlagenbewegungsdaten_AV!B:B,A902,Anlagenbewegungsdaten_AV!D:D),2),ROUND(M902*L902%,2))</f>
        <v>0</v>
      </c>
      <c r="O902" s="328">
        <f>ROUND(N902-SUMIF(Anlagenbewegungsdaten_AV!B:B,A902,Anlagenbewegungsdaten_AV!D:D),3)</f>
        <v>0</v>
      </c>
    </row>
    <row r="903" spans="1:15" ht="15" customHeight="1" x14ac:dyDescent="0.25">
      <c r="A903" s="261" t="s">
        <v>3478</v>
      </c>
      <c r="B903" s="171" t="s">
        <v>2108</v>
      </c>
      <c r="C903" s="171" t="s">
        <v>4208</v>
      </c>
      <c r="D903" s="172" t="s">
        <v>3479</v>
      </c>
      <c r="E903" s="172" t="s">
        <v>3320</v>
      </c>
      <c r="F903" s="287">
        <v>13.84</v>
      </c>
      <c r="G903" s="331">
        <f>ROUND(SUMIF(Anlagenbewegungsdaten!B:B,A903,Anlagenbewegungsdaten!C:C),3)</f>
        <v>0</v>
      </c>
      <c r="H903" s="332">
        <f>IF(ISBLANK(F903),ROUND(SUMIF(Anlagenbewegungsdaten!B:B,A903,Anlagenbewegungsdaten!D:D),2),ROUND(G903*F903%,2))</f>
        <v>0</v>
      </c>
      <c r="I903" s="332">
        <f>ROUND((H903-SUMIF(Anlagenbewegungsdaten!$B:$B,A903,Anlagenbewegungsdaten!D:D)),3)</f>
        <v>0</v>
      </c>
      <c r="J903" s="333" t="s">
        <v>5179</v>
      </c>
      <c r="K903" s="333" t="s">
        <v>5193</v>
      </c>
      <c r="L903" s="510">
        <v>11.07</v>
      </c>
      <c r="M903" s="330">
        <f>ROUND(SUMIF(Anlagenbewegungsdaten_AV!B:B,A903,Anlagenbewegungsdaten_AV!C:C),3)</f>
        <v>0</v>
      </c>
      <c r="N903" s="328">
        <f>IF(ISBLANK(L903),ROUND(SUMIF(Anlagenbewegungsdaten_AV!B:B,A903,Anlagenbewegungsdaten_AV!D:D),2),ROUND(M903*L903%,2))</f>
        <v>0</v>
      </c>
      <c r="O903" s="328">
        <f>ROUND(N903-SUMIF(Anlagenbewegungsdaten_AV!B:B,A903,Anlagenbewegungsdaten_AV!D:D),3)</f>
        <v>0</v>
      </c>
    </row>
    <row r="904" spans="1:15" ht="15" customHeight="1" x14ac:dyDescent="0.25">
      <c r="A904" s="273" t="s">
        <v>4252</v>
      </c>
      <c r="B904" s="192" t="s">
        <v>2108</v>
      </c>
      <c r="C904" s="192" t="s">
        <v>4208</v>
      </c>
      <c r="D904" s="191" t="s">
        <v>4253</v>
      </c>
      <c r="E904" s="191" t="s">
        <v>4093</v>
      </c>
      <c r="F904" s="288">
        <v>13.81</v>
      </c>
      <c r="G904" s="331">
        <f>ROUND(SUMIF(Anlagenbewegungsdaten!B:B,A904,Anlagenbewegungsdaten!C:C),3)</f>
        <v>0</v>
      </c>
      <c r="H904" s="332">
        <f>IF(ISBLANK(F904),ROUND(SUMIF(Anlagenbewegungsdaten!B:B,A904,Anlagenbewegungsdaten!D:D),2),ROUND(G904*F904%,2))</f>
        <v>0</v>
      </c>
      <c r="I904" s="332">
        <f>ROUND((H904-SUMIF(Anlagenbewegungsdaten!$B:$B,A904,Anlagenbewegungsdaten!D:D)),3)</f>
        <v>0</v>
      </c>
      <c r="J904" s="333" t="s">
        <v>5179</v>
      </c>
      <c r="K904" s="333" t="s">
        <v>5193</v>
      </c>
      <c r="L904" s="510">
        <v>11.05</v>
      </c>
      <c r="M904" s="330">
        <f>ROUND(SUMIF(Anlagenbewegungsdaten_AV!B:B,A904,Anlagenbewegungsdaten_AV!C:C),3)</f>
        <v>0</v>
      </c>
      <c r="N904" s="328">
        <f>IF(ISBLANK(L904),ROUND(SUMIF(Anlagenbewegungsdaten_AV!B:B,A904,Anlagenbewegungsdaten_AV!D:D),2),ROUND(M904*L904%,2))</f>
        <v>0</v>
      </c>
      <c r="O904" s="328">
        <f>ROUND(N904-SUMIF(Anlagenbewegungsdaten_AV!B:B,A904,Anlagenbewegungsdaten_AV!D:D),3)</f>
        <v>0</v>
      </c>
    </row>
    <row r="905" spans="1:15" ht="15" customHeight="1" x14ac:dyDescent="0.25">
      <c r="A905" s="260" t="s">
        <v>2501</v>
      </c>
      <c r="B905" s="165" t="s">
        <v>2108</v>
      </c>
      <c r="C905" s="166" t="s">
        <v>4208</v>
      </c>
      <c r="D905" s="165" t="s">
        <v>2502</v>
      </c>
      <c r="E905" s="165" t="s">
        <v>2483</v>
      </c>
      <c r="F905" s="180">
        <v>15.9</v>
      </c>
      <c r="G905" s="331">
        <f>ROUND(SUMIF(Anlagenbewegungsdaten!B:B,A905,Anlagenbewegungsdaten!C:C),3)</f>
        <v>0</v>
      </c>
      <c r="H905" s="332">
        <f>IF(ISBLANK(F905),ROUND(SUMIF(Anlagenbewegungsdaten!B:B,A905,Anlagenbewegungsdaten!D:D),2),ROUND(G905*F905%,2))</f>
        <v>0</v>
      </c>
      <c r="I905" s="332">
        <f>ROUND((H905-SUMIF(Anlagenbewegungsdaten!$B:$B,A905,Anlagenbewegungsdaten!D:D)),3)</f>
        <v>0</v>
      </c>
      <c r="J905" s="333" t="s">
        <v>5179</v>
      </c>
      <c r="K905" s="333" t="s">
        <v>5193</v>
      </c>
      <c r="L905" s="510">
        <v>12.72</v>
      </c>
      <c r="M905" s="330">
        <f>ROUND(SUMIF(Anlagenbewegungsdaten_AV!B:B,A905,Anlagenbewegungsdaten_AV!C:C),3)</f>
        <v>0</v>
      </c>
      <c r="N905" s="328">
        <f>IF(ISBLANK(L905),ROUND(SUMIF(Anlagenbewegungsdaten_AV!B:B,A905,Anlagenbewegungsdaten_AV!D:D),2),ROUND(M905*L905%,2))</f>
        <v>0</v>
      </c>
      <c r="O905" s="328">
        <f>ROUND(N905-SUMIF(Anlagenbewegungsdaten_AV!B:B,A905,Anlagenbewegungsdaten_AV!D:D),3)</f>
        <v>0</v>
      </c>
    </row>
    <row r="906" spans="1:15" ht="15" customHeight="1" x14ac:dyDescent="0.25">
      <c r="A906" s="259" t="s">
        <v>2503</v>
      </c>
      <c r="B906" s="166" t="s">
        <v>2108</v>
      </c>
      <c r="C906" s="166" t="s">
        <v>4208</v>
      </c>
      <c r="D906" s="166" t="s">
        <v>2504</v>
      </c>
      <c r="E906" s="166" t="s">
        <v>2486</v>
      </c>
      <c r="F906" s="180">
        <v>17.899999999999999</v>
      </c>
      <c r="G906" s="331">
        <f>ROUND(SUMIF(Anlagenbewegungsdaten!B:B,A906,Anlagenbewegungsdaten!C:C),3)</f>
        <v>0</v>
      </c>
      <c r="H906" s="332">
        <f>IF(ISBLANK(F906),ROUND(SUMIF(Anlagenbewegungsdaten!B:B,A906,Anlagenbewegungsdaten!D:D),2),ROUND(G906*F906%,2))</f>
        <v>0</v>
      </c>
      <c r="I906" s="332">
        <f>ROUND((H906-SUMIF(Anlagenbewegungsdaten!$B:$B,A906,Anlagenbewegungsdaten!D:D)),3)</f>
        <v>0</v>
      </c>
      <c r="J906" s="333" t="s">
        <v>5179</v>
      </c>
      <c r="K906" s="333" t="s">
        <v>5193</v>
      </c>
      <c r="L906" s="510">
        <v>14.32</v>
      </c>
      <c r="M906" s="330">
        <f>ROUND(SUMIF(Anlagenbewegungsdaten_AV!B:B,A906,Anlagenbewegungsdaten_AV!C:C),3)</f>
        <v>0</v>
      </c>
      <c r="N906" s="328">
        <f>IF(ISBLANK(L906),ROUND(SUMIF(Anlagenbewegungsdaten_AV!B:B,A906,Anlagenbewegungsdaten_AV!D:D),2),ROUND(M906*L906%,2))</f>
        <v>0</v>
      </c>
      <c r="O906" s="328">
        <f>ROUND(N906-SUMIF(Anlagenbewegungsdaten_AV!B:B,A906,Anlagenbewegungsdaten_AV!D:D),3)</f>
        <v>0</v>
      </c>
    </row>
    <row r="907" spans="1:15" ht="15" customHeight="1" x14ac:dyDescent="0.25">
      <c r="A907" s="261" t="s">
        <v>1996</v>
      </c>
      <c r="B907" s="171" t="s">
        <v>2108</v>
      </c>
      <c r="C907" s="171" t="s">
        <v>4208</v>
      </c>
      <c r="D907" s="172" t="s">
        <v>1997</v>
      </c>
      <c r="E907" s="172" t="s">
        <v>1560</v>
      </c>
      <c r="F907" s="287">
        <v>18.899999999999999</v>
      </c>
      <c r="G907" s="331">
        <f>ROUND(SUMIF(Anlagenbewegungsdaten!B:B,A907,Anlagenbewegungsdaten!C:C),3)</f>
        <v>0</v>
      </c>
      <c r="H907" s="332">
        <f>IF(ISBLANK(F907),ROUND(SUMIF(Anlagenbewegungsdaten!B:B,A907,Anlagenbewegungsdaten!D:D),2),ROUND(G907*F907%,2))</f>
        <v>0</v>
      </c>
      <c r="I907" s="332">
        <f>ROUND((H907-SUMIF(Anlagenbewegungsdaten!$B:$B,A907,Anlagenbewegungsdaten!D:D)),3)</f>
        <v>0</v>
      </c>
      <c r="J907" s="333" t="s">
        <v>5179</v>
      </c>
      <c r="K907" s="333" t="s">
        <v>5193</v>
      </c>
      <c r="L907" s="510">
        <v>15.12</v>
      </c>
      <c r="M907" s="330">
        <f>ROUND(SUMIF(Anlagenbewegungsdaten_AV!B:B,A907,Anlagenbewegungsdaten_AV!C:C),3)</f>
        <v>0</v>
      </c>
      <c r="N907" s="328">
        <f>IF(ISBLANK(L907),ROUND(SUMIF(Anlagenbewegungsdaten_AV!B:B,A907,Anlagenbewegungsdaten_AV!D:D),2),ROUND(M907*L907%,2))</f>
        <v>0</v>
      </c>
      <c r="O907" s="328">
        <f>ROUND(N907-SUMIF(Anlagenbewegungsdaten_AV!B:B,A907,Anlagenbewegungsdaten_AV!D:D),3)</f>
        <v>0</v>
      </c>
    </row>
    <row r="908" spans="1:15" ht="15" customHeight="1" x14ac:dyDescent="0.25">
      <c r="A908" s="261" t="s">
        <v>1998</v>
      </c>
      <c r="B908" s="171" t="s">
        <v>2108</v>
      </c>
      <c r="C908" s="171" t="s">
        <v>4208</v>
      </c>
      <c r="D908" s="172" t="s">
        <v>1999</v>
      </c>
      <c r="E908" s="171" t="s">
        <v>1563</v>
      </c>
      <c r="F908" s="287">
        <v>18.899999999999999</v>
      </c>
      <c r="G908" s="331">
        <f>ROUND(SUMIF(Anlagenbewegungsdaten!B:B,A908,Anlagenbewegungsdaten!C:C),3)</f>
        <v>0</v>
      </c>
      <c r="H908" s="332">
        <f>IF(ISBLANK(F908),ROUND(SUMIF(Anlagenbewegungsdaten!B:B,A908,Anlagenbewegungsdaten!D:D),2),ROUND(G908*F908%,2))</f>
        <v>0</v>
      </c>
      <c r="I908" s="332">
        <f>ROUND((H908-SUMIF(Anlagenbewegungsdaten!$B:$B,A908,Anlagenbewegungsdaten!D:D)),3)</f>
        <v>0</v>
      </c>
      <c r="J908" s="333" t="s">
        <v>5179</v>
      </c>
      <c r="K908" s="333" t="s">
        <v>5193</v>
      </c>
      <c r="L908" s="510">
        <v>15.12</v>
      </c>
      <c r="M908" s="330">
        <f>ROUND(SUMIF(Anlagenbewegungsdaten_AV!B:B,A908,Anlagenbewegungsdaten_AV!C:C),3)</f>
        <v>0</v>
      </c>
      <c r="N908" s="328">
        <f>IF(ISBLANK(L908),ROUND(SUMIF(Anlagenbewegungsdaten_AV!B:B,A908,Anlagenbewegungsdaten_AV!D:D),2),ROUND(M908*L908%,2))</f>
        <v>0</v>
      </c>
      <c r="O908" s="328">
        <f>ROUND(N908-SUMIF(Anlagenbewegungsdaten_AV!B:B,A908,Anlagenbewegungsdaten_AV!D:D),3)</f>
        <v>0</v>
      </c>
    </row>
    <row r="909" spans="1:15" ht="15" customHeight="1" x14ac:dyDescent="0.25">
      <c r="A909" s="261" t="s">
        <v>2736</v>
      </c>
      <c r="B909" s="171" t="s">
        <v>2108</v>
      </c>
      <c r="C909" s="171" t="s">
        <v>4208</v>
      </c>
      <c r="D909" s="172" t="s">
        <v>2737</v>
      </c>
      <c r="E909" s="172" t="s">
        <v>2576</v>
      </c>
      <c r="F909" s="287">
        <v>18.87</v>
      </c>
      <c r="G909" s="331">
        <f>ROUND(SUMIF(Anlagenbewegungsdaten!B:B,A909,Anlagenbewegungsdaten!C:C),3)</f>
        <v>0</v>
      </c>
      <c r="H909" s="332">
        <f>IF(ISBLANK(F909),ROUND(SUMIF(Anlagenbewegungsdaten!B:B,A909,Anlagenbewegungsdaten!D:D),2),ROUND(G909*F909%,2))</f>
        <v>0</v>
      </c>
      <c r="I909" s="332">
        <f>ROUND((H909-SUMIF(Anlagenbewegungsdaten!$B:$B,A909,Anlagenbewegungsdaten!D:D)),3)</f>
        <v>0</v>
      </c>
      <c r="J909" s="333" t="s">
        <v>5179</v>
      </c>
      <c r="K909" s="333" t="s">
        <v>5193</v>
      </c>
      <c r="L909" s="510">
        <v>15.1</v>
      </c>
      <c r="M909" s="330">
        <f>ROUND(SUMIF(Anlagenbewegungsdaten_AV!B:B,A909,Anlagenbewegungsdaten_AV!C:C),3)</f>
        <v>0</v>
      </c>
      <c r="N909" s="328">
        <f>IF(ISBLANK(L909),ROUND(SUMIF(Anlagenbewegungsdaten_AV!B:B,A909,Anlagenbewegungsdaten_AV!D:D),2),ROUND(M909*L909%,2))</f>
        <v>0</v>
      </c>
      <c r="O909" s="328">
        <f>ROUND(N909-SUMIF(Anlagenbewegungsdaten_AV!B:B,A909,Anlagenbewegungsdaten_AV!D:D),3)</f>
        <v>0</v>
      </c>
    </row>
    <row r="910" spans="1:15" ht="15" customHeight="1" x14ac:dyDescent="0.25">
      <c r="A910" s="261" t="s">
        <v>3480</v>
      </c>
      <c r="B910" s="171" t="s">
        <v>2108</v>
      </c>
      <c r="C910" s="171" t="s">
        <v>4208</v>
      </c>
      <c r="D910" s="172" t="s">
        <v>3481</v>
      </c>
      <c r="E910" s="172" t="s">
        <v>3320</v>
      </c>
      <c r="F910" s="287">
        <v>18.84</v>
      </c>
      <c r="G910" s="331">
        <f>ROUND(SUMIF(Anlagenbewegungsdaten!B:B,A910,Anlagenbewegungsdaten!C:C),3)</f>
        <v>0</v>
      </c>
      <c r="H910" s="332">
        <f>IF(ISBLANK(F910),ROUND(SUMIF(Anlagenbewegungsdaten!B:B,A910,Anlagenbewegungsdaten!D:D),2),ROUND(G910*F910%,2))</f>
        <v>0</v>
      </c>
      <c r="I910" s="332">
        <f>ROUND((H910-SUMIF(Anlagenbewegungsdaten!$B:$B,A910,Anlagenbewegungsdaten!D:D)),3)</f>
        <v>0</v>
      </c>
      <c r="J910" s="333" t="s">
        <v>5179</v>
      </c>
      <c r="K910" s="333" t="s">
        <v>5193</v>
      </c>
      <c r="L910" s="510">
        <v>15.07</v>
      </c>
      <c r="M910" s="330">
        <f>ROUND(SUMIF(Anlagenbewegungsdaten_AV!B:B,A910,Anlagenbewegungsdaten_AV!C:C),3)</f>
        <v>0</v>
      </c>
      <c r="N910" s="328">
        <f>IF(ISBLANK(L910),ROUND(SUMIF(Anlagenbewegungsdaten_AV!B:B,A910,Anlagenbewegungsdaten_AV!D:D),2),ROUND(M910*L910%,2))</f>
        <v>0</v>
      </c>
      <c r="O910" s="328">
        <f>ROUND(N910-SUMIF(Anlagenbewegungsdaten_AV!B:B,A910,Anlagenbewegungsdaten_AV!D:D),3)</f>
        <v>0</v>
      </c>
    </row>
    <row r="911" spans="1:15" ht="15" customHeight="1" x14ac:dyDescent="0.25">
      <c r="A911" s="273" t="s">
        <v>4254</v>
      </c>
      <c r="B911" s="192" t="s">
        <v>2108</v>
      </c>
      <c r="C911" s="192" t="s">
        <v>4208</v>
      </c>
      <c r="D911" s="191" t="s">
        <v>4255</v>
      </c>
      <c r="E911" s="191" t="s">
        <v>4093</v>
      </c>
      <c r="F911" s="288">
        <v>18.810000000000002</v>
      </c>
      <c r="G911" s="331">
        <f>ROUND(SUMIF(Anlagenbewegungsdaten!B:B,A911,Anlagenbewegungsdaten!C:C),3)</f>
        <v>0</v>
      </c>
      <c r="H911" s="332">
        <f>IF(ISBLANK(F911),ROUND(SUMIF(Anlagenbewegungsdaten!B:B,A911,Anlagenbewegungsdaten!D:D),2),ROUND(G911*F911%,2))</f>
        <v>0</v>
      </c>
      <c r="I911" s="332">
        <f>ROUND((H911-SUMIF(Anlagenbewegungsdaten!$B:$B,A911,Anlagenbewegungsdaten!D:D)),3)</f>
        <v>0</v>
      </c>
      <c r="J911" s="333" t="s">
        <v>5179</v>
      </c>
      <c r="K911" s="333" t="s">
        <v>5193</v>
      </c>
      <c r="L911" s="510">
        <v>15.05</v>
      </c>
      <c r="M911" s="330">
        <f>ROUND(SUMIF(Anlagenbewegungsdaten_AV!B:B,A911,Anlagenbewegungsdaten_AV!C:C),3)</f>
        <v>0</v>
      </c>
      <c r="N911" s="328">
        <f>IF(ISBLANK(L911),ROUND(SUMIF(Anlagenbewegungsdaten_AV!B:B,A911,Anlagenbewegungsdaten_AV!D:D),2),ROUND(M911*L911%,2))</f>
        <v>0</v>
      </c>
      <c r="O911" s="328">
        <f>ROUND(N911-SUMIF(Anlagenbewegungsdaten_AV!B:B,A911,Anlagenbewegungsdaten_AV!D:D),3)</f>
        <v>0</v>
      </c>
    </row>
    <row r="912" spans="1:15" ht="15" customHeight="1" x14ac:dyDescent="0.25">
      <c r="A912" s="261" t="s">
        <v>2000</v>
      </c>
      <c r="B912" s="171" t="s">
        <v>2108</v>
      </c>
      <c r="C912" s="171" t="s">
        <v>4208</v>
      </c>
      <c r="D912" s="172" t="s">
        <v>2001</v>
      </c>
      <c r="E912" s="171" t="s">
        <v>2483</v>
      </c>
      <c r="F912" s="287">
        <v>16.899999999999999</v>
      </c>
      <c r="G912" s="331">
        <f>ROUND(SUMIF(Anlagenbewegungsdaten!B:B,A912,Anlagenbewegungsdaten!C:C),3)</f>
        <v>0</v>
      </c>
      <c r="H912" s="332">
        <f>IF(ISBLANK(F912),ROUND(SUMIF(Anlagenbewegungsdaten!B:B,A912,Anlagenbewegungsdaten!D:D),2),ROUND(G912*F912%,2))</f>
        <v>0</v>
      </c>
      <c r="I912" s="332">
        <f>ROUND((H912-SUMIF(Anlagenbewegungsdaten!$B:$B,A912,Anlagenbewegungsdaten!D:D)),3)</f>
        <v>0</v>
      </c>
      <c r="J912" s="333" t="s">
        <v>5179</v>
      </c>
      <c r="K912" s="333" t="s">
        <v>5193</v>
      </c>
      <c r="L912" s="510">
        <v>13.52</v>
      </c>
      <c r="M912" s="330">
        <f>ROUND(SUMIF(Anlagenbewegungsdaten_AV!B:B,A912,Anlagenbewegungsdaten_AV!C:C),3)</f>
        <v>0</v>
      </c>
      <c r="N912" s="328">
        <f>IF(ISBLANK(L912),ROUND(SUMIF(Anlagenbewegungsdaten_AV!B:B,A912,Anlagenbewegungsdaten_AV!D:D),2),ROUND(M912*L912%,2))</f>
        <v>0</v>
      </c>
      <c r="O912" s="328">
        <f>ROUND(N912-SUMIF(Anlagenbewegungsdaten_AV!B:B,A912,Anlagenbewegungsdaten_AV!D:D),3)</f>
        <v>0</v>
      </c>
    </row>
    <row r="913" spans="1:15" ht="15" customHeight="1" x14ac:dyDescent="0.25">
      <c r="A913" s="261" t="s">
        <v>2002</v>
      </c>
      <c r="B913" s="171" t="s">
        <v>2108</v>
      </c>
      <c r="C913" s="171" t="s">
        <v>4208</v>
      </c>
      <c r="D913" s="172" t="s">
        <v>2003</v>
      </c>
      <c r="E913" s="171" t="s">
        <v>2486</v>
      </c>
      <c r="F913" s="287">
        <v>18.899999999999999</v>
      </c>
      <c r="G913" s="331">
        <f>ROUND(SUMIF(Anlagenbewegungsdaten!B:B,A913,Anlagenbewegungsdaten!C:C),3)</f>
        <v>0</v>
      </c>
      <c r="H913" s="332">
        <f>IF(ISBLANK(F913),ROUND(SUMIF(Anlagenbewegungsdaten!B:B,A913,Anlagenbewegungsdaten!D:D),2),ROUND(G913*F913%,2))</f>
        <v>0</v>
      </c>
      <c r="I913" s="332">
        <f>ROUND((H913-SUMIF(Anlagenbewegungsdaten!$B:$B,A913,Anlagenbewegungsdaten!D:D)),3)</f>
        <v>0</v>
      </c>
      <c r="J913" s="333" t="s">
        <v>5179</v>
      </c>
      <c r="K913" s="333" t="s">
        <v>5193</v>
      </c>
      <c r="L913" s="510">
        <v>15.12</v>
      </c>
      <c r="M913" s="330">
        <f>ROUND(SUMIF(Anlagenbewegungsdaten_AV!B:B,A913,Anlagenbewegungsdaten_AV!C:C),3)</f>
        <v>0</v>
      </c>
      <c r="N913" s="328">
        <f>IF(ISBLANK(L913),ROUND(SUMIF(Anlagenbewegungsdaten_AV!B:B,A913,Anlagenbewegungsdaten_AV!D:D),2),ROUND(M913*L913%,2))</f>
        <v>0</v>
      </c>
      <c r="O913" s="328">
        <f>ROUND(N913-SUMIF(Anlagenbewegungsdaten_AV!B:B,A913,Anlagenbewegungsdaten_AV!D:D),3)</f>
        <v>0</v>
      </c>
    </row>
    <row r="914" spans="1:15" ht="15" customHeight="1" x14ac:dyDescent="0.25">
      <c r="A914" s="261" t="s">
        <v>2004</v>
      </c>
      <c r="B914" s="171" t="s">
        <v>2108</v>
      </c>
      <c r="C914" s="171" t="s">
        <v>4208</v>
      </c>
      <c r="D914" s="172" t="s">
        <v>2005</v>
      </c>
      <c r="E914" s="172" t="s">
        <v>1560</v>
      </c>
      <c r="F914" s="287">
        <v>19.899999999999999</v>
      </c>
      <c r="G914" s="331">
        <f>ROUND(SUMIF(Anlagenbewegungsdaten!B:B,A914,Anlagenbewegungsdaten!C:C),3)</f>
        <v>0</v>
      </c>
      <c r="H914" s="332">
        <f>IF(ISBLANK(F914),ROUND(SUMIF(Anlagenbewegungsdaten!B:B,A914,Anlagenbewegungsdaten!D:D),2),ROUND(G914*F914%,2))</f>
        <v>0</v>
      </c>
      <c r="I914" s="332">
        <f>ROUND((H914-SUMIF(Anlagenbewegungsdaten!$B:$B,A914,Anlagenbewegungsdaten!D:D)),3)</f>
        <v>0</v>
      </c>
      <c r="J914" s="333" t="s">
        <v>5179</v>
      </c>
      <c r="K914" s="333" t="s">
        <v>5193</v>
      </c>
      <c r="L914" s="510">
        <v>15.92</v>
      </c>
      <c r="M914" s="330">
        <f>ROUND(SUMIF(Anlagenbewegungsdaten_AV!B:B,A914,Anlagenbewegungsdaten_AV!C:C),3)</f>
        <v>0</v>
      </c>
      <c r="N914" s="328">
        <f>IF(ISBLANK(L914),ROUND(SUMIF(Anlagenbewegungsdaten_AV!B:B,A914,Anlagenbewegungsdaten_AV!D:D),2),ROUND(M914*L914%,2))</f>
        <v>0</v>
      </c>
      <c r="O914" s="328">
        <f>ROUND(N914-SUMIF(Anlagenbewegungsdaten_AV!B:B,A914,Anlagenbewegungsdaten_AV!D:D),3)</f>
        <v>0</v>
      </c>
    </row>
    <row r="915" spans="1:15" ht="15" customHeight="1" x14ac:dyDescent="0.25">
      <c r="A915" s="261" t="s">
        <v>2006</v>
      </c>
      <c r="B915" s="171" t="s">
        <v>2108</v>
      </c>
      <c r="C915" s="171" t="s">
        <v>4208</v>
      </c>
      <c r="D915" s="172" t="s">
        <v>2007</v>
      </c>
      <c r="E915" s="171" t="s">
        <v>1563</v>
      </c>
      <c r="F915" s="287">
        <v>19.899999999999999</v>
      </c>
      <c r="G915" s="331">
        <f>ROUND(SUMIF(Anlagenbewegungsdaten!B:B,A915,Anlagenbewegungsdaten!C:C),3)</f>
        <v>0</v>
      </c>
      <c r="H915" s="332">
        <f>IF(ISBLANK(F915),ROUND(SUMIF(Anlagenbewegungsdaten!B:B,A915,Anlagenbewegungsdaten!D:D),2),ROUND(G915*F915%,2))</f>
        <v>0</v>
      </c>
      <c r="I915" s="332">
        <f>ROUND((H915-SUMIF(Anlagenbewegungsdaten!$B:$B,A915,Anlagenbewegungsdaten!D:D)),3)</f>
        <v>0</v>
      </c>
      <c r="J915" s="333" t="s">
        <v>5179</v>
      </c>
      <c r="K915" s="333" t="s">
        <v>5193</v>
      </c>
      <c r="L915" s="510">
        <v>15.92</v>
      </c>
      <c r="M915" s="330">
        <f>ROUND(SUMIF(Anlagenbewegungsdaten_AV!B:B,A915,Anlagenbewegungsdaten_AV!C:C),3)</f>
        <v>0</v>
      </c>
      <c r="N915" s="328">
        <f>IF(ISBLANK(L915),ROUND(SUMIF(Anlagenbewegungsdaten_AV!B:B,A915,Anlagenbewegungsdaten_AV!D:D),2),ROUND(M915*L915%,2))</f>
        <v>0</v>
      </c>
      <c r="O915" s="328">
        <f>ROUND(N915-SUMIF(Anlagenbewegungsdaten_AV!B:B,A915,Anlagenbewegungsdaten_AV!D:D),3)</f>
        <v>0</v>
      </c>
    </row>
    <row r="916" spans="1:15" ht="15" customHeight="1" x14ac:dyDescent="0.25">
      <c r="A916" s="261" t="s">
        <v>2738</v>
      </c>
      <c r="B916" s="171" t="s">
        <v>2108</v>
      </c>
      <c r="C916" s="171" t="s">
        <v>4208</v>
      </c>
      <c r="D916" s="172" t="s">
        <v>2739</v>
      </c>
      <c r="E916" s="172" t="s">
        <v>2576</v>
      </c>
      <c r="F916" s="287">
        <v>19.87</v>
      </c>
      <c r="G916" s="331">
        <f>ROUND(SUMIF(Anlagenbewegungsdaten!B:B,A916,Anlagenbewegungsdaten!C:C),3)</f>
        <v>0</v>
      </c>
      <c r="H916" s="332">
        <f>IF(ISBLANK(F916),ROUND(SUMIF(Anlagenbewegungsdaten!B:B,A916,Anlagenbewegungsdaten!D:D),2),ROUND(G916*F916%,2))</f>
        <v>0</v>
      </c>
      <c r="I916" s="332">
        <f>ROUND((H916-SUMIF(Anlagenbewegungsdaten!$B:$B,A916,Anlagenbewegungsdaten!D:D)),3)</f>
        <v>0</v>
      </c>
      <c r="J916" s="333" t="s">
        <v>5179</v>
      </c>
      <c r="K916" s="333" t="s">
        <v>5193</v>
      </c>
      <c r="L916" s="510">
        <v>15.9</v>
      </c>
      <c r="M916" s="330">
        <f>ROUND(SUMIF(Anlagenbewegungsdaten_AV!B:B,A916,Anlagenbewegungsdaten_AV!C:C),3)</f>
        <v>0</v>
      </c>
      <c r="N916" s="328">
        <f>IF(ISBLANK(L916),ROUND(SUMIF(Anlagenbewegungsdaten_AV!B:B,A916,Anlagenbewegungsdaten_AV!D:D),2),ROUND(M916*L916%,2))</f>
        <v>0</v>
      </c>
      <c r="O916" s="328">
        <f>ROUND(N916-SUMIF(Anlagenbewegungsdaten_AV!B:B,A916,Anlagenbewegungsdaten_AV!D:D),3)</f>
        <v>0</v>
      </c>
    </row>
    <row r="917" spans="1:15" ht="15" customHeight="1" x14ac:dyDescent="0.25">
      <c r="A917" s="261" t="s">
        <v>3482</v>
      </c>
      <c r="B917" s="171" t="s">
        <v>2108</v>
      </c>
      <c r="C917" s="171" t="s">
        <v>4208</v>
      </c>
      <c r="D917" s="172" t="s">
        <v>3483</v>
      </c>
      <c r="E917" s="172" t="s">
        <v>3320</v>
      </c>
      <c r="F917" s="287">
        <v>19.84</v>
      </c>
      <c r="G917" s="331">
        <f>ROUND(SUMIF(Anlagenbewegungsdaten!B:B,A917,Anlagenbewegungsdaten!C:C),3)</f>
        <v>0</v>
      </c>
      <c r="H917" s="332">
        <f>IF(ISBLANK(F917),ROUND(SUMIF(Anlagenbewegungsdaten!B:B,A917,Anlagenbewegungsdaten!D:D),2),ROUND(G917*F917%,2))</f>
        <v>0</v>
      </c>
      <c r="I917" s="332">
        <f>ROUND((H917-SUMIF(Anlagenbewegungsdaten!$B:$B,A917,Anlagenbewegungsdaten!D:D)),3)</f>
        <v>0</v>
      </c>
      <c r="J917" s="333" t="s">
        <v>5179</v>
      </c>
      <c r="K917" s="333" t="s">
        <v>5193</v>
      </c>
      <c r="L917" s="510">
        <v>15.87</v>
      </c>
      <c r="M917" s="330">
        <f>ROUND(SUMIF(Anlagenbewegungsdaten_AV!B:B,A917,Anlagenbewegungsdaten_AV!C:C),3)</f>
        <v>0</v>
      </c>
      <c r="N917" s="328">
        <f>IF(ISBLANK(L917),ROUND(SUMIF(Anlagenbewegungsdaten_AV!B:B,A917,Anlagenbewegungsdaten_AV!D:D),2),ROUND(M917*L917%,2))</f>
        <v>0</v>
      </c>
      <c r="O917" s="328">
        <f>ROUND(N917-SUMIF(Anlagenbewegungsdaten_AV!B:B,A917,Anlagenbewegungsdaten_AV!D:D),3)</f>
        <v>0</v>
      </c>
    </row>
    <row r="918" spans="1:15" ht="15" customHeight="1" x14ac:dyDescent="0.25">
      <c r="A918" s="273" t="s">
        <v>4256</v>
      </c>
      <c r="B918" s="192" t="s">
        <v>2108</v>
      </c>
      <c r="C918" s="192" t="s">
        <v>4208</v>
      </c>
      <c r="D918" s="191" t="s">
        <v>4257</v>
      </c>
      <c r="E918" s="191" t="s">
        <v>4093</v>
      </c>
      <c r="F918" s="288">
        <v>19.810000000000002</v>
      </c>
      <c r="G918" s="331">
        <f>ROUND(SUMIF(Anlagenbewegungsdaten!B:B,A918,Anlagenbewegungsdaten!C:C),3)</f>
        <v>0</v>
      </c>
      <c r="H918" s="332">
        <f>IF(ISBLANK(F918),ROUND(SUMIF(Anlagenbewegungsdaten!B:B,A918,Anlagenbewegungsdaten!D:D),2),ROUND(G918*F918%,2))</f>
        <v>0</v>
      </c>
      <c r="I918" s="332">
        <f>ROUND((H918-SUMIF(Anlagenbewegungsdaten!$B:$B,A918,Anlagenbewegungsdaten!D:D)),3)</f>
        <v>0</v>
      </c>
      <c r="J918" s="333" t="s">
        <v>5179</v>
      </c>
      <c r="K918" s="333" t="s">
        <v>5193</v>
      </c>
      <c r="L918" s="510">
        <v>15.85</v>
      </c>
      <c r="M918" s="330">
        <f>ROUND(SUMIF(Anlagenbewegungsdaten_AV!B:B,A918,Anlagenbewegungsdaten_AV!C:C),3)</f>
        <v>0</v>
      </c>
      <c r="N918" s="328">
        <f>IF(ISBLANK(L918),ROUND(SUMIF(Anlagenbewegungsdaten_AV!B:B,A918,Anlagenbewegungsdaten_AV!D:D),2),ROUND(M918*L918%,2))</f>
        <v>0</v>
      </c>
      <c r="O918" s="328">
        <f>ROUND(N918-SUMIF(Anlagenbewegungsdaten_AV!B:B,A918,Anlagenbewegungsdaten_AV!D:D),3)</f>
        <v>0</v>
      </c>
    </row>
    <row r="919" spans="1:15" ht="15" customHeight="1" x14ac:dyDescent="0.25">
      <c r="A919" s="261" t="s">
        <v>2008</v>
      </c>
      <c r="B919" s="172" t="s">
        <v>2108</v>
      </c>
      <c r="C919" s="172" t="s">
        <v>4208</v>
      </c>
      <c r="D919" s="172" t="s">
        <v>235</v>
      </c>
      <c r="E919" s="172" t="s">
        <v>2483</v>
      </c>
      <c r="F919" s="287">
        <v>16.899999999999999</v>
      </c>
      <c r="G919" s="331">
        <f>ROUND(SUMIF(Anlagenbewegungsdaten!B:B,A919,Anlagenbewegungsdaten!C:C),3)</f>
        <v>0</v>
      </c>
      <c r="H919" s="332">
        <f>IF(ISBLANK(F919),ROUND(SUMIF(Anlagenbewegungsdaten!B:B,A919,Anlagenbewegungsdaten!D:D),2),ROUND(G919*F919%,2))</f>
        <v>0</v>
      </c>
      <c r="I919" s="332">
        <f>ROUND((H919-SUMIF(Anlagenbewegungsdaten!$B:$B,A919,Anlagenbewegungsdaten!D:D)),3)</f>
        <v>0</v>
      </c>
      <c r="J919" s="333" t="s">
        <v>5179</v>
      </c>
      <c r="K919" s="333" t="s">
        <v>5193</v>
      </c>
      <c r="L919" s="510">
        <v>13.52</v>
      </c>
      <c r="M919" s="330">
        <f>ROUND(SUMIF(Anlagenbewegungsdaten_AV!B:B,A919,Anlagenbewegungsdaten_AV!C:C),3)</f>
        <v>0</v>
      </c>
      <c r="N919" s="328">
        <f>IF(ISBLANK(L919),ROUND(SUMIF(Anlagenbewegungsdaten_AV!B:B,A919,Anlagenbewegungsdaten_AV!D:D),2),ROUND(M919*L919%,2))</f>
        <v>0</v>
      </c>
      <c r="O919" s="328">
        <f>ROUND(N919-SUMIF(Anlagenbewegungsdaten_AV!B:B,A919,Anlagenbewegungsdaten_AV!D:D),3)</f>
        <v>0</v>
      </c>
    </row>
    <row r="920" spans="1:15" ht="15" customHeight="1" x14ac:dyDescent="0.25">
      <c r="A920" s="261" t="s">
        <v>2009</v>
      </c>
      <c r="B920" s="172" t="s">
        <v>2108</v>
      </c>
      <c r="C920" s="172" t="s">
        <v>4208</v>
      </c>
      <c r="D920" s="172" t="s">
        <v>2010</v>
      </c>
      <c r="E920" s="172" t="s">
        <v>2486</v>
      </c>
      <c r="F920" s="287">
        <v>18.899999999999999</v>
      </c>
      <c r="G920" s="331">
        <f>ROUND(SUMIF(Anlagenbewegungsdaten!B:B,A920,Anlagenbewegungsdaten!C:C),3)</f>
        <v>0</v>
      </c>
      <c r="H920" s="332">
        <f>IF(ISBLANK(F920),ROUND(SUMIF(Anlagenbewegungsdaten!B:B,A920,Anlagenbewegungsdaten!D:D),2),ROUND(G920*F920%,2))</f>
        <v>0</v>
      </c>
      <c r="I920" s="332">
        <f>ROUND((H920-SUMIF(Anlagenbewegungsdaten!$B:$B,A920,Anlagenbewegungsdaten!D:D)),3)</f>
        <v>0</v>
      </c>
      <c r="J920" s="333" t="s">
        <v>5179</v>
      </c>
      <c r="K920" s="333" t="s">
        <v>5193</v>
      </c>
      <c r="L920" s="510">
        <v>15.12</v>
      </c>
      <c r="M920" s="330">
        <f>ROUND(SUMIF(Anlagenbewegungsdaten_AV!B:B,A920,Anlagenbewegungsdaten_AV!C:C),3)</f>
        <v>0</v>
      </c>
      <c r="N920" s="328">
        <f>IF(ISBLANK(L920),ROUND(SUMIF(Anlagenbewegungsdaten_AV!B:B,A920,Anlagenbewegungsdaten_AV!D:D),2),ROUND(M920*L920%,2))</f>
        <v>0</v>
      </c>
      <c r="O920" s="328">
        <f>ROUND(N920-SUMIF(Anlagenbewegungsdaten_AV!B:B,A920,Anlagenbewegungsdaten_AV!D:D),3)</f>
        <v>0</v>
      </c>
    </row>
    <row r="921" spans="1:15" ht="15" customHeight="1" x14ac:dyDescent="0.25">
      <c r="A921" s="261" t="s">
        <v>2011</v>
      </c>
      <c r="B921" s="172" t="s">
        <v>2108</v>
      </c>
      <c r="C921" s="172" t="s">
        <v>4208</v>
      </c>
      <c r="D921" s="172" t="s">
        <v>237</v>
      </c>
      <c r="E921" s="172" t="s">
        <v>1560</v>
      </c>
      <c r="F921" s="287">
        <v>19.899999999999999</v>
      </c>
      <c r="G921" s="331">
        <f>ROUND(SUMIF(Anlagenbewegungsdaten!B:B,A921,Anlagenbewegungsdaten!C:C),3)</f>
        <v>0</v>
      </c>
      <c r="H921" s="332">
        <f>IF(ISBLANK(F921),ROUND(SUMIF(Anlagenbewegungsdaten!B:B,A921,Anlagenbewegungsdaten!D:D),2),ROUND(G921*F921%,2))</f>
        <v>0</v>
      </c>
      <c r="I921" s="332">
        <f>ROUND((H921-SUMIF(Anlagenbewegungsdaten!$B:$B,A921,Anlagenbewegungsdaten!D:D)),3)</f>
        <v>0</v>
      </c>
      <c r="J921" s="333" t="s">
        <v>5179</v>
      </c>
      <c r="K921" s="333" t="s">
        <v>5193</v>
      </c>
      <c r="L921" s="510">
        <v>15.92</v>
      </c>
      <c r="M921" s="330">
        <f>ROUND(SUMIF(Anlagenbewegungsdaten_AV!B:B,A921,Anlagenbewegungsdaten_AV!C:C),3)</f>
        <v>0</v>
      </c>
      <c r="N921" s="328">
        <f>IF(ISBLANK(L921),ROUND(SUMIF(Anlagenbewegungsdaten_AV!B:B,A921,Anlagenbewegungsdaten_AV!D:D),2),ROUND(M921*L921%,2))</f>
        <v>0</v>
      </c>
      <c r="O921" s="328">
        <f>ROUND(N921-SUMIF(Anlagenbewegungsdaten_AV!B:B,A921,Anlagenbewegungsdaten_AV!D:D),3)</f>
        <v>0</v>
      </c>
    </row>
    <row r="922" spans="1:15" ht="15" customHeight="1" x14ac:dyDescent="0.25">
      <c r="A922" s="261" t="s">
        <v>2012</v>
      </c>
      <c r="B922" s="172" t="s">
        <v>2108</v>
      </c>
      <c r="C922" s="172" t="s">
        <v>4208</v>
      </c>
      <c r="D922" s="172" t="s">
        <v>239</v>
      </c>
      <c r="E922" s="172" t="s">
        <v>1563</v>
      </c>
      <c r="F922" s="287">
        <v>19.899999999999999</v>
      </c>
      <c r="G922" s="331">
        <f>ROUND(SUMIF(Anlagenbewegungsdaten!B:B,A922,Anlagenbewegungsdaten!C:C),3)</f>
        <v>0</v>
      </c>
      <c r="H922" s="332">
        <f>IF(ISBLANK(F922),ROUND(SUMIF(Anlagenbewegungsdaten!B:B,A922,Anlagenbewegungsdaten!D:D),2),ROUND(G922*F922%,2))</f>
        <v>0</v>
      </c>
      <c r="I922" s="332">
        <f>ROUND((H922-SUMIF(Anlagenbewegungsdaten!$B:$B,A922,Anlagenbewegungsdaten!D:D)),3)</f>
        <v>0</v>
      </c>
      <c r="J922" s="333" t="s">
        <v>5179</v>
      </c>
      <c r="K922" s="333" t="s">
        <v>5193</v>
      </c>
      <c r="L922" s="510">
        <v>15.92</v>
      </c>
      <c r="M922" s="330">
        <f>ROUND(SUMIF(Anlagenbewegungsdaten_AV!B:B,A922,Anlagenbewegungsdaten_AV!C:C),3)</f>
        <v>0</v>
      </c>
      <c r="N922" s="328">
        <f>IF(ISBLANK(L922),ROUND(SUMIF(Anlagenbewegungsdaten_AV!B:B,A922,Anlagenbewegungsdaten_AV!D:D),2),ROUND(M922*L922%,2))</f>
        <v>0</v>
      </c>
      <c r="O922" s="328">
        <f>ROUND(N922-SUMIF(Anlagenbewegungsdaten_AV!B:B,A922,Anlagenbewegungsdaten_AV!D:D),3)</f>
        <v>0</v>
      </c>
    </row>
    <row r="923" spans="1:15" ht="15" customHeight="1" x14ac:dyDescent="0.25">
      <c r="A923" s="261" t="s">
        <v>2740</v>
      </c>
      <c r="B923" s="172" t="s">
        <v>2108</v>
      </c>
      <c r="C923" s="172" t="s">
        <v>4208</v>
      </c>
      <c r="D923" s="172" t="s">
        <v>2608</v>
      </c>
      <c r="E923" s="172" t="s">
        <v>2576</v>
      </c>
      <c r="F923" s="287">
        <v>19.87</v>
      </c>
      <c r="G923" s="331">
        <f>ROUND(SUMIF(Anlagenbewegungsdaten!B:B,A923,Anlagenbewegungsdaten!C:C),3)</f>
        <v>0</v>
      </c>
      <c r="H923" s="332">
        <f>IF(ISBLANK(F923),ROUND(SUMIF(Anlagenbewegungsdaten!B:B,A923,Anlagenbewegungsdaten!D:D),2),ROUND(G923*F923%,2))</f>
        <v>0</v>
      </c>
      <c r="I923" s="332">
        <f>ROUND((H923-SUMIF(Anlagenbewegungsdaten!$B:$B,A923,Anlagenbewegungsdaten!D:D)),3)</f>
        <v>0</v>
      </c>
      <c r="J923" s="333" t="s">
        <v>5179</v>
      </c>
      <c r="K923" s="333" t="s">
        <v>5193</v>
      </c>
      <c r="L923" s="510">
        <v>15.9</v>
      </c>
      <c r="M923" s="330">
        <f>ROUND(SUMIF(Anlagenbewegungsdaten_AV!B:B,A923,Anlagenbewegungsdaten_AV!C:C),3)</f>
        <v>0</v>
      </c>
      <c r="N923" s="328">
        <f>IF(ISBLANK(L923),ROUND(SUMIF(Anlagenbewegungsdaten_AV!B:B,A923,Anlagenbewegungsdaten_AV!D:D),2),ROUND(M923*L923%,2))</f>
        <v>0</v>
      </c>
      <c r="O923" s="328">
        <f>ROUND(N923-SUMIF(Anlagenbewegungsdaten_AV!B:B,A923,Anlagenbewegungsdaten_AV!D:D),3)</f>
        <v>0</v>
      </c>
    </row>
    <row r="924" spans="1:15" ht="15" customHeight="1" x14ac:dyDescent="0.25">
      <c r="A924" s="261" t="s">
        <v>3484</v>
      </c>
      <c r="B924" s="172" t="s">
        <v>2108</v>
      </c>
      <c r="C924" s="172" t="s">
        <v>4208</v>
      </c>
      <c r="D924" s="172" t="s">
        <v>3352</v>
      </c>
      <c r="E924" s="172" t="s">
        <v>3320</v>
      </c>
      <c r="F924" s="287">
        <v>19.84</v>
      </c>
      <c r="G924" s="331">
        <f>ROUND(SUMIF(Anlagenbewegungsdaten!B:B,A924,Anlagenbewegungsdaten!C:C),3)</f>
        <v>0</v>
      </c>
      <c r="H924" s="332">
        <f>IF(ISBLANK(F924),ROUND(SUMIF(Anlagenbewegungsdaten!B:B,A924,Anlagenbewegungsdaten!D:D),2),ROUND(G924*F924%,2))</f>
        <v>0</v>
      </c>
      <c r="I924" s="332">
        <f>ROUND((H924-SUMIF(Anlagenbewegungsdaten!$B:$B,A924,Anlagenbewegungsdaten!D:D)),3)</f>
        <v>0</v>
      </c>
      <c r="J924" s="333" t="s">
        <v>5179</v>
      </c>
      <c r="K924" s="333" t="s">
        <v>5193</v>
      </c>
      <c r="L924" s="510">
        <v>15.87</v>
      </c>
      <c r="M924" s="330">
        <f>ROUND(SUMIF(Anlagenbewegungsdaten_AV!B:B,A924,Anlagenbewegungsdaten_AV!C:C),3)</f>
        <v>0</v>
      </c>
      <c r="N924" s="328">
        <f>IF(ISBLANK(L924),ROUND(SUMIF(Anlagenbewegungsdaten_AV!B:B,A924,Anlagenbewegungsdaten_AV!D:D),2),ROUND(M924*L924%,2))</f>
        <v>0</v>
      </c>
      <c r="O924" s="328">
        <f>ROUND(N924-SUMIF(Anlagenbewegungsdaten_AV!B:B,A924,Anlagenbewegungsdaten_AV!D:D),3)</f>
        <v>0</v>
      </c>
    </row>
    <row r="925" spans="1:15" ht="15" customHeight="1" x14ac:dyDescent="0.25">
      <c r="A925" s="273" t="s">
        <v>4258</v>
      </c>
      <c r="B925" s="191" t="s">
        <v>2108</v>
      </c>
      <c r="C925" s="191" t="s">
        <v>4208</v>
      </c>
      <c r="D925" s="191" t="s">
        <v>4125</v>
      </c>
      <c r="E925" s="191" t="s">
        <v>4093</v>
      </c>
      <c r="F925" s="288">
        <v>19.810000000000002</v>
      </c>
      <c r="G925" s="331">
        <f>ROUND(SUMIF(Anlagenbewegungsdaten!B:B,A925,Anlagenbewegungsdaten!C:C),3)</f>
        <v>0</v>
      </c>
      <c r="H925" s="332">
        <f>IF(ISBLANK(F925),ROUND(SUMIF(Anlagenbewegungsdaten!B:B,A925,Anlagenbewegungsdaten!D:D),2),ROUND(G925*F925%,2))</f>
        <v>0</v>
      </c>
      <c r="I925" s="332">
        <f>ROUND((H925-SUMIF(Anlagenbewegungsdaten!$B:$B,A925,Anlagenbewegungsdaten!D:D)),3)</f>
        <v>0</v>
      </c>
      <c r="J925" s="333" t="s">
        <v>5179</v>
      </c>
      <c r="K925" s="333" t="s">
        <v>5193</v>
      </c>
      <c r="L925" s="510">
        <v>15.85</v>
      </c>
      <c r="M925" s="330">
        <f>ROUND(SUMIF(Anlagenbewegungsdaten_AV!B:B,A925,Anlagenbewegungsdaten_AV!C:C),3)</f>
        <v>0</v>
      </c>
      <c r="N925" s="328">
        <f>IF(ISBLANK(L925),ROUND(SUMIF(Anlagenbewegungsdaten_AV!B:B,A925,Anlagenbewegungsdaten_AV!D:D),2),ROUND(M925*L925%,2))</f>
        <v>0</v>
      </c>
      <c r="O925" s="328">
        <f>ROUND(N925-SUMIF(Anlagenbewegungsdaten_AV!B:B,A925,Anlagenbewegungsdaten_AV!D:D),3)</f>
        <v>0</v>
      </c>
    </row>
    <row r="926" spans="1:15" ht="15" customHeight="1" x14ac:dyDescent="0.25">
      <c r="A926" s="261" t="s">
        <v>2013</v>
      </c>
      <c r="B926" s="172" t="s">
        <v>2108</v>
      </c>
      <c r="C926" s="172" t="s">
        <v>4208</v>
      </c>
      <c r="D926" s="172" t="s">
        <v>241</v>
      </c>
      <c r="E926" s="172" t="s">
        <v>2483</v>
      </c>
      <c r="F926" s="287">
        <v>17.899999999999999</v>
      </c>
      <c r="G926" s="331">
        <f>ROUND(SUMIF(Anlagenbewegungsdaten!B:B,A926,Anlagenbewegungsdaten!C:C),3)</f>
        <v>0</v>
      </c>
      <c r="H926" s="332">
        <f>IF(ISBLANK(F926),ROUND(SUMIF(Anlagenbewegungsdaten!B:B,A926,Anlagenbewegungsdaten!D:D),2),ROUND(G926*F926%,2))</f>
        <v>0</v>
      </c>
      <c r="I926" s="332">
        <f>ROUND((H926-SUMIF(Anlagenbewegungsdaten!$B:$B,A926,Anlagenbewegungsdaten!D:D)),3)</f>
        <v>0</v>
      </c>
      <c r="J926" s="333" t="s">
        <v>5179</v>
      </c>
      <c r="K926" s="333" t="s">
        <v>5193</v>
      </c>
      <c r="L926" s="510">
        <v>14.32</v>
      </c>
      <c r="M926" s="330">
        <f>ROUND(SUMIF(Anlagenbewegungsdaten_AV!B:B,A926,Anlagenbewegungsdaten_AV!C:C),3)</f>
        <v>0</v>
      </c>
      <c r="N926" s="328">
        <f>IF(ISBLANK(L926),ROUND(SUMIF(Anlagenbewegungsdaten_AV!B:B,A926,Anlagenbewegungsdaten_AV!D:D),2),ROUND(M926*L926%,2))</f>
        <v>0</v>
      </c>
      <c r="O926" s="328">
        <f>ROUND(N926-SUMIF(Anlagenbewegungsdaten_AV!B:B,A926,Anlagenbewegungsdaten_AV!D:D),3)</f>
        <v>0</v>
      </c>
    </row>
    <row r="927" spans="1:15" ht="15" customHeight="1" x14ac:dyDescent="0.25">
      <c r="A927" s="261" t="s">
        <v>2014</v>
      </c>
      <c r="B927" s="172" t="s">
        <v>2108</v>
      </c>
      <c r="C927" s="172" t="s">
        <v>4208</v>
      </c>
      <c r="D927" s="172" t="s">
        <v>2015</v>
      </c>
      <c r="E927" s="172" t="s">
        <v>2486</v>
      </c>
      <c r="F927" s="287">
        <v>19.899999999999999</v>
      </c>
      <c r="G927" s="331">
        <f>ROUND(SUMIF(Anlagenbewegungsdaten!B:B,A927,Anlagenbewegungsdaten!C:C),3)</f>
        <v>0</v>
      </c>
      <c r="H927" s="332">
        <f>IF(ISBLANK(F927),ROUND(SUMIF(Anlagenbewegungsdaten!B:B,A927,Anlagenbewegungsdaten!D:D),2),ROUND(G927*F927%,2))</f>
        <v>0</v>
      </c>
      <c r="I927" s="332">
        <f>ROUND((H927-SUMIF(Anlagenbewegungsdaten!$B:$B,A927,Anlagenbewegungsdaten!D:D)),3)</f>
        <v>0</v>
      </c>
      <c r="J927" s="333" t="s">
        <v>5179</v>
      </c>
      <c r="K927" s="333" t="s">
        <v>5193</v>
      </c>
      <c r="L927" s="510">
        <v>15.92</v>
      </c>
      <c r="M927" s="330">
        <f>ROUND(SUMIF(Anlagenbewegungsdaten_AV!B:B,A927,Anlagenbewegungsdaten_AV!C:C),3)</f>
        <v>0</v>
      </c>
      <c r="N927" s="328">
        <f>IF(ISBLANK(L927),ROUND(SUMIF(Anlagenbewegungsdaten_AV!B:B,A927,Anlagenbewegungsdaten_AV!D:D),2),ROUND(M927*L927%,2))</f>
        <v>0</v>
      </c>
      <c r="O927" s="328">
        <f>ROUND(N927-SUMIF(Anlagenbewegungsdaten_AV!B:B,A927,Anlagenbewegungsdaten_AV!D:D),3)</f>
        <v>0</v>
      </c>
    </row>
    <row r="928" spans="1:15" ht="15" customHeight="1" x14ac:dyDescent="0.25">
      <c r="A928" s="261" t="s">
        <v>2016</v>
      </c>
      <c r="B928" s="172" t="s">
        <v>2108</v>
      </c>
      <c r="C928" s="172" t="s">
        <v>4208</v>
      </c>
      <c r="D928" s="182" t="s">
        <v>243</v>
      </c>
      <c r="E928" s="172" t="s">
        <v>1560</v>
      </c>
      <c r="F928" s="287">
        <v>20.9</v>
      </c>
      <c r="G928" s="331">
        <f>ROUND(SUMIF(Anlagenbewegungsdaten!B:B,A928,Anlagenbewegungsdaten!C:C),3)</f>
        <v>0</v>
      </c>
      <c r="H928" s="332">
        <f>IF(ISBLANK(F928),ROUND(SUMIF(Anlagenbewegungsdaten!B:B,A928,Anlagenbewegungsdaten!D:D),2),ROUND(G928*F928%,2))</f>
        <v>0</v>
      </c>
      <c r="I928" s="332">
        <f>ROUND((H928-SUMIF(Anlagenbewegungsdaten!$B:$B,A928,Anlagenbewegungsdaten!D:D)),3)</f>
        <v>0</v>
      </c>
      <c r="J928" s="333" t="s">
        <v>5179</v>
      </c>
      <c r="K928" s="333" t="s">
        <v>5193</v>
      </c>
      <c r="L928" s="510">
        <v>16.72</v>
      </c>
      <c r="M928" s="330">
        <f>ROUND(SUMIF(Anlagenbewegungsdaten_AV!B:B,A928,Anlagenbewegungsdaten_AV!C:C),3)</f>
        <v>0</v>
      </c>
      <c r="N928" s="328">
        <f>IF(ISBLANK(L928),ROUND(SUMIF(Anlagenbewegungsdaten_AV!B:B,A928,Anlagenbewegungsdaten_AV!D:D),2),ROUND(M928*L928%,2))</f>
        <v>0</v>
      </c>
      <c r="O928" s="328">
        <f>ROUND(N928-SUMIF(Anlagenbewegungsdaten_AV!B:B,A928,Anlagenbewegungsdaten_AV!D:D),3)</f>
        <v>0</v>
      </c>
    </row>
    <row r="929" spans="1:15" ht="15" customHeight="1" x14ac:dyDescent="0.25">
      <c r="A929" s="261" t="s">
        <v>2017</v>
      </c>
      <c r="B929" s="172" t="s">
        <v>2108</v>
      </c>
      <c r="C929" s="172" t="s">
        <v>4208</v>
      </c>
      <c r="D929" s="172" t="s">
        <v>245</v>
      </c>
      <c r="E929" s="172" t="s">
        <v>1563</v>
      </c>
      <c r="F929" s="287">
        <v>20.9</v>
      </c>
      <c r="G929" s="331">
        <f>ROUND(SUMIF(Anlagenbewegungsdaten!B:B,A929,Anlagenbewegungsdaten!C:C),3)</f>
        <v>0</v>
      </c>
      <c r="H929" s="332">
        <f>IF(ISBLANK(F929),ROUND(SUMIF(Anlagenbewegungsdaten!B:B,A929,Anlagenbewegungsdaten!D:D),2),ROUND(G929*F929%,2))</f>
        <v>0</v>
      </c>
      <c r="I929" s="332">
        <f>ROUND((H929-SUMIF(Anlagenbewegungsdaten!$B:$B,A929,Anlagenbewegungsdaten!D:D)),3)</f>
        <v>0</v>
      </c>
      <c r="J929" s="333" t="s">
        <v>5179</v>
      </c>
      <c r="K929" s="333" t="s">
        <v>5193</v>
      </c>
      <c r="L929" s="510">
        <v>16.72</v>
      </c>
      <c r="M929" s="330">
        <f>ROUND(SUMIF(Anlagenbewegungsdaten_AV!B:B,A929,Anlagenbewegungsdaten_AV!C:C),3)</f>
        <v>0</v>
      </c>
      <c r="N929" s="328">
        <f>IF(ISBLANK(L929),ROUND(SUMIF(Anlagenbewegungsdaten_AV!B:B,A929,Anlagenbewegungsdaten_AV!D:D),2),ROUND(M929*L929%,2))</f>
        <v>0</v>
      </c>
      <c r="O929" s="328">
        <f>ROUND(N929-SUMIF(Anlagenbewegungsdaten_AV!B:B,A929,Anlagenbewegungsdaten_AV!D:D),3)</f>
        <v>0</v>
      </c>
    </row>
    <row r="930" spans="1:15" ht="15" customHeight="1" x14ac:dyDescent="0.25">
      <c r="A930" s="261" t="s">
        <v>2741</v>
      </c>
      <c r="B930" s="172" t="s">
        <v>2108</v>
      </c>
      <c r="C930" s="172" t="s">
        <v>4208</v>
      </c>
      <c r="D930" s="172" t="s">
        <v>2610</v>
      </c>
      <c r="E930" s="172" t="s">
        <v>2576</v>
      </c>
      <c r="F930" s="287">
        <v>20.87</v>
      </c>
      <c r="G930" s="331">
        <f>ROUND(SUMIF(Anlagenbewegungsdaten!B:B,A930,Anlagenbewegungsdaten!C:C),3)</f>
        <v>0</v>
      </c>
      <c r="H930" s="332">
        <f>IF(ISBLANK(F930),ROUND(SUMIF(Anlagenbewegungsdaten!B:B,A930,Anlagenbewegungsdaten!D:D),2),ROUND(G930*F930%,2))</f>
        <v>0</v>
      </c>
      <c r="I930" s="332">
        <f>ROUND((H930-SUMIF(Anlagenbewegungsdaten!$B:$B,A930,Anlagenbewegungsdaten!D:D)),3)</f>
        <v>0</v>
      </c>
      <c r="J930" s="333" t="s">
        <v>5179</v>
      </c>
      <c r="K930" s="333" t="s">
        <v>5193</v>
      </c>
      <c r="L930" s="510">
        <v>16.7</v>
      </c>
      <c r="M930" s="330">
        <f>ROUND(SUMIF(Anlagenbewegungsdaten_AV!B:B,A930,Anlagenbewegungsdaten_AV!C:C),3)</f>
        <v>0</v>
      </c>
      <c r="N930" s="328">
        <f>IF(ISBLANK(L930),ROUND(SUMIF(Anlagenbewegungsdaten_AV!B:B,A930,Anlagenbewegungsdaten_AV!D:D),2),ROUND(M930*L930%,2))</f>
        <v>0</v>
      </c>
      <c r="O930" s="328">
        <f>ROUND(N930-SUMIF(Anlagenbewegungsdaten_AV!B:B,A930,Anlagenbewegungsdaten_AV!D:D),3)</f>
        <v>0</v>
      </c>
    </row>
    <row r="931" spans="1:15" ht="15" customHeight="1" x14ac:dyDescent="0.25">
      <c r="A931" s="261" t="s">
        <v>3485</v>
      </c>
      <c r="B931" s="172" t="s">
        <v>2108</v>
      </c>
      <c r="C931" s="172" t="s">
        <v>4208</v>
      </c>
      <c r="D931" s="172" t="s">
        <v>3354</v>
      </c>
      <c r="E931" s="172" t="s">
        <v>3320</v>
      </c>
      <c r="F931" s="287">
        <v>20.84</v>
      </c>
      <c r="G931" s="331">
        <f>ROUND(SUMIF(Anlagenbewegungsdaten!B:B,A931,Anlagenbewegungsdaten!C:C),3)</f>
        <v>0</v>
      </c>
      <c r="H931" s="332">
        <f>IF(ISBLANK(F931),ROUND(SUMIF(Anlagenbewegungsdaten!B:B,A931,Anlagenbewegungsdaten!D:D),2),ROUND(G931*F931%,2))</f>
        <v>0</v>
      </c>
      <c r="I931" s="332">
        <f>ROUND((H931-SUMIF(Anlagenbewegungsdaten!$B:$B,A931,Anlagenbewegungsdaten!D:D)),3)</f>
        <v>0</v>
      </c>
      <c r="J931" s="333" t="s">
        <v>5179</v>
      </c>
      <c r="K931" s="333" t="s">
        <v>5193</v>
      </c>
      <c r="L931" s="510">
        <v>16.670000000000002</v>
      </c>
      <c r="M931" s="330">
        <f>ROUND(SUMIF(Anlagenbewegungsdaten_AV!B:B,A931,Anlagenbewegungsdaten_AV!C:C),3)</f>
        <v>0</v>
      </c>
      <c r="N931" s="328">
        <f>IF(ISBLANK(L931),ROUND(SUMIF(Anlagenbewegungsdaten_AV!B:B,A931,Anlagenbewegungsdaten_AV!D:D),2),ROUND(M931*L931%,2))</f>
        <v>0</v>
      </c>
      <c r="O931" s="328">
        <f>ROUND(N931-SUMIF(Anlagenbewegungsdaten_AV!B:B,A931,Anlagenbewegungsdaten_AV!D:D),3)</f>
        <v>0</v>
      </c>
    </row>
    <row r="932" spans="1:15" ht="15" customHeight="1" x14ac:dyDescent="0.25">
      <c r="A932" s="273" t="s">
        <v>4259</v>
      </c>
      <c r="B932" s="191" t="s">
        <v>2108</v>
      </c>
      <c r="C932" s="191" t="s">
        <v>4208</v>
      </c>
      <c r="D932" s="191" t="s">
        <v>4127</v>
      </c>
      <c r="E932" s="191" t="s">
        <v>4093</v>
      </c>
      <c r="F932" s="288">
        <v>20.810000000000002</v>
      </c>
      <c r="G932" s="331">
        <f>ROUND(SUMIF(Anlagenbewegungsdaten!B:B,A932,Anlagenbewegungsdaten!C:C),3)</f>
        <v>0</v>
      </c>
      <c r="H932" s="332">
        <f>IF(ISBLANK(F932),ROUND(SUMIF(Anlagenbewegungsdaten!B:B,A932,Anlagenbewegungsdaten!D:D),2),ROUND(G932*F932%,2))</f>
        <v>0</v>
      </c>
      <c r="I932" s="332">
        <f>ROUND((H932-SUMIF(Anlagenbewegungsdaten!$B:$B,A932,Anlagenbewegungsdaten!D:D)),3)</f>
        <v>0</v>
      </c>
      <c r="J932" s="333" t="s">
        <v>5179</v>
      </c>
      <c r="K932" s="333" t="s">
        <v>5193</v>
      </c>
      <c r="L932" s="510">
        <v>16.649999999999999</v>
      </c>
      <c r="M932" s="330">
        <f>ROUND(SUMIF(Anlagenbewegungsdaten_AV!B:B,A932,Anlagenbewegungsdaten_AV!C:C),3)</f>
        <v>0</v>
      </c>
      <c r="N932" s="328">
        <f>IF(ISBLANK(L932),ROUND(SUMIF(Anlagenbewegungsdaten_AV!B:B,A932,Anlagenbewegungsdaten_AV!D:D),2),ROUND(M932*L932%,2))</f>
        <v>0</v>
      </c>
      <c r="O932" s="328">
        <f>ROUND(N932-SUMIF(Anlagenbewegungsdaten_AV!B:B,A932,Anlagenbewegungsdaten_AV!D:D),3)</f>
        <v>0</v>
      </c>
    </row>
    <row r="933" spans="1:15" ht="15" customHeight="1" x14ac:dyDescent="0.25">
      <c r="A933" s="261" t="s">
        <v>2018</v>
      </c>
      <c r="B933" s="172" t="s">
        <v>2108</v>
      </c>
      <c r="C933" s="172" t="s">
        <v>4208</v>
      </c>
      <c r="D933" s="172" t="s">
        <v>247</v>
      </c>
      <c r="E933" s="172" t="s">
        <v>2483</v>
      </c>
      <c r="F933" s="287">
        <v>17.899999999999999</v>
      </c>
      <c r="G933" s="331">
        <f>ROUND(SUMIF(Anlagenbewegungsdaten!B:B,A933,Anlagenbewegungsdaten!C:C),3)</f>
        <v>0</v>
      </c>
      <c r="H933" s="332">
        <f>IF(ISBLANK(F933),ROUND(SUMIF(Anlagenbewegungsdaten!B:B,A933,Anlagenbewegungsdaten!D:D),2),ROUND(G933*F933%,2))</f>
        <v>0</v>
      </c>
      <c r="I933" s="332">
        <f>ROUND((H933-SUMIF(Anlagenbewegungsdaten!$B:$B,A933,Anlagenbewegungsdaten!D:D)),3)</f>
        <v>0</v>
      </c>
      <c r="J933" s="333" t="s">
        <v>5179</v>
      </c>
      <c r="K933" s="333" t="s">
        <v>5193</v>
      </c>
      <c r="L933" s="510">
        <v>14.32</v>
      </c>
      <c r="M933" s="330">
        <f>ROUND(SUMIF(Anlagenbewegungsdaten_AV!B:B,A933,Anlagenbewegungsdaten_AV!C:C),3)</f>
        <v>0</v>
      </c>
      <c r="N933" s="328">
        <f>IF(ISBLANK(L933),ROUND(SUMIF(Anlagenbewegungsdaten_AV!B:B,A933,Anlagenbewegungsdaten_AV!D:D),2),ROUND(M933*L933%,2))</f>
        <v>0</v>
      </c>
      <c r="O933" s="328">
        <f>ROUND(N933-SUMIF(Anlagenbewegungsdaten_AV!B:B,A933,Anlagenbewegungsdaten_AV!D:D),3)</f>
        <v>0</v>
      </c>
    </row>
    <row r="934" spans="1:15" ht="15" customHeight="1" x14ac:dyDescent="0.25">
      <c r="A934" s="261" t="s">
        <v>2019</v>
      </c>
      <c r="B934" s="172" t="s">
        <v>2108</v>
      </c>
      <c r="C934" s="172" t="s">
        <v>4208</v>
      </c>
      <c r="D934" s="172" t="s">
        <v>2020</v>
      </c>
      <c r="E934" s="172" t="s">
        <v>2486</v>
      </c>
      <c r="F934" s="287">
        <v>19.899999999999999</v>
      </c>
      <c r="G934" s="331">
        <f>ROUND(SUMIF(Anlagenbewegungsdaten!B:B,A934,Anlagenbewegungsdaten!C:C),3)</f>
        <v>0</v>
      </c>
      <c r="H934" s="332">
        <f>IF(ISBLANK(F934),ROUND(SUMIF(Anlagenbewegungsdaten!B:B,A934,Anlagenbewegungsdaten!D:D),2),ROUND(G934*F934%,2))</f>
        <v>0</v>
      </c>
      <c r="I934" s="332">
        <f>ROUND((H934-SUMIF(Anlagenbewegungsdaten!$B:$B,A934,Anlagenbewegungsdaten!D:D)),3)</f>
        <v>0</v>
      </c>
      <c r="J934" s="333" t="s">
        <v>5179</v>
      </c>
      <c r="K934" s="333" t="s">
        <v>5193</v>
      </c>
      <c r="L934" s="510">
        <v>15.92</v>
      </c>
      <c r="M934" s="330">
        <f>ROUND(SUMIF(Anlagenbewegungsdaten_AV!B:B,A934,Anlagenbewegungsdaten_AV!C:C),3)</f>
        <v>0</v>
      </c>
      <c r="N934" s="328">
        <f>IF(ISBLANK(L934),ROUND(SUMIF(Anlagenbewegungsdaten_AV!B:B,A934,Anlagenbewegungsdaten_AV!D:D),2),ROUND(M934*L934%,2))</f>
        <v>0</v>
      </c>
      <c r="O934" s="328">
        <f>ROUND(N934-SUMIF(Anlagenbewegungsdaten_AV!B:B,A934,Anlagenbewegungsdaten_AV!D:D),3)</f>
        <v>0</v>
      </c>
    </row>
    <row r="935" spans="1:15" ht="15" customHeight="1" x14ac:dyDescent="0.25">
      <c r="A935" s="261" t="s">
        <v>2021</v>
      </c>
      <c r="B935" s="172" t="s">
        <v>2108</v>
      </c>
      <c r="C935" s="172" t="s">
        <v>4208</v>
      </c>
      <c r="D935" s="172" t="s">
        <v>249</v>
      </c>
      <c r="E935" s="172" t="s">
        <v>1560</v>
      </c>
      <c r="F935" s="287">
        <v>20.9</v>
      </c>
      <c r="G935" s="331">
        <f>ROUND(SUMIF(Anlagenbewegungsdaten!B:B,A935,Anlagenbewegungsdaten!C:C),3)</f>
        <v>0</v>
      </c>
      <c r="H935" s="332">
        <f>IF(ISBLANK(F935),ROUND(SUMIF(Anlagenbewegungsdaten!B:B,A935,Anlagenbewegungsdaten!D:D),2),ROUND(G935*F935%,2))</f>
        <v>0</v>
      </c>
      <c r="I935" s="332">
        <f>ROUND((H935-SUMIF(Anlagenbewegungsdaten!$B:$B,A935,Anlagenbewegungsdaten!D:D)),3)</f>
        <v>0</v>
      </c>
      <c r="J935" s="333" t="s">
        <v>5179</v>
      </c>
      <c r="K935" s="333" t="s">
        <v>5193</v>
      </c>
      <c r="L935" s="510">
        <v>16.72</v>
      </c>
      <c r="M935" s="330">
        <f>ROUND(SUMIF(Anlagenbewegungsdaten_AV!B:B,A935,Anlagenbewegungsdaten_AV!C:C),3)</f>
        <v>0</v>
      </c>
      <c r="N935" s="328">
        <f>IF(ISBLANK(L935),ROUND(SUMIF(Anlagenbewegungsdaten_AV!B:B,A935,Anlagenbewegungsdaten_AV!D:D),2),ROUND(M935*L935%,2))</f>
        <v>0</v>
      </c>
      <c r="O935" s="328">
        <f>ROUND(N935-SUMIF(Anlagenbewegungsdaten_AV!B:B,A935,Anlagenbewegungsdaten_AV!D:D),3)</f>
        <v>0</v>
      </c>
    </row>
    <row r="936" spans="1:15" ht="15" customHeight="1" x14ac:dyDescent="0.25">
      <c r="A936" s="261" t="s">
        <v>2022</v>
      </c>
      <c r="B936" s="172" t="s">
        <v>2108</v>
      </c>
      <c r="C936" s="172" t="s">
        <v>4208</v>
      </c>
      <c r="D936" s="172" t="s">
        <v>2023</v>
      </c>
      <c r="E936" s="172" t="s">
        <v>1563</v>
      </c>
      <c r="F936" s="287">
        <v>20.9</v>
      </c>
      <c r="G936" s="331">
        <f>ROUND(SUMIF(Anlagenbewegungsdaten!B:B,A936,Anlagenbewegungsdaten!C:C),3)</f>
        <v>0</v>
      </c>
      <c r="H936" s="332">
        <f>IF(ISBLANK(F936),ROUND(SUMIF(Anlagenbewegungsdaten!B:B,A936,Anlagenbewegungsdaten!D:D),2),ROUND(G936*F936%,2))</f>
        <v>0</v>
      </c>
      <c r="I936" s="332">
        <f>ROUND((H936-SUMIF(Anlagenbewegungsdaten!$B:$B,A936,Anlagenbewegungsdaten!D:D)),3)</f>
        <v>0</v>
      </c>
      <c r="J936" s="333" t="s">
        <v>5179</v>
      </c>
      <c r="K936" s="333" t="s">
        <v>5193</v>
      </c>
      <c r="L936" s="510">
        <v>16.72</v>
      </c>
      <c r="M936" s="330">
        <f>ROUND(SUMIF(Anlagenbewegungsdaten_AV!B:B,A936,Anlagenbewegungsdaten_AV!C:C),3)</f>
        <v>0</v>
      </c>
      <c r="N936" s="328">
        <f>IF(ISBLANK(L936),ROUND(SUMIF(Anlagenbewegungsdaten_AV!B:B,A936,Anlagenbewegungsdaten_AV!D:D),2),ROUND(M936*L936%,2))</f>
        <v>0</v>
      </c>
      <c r="O936" s="328">
        <f>ROUND(N936-SUMIF(Anlagenbewegungsdaten_AV!B:B,A936,Anlagenbewegungsdaten_AV!D:D),3)</f>
        <v>0</v>
      </c>
    </row>
    <row r="937" spans="1:15" ht="15" customHeight="1" x14ac:dyDescent="0.25">
      <c r="A937" s="261" t="s">
        <v>2742</v>
      </c>
      <c r="B937" s="172" t="s">
        <v>2108</v>
      </c>
      <c r="C937" s="172" t="s">
        <v>4208</v>
      </c>
      <c r="D937" s="172" t="s">
        <v>2743</v>
      </c>
      <c r="E937" s="172" t="s">
        <v>2576</v>
      </c>
      <c r="F937" s="287">
        <v>20.87</v>
      </c>
      <c r="G937" s="331">
        <f>ROUND(SUMIF(Anlagenbewegungsdaten!B:B,A937,Anlagenbewegungsdaten!C:C),3)</f>
        <v>0</v>
      </c>
      <c r="H937" s="332">
        <f>IF(ISBLANK(F937),ROUND(SUMIF(Anlagenbewegungsdaten!B:B,A937,Anlagenbewegungsdaten!D:D),2),ROUND(G937*F937%,2))</f>
        <v>0</v>
      </c>
      <c r="I937" s="332">
        <f>ROUND((H937-SUMIF(Anlagenbewegungsdaten!$B:$B,A937,Anlagenbewegungsdaten!D:D)),3)</f>
        <v>0</v>
      </c>
      <c r="J937" s="333" t="s">
        <v>5179</v>
      </c>
      <c r="K937" s="333" t="s">
        <v>5193</v>
      </c>
      <c r="L937" s="510">
        <v>16.7</v>
      </c>
      <c r="M937" s="330">
        <f>ROUND(SUMIF(Anlagenbewegungsdaten_AV!B:B,A937,Anlagenbewegungsdaten_AV!C:C),3)</f>
        <v>0</v>
      </c>
      <c r="N937" s="328">
        <f>IF(ISBLANK(L937),ROUND(SUMIF(Anlagenbewegungsdaten_AV!B:B,A937,Anlagenbewegungsdaten_AV!D:D),2),ROUND(M937*L937%,2))</f>
        <v>0</v>
      </c>
      <c r="O937" s="328">
        <f>ROUND(N937-SUMIF(Anlagenbewegungsdaten_AV!B:B,A937,Anlagenbewegungsdaten_AV!D:D),3)</f>
        <v>0</v>
      </c>
    </row>
    <row r="938" spans="1:15" ht="15" customHeight="1" x14ac:dyDescent="0.25">
      <c r="A938" s="261" t="s">
        <v>3486</v>
      </c>
      <c r="B938" s="172" t="s">
        <v>2108</v>
      </c>
      <c r="C938" s="172" t="s">
        <v>4208</v>
      </c>
      <c r="D938" s="172" t="s">
        <v>3487</v>
      </c>
      <c r="E938" s="172" t="s">
        <v>3320</v>
      </c>
      <c r="F938" s="287">
        <v>20.84</v>
      </c>
      <c r="G938" s="331">
        <f>ROUND(SUMIF(Anlagenbewegungsdaten!B:B,A938,Anlagenbewegungsdaten!C:C),3)</f>
        <v>0</v>
      </c>
      <c r="H938" s="332">
        <f>IF(ISBLANK(F938),ROUND(SUMIF(Anlagenbewegungsdaten!B:B,A938,Anlagenbewegungsdaten!D:D),2),ROUND(G938*F938%,2))</f>
        <v>0</v>
      </c>
      <c r="I938" s="332">
        <f>ROUND((H938-SUMIF(Anlagenbewegungsdaten!$B:$B,A938,Anlagenbewegungsdaten!D:D)),3)</f>
        <v>0</v>
      </c>
      <c r="J938" s="333" t="s">
        <v>5179</v>
      </c>
      <c r="K938" s="333" t="s">
        <v>5193</v>
      </c>
      <c r="L938" s="510">
        <v>16.670000000000002</v>
      </c>
      <c r="M938" s="330">
        <f>ROUND(SUMIF(Anlagenbewegungsdaten_AV!B:B,A938,Anlagenbewegungsdaten_AV!C:C),3)</f>
        <v>0</v>
      </c>
      <c r="N938" s="328">
        <f>IF(ISBLANK(L938),ROUND(SUMIF(Anlagenbewegungsdaten_AV!B:B,A938,Anlagenbewegungsdaten_AV!D:D),2),ROUND(M938*L938%,2))</f>
        <v>0</v>
      </c>
      <c r="O938" s="328">
        <f>ROUND(N938-SUMIF(Anlagenbewegungsdaten_AV!B:B,A938,Anlagenbewegungsdaten_AV!D:D),3)</f>
        <v>0</v>
      </c>
    </row>
    <row r="939" spans="1:15" ht="15" customHeight="1" x14ac:dyDescent="0.25">
      <c r="A939" s="273" t="s">
        <v>4260</v>
      </c>
      <c r="B939" s="191" t="s">
        <v>2108</v>
      </c>
      <c r="C939" s="191" t="s">
        <v>4208</v>
      </c>
      <c r="D939" s="191" t="s">
        <v>4261</v>
      </c>
      <c r="E939" s="191" t="s">
        <v>4093</v>
      </c>
      <c r="F939" s="288">
        <v>20.810000000000002</v>
      </c>
      <c r="G939" s="331">
        <f>ROUND(SUMIF(Anlagenbewegungsdaten!B:B,A939,Anlagenbewegungsdaten!C:C),3)</f>
        <v>0</v>
      </c>
      <c r="H939" s="332">
        <f>IF(ISBLANK(F939),ROUND(SUMIF(Anlagenbewegungsdaten!B:B,A939,Anlagenbewegungsdaten!D:D),2),ROUND(G939*F939%,2))</f>
        <v>0</v>
      </c>
      <c r="I939" s="332">
        <f>ROUND((H939-SUMIF(Anlagenbewegungsdaten!$B:$B,A939,Anlagenbewegungsdaten!D:D)),3)</f>
        <v>0</v>
      </c>
      <c r="J939" s="333" t="s">
        <v>5179</v>
      </c>
      <c r="K939" s="333" t="s">
        <v>5193</v>
      </c>
      <c r="L939" s="510">
        <v>16.649999999999999</v>
      </c>
      <c r="M939" s="330">
        <f>ROUND(SUMIF(Anlagenbewegungsdaten_AV!B:B,A939,Anlagenbewegungsdaten_AV!C:C),3)</f>
        <v>0</v>
      </c>
      <c r="N939" s="328">
        <f>IF(ISBLANK(L939),ROUND(SUMIF(Anlagenbewegungsdaten_AV!B:B,A939,Anlagenbewegungsdaten_AV!D:D),2),ROUND(M939*L939%,2))</f>
        <v>0</v>
      </c>
      <c r="O939" s="328">
        <f>ROUND(N939-SUMIF(Anlagenbewegungsdaten_AV!B:B,A939,Anlagenbewegungsdaten_AV!D:D),3)</f>
        <v>0</v>
      </c>
    </row>
    <row r="940" spans="1:15" ht="15" customHeight="1" x14ac:dyDescent="0.25">
      <c r="A940" s="261" t="s">
        <v>2024</v>
      </c>
      <c r="B940" s="172" t="s">
        <v>2108</v>
      </c>
      <c r="C940" s="172" t="s">
        <v>4208</v>
      </c>
      <c r="D940" s="172" t="s">
        <v>253</v>
      </c>
      <c r="E940" s="172" t="s">
        <v>2483</v>
      </c>
      <c r="F940" s="287">
        <v>18.899999999999999</v>
      </c>
      <c r="G940" s="331">
        <f>ROUND(SUMIF(Anlagenbewegungsdaten!B:B,A940,Anlagenbewegungsdaten!C:C),3)</f>
        <v>0</v>
      </c>
      <c r="H940" s="332">
        <f>IF(ISBLANK(F940),ROUND(SUMIF(Anlagenbewegungsdaten!B:B,A940,Anlagenbewegungsdaten!D:D),2),ROUND(G940*F940%,2))</f>
        <v>0</v>
      </c>
      <c r="I940" s="332">
        <f>ROUND((H940-SUMIF(Anlagenbewegungsdaten!$B:$B,A940,Anlagenbewegungsdaten!D:D)),3)</f>
        <v>0</v>
      </c>
      <c r="J940" s="333" t="s">
        <v>5179</v>
      </c>
      <c r="K940" s="333" t="s">
        <v>5193</v>
      </c>
      <c r="L940" s="510">
        <v>15.12</v>
      </c>
      <c r="M940" s="330">
        <f>ROUND(SUMIF(Anlagenbewegungsdaten_AV!B:B,A940,Anlagenbewegungsdaten_AV!C:C),3)</f>
        <v>0</v>
      </c>
      <c r="N940" s="328">
        <f>IF(ISBLANK(L940),ROUND(SUMIF(Anlagenbewegungsdaten_AV!B:B,A940,Anlagenbewegungsdaten_AV!D:D),2),ROUND(M940*L940%,2))</f>
        <v>0</v>
      </c>
      <c r="O940" s="328">
        <f>ROUND(N940-SUMIF(Anlagenbewegungsdaten_AV!B:B,A940,Anlagenbewegungsdaten_AV!D:D),3)</f>
        <v>0</v>
      </c>
    </row>
    <row r="941" spans="1:15" ht="15" customHeight="1" x14ac:dyDescent="0.25">
      <c r="A941" s="261" t="s">
        <v>2025</v>
      </c>
      <c r="B941" s="172" t="s">
        <v>2108</v>
      </c>
      <c r="C941" s="172" t="s">
        <v>4208</v>
      </c>
      <c r="D941" s="172" t="s">
        <v>1807</v>
      </c>
      <c r="E941" s="172" t="s">
        <v>2486</v>
      </c>
      <c r="F941" s="287">
        <v>20.9</v>
      </c>
      <c r="G941" s="331">
        <f>ROUND(SUMIF(Anlagenbewegungsdaten!B:B,A941,Anlagenbewegungsdaten!C:C),3)</f>
        <v>0</v>
      </c>
      <c r="H941" s="332">
        <f>IF(ISBLANK(F941),ROUND(SUMIF(Anlagenbewegungsdaten!B:B,A941,Anlagenbewegungsdaten!D:D),2),ROUND(G941*F941%,2))</f>
        <v>0</v>
      </c>
      <c r="I941" s="332">
        <f>ROUND((H941-SUMIF(Anlagenbewegungsdaten!$B:$B,A941,Anlagenbewegungsdaten!D:D)),3)</f>
        <v>0</v>
      </c>
      <c r="J941" s="333" t="s">
        <v>5179</v>
      </c>
      <c r="K941" s="333" t="s">
        <v>5193</v>
      </c>
      <c r="L941" s="510">
        <v>16.72</v>
      </c>
      <c r="M941" s="330">
        <f>ROUND(SUMIF(Anlagenbewegungsdaten_AV!B:B,A941,Anlagenbewegungsdaten_AV!C:C),3)</f>
        <v>0</v>
      </c>
      <c r="N941" s="328">
        <f>IF(ISBLANK(L941),ROUND(SUMIF(Anlagenbewegungsdaten_AV!B:B,A941,Anlagenbewegungsdaten_AV!D:D),2),ROUND(M941*L941%,2))</f>
        <v>0</v>
      </c>
      <c r="O941" s="328">
        <f>ROUND(N941-SUMIF(Anlagenbewegungsdaten_AV!B:B,A941,Anlagenbewegungsdaten_AV!D:D),3)</f>
        <v>0</v>
      </c>
    </row>
    <row r="942" spans="1:15" ht="15" customHeight="1" x14ac:dyDescent="0.25">
      <c r="A942" s="261" t="s">
        <v>1808</v>
      </c>
      <c r="B942" s="172" t="s">
        <v>2108</v>
      </c>
      <c r="C942" s="172" t="s">
        <v>4208</v>
      </c>
      <c r="D942" s="182" t="s">
        <v>255</v>
      </c>
      <c r="E942" s="172" t="s">
        <v>1560</v>
      </c>
      <c r="F942" s="287">
        <v>21.9</v>
      </c>
      <c r="G942" s="331">
        <f>ROUND(SUMIF(Anlagenbewegungsdaten!B:B,A942,Anlagenbewegungsdaten!C:C),3)</f>
        <v>0</v>
      </c>
      <c r="H942" s="332">
        <f>IF(ISBLANK(F942),ROUND(SUMIF(Anlagenbewegungsdaten!B:B,A942,Anlagenbewegungsdaten!D:D),2),ROUND(G942*F942%,2))</f>
        <v>0</v>
      </c>
      <c r="I942" s="332">
        <f>ROUND((H942-SUMIF(Anlagenbewegungsdaten!$B:$B,A942,Anlagenbewegungsdaten!D:D)),3)</f>
        <v>0</v>
      </c>
      <c r="J942" s="333" t="s">
        <v>5179</v>
      </c>
      <c r="K942" s="333" t="s">
        <v>5193</v>
      </c>
      <c r="L942" s="510">
        <v>17.52</v>
      </c>
      <c r="M942" s="330">
        <f>ROUND(SUMIF(Anlagenbewegungsdaten_AV!B:B,A942,Anlagenbewegungsdaten_AV!C:C),3)</f>
        <v>0</v>
      </c>
      <c r="N942" s="328">
        <f>IF(ISBLANK(L942),ROUND(SUMIF(Anlagenbewegungsdaten_AV!B:B,A942,Anlagenbewegungsdaten_AV!D:D),2),ROUND(M942*L942%,2))</f>
        <v>0</v>
      </c>
      <c r="O942" s="328">
        <f>ROUND(N942-SUMIF(Anlagenbewegungsdaten_AV!B:B,A942,Anlagenbewegungsdaten_AV!D:D),3)</f>
        <v>0</v>
      </c>
    </row>
    <row r="943" spans="1:15" ht="15" customHeight="1" x14ac:dyDescent="0.25">
      <c r="A943" s="261" t="s">
        <v>1809</v>
      </c>
      <c r="B943" s="172" t="s">
        <v>2108</v>
      </c>
      <c r="C943" s="172" t="s">
        <v>4208</v>
      </c>
      <c r="D943" s="172" t="s">
        <v>257</v>
      </c>
      <c r="E943" s="172" t="s">
        <v>1563</v>
      </c>
      <c r="F943" s="287">
        <v>21.9</v>
      </c>
      <c r="G943" s="331">
        <f>ROUND(SUMIF(Anlagenbewegungsdaten!B:B,A943,Anlagenbewegungsdaten!C:C),3)</f>
        <v>0</v>
      </c>
      <c r="H943" s="332">
        <f>IF(ISBLANK(F943),ROUND(SUMIF(Anlagenbewegungsdaten!B:B,A943,Anlagenbewegungsdaten!D:D),2),ROUND(G943*F943%,2))</f>
        <v>0</v>
      </c>
      <c r="I943" s="332">
        <f>ROUND((H943-SUMIF(Anlagenbewegungsdaten!$B:$B,A943,Anlagenbewegungsdaten!D:D)),3)</f>
        <v>0</v>
      </c>
      <c r="J943" s="333" t="s">
        <v>5179</v>
      </c>
      <c r="K943" s="333" t="s">
        <v>5193</v>
      </c>
      <c r="L943" s="510">
        <v>17.52</v>
      </c>
      <c r="M943" s="330">
        <f>ROUND(SUMIF(Anlagenbewegungsdaten_AV!B:B,A943,Anlagenbewegungsdaten_AV!C:C),3)</f>
        <v>0</v>
      </c>
      <c r="N943" s="328">
        <f>IF(ISBLANK(L943),ROUND(SUMIF(Anlagenbewegungsdaten_AV!B:B,A943,Anlagenbewegungsdaten_AV!D:D),2),ROUND(M943*L943%,2))</f>
        <v>0</v>
      </c>
      <c r="O943" s="328">
        <f>ROUND(N943-SUMIF(Anlagenbewegungsdaten_AV!B:B,A943,Anlagenbewegungsdaten_AV!D:D),3)</f>
        <v>0</v>
      </c>
    </row>
    <row r="944" spans="1:15" ht="15" customHeight="1" x14ac:dyDescent="0.25">
      <c r="A944" s="261" t="s">
        <v>2744</v>
      </c>
      <c r="B944" s="172" t="s">
        <v>2108</v>
      </c>
      <c r="C944" s="172" t="s">
        <v>4208</v>
      </c>
      <c r="D944" s="172" t="s">
        <v>2614</v>
      </c>
      <c r="E944" s="172" t="s">
        <v>2576</v>
      </c>
      <c r="F944" s="287">
        <v>21.87</v>
      </c>
      <c r="G944" s="331">
        <f>ROUND(SUMIF(Anlagenbewegungsdaten!B:B,A944,Anlagenbewegungsdaten!C:C),3)</f>
        <v>0</v>
      </c>
      <c r="H944" s="332">
        <f>IF(ISBLANK(F944),ROUND(SUMIF(Anlagenbewegungsdaten!B:B,A944,Anlagenbewegungsdaten!D:D),2),ROUND(G944*F944%,2))</f>
        <v>0</v>
      </c>
      <c r="I944" s="332">
        <f>ROUND((H944-SUMIF(Anlagenbewegungsdaten!$B:$B,A944,Anlagenbewegungsdaten!D:D)),3)</f>
        <v>0</v>
      </c>
      <c r="J944" s="333" t="s">
        <v>5179</v>
      </c>
      <c r="K944" s="333" t="s">
        <v>5193</v>
      </c>
      <c r="L944" s="510">
        <v>17.5</v>
      </c>
      <c r="M944" s="330">
        <f>ROUND(SUMIF(Anlagenbewegungsdaten_AV!B:B,A944,Anlagenbewegungsdaten_AV!C:C),3)</f>
        <v>0</v>
      </c>
      <c r="N944" s="328">
        <f>IF(ISBLANK(L944),ROUND(SUMIF(Anlagenbewegungsdaten_AV!B:B,A944,Anlagenbewegungsdaten_AV!D:D),2),ROUND(M944*L944%,2))</f>
        <v>0</v>
      </c>
      <c r="O944" s="328">
        <f>ROUND(N944-SUMIF(Anlagenbewegungsdaten_AV!B:B,A944,Anlagenbewegungsdaten_AV!D:D),3)</f>
        <v>0</v>
      </c>
    </row>
    <row r="945" spans="1:15" ht="15" customHeight="1" x14ac:dyDescent="0.25">
      <c r="A945" s="261" t="s">
        <v>3488</v>
      </c>
      <c r="B945" s="172" t="s">
        <v>2108</v>
      </c>
      <c r="C945" s="172" t="s">
        <v>4208</v>
      </c>
      <c r="D945" s="172" t="s">
        <v>3358</v>
      </c>
      <c r="E945" s="172" t="s">
        <v>3320</v>
      </c>
      <c r="F945" s="287">
        <v>21.84</v>
      </c>
      <c r="G945" s="331">
        <f>ROUND(SUMIF(Anlagenbewegungsdaten!B:B,A945,Anlagenbewegungsdaten!C:C),3)</f>
        <v>0</v>
      </c>
      <c r="H945" s="332">
        <f>IF(ISBLANK(F945),ROUND(SUMIF(Anlagenbewegungsdaten!B:B,A945,Anlagenbewegungsdaten!D:D),2),ROUND(G945*F945%,2))</f>
        <v>0</v>
      </c>
      <c r="I945" s="332">
        <f>ROUND((H945-SUMIF(Anlagenbewegungsdaten!$B:$B,A945,Anlagenbewegungsdaten!D:D)),3)</f>
        <v>0</v>
      </c>
      <c r="J945" s="333" t="s">
        <v>5179</v>
      </c>
      <c r="K945" s="333" t="s">
        <v>5193</v>
      </c>
      <c r="L945" s="510">
        <v>17.47</v>
      </c>
      <c r="M945" s="330">
        <f>ROUND(SUMIF(Anlagenbewegungsdaten_AV!B:B,A945,Anlagenbewegungsdaten_AV!C:C),3)</f>
        <v>0</v>
      </c>
      <c r="N945" s="328">
        <f>IF(ISBLANK(L945),ROUND(SUMIF(Anlagenbewegungsdaten_AV!B:B,A945,Anlagenbewegungsdaten_AV!D:D),2),ROUND(M945*L945%,2))</f>
        <v>0</v>
      </c>
      <c r="O945" s="328">
        <f>ROUND(N945-SUMIF(Anlagenbewegungsdaten_AV!B:B,A945,Anlagenbewegungsdaten_AV!D:D),3)</f>
        <v>0</v>
      </c>
    </row>
    <row r="946" spans="1:15" ht="15" customHeight="1" x14ac:dyDescent="0.25">
      <c r="A946" s="273" t="s">
        <v>4262</v>
      </c>
      <c r="B946" s="191" t="s">
        <v>2108</v>
      </c>
      <c r="C946" s="191" t="s">
        <v>4208</v>
      </c>
      <c r="D946" s="191" t="s">
        <v>4131</v>
      </c>
      <c r="E946" s="191" t="s">
        <v>4093</v>
      </c>
      <c r="F946" s="288">
        <v>21.810000000000002</v>
      </c>
      <c r="G946" s="331">
        <f>ROUND(SUMIF(Anlagenbewegungsdaten!B:B,A946,Anlagenbewegungsdaten!C:C),3)</f>
        <v>0</v>
      </c>
      <c r="H946" s="332">
        <f>IF(ISBLANK(F946),ROUND(SUMIF(Anlagenbewegungsdaten!B:B,A946,Anlagenbewegungsdaten!D:D),2),ROUND(G946*F946%,2))</f>
        <v>0</v>
      </c>
      <c r="I946" s="332">
        <f>ROUND((H946-SUMIF(Anlagenbewegungsdaten!$B:$B,A946,Anlagenbewegungsdaten!D:D)),3)</f>
        <v>0</v>
      </c>
      <c r="J946" s="333" t="s">
        <v>5179</v>
      </c>
      <c r="K946" s="333" t="s">
        <v>5193</v>
      </c>
      <c r="L946" s="510">
        <v>17.45</v>
      </c>
      <c r="M946" s="330">
        <f>ROUND(SUMIF(Anlagenbewegungsdaten_AV!B:B,A946,Anlagenbewegungsdaten_AV!C:C),3)</f>
        <v>0</v>
      </c>
      <c r="N946" s="328">
        <f>IF(ISBLANK(L946),ROUND(SUMIF(Anlagenbewegungsdaten_AV!B:B,A946,Anlagenbewegungsdaten_AV!D:D),2),ROUND(M946*L946%,2))</f>
        <v>0</v>
      </c>
      <c r="O946" s="328">
        <f>ROUND(N946-SUMIF(Anlagenbewegungsdaten_AV!B:B,A946,Anlagenbewegungsdaten_AV!D:D),3)</f>
        <v>0</v>
      </c>
    </row>
    <row r="947" spans="1:15" ht="15" customHeight="1" x14ac:dyDescent="0.25">
      <c r="A947" s="261" t="s">
        <v>1810</v>
      </c>
      <c r="B947" s="172" t="s">
        <v>2108</v>
      </c>
      <c r="C947" s="172" t="s">
        <v>4208</v>
      </c>
      <c r="D947" s="172" t="s">
        <v>259</v>
      </c>
      <c r="E947" s="172" t="s">
        <v>2483</v>
      </c>
      <c r="F947" s="287">
        <v>18.899999999999999</v>
      </c>
      <c r="G947" s="331">
        <f>ROUND(SUMIF(Anlagenbewegungsdaten!B:B,A947,Anlagenbewegungsdaten!C:C),3)</f>
        <v>0</v>
      </c>
      <c r="H947" s="332">
        <f>IF(ISBLANK(F947),ROUND(SUMIF(Anlagenbewegungsdaten!B:B,A947,Anlagenbewegungsdaten!D:D),2),ROUND(G947*F947%,2))</f>
        <v>0</v>
      </c>
      <c r="I947" s="332">
        <f>ROUND((H947-SUMIF(Anlagenbewegungsdaten!$B:$B,A947,Anlagenbewegungsdaten!D:D)),3)</f>
        <v>0</v>
      </c>
      <c r="J947" s="333" t="s">
        <v>5179</v>
      </c>
      <c r="K947" s="333" t="s">
        <v>5193</v>
      </c>
      <c r="L947" s="510">
        <v>15.12</v>
      </c>
      <c r="M947" s="330">
        <f>ROUND(SUMIF(Anlagenbewegungsdaten_AV!B:B,A947,Anlagenbewegungsdaten_AV!C:C),3)</f>
        <v>0</v>
      </c>
      <c r="N947" s="328">
        <f>IF(ISBLANK(L947),ROUND(SUMIF(Anlagenbewegungsdaten_AV!B:B,A947,Anlagenbewegungsdaten_AV!D:D),2),ROUND(M947*L947%,2))</f>
        <v>0</v>
      </c>
      <c r="O947" s="328">
        <f>ROUND(N947-SUMIF(Anlagenbewegungsdaten_AV!B:B,A947,Anlagenbewegungsdaten_AV!D:D),3)</f>
        <v>0</v>
      </c>
    </row>
    <row r="948" spans="1:15" ht="15" customHeight="1" x14ac:dyDescent="0.25">
      <c r="A948" s="261" t="s">
        <v>1811</v>
      </c>
      <c r="B948" s="172" t="s">
        <v>2108</v>
      </c>
      <c r="C948" s="172" t="s">
        <v>4208</v>
      </c>
      <c r="D948" s="172" t="s">
        <v>1812</v>
      </c>
      <c r="E948" s="172" t="s">
        <v>2486</v>
      </c>
      <c r="F948" s="287">
        <v>20.9</v>
      </c>
      <c r="G948" s="331">
        <f>ROUND(SUMIF(Anlagenbewegungsdaten!B:B,A948,Anlagenbewegungsdaten!C:C),3)</f>
        <v>0</v>
      </c>
      <c r="H948" s="332">
        <f>IF(ISBLANK(F948),ROUND(SUMIF(Anlagenbewegungsdaten!B:B,A948,Anlagenbewegungsdaten!D:D),2),ROUND(G948*F948%,2))</f>
        <v>0</v>
      </c>
      <c r="I948" s="332">
        <f>ROUND((H948-SUMIF(Anlagenbewegungsdaten!$B:$B,A948,Anlagenbewegungsdaten!D:D)),3)</f>
        <v>0</v>
      </c>
      <c r="J948" s="333" t="s">
        <v>5179</v>
      </c>
      <c r="K948" s="333" t="s">
        <v>5193</v>
      </c>
      <c r="L948" s="510">
        <v>16.72</v>
      </c>
      <c r="M948" s="330">
        <f>ROUND(SUMIF(Anlagenbewegungsdaten_AV!B:B,A948,Anlagenbewegungsdaten_AV!C:C),3)</f>
        <v>0</v>
      </c>
      <c r="N948" s="328">
        <f>IF(ISBLANK(L948),ROUND(SUMIF(Anlagenbewegungsdaten_AV!B:B,A948,Anlagenbewegungsdaten_AV!D:D),2),ROUND(M948*L948%,2))</f>
        <v>0</v>
      </c>
      <c r="O948" s="328">
        <f>ROUND(N948-SUMIF(Anlagenbewegungsdaten_AV!B:B,A948,Anlagenbewegungsdaten_AV!D:D),3)</f>
        <v>0</v>
      </c>
    </row>
    <row r="949" spans="1:15" ht="15" customHeight="1" x14ac:dyDescent="0.25">
      <c r="A949" s="261" t="s">
        <v>1813</v>
      </c>
      <c r="B949" s="172" t="s">
        <v>2108</v>
      </c>
      <c r="C949" s="172" t="s">
        <v>4208</v>
      </c>
      <c r="D949" s="172" t="s">
        <v>261</v>
      </c>
      <c r="E949" s="172" t="s">
        <v>1560</v>
      </c>
      <c r="F949" s="287">
        <v>21.9</v>
      </c>
      <c r="G949" s="331">
        <f>ROUND(SUMIF(Anlagenbewegungsdaten!B:B,A949,Anlagenbewegungsdaten!C:C),3)</f>
        <v>0</v>
      </c>
      <c r="H949" s="332">
        <f>IF(ISBLANK(F949),ROUND(SUMIF(Anlagenbewegungsdaten!B:B,A949,Anlagenbewegungsdaten!D:D),2),ROUND(G949*F949%,2))</f>
        <v>0</v>
      </c>
      <c r="I949" s="332">
        <f>ROUND((H949-SUMIF(Anlagenbewegungsdaten!$B:$B,A949,Anlagenbewegungsdaten!D:D)),3)</f>
        <v>0</v>
      </c>
      <c r="J949" s="333" t="s">
        <v>5179</v>
      </c>
      <c r="K949" s="333" t="s">
        <v>5193</v>
      </c>
      <c r="L949" s="510">
        <v>17.52</v>
      </c>
      <c r="M949" s="330">
        <f>ROUND(SUMIF(Anlagenbewegungsdaten_AV!B:B,A949,Anlagenbewegungsdaten_AV!C:C),3)</f>
        <v>0</v>
      </c>
      <c r="N949" s="328">
        <f>IF(ISBLANK(L949),ROUND(SUMIF(Anlagenbewegungsdaten_AV!B:B,A949,Anlagenbewegungsdaten_AV!D:D),2),ROUND(M949*L949%,2))</f>
        <v>0</v>
      </c>
      <c r="O949" s="328">
        <f>ROUND(N949-SUMIF(Anlagenbewegungsdaten_AV!B:B,A949,Anlagenbewegungsdaten_AV!D:D),3)</f>
        <v>0</v>
      </c>
    </row>
    <row r="950" spans="1:15" ht="15" customHeight="1" x14ac:dyDescent="0.25">
      <c r="A950" s="261" t="s">
        <v>1814</v>
      </c>
      <c r="B950" s="172" t="s">
        <v>2108</v>
      </c>
      <c r="C950" s="172" t="s">
        <v>4208</v>
      </c>
      <c r="D950" s="172" t="s">
        <v>263</v>
      </c>
      <c r="E950" s="172" t="s">
        <v>1563</v>
      </c>
      <c r="F950" s="287">
        <v>21.9</v>
      </c>
      <c r="G950" s="331">
        <f>ROUND(SUMIF(Anlagenbewegungsdaten!B:B,A950,Anlagenbewegungsdaten!C:C),3)</f>
        <v>0</v>
      </c>
      <c r="H950" s="332">
        <f>IF(ISBLANK(F950),ROUND(SUMIF(Anlagenbewegungsdaten!B:B,A950,Anlagenbewegungsdaten!D:D),2),ROUND(G950*F950%,2))</f>
        <v>0</v>
      </c>
      <c r="I950" s="332">
        <f>ROUND((H950-SUMIF(Anlagenbewegungsdaten!$B:$B,A950,Anlagenbewegungsdaten!D:D)),3)</f>
        <v>0</v>
      </c>
      <c r="J950" s="333" t="s">
        <v>5179</v>
      </c>
      <c r="K950" s="333" t="s">
        <v>5193</v>
      </c>
      <c r="L950" s="510">
        <v>17.52</v>
      </c>
      <c r="M950" s="330">
        <f>ROUND(SUMIF(Anlagenbewegungsdaten_AV!B:B,A950,Anlagenbewegungsdaten_AV!C:C),3)</f>
        <v>0</v>
      </c>
      <c r="N950" s="328">
        <f>IF(ISBLANK(L950),ROUND(SUMIF(Anlagenbewegungsdaten_AV!B:B,A950,Anlagenbewegungsdaten_AV!D:D),2),ROUND(M950*L950%,2))</f>
        <v>0</v>
      </c>
      <c r="O950" s="328">
        <f>ROUND(N950-SUMIF(Anlagenbewegungsdaten_AV!B:B,A950,Anlagenbewegungsdaten_AV!D:D),3)</f>
        <v>0</v>
      </c>
    </row>
    <row r="951" spans="1:15" ht="15" customHeight="1" x14ac:dyDescent="0.25">
      <c r="A951" s="261" t="s">
        <v>2745</v>
      </c>
      <c r="B951" s="172" t="s">
        <v>2108</v>
      </c>
      <c r="C951" s="172" t="s">
        <v>4208</v>
      </c>
      <c r="D951" s="172" t="s">
        <v>2616</v>
      </c>
      <c r="E951" s="172" t="s">
        <v>2576</v>
      </c>
      <c r="F951" s="287">
        <v>21.87</v>
      </c>
      <c r="G951" s="331">
        <f>ROUND(SUMIF(Anlagenbewegungsdaten!B:B,A951,Anlagenbewegungsdaten!C:C),3)</f>
        <v>0</v>
      </c>
      <c r="H951" s="332">
        <f>IF(ISBLANK(F951),ROUND(SUMIF(Anlagenbewegungsdaten!B:B,A951,Anlagenbewegungsdaten!D:D),2),ROUND(G951*F951%,2))</f>
        <v>0</v>
      </c>
      <c r="I951" s="332">
        <f>ROUND((H951-SUMIF(Anlagenbewegungsdaten!$B:$B,A951,Anlagenbewegungsdaten!D:D)),3)</f>
        <v>0</v>
      </c>
      <c r="J951" s="333" t="s">
        <v>5179</v>
      </c>
      <c r="K951" s="333" t="s">
        <v>5193</v>
      </c>
      <c r="L951" s="510">
        <v>17.5</v>
      </c>
      <c r="M951" s="330">
        <f>ROUND(SUMIF(Anlagenbewegungsdaten_AV!B:B,A951,Anlagenbewegungsdaten_AV!C:C),3)</f>
        <v>0</v>
      </c>
      <c r="N951" s="328">
        <f>IF(ISBLANK(L951),ROUND(SUMIF(Anlagenbewegungsdaten_AV!B:B,A951,Anlagenbewegungsdaten_AV!D:D),2),ROUND(M951*L951%,2))</f>
        <v>0</v>
      </c>
      <c r="O951" s="328">
        <f>ROUND(N951-SUMIF(Anlagenbewegungsdaten_AV!B:B,A951,Anlagenbewegungsdaten_AV!D:D),3)</f>
        <v>0</v>
      </c>
    </row>
    <row r="952" spans="1:15" ht="15" customHeight="1" x14ac:dyDescent="0.25">
      <c r="A952" s="261" t="s">
        <v>3489</v>
      </c>
      <c r="B952" s="172" t="s">
        <v>2108</v>
      </c>
      <c r="C952" s="172" t="s">
        <v>4208</v>
      </c>
      <c r="D952" s="172" t="s">
        <v>3360</v>
      </c>
      <c r="E952" s="172" t="s">
        <v>3320</v>
      </c>
      <c r="F952" s="287">
        <v>21.84</v>
      </c>
      <c r="G952" s="331">
        <f>ROUND(SUMIF(Anlagenbewegungsdaten!B:B,A952,Anlagenbewegungsdaten!C:C),3)</f>
        <v>0</v>
      </c>
      <c r="H952" s="332">
        <f>IF(ISBLANK(F952),ROUND(SUMIF(Anlagenbewegungsdaten!B:B,A952,Anlagenbewegungsdaten!D:D),2),ROUND(G952*F952%,2))</f>
        <v>0</v>
      </c>
      <c r="I952" s="332">
        <f>ROUND((H952-SUMIF(Anlagenbewegungsdaten!$B:$B,A952,Anlagenbewegungsdaten!D:D)),3)</f>
        <v>0</v>
      </c>
      <c r="J952" s="333" t="s">
        <v>5179</v>
      </c>
      <c r="K952" s="333" t="s">
        <v>5193</v>
      </c>
      <c r="L952" s="510">
        <v>17.47</v>
      </c>
      <c r="M952" s="330">
        <f>ROUND(SUMIF(Anlagenbewegungsdaten_AV!B:B,A952,Anlagenbewegungsdaten_AV!C:C),3)</f>
        <v>0</v>
      </c>
      <c r="N952" s="328">
        <f>IF(ISBLANK(L952),ROUND(SUMIF(Anlagenbewegungsdaten_AV!B:B,A952,Anlagenbewegungsdaten_AV!D:D),2),ROUND(M952*L952%,2))</f>
        <v>0</v>
      </c>
      <c r="O952" s="328">
        <f>ROUND(N952-SUMIF(Anlagenbewegungsdaten_AV!B:B,A952,Anlagenbewegungsdaten_AV!D:D),3)</f>
        <v>0</v>
      </c>
    </row>
    <row r="953" spans="1:15" ht="15" customHeight="1" x14ac:dyDescent="0.25">
      <c r="A953" s="273" t="s">
        <v>4263</v>
      </c>
      <c r="B953" s="191" t="s">
        <v>2108</v>
      </c>
      <c r="C953" s="191" t="s">
        <v>4208</v>
      </c>
      <c r="D953" s="191" t="s">
        <v>4133</v>
      </c>
      <c r="E953" s="191" t="s">
        <v>4093</v>
      </c>
      <c r="F953" s="288">
        <v>21.810000000000002</v>
      </c>
      <c r="G953" s="331">
        <f>ROUND(SUMIF(Anlagenbewegungsdaten!B:B,A953,Anlagenbewegungsdaten!C:C),3)</f>
        <v>0</v>
      </c>
      <c r="H953" s="332">
        <f>IF(ISBLANK(F953),ROUND(SUMIF(Anlagenbewegungsdaten!B:B,A953,Anlagenbewegungsdaten!D:D),2),ROUND(G953*F953%,2))</f>
        <v>0</v>
      </c>
      <c r="I953" s="332">
        <f>ROUND((H953-SUMIF(Anlagenbewegungsdaten!$B:$B,A953,Anlagenbewegungsdaten!D:D)),3)</f>
        <v>0</v>
      </c>
      <c r="J953" s="333" t="s">
        <v>5179</v>
      </c>
      <c r="K953" s="333" t="s">
        <v>5193</v>
      </c>
      <c r="L953" s="510">
        <v>17.45</v>
      </c>
      <c r="M953" s="330">
        <f>ROUND(SUMIF(Anlagenbewegungsdaten_AV!B:B,A953,Anlagenbewegungsdaten_AV!C:C),3)</f>
        <v>0</v>
      </c>
      <c r="N953" s="328">
        <f>IF(ISBLANK(L953),ROUND(SUMIF(Anlagenbewegungsdaten_AV!B:B,A953,Anlagenbewegungsdaten_AV!D:D),2),ROUND(M953*L953%,2))</f>
        <v>0</v>
      </c>
      <c r="O953" s="328">
        <f>ROUND(N953-SUMIF(Anlagenbewegungsdaten_AV!B:B,A953,Anlagenbewegungsdaten_AV!D:D),3)</f>
        <v>0</v>
      </c>
    </row>
    <row r="954" spans="1:15" ht="15" customHeight="1" x14ac:dyDescent="0.25">
      <c r="A954" s="261" t="s">
        <v>1815</v>
      </c>
      <c r="B954" s="172" t="s">
        <v>2108</v>
      </c>
      <c r="C954" s="172" t="s">
        <v>4208</v>
      </c>
      <c r="D954" s="172" t="s">
        <v>265</v>
      </c>
      <c r="E954" s="172" t="s">
        <v>2483</v>
      </c>
      <c r="F954" s="287">
        <v>19.899999999999999</v>
      </c>
      <c r="G954" s="331">
        <f>ROUND(SUMIF(Anlagenbewegungsdaten!B:B,A954,Anlagenbewegungsdaten!C:C),3)</f>
        <v>0</v>
      </c>
      <c r="H954" s="332">
        <f>IF(ISBLANK(F954),ROUND(SUMIF(Anlagenbewegungsdaten!B:B,A954,Anlagenbewegungsdaten!D:D),2),ROUND(G954*F954%,2))</f>
        <v>0</v>
      </c>
      <c r="I954" s="332">
        <f>ROUND((H954-SUMIF(Anlagenbewegungsdaten!$B:$B,A954,Anlagenbewegungsdaten!D:D)),3)</f>
        <v>0</v>
      </c>
      <c r="J954" s="333" t="s">
        <v>5179</v>
      </c>
      <c r="K954" s="333" t="s">
        <v>5193</v>
      </c>
      <c r="L954" s="510">
        <v>15.92</v>
      </c>
      <c r="M954" s="330">
        <f>ROUND(SUMIF(Anlagenbewegungsdaten_AV!B:B,A954,Anlagenbewegungsdaten_AV!C:C),3)</f>
        <v>0</v>
      </c>
      <c r="N954" s="328">
        <f>IF(ISBLANK(L954),ROUND(SUMIF(Anlagenbewegungsdaten_AV!B:B,A954,Anlagenbewegungsdaten_AV!D:D),2),ROUND(M954*L954%,2))</f>
        <v>0</v>
      </c>
      <c r="O954" s="328">
        <f>ROUND(N954-SUMIF(Anlagenbewegungsdaten_AV!B:B,A954,Anlagenbewegungsdaten_AV!D:D),3)</f>
        <v>0</v>
      </c>
    </row>
    <row r="955" spans="1:15" ht="15" customHeight="1" x14ac:dyDescent="0.25">
      <c r="A955" s="261" t="s">
        <v>1816</v>
      </c>
      <c r="B955" s="172" t="s">
        <v>2108</v>
      </c>
      <c r="C955" s="172" t="s">
        <v>4208</v>
      </c>
      <c r="D955" s="172" t="s">
        <v>1817</v>
      </c>
      <c r="E955" s="172" t="s">
        <v>2486</v>
      </c>
      <c r="F955" s="287">
        <v>21.9</v>
      </c>
      <c r="G955" s="331">
        <f>ROUND(SUMIF(Anlagenbewegungsdaten!B:B,A955,Anlagenbewegungsdaten!C:C),3)</f>
        <v>0</v>
      </c>
      <c r="H955" s="332">
        <f>IF(ISBLANK(F955),ROUND(SUMIF(Anlagenbewegungsdaten!B:B,A955,Anlagenbewegungsdaten!D:D),2),ROUND(G955*F955%,2))</f>
        <v>0</v>
      </c>
      <c r="I955" s="332">
        <f>ROUND((H955-SUMIF(Anlagenbewegungsdaten!$B:$B,A955,Anlagenbewegungsdaten!D:D)),3)</f>
        <v>0</v>
      </c>
      <c r="J955" s="333" t="s">
        <v>5179</v>
      </c>
      <c r="K955" s="333" t="s">
        <v>5193</v>
      </c>
      <c r="L955" s="510">
        <v>17.52</v>
      </c>
      <c r="M955" s="330">
        <f>ROUND(SUMIF(Anlagenbewegungsdaten_AV!B:B,A955,Anlagenbewegungsdaten_AV!C:C),3)</f>
        <v>0</v>
      </c>
      <c r="N955" s="328">
        <f>IF(ISBLANK(L955),ROUND(SUMIF(Anlagenbewegungsdaten_AV!B:B,A955,Anlagenbewegungsdaten_AV!D:D),2),ROUND(M955*L955%,2))</f>
        <v>0</v>
      </c>
      <c r="O955" s="328">
        <f>ROUND(N955-SUMIF(Anlagenbewegungsdaten_AV!B:B,A955,Anlagenbewegungsdaten_AV!D:D),3)</f>
        <v>0</v>
      </c>
    </row>
    <row r="956" spans="1:15" ht="15" customHeight="1" x14ac:dyDescent="0.25">
      <c r="A956" s="261" t="s">
        <v>1818</v>
      </c>
      <c r="B956" s="172" t="s">
        <v>2108</v>
      </c>
      <c r="C956" s="172" t="s">
        <v>4208</v>
      </c>
      <c r="D956" s="182" t="s">
        <v>267</v>
      </c>
      <c r="E956" s="172" t="s">
        <v>1560</v>
      </c>
      <c r="F956" s="287">
        <v>22.9</v>
      </c>
      <c r="G956" s="331">
        <f>ROUND(SUMIF(Anlagenbewegungsdaten!B:B,A956,Anlagenbewegungsdaten!C:C),3)</f>
        <v>0</v>
      </c>
      <c r="H956" s="332">
        <f>IF(ISBLANK(F956),ROUND(SUMIF(Anlagenbewegungsdaten!B:B,A956,Anlagenbewegungsdaten!D:D),2),ROUND(G956*F956%,2))</f>
        <v>0</v>
      </c>
      <c r="I956" s="332">
        <f>ROUND((H956-SUMIF(Anlagenbewegungsdaten!$B:$B,A956,Anlagenbewegungsdaten!D:D)),3)</f>
        <v>0</v>
      </c>
      <c r="J956" s="333" t="s">
        <v>5179</v>
      </c>
      <c r="K956" s="333" t="s">
        <v>5193</v>
      </c>
      <c r="L956" s="510">
        <v>18.32</v>
      </c>
      <c r="M956" s="330">
        <f>ROUND(SUMIF(Anlagenbewegungsdaten_AV!B:B,A956,Anlagenbewegungsdaten_AV!C:C),3)</f>
        <v>0</v>
      </c>
      <c r="N956" s="328">
        <f>IF(ISBLANK(L956),ROUND(SUMIF(Anlagenbewegungsdaten_AV!B:B,A956,Anlagenbewegungsdaten_AV!D:D),2),ROUND(M956*L956%,2))</f>
        <v>0</v>
      </c>
      <c r="O956" s="328">
        <f>ROUND(N956-SUMIF(Anlagenbewegungsdaten_AV!B:B,A956,Anlagenbewegungsdaten_AV!D:D),3)</f>
        <v>0</v>
      </c>
    </row>
    <row r="957" spans="1:15" ht="15" customHeight="1" x14ac:dyDescent="0.25">
      <c r="A957" s="261" t="s">
        <v>1819</v>
      </c>
      <c r="B957" s="172" t="s">
        <v>2108</v>
      </c>
      <c r="C957" s="172" t="s">
        <v>4208</v>
      </c>
      <c r="D957" s="172" t="s">
        <v>269</v>
      </c>
      <c r="E957" s="172" t="s">
        <v>1563</v>
      </c>
      <c r="F957" s="287">
        <v>22.9</v>
      </c>
      <c r="G957" s="331">
        <f>ROUND(SUMIF(Anlagenbewegungsdaten!B:B,A957,Anlagenbewegungsdaten!C:C),3)</f>
        <v>0</v>
      </c>
      <c r="H957" s="332">
        <f>IF(ISBLANK(F957),ROUND(SUMIF(Anlagenbewegungsdaten!B:B,A957,Anlagenbewegungsdaten!D:D),2),ROUND(G957*F957%,2))</f>
        <v>0</v>
      </c>
      <c r="I957" s="332">
        <f>ROUND((H957-SUMIF(Anlagenbewegungsdaten!$B:$B,A957,Anlagenbewegungsdaten!D:D)),3)</f>
        <v>0</v>
      </c>
      <c r="J957" s="333" t="s">
        <v>5179</v>
      </c>
      <c r="K957" s="333" t="s">
        <v>5193</v>
      </c>
      <c r="L957" s="510">
        <v>18.32</v>
      </c>
      <c r="M957" s="330">
        <f>ROUND(SUMIF(Anlagenbewegungsdaten_AV!B:B,A957,Anlagenbewegungsdaten_AV!C:C),3)</f>
        <v>0</v>
      </c>
      <c r="N957" s="328">
        <f>IF(ISBLANK(L957),ROUND(SUMIF(Anlagenbewegungsdaten_AV!B:B,A957,Anlagenbewegungsdaten_AV!D:D),2),ROUND(M957*L957%,2))</f>
        <v>0</v>
      </c>
      <c r="O957" s="328">
        <f>ROUND(N957-SUMIF(Anlagenbewegungsdaten_AV!B:B,A957,Anlagenbewegungsdaten_AV!D:D),3)</f>
        <v>0</v>
      </c>
    </row>
    <row r="958" spans="1:15" ht="15" customHeight="1" x14ac:dyDescent="0.25">
      <c r="A958" s="261" t="s">
        <v>2746</v>
      </c>
      <c r="B958" s="172" t="s">
        <v>2108</v>
      </c>
      <c r="C958" s="172" t="s">
        <v>4208</v>
      </c>
      <c r="D958" s="172" t="s">
        <v>2618</v>
      </c>
      <c r="E958" s="172" t="s">
        <v>2576</v>
      </c>
      <c r="F958" s="287">
        <v>22.87</v>
      </c>
      <c r="G958" s="331">
        <f>ROUND(SUMIF(Anlagenbewegungsdaten!B:B,A958,Anlagenbewegungsdaten!C:C),3)</f>
        <v>0</v>
      </c>
      <c r="H958" s="332">
        <f>IF(ISBLANK(F958),ROUND(SUMIF(Anlagenbewegungsdaten!B:B,A958,Anlagenbewegungsdaten!D:D),2),ROUND(G958*F958%,2))</f>
        <v>0</v>
      </c>
      <c r="I958" s="332">
        <f>ROUND((H958-SUMIF(Anlagenbewegungsdaten!$B:$B,A958,Anlagenbewegungsdaten!D:D)),3)</f>
        <v>0</v>
      </c>
      <c r="J958" s="333" t="s">
        <v>5179</v>
      </c>
      <c r="K958" s="333" t="s">
        <v>5193</v>
      </c>
      <c r="L958" s="510">
        <v>18.3</v>
      </c>
      <c r="M958" s="330">
        <f>ROUND(SUMIF(Anlagenbewegungsdaten_AV!B:B,A958,Anlagenbewegungsdaten_AV!C:C),3)</f>
        <v>0</v>
      </c>
      <c r="N958" s="328">
        <f>IF(ISBLANK(L958),ROUND(SUMIF(Anlagenbewegungsdaten_AV!B:B,A958,Anlagenbewegungsdaten_AV!D:D),2),ROUND(M958*L958%,2))</f>
        <v>0</v>
      </c>
      <c r="O958" s="328">
        <f>ROUND(N958-SUMIF(Anlagenbewegungsdaten_AV!B:B,A958,Anlagenbewegungsdaten_AV!D:D),3)</f>
        <v>0</v>
      </c>
    </row>
    <row r="959" spans="1:15" ht="15" customHeight="1" x14ac:dyDescent="0.25">
      <c r="A959" s="261" t="s">
        <v>3490</v>
      </c>
      <c r="B959" s="172" t="s">
        <v>2108</v>
      </c>
      <c r="C959" s="172" t="s">
        <v>4208</v>
      </c>
      <c r="D959" s="172" t="s">
        <v>3362</v>
      </c>
      <c r="E959" s="172" t="s">
        <v>3320</v>
      </c>
      <c r="F959" s="287">
        <v>22.84</v>
      </c>
      <c r="G959" s="331">
        <f>ROUND(SUMIF(Anlagenbewegungsdaten!B:B,A959,Anlagenbewegungsdaten!C:C),3)</f>
        <v>0</v>
      </c>
      <c r="H959" s="332">
        <f>IF(ISBLANK(F959),ROUND(SUMIF(Anlagenbewegungsdaten!B:B,A959,Anlagenbewegungsdaten!D:D),2),ROUND(G959*F959%,2))</f>
        <v>0</v>
      </c>
      <c r="I959" s="332">
        <f>ROUND((H959-SUMIF(Anlagenbewegungsdaten!$B:$B,A959,Anlagenbewegungsdaten!D:D)),3)</f>
        <v>0</v>
      </c>
      <c r="J959" s="333" t="s">
        <v>5179</v>
      </c>
      <c r="K959" s="333" t="s">
        <v>5193</v>
      </c>
      <c r="L959" s="510">
        <v>18.27</v>
      </c>
      <c r="M959" s="330">
        <f>ROUND(SUMIF(Anlagenbewegungsdaten_AV!B:B,A959,Anlagenbewegungsdaten_AV!C:C),3)</f>
        <v>0</v>
      </c>
      <c r="N959" s="328">
        <f>IF(ISBLANK(L959),ROUND(SUMIF(Anlagenbewegungsdaten_AV!B:B,A959,Anlagenbewegungsdaten_AV!D:D),2),ROUND(M959*L959%,2))</f>
        <v>0</v>
      </c>
      <c r="O959" s="328">
        <f>ROUND(N959-SUMIF(Anlagenbewegungsdaten_AV!B:B,A959,Anlagenbewegungsdaten_AV!D:D),3)</f>
        <v>0</v>
      </c>
    </row>
    <row r="960" spans="1:15" ht="15" customHeight="1" x14ac:dyDescent="0.25">
      <c r="A960" s="273" t="s">
        <v>4264</v>
      </c>
      <c r="B960" s="191" t="s">
        <v>2108</v>
      </c>
      <c r="C960" s="191" t="s">
        <v>4208</v>
      </c>
      <c r="D960" s="191" t="s">
        <v>4135</v>
      </c>
      <c r="E960" s="191" t="s">
        <v>4093</v>
      </c>
      <c r="F960" s="288">
        <v>22.810000000000002</v>
      </c>
      <c r="G960" s="331">
        <f>ROUND(SUMIF(Anlagenbewegungsdaten!B:B,A960,Anlagenbewegungsdaten!C:C),3)</f>
        <v>0</v>
      </c>
      <c r="H960" s="332">
        <f>IF(ISBLANK(F960),ROUND(SUMIF(Anlagenbewegungsdaten!B:B,A960,Anlagenbewegungsdaten!D:D),2),ROUND(G960*F960%,2))</f>
        <v>0</v>
      </c>
      <c r="I960" s="332">
        <f>ROUND((H960-SUMIF(Anlagenbewegungsdaten!$B:$B,A960,Anlagenbewegungsdaten!D:D)),3)</f>
        <v>0</v>
      </c>
      <c r="J960" s="333" t="s">
        <v>5179</v>
      </c>
      <c r="K960" s="333" t="s">
        <v>5193</v>
      </c>
      <c r="L960" s="510">
        <v>18.25</v>
      </c>
      <c r="M960" s="330">
        <f>ROUND(SUMIF(Anlagenbewegungsdaten_AV!B:B,A960,Anlagenbewegungsdaten_AV!C:C),3)</f>
        <v>0</v>
      </c>
      <c r="N960" s="328">
        <f>IF(ISBLANK(L960),ROUND(SUMIF(Anlagenbewegungsdaten_AV!B:B,A960,Anlagenbewegungsdaten_AV!D:D),2),ROUND(M960*L960%,2))</f>
        <v>0</v>
      </c>
      <c r="O960" s="328">
        <f>ROUND(N960-SUMIF(Anlagenbewegungsdaten_AV!B:B,A960,Anlagenbewegungsdaten_AV!D:D),3)</f>
        <v>0</v>
      </c>
    </row>
    <row r="961" spans="1:15" ht="15" customHeight="1" x14ac:dyDescent="0.25">
      <c r="A961" s="261" t="s">
        <v>1820</v>
      </c>
      <c r="B961" s="172" t="s">
        <v>2108</v>
      </c>
      <c r="C961" s="172" t="s">
        <v>4208</v>
      </c>
      <c r="D961" s="172" t="s">
        <v>271</v>
      </c>
      <c r="E961" s="172" t="s">
        <v>2483</v>
      </c>
      <c r="F961" s="287">
        <v>19.899999999999999</v>
      </c>
      <c r="G961" s="331">
        <f>ROUND(SUMIF(Anlagenbewegungsdaten!B:B,A961,Anlagenbewegungsdaten!C:C),3)</f>
        <v>0</v>
      </c>
      <c r="H961" s="332">
        <f>IF(ISBLANK(F961),ROUND(SUMIF(Anlagenbewegungsdaten!B:B,A961,Anlagenbewegungsdaten!D:D),2),ROUND(G961*F961%,2))</f>
        <v>0</v>
      </c>
      <c r="I961" s="332">
        <f>ROUND((H961-SUMIF(Anlagenbewegungsdaten!$B:$B,A961,Anlagenbewegungsdaten!D:D)),3)</f>
        <v>0</v>
      </c>
      <c r="J961" s="333" t="s">
        <v>5179</v>
      </c>
      <c r="K961" s="333" t="s">
        <v>5193</v>
      </c>
      <c r="L961" s="510">
        <v>15.92</v>
      </c>
      <c r="M961" s="330">
        <f>ROUND(SUMIF(Anlagenbewegungsdaten_AV!B:B,A961,Anlagenbewegungsdaten_AV!C:C),3)</f>
        <v>0</v>
      </c>
      <c r="N961" s="328">
        <f>IF(ISBLANK(L961),ROUND(SUMIF(Anlagenbewegungsdaten_AV!B:B,A961,Anlagenbewegungsdaten_AV!D:D),2),ROUND(M961*L961%,2))</f>
        <v>0</v>
      </c>
      <c r="O961" s="328">
        <f>ROUND(N961-SUMIF(Anlagenbewegungsdaten_AV!B:B,A961,Anlagenbewegungsdaten_AV!D:D),3)</f>
        <v>0</v>
      </c>
    </row>
    <row r="962" spans="1:15" ht="15" customHeight="1" x14ac:dyDescent="0.25">
      <c r="A962" s="261" t="s">
        <v>1821</v>
      </c>
      <c r="B962" s="172" t="s">
        <v>2108</v>
      </c>
      <c r="C962" s="172" t="s">
        <v>4208</v>
      </c>
      <c r="D962" s="172" t="s">
        <v>1822</v>
      </c>
      <c r="E962" s="172" t="s">
        <v>2486</v>
      </c>
      <c r="F962" s="287">
        <v>21.9</v>
      </c>
      <c r="G962" s="331">
        <f>ROUND(SUMIF(Anlagenbewegungsdaten!B:B,A962,Anlagenbewegungsdaten!C:C),3)</f>
        <v>0</v>
      </c>
      <c r="H962" s="332">
        <f>IF(ISBLANK(F962),ROUND(SUMIF(Anlagenbewegungsdaten!B:B,A962,Anlagenbewegungsdaten!D:D),2),ROUND(G962*F962%,2))</f>
        <v>0</v>
      </c>
      <c r="I962" s="332">
        <f>ROUND((H962-SUMIF(Anlagenbewegungsdaten!$B:$B,A962,Anlagenbewegungsdaten!D:D)),3)</f>
        <v>0</v>
      </c>
      <c r="J962" s="333" t="s">
        <v>5179</v>
      </c>
      <c r="K962" s="333" t="s">
        <v>5193</v>
      </c>
      <c r="L962" s="510">
        <v>17.52</v>
      </c>
      <c r="M962" s="330">
        <f>ROUND(SUMIF(Anlagenbewegungsdaten_AV!B:B,A962,Anlagenbewegungsdaten_AV!C:C),3)</f>
        <v>0</v>
      </c>
      <c r="N962" s="328">
        <f>IF(ISBLANK(L962),ROUND(SUMIF(Anlagenbewegungsdaten_AV!B:B,A962,Anlagenbewegungsdaten_AV!D:D),2),ROUND(M962*L962%,2))</f>
        <v>0</v>
      </c>
      <c r="O962" s="328">
        <f>ROUND(N962-SUMIF(Anlagenbewegungsdaten_AV!B:B,A962,Anlagenbewegungsdaten_AV!D:D),3)</f>
        <v>0</v>
      </c>
    </row>
    <row r="963" spans="1:15" ht="15" customHeight="1" x14ac:dyDescent="0.25">
      <c r="A963" s="261" t="s">
        <v>1823</v>
      </c>
      <c r="B963" s="172" t="s">
        <v>2108</v>
      </c>
      <c r="C963" s="172" t="s">
        <v>4208</v>
      </c>
      <c r="D963" s="172" t="s">
        <v>1650</v>
      </c>
      <c r="E963" s="172" t="s">
        <v>1560</v>
      </c>
      <c r="F963" s="287">
        <v>22.9</v>
      </c>
      <c r="G963" s="331">
        <f>ROUND(SUMIF(Anlagenbewegungsdaten!B:B,A963,Anlagenbewegungsdaten!C:C),3)</f>
        <v>0</v>
      </c>
      <c r="H963" s="332">
        <f>IF(ISBLANK(F963),ROUND(SUMIF(Anlagenbewegungsdaten!B:B,A963,Anlagenbewegungsdaten!D:D),2),ROUND(G963*F963%,2))</f>
        <v>0</v>
      </c>
      <c r="I963" s="332">
        <f>ROUND((H963-SUMIF(Anlagenbewegungsdaten!$B:$B,A963,Anlagenbewegungsdaten!D:D)),3)</f>
        <v>0</v>
      </c>
      <c r="J963" s="333" t="s">
        <v>5179</v>
      </c>
      <c r="K963" s="333" t="s">
        <v>5193</v>
      </c>
      <c r="L963" s="510">
        <v>18.32</v>
      </c>
      <c r="M963" s="330">
        <f>ROUND(SUMIF(Anlagenbewegungsdaten_AV!B:B,A963,Anlagenbewegungsdaten_AV!C:C),3)</f>
        <v>0</v>
      </c>
      <c r="N963" s="328">
        <f>IF(ISBLANK(L963),ROUND(SUMIF(Anlagenbewegungsdaten_AV!B:B,A963,Anlagenbewegungsdaten_AV!D:D),2),ROUND(M963*L963%,2))</f>
        <v>0</v>
      </c>
      <c r="O963" s="328">
        <f>ROUND(N963-SUMIF(Anlagenbewegungsdaten_AV!B:B,A963,Anlagenbewegungsdaten_AV!D:D),3)</f>
        <v>0</v>
      </c>
    </row>
    <row r="964" spans="1:15" ht="15" customHeight="1" x14ac:dyDescent="0.25">
      <c r="A964" s="261" t="s">
        <v>1824</v>
      </c>
      <c r="B964" s="172" t="s">
        <v>2108</v>
      </c>
      <c r="C964" s="172" t="s">
        <v>4208</v>
      </c>
      <c r="D964" s="172" t="s">
        <v>1652</v>
      </c>
      <c r="E964" s="172" t="s">
        <v>1563</v>
      </c>
      <c r="F964" s="287">
        <v>22.9</v>
      </c>
      <c r="G964" s="331">
        <f>ROUND(SUMIF(Anlagenbewegungsdaten!B:B,A964,Anlagenbewegungsdaten!C:C),3)</f>
        <v>0</v>
      </c>
      <c r="H964" s="332">
        <f>IF(ISBLANK(F964),ROUND(SUMIF(Anlagenbewegungsdaten!B:B,A964,Anlagenbewegungsdaten!D:D),2),ROUND(G964*F964%,2))</f>
        <v>0</v>
      </c>
      <c r="I964" s="332">
        <f>ROUND((H964-SUMIF(Anlagenbewegungsdaten!$B:$B,A964,Anlagenbewegungsdaten!D:D)),3)</f>
        <v>0</v>
      </c>
      <c r="J964" s="333" t="s">
        <v>5179</v>
      </c>
      <c r="K964" s="333" t="s">
        <v>5193</v>
      </c>
      <c r="L964" s="510">
        <v>18.32</v>
      </c>
      <c r="M964" s="330">
        <f>ROUND(SUMIF(Anlagenbewegungsdaten_AV!B:B,A964,Anlagenbewegungsdaten_AV!C:C),3)</f>
        <v>0</v>
      </c>
      <c r="N964" s="328">
        <f>IF(ISBLANK(L964),ROUND(SUMIF(Anlagenbewegungsdaten_AV!B:B,A964,Anlagenbewegungsdaten_AV!D:D),2),ROUND(M964*L964%,2))</f>
        <v>0</v>
      </c>
      <c r="O964" s="328">
        <f>ROUND(N964-SUMIF(Anlagenbewegungsdaten_AV!B:B,A964,Anlagenbewegungsdaten_AV!D:D),3)</f>
        <v>0</v>
      </c>
    </row>
    <row r="965" spans="1:15" ht="15" customHeight="1" x14ac:dyDescent="0.25">
      <c r="A965" s="261" t="s">
        <v>2747</v>
      </c>
      <c r="B965" s="172" t="s">
        <v>2108</v>
      </c>
      <c r="C965" s="172" t="s">
        <v>4208</v>
      </c>
      <c r="D965" s="172" t="s">
        <v>2620</v>
      </c>
      <c r="E965" s="172" t="s">
        <v>2576</v>
      </c>
      <c r="F965" s="287">
        <v>22.87</v>
      </c>
      <c r="G965" s="331">
        <f>ROUND(SUMIF(Anlagenbewegungsdaten!B:B,A965,Anlagenbewegungsdaten!C:C),3)</f>
        <v>0</v>
      </c>
      <c r="H965" s="332">
        <f>IF(ISBLANK(F965),ROUND(SUMIF(Anlagenbewegungsdaten!B:B,A965,Anlagenbewegungsdaten!D:D),2),ROUND(G965*F965%,2))</f>
        <v>0</v>
      </c>
      <c r="I965" s="332">
        <f>ROUND((H965-SUMIF(Anlagenbewegungsdaten!$B:$B,A965,Anlagenbewegungsdaten!D:D)),3)</f>
        <v>0</v>
      </c>
      <c r="J965" s="333" t="s">
        <v>5179</v>
      </c>
      <c r="K965" s="333" t="s">
        <v>5193</v>
      </c>
      <c r="L965" s="510">
        <v>18.3</v>
      </c>
      <c r="M965" s="330">
        <f>ROUND(SUMIF(Anlagenbewegungsdaten_AV!B:B,A965,Anlagenbewegungsdaten_AV!C:C),3)</f>
        <v>0</v>
      </c>
      <c r="N965" s="328">
        <f>IF(ISBLANK(L965),ROUND(SUMIF(Anlagenbewegungsdaten_AV!B:B,A965,Anlagenbewegungsdaten_AV!D:D),2),ROUND(M965*L965%,2))</f>
        <v>0</v>
      </c>
      <c r="O965" s="328">
        <f>ROUND(N965-SUMIF(Anlagenbewegungsdaten_AV!B:B,A965,Anlagenbewegungsdaten_AV!D:D),3)</f>
        <v>0</v>
      </c>
    </row>
    <row r="966" spans="1:15" ht="15" customHeight="1" x14ac:dyDescent="0.25">
      <c r="A966" s="261" t="s">
        <v>3491</v>
      </c>
      <c r="B966" s="172" t="s">
        <v>2108</v>
      </c>
      <c r="C966" s="172" t="s">
        <v>4208</v>
      </c>
      <c r="D966" s="172" t="s">
        <v>3364</v>
      </c>
      <c r="E966" s="172" t="s">
        <v>3320</v>
      </c>
      <c r="F966" s="287">
        <v>22.84</v>
      </c>
      <c r="G966" s="331">
        <f>ROUND(SUMIF(Anlagenbewegungsdaten!B:B,A966,Anlagenbewegungsdaten!C:C),3)</f>
        <v>0</v>
      </c>
      <c r="H966" s="332">
        <f>IF(ISBLANK(F966),ROUND(SUMIF(Anlagenbewegungsdaten!B:B,A966,Anlagenbewegungsdaten!D:D),2),ROUND(G966*F966%,2))</f>
        <v>0</v>
      </c>
      <c r="I966" s="332">
        <f>ROUND((H966-SUMIF(Anlagenbewegungsdaten!$B:$B,A966,Anlagenbewegungsdaten!D:D)),3)</f>
        <v>0</v>
      </c>
      <c r="J966" s="333" t="s">
        <v>5179</v>
      </c>
      <c r="K966" s="333" t="s">
        <v>5193</v>
      </c>
      <c r="L966" s="510">
        <v>18.27</v>
      </c>
      <c r="M966" s="330">
        <f>ROUND(SUMIF(Anlagenbewegungsdaten_AV!B:B,A966,Anlagenbewegungsdaten_AV!C:C),3)</f>
        <v>0</v>
      </c>
      <c r="N966" s="328">
        <f>IF(ISBLANK(L966),ROUND(SUMIF(Anlagenbewegungsdaten_AV!B:B,A966,Anlagenbewegungsdaten_AV!D:D),2),ROUND(M966*L966%,2))</f>
        <v>0</v>
      </c>
      <c r="O966" s="328">
        <f>ROUND(N966-SUMIF(Anlagenbewegungsdaten_AV!B:B,A966,Anlagenbewegungsdaten_AV!D:D),3)</f>
        <v>0</v>
      </c>
    </row>
    <row r="967" spans="1:15" ht="15" customHeight="1" x14ac:dyDescent="0.25">
      <c r="A967" s="273" t="s">
        <v>4265</v>
      </c>
      <c r="B967" s="191" t="s">
        <v>2108</v>
      </c>
      <c r="C967" s="191" t="s">
        <v>4208</v>
      </c>
      <c r="D967" s="191" t="s">
        <v>4137</v>
      </c>
      <c r="E967" s="191" t="s">
        <v>4093</v>
      </c>
      <c r="F967" s="288">
        <v>22.810000000000002</v>
      </c>
      <c r="G967" s="331">
        <f>ROUND(SUMIF(Anlagenbewegungsdaten!B:B,A967,Anlagenbewegungsdaten!C:C),3)</f>
        <v>0</v>
      </c>
      <c r="H967" s="332">
        <f>IF(ISBLANK(F967),ROUND(SUMIF(Anlagenbewegungsdaten!B:B,A967,Anlagenbewegungsdaten!D:D),2),ROUND(G967*F967%,2))</f>
        <v>0</v>
      </c>
      <c r="I967" s="332">
        <f>ROUND((H967-SUMIF(Anlagenbewegungsdaten!$B:$B,A967,Anlagenbewegungsdaten!D:D)),3)</f>
        <v>0</v>
      </c>
      <c r="J967" s="333" t="s">
        <v>5179</v>
      </c>
      <c r="K967" s="333" t="s">
        <v>5193</v>
      </c>
      <c r="L967" s="510">
        <v>18.25</v>
      </c>
      <c r="M967" s="330">
        <f>ROUND(SUMIF(Anlagenbewegungsdaten_AV!B:B,A967,Anlagenbewegungsdaten_AV!C:C),3)</f>
        <v>0</v>
      </c>
      <c r="N967" s="328">
        <f>IF(ISBLANK(L967),ROUND(SUMIF(Anlagenbewegungsdaten_AV!B:B,A967,Anlagenbewegungsdaten_AV!D:D),2),ROUND(M967*L967%,2))</f>
        <v>0</v>
      </c>
      <c r="O967" s="328">
        <f>ROUND(N967-SUMIF(Anlagenbewegungsdaten_AV!B:B,A967,Anlagenbewegungsdaten_AV!D:D),3)</f>
        <v>0</v>
      </c>
    </row>
    <row r="968" spans="1:15" ht="15" customHeight="1" x14ac:dyDescent="0.25">
      <c r="A968" s="261" t="s">
        <v>1825</v>
      </c>
      <c r="B968" s="172" t="s">
        <v>2108</v>
      </c>
      <c r="C968" s="172" t="s">
        <v>4208</v>
      </c>
      <c r="D968" s="172" t="s">
        <v>1654</v>
      </c>
      <c r="E968" s="172" t="s">
        <v>2483</v>
      </c>
      <c r="F968" s="287">
        <v>20.9</v>
      </c>
      <c r="G968" s="331">
        <f>ROUND(SUMIF(Anlagenbewegungsdaten!B:B,A968,Anlagenbewegungsdaten!C:C),3)</f>
        <v>0</v>
      </c>
      <c r="H968" s="332">
        <f>IF(ISBLANK(F968),ROUND(SUMIF(Anlagenbewegungsdaten!B:B,A968,Anlagenbewegungsdaten!D:D),2),ROUND(G968*F968%,2))</f>
        <v>0</v>
      </c>
      <c r="I968" s="332">
        <f>ROUND((H968-SUMIF(Anlagenbewegungsdaten!$B:$B,A968,Anlagenbewegungsdaten!D:D)),3)</f>
        <v>0</v>
      </c>
      <c r="J968" s="333" t="s">
        <v>5179</v>
      </c>
      <c r="K968" s="333" t="s">
        <v>5193</v>
      </c>
      <c r="L968" s="510">
        <v>16.72</v>
      </c>
      <c r="M968" s="330">
        <f>ROUND(SUMIF(Anlagenbewegungsdaten_AV!B:B,A968,Anlagenbewegungsdaten_AV!C:C),3)</f>
        <v>0</v>
      </c>
      <c r="N968" s="328">
        <f>IF(ISBLANK(L968),ROUND(SUMIF(Anlagenbewegungsdaten_AV!B:B,A968,Anlagenbewegungsdaten_AV!D:D),2),ROUND(M968*L968%,2))</f>
        <v>0</v>
      </c>
      <c r="O968" s="328">
        <f>ROUND(N968-SUMIF(Anlagenbewegungsdaten_AV!B:B,A968,Anlagenbewegungsdaten_AV!D:D),3)</f>
        <v>0</v>
      </c>
    </row>
    <row r="969" spans="1:15" ht="15" customHeight="1" x14ac:dyDescent="0.25">
      <c r="A969" s="261" t="s">
        <v>1826</v>
      </c>
      <c r="B969" s="172" t="s">
        <v>2108</v>
      </c>
      <c r="C969" s="172" t="s">
        <v>4208</v>
      </c>
      <c r="D969" s="172" t="s">
        <v>1827</v>
      </c>
      <c r="E969" s="172" t="s">
        <v>2486</v>
      </c>
      <c r="F969" s="287">
        <v>22.9</v>
      </c>
      <c r="G969" s="331">
        <f>ROUND(SUMIF(Anlagenbewegungsdaten!B:B,A969,Anlagenbewegungsdaten!C:C),3)</f>
        <v>0</v>
      </c>
      <c r="H969" s="332">
        <f>IF(ISBLANK(F969),ROUND(SUMIF(Anlagenbewegungsdaten!B:B,A969,Anlagenbewegungsdaten!D:D),2),ROUND(G969*F969%,2))</f>
        <v>0</v>
      </c>
      <c r="I969" s="332">
        <f>ROUND((H969-SUMIF(Anlagenbewegungsdaten!$B:$B,A969,Anlagenbewegungsdaten!D:D)),3)</f>
        <v>0</v>
      </c>
      <c r="J969" s="333" t="s">
        <v>5179</v>
      </c>
      <c r="K969" s="333" t="s">
        <v>5193</v>
      </c>
      <c r="L969" s="510">
        <v>18.32</v>
      </c>
      <c r="M969" s="330">
        <f>ROUND(SUMIF(Anlagenbewegungsdaten_AV!B:B,A969,Anlagenbewegungsdaten_AV!C:C),3)</f>
        <v>0</v>
      </c>
      <c r="N969" s="328">
        <f>IF(ISBLANK(L969),ROUND(SUMIF(Anlagenbewegungsdaten_AV!B:B,A969,Anlagenbewegungsdaten_AV!D:D),2),ROUND(M969*L969%,2))</f>
        <v>0</v>
      </c>
      <c r="O969" s="328">
        <f>ROUND(N969-SUMIF(Anlagenbewegungsdaten_AV!B:B,A969,Anlagenbewegungsdaten_AV!D:D),3)</f>
        <v>0</v>
      </c>
    </row>
    <row r="970" spans="1:15" ht="15" customHeight="1" x14ac:dyDescent="0.25">
      <c r="A970" s="261" t="s">
        <v>1828</v>
      </c>
      <c r="B970" s="172" t="s">
        <v>2108</v>
      </c>
      <c r="C970" s="172" t="s">
        <v>4208</v>
      </c>
      <c r="D970" s="182" t="s">
        <v>1656</v>
      </c>
      <c r="E970" s="172" t="s">
        <v>1560</v>
      </c>
      <c r="F970" s="287">
        <v>23.9</v>
      </c>
      <c r="G970" s="331">
        <f>ROUND(SUMIF(Anlagenbewegungsdaten!B:B,A970,Anlagenbewegungsdaten!C:C),3)</f>
        <v>0</v>
      </c>
      <c r="H970" s="332">
        <f>IF(ISBLANK(F970),ROUND(SUMIF(Anlagenbewegungsdaten!B:B,A970,Anlagenbewegungsdaten!D:D),2),ROUND(G970*F970%,2))</f>
        <v>0</v>
      </c>
      <c r="I970" s="332">
        <f>ROUND((H970-SUMIF(Anlagenbewegungsdaten!$B:$B,A970,Anlagenbewegungsdaten!D:D)),3)</f>
        <v>0</v>
      </c>
      <c r="J970" s="333" t="s">
        <v>5179</v>
      </c>
      <c r="K970" s="333" t="s">
        <v>5193</v>
      </c>
      <c r="L970" s="510">
        <v>19.12</v>
      </c>
      <c r="M970" s="330">
        <f>ROUND(SUMIF(Anlagenbewegungsdaten_AV!B:B,A970,Anlagenbewegungsdaten_AV!C:C),3)</f>
        <v>0</v>
      </c>
      <c r="N970" s="328">
        <f>IF(ISBLANK(L970),ROUND(SUMIF(Anlagenbewegungsdaten_AV!B:B,A970,Anlagenbewegungsdaten_AV!D:D),2),ROUND(M970*L970%,2))</f>
        <v>0</v>
      </c>
      <c r="O970" s="328">
        <f>ROUND(N970-SUMIF(Anlagenbewegungsdaten_AV!B:B,A970,Anlagenbewegungsdaten_AV!D:D),3)</f>
        <v>0</v>
      </c>
    </row>
    <row r="971" spans="1:15" ht="15" customHeight="1" x14ac:dyDescent="0.25">
      <c r="A971" s="261" t="s">
        <v>1829</v>
      </c>
      <c r="B971" s="172" t="s">
        <v>2108</v>
      </c>
      <c r="C971" s="172" t="s">
        <v>4208</v>
      </c>
      <c r="D971" s="172" t="s">
        <v>1658</v>
      </c>
      <c r="E971" s="172" t="s">
        <v>1563</v>
      </c>
      <c r="F971" s="287">
        <v>23.9</v>
      </c>
      <c r="G971" s="331">
        <f>ROUND(SUMIF(Anlagenbewegungsdaten!B:B,A971,Anlagenbewegungsdaten!C:C),3)</f>
        <v>0</v>
      </c>
      <c r="H971" s="332">
        <f>IF(ISBLANK(F971),ROUND(SUMIF(Anlagenbewegungsdaten!B:B,A971,Anlagenbewegungsdaten!D:D),2),ROUND(G971*F971%,2))</f>
        <v>0</v>
      </c>
      <c r="I971" s="332">
        <f>ROUND((H971-SUMIF(Anlagenbewegungsdaten!$B:$B,A971,Anlagenbewegungsdaten!D:D)),3)</f>
        <v>0</v>
      </c>
      <c r="J971" s="333" t="s">
        <v>5179</v>
      </c>
      <c r="K971" s="333" t="s">
        <v>5193</v>
      </c>
      <c r="L971" s="510">
        <v>19.12</v>
      </c>
      <c r="M971" s="330">
        <f>ROUND(SUMIF(Anlagenbewegungsdaten_AV!B:B,A971,Anlagenbewegungsdaten_AV!C:C),3)</f>
        <v>0</v>
      </c>
      <c r="N971" s="328">
        <f>IF(ISBLANK(L971),ROUND(SUMIF(Anlagenbewegungsdaten_AV!B:B,A971,Anlagenbewegungsdaten_AV!D:D),2),ROUND(M971*L971%,2))</f>
        <v>0</v>
      </c>
      <c r="O971" s="328">
        <f>ROUND(N971-SUMIF(Anlagenbewegungsdaten_AV!B:B,A971,Anlagenbewegungsdaten_AV!D:D),3)</f>
        <v>0</v>
      </c>
    </row>
    <row r="972" spans="1:15" ht="15" customHeight="1" x14ac:dyDescent="0.25">
      <c r="A972" s="261" t="s">
        <v>2748</v>
      </c>
      <c r="B972" s="172" t="s">
        <v>2108</v>
      </c>
      <c r="C972" s="172" t="s">
        <v>4208</v>
      </c>
      <c r="D972" s="172" t="s">
        <v>2622</v>
      </c>
      <c r="E972" s="172" t="s">
        <v>2576</v>
      </c>
      <c r="F972" s="287">
        <v>23.87</v>
      </c>
      <c r="G972" s="331">
        <f>ROUND(SUMIF(Anlagenbewegungsdaten!B:B,A972,Anlagenbewegungsdaten!C:C),3)</f>
        <v>0</v>
      </c>
      <c r="H972" s="332">
        <f>IF(ISBLANK(F972),ROUND(SUMIF(Anlagenbewegungsdaten!B:B,A972,Anlagenbewegungsdaten!D:D),2),ROUND(G972*F972%,2))</f>
        <v>0</v>
      </c>
      <c r="I972" s="332">
        <f>ROUND((H972-SUMIF(Anlagenbewegungsdaten!$B:$B,A972,Anlagenbewegungsdaten!D:D)),3)</f>
        <v>0</v>
      </c>
      <c r="J972" s="333" t="s">
        <v>5179</v>
      </c>
      <c r="K972" s="333" t="s">
        <v>5193</v>
      </c>
      <c r="L972" s="510">
        <v>19.100000000000001</v>
      </c>
      <c r="M972" s="330">
        <f>ROUND(SUMIF(Anlagenbewegungsdaten_AV!B:B,A972,Anlagenbewegungsdaten_AV!C:C),3)</f>
        <v>0</v>
      </c>
      <c r="N972" s="328">
        <f>IF(ISBLANK(L972),ROUND(SUMIF(Anlagenbewegungsdaten_AV!B:B,A972,Anlagenbewegungsdaten_AV!D:D),2),ROUND(M972*L972%,2))</f>
        <v>0</v>
      </c>
      <c r="O972" s="328">
        <f>ROUND(N972-SUMIF(Anlagenbewegungsdaten_AV!B:B,A972,Anlagenbewegungsdaten_AV!D:D),3)</f>
        <v>0</v>
      </c>
    </row>
    <row r="973" spans="1:15" ht="15" customHeight="1" x14ac:dyDescent="0.25">
      <c r="A973" s="261" t="s">
        <v>3492</v>
      </c>
      <c r="B973" s="172" t="s">
        <v>2108</v>
      </c>
      <c r="C973" s="172" t="s">
        <v>4208</v>
      </c>
      <c r="D973" s="172" t="s">
        <v>3366</v>
      </c>
      <c r="E973" s="172" t="s">
        <v>3320</v>
      </c>
      <c r="F973" s="287">
        <v>23.84</v>
      </c>
      <c r="G973" s="331">
        <f>ROUND(SUMIF(Anlagenbewegungsdaten!B:B,A973,Anlagenbewegungsdaten!C:C),3)</f>
        <v>0</v>
      </c>
      <c r="H973" s="332">
        <f>IF(ISBLANK(F973),ROUND(SUMIF(Anlagenbewegungsdaten!B:B,A973,Anlagenbewegungsdaten!D:D),2),ROUND(G973*F973%,2))</f>
        <v>0</v>
      </c>
      <c r="I973" s="332">
        <f>ROUND((H973-SUMIF(Anlagenbewegungsdaten!$B:$B,A973,Anlagenbewegungsdaten!D:D)),3)</f>
        <v>0</v>
      </c>
      <c r="J973" s="333" t="s">
        <v>5179</v>
      </c>
      <c r="K973" s="333" t="s">
        <v>5193</v>
      </c>
      <c r="L973" s="510">
        <v>19.07</v>
      </c>
      <c r="M973" s="330">
        <f>ROUND(SUMIF(Anlagenbewegungsdaten_AV!B:B,A973,Anlagenbewegungsdaten_AV!C:C),3)</f>
        <v>0</v>
      </c>
      <c r="N973" s="328">
        <f>IF(ISBLANK(L973),ROUND(SUMIF(Anlagenbewegungsdaten_AV!B:B,A973,Anlagenbewegungsdaten_AV!D:D),2),ROUND(M973*L973%,2))</f>
        <v>0</v>
      </c>
      <c r="O973" s="328">
        <f>ROUND(N973-SUMIF(Anlagenbewegungsdaten_AV!B:B,A973,Anlagenbewegungsdaten_AV!D:D),3)</f>
        <v>0</v>
      </c>
    </row>
    <row r="974" spans="1:15" ht="15" customHeight="1" x14ac:dyDescent="0.25">
      <c r="A974" s="273" t="s">
        <v>4266</v>
      </c>
      <c r="B974" s="191" t="s">
        <v>2108</v>
      </c>
      <c r="C974" s="191" t="s">
        <v>4208</v>
      </c>
      <c r="D974" s="191" t="s">
        <v>4139</v>
      </c>
      <c r="E974" s="191" t="s">
        <v>4093</v>
      </c>
      <c r="F974" s="288">
        <v>23.810000000000002</v>
      </c>
      <c r="G974" s="331">
        <f>ROUND(SUMIF(Anlagenbewegungsdaten!B:B,A974,Anlagenbewegungsdaten!C:C),3)</f>
        <v>0</v>
      </c>
      <c r="H974" s="332">
        <f>IF(ISBLANK(F974),ROUND(SUMIF(Anlagenbewegungsdaten!B:B,A974,Anlagenbewegungsdaten!D:D),2),ROUND(G974*F974%,2))</f>
        <v>0</v>
      </c>
      <c r="I974" s="332">
        <f>ROUND((H974-SUMIF(Anlagenbewegungsdaten!$B:$B,A974,Anlagenbewegungsdaten!D:D)),3)</f>
        <v>0</v>
      </c>
      <c r="J974" s="333" t="s">
        <v>5179</v>
      </c>
      <c r="K974" s="333" t="s">
        <v>5193</v>
      </c>
      <c r="L974" s="510">
        <v>19.05</v>
      </c>
      <c r="M974" s="330">
        <f>ROUND(SUMIF(Anlagenbewegungsdaten_AV!B:B,A974,Anlagenbewegungsdaten_AV!C:C),3)</f>
        <v>0</v>
      </c>
      <c r="N974" s="328">
        <f>IF(ISBLANK(L974),ROUND(SUMIF(Anlagenbewegungsdaten_AV!B:B,A974,Anlagenbewegungsdaten_AV!D:D),2),ROUND(M974*L974%,2))</f>
        <v>0</v>
      </c>
      <c r="O974" s="328">
        <f>ROUND(N974-SUMIF(Anlagenbewegungsdaten_AV!B:B,A974,Anlagenbewegungsdaten_AV!D:D),3)</f>
        <v>0</v>
      </c>
    </row>
    <row r="975" spans="1:15" ht="15" customHeight="1" x14ac:dyDescent="0.25">
      <c r="A975" s="260" t="s">
        <v>2505</v>
      </c>
      <c r="B975" s="177" t="s">
        <v>2108</v>
      </c>
      <c r="C975" s="166" t="s">
        <v>4208</v>
      </c>
      <c r="D975" s="165" t="s">
        <v>2506</v>
      </c>
      <c r="E975" s="165" t="s">
        <v>2483</v>
      </c>
      <c r="F975" s="180">
        <v>11.9</v>
      </c>
      <c r="G975" s="331">
        <f>ROUND(SUMIF(Anlagenbewegungsdaten!B:B,A975,Anlagenbewegungsdaten!C:C),3)</f>
        <v>0</v>
      </c>
      <c r="H975" s="332">
        <f>IF(ISBLANK(F975),ROUND(SUMIF(Anlagenbewegungsdaten!B:B,A975,Anlagenbewegungsdaten!D:D),2),ROUND(G975*F975%,2))</f>
        <v>0</v>
      </c>
      <c r="I975" s="332">
        <f>ROUND((H975-SUMIF(Anlagenbewegungsdaten!$B:$B,A975,Anlagenbewegungsdaten!D:D)),3)</f>
        <v>0</v>
      </c>
      <c r="J975" s="333" t="s">
        <v>5179</v>
      </c>
      <c r="K975" s="333" t="s">
        <v>5193</v>
      </c>
      <c r="L975" s="510">
        <v>9.52</v>
      </c>
      <c r="M975" s="330">
        <f>ROUND(SUMIF(Anlagenbewegungsdaten_AV!B:B,A975,Anlagenbewegungsdaten_AV!C:C),3)</f>
        <v>0</v>
      </c>
      <c r="N975" s="328">
        <f>IF(ISBLANK(L975),ROUND(SUMIF(Anlagenbewegungsdaten_AV!B:B,A975,Anlagenbewegungsdaten_AV!D:D),2),ROUND(M975*L975%,2))</f>
        <v>0</v>
      </c>
      <c r="O975" s="328">
        <f>ROUND(N975-SUMIF(Anlagenbewegungsdaten_AV!B:B,A975,Anlagenbewegungsdaten_AV!D:D),3)</f>
        <v>0</v>
      </c>
    </row>
    <row r="976" spans="1:15" ht="15" customHeight="1" x14ac:dyDescent="0.25">
      <c r="A976" s="259" t="s">
        <v>2507</v>
      </c>
      <c r="B976" s="166" t="s">
        <v>2108</v>
      </c>
      <c r="C976" s="166" t="s">
        <v>4208</v>
      </c>
      <c r="D976" s="173" t="s">
        <v>1830</v>
      </c>
      <c r="E976" s="166" t="s">
        <v>2486</v>
      </c>
      <c r="F976" s="180">
        <v>13.9</v>
      </c>
      <c r="G976" s="331">
        <f>ROUND(SUMIF(Anlagenbewegungsdaten!B:B,A976,Anlagenbewegungsdaten!C:C),3)</f>
        <v>0</v>
      </c>
      <c r="H976" s="332">
        <f>IF(ISBLANK(F976),ROUND(SUMIF(Anlagenbewegungsdaten!B:B,A976,Anlagenbewegungsdaten!D:D),2),ROUND(G976*F976%,2))</f>
        <v>0</v>
      </c>
      <c r="I976" s="332">
        <f>ROUND((H976-SUMIF(Anlagenbewegungsdaten!$B:$B,A976,Anlagenbewegungsdaten!D:D)),3)</f>
        <v>0</v>
      </c>
      <c r="J976" s="333" t="s">
        <v>5179</v>
      </c>
      <c r="K976" s="333" t="s">
        <v>5193</v>
      </c>
      <c r="L976" s="510">
        <v>11.12</v>
      </c>
      <c r="M976" s="330">
        <f>ROUND(SUMIF(Anlagenbewegungsdaten_AV!B:B,A976,Anlagenbewegungsdaten_AV!C:C),3)</f>
        <v>0</v>
      </c>
      <c r="N976" s="328">
        <f>IF(ISBLANK(L976),ROUND(SUMIF(Anlagenbewegungsdaten_AV!B:B,A976,Anlagenbewegungsdaten_AV!D:D),2),ROUND(M976*L976%,2))</f>
        <v>0</v>
      </c>
      <c r="O976" s="328">
        <f>ROUND(N976-SUMIF(Anlagenbewegungsdaten_AV!B:B,A976,Anlagenbewegungsdaten_AV!D:D),3)</f>
        <v>0</v>
      </c>
    </row>
    <row r="977" spans="1:15" ht="15" customHeight="1" x14ac:dyDescent="0.25">
      <c r="A977" s="261" t="s">
        <v>1831</v>
      </c>
      <c r="B977" s="171" t="s">
        <v>2108</v>
      </c>
      <c r="C977" s="171" t="s">
        <v>4208</v>
      </c>
      <c r="D977" s="172" t="s">
        <v>1832</v>
      </c>
      <c r="E977" s="172" t="s">
        <v>1560</v>
      </c>
      <c r="F977" s="287">
        <v>14.9</v>
      </c>
      <c r="G977" s="331">
        <f>ROUND(SUMIF(Anlagenbewegungsdaten!B:B,A977,Anlagenbewegungsdaten!C:C),3)</f>
        <v>0</v>
      </c>
      <c r="H977" s="332">
        <f>IF(ISBLANK(F977),ROUND(SUMIF(Anlagenbewegungsdaten!B:B,A977,Anlagenbewegungsdaten!D:D),2),ROUND(G977*F977%,2))</f>
        <v>0</v>
      </c>
      <c r="I977" s="332">
        <f>ROUND((H977-SUMIF(Anlagenbewegungsdaten!$B:$B,A977,Anlagenbewegungsdaten!D:D)),3)</f>
        <v>0</v>
      </c>
      <c r="J977" s="333" t="s">
        <v>5179</v>
      </c>
      <c r="K977" s="333" t="s">
        <v>5193</v>
      </c>
      <c r="L977" s="510">
        <v>11.92</v>
      </c>
      <c r="M977" s="330">
        <f>ROUND(SUMIF(Anlagenbewegungsdaten_AV!B:B,A977,Anlagenbewegungsdaten_AV!C:C),3)</f>
        <v>0</v>
      </c>
      <c r="N977" s="328">
        <f>IF(ISBLANK(L977),ROUND(SUMIF(Anlagenbewegungsdaten_AV!B:B,A977,Anlagenbewegungsdaten_AV!D:D),2),ROUND(M977*L977%,2))</f>
        <v>0</v>
      </c>
      <c r="O977" s="328">
        <f>ROUND(N977-SUMIF(Anlagenbewegungsdaten_AV!B:B,A977,Anlagenbewegungsdaten_AV!D:D),3)</f>
        <v>0</v>
      </c>
    </row>
    <row r="978" spans="1:15" ht="15" customHeight="1" x14ac:dyDescent="0.25">
      <c r="A978" s="261" t="s">
        <v>1833</v>
      </c>
      <c r="B978" s="171" t="s">
        <v>2108</v>
      </c>
      <c r="C978" s="171" t="s">
        <v>4208</v>
      </c>
      <c r="D978" s="172" t="s">
        <v>1834</v>
      </c>
      <c r="E978" s="172" t="s">
        <v>1563</v>
      </c>
      <c r="F978" s="287">
        <v>14.9</v>
      </c>
      <c r="G978" s="331">
        <f>ROUND(SUMIF(Anlagenbewegungsdaten!B:B,A978,Anlagenbewegungsdaten!C:C),3)</f>
        <v>0</v>
      </c>
      <c r="H978" s="332">
        <f>IF(ISBLANK(F978),ROUND(SUMIF(Anlagenbewegungsdaten!B:B,A978,Anlagenbewegungsdaten!D:D),2),ROUND(G978*F978%,2))</f>
        <v>0</v>
      </c>
      <c r="I978" s="332">
        <f>ROUND((H978-SUMIF(Anlagenbewegungsdaten!$B:$B,A978,Anlagenbewegungsdaten!D:D)),3)</f>
        <v>0</v>
      </c>
      <c r="J978" s="333" t="s">
        <v>5179</v>
      </c>
      <c r="K978" s="333" t="s">
        <v>5193</v>
      </c>
      <c r="L978" s="510">
        <v>11.92</v>
      </c>
      <c r="M978" s="330">
        <f>ROUND(SUMIF(Anlagenbewegungsdaten_AV!B:B,A978,Anlagenbewegungsdaten_AV!C:C),3)</f>
        <v>0</v>
      </c>
      <c r="N978" s="328">
        <f>IF(ISBLANK(L978),ROUND(SUMIF(Anlagenbewegungsdaten_AV!B:B,A978,Anlagenbewegungsdaten_AV!D:D),2),ROUND(M978*L978%,2))</f>
        <v>0</v>
      </c>
      <c r="O978" s="328">
        <f>ROUND(N978-SUMIF(Anlagenbewegungsdaten_AV!B:B,A978,Anlagenbewegungsdaten_AV!D:D),3)</f>
        <v>0</v>
      </c>
    </row>
    <row r="979" spans="1:15" ht="15" customHeight="1" x14ac:dyDescent="0.25">
      <c r="A979" s="261" t="s">
        <v>2749</v>
      </c>
      <c r="B979" s="171" t="s">
        <v>2108</v>
      </c>
      <c r="C979" s="171" t="s">
        <v>4208</v>
      </c>
      <c r="D979" s="172" t="s">
        <v>2750</v>
      </c>
      <c r="E979" s="172" t="s">
        <v>2576</v>
      </c>
      <c r="F979" s="287">
        <v>14.870000000000001</v>
      </c>
      <c r="G979" s="331">
        <f>ROUND(SUMIF(Anlagenbewegungsdaten!B:B,A979,Anlagenbewegungsdaten!C:C),3)</f>
        <v>0</v>
      </c>
      <c r="H979" s="332">
        <f>IF(ISBLANK(F979),ROUND(SUMIF(Anlagenbewegungsdaten!B:B,A979,Anlagenbewegungsdaten!D:D),2),ROUND(G979*F979%,2))</f>
        <v>0</v>
      </c>
      <c r="I979" s="332">
        <f>ROUND((H979-SUMIF(Anlagenbewegungsdaten!$B:$B,A979,Anlagenbewegungsdaten!D:D)),3)</f>
        <v>0</v>
      </c>
      <c r="J979" s="333" t="s">
        <v>5179</v>
      </c>
      <c r="K979" s="333" t="s">
        <v>5193</v>
      </c>
      <c r="L979" s="510">
        <v>11.9</v>
      </c>
      <c r="M979" s="330">
        <f>ROUND(SUMIF(Anlagenbewegungsdaten_AV!B:B,A979,Anlagenbewegungsdaten_AV!C:C),3)</f>
        <v>0</v>
      </c>
      <c r="N979" s="328">
        <f>IF(ISBLANK(L979),ROUND(SUMIF(Anlagenbewegungsdaten_AV!B:B,A979,Anlagenbewegungsdaten_AV!D:D),2),ROUND(M979*L979%,2))</f>
        <v>0</v>
      </c>
      <c r="O979" s="328">
        <f>ROUND(N979-SUMIF(Anlagenbewegungsdaten_AV!B:B,A979,Anlagenbewegungsdaten_AV!D:D),3)</f>
        <v>0</v>
      </c>
    </row>
    <row r="980" spans="1:15" ht="15" customHeight="1" x14ac:dyDescent="0.25">
      <c r="A980" s="261" t="s">
        <v>3493</v>
      </c>
      <c r="B980" s="171" t="s">
        <v>2108</v>
      </c>
      <c r="C980" s="171" t="s">
        <v>4208</v>
      </c>
      <c r="D980" s="172" t="s">
        <v>3494</v>
      </c>
      <c r="E980" s="172" t="s">
        <v>3320</v>
      </c>
      <c r="F980" s="287">
        <v>14.84</v>
      </c>
      <c r="G980" s="331">
        <f>ROUND(SUMIF(Anlagenbewegungsdaten!B:B,A980,Anlagenbewegungsdaten!C:C),3)</f>
        <v>0</v>
      </c>
      <c r="H980" s="332">
        <f>IF(ISBLANK(F980),ROUND(SUMIF(Anlagenbewegungsdaten!B:B,A980,Anlagenbewegungsdaten!D:D),2),ROUND(G980*F980%,2))</f>
        <v>0</v>
      </c>
      <c r="I980" s="332">
        <f>ROUND((H980-SUMIF(Anlagenbewegungsdaten!$B:$B,A980,Anlagenbewegungsdaten!D:D)),3)</f>
        <v>0</v>
      </c>
      <c r="J980" s="333" t="s">
        <v>5179</v>
      </c>
      <c r="K980" s="333" t="s">
        <v>5193</v>
      </c>
      <c r="L980" s="510">
        <v>11.87</v>
      </c>
      <c r="M980" s="330">
        <f>ROUND(SUMIF(Anlagenbewegungsdaten_AV!B:B,A980,Anlagenbewegungsdaten_AV!C:C),3)</f>
        <v>0</v>
      </c>
      <c r="N980" s="328">
        <f>IF(ISBLANK(L980),ROUND(SUMIF(Anlagenbewegungsdaten_AV!B:B,A980,Anlagenbewegungsdaten_AV!D:D),2),ROUND(M980*L980%,2))</f>
        <v>0</v>
      </c>
      <c r="O980" s="328">
        <f>ROUND(N980-SUMIF(Anlagenbewegungsdaten_AV!B:B,A980,Anlagenbewegungsdaten_AV!D:D),3)</f>
        <v>0</v>
      </c>
    </row>
    <row r="981" spans="1:15" ht="15" customHeight="1" x14ac:dyDescent="0.25">
      <c r="A981" s="273" t="s">
        <v>4267</v>
      </c>
      <c r="B981" s="192" t="s">
        <v>2108</v>
      </c>
      <c r="C981" s="192" t="s">
        <v>4208</v>
      </c>
      <c r="D981" s="191" t="s">
        <v>4268</v>
      </c>
      <c r="E981" s="191" t="s">
        <v>4093</v>
      </c>
      <c r="F981" s="288">
        <v>14.81</v>
      </c>
      <c r="G981" s="331">
        <f>ROUND(SUMIF(Anlagenbewegungsdaten!B:B,A981,Anlagenbewegungsdaten!C:C),3)</f>
        <v>0</v>
      </c>
      <c r="H981" s="332">
        <f>IF(ISBLANK(F981),ROUND(SUMIF(Anlagenbewegungsdaten!B:B,A981,Anlagenbewegungsdaten!D:D),2),ROUND(G981*F981%,2))</f>
        <v>0</v>
      </c>
      <c r="I981" s="332">
        <f>ROUND((H981-SUMIF(Anlagenbewegungsdaten!$B:$B,A981,Anlagenbewegungsdaten!D:D)),3)</f>
        <v>0</v>
      </c>
      <c r="J981" s="333" t="s">
        <v>5179</v>
      </c>
      <c r="K981" s="333" t="s">
        <v>5193</v>
      </c>
      <c r="L981" s="510">
        <v>11.85</v>
      </c>
      <c r="M981" s="330">
        <f>ROUND(SUMIF(Anlagenbewegungsdaten_AV!B:B,A981,Anlagenbewegungsdaten_AV!C:C),3)</f>
        <v>0</v>
      </c>
      <c r="N981" s="328">
        <f>IF(ISBLANK(L981),ROUND(SUMIF(Anlagenbewegungsdaten_AV!B:B,A981,Anlagenbewegungsdaten_AV!D:D),2),ROUND(M981*L981%,2))</f>
        <v>0</v>
      </c>
      <c r="O981" s="328">
        <f>ROUND(N981-SUMIF(Anlagenbewegungsdaten_AV!B:B,A981,Anlagenbewegungsdaten_AV!D:D),3)</f>
        <v>0</v>
      </c>
    </row>
    <row r="982" spans="1:15" ht="15" customHeight="1" x14ac:dyDescent="0.25">
      <c r="A982" s="261" t="s">
        <v>1835</v>
      </c>
      <c r="B982" s="172" t="s">
        <v>2108</v>
      </c>
      <c r="C982" s="171" t="s">
        <v>4208</v>
      </c>
      <c r="D982" s="172" t="s">
        <v>1836</v>
      </c>
      <c r="E982" s="171" t="s">
        <v>2483</v>
      </c>
      <c r="F982" s="287">
        <v>12.9</v>
      </c>
      <c r="G982" s="331">
        <f>ROUND(SUMIF(Anlagenbewegungsdaten!B:B,A982,Anlagenbewegungsdaten!C:C),3)</f>
        <v>0</v>
      </c>
      <c r="H982" s="332">
        <f>IF(ISBLANK(F982),ROUND(SUMIF(Anlagenbewegungsdaten!B:B,A982,Anlagenbewegungsdaten!D:D),2),ROUND(G982*F982%,2))</f>
        <v>0</v>
      </c>
      <c r="I982" s="332">
        <f>ROUND((H982-SUMIF(Anlagenbewegungsdaten!$B:$B,A982,Anlagenbewegungsdaten!D:D)),3)</f>
        <v>0</v>
      </c>
      <c r="J982" s="333" t="s">
        <v>5179</v>
      </c>
      <c r="K982" s="333" t="s">
        <v>5193</v>
      </c>
      <c r="L982" s="510">
        <v>10.32</v>
      </c>
      <c r="M982" s="330">
        <f>ROUND(SUMIF(Anlagenbewegungsdaten_AV!B:B,A982,Anlagenbewegungsdaten_AV!C:C),3)</f>
        <v>0</v>
      </c>
      <c r="N982" s="328">
        <f>IF(ISBLANK(L982),ROUND(SUMIF(Anlagenbewegungsdaten_AV!B:B,A982,Anlagenbewegungsdaten_AV!D:D),2),ROUND(M982*L982%,2))</f>
        <v>0</v>
      </c>
      <c r="O982" s="328">
        <f>ROUND(N982-SUMIF(Anlagenbewegungsdaten_AV!B:B,A982,Anlagenbewegungsdaten_AV!D:D),3)</f>
        <v>0</v>
      </c>
    </row>
    <row r="983" spans="1:15" ht="15" customHeight="1" x14ac:dyDescent="0.25">
      <c r="A983" s="261" t="s">
        <v>1837</v>
      </c>
      <c r="B983" s="171" t="s">
        <v>2108</v>
      </c>
      <c r="C983" s="171" t="s">
        <v>4208</v>
      </c>
      <c r="D983" s="172" t="s">
        <v>1838</v>
      </c>
      <c r="E983" s="171" t="s">
        <v>2486</v>
      </c>
      <c r="F983" s="287">
        <v>14.9</v>
      </c>
      <c r="G983" s="331">
        <f>ROUND(SUMIF(Anlagenbewegungsdaten!B:B,A983,Anlagenbewegungsdaten!C:C),3)</f>
        <v>0</v>
      </c>
      <c r="H983" s="332">
        <f>IF(ISBLANK(F983),ROUND(SUMIF(Anlagenbewegungsdaten!B:B,A983,Anlagenbewegungsdaten!D:D),2),ROUND(G983*F983%,2))</f>
        <v>0</v>
      </c>
      <c r="I983" s="332">
        <f>ROUND((H983-SUMIF(Anlagenbewegungsdaten!$B:$B,A983,Anlagenbewegungsdaten!D:D)),3)</f>
        <v>0</v>
      </c>
      <c r="J983" s="333" t="s">
        <v>5179</v>
      </c>
      <c r="K983" s="333" t="s">
        <v>5193</v>
      </c>
      <c r="L983" s="510">
        <v>11.92</v>
      </c>
      <c r="M983" s="330">
        <f>ROUND(SUMIF(Anlagenbewegungsdaten_AV!B:B,A983,Anlagenbewegungsdaten_AV!C:C),3)</f>
        <v>0</v>
      </c>
      <c r="N983" s="328">
        <f>IF(ISBLANK(L983),ROUND(SUMIF(Anlagenbewegungsdaten_AV!B:B,A983,Anlagenbewegungsdaten_AV!D:D),2),ROUND(M983*L983%,2))</f>
        <v>0</v>
      </c>
      <c r="O983" s="328">
        <f>ROUND(N983-SUMIF(Anlagenbewegungsdaten_AV!B:B,A983,Anlagenbewegungsdaten_AV!D:D),3)</f>
        <v>0</v>
      </c>
    </row>
    <row r="984" spans="1:15" ht="15" customHeight="1" x14ac:dyDescent="0.25">
      <c r="A984" s="261" t="s">
        <v>1839</v>
      </c>
      <c r="B984" s="171" t="s">
        <v>2108</v>
      </c>
      <c r="C984" s="171" t="s">
        <v>4208</v>
      </c>
      <c r="D984" s="172" t="s">
        <v>1840</v>
      </c>
      <c r="E984" s="172" t="s">
        <v>1560</v>
      </c>
      <c r="F984" s="287">
        <v>15.9</v>
      </c>
      <c r="G984" s="331">
        <f>ROUND(SUMIF(Anlagenbewegungsdaten!B:B,A984,Anlagenbewegungsdaten!C:C),3)</f>
        <v>0</v>
      </c>
      <c r="H984" s="332">
        <f>IF(ISBLANK(F984),ROUND(SUMIF(Anlagenbewegungsdaten!B:B,A984,Anlagenbewegungsdaten!D:D),2),ROUND(G984*F984%,2))</f>
        <v>0</v>
      </c>
      <c r="I984" s="332">
        <f>ROUND((H984-SUMIF(Anlagenbewegungsdaten!$B:$B,A984,Anlagenbewegungsdaten!D:D)),3)</f>
        <v>0</v>
      </c>
      <c r="J984" s="333" t="s">
        <v>5179</v>
      </c>
      <c r="K984" s="333" t="s">
        <v>5193</v>
      </c>
      <c r="L984" s="510">
        <v>12.72</v>
      </c>
      <c r="M984" s="330">
        <f>ROUND(SUMIF(Anlagenbewegungsdaten_AV!B:B,A984,Anlagenbewegungsdaten_AV!C:C),3)</f>
        <v>0</v>
      </c>
      <c r="N984" s="328">
        <f>IF(ISBLANK(L984),ROUND(SUMIF(Anlagenbewegungsdaten_AV!B:B,A984,Anlagenbewegungsdaten_AV!D:D),2),ROUND(M984*L984%,2))</f>
        <v>0</v>
      </c>
      <c r="O984" s="328">
        <f>ROUND(N984-SUMIF(Anlagenbewegungsdaten_AV!B:B,A984,Anlagenbewegungsdaten_AV!D:D),3)</f>
        <v>0</v>
      </c>
    </row>
    <row r="985" spans="1:15" ht="15" customHeight="1" x14ac:dyDescent="0.25">
      <c r="A985" s="261" t="s">
        <v>1841</v>
      </c>
      <c r="B985" s="171" t="s">
        <v>2108</v>
      </c>
      <c r="C985" s="171" t="s">
        <v>4208</v>
      </c>
      <c r="D985" s="172" t="s">
        <v>1842</v>
      </c>
      <c r="E985" s="172" t="s">
        <v>1563</v>
      </c>
      <c r="F985" s="287">
        <v>15.9</v>
      </c>
      <c r="G985" s="331">
        <f>ROUND(SUMIF(Anlagenbewegungsdaten!B:B,A985,Anlagenbewegungsdaten!C:C),3)</f>
        <v>0</v>
      </c>
      <c r="H985" s="332">
        <f>IF(ISBLANK(F985),ROUND(SUMIF(Anlagenbewegungsdaten!B:B,A985,Anlagenbewegungsdaten!D:D),2),ROUND(G985*F985%,2))</f>
        <v>0</v>
      </c>
      <c r="I985" s="332">
        <f>ROUND((H985-SUMIF(Anlagenbewegungsdaten!$B:$B,A985,Anlagenbewegungsdaten!D:D)),3)</f>
        <v>0</v>
      </c>
      <c r="J985" s="333" t="s">
        <v>5179</v>
      </c>
      <c r="K985" s="333" t="s">
        <v>5193</v>
      </c>
      <c r="L985" s="510">
        <v>12.72</v>
      </c>
      <c r="M985" s="330">
        <f>ROUND(SUMIF(Anlagenbewegungsdaten_AV!B:B,A985,Anlagenbewegungsdaten_AV!C:C),3)</f>
        <v>0</v>
      </c>
      <c r="N985" s="328">
        <f>IF(ISBLANK(L985),ROUND(SUMIF(Anlagenbewegungsdaten_AV!B:B,A985,Anlagenbewegungsdaten_AV!D:D),2),ROUND(M985*L985%,2))</f>
        <v>0</v>
      </c>
      <c r="O985" s="328">
        <f>ROUND(N985-SUMIF(Anlagenbewegungsdaten_AV!B:B,A985,Anlagenbewegungsdaten_AV!D:D),3)</f>
        <v>0</v>
      </c>
    </row>
    <row r="986" spans="1:15" ht="15" customHeight="1" x14ac:dyDescent="0.25">
      <c r="A986" s="261" t="s">
        <v>2751</v>
      </c>
      <c r="B986" s="171" t="s">
        <v>2108</v>
      </c>
      <c r="C986" s="171" t="s">
        <v>4208</v>
      </c>
      <c r="D986" s="172" t="s">
        <v>2752</v>
      </c>
      <c r="E986" s="172" t="s">
        <v>2576</v>
      </c>
      <c r="F986" s="287">
        <v>15.870000000000001</v>
      </c>
      <c r="G986" s="331">
        <f>ROUND(SUMIF(Anlagenbewegungsdaten!B:B,A986,Anlagenbewegungsdaten!C:C),3)</f>
        <v>0</v>
      </c>
      <c r="H986" s="332">
        <f>IF(ISBLANK(F986),ROUND(SUMIF(Anlagenbewegungsdaten!B:B,A986,Anlagenbewegungsdaten!D:D),2),ROUND(G986*F986%,2))</f>
        <v>0</v>
      </c>
      <c r="I986" s="332">
        <f>ROUND((H986-SUMIF(Anlagenbewegungsdaten!$B:$B,A986,Anlagenbewegungsdaten!D:D)),3)</f>
        <v>0</v>
      </c>
      <c r="J986" s="333" t="s">
        <v>5179</v>
      </c>
      <c r="K986" s="333" t="s">
        <v>5193</v>
      </c>
      <c r="L986" s="510">
        <v>12.7</v>
      </c>
      <c r="M986" s="330">
        <f>ROUND(SUMIF(Anlagenbewegungsdaten_AV!B:B,A986,Anlagenbewegungsdaten_AV!C:C),3)</f>
        <v>0</v>
      </c>
      <c r="N986" s="328">
        <f>IF(ISBLANK(L986),ROUND(SUMIF(Anlagenbewegungsdaten_AV!B:B,A986,Anlagenbewegungsdaten_AV!D:D),2),ROUND(M986*L986%,2))</f>
        <v>0</v>
      </c>
      <c r="O986" s="328">
        <f>ROUND(N986-SUMIF(Anlagenbewegungsdaten_AV!B:B,A986,Anlagenbewegungsdaten_AV!D:D),3)</f>
        <v>0</v>
      </c>
    </row>
    <row r="987" spans="1:15" ht="15" customHeight="1" x14ac:dyDescent="0.25">
      <c r="A987" s="261" t="s">
        <v>3495</v>
      </c>
      <c r="B987" s="171" t="s">
        <v>2108</v>
      </c>
      <c r="C987" s="171" t="s">
        <v>4208</v>
      </c>
      <c r="D987" s="172" t="s">
        <v>3496</v>
      </c>
      <c r="E987" s="172" t="s">
        <v>3320</v>
      </c>
      <c r="F987" s="287">
        <v>15.84</v>
      </c>
      <c r="G987" s="331">
        <f>ROUND(SUMIF(Anlagenbewegungsdaten!B:B,A987,Anlagenbewegungsdaten!C:C),3)</f>
        <v>0</v>
      </c>
      <c r="H987" s="332">
        <f>IF(ISBLANK(F987),ROUND(SUMIF(Anlagenbewegungsdaten!B:B,A987,Anlagenbewegungsdaten!D:D),2),ROUND(G987*F987%,2))</f>
        <v>0</v>
      </c>
      <c r="I987" s="332">
        <f>ROUND((H987-SUMIF(Anlagenbewegungsdaten!$B:$B,A987,Anlagenbewegungsdaten!D:D)),3)</f>
        <v>0</v>
      </c>
      <c r="J987" s="333" t="s">
        <v>5179</v>
      </c>
      <c r="K987" s="333" t="s">
        <v>5193</v>
      </c>
      <c r="L987" s="510">
        <v>12.67</v>
      </c>
      <c r="M987" s="330">
        <f>ROUND(SUMIF(Anlagenbewegungsdaten_AV!B:B,A987,Anlagenbewegungsdaten_AV!C:C),3)</f>
        <v>0</v>
      </c>
      <c r="N987" s="328">
        <f>IF(ISBLANK(L987),ROUND(SUMIF(Anlagenbewegungsdaten_AV!B:B,A987,Anlagenbewegungsdaten_AV!D:D),2),ROUND(M987*L987%,2))</f>
        <v>0</v>
      </c>
      <c r="O987" s="328">
        <f>ROUND(N987-SUMIF(Anlagenbewegungsdaten_AV!B:B,A987,Anlagenbewegungsdaten_AV!D:D),3)</f>
        <v>0</v>
      </c>
    </row>
    <row r="988" spans="1:15" ht="15" customHeight="1" x14ac:dyDescent="0.25">
      <c r="A988" s="273" t="s">
        <v>4269</v>
      </c>
      <c r="B988" s="192" t="s">
        <v>2108</v>
      </c>
      <c r="C988" s="192" t="s">
        <v>4208</v>
      </c>
      <c r="D988" s="191" t="s">
        <v>4270</v>
      </c>
      <c r="E988" s="191" t="s">
        <v>4093</v>
      </c>
      <c r="F988" s="288">
        <v>15.81</v>
      </c>
      <c r="G988" s="331">
        <f>ROUND(SUMIF(Anlagenbewegungsdaten!B:B,A988,Anlagenbewegungsdaten!C:C),3)</f>
        <v>0</v>
      </c>
      <c r="H988" s="332">
        <f>IF(ISBLANK(F988),ROUND(SUMIF(Anlagenbewegungsdaten!B:B,A988,Anlagenbewegungsdaten!D:D),2),ROUND(G988*F988%,2))</f>
        <v>0</v>
      </c>
      <c r="I988" s="332">
        <f>ROUND((H988-SUMIF(Anlagenbewegungsdaten!$B:$B,A988,Anlagenbewegungsdaten!D:D)),3)</f>
        <v>0</v>
      </c>
      <c r="J988" s="333" t="s">
        <v>5179</v>
      </c>
      <c r="K988" s="333" t="s">
        <v>5193</v>
      </c>
      <c r="L988" s="510">
        <v>12.65</v>
      </c>
      <c r="M988" s="330">
        <f>ROUND(SUMIF(Anlagenbewegungsdaten_AV!B:B,A988,Anlagenbewegungsdaten_AV!C:C),3)</f>
        <v>0</v>
      </c>
      <c r="N988" s="328">
        <f>IF(ISBLANK(L988),ROUND(SUMIF(Anlagenbewegungsdaten_AV!B:B,A988,Anlagenbewegungsdaten_AV!D:D),2),ROUND(M988*L988%,2))</f>
        <v>0</v>
      </c>
      <c r="O988" s="328">
        <f>ROUND(N988-SUMIF(Anlagenbewegungsdaten_AV!B:B,A988,Anlagenbewegungsdaten_AV!D:D),3)</f>
        <v>0</v>
      </c>
    </row>
    <row r="989" spans="1:15" ht="15" customHeight="1" x14ac:dyDescent="0.25">
      <c r="A989" s="260" t="s">
        <v>2508</v>
      </c>
      <c r="B989" s="165" t="s">
        <v>2108</v>
      </c>
      <c r="C989" s="166" t="s">
        <v>4208</v>
      </c>
      <c r="D989" s="165" t="s">
        <v>2509</v>
      </c>
      <c r="E989" s="165" t="s">
        <v>2483</v>
      </c>
      <c r="F989" s="180">
        <v>17.899999999999999</v>
      </c>
      <c r="G989" s="331">
        <f>ROUND(SUMIF(Anlagenbewegungsdaten!B:B,A989,Anlagenbewegungsdaten!C:C),3)</f>
        <v>0</v>
      </c>
      <c r="H989" s="332">
        <f>IF(ISBLANK(F989),ROUND(SUMIF(Anlagenbewegungsdaten!B:B,A989,Anlagenbewegungsdaten!D:D),2),ROUND(G989*F989%,2))</f>
        <v>0</v>
      </c>
      <c r="I989" s="332">
        <f>ROUND((H989-SUMIF(Anlagenbewegungsdaten!$B:$B,A989,Anlagenbewegungsdaten!D:D)),3)</f>
        <v>0</v>
      </c>
      <c r="J989" s="333" t="s">
        <v>5179</v>
      </c>
      <c r="K989" s="333" t="s">
        <v>5193</v>
      </c>
      <c r="L989" s="510">
        <v>14.32</v>
      </c>
      <c r="M989" s="330">
        <f>ROUND(SUMIF(Anlagenbewegungsdaten_AV!B:B,A989,Anlagenbewegungsdaten_AV!C:C),3)</f>
        <v>0</v>
      </c>
      <c r="N989" s="328">
        <f>IF(ISBLANK(L989),ROUND(SUMIF(Anlagenbewegungsdaten_AV!B:B,A989,Anlagenbewegungsdaten_AV!D:D),2),ROUND(M989*L989%,2))</f>
        <v>0</v>
      </c>
      <c r="O989" s="328">
        <f>ROUND(N989-SUMIF(Anlagenbewegungsdaten_AV!B:B,A989,Anlagenbewegungsdaten_AV!D:D),3)</f>
        <v>0</v>
      </c>
    </row>
    <row r="990" spans="1:15" ht="15" customHeight="1" x14ac:dyDescent="0.25">
      <c r="A990" s="259" t="s">
        <v>2510</v>
      </c>
      <c r="B990" s="166" t="s">
        <v>2108</v>
      </c>
      <c r="C990" s="166" t="s">
        <v>4208</v>
      </c>
      <c r="D990" s="166" t="s">
        <v>2511</v>
      </c>
      <c r="E990" s="166" t="s">
        <v>2486</v>
      </c>
      <c r="F990" s="180">
        <v>19.899999999999999</v>
      </c>
      <c r="G990" s="331">
        <f>ROUND(SUMIF(Anlagenbewegungsdaten!B:B,A990,Anlagenbewegungsdaten!C:C),3)</f>
        <v>0</v>
      </c>
      <c r="H990" s="332">
        <f>IF(ISBLANK(F990),ROUND(SUMIF(Anlagenbewegungsdaten!B:B,A990,Anlagenbewegungsdaten!D:D),2),ROUND(G990*F990%,2))</f>
        <v>0</v>
      </c>
      <c r="I990" s="332">
        <f>ROUND((H990-SUMIF(Anlagenbewegungsdaten!$B:$B,A990,Anlagenbewegungsdaten!D:D)),3)</f>
        <v>0</v>
      </c>
      <c r="J990" s="333" t="s">
        <v>5179</v>
      </c>
      <c r="K990" s="333" t="s">
        <v>5193</v>
      </c>
      <c r="L990" s="510">
        <v>15.92</v>
      </c>
      <c r="M990" s="330">
        <f>ROUND(SUMIF(Anlagenbewegungsdaten_AV!B:B,A990,Anlagenbewegungsdaten_AV!C:C),3)</f>
        <v>0</v>
      </c>
      <c r="N990" s="328">
        <f>IF(ISBLANK(L990),ROUND(SUMIF(Anlagenbewegungsdaten_AV!B:B,A990,Anlagenbewegungsdaten_AV!D:D),2),ROUND(M990*L990%,2))</f>
        <v>0</v>
      </c>
      <c r="O990" s="328">
        <f>ROUND(N990-SUMIF(Anlagenbewegungsdaten_AV!B:B,A990,Anlagenbewegungsdaten_AV!D:D),3)</f>
        <v>0</v>
      </c>
    </row>
    <row r="991" spans="1:15" ht="15" customHeight="1" x14ac:dyDescent="0.25">
      <c r="A991" s="261" t="s">
        <v>1843</v>
      </c>
      <c r="B991" s="171" t="s">
        <v>2108</v>
      </c>
      <c r="C991" s="171" t="s">
        <v>4208</v>
      </c>
      <c r="D991" s="172" t="s">
        <v>1844</v>
      </c>
      <c r="E991" s="172" t="s">
        <v>1560</v>
      </c>
      <c r="F991" s="287">
        <v>20.9</v>
      </c>
      <c r="G991" s="331">
        <f>ROUND(SUMIF(Anlagenbewegungsdaten!B:B,A991,Anlagenbewegungsdaten!C:C),3)</f>
        <v>0</v>
      </c>
      <c r="H991" s="332">
        <f>IF(ISBLANK(F991),ROUND(SUMIF(Anlagenbewegungsdaten!B:B,A991,Anlagenbewegungsdaten!D:D),2),ROUND(G991*F991%,2))</f>
        <v>0</v>
      </c>
      <c r="I991" s="332">
        <f>ROUND((H991-SUMIF(Anlagenbewegungsdaten!$B:$B,A991,Anlagenbewegungsdaten!D:D)),3)</f>
        <v>0</v>
      </c>
      <c r="J991" s="333" t="s">
        <v>5179</v>
      </c>
      <c r="K991" s="333" t="s">
        <v>5193</v>
      </c>
      <c r="L991" s="510">
        <v>16.72</v>
      </c>
      <c r="M991" s="330">
        <f>ROUND(SUMIF(Anlagenbewegungsdaten_AV!B:B,A991,Anlagenbewegungsdaten_AV!C:C),3)</f>
        <v>0</v>
      </c>
      <c r="N991" s="328">
        <f>IF(ISBLANK(L991),ROUND(SUMIF(Anlagenbewegungsdaten_AV!B:B,A991,Anlagenbewegungsdaten_AV!D:D),2),ROUND(M991*L991%,2))</f>
        <v>0</v>
      </c>
      <c r="O991" s="328">
        <f>ROUND(N991-SUMIF(Anlagenbewegungsdaten_AV!B:B,A991,Anlagenbewegungsdaten_AV!D:D),3)</f>
        <v>0</v>
      </c>
    </row>
    <row r="992" spans="1:15" ht="15" customHeight="1" x14ac:dyDescent="0.25">
      <c r="A992" s="261" t="s">
        <v>1845</v>
      </c>
      <c r="B992" s="171" t="s">
        <v>2108</v>
      </c>
      <c r="C992" s="171" t="s">
        <v>4208</v>
      </c>
      <c r="D992" s="172" t="s">
        <v>1846</v>
      </c>
      <c r="E992" s="172" t="s">
        <v>1563</v>
      </c>
      <c r="F992" s="287">
        <v>20.9</v>
      </c>
      <c r="G992" s="331">
        <f>ROUND(SUMIF(Anlagenbewegungsdaten!B:B,A992,Anlagenbewegungsdaten!C:C),3)</f>
        <v>0</v>
      </c>
      <c r="H992" s="332">
        <f>IF(ISBLANK(F992),ROUND(SUMIF(Anlagenbewegungsdaten!B:B,A992,Anlagenbewegungsdaten!D:D),2),ROUND(G992*F992%,2))</f>
        <v>0</v>
      </c>
      <c r="I992" s="332">
        <f>ROUND((H992-SUMIF(Anlagenbewegungsdaten!$B:$B,A992,Anlagenbewegungsdaten!D:D)),3)</f>
        <v>0</v>
      </c>
      <c r="J992" s="333" t="s">
        <v>5179</v>
      </c>
      <c r="K992" s="333" t="s">
        <v>5193</v>
      </c>
      <c r="L992" s="510">
        <v>16.72</v>
      </c>
      <c r="M992" s="330">
        <f>ROUND(SUMIF(Anlagenbewegungsdaten_AV!B:B,A992,Anlagenbewegungsdaten_AV!C:C),3)</f>
        <v>0</v>
      </c>
      <c r="N992" s="328">
        <f>IF(ISBLANK(L992),ROUND(SUMIF(Anlagenbewegungsdaten_AV!B:B,A992,Anlagenbewegungsdaten_AV!D:D),2),ROUND(M992*L992%,2))</f>
        <v>0</v>
      </c>
      <c r="O992" s="328">
        <f>ROUND(N992-SUMIF(Anlagenbewegungsdaten_AV!B:B,A992,Anlagenbewegungsdaten_AV!D:D),3)</f>
        <v>0</v>
      </c>
    </row>
    <row r="993" spans="1:15" ht="15" customHeight="1" x14ac:dyDescent="0.25">
      <c r="A993" s="261" t="s">
        <v>2753</v>
      </c>
      <c r="B993" s="171" t="s">
        <v>2108</v>
      </c>
      <c r="C993" s="171" t="s">
        <v>4208</v>
      </c>
      <c r="D993" s="172" t="s">
        <v>2754</v>
      </c>
      <c r="E993" s="172" t="s">
        <v>2576</v>
      </c>
      <c r="F993" s="287">
        <v>20.87</v>
      </c>
      <c r="G993" s="331">
        <f>ROUND(SUMIF(Anlagenbewegungsdaten!B:B,A993,Anlagenbewegungsdaten!C:C),3)</f>
        <v>0</v>
      </c>
      <c r="H993" s="332">
        <f>IF(ISBLANK(F993),ROUND(SUMIF(Anlagenbewegungsdaten!B:B,A993,Anlagenbewegungsdaten!D:D),2),ROUND(G993*F993%,2))</f>
        <v>0</v>
      </c>
      <c r="I993" s="332">
        <f>ROUND((H993-SUMIF(Anlagenbewegungsdaten!$B:$B,A993,Anlagenbewegungsdaten!D:D)),3)</f>
        <v>0</v>
      </c>
      <c r="J993" s="333" t="s">
        <v>5179</v>
      </c>
      <c r="K993" s="333" t="s">
        <v>5193</v>
      </c>
      <c r="L993" s="510">
        <v>16.7</v>
      </c>
      <c r="M993" s="330">
        <f>ROUND(SUMIF(Anlagenbewegungsdaten_AV!B:B,A993,Anlagenbewegungsdaten_AV!C:C),3)</f>
        <v>0</v>
      </c>
      <c r="N993" s="328">
        <f>IF(ISBLANK(L993),ROUND(SUMIF(Anlagenbewegungsdaten_AV!B:B,A993,Anlagenbewegungsdaten_AV!D:D),2),ROUND(M993*L993%,2))</f>
        <v>0</v>
      </c>
      <c r="O993" s="328">
        <f>ROUND(N993-SUMIF(Anlagenbewegungsdaten_AV!B:B,A993,Anlagenbewegungsdaten_AV!D:D),3)</f>
        <v>0</v>
      </c>
    </row>
    <row r="994" spans="1:15" ht="15" customHeight="1" x14ac:dyDescent="0.25">
      <c r="A994" s="261" t="s">
        <v>3497</v>
      </c>
      <c r="B994" s="171" t="s">
        <v>2108</v>
      </c>
      <c r="C994" s="171" t="s">
        <v>4208</v>
      </c>
      <c r="D994" s="172" t="s">
        <v>3498</v>
      </c>
      <c r="E994" s="172" t="s">
        <v>3320</v>
      </c>
      <c r="F994" s="287">
        <v>20.84</v>
      </c>
      <c r="G994" s="331">
        <f>ROUND(SUMIF(Anlagenbewegungsdaten!B:B,A994,Anlagenbewegungsdaten!C:C),3)</f>
        <v>0</v>
      </c>
      <c r="H994" s="332">
        <f>IF(ISBLANK(F994),ROUND(SUMIF(Anlagenbewegungsdaten!B:B,A994,Anlagenbewegungsdaten!D:D),2),ROUND(G994*F994%,2))</f>
        <v>0</v>
      </c>
      <c r="I994" s="332">
        <f>ROUND((H994-SUMIF(Anlagenbewegungsdaten!$B:$B,A994,Anlagenbewegungsdaten!D:D)),3)</f>
        <v>0</v>
      </c>
      <c r="J994" s="333" t="s">
        <v>5179</v>
      </c>
      <c r="K994" s="333" t="s">
        <v>5193</v>
      </c>
      <c r="L994" s="510">
        <v>16.670000000000002</v>
      </c>
      <c r="M994" s="330">
        <f>ROUND(SUMIF(Anlagenbewegungsdaten_AV!B:B,A994,Anlagenbewegungsdaten_AV!C:C),3)</f>
        <v>0</v>
      </c>
      <c r="N994" s="328">
        <f>IF(ISBLANK(L994),ROUND(SUMIF(Anlagenbewegungsdaten_AV!B:B,A994,Anlagenbewegungsdaten_AV!D:D),2),ROUND(M994*L994%,2))</f>
        <v>0</v>
      </c>
      <c r="O994" s="328">
        <f>ROUND(N994-SUMIF(Anlagenbewegungsdaten_AV!B:B,A994,Anlagenbewegungsdaten_AV!D:D),3)</f>
        <v>0</v>
      </c>
    </row>
    <row r="995" spans="1:15" ht="15" customHeight="1" x14ac:dyDescent="0.25">
      <c r="A995" s="273" t="s">
        <v>4271</v>
      </c>
      <c r="B995" s="192" t="s">
        <v>2108</v>
      </c>
      <c r="C995" s="192" t="s">
        <v>4208</v>
      </c>
      <c r="D995" s="191" t="s">
        <v>4272</v>
      </c>
      <c r="E995" s="191" t="s">
        <v>4093</v>
      </c>
      <c r="F995" s="288">
        <v>20.810000000000002</v>
      </c>
      <c r="G995" s="331">
        <f>ROUND(SUMIF(Anlagenbewegungsdaten!B:B,A995,Anlagenbewegungsdaten!C:C),3)</f>
        <v>0</v>
      </c>
      <c r="H995" s="332">
        <f>IF(ISBLANK(F995),ROUND(SUMIF(Anlagenbewegungsdaten!B:B,A995,Anlagenbewegungsdaten!D:D),2),ROUND(G995*F995%,2))</f>
        <v>0</v>
      </c>
      <c r="I995" s="332">
        <f>ROUND((H995-SUMIF(Anlagenbewegungsdaten!$B:$B,A995,Anlagenbewegungsdaten!D:D)),3)</f>
        <v>0</v>
      </c>
      <c r="J995" s="333" t="s">
        <v>5179</v>
      </c>
      <c r="K995" s="333" t="s">
        <v>5193</v>
      </c>
      <c r="L995" s="510">
        <v>16.649999999999999</v>
      </c>
      <c r="M995" s="330">
        <f>ROUND(SUMIF(Anlagenbewegungsdaten_AV!B:B,A995,Anlagenbewegungsdaten_AV!C:C),3)</f>
        <v>0</v>
      </c>
      <c r="N995" s="328">
        <f>IF(ISBLANK(L995),ROUND(SUMIF(Anlagenbewegungsdaten_AV!B:B,A995,Anlagenbewegungsdaten_AV!D:D),2),ROUND(M995*L995%,2))</f>
        <v>0</v>
      </c>
      <c r="O995" s="328">
        <f>ROUND(N995-SUMIF(Anlagenbewegungsdaten_AV!B:B,A995,Anlagenbewegungsdaten_AV!D:D),3)</f>
        <v>0</v>
      </c>
    </row>
    <row r="996" spans="1:15" ht="15" customHeight="1" x14ac:dyDescent="0.25">
      <c r="A996" s="261" t="s">
        <v>1847</v>
      </c>
      <c r="B996" s="171" t="s">
        <v>2108</v>
      </c>
      <c r="C996" s="171" t="s">
        <v>4208</v>
      </c>
      <c r="D996" s="172" t="s">
        <v>1848</v>
      </c>
      <c r="E996" s="171" t="s">
        <v>2483</v>
      </c>
      <c r="F996" s="287">
        <v>18.899999999999999</v>
      </c>
      <c r="G996" s="331">
        <f>ROUND(SUMIF(Anlagenbewegungsdaten!B:B,A996,Anlagenbewegungsdaten!C:C),3)</f>
        <v>0</v>
      </c>
      <c r="H996" s="332">
        <f>IF(ISBLANK(F996),ROUND(SUMIF(Anlagenbewegungsdaten!B:B,A996,Anlagenbewegungsdaten!D:D),2),ROUND(G996*F996%,2))</f>
        <v>0</v>
      </c>
      <c r="I996" s="332">
        <f>ROUND((H996-SUMIF(Anlagenbewegungsdaten!$B:$B,A996,Anlagenbewegungsdaten!D:D)),3)</f>
        <v>0</v>
      </c>
      <c r="J996" s="333" t="s">
        <v>5179</v>
      </c>
      <c r="K996" s="333" t="s">
        <v>5193</v>
      </c>
      <c r="L996" s="510">
        <v>15.12</v>
      </c>
      <c r="M996" s="330">
        <f>ROUND(SUMIF(Anlagenbewegungsdaten_AV!B:B,A996,Anlagenbewegungsdaten_AV!C:C),3)</f>
        <v>0</v>
      </c>
      <c r="N996" s="328">
        <f>IF(ISBLANK(L996),ROUND(SUMIF(Anlagenbewegungsdaten_AV!B:B,A996,Anlagenbewegungsdaten_AV!D:D),2),ROUND(M996*L996%,2))</f>
        <v>0</v>
      </c>
      <c r="O996" s="328">
        <f>ROUND(N996-SUMIF(Anlagenbewegungsdaten_AV!B:B,A996,Anlagenbewegungsdaten_AV!D:D),3)</f>
        <v>0</v>
      </c>
    </row>
    <row r="997" spans="1:15" ht="15" customHeight="1" x14ac:dyDescent="0.25">
      <c r="A997" s="261" t="s">
        <v>1849</v>
      </c>
      <c r="B997" s="171" t="s">
        <v>2108</v>
      </c>
      <c r="C997" s="171" t="s">
        <v>4208</v>
      </c>
      <c r="D997" s="172" t="s">
        <v>1850</v>
      </c>
      <c r="E997" s="171" t="s">
        <v>2486</v>
      </c>
      <c r="F997" s="287">
        <v>20.9</v>
      </c>
      <c r="G997" s="331">
        <f>ROUND(SUMIF(Anlagenbewegungsdaten!B:B,A997,Anlagenbewegungsdaten!C:C),3)</f>
        <v>0</v>
      </c>
      <c r="H997" s="332">
        <f>IF(ISBLANK(F997),ROUND(SUMIF(Anlagenbewegungsdaten!B:B,A997,Anlagenbewegungsdaten!D:D),2),ROUND(G997*F997%,2))</f>
        <v>0</v>
      </c>
      <c r="I997" s="332">
        <f>ROUND((H997-SUMIF(Anlagenbewegungsdaten!$B:$B,A997,Anlagenbewegungsdaten!D:D)),3)</f>
        <v>0</v>
      </c>
      <c r="J997" s="333" t="s">
        <v>5179</v>
      </c>
      <c r="K997" s="333" t="s">
        <v>5193</v>
      </c>
      <c r="L997" s="510">
        <v>16.72</v>
      </c>
      <c r="M997" s="330">
        <f>ROUND(SUMIF(Anlagenbewegungsdaten_AV!B:B,A997,Anlagenbewegungsdaten_AV!C:C),3)</f>
        <v>0</v>
      </c>
      <c r="N997" s="328">
        <f>IF(ISBLANK(L997),ROUND(SUMIF(Anlagenbewegungsdaten_AV!B:B,A997,Anlagenbewegungsdaten_AV!D:D),2),ROUND(M997*L997%,2))</f>
        <v>0</v>
      </c>
      <c r="O997" s="328">
        <f>ROUND(N997-SUMIF(Anlagenbewegungsdaten_AV!B:B,A997,Anlagenbewegungsdaten_AV!D:D),3)</f>
        <v>0</v>
      </c>
    </row>
    <row r="998" spans="1:15" ht="15" customHeight="1" x14ac:dyDescent="0.25">
      <c r="A998" s="261" t="s">
        <v>1851</v>
      </c>
      <c r="B998" s="171" t="s">
        <v>2108</v>
      </c>
      <c r="C998" s="171" t="s">
        <v>4208</v>
      </c>
      <c r="D998" s="172" t="s">
        <v>1852</v>
      </c>
      <c r="E998" s="172" t="s">
        <v>1560</v>
      </c>
      <c r="F998" s="287">
        <v>21.9</v>
      </c>
      <c r="G998" s="331">
        <f>ROUND(SUMIF(Anlagenbewegungsdaten!B:B,A998,Anlagenbewegungsdaten!C:C),3)</f>
        <v>0</v>
      </c>
      <c r="H998" s="332">
        <f>IF(ISBLANK(F998),ROUND(SUMIF(Anlagenbewegungsdaten!B:B,A998,Anlagenbewegungsdaten!D:D),2),ROUND(G998*F998%,2))</f>
        <v>0</v>
      </c>
      <c r="I998" s="332">
        <f>ROUND((H998-SUMIF(Anlagenbewegungsdaten!$B:$B,A998,Anlagenbewegungsdaten!D:D)),3)</f>
        <v>0</v>
      </c>
      <c r="J998" s="333" t="s">
        <v>5179</v>
      </c>
      <c r="K998" s="333" t="s">
        <v>5193</v>
      </c>
      <c r="L998" s="510">
        <v>17.52</v>
      </c>
      <c r="M998" s="330">
        <f>ROUND(SUMIF(Anlagenbewegungsdaten_AV!B:B,A998,Anlagenbewegungsdaten_AV!C:C),3)</f>
        <v>0</v>
      </c>
      <c r="N998" s="328">
        <f>IF(ISBLANK(L998),ROUND(SUMIF(Anlagenbewegungsdaten_AV!B:B,A998,Anlagenbewegungsdaten_AV!D:D),2),ROUND(M998*L998%,2))</f>
        <v>0</v>
      </c>
      <c r="O998" s="328">
        <f>ROUND(N998-SUMIF(Anlagenbewegungsdaten_AV!B:B,A998,Anlagenbewegungsdaten_AV!D:D),3)</f>
        <v>0</v>
      </c>
    </row>
    <row r="999" spans="1:15" ht="15" customHeight="1" x14ac:dyDescent="0.25">
      <c r="A999" s="261" t="s">
        <v>1853</v>
      </c>
      <c r="B999" s="171" t="s">
        <v>2108</v>
      </c>
      <c r="C999" s="171" t="s">
        <v>4208</v>
      </c>
      <c r="D999" s="172" t="s">
        <v>1854</v>
      </c>
      <c r="E999" s="172" t="s">
        <v>1563</v>
      </c>
      <c r="F999" s="287">
        <v>21.9</v>
      </c>
      <c r="G999" s="331">
        <f>ROUND(SUMIF(Anlagenbewegungsdaten!B:B,A999,Anlagenbewegungsdaten!C:C),3)</f>
        <v>0</v>
      </c>
      <c r="H999" s="332">
        <f>IF(ISBLANK(F999),ROUND(SUMIF(Anlagenbewegungsdaten!B:B,A999,Anlagenbewegungsdaten!D:D),2),ROUND(G999*F999%,2))</f>
        <v>0</v>
      </c>
      <c r="I999" s="332">
        <f>ROUND((H999-SUMIF(Anlagenbewegungsdaten!$B:$B,A999,Anlagenbewegungsdaten!D:D)),3)</f>
        <v>0</v>
      </c>
      <c r="J999" s="333" t="s">
        <v>5179</v>
      </c>
      <c r="K999" s="333" t="s">
        <v>5193</v>
      </c>
      <c r="L999" s="510">
        <v>17.52</v>
      </c>
      <c r="M999" s="330">
        <f>ROUND(SUMIF(Anlagenbewegungsdaten_AV!B:B,A999,Anlagenbewegungsdaten_AV!C:C),3)</f>
        <v>0</v>
      </c>
      <c r="N999" s="328">
        <f>IF(ISBLANK(L999),ROUND(SUMIF(Anlagenbewegungsdaten_AV!B:B,A999,Anlagenbewegungsdaten_AV!D:D),2),ROUND(M999*L999%,2))</f>
        <v>0</v>
      </c>
      <c r="O999" s="328">
        <f>ROUND(N999-SUMIF(Anlagenbewegungsdaten_AV!B:B,A999,Anlagenbewegungsdaten_AV!D:D),3)</f>
        <v>0</v>
      </c>
    </row>
    <row r="1000" spans="1:15" ht="15" customHeight="1" x14ac:dyDescent="0.25">
      <c r="A1000" s="261" t="s">
        <v>2755</v>
      </c>
      <c r="B1000" s="171" t="s">
        <v>2108</v>
      </c>
      <c r="C1000" s="171" t="s">
        <v>4208</v>
      </c>
      <c r="D1000" s="172" t="s">
        <v>2756</v>
      </c>
      <c r="E1000" s="172" t="s">
        <v>2576</v>
      </c>
      <c r="F1000" s="287">
        <v>21.87</v>
      </c>
      <c r="G1000" s="331">
        <f>ROUND(SUMIF(Anlagenbewegungsdaten!B:B,A1000,Anlagenbewegungsdaten!C:C),3)</f>
        <v>0</v>
      </c>
      <c r="H1000" s="332">
        <f>IF(ISBLANK(F1000),ROUND(SUMIF(Anlagenbewegungsdaten!B:B,A1000,Anlagenbewegungsdaten!D:D),2),ROUND(G1000*F1000%,2))</f>
        <v>0</v>
      </c>
      <c r="I1000" s="332">
        <f>ROUND((H1000-SUMIF(Anlagenbewegungsdaten!$B:$B,A1000,Anlagenbewegungsdaten!D:D)),3)</f>
        <v>0</v>
      </c>
      <c r="J1000" s="333" t="s">
        <v>5179</v>
      </c>
      <c r="K1000" s="333" t="s">
        <v>5193</v>
      </c>
      <c r="L1000" s="510">
        <v>17.5</v>
      </c>
      <c r="M1000" s="330">
        <f>ROUND(SUMIF(Anlagenbewegungsdaten_AV!B:B,A1000,Anlagenbewegungsdaten_AV!C:C),3)</f>
        <v>0</v>
      </c>
      <c r="N1000" s="328">
        <f>IF(ISBLANK(L1000),ROUND(SUMIF(Anlagenbewegungsdaten_AV!B:B,A1000,Anlagenbewegungsdaten_AV!D:D),2),ROUND(M1000*L1000%,2))</f>
        <v>0</v>
      </c>
      <c r="O1000" s="328">
        <f>ROUND(N1000-SUMIF(Anlagenbewegungsdaten_AV!B:B,A1000,Anlagenbewegungsdaten_AV!D:D),3)</f>
        <v>0</v>
      </c>
    </row>
    <row r="1001" spans="1:15" ht="15" customHeight="1" x14ac:dyDescent="0.25">
      <c r="A1001" s="261" t="s">
        <v>3499</v>
      </c>
      <c r="B1001" s="171" t="s">
        <v>2108</v>
      </c>
      <c r="C1001" s="171" t="s">
        <v>4208</v>
      </c>
      <c r="D1001" s="172" t="s">
        <v>3500</v>
      </c>
      <c r="E1001" s="172" t="s">
        <v>3320</v>
      </c>
      <c r="F1001" s="287">
        <v>21.84</v>
      </c>
      <c r="G1001" s="331">
        <f>ROUND(SUMIF(Anlagenbewegungsdaten!B:B,A1001,Anlagenbewegungsdaten!C:C),3)</f>
        <v>0</v>
      </c>
      <c r="H1001" s="332">
        <f>IF(ISBLANK(F1001),ROUND(SUMIF(Anlagenbewegungsdaten!B:B,A1001,Anlagenbewegungsdaten!D:D),2),ROUND(G1001*F1001%,2))</f>
        <v>0</v>
      </c>
      <c r="I1001" s="332">
        <f>ROUND((H1001-SUMIF(Anlagenbewegungsdaten!$B:$B,A1001,Anlagenbewegungsdaten!D:D)),3)</f>
        <v>0</v>
      </c>
      <c r="J1001" s="333" t="s">
        <v>5179</v>
      </c>
      <c r="K1001" s="333" t="s">
        <v>5193</v>
      </c>
      <c r="L1001" s="510">
        <v>17.47</v>
      </c>
      <c r="M1001" s="330">
        <f>ROUND(SUMIF(Anlagenbewegungsdaten_AV!B:B,A1001,Anlagenbewegungsdaten_AV!C:C),3)</f>
        <v>0</v>
      </c>
      <c r="N1001" s="328">
        <f>IF(ISBLANK(L1001),ROUND(SUMIF(Anlagenbewegungsdaten_AV!B:B,A1001,Anlagenbewegungsdaten_AV!D:D),2),ROUND(M1001*L1001%,2))</f>
        <v>0</v>
      </c>
      <c r="O1001" s="328">
        <f>ROUND(N1001-SUMIF(Anlagenbewegungsdaten_AV!B:B,A1001,Anlagenbewegungsdaten_AV!D:D),3)</f>
        <v>0</v>
      </c>
    </row>
    <row r="1002" spans="1:15" ht="15" customHeight="1" x14ac:dyDescent="0.25">
      <c r="A1002" s="273" t="s">
        <v>4273</v>
      </c>
      <c r="B1002" s="192" t="s">
        <v>2108</v>
      </c>
      <c r="C1002" s="192" t="s">
        <v>4208</v>
      </c>
      <c r="D1002" s="191" t="s">
        <v>4274</v>
      </c>
      <c r="E1002" s="191" t="s">
        <v>4093</v>
      </c>
      <c r="F1002" s="288">
        <v>21.810000000000002</v>
      </c>
      <c r="G1002" s="331">
        <f>ROUND(SUMIF(Anlagenbewegungsdaten!B:B,A1002,Anlagenbewegungsdaten!C:C),3)</f>
        <v>0</v>
      </c>
      <c r="H1002" s="332">
        <f>IF(ISBLANK(F1002),ROUND(SUMIF(Anlagenbewegungsdaten!B:B,A1002,Anlagenbewegungsdaten!D:D),2),ROUND(G1002*F1002%,2))</f>
        <v>0</v>
      </c>
      <c r="I1002" s="332">
        <f>ROUND((H1002-SUMIF(Anlagenbewegungsdaten!$B:$B,A1002,Anlagenbewegungsdaten!D:D)),3)</f>
        <v>0</v>
      </c>
      <c r="J1002" s="333" t="s">
        <v>5179</v>
      </c>
      <c r="K1002" s="333" t="s">
        <v>5193</v>
      </c>
      <c r="L1002" s="510">
        <v>17.45</v>
      </c>
      <c r="M1002" s="330">
        <f>ROUND(SUMIF(Anlagenbewegungsdaten_AV!B:B,A1002,Anlagenbewegungsdaten_AV!C:C),3)</f>
        <v>0</v>
      </c>
      <c r="N1002" s="328">
        <f>IF(ISBLANK(L1002),ROUND(SUMIF(Anlagenbewegungsdaten_AV!B:B,A1002,Anlagenbewegungsdaten_AV!D:D),2),ROUND(M1002*L1002%,2))</f>
        <v>0</v>
      </c>
      <c r="O1002" s="328">
        <f>ROUND(N1002-SUMIF(Anlagenbewegungsdaten_AV!B:B,A1002,Anlagenbewegungsdaten_AV!D:D),3)</f>
        <v>0</v>
      </c>
    </row>
    <row r="1003" spans="1:15" ht="15" customHeight="1" x14ac:dyDescent="0.25">
      <c r="A1003" s="261" t="s">
        <v>1855</v>
      </c>
      <c r="B1003" s="172" t="s">
        <v>2108</v>
      </c>
      <c r="C1003" s="172" t="s">
        <v>4208</v>
      </c>
      <c r="D1003" s="172" t="s">
        <v>1856</v>
      </c>
      <c r="E1003" s="172" t="s">
        <v>2483</v>
      </c>
      <c r="F1003" s="287">
        <v>18.899999999999999</v>
      </c>
      <c r="G1003" s="331">
        <f>ROUND(SUMIF(Anlagenbewegungsdaten!B:B,A1003,Anlagenbewegungsdaten!C:C),3)</f>
        <v>0</v>
      </c>
      <c r="H1003" s="332">
        <f>IF(ISBLANK(F1003),ROUND(SUMIF(Anlagenbewegungsdaten!B:B,A1003,Anlagenbewegungsdaten!D:D),2),ROUND(G1003*F1003%,2))</f>
        <v>0</v>
      </c>
      <c r="I1003" s="332">
        <f>ROUND((H1003-SUMIF(Anlagenbewegungsdaten!$B:$B,A1003,Anlagenbewegungsdaten!D:D)),3)</f>
        <v>0</v>
      </c>
      <c r="J1003" s="333" t="s">
        <v>5179</v>
      </c>
      <c r="K1003" s="333" t="s">
        <v>5193</v>
      </c>
      <c r="L1003" s="510">
        <v>15.12</v>
      </c>
      <c r="M1003" s="330">
        <f>ROUND(SUMIF(Anlagenbewegungsdaten_AV!B:B,A1003,Anlagenbewegungsdaten_AV!C:C),3)</f>
        <v>0</v>
      </c>
      <c r="N1003" s="328">
        <f>IF(ISBLANK(L1003),ROUND(SUMIF(Anlagenbewegungsdaten_AV!B:B,A1003,Anlagenbewegungsdaten_AV!D:D),2),ROUND(M1003*L1003%,2))</f>
        <v>0</v>
      </c>
      <c r="O1003" s="328">
        <f>ROUND(N1003-SUMIF(Anlagenbewegungsdaten_AV!B:B,A1003,Anlagenbewegungsdaten_AV!D:D),3)</f>
        <v>0</v>
      </c>
    </row>
    <row r="1004" spans="1:15" ht="15" customHeight="1" x14ac:dyDescent="0.25">
      <c r="A1004" s="261" t="s">
        <v>1857</v>
      </c>
      <c r="B1004" s="172" t="s">
        <v>2108</v>
      </c>
      <c r="C1004" s="172" t="s">
        <v>4208</v>
      </c>
      <c r="D1004" s="172" t="s">
        <v>1858</v>
      </c>
      <c r="E1004" s="172" t="s">
        <v>2486</v>
      </c>
      <c r="F1004" s="287">
        <v>20.9</v>
      </c>
      <c r="G1004" s="331">
        <f>ROUND(SUMIF(Anlagenbewegungsdaten!B:B,A1004,Anlagenbewegungsdaten!C:C),3)</f>
        <v>0</v>
      </c>
      <c r="H1004" s="332">
        <f>IF(ISBLANK(F1004),ROUND(SUMIF(Anlagenbewegungsdaten!B:B,A1004,Anlagenbewegungsdaten!D:D),2),ROUND(G1004*F1004%,2))</f>
        <v>0</v>
      </c>
      <c r="I1004" s="332">
        <f>ROUND((H1004-SUMIF(Anlagenbewegungsdaten!$B:$B,A1004,Anlagenbewegungsdaten!D:D)),3)</f>
        <v>0</v>
      </c>
      <c r="J1004" s="333" t="s">
        <v>5179</v>
      </c>
      <c r="K1004" s="333" t="s">
        <v>5193</v>
      </c>
      <c r="L1004" s="510">
        <v>16.72</v>
      </c>
      <c r="M1004" s="330">
        <f>ROUND(SUMIF(Anlagenbewegungsdaten_AV!B:B,A1004,Anlagenbewegungsdaten_AV!C:C),3)</f>
        <v>0</v>
      </c>
      <c r="N1004" s="328">
        <f>IF(ISBLANK(L1004),ROUND(SUMIF(Anlagenbewegungsdaten_AV!B:B,A1004,Anlagenbewegungsdaten_AV!D:D),2),ROUND(M1004*L1004%,2))</f>
        <v>0</v>
      </c>
      <c r="O1004" s="328">
        <f>ROUND(N1004-SUMIF(Anlagenbewegungsdaten_AV!B:B,A1004,Anlagenbewegungsdaten_AV!D:D),3)</f>
        <v>0</v>
      </c>
    </row>
    <row r="1005" spans="1:15" ht="15" customHeight="1" x14ac:dyDescent="0.25">
      <c r="A1005" s="261" t="s">
        <v>1859</v>
      </c>
      <c r="B1005" s="172" t="s">
        <v>2108</v>
      </c>
      <c r="C1005" s="172" t="s">
        <v>4208</v>
      </c>
      <c r="D1005" s="172" t="s">
        <v>1860</v>
      </c>
      <c r="E1005" s="172" t="s">
        <v>1560</v>
      </c>
      <c r="F1005" s="287">
        <v>21.9</v>
      </c>
      <c r="G1005" s="331">
        <f>ROUND(SUMIF(Anlagenbewegungsdaten!B:B,A1005,Anlagenbewegungsdaten!C:C),3)</f>
        <v>0</v>
      </c>
      <c r="H1005" s="332">
        <f>IF(ISBLANK(F1005),ROUND(SUMIF(Anlagenbewegungsdaten!B:B,A1005,Anlagenbewegungsdaten!D:D),2),ROUND(G1005*F1005%,2))</f>
        <v>0</v>
      </c>
      <c r="I1005" s="332">
        <f>ROUND((H1005-SUMIF(Anlagenbewegungsdaten!$B:$B,A1005,Anlagenbewegungsdaten!D:D)),3)</f>
        <v>0</v>
      </c>
      <c r="J1005" s="333" t="s">
        <v>5179</v>
      </c>
      <c r="K1005" s="333" t="s">
        <v>5193</v>
      </c>
      <c r="L1005" s="510">
        <v>17.52</v>
      </c>
      <c r="M1005" s="330">
        <f>ROUND(SUMIF(Anlagenbewegungsdaten_AV!B:B,A1005,Anlagenbewegungsdaten_AV!C:C),3)</f>
        <v>0</v>
      </c>
      <c r="N1005" s="328">
        <f>IF(ISBLANK(L1005),ROUND(SUMIF(Anlagenbewegungsdaten_AV!B:B,A1005,Anlagenbewegungsdaten_AV!D:D),2),ROUND(M1005*L1005%,2))</f>
        <v>0</v>
      </c>
      <c r="O1005" s="328">
        <f>ROUND(N1005-SUMIF(Anlagenbewegungsdaten_AV!B:B,A1005,Anlagenbewegungsdaten_AV!D:D),3)</f>
        <v>0</v>
      </c>
    </row>
    <row r="1006" spans="1:15" ht="15" customHeight="1" x14ac:dyDescent="0.25">
      <c r="A1006" s="261" t="s">
        <v>1861</v>
      </c>
      <c r="B1006" s="172" t="s">
        <v>2108</v>
      </c>
      <c r="C1006" s="172" t="s">
        <v>4208</v>
      </c>
      <c r="D1006" s="172" t="s">
        <v>1862</v>
      </c>
      <c r="E1006" s="172" t="s">
        <v>1563</v>
      </c>
      <c r="F1006" s="287">
        <v>21.9</v>
      </c>
      <c r="G1006" s="331">
        <f>ROUND(SUMIF(Anlagenbewegungsdaten!B:B,A1006,Anlagenbewegungsdaten!C:C),3)</f>
        <v>0</v>
      </c>
      <c r="H1006" s="332">
        <f>IF(ISBLANK(F1006),ROUND(SUMIF(Anlagenbewegungsdaten!B:B,A1006,Anlagenbewegungsdaten!D:D),2),ROUND(G1006*F1006%,2))</f>
        <v>0</v>
      </c>
      <c r="I1006" s="332">
        <f>ROUND((H1006-SUMIF(Anlagenbewegungsdaten!$B:$B,A1006,Anlagenbewegungsdaten!D:D)),3)</f>
        <v>0</v>
      </c>
      <c r="J1006" s="333" t="s">
        <v>5179</v>
      </c>
      <c r="K1006" s="333" t="s">
        <v>5193</v>
      </c>
      <c r="L1006" s="510">
        <v>17.52</v>
      </c>
      <c r="M1006" s="330">
        <f>ROUND(SUMIF(Anlagenbewegungsdaten_AV!B:B,A1006,Anlagenbewegungsdaten_AV!C:C),3)</f>
        <v>0</v>
      </c>
      <c r="N1006" s="328">
        <f>IF(ISBLANK(L1006),ROUND(SUMIF(Anlagenbewegungsdaten_AV!B:B,A1006,Anlagenbewegungsdaten_AV!D:D),2),ROUND(M1006*L1006%,2))</f>
        <v>0</v>
      </c>
      <c r="O1006" s="328">
        <f>ROUND(N1006-SUMIF(Anlagenbewegungsdaten_AV!B:B,A1006,Anlagenbewegungsdaten_AV!D:D),3)</f>
        <v>0</v>
      </c>
    </row>
    <row r="1007" spans="1:15" ht="15" customHeight="1" x14ac:dyDescent="0.25">
      <c r="A1007" s="261" t="s">
        <v>2757</v>
      </c>
      <c r="B1007" s="172" t="s">
        <v>2108</v>
      </c>
      <c r="C1007" s="172" t="s">
        <v>4208</v>
      </c>
      <c r="D1007" s="172" t="s">
        <v>2758</v>
      </c>
      <c r="E1007" s="172" t="s">
        <v>2576</v>
      </c>
      <c r="F1007" s="287">
        <v>21.87</v>
      </c>
      <c r="G1007" s="331">
        <f>ROUND(SUMIF(Anlagenbewegungsdaten!B:B,A1007,Anlagenbewegungsdaten!C:C),3)</f>
        <v>0</v>
      </c>
      <c r="H1007" s="332">
        <f>IF(ISBLANK(F1007),ROUND(SUMIF(Anlagenbewegungsdaten!B:B,A1007,Anlagenbewegungsdaten!D:D),2),ROUND(G1007*F1007%,2))</f>
        <v>0</v>
      </c>
      <c r="I1007" s="332">
        <f>ROUND((H1007-SUMIF(Anlagenbewegungsdaten!$B:$B,A1007,Anlagenbewegungsdaten!D:D)),3)</f>
        <v>0</v>
      </c>
      <c r="J1007" s="333" t="s">
        <v>5179</v>
      </c>
      <c r="K1007" s="333" t="s">
        <v>5193</v>
      </c>
      <c r="L1007" s="510">
        <v>17.5</v>
      </c>
      <c r="M1007" s="330">
        <f>ROUND(SUMIF(Anlagenbewegungsdaten_AV!B:B,A1007,Anlagenbewegungsdaten_AV!C:C),3)</f>
        <v>0</v>
      </c>
      <c r="N1007" s="328">
        <f>IF(ISBLANK(L1007),ROUND(SUMIF(Anlagenbewegungsdaten_AV!B:B,A1007,Anlagenbewegungsdaten_AV!D:D),2),ROUND(M1007*L1007%,2))</f>
        <v>0</v>
      </c>
      <c r="O1007" s="328">
        <f>ROUND(N1007-SUMIF(Anlagenbewegungsdaten_AV!B:B,A1007,Anlagenbewegungsdaten_AV!D:D),3)</f>
        <v>0</v>
      </c>
    </row>
    <row r="1008" spans="1:15" ht="15" customHeight="1" x14ac:dyDescent="0.25">
      <c r="A1008" s="261" t="s">
        <v>3501</v>
      </c>
      <c r="B1008" s="172" t="s">
        <v>2108</v>
      </c>
      <c r="C1008" s="172" t="s">
        <v>4208</v>
      </c>
      <c r="D1008" s="172" t="s">
        <v>3502</v>
      </c>
      <c r="E1008" s="172" t="s">
        <v>3320</v>
      </c>
      <c r="F1008" s="287">
        <v>21.84</v>
      </c>
      <c r="G1008" s="331">
        <f>ROUND(SUMIF(Anlagenbewegungsdaten!B:B,A1008,Anlagenbewegungsdaten!C:C),3)</f>
        <v>0</v>
      </c>
      <c r="H1008" s="332">
        <f>IF(ISBLANK(F1008),ROUND(SUMIF(Anlagenbewegungsdaten!B:B,A1008,Anlagenbewegungsdaten!D:D),2),ROUND(G1008*F1008%,2))</f>
        <v>0</v>
      </c>
      <c r="I1008" s="332">
        <f>ROUND((H1008-SUMIF(Anlagenbewegungsdaten!$B:$B,A1008,Anlagenbewegungsdaten!D:D)),3)</f>
        <v>0</v>
      </c>
      <c r="J1008" s="333" t="s">
        <v>5179</v>
      </c>
      <c r="K1008" s="333" t="s">
        <v>5193</v>
      </c>
      <c r="L1008" s="510">
        <v>17.47</v>
      </c>
      <c r="M1008" s="330">
        <f>ROUND(SUMIF(Anlagenbewegungsdaten_AV!B:B,A1008,Anlagenbewegungsdaten_AV!C:C),3)</f>
        <v>0</v>
      </c>
      <c r="N1008" s="328">
        <f>IF(ISBLANK(L1008),ROUND(SUMIF(Anlagenbewegungsdaten_AV!B:B,A1008,Anlagenbewegungsdaten_AV!D:D),2),ROUND(M1008*L1008%,2))</f>
        <v>0</v>
      </c>
      <c r="O1008" s="328">
        <f>ROUND(N1008-SUMIF(Anlagenbewegungsdaten_AV!B:B,A1008,Anlagenbewegungsdaten_AV!D:D),3)</f>
        <v>0</v>
      </c>
    </row>
    <row r="1009" spans="1:15" ht="15" customHeight="1" x14ac:dyDescent="0.25">
      <c r="A1009" s="273" t="s">
        <v>4275</v>
      </c>
      <c r="B1009" s="191" t="s">
        <v>2108</v>
      </c>
      <c r="C1009" s="191" t="s">
        <v>4208</v>
      </c>
      <c r="D1009" s="191" t="s">
        <v>4276</v>
      </c>
      <c r="E1009" s="191" t="s">
        <v>4093</v>
      </c>
      <c r="F1009" s="288">
        <v>21.810000000000002</v>
      </c>
      <c r="G1009" s="331">
        <f>ROUND(SUMIF(Anlagenbewegungsdaten!B:B,A1009,Anlagenbewegungsdaten!C:C),3)</f>
        <v>0</v>
      </c>
      <c r="H1009" s="332">
        <f>IF(ISBLANK(F1009),ROUND(SUMIF(Anlagenbewegungsdaten!B:B,A1009,Anlagenbewegungsdaten!D:D),2),ROUND(G1009*F1009%,2))</f>
        <v>0</v>
      </c>
      <c r="I1009" s="332">
        <f>ROUND((H1009-SUMIF(Anlagenbewegungsdaten!$B:$B,A1009,Anlagenbewegungsdaten!D:D)),3)</f>
        <v>0</v>
      </c>
      <c r="J1009" s="333" t="s">
        <v>5179</v>
      </c>
      <c r="K1009" s="333" t="s">
        <v>5193</v>
      </c>
      <c r="L1009" s="510">
        <v>17.45</v>
      </c>
      <c r="M1009" s="330">
        <f>ROUND(SUMIF(Anlagenbewegungsdaten_AV!B:B,A1009,Anlagenbewegungsdaten_AV!C:C),3)</f>
        <v>0</v>
      </c>
      <c r="N1009" s="328">
        <f>IF(ISBLANK(L1009),ROUND(SUMIF(Anlagenbewegungsdaten_AV!B:B,A1009,Anlagenbewegungsdaten_AV!D:D),2),ROUND(M1009*L1009%,2))</f>
        <v>0</v>
      </c>
      <c r="O1009" s="328">
        <f>ROUND(N1009-SUMIF(Anlagenbewegungsdaten_AV!B:B,A1009,Anlagenbewegungsdaten_AV!D:D),3)</f>
        <v>0</v>
      </c>
    </row>
    <row r="1010" spans="1:15" ht="15" customHeight="1" x14ac:dyDescent="0.25">
      <c r="A1010" s="261" t="s">
        <v>1863</v>
      </c>
      <c r="B1010" s="172" t="s">
        <v>2108</v>
      </c>
      <c r="C1010" s="172" t="s">
        <v>4208</v>
      </c>
      <c r="D1010" s="172" t="s">
        <v>1864</v>
      </c>
      <c r="E1010" s="172" t="s">
        <v>2483</v>
      </c>
      <c r="F1010" s="287">
        <v>19.899999999999999</v>
      </c>
      <c r="G1010" s="331">
        <f>ROUND(SUMIF(Anlagenbewegungsdaten!B:B,A1010,Anlagenbewegungsdaten!C:C),3)</f>
        <v>0</v>
      </c>
      <c r="H1010" s="332">
        <f>IF(ISBLANK(F1010),ROUND(SUMIF(Anlagenbewegungsdaten!B:B,A1010,Anlagenbewegungsdaten!D:D),2),ROUND(G1010*F1010%,2))</f>
        <v>0</v>
      </c>
      <c r="I1010" s="332">
        <f>ROUND((H1010-SUMIF(Anlagenbewegungsdaten!$B:$B,A1010,Anlagenbewegungsdaten!D:D)),3)</f>
        <v>0</v>
      </c>
      <c r="J1010" s="333" t="s">
        <v>5179</v>
      </c>
      <c r="K1010" s="333" t="s">
        <v>5193</v>
      </c>
      <c r="L1010" s="510">
        <v>15.92</v>
      </c>
      <c r="M1010" s="330">
        <f>ROUND(SUMIF(Anlagenbewegungsdaten_AV!B:B,A1010,Anlagenbewegungsdaten_AV!C:C),3)</f>
        <v>0</v>
      </c>
      <c r="N1010" s="328">
        <f>IF(ISBLANK(L1010),ROUND(SUMIF(Anlagenbewegungsdaten_AV!B:B,A1010,Anlagenbewegungsdaten_AV!D:D),2),ROUND(M1010*L1010%,2))</f>
        <v>0</v>
      </c>
      <c r="O1010" s="328">
        <f>ROUND(N1010-SUMIF(Anlagenbewegungsdaten_AV!B:B,A1010,Anlagenbewegungsdaten_AV!D:D),3)</f>
        <v>0</v>
      </c>
    </row>
    <row r="1011" spans="1:15" ht="15" customHeight="1" x14ac:dyDescent="0.25">
      <c r="A1011" s="261" t="s">
        <v>1865</v>
      </c>
      <c r="B1011" s="172" t="s">
        <v>2108</v>
      </c>
      <c r="C1011" s="172" t="s">
        <v>4208</v>
      </c>
      <c r="D1011" s="172" t="s">
        <v>1866</v>
      </c>
      <c r="E1011" s="172" t="s">
        <v>2486</v>
      </c>
      <c r="F1011" s="287">
        <v>21.9</v>
      </c>
      <c r="G1011" s="331">
        <f>ROUND(SUMIF(Anlagenbewegungsdaten!B:B,A1011,Anlagenbewegungsdaten!C:C),3)</f>
        <v>0</v>
      </c>
      <c r="H1011" s="332">
        <f>IF(ISBLANK(F1011),ROUND(SUMIF(Anlagenbewegungsdaten!B:B,A1011,Anlagenbewegungsdaten!D:D),2),ROUND(G1011*F1011%,2))</f>
        <v>0</v>
      </c>
      <c r="I1011" s="332">
        <f>ROUND((H1011-SUMIF(Anlagenbewegungsdaten!$B:$B,A1011,Anlagenbewegungsdaten!D:D)),3)</f>
        <v>0</v>
      </c>
      <c r="J1011" s="333" t="s">
        <v>5179</v>
      </c>
      <c r="K1011" s="333" t="s">
        <v>5193</v>
      </c>
      <c r="L1011" s="510">
        <v>17.52</v>
      </c>
      <c r="M1011" s="330">
        <f>ROUND(SUMIF(Anlagenbewegungsdaten_AV!B:B,A1011,Anlagenbewegungsdaten_AV!C:C),3)</f>
        <v>0</v>
      </c>
      <c r="N1011" s="328">
        <f>IF(ISBLANK(L1011),ROUND(SUMIF(Anlagenbewegungsdaten_AV!B:B,A1011,Anlagenbewegungsdaten_AV!D:D),2),ROUND(M1011*L1011%,2))</f>
        <v>0</v>
      </c>
      <c r="O1011" s="328">
        <f>ROUND(N1011-SUMIF(Anlagenbewegungsdaten_AV!B:B,A1011,Anlagenbewegungsdaten_AV!D:D),3)</f>
        <v>0</v>
      </c>
    </row>
    <row r="1012" spans="1:15" ht="15" customHeight="1" x14ac:dyDescent="0.25">
      <c r="A1012" s="261" t="s">
        <v>1867</v>
      </c>
      <c r="B1012" s="172" t="s">
        <v>2108</v>
      </c>
      <c r="C1012" s="172" t="s">
        <v>4208</v>
      </c>
      <c r="D1012" s="182" t="s">
        <v>1868</v>
      </c>
      <c r="E1012" s="172" t="s">
        <v>1560</v>
      </c>
      <c r="F1012" s="287">
        <v>22.9</v>
      </c>
      <c r="G1012" s="331">
        <f>ROUND(SUMIF(Anlagenbewegungsdaten!B:B,A1012,Anlagenbewegungsdaten!C:C),3)</f>
        <v>0</v>
      </c>
      <c r="H1012" s="332">
        <f>IF(ISBLANK(F1012),ROUND(SUMIF(Anlagenbewegungsdaten!B:B,A1012,Anlagenbewegungsdaten!D:D),2),ROUND(G1012*F1012%,2))</f>
        <v>0</v>
      </c>
      <c r="I1012" s="332">
        <f>ROUND((H1012-SUMIF(Anlagenbewegungsdaten!$B:$B,A1012,Anlagenbewegungsdaten!D:D)),3)</f>
        <v>0</v>
      </c>
      <c r="J1012" s="333" t="s">
        <v>5179</v>
      </c>
      <c r="K1012" s="333" t="s">
        <v>5193</v>
      </c>
      <c r="L1012" s="510">
        <v>18.32</v>
      </c>
      <c r="M1012" s="330">
        <f>ROUND(SUMIF(Anlagenbewegungsdaten_AV!B:B,A1012,Anlagenbewegungsdaten_AV!C:C),3)</f>
        <v>0</v>
      </c>
      <c r="N1012" s="328">
        <f>IF(ISBLANK(L1012),ROUND(SUMIF(Anlagenbewegungsdaten_AV!B:B,A1012,Anlagenbewegungsdaten_AV!D:D),2),ROUND(M1012*L1012%,2))</f>
        <v>0</v>
      </c>
      <c r="O1012" s="328">
        <f>ROUND(N1012-SUMIF(Anlagenbewegungsdaten_AV!B:B,A1012,Anlagenbewegungsdaten_AV!D:D),3)</f>
        <v>0</v>
      </c>
    </row>
    <row r="1013" spans="1:15" ht="15" customHeight="1" x14ac:dyDescent="0.25">
      <c r="A1013" s="261" t="s">
        <v>1869</v>
      </c>
      <c r="B1013" s="172" t="s">
        <v>2108</v>
      </c>
      <c r="C1013" s="172" t="s">
        <v>4208</v>
      </c>
      <c r="D1013" s="172" t="s">
        <v>1870</v>
      </c>
      <c r="E1013" s="172" t="s">
        <v>1563</v>
      </c>
      <c r="F1013" s="287">
        <v>22.9</v>
      </c>
      <c r="G1013" s="331">
        <f>ROUND(SUMIF(Anlagenbewegungsdaten!B:B,A1013,Anlagenbewegungsdaten!C:C),3)</f>
        <v>0</v>
      </c>
      <c r="H1013" s="332">
        <f>IF(ISBLANK(F1013),ROUND(SUMIF(Anlagenbewegungsdaten!B:B,A1013,Anlagenbewegungsdaten!D:D),2),ROUND(G1013*F1013%,2))</f>
        <v>0</v>
      </c>
      <c r="I1013" s="332">
        <f>ROUND((H1013-SUMIF(Anlagenbewegungsdaten!$B:$B,A1013,Anlagenbewegungsdaten!D:D)),3)</f>
        <v>0</v>
      </c>
      <c r="J1013" s="333" t="s">
        <v>5179</v>
      </c>
      <c r="K1013" s="333" t="s">
        <v>5193</v>
      </c>
      <c r="L1013" s="510">
        <v>18.32</v>
      </c>
      <c r="M1013" s="330">
        <f>ROUND(SUMIF(Anlagenbewegungsdaten_AV!B:B,A1013,Anlagenbewegungsdaten_AV!C:C),3)</f>
        <v>0</v>
      </c>
      <c r="N1013" s="328">
        <f>IF(ISBLANK(L1013),ROUND(SUMIF(Anlagenbewegungsdaten_AV!B:B,A1013,Anlagenbewegungsdaten_AV!D:D),2),ROUND(M1013*L1013%,2))</f>
        <v>0</v>
      </c>
      <c r="O1013" s="328">
        <f>ROUND(N1013-SUMIF(Anlagenbewegungsdaten_AV!B:B,A1013,Anlagenbewegungsdaten_AV!D:D),3)</f>
        <v>0</v>
      </c>
    </row>
    <row r="1014" spans="1:15" ht="15" customHeight="1" x14ac:dyDescent="0.25">
      <c r="A1014" s="261" t="s">
        <v>2759</v>
      </c>
      <c r="B1014" s="172" t="s">
        <v>2108</v>
      </c>
      <c r="C1014" s="172" t="s">
        <v>4208</v>
      </c>
      <c r="D1014" s="172" t="s">
        <v>2760</v>
      </c>
      <c r="E1014" s="172" t="s">
        <v>2576</v>
      </c>
      <c r="F1014" s="287">
        <v>22.87</v>
      </c>
      <c r="G1014" s="331">
        <f>ROUND(SUMIF(Anlagenbewegungsdaten!B:B,A1014,Anlagenbewegungsdaten!C:C),3)</f>
        <v>0</v>
      </c>
      <c r="H1014" s="332">
        <f>IF(ISBLANK(F1014),ROUND(SUMIF(Anlagenbewegungsdaten!B:B,A1014,Anlagenbewegungsdaten!D:D),2),ROUND(G1014*F1014%,2))</f>
        <v>0</v>
      </c>
      <c r="I1014" s="332">
        <f>ROUND((H1014-SUMIF(Anlagenbewegungsdaten!$B:$B,A1014,Anlagenbewegungsdaten!D:D)),3)</f>
        <v>0</v>
      </c>
      <c r="J1014" s="333" t="s">
        <v>5179</v>
      </c>
      <c r="K1014" s="333" t="s">
        <v>5193</v>
      </c>
      <c r="L1014" s="510">
        <v>18.3</v>
      </c>
      <c r="M1014" s="330">
        <f>ROUND(SUMIF(Anlagenbewegungsdaten_AV!B:B,A1014,Anlagenbewegungsdaten_AV!C:C),3)</f>
        <v>0</v>
      </c>
      <c r="N1014" s="328">
        <f>IF(ISBLANK(L1014),ROUND(SUMIF(Anlagenbewegungsdaten_AV!B:B,A1014,Anlagenbewegungsdaten_AV!D:D),2),ROUND(M1014*L1014%,2))</f>
        <v>0</v>
      </c>
      <c r="O1014" s="328">
        <f>ROUND(N1014-SUMIF(Anlagenbewegungsdaten_AV!B:B,A1014,Anlagenbewegungsdaten_AV!D:D),3)</f>
        <v>0</v>
      </c>
    </row>
    <row r="1015" spans="1:15" ht="15" customHeight="1" x14ac:dyDescent="0.25">
      <c r="A1015" s="261" t="s">
        <v>3503</v>
      </c>
      <c r="B1015" s="172" t="s">
        <v>2108</v>
      </c>
      <c r="C1015" s="172" t="s">
        <v>4208</v>
      </c>
      <c r="D1015" s="172" t="s">
        <v>3504</v>
      </c>
      <c r="E1015" s="172" t="s">
        <v>3320</v>
      </c>
      <c r="F1015" s="287">
        <v>22.84</v>
      </c>
      <c r="G1015" s="331">
        <f>ROUND(SUMIF(Anlagenbewegungsdaten!B:B,A1015,Anlagenbewegungsdaten!C:C),3)</f>
        <v>0</v>
      </c>
      <c r="H1015" s="332">
        <f>IF(ISBLANK(F1015),ROUND(SUMIF(Anlagenbewegungsdaten!B:B,A1015,Anlagenbewegungsdaten!D:D),2),ROUND(G1015*F1015%,2))</f>
        <v>0</v>
      </c>
      <c r="I1015" s="332">
        <f>ROUND((H1015-SUMIF(Anlagenbewegungsdaten!$B:$B,A1015,Anlagenbewegungsdaten!D:D)),3)</f>
        <v>0</v>
      </c>
      <c r="J1015" s="333" t="s">
        <v>5179</v>
      </c>
      <c r="K1015" s="333" t="s">
        <v>5193</v>
      </c>
      <c r="L1015" s="510">
        <v>18.27</v>
      </c>
      <c r="M1015" s="330">
        <f>ROUND(SUMIF(Anlagenbewegungsdaten_AV!B:B,A1015,Anlagenbewegungsdaten_AV!C:C),3)</f>
        <v>0</v>
      </c>
      <c r="N1015" s="328">
        <f>IF(ISBLANK(L1015),ROUND(SUMIF(Anlagenbewegungsdaten_AV!B:B,A1015,Anlagenbewegungsdaten_AV!D:D),2),ROUND(M1015*L1015%,2))</f>
        <v>0</v>
      </c>
      <c r="O1015" s="328">
        <f>ROUND(N1015-SUMIF(Anlagenbewegungsdaten_AV!B:B,A1015,Anlagenbewegungsdaten_AV!D:D),3)</f>
        <v>0</v>
      </c>
    </row>
    <row r="1016" spans="1:15" ht="15" customHeight="1" x14ac:dyDescent="0.25">
      <c r="A1016" s="273" t="s">
        <v>4277</v>
      </c>
      <c r="B1016" s="191" t="s">
        <v>2108</v>
      </c>
      <c r="C1016" s="191" t="s">
        <v>4208</v>
      </c>
      <c r="D1016" s="191" t="s">
        <v>4278</v>
      </c>
      <c r="E1016" s="191" t="s">
        <v>4093</v>
      </c>
      <c r="F1016" s="288">
        <v>22.810000000000002</v>
      </c>
      <c r="G1016" s="331">
        <f>ROUND(SUMIF(Anlagenbewegungsdaten!B:B,A1016,Anlagenbewegungsdaten!C:C),3)</f>
        <v>0</v>
      </c>
      <c r="H1016" s="332">
        <f>IF(ISBLANK(F1016),ROUND(SUMIF(Anlagenbewegungsdaten!B:B,A1016,Anlagenbewegungsdaten!D:D),2),ROUND(G1016*F1016%,2))</f>
        <v>0</v>
      </c>
      <c r="I1016" s="332">
        <f>ROUND((H1016-SUMIF(Anlagenbewegungsdaten!$B:$B,A1016,Anlagenbewegungsdaten!D:D)),3)</f>
        <v>0</v>
      </c>
      <c r="J1016" s="333" t="s">
        <v>5179</v>
      </c>
      <c r="K1016" s="333" t="s">
        <v>5193</v>
      </c>
      <c r="L1016" s="510">
        <v>18.25</v>
      </c>
      <c r="M1016" s="330">
        <f>ROUND(SUMIF(Anlagenbewegungsdaten_AV!B:B,A1016,Anlagenbewegungsdaten_AV!C:C),3)</f>
        <v>0</v>
      </c>
      <c r="N1016" s="328">
        <f>IF(ISBLANK(L1016),ROUND(SUMIF(Anlagenbewegungsdaten_AV!B:B,A1016,Anlagenbewegungsdaten_AV!D:D),2),ROUND(M1016*L1016%,2))</f>
        <v>0</v>
      </c>
      <c r="O1016" s="328">
        <f>ROUND(N1016-SUMIF(Anlagenbewegungsdaten_AV!B:B,A1016,Anlagenbewegungsdaten_AV!D:D),3)</f>
        <v>0</v>
      </c>
    </row>
    <row r="1017" spans="1:15" ht="15" customHeight="1" x14ac:dyDescent="0.25">
      <c r="A1017" s="261" t="s">
        <v>1871</v>
      </c>
      <c r="B1017" s="172" t="s">
        <v>2108</v>
      </c>
      <c r="C1017" s="172" t="s">
        <v>4208</v>
      </c>
      <c r="D1017" s="172" t="s">
        <v>1872</v>
      </c>
      <c r="E1017" s="172" t="s">
        <v>2483</v>
      </c>
      <c r="F1017" s="287">
        <v>19.899999999999999</v>
      </c>
      <c r="G1017" s="331">
        <f>ROUND(SUMIF(Anlagenbewegungsdaten!B:B,A1017,Anlagenbewegungsdaten!C:C),3)</f>
        <v>0</v>
      </c>
      <c r="H1017" s="332">
        <f>IF(ISBLANK(F1017),ROUND(SUMIF(Anlagenbewegungsdaten!B:B,A1017,Anlagenbewegungsdaten!D:D),2),ROUND(G1017*F1017%,2))</f>
        <v>0</v>
      </c>
      <c r="I1017" s="332">
        <f>ROUND((H1017-SUMIF(Anlagenbewegungsdaten!$B:$B,A1017,Anlagenbewegungsdaten!D:D)),3)</f>
        <v>0</v>
      </c>
      <c r="J1017" s="333" t="s">
        <v>5179</v>
      </c>
      <c r="K1017" s="333" t="s">
        <v>5193</v>
      </c>
      <c r="L1017" s="510">
        <v>15.92</v>
      </c>
      <c r="M1017" s="330">
        <f>ROUND(SUMIF(Anlagenbewegungsdaten_AV!B:B,A1017,Anlagenbewegungsdaten_AV!C:C),3)</f>
        <v>0</v>
      </c>
      <c r="N1017" s="328">
        <f>IF(ISBLANK(L1017),ROUND(SUMIF(Anlagenbewegungsdaten_AV!B:B,A1017,Anlagenbewegungsdaten_AV!D:D),2),ROUND(M1017*L1017%,2))</f>
        <v>0</v>
      </c>
      <c r="O1017" s="328">
        <f>ROUND(N1017-SUMIF(Anlagenbewegungsdaten_AV!B:B,A1017,Anlagenbewegungsdaten_AV!D:D),3)</f>
        <v>0</v>
      </c>
    </row>
    <row r="1018" spans="1:15" ht="15" customHeight="1" x14ac:dyDescent="0.25">
      <c r="A1018" s="261" t="s">
        <v>1873</v>
      </c>
      <c r="B1018" s="172" t="s">
        <v>2108</v>
      </c>
      <c r="C1018" s="172" t="s">
        <v>4208</v>
      </c>
      <c r="D1018" s="172" t="s">
        <v>1874</v>
      </c>
      <c r="E1018" s="172" t="s">
        <v>2486</v>
      </c>
      <c r="F1018" s="287">
        <v>21.9</v>
      </c>
      <c r="G1018" s="331">
        <f>ROUND(SUMIF(Anlagenbewegungsdaten!B:B,A1018,Anlagenbewegungsdaten!C:C),3)</f>
        <v>0</v>
      </c>
      <c r="H1018" s="332">
        <f>IF(ISBLANK(F1018),ROUND(SUMIF(Anlagenbewegungsdaten!B:B,A1018,Anlagenbewegungsdaten!D:D),2),ROUND(G1018*F1018%,2))</f>
        <v>0</v>
      </c>
      <c r="I1018" s="332">
        <f>ROUND((H1018-SUMIF(Anlagenbewegungsdaten!$B:$B,A1018,Anlagenbewegungsdaten!D:D)),3)</f>
        <v>0</v>
      </c>
      <c r="J1018" s="333" t="s">
        <v>5179</v>
      </c>
      <c r="K1018" s="333" t="s">
        <v>5193</v>
      </c>
      <c r="L1018" s="510">
        <v>17.52</v>
      </c>
      <c r="M1018" s="330">
        <f>ROUND(SUMIF(Anlagenbewegungsdaten_AV!B:B,A1018,Anlagenbewegungsdaten_AV!C:C),3)</f>
        <v>0</v>
      </c>
      <c r="N1018" s="328">
        <f>IF(ISBLANK(L1018),ROUND(SUMIF(Anlagenbewegungsdaten_AV!B:B,A1018,Anlagenbewegungsdaten_AV!D:D),2),ROUND(M1018*L1018%,2))</f>
        <v>0</v>
      </c>
      <c r="O1018" s="328">
        <f>ROUND(N1018-SUMIF(Anlagenbewegungsdaten_AV!B:B,A1018,Anlagenbewegungsdaten_AV!D:D),3)</f>
        <v>0</v>
      </c>
    </row>
    <row r="1019" spans="1:15" ht="15" customHeight="1" x14ac:dyDescent="0.25">
      <c r="A1019" s="261" t="s">
        <v>1875</v>
      </c>
      <c r="B1019" s="172" t="s">
        <v>2108</v>
      </c>
      <c r="C1019" s="172" t="s">
        <v>4208</v>
      </c>
      <c r="D1019" s="172" t="s">
        <v>1876</v>
      </c>
      <c r="E1019" s="172" t="s">
        <v>1560</v>
      </c>
      <c r="F1019" s="287">
        <v>22.9</v>
      </c>
      <c r="G1019" s="331">
        <f>ROUND(SUMIF(Anlagenbewegungsdaten!B:B,A1019,Anlagenbewegungsdaten!C:C),3)</f>
        <v>0</v>
      </c>
      <c r="H1019" s="332">
        <f>IF(ISBLANK(F1019),ROUND(SUMIF(Anlagenbewegungsdaten!B:B,A1019,Anlagenbewegungsdaten!D:D),2),ROUND(G1019*F1019%,2))</f>
        <v>0</v>
      </c>
      <c r="I1019" s="332">
        <f>ROUND((H1019-SUMIF(Anlagenbewegungsdaten!$B:$B,A1019,Anlagenbewegungsdaten!D:D)),3)</f>
        <v>0</v>
      </c>
      <c r="J1019" s="333" t="s">
        <v>5179</v>
      </c>
      <c r="K1019" s="333" t="s">
        <v>5193</v>
      </c>
      <c r="L1019" s="510">
        <v>18.32</v>
      </c>
      <c r="M1019" s="330">
        <f>ROUND(SUMIF(Anlagenbewegungsdaten_AV!B:B,A1019,Anlagenbewegungsdaten_AV!C:C),3)</f>
        <v>0</v>
      </c>
      <c r="N1019" s="328">
        <f>IF(ISBLANK(L1019),ROUND(SUMIF(Anlagenbewegungsdaten_AV!B:B,A1019,Anlagenbewegungsdaten_AV!D:D),2),ROUND(M1019*L1019%,2))</f>
        <v>0</v>
      </c>
      <c r="O1019" s="328">
        <f>ROUND(N1019-SUMIF(Anlagenbewegungsdaten_AV!B:B,A1019,Anlagenbewegungsdaten_AV!D:D),3)</f>
        <v>0</v>
      </c>
    </row>
    <row r="1020" spans="1:15" ht="15" customHeight="1" x14ac:dyDescent="0.25">
      <c r="A1020" s="261" t="s">
        <v>1877</v>
      </c>
      <c r="B1020" s="172" t="s">
        <v>2108</v>
      </c>
      <c r="C1020" s="172" t="s">
        <v>4208</v>
      </c>
      <c r="D1020" s="172" t="s">
        <v>1878</v>
      </c>
      <c r="E1020" s="172" t="s">
        <v>1563</v>
      </c>
      <c r="F1020" s="287">
        <v>22.9</v>
      </c>
      <c r="G1020" s="331">
        <f>ROUND(SUMIF(Anlagenbewegungsdaten!B:B,A1020,Anlagenbewegungsdaten!C:C),3)</f>
        <v>0</v>
      </c>
      <c r="H1020" s="332">
        <f>IF(ISBLANK(F1020),ROUND(SUMIF(Anlagenbewegungsdaten!B:B,A1020,Anlagenbewegungsdaten!D:D),2),ROUND(G1020*F1020%,2))</f>
        <v>0</v>
      </c>
      <c r="I1020" s="332">
        <f>ROUND((H1020-SUMIF(Anlagenbewegungsdaten!$B:$B,A1020,Anlagenbewegungsdaten!D:D)),3)</f>
        <v>0</v>
      </c>
      <c r="J1020" s="333" t="s">
        <v>5179</v>
      </c>
      <c r="K1020" s="333" t="s">
        <v>5193</v>
      </c>
      <c r="L1020" s="510">
        <v>18.32</v>
      </c>
      <c r="M1020" s="330">
        <f>ROUND(SUMIF(Anlagenbewegungsdaten_AV!B:B,A1020,Anlagenbewegungsdaten_AV!C:C),3)</f>
        <v>0</v>
      </c>
      <c r="N1020" s="328">
        <f>IF(ISBLANK(L1020),ROUND(SUMIF(Anlagenbewegungsdaten_AV!B:B,A1020,Anlagenbewegungsdaten_AV!D:D),2),ROUND(M1020*L1020%,2))</f>
        <v>0</v>
      </c>
      <c r="O1020" s="328">
        <f>ROUND(N1020-SUMIF(Anlagenbewegungsdaten_AV!B:B,A1020,Anlagenbewegungsdaten_AV!D:D),3)</f>
        <v>0</v>
      </c>
    </row>
    <row r="1021" spans="1:15" ht="15" customHeight="1" x14ac:dyDescent="0.25">
      <c r="A1021" s="261" t="s">
        <v>2761</v>
      </c>
      <c r="B1021" s="172" t="s">
        <v>2108</v>
      </c>
      <c r="C1021" s="172" t="s">
        <v>4208</v>
      </c>
      <c r="D1021" s="172" t="s">
        <v>2762</v>
      </c>
      <c r="E1021" s="172" t="s">
        <v>2576</v>
      </c>
      <c r="F1021" s="287">
        <v>22.87</v>
      </c>
      <c r="G1021" s="331">
        <f>ROUND(SUMIF(Anlagenbewegungsdaten!B:B,A1021,Anlagenbewegungsdaten!C:C),3)</f>
        <v>0</v>
      </c>
      <c r="H1021" s="332">
        <f>IF(ISBLANK(F1021),ROUND(SUMIF(Anlagenbewegungsdaten!B:B,A1021,Anlagenbewegungsdaten!D:D),2),ROUND(G1021*F1021%,2))</f>
        <v>0</v>
      </c>
      <c r="I1021" s="332">
        <f>ROUND((H1021-SUMIF(Anlagenbewegungsdaten!$B:$B,A1021,Anlagenbewegungsdaten!D:D)),3)</f>
        <v>0</v>
      </c>
      <c r="J1021" s="333" t="s">
        <v>5179</v>
      </c>
      <c r="K1021" s="333" t="s">
        <v>5193</v>
      </c>
      <c r="L1021" s="510">
        <v>18.3</v>
      </c>
      <c r="M1021" s="330">
        <f>ROUND(SUMIF(Anlagenbewegungsdaten_AV!B:B,A1021,Anlagenbewegungsdaten_AV!C:C),3)</f>
        <v>0</v>
      </c>
      <c r="N1021" s="328">
        <f>IF(ISBLANK(L1021),ROUND(SUMIF(Anlagenbewegungsdaten_AV!B:B,A1021,Anlagenbewegungsdaten_AV!D:D),2),ROUND(M1021*L1021%,2))</f>
        <v>0</v>
      </c>
      <c r="O1021" s="328">
        <f>ROUND(N1021-SUMIF(Anlagenbewegungsdaten_AV!B:B,A1021,Anlagenbewegungsdaten_AV!D:D),3)</f>
        <v>0</v>
      </c>
    </row>
    <row r="1022" spans="1:15" ht="15" customHeight="1" x14ac:dyDescent="0.25">
      <c r="A1022" s="261" t="s">
        <v>3505</v>
      </c>
      <c r="B1022" s="172" t="s">
        <v>2108</v>
      </c>
      <c r="C1022" s="172" t="s">
        <v>4208</v>
      </c>
      <c r="D1022" s="172" t="s">
        <v>3506</v>
      </c>
      <c r="E1022" s="172" t="s">
        <v>3320</v>
      </c>
      <c r="F1022" s="287">
        <v>22.84</v>
      </c>
      <c r="G1022" s="331">
        <f>ROUND(SUMIF(Anlagenbewegungsdaten!B:B,A1022,Anlagenbewegungsdaten!C:C),3)</f>
        <v>0</v>
      </c>
      <c r="H1022" s="332">
        <f>IF(ISBLANK(F1022),ROUND(SUMIF(Anlagenbewegungsdaten!B:B,A1022,Anlagenbewegungsdaten!D:D),2),ROUND(G1022*F1022%,2))</f>
        <v>0</v>
      </c>
      <c r="I1022" s="332">
        <f>ROUND((H1022-SUMIF(Anlagenbewegungsdaten!$B:$B,A1022,Anlagenbewegungsdaten!D:D)),3)</f>
        <v>0</v>
      </c>
      <c r="J1022" s="333" t="s">
        <v>5179</v>
      </c>
      <c r="K1022" s="333" t="s">
        <v>5193</v>
      </c>
      <c r="L1022" s="510">
        <v>18.27</v>
      </c>
      <c r="M1022" s="330">
        <f>ROUND(SUMIF(Anlagenbewegungsdaten_AV!B:B,A1022,Anlagenbewegungsdaten_AV!C:C),3)</f>
        <v>0</v>
      </c>
      <c r="N1022" s="328">
        <f>IF(ISBLANK(L1022),ROUND(SUMIF(Anlagenbewegungsdaten_AV!B:B,A1022,Anlagenbewegungsdaten_AV!D:D),2),ROUND(M1022*L1022%,2))</f>
        <v>0</v>
      </c>
      <c r="O1022" s="328">
        <f>ROUND(N1022-SUMIF(Anlagenbewegungsdaten_AV!B:B,A1022,Anlagenbewegungsdaten_AV!D:D),3)</f>
        <v>0</v>
      </c>
    </row>
    <row r="1023" spans="1:15" ht="15" customHeight="1" x14ac:dyDescent="0.25">
      <c r="A1023" s="273" t="s">
        <v>4279</v>
      </c>
      <c r="B1023" s="191" t="s">
        <v>2108</v>
      </c>
      <c r="C1023" s="191" t="s">
        <v>4208</v>
      </c>
      <c r="D1023" s="191" t="s">
        <v>4280</v>
      </c>
      <c r="E1023" s="191" t="s">
        <v>4093</v>
      </c>
      <c r="F1023" s="288">
        <v>22.810000000000002</v>
      </c>
      <c r="G1023" s="331">
        <f>ROUND(SUMIF(Anlagenbewegungsdaten!B:B,A1023,Anlagenbewegungsdaten!C:C),3)</f>
        <v>0</v>
      </c>
      <c r="H1023" s="332">
        <f>IF(ISBLANK(F1023),ROUND(SUMIF(Anlagenbewegungsdaten!B:B,A1023,Anlagenbewegungsdaten!D:D),2),ROUND(G1023*F1023%,2))</f>
        <v>0</v>
      </c>
      <c r="I1023" s="332">
        <f>ROUND((H1023-SUMIF(Anlagenbewegungsdaten!$B:$B,A1023,Anlagenbewegungsdaten!D:D)),3)</f>
        <v>0</v>
      </c>
      <c r="J1023" s="333" t="s">
        <v>5179</v>
      </c>
      <c r="K1023" s="333" t="s">
        <v>5193</v>
      </c>
      <c r="L1023" s="510">
        <v>18.25</v>
      </c>
      <c r="M1023" s="330">
        <f>ROUND(SUMIF(Anlagenbewegungsdaten_AV!B:B,A1023,Anlagenbewegungsdaten_AV!C:C),3)</f>
        <v>0</v>
      </c>
      <c r="N1023" s="328">
        <f>IF(ISBLANK(L1023),ROUND(SUMIF(Anlagenbewegungsdaten_AV!B:B,A1023,Anlagenbewegungsdaten_AV!D:D),2),ROUND(M1023*L1023%,2))</f>
        <v>0</v>
      </c>
      <c r="O1023" s="328">
        <f>ROUND(N1023-SUMIF(Anlagenbewegungsdaten_AV!B:B,A1023,Anlagenbewegungsdaten_AV!D:D),3)</f>
        <v>0</v>
      </c>
    </row>
    <row r="1024" spans="1:15" ht="15" customHeight="1" x14ac:dyDescent="0.25">
      <c r="A1024" s="261" t="s">
        <v>1879</v>
      </c>
      <c r="B1024" s="172" t="s">
        <v>2108</v>
      </c>
      <c r="C1024" s="172" t="s">
        <v>4208</v>
      </c>
      <c r="D1024" s="172" t="s">
        <v>1880</v>
      </c>
      <c r="E1024" s="172" t="s">
        <v>2483</v>
      </c>
      <c r="F1024" s="287">
        <v>20.9</v>
      </c>
      <c r="G1024" s="331">
        <f>ROUND(SUMIF(Anlagenbewegungsdaten!B:B,A1024,Anlagenbewegungsdaten!C:C),3)</f>
        <v>0</v>
      </c>
      <c r="H1024" s="332">
        <f>IF(ISBLANK(F1024),ROUND(SUMIF(Anlagenbewegungsdaten!B:B,A1024,Anlagenbewegungsdaten!D:D),2),ROUND(G1024*F1024%,2))</f>
        <v>0</v>
      </c>
      <c r="I1024" s="332">
        <f>ROUND((H1024-SUMIF(Anlagenbewegungsdaten!$B:$B,A1024,Anlagenbewegungsdaten!D:D)),3)</f>
        <v>0</v>
      </c>
      <c r="J1024" s="333" t="s">
        <v>5179</v>
      </c>
      <c r="K1024" s="333" t="s">
        <v>5193</v>
      </c>
      <c r="L1024" s="510">
        <v>16.72</v>
      </c>
      <c r="M1024" s="330">
        <f>ROUND(SUMIF(Anlagenbewegungsdaten_AV!B:B,A1024,Anlagenbewegungsdaten_AV!C:C),3)</f>
        <v>0</v>
      </c>
      <c r="N1024" s="328">
        <f>IF(ISBLANK(L1024),ROUND(SUMIF(Anlagenbewegungsdaten_AV!B:B,A1024,Anlagenbewegungsdaten_AV!D:D),2),ROUND(M1024*L1024%,2))</f>
        <v>0</v>
      </c>
      <c r="O1024" s="328">
        <f>ROUND(N1024-SUMIF(Anlagenbewegungsdaten_AV!B:B,A1024,Anlagenbewegungsdaten_AV!D:D),3)</f>
        <v>0</v>
      </c>
    </row>
    <row r="1025" spans="1:15" ht="15" customHeight="1" x14ac:dyDescent="0.25">
      <c r="A1025" s="261" t="s">
        <v>1881</v>
      </c>
      <c r="B1025" s="172" t="s">
        <v>2108</v>
      </c>
      <c r="C1025" s="172" t="s">
        <v>4208</v>
      </c>
      <c r="D1025" s="172" t="s">
        <v>1882</v>
      </c>
      <c r="E1025" s="172" t="s">
        <v>2486</v>
      </c>
      <c r="F1025" s="287">
        <v>22.9</v>
      </c>
      <c r="G1025" s="331">
        <f>ROUND(SUMIF(Anlagenbewegungsdaten!B:B,A1025,Anlagenbewegungsdaten!C:C),3)</f>
        <v>0</v>
      </c>
      <c r="H1025" s="332">
        <f>IF(ISBLANK(F1025),ROUND(SUMIF(Anlagenbewegungsdaten!B:B,A1025,Anlagenbewegungsdaten!D:D),2),ROUND(G1025*F1025%,2))</f>
        <v>0</v>
      </c>
      <c r="I1025" s="332">
        <f>ROUND((H1025-SUMIF(Anlagenbewegungsdaten!$B:$B,A1025,Anlagenbewegungsdaten!D:D)),3)</f>
        <v>0</v>
      </c>
      <c r="J1025" s="333" t="s">
        <v>5179</v>
      </c>
      <c r="K1025" s="333" t="s">
        <v>5193</v>
      </c>
      <c r="L1025" s="510">
        <v>18.32</v>
      </c>
      <c r="M1025" s="330">
        <f>ROUND(SUMIF(Anlagenbewegungsdaten_AV!B:B,A1025,Anlagenbewegungsdaten_AV!C:C),3)</f>
        <v>0</v>
      </c>
      <c r="N1025" s="328">
        <f>IF(ISBLANK(L1025),ROUND(SUMIF(Anlagenbewegungsdaten_AV!B:B,A1025,Anlagenbewegungsdaten_AV!D:D),2),ROUND(M1025*L1025%,2))</f>
        <v>0</v>
      </c>
      <c r="O1025" s="328">
        <f>ROUND(N1025-SUMIF(Anlagenbewegungsdaten_AV!B:B,A1025,Anlagenbewegungsdaten_AV!D:D),3)</f>
        <v>0</v>
      </c>
    </row>
    <row r="1026" spans="1:15" ht="15" customHeight="1" x14ac:dyDescent="0.25">
      <c r="A1026" s="261" t="s">
        <v>1883</v>
      </c>
      <c r="B1026" s="172" t="s">
        <v>2108</v>
      </c>
      <c r="C1026" s="172" t="s">
        <v>4208</v>
      </c>
      <c r="D1026" s="182" t="s">
        <v>1884</v>
      </c>
      <c r="E1026" s="172" t="s">
        <v>1560</v>
      </c>
      <c r="F1026" s="287">
        <v>23.9</v>
      </c>
      <c r="G1026" s="331">
        <f>ROUND(SUMIF(Anlagenbewegungsdaten!B:B,A1026,Anlagenbewegungsdaten!C:C),3)</f>
        <v>0</v>
      </c>
      <c r="H1026" s="332">
        <f>IF(ISBLANK(F1026),ROUND(SUMIF(Anlagenbewegungsdaten!B:B,A1026,Anlagenbewegungsdaten!D:D),2),ROUND(G1026*F1026%,2))</f>
        <v>0</v>
      </c>
      <c r="I1026" s="332">
        <f>ROUND((H1026-SUMIF(Anlagenbewegungsdaten!$B:$B,A1026,Anlagenbewegungsdaten!D:D)),3)</f>
        <v>0</v>
      </c>
      <c r="J1026" s="333" t="s">
        <v>5179</v>
      </c>
      <c r="K1026" s="333" t="s">
        <v>5193</v>
      </c>
      <c r="L1026" s="510">
        <v>19.12</v>
      </c>
      <c r="M1026" s="330">
        <f>ROUND(SUMIF(Anlagenbewegungsdaten_AV!B:B,A1026,Anlagenbewegungsdaten_AV!C:C),3)</f>
        <v>0</v>
      </c>
      <c r="N1026" s="328">
        <f>IF(ISBLANK(L1026),ROUND(SUMIF(Anlagenbewegungsdaten_AV!B:B,A1026,Anlagenbewegungsdaten_AV!D:D),2),ROUND(M1026*L1026%,2))</f>
        <v>0</v>
      </c>
      <c r="O1026" s="328">
        <f>ROUND(N1026-SUMIF(Anlagenbewegungsdaten_AV!B:B,A1026,Anlagenbewegungsdaten_AV!D:D),3)</f>
        <v>0</v>
      </c>
    </row>
    <row r="1027" spans="1:15" ht="15" customHeight="1" x14ac:dyDescent="0.25">
      <c r="A1027" s="261" t="s">
        <v>1885</v>
      </c>
      <c r="B1027" s="172" t="s">
        <v>2108</v>
      </c>
      <c r="C1027" s="172" t="s">
        <v>4208</v>
      </c>
      <c r="D1027" s="172" t="s">
        <v>1886</v>
      </c>
      <c r="E1027" s="172" t="s">
        <v>1563</v>
      </c>
      <c r="F1027" s="287">
        <v>23.9</v>
      </c>
      <c r="G1027" s="331">
        <f>ROUND(SUMIF(Anlagenbewegungsdaten!B:B,A1027,Anlagenbewegungsdaten!C:C),3)</f>
        <v>0</v>
      </c>
      <c r="H1027" s="332">
        <f>IF(ISBLANK(F1027),ROUND(SUMIF(Anlagenbewegungsdaten!B:B,A1027,Anlagenbewegungsdaten!D:D),2),ROUND(G1027*F1027%,2))</f>
        <v>0</v>
      </c>
      <c r="I1027" s="332">
        <f>ROUND((H1027-SUMIF(Anlagenbewegungsdaten!$B:$B,A1027,Anlagenbewegungsdaten!D:D)),3)</f>
        <v>0</v>
      </c>
      <c r="J1027" s="333" t="s">
        <v>5179</v>
      </c>
      <c r="K1027" s="333" t="s">
        <v>5193</v>
      </c>
      <c r="L1027" s="510">
        <v>19.12</v>
      </c>
      <c r="M1027" s="330">
        <f>ROUND(SUMIF(Anlagenbewegungsdaten_AV!B:B,A1027,Anlagenbewegungsdaten_AV!C:C),3)</f>
        <v>0</v>
      </c>
      <c r="N1027" s="328">
        <f>IF(ISBLANK(L1027),ROUND(SUMIF(Anlagenbewegungsdaten_AV!B:B,A1027,Anlagenbewegungsdaten_AV!D:D),2),ROUND(M1027*L1027%,2))</f>
        <v>0</v>
      </c>
      <c r="O1027" s="328">
        <f>ROUND(N1027-SUMIF(Anlagenbewegungsdaten_AV!B:B,A1027,Anlagenbewegungsdaten_AV!D:D),3)</f>
        <v>0</v>
      </c>
    </row>
    <row r="1028" spans="1:15" ht="15" customHeight="1" x14ac:dyDescent="0.25">
      <c r="A1028" s="261" t="s">
        <v>2763</v>
      </c>
      <c r="B1028" s="172" t="s">
        <v>2108</v>
      </c>
      <c r="C1028" s="172" t="s">
        <v>4208</v>
      </c>
      <c r="D1028" s="172" t="s">
        <v>2764</v>
      </c>
      <c r="E1028" s="172" t="s">
        <v>2576</v>
      </c>
      <c r="F1028" s="287">
        <v>23.87</v>
      </c>
      <c r="G1028" s="331">
        <f>ROUND(SUMIF(Anlagenbewegungsdaten!B:B,A1028,Anlagenbewegungsdaten!C:C),3)</f>
        <v>0</v>
      </c>
      <c r="H1028" s="332">
        <f>IF(ISBLANK(F1028),ROUND(SUMIF(Anlagenbewegungsdaten!B:B,A1028,Anlagenbewegungsdaten!D:D),2),ROUND(G1028*F1028%,2))</f>
        <v>0</v>
      </c>
      <c r="I1028" s="332">
        <f>ROUND((H1028-SUMIF(Anlagenbewegungsdaten!$B:$B,A1028,Anlagenbewegungsdaten!D:D)),3)</f>
        <v>0</v>
      </c>
      <c r="J1028" s="333" t="s">
        <v>5179</v>
      </c>
      <c r="K1028" s="333" t="s">
        <v>5193</v>
      </c>
      <c r="L1028" s="510">
        <v>19.100000000000001</v>
      </c>
      <c r="M1028" s="330">
        <f>ROUND(SUMIF(Anlagenbewegungsdaten_AV!B:B,A1028,Anlagenbewegungsdaten_AV!C:C),3)</f>
        <v>0</v>
      </c>
      <c r="N1028" s="328">
        <f>IF(ISBLANK(L1028),ROUND(SUMIF(Anlagenbewegungsdaten_AV!B:B,A1028,Anlagenbewegungsdaten_AV!D:D),2),ROUND(M1028*L1028%,2))</f>
        <v>0</v>
      </c>
      <c r="O1028" s="328">
        <f>ROUND(N1028-SUMIF(Anlagenbewegungsdaten_AV!B:B,A1028,Anlagenbewegungsdaten_AV!D:D),3)</f>
        <v>0</v>
      </c>
    </row>
    <row r="1029" spans="1:15" ht="15" customHeight="1" x14ac:dyDescent="0.25">
      <c r="A1029" s="261" t="s">
        <v>3507</v>
      </c>
      <c r="B1029" s="172" t="s">
        <v>2108</v>
      </c>
      <c r="C1029" s="172" t="s">
        <v>4208</v>
      </c>
      <c r="D1029" s="172" t="s">
        <v>3508</v>
      </c>
      <c r="E1029" s="172" t="s">
        <v>3320</v>
      </c>
      <c r="F1029" s="287">
        <v>23.84</v>
      </c>
      <c r="G1029" s="331">
        <f>ROUND(SUMIF(Anlagenbewegungsdaten!B:B,A1029,Anlagenbewegungsdaten!C:C),3)</f>
        <v>0</v>
      </c>
      <c r="H1029" s="332">
        <f>IF(ISBLANK(F1029),ROUND(SUMIF(Anlagenbewegungsdaten!B:B,A1029,Anlagenbewegungsdaten!D:D),2),ROUND(G1029*F1029%,2))</f>
        <v>0</v>
      </c>
      <c r="I1029" s="332">
        <f>ROUND((H1029-SUMIF(Anlagenbewegungsdaten!$B:$B,A1029,Anlagenbewegungsdaten!D:D)),3)</f>
        <v>0</v>
      </c>
      <c r="J1029" s="333" t="s">
        <v>5179</v>
      </c>
      <c r="K1029" s="333" t="s">
        <v>5193</v>
      </c>
      <c r="L1029" s="510">
        <v>19.07</v>
      </c>
      <c r="M1029" s="330">
        <f>ROUND(SUMIF(Anlagenbewegungsdaten_AV!B:B,A1029,Anlagenbewegungsdaten_AV!C:C),3)</f>
        <v>0</v>
      </c>
      <c r="N1029" s="328">
        <f>IF(ISBLANK(L1029),ROUND(SUMIF(Anlagenbewegungsdaten_AV!B:B,A1029,Anlagenbewegungsdaten_AV!D:D),2),ROUND(M1029*L1029%,2))</f>
        <v>0</v>
      </c>
      <c r="O1029" s="328">
        <f>ROUND(N1029-SUMIF(Anlagenbewegungsdaten_AV!B:B,A1029,Anlagenbewegungsdaten_AV!D:D),3)</f>
        <v>0</v>
      </c>
    </row>
    <row r="1030" spans="1:15" ht="15" customHeight="1" x14ac:dyDescent="0.25">
      <c r="A1030" s="273" t="s">
        <v>4281</v>
      </c>
      <c r="B1030" s="191" t="s">
        <v>2108</v>
      </c>
      <c r="C1030" s="191" t="s">
        <v>4208</v>
      </c>
      <c r="D1030" s="191" t="s">
        <v>4282</v>
      </c>
      <c r="E1030" s="191" t="s">
        <v>4093</v>
      </c>
      <c r="F1030" s="288">
        <v>23.810000000000002</v>
      </c>
      <c r="G1030" s="331">
        <f>ROUND(SUMIF(Anlagenbewegungsdaten!B:B,A1030,Anlagenbewegungsdaten!C:C),3)</f>
        <v>0</v>
      </c>
      <c r="H1030" s="332">
        <f>IF(ISBLANK(F1030),ROUND(SUMIF(Anlagenbewegungsdaten!B:B,A1030,Anlagenbewegungsdaten!D:D),2),ROUND(G1030*F1030%,2))</f>
        <v>0</v>
      </c>
      <c r="I1030" s="332">
        <f>ROUND((H1030-SUMIF(Anlagenbewegungsdaten!$B:$B,A1030,Anlagenbewegungsdaten!D:D)),3)</f>
        <v>0</v>
      </c>
      <c r="J1030" s="333" t="s">
        <v>5179</v>
      </c>
      <c r="K1030" s="333" t="s">
        <v>5193</v>
      </c>
      <c r="L1030" s="510">
        <v>19.05</v>
      </c>
      <c r="M1030" s="330">
        <f>ROUND(SUMIF(Anlagenbewegungsdaten_AV!B:B,A1030,Anlagenbewegungsdaten_AV!C:C),3)</f>
        <v>0</v>
      </c>
      <c r="N1030" s="328">
        <f>IF(ISBLANK(L1030),ROUND(SUMIF(Anlagenbewegungsdaten_AV!B:B,A1030,Anlagenbewegungsdaten_AV!D:D),2),ROUND(M1030*L1030%,2))</f>
        <v>0</v>
      </c>
      <c r="O1030" s="328">
        <f>ROUND(N1030-SUMIF(Anlagenbewegungsdaten_AV!B:B,A1030,Anlagenbewegungsdaten_AV!D:D),3)</f>
        <v>0</v>
      </c>
    </row>
    <row r="1031" spans="1:15" ht="15" customHeight="1" x14ac:dyDescent="0.25">
      <c r="A1031" s="261" t="s">
        <v>1887</v>
      </c>
      <c r="B1031" s="172" t="s">
        <v>2108</v>
      </c>
      <c r="C1031" s="172" t="s">
        <v>4208</v>
      </c>
      <c r="D1031" s="172" t="s">
        <v>1888</v>
      </c>
      <c r="E1031" s="172" t="s">
        <v>2483</v>
      </c>
      <c r="F1031" s="287">
        <v>20.9</v>
      </c>
      <c r="G1031" s="331">
        <f>ROUND(SUMIF(Anlagenbewegungsdaten!B:B,A1031,Anlagenbewegungsdaten!C:C),3)</f>
        <v>0</v>
      </c>
      <c r="H1031" s="332">
        <f>IF(ISBLANK(F1031),ROUND(SUMIF(Anlagenbewegungsdaten!B:B,A1031,Anlagenbewegungsdaten!D:D),2),ROUND(G1031*F1031%,2))</f>
        <v>0</v>
      </c>
      <c r="I1031" s="332">
        <f>ROUND((H1031-SUMIF(Anlagenbewegungsdaten!$B:$B,A1031,Anlagenbewegungsdaten!D:D)),3)</f>
        <v>0</v>
      </c>
      <c r="J1031" s="333" t="s">
        <v>5179</v>
      </c>
      <c r="K1031" s="333" t="s">
        <v>5193</v>
      </c>
      <c r="L1031" s="510">
        <v>16.72</v>
      </c>
      <c r="M1031" s="330">
        <f>ROUND(SUMIF(Anlagenbewegungsdaten_AV!B:B,A1031,Anlagenbewegungsdaten_AV!C:C),3)</f>
        <v>0</v>
      </c>
      <c r="N1031" s="328">
        <f>IF(ISBLANK(L1031),ROUND(SUMIF(Anlagenbewegungsdaten_AV!B:B,A1031,Anlagenbewegungsdaten_AV!D:D),2),ROUND(M1031*L1031%,2))</f>
        <v>0</v>
      </c>
      <c r="O1031" s="328">
        <f>ROUND(N1031-SUMIF(Anlagenbewegungsdaten_AV!B:B,A1031,Anlagenbewegungsdaten_AV!D:D),3)</f>
        <v>0</v>
      </c>
    </row>
    <row r="1032" spans="1:15" ht="15" customHeight="1" x14ac:dyDescent="0.25">
      <c r="A1032" s="261" t="s">
        <v>1889</v>
      </c>
      <c r="B1032" s="172" t="s">
        <v>2108</v>
      </c>
      <c r="C1032" s="172" t="s">
        <v>4208</v>
      </c>
      <c r="D1032" s="172" t="s">
        <v>1890</v>
      </c>
      <c r="E1032" s="172" t="s">
        <v>2486</v>
      </c>
      <c r="F1032" s="287">
        <v>22.9</v>
      </c>
      <c r="G1032" s="331">
        <f>ROUND(SUMIF(Anlagenbewegungsdaten!B:B,A1032,Anlagenbewegungsdaten!C:C),3)</f>
        <v>0</v>
      </c>
      <c r="H1032" s="332">
        <f>IF(ISBLANK(F1032),ROUND(SUMIF(Anlagenbewegungsdaten!B:B,A1032,Anlagenbewegungsdaten!D:D),2),ROUND(G1032*F1032%,2))</f>
        <v>0</v>
      </c>
      <c r="I1032" s="332">
        <f>ROUND((H1032-SUMIF(Anlagenbewegungsdaten!$B:$B,A1032,Anlagenbewegungsdaten!D:D)),3)</f>
        <v>0</v>
      </c>
      <c r="J1032" s="333" t="s">
        <v>5179</v>
      </c>
      <c r="K1032" s="333" t="s">
        <v>5193</v>
      </c>
      <c r="L1032" s="510">
        <v>18.32</v>
      </c>
      <c r="M1032" s="330">
        <f>ROUND(SUMIF(Anlagenbewegungsdaten_AV!B:B,A1032,Anlagenbewegungsdaten_AV!C:C),3)</f>
        <v>0</v>
      </c>
      <c r="N1032" s="328">
        <f>IF(ISBLANK(L1032),ROUND(SUMIF(Anlagenbewegungsdaten_AV!B:B,A1032,Anlagenbewegungsdaten_AV!D:D),2),ROUND(M1032*L1032%,2))</f>
        <v>0</v>
      </c>
      <c r="O1032" s="328">
        <f>ROUND(N1032-SUMIF(Anlagenbewegungsdaten_AV!B:B,A1032,Anlagenbewegungsdaten_AV!D:D),3)</f>
        <v>0</v>
      </c>
    </row>
    <row r="1033" spans="1:15" ht="15" customHeight="1" x14ac:dyDescent="0.25">
      <c r="A1033" s="261" t="s">
        <v>1891</v>
      </c>
      <c r="B1033" s="172" t="s">
        <v>2108</v>
      </c>
      <c r="C1033" s="172" t="s">
        <v>4208</v>
      </c>
      <c r="D1033" s="172" t="s">
        <v>1892</v>
      </c>
      <c r="E1033" s="172" t="s">
        <v>1560</v>
      </c>
      <c r="F1033" s="287">
        <v>23.9</v>
      </c>
      <c r="G1033" s="331">
        <f>ROUND(SUMIF(Anlagenbewegungsdaten!B:B,A1033,Anlagenbewegungsdaten!C:C),3)</f>
        <v>0</v>
      </c>
      <c r="H1033" s="332">
        <f>IF(ISBLANK(F1033),ROUND(SUMIF(Anlagenbewegungsdaten!B:B,A1033,Anlagenbewegungsdaten!D:D),2),ROUND(G1033*F1033%,2))</f>
        <v>0</v>
      </c>
      <c r="I1033" s="332">
        <f>ROUND((H1033-SUMIF(Anlagenbewegungsdaten!$B:$B,A1033,Anlagenbewegungsdaten!D:D)),3)</f>
        <v>0</v>
      </c>
      <c r="J1033" s="333" t="s">
        <v>5179</v>
      </c>
      <c r="K1033" s="333" t="s">
        <v>5193</v>
      </c>
      <c r="L1033" s="510">
        <v>19.12</v>
      </c>
      <c r="M1033" s="330">
        <f>ROUND(SUMIF(Anlagenbewegungsdaten_AV!B:B,A1033,Anlagenbewegungsdaten_AV!C:C),3)</f>
        <v>0</v>
      </c>
      <c r="N1033" s="328">
        <f>IF(ISBLANK(L1033),ROUND(SUMIF(Anlagenbewegungsdaten_AV!B:B,A1033,Anlagenbewegungsdaten_AV!D:D),2),ROUND(M1033*L1033%,2))</f>
        <v>0</v>
      </c>
      <c r="O1033" s="328">
        <f>ROUND(N1033-SUMIF(Anlagenbewegungsdaten_AV!B:B,A1033,Anlagenbewegungsdaten_AV!D:D),3)</f>
        <v>0</v>
      </c>
    </row>
    <row r="1034" spans="1:15" ht="15" customHeight="1" x14ac:dyDescent="0.25">
      <c r="A1034" s="261" t="s">
        <v>1893</v>
      </c>
      <c r="B1034" s="172" t="s">
        <v>2108</v>
      </c>
      <c r="C1034" s="172" t="s">
        <v>4208</v>
      </c>
      <c r="D1034" s="172" t="s">
        <v>1894</v>
      </c>
      <c r="E1034" s="172" t="s">
        <v>1563</v>
      </c>
      <c r="F1034" s="287">
        <v>23.9</v>
      </c>
      <c r="G1034" s="331">
        <f>ROUND(SUMIF(Anlagenbewegungsdaten!B:B,A1034,Anlagenbewegungsdaten!C:C),3)</f>
        <v>0</v>
      </c>
      <c r="H1034" s="332">
        <f>IF(ISBLANK(F1034),ROUND(SUMIF(Anlagenbewegungsdaten!B:B,A1034,Anlagenbewegungsdaten!D:D),2),ROUND(G1034*F1034%,2))</f>
        <v>0</v>
      </c>
      <c r="I1034" s="332">
        <f>ROUND((H1034-SUMIF(Anlagenbewegungsdaten!$B:$B,A1034,Anlagenbewegungsdaten!D:D)),3)</f>
        <v>0</v>
      </c>
      <c r="J1034" s="333" t="s">
        <v>5179</v>
      </c>
      <c r="K1034" s="333" t="s">
        <v>5193</v>
      </c>
      <c r="L1034" s="510">
        <v>19.12</v>
      </c>
      <c r="M1034" s="330">
        <f>ROUND(SUMIF(Anlagenbewegungsdaten_AV!B:B,A1034,Anlagenbewegungsdaten_AV!C:C),3)</f>
        <v>0</v>
      </c>
      <c r="N1034" s="328">
        <f>IF(ISBLANK(L1034),ROUND(SUMIF(Anlagenbewegungsdaten_AV!B:B,A1034,Anlagenbewegungsdaten_AV!D:D),2),ROUND(M1034*L1034%,2))</f>
        <v>0</v>
      </c>
      <c r="O1034" s="328">
        <f>ROUND(N1034-SUMIF(Anlagenbewegungsdaten_AV!B:B,A1034,Anlagenbewegungsdaten_AV!D:D),3)</f>
        <v>0</v>
      </c>
    </row>
    <row r="1035" spans="1:15" ht="15" customHeight="1" x14ac:dyDescent="0.25">
      <c r="A1035" s="261" t="s">
        <v>2765</v>
      </c>
      <c r="B1035" s="172" t="s">
        <v>2108</v>
      </c>
      <c r="C1035" s="172" t="s">
        <v>4208</v>
      </c>
      <c r="D1035" s="172" t="s">
        <v>2766</v>
      </c>
      <c r="E1035" s="172" t="s">
        <v>2576</v>
      </c>
      <c r="F1035" s="287">
        <v>23.87</v>
      </c>
      <c r="G1035" s="331">
        <f>ROUND(SUMIF(Anlagenbewegungsdaten!B:B,A1035,Anlagenbewegungsdaten!C:C),3)</f>
        <v>0</v>
      </c>
      <c r="H1035" s="332">
        <f>IF(ISBLANK(F1035),ROUND(SUMIF(Anlagenbewegungsdaten!B:B,A1035,Anlagenbewegungsdaten!D:D),2),ROUND(G1035*F1035%,2))</f>
        <v>0</v>
      </c>
      <c r="I1035" s="332">
        <f>ROUND((H1035-SUMIF(Anlagenbewegungsdaten!$B:$B,A1035,Anlagenbewegungsdaten!D:D)),3)</f>
        <v>0</v>
      </c>
      <c r="J1035" s="333" t="s">
        <v>5179</v>
      </c>
      <c r="K1035" s="333" t="s">
        <v>5193</v>
      </c>
      <c r="L1035" s="510">
        <v>19.100000000000001</v>
      </c>
      <c r="M1035" s="330">
        <f>ROUND(SUMIF(Anlagenbewegungsdaten_AV!B:B,A1035,Anlagenbewegungsdaten_AV!C:C),3)</f>
        <v>0</v>
      </c>
      <c r="N1035" s="328">
        <f>IF(ISBLANK(L1035),ROUND(SUMIF(Anlagenbewegungsdaten_AV!B:B,A1035,Anlagenbewegungsdaten_AV!D:D),2),ROUND(M1035*L1035%,2))</f>
        <v>0</v>
      </c>
      <c r="O1035" s="328">
        <f>ROUND(N1035-SUMIF(Anlagenbewegungsdaten_AV!B:B,A1035,Anlagenbewegungsdaten_AV!D:D),3)</f>
        <v>0</v>
      </c>
    </row>
    <row r="1036" spans="1:15" ht="15" customHeight="1" x14ac:dyDescent="0.25">
      <c r="A1036" s="261" t="s">
        <v>3509</v>
      </c>
      <c r="B1036" s="172" t="s">
        <v>2108</v>
      </c>
      <c r="C1036" s="172" t="s">
        <v>4208</v>
      </c>
      <c r="D1036" s="172" t="s">
        <v>3510</v>
      </c>
      <c r="E1036" s="172" t="s">
        <v>3320</v>
      </c>
      <c r="F1036" s="287">
        <v>23.84</v>
      </c>
      <c r="G1036" s="331">
        <f>ROUND(SUMIF(Anlagenbewegungsdaten!B:B,A1036,Anlagenbewegungsdaten!C:C),3)</f>
        <v>0</v>
      </c>
      <c r="H1036" s="332">
        <f>IF(ISBLANK(F1036),ROUND(SUMIF(Anlagenbewegungsdaten!B:B,A1036,Anlagenbewegungsdaten!D:D),2),ROUND(G1036*F1036%,2))</f>
        <v>0</v>
      </c>
      <c r="I1036" s="332">
        <f>ROUND((H1036-SUMIF(Anlagenbewegungsdaten!$B:$B,A1036,Anlagenbewegungsdaten!D:D)),3)</f>
        <v>0</v>
      </c>
      <c r="J1036" s="333" t="s">
        <v>5179</v>
      </c>
      <c r="K1036" s="333" t="s">
        <v>5193</v>
      </c>
      <c r="L1036" s="510">
        <v>19.07</v>
      </c>
      <c r="M1036" s="330">
        <f>ROUND(SUMIF(Anlagenbewegungsdaten_AV!B:B,A1036,Anlagenbewegungsdaten_AV!C:C),3)</f>
        <v>0</v>
      </c>
      <c r="N1036" s="328">
        <f>IF(ISBLANK(L1036),ROUND(SUMIF(Anlagenbewegungsdaten_AV!B:B,A1036,Anlagenbewegungsdaten_AV!D:D),2),ROUND(M1036*L1036%,2))</f>
        <v>0</v>
      </c>
      <c r="O1036" s="328">
        <f>ROUND(N1036-SUMIF(Anlagenbewegungsdaten_AV!B:B,A1036,Anlagenbewegungsdaten_AV!D:D),3)</f>
        <v>0</v>
      </c>
    </row>
    <row r="1037" spans="1:15" ht="15" customHeight="1" x14ac:dyDescent="0.25">
      <c r="A1037" s="273" t="s">
        <v>4283</v>
      </c>
      <c r="B1037" s="191" t="s">
        <v>2108</v>
      </c>
      <c r="C1037" s="191" t="s">
        <v>4208</v>
      </c>
      <c r="D1037" s="191" t="s">
        <v>4284</v>
      </c>
      <c r="E1037" s="191" t="s">
        <v>4093</v>
      </c>
      <c r="F1037" s="288">
        <v>23.810000000000002</v>
      </c>
      <c r="G1037" s="331">
        <f>ROUND(SUMIF(Anlagenbewegungsdaten!B:B,A1037,Anlagenbewegungsdaten!C:C),3)</f>
        <v>0</v>
      </c>
      <c r="H1037" s="332">
        <f>IF(ISBLANK(F1037),ROUND(SUMIF(Anlagenbewegungsdaten!B:B,A1037,Anlagenbewegungsdaten!D:D),2),ROUND(G1037*F1037%,2))</f>
        <v>0</v>
      </c>
      <c r="I1037" s="332">
        <f>ROUND((H1037-SUMIF(Anlagenbewegungsdaten!$B:$B,A1037,Anlagenbewegungsdaten!D:D)),3)</f>
        <v>0</v>
      </c>
      <c r="J1037" s="333" t="s">
        <v>5179</v>
      </c>
      <c r="K1037" s="333" t="s">
        <v>5193</v>
      </c>
      <c r="L1037" s="510">
        <v>19.05</v>
      </c>
      <c r="M1037" s="330">
        <f>ROUND(SUMIF(Anlagenbewegungsdaten_AV!B:B,A1037,Anlagenbewegungsdaten_AV!C:C),3)</f>
        <v>0</v>
      </c>
      <c r="N1037" s="328">
        <f>IF(ISBLANK(L1037),ROUND(SUMIF(Anlagenbewegungsdaten_AV!B:B,A1037,Anlagenbewegungsdaten_AV!D:D),2),ROUND(M1037*L1037%,2))</f>
        <v>0</v>
      </c>
      <c r="O1037" s="328">
        <f>ROUND(N1037-SUMIF(Anlagenbewegungsdaten_AV!B:B,A1037,Anlagenbewegungsdaten_AV!D:D),3)</f>
        <v>0</v>
      </c>
    </row>
    <row r="1038" spans="1:15" ht="15" customHeight="1" x14ac:dyDescent="0.25">
      <c r="A1038" s="261" t="s">
        <v>1895</v>
      </c>
      <c r="B1038" s="172" t="s">
        <v>2108</v>
      </c>
      <c r="C1038" s="172" t="s">
        <v>4208</v>
      </c>
      <c r="D1038" s="172" t="s">
        <v>1896</v>
      </c>
      <c r="E1038" s="172" t="s">
        <v>2483</v>
      </c>
      <c r="F1038" s="287">
        <v>21.9</v>
      </c>
      <c r="G1038" s="331">
        <f>ROUND(SUMIF(Anlagenbewegungsdaten!B:B,A1038,Anlagenbewegungsdaten!C:C),3)</f>
        <v>0</v>
      </c>
      <c r="H1038" s="332">
        <f>IF(ISBLANK(F1038),ROUND(SUMIF(Anlagenbewegungsdaten!B:B,A1038,Anlagenbewegungsdaten!D:D),2),ROUND(G1038*F1038%,2))</f>
        <v>0</v>
      </c>
      <c r="I1038" s="332">
        <f>ROUND((H1038-SUMIF(Anlagenbewegungsdaten!$B:$B,A1038,Anlagenbewegungsdaten!D:D)),3)</f>
        <v>0</v>
      </c>
      <c r="J1038" s="333" t="s">
        <v>5179</v>
      </c>
      <c r="K1038" s="333" t="s">
        <v>5193</v>
      </c>
      <c r="L1038" s="510">
        <v>17.52</v>
      </c>
      <c r="M1038" s="330">
        <f>ROUND(SUMIF(Anlagenbewegungsdaten_AV!B:B,A1038,Anlagenbewegungsdaten_AV!C:C),3)</f>
        <v>0</v>
      </c>
      <c r="N1038" s="328">
        <f>IF(ISBLANK(L1038),ROUND(SUMIF(Anlagenbewegungsdaten_AV!B:B,A1038,Anlagenbewegungsdaten_AV!D:D),2),ROUND(M1038*L1038%,2))</f>
        <v>0</v>
      </c>
      <c r="O1038" s="328">
        <f>ROUND(N1038-SUMIF(Anlagenbewegungsdaten_AV!B:B,A1038,Anlagenbewegungsdaten_AV!D:D),3)</f>
        <v>0</v>
      </c>
    </row>
    <row r="1039" spans="1:15" ht="15" customHeight="1" x14ac:dyDescent="0.25">
      <c r="A1039" s="261" t="s">
        <v>1897</v>
      </c>
      <c r="B1039" s="172" t="s">
        <v>2108</v>
      </c>
      <c r="C1039" s="172" t="s">
        <v>4208</v>
      </c>
      <c r="D1039" s="172" t="s">
        <v>1898</v>
      </c>
      <c r="E1039" s="172" t="s">
        <v>2486</v>
      </c>
      <c r="F1039" s="287">
        <v>23.9</v>
      </c>
      <c r="G1039" s="331">
        <f>ROUND(SUMIF(Anlagenbewegungsdaten!B:B,A1039,Anlagenbewegungsdaten!C:C),3)</f>
        <v>0</v>
      </c>
      <c r="H1039" s="332">
        <f>IF(ISBLANK(F1039),ROUND(SUMIF(Anlagenbewegungsdaten!B:B,A1039,Anlagenbewegungsdaten!D:D),2),ROUND(G1039*F1039%,2))</f>
        <v>0</v>
      </c>
      <c r="I1039" s="332">
        <f>ROUND((H1039-SUMIF(Anlagenbewegungsdaten!$B:$B,A1039,Anlagenbewegungsdaten!D:D)),3)</f>
        <v>0</v>
      </c>
      <c r="J1039" s="333" t="s">
        <v>5179</v>
      </c>
      <c r="K1039" s="333" t="s">
        <v>5193</v>
      </c>
      <c r="L1039" s="510">
        <v>19.12</v>
      </c>
      <c r="M1039" s="330">
        <f>ROUND(SUMIF(Anlagenbewegungsdaten_AV!B:B,A1039,Anlagenbewegungsdaten_AV!C:C),3)</f>
        <v>0</v>
      </c>
      <c r="N1039" s="328">
        <f>IF(ISBLANK(L1039),ROUND(SUMIF(Anlagenbewegungsdaten_AV!B:B,A1039,Anlagenbewegungsdaten_AV!D:D),2),ROUND(M1039*L1039%,2))</f>
        <v>0</v>
      </c>
      <c r="O1039" s="328">
        <f>ROUND(N1039-SUMIF(Anlagenbewegungsdaten_AV!B:B,A1039,Anlagenbewegungsdaten_AV!D:D),3)</f>
        <v>0</v>
      </c>
    </row>
    <row r="1040" spans="1:15" ht="15" customHeight="1" x14ac:dyDescent="0.25">
      <c r="A1040" s="261" t="s">
        <v>1899</v>
      </c>
      <c r="B1040" s="172" t="s">
        <v>2108</v>
      </c>
      <c r="C1040" s="172" t="s">
        <v>4208</v>
      </c>
      <c r="D1040" s="182" t="s">
        <v>1900</v>
      </c>
      <c r="E1040" s="172" t="s">
        <v>1560</v>
      </c>
      <c r="F1040" s="287">
        <v>24.9</v>
      </c>
      <c r="G1040" s="331">
        <f>ROUND(SUMIF(Anlagenbewegungsdaten!B:B,A1040,Anlagenbewegungsdaten!C:C),3)</f>
        <v>0</v>
      </c>
      <c r="H1040" s="332">
        <f>IF(ISBLANK(F1040),ROUND(SUMIF(Anlagenbewegungsdaten!B:B,A1040,Anlagenbewegungsdaten!D:D),2),ROUND(G1040*F1040%,2))</f>
        <v>0</v>
      </c>
      <c r="I1040" s="332">
        <f>ROUND((H1040-SUMIF(Anlagenbewegungsdaten!$B:$B,A1040,Anlagenbewegungsdaten!D:D)),3)</f>
        <v>0</v>
      </c>
      <c r="J1040" s="333" t="s">
        <v>5179</v>
      </c>
      <c r="K1040" s="333" t="s">
        <v>5193</v>
      </c>
      <c r="L1040" s="510">
        <v>19.920000000000002</v>
      </c>
      <c r="M1040" s="330">
        <f>ROUND(SUMIF(Anlagenbewegungsdaten_AV!B:B,A1040,Anlagenbewegungsdaten_AV!C:C),3)</f>
        <v>0</v>
      </c>
      <c r="N1040" s="328">
        <f>IF(ISBLANK(L1040),ROUND(SUMIF(Anlagenbewegungsdaten_AV!B:B,A1040,Anlagenbewegungsdaten_AV!D:D),2),ROUND(M1040*L1040%,2))</f>
        <v>0</v>
      </c>
      <c r="O1040" s="328">
        <f>ROUND(N1040-SUMIF(Anlagenbewegungsdaten_AV!B:B,A1040,Anlagenbewegungsdaten_AV!D:D),3)</f>
        <v>0</v>
      </c>
    </row>
    <row r="1041" spans="1:15" ht="15" customHeight="1" x14ac:dyDescent="0.25">
      <c r="A1041" s="261" t="s">
        <v>553</v>
      </c>
      <c r="B1041" s="172" t="s">
        <v>2108</v>
      </c>
      <c r="C1041" s="172" t="s">
        <v>4208</v>
      </c>
      <c r="D1041" s="172" t="s">
        <v>554</v>
      </c>
      <c r="E1041" s="172" t="s">
        <v>1563</v>
      </c>
      <c r="F1041" s="287">
        <v>24.9</v>
      </c>
      <c r="G1041" s="331">
        <f>ROUND(SUMIF(Anlagenbewegungsdaten!B:B,A1041,Anlagenbewegungsdaten!C:C),3)</f>
        <v>0</v>
      </c>
      <c r="H1041" s="332">
        <f>IF(ISBLANK(F1041),ROUND(SUMIF(Anlagenbewegungsdaten!B:B,A1041,Anlagenbewegungsdaten!D:D),2),ROUND(G1041*F1041%,2))</f>
        <v>0</v>
      </c>
      <c r="I1041" s="332">
        <f>ROUND((H1041-SUMIF(Anlagenbewegungsdaten!$B:$B,A1041,Anlagenbewegungsdaten!D:D)),3)</f>
        <v>0</v>
      </c>
      <c r="J1041" s="333" t="s">
        <v>5179</v>
      </c>
      <c r="K1041" s="333" t="s">
        <v>5193</v>
      </c>
      <c r="L1041" s="510">
        <v>19.920000000000002</v>
      </c>
      <c r="M1041" s="330">
        <f>ROUND(SUMIF(Anlagenbewegungsdaten_AV!B:B,A1041,Anlagenbewegungsdaten_AV!C:C),3)</f>
        <v>0</v>
      </c>
      <c r="N1041" s="328">
        <f>IF(ISBLANK(L1041),ROUND(SUMIF(Anlagenbewegungsdaten_AV!B:B,A1041,Anlagenbewegungsdaten_AV!D:D),2),ROUND(M1041*L1041%,2))</f>
        <v>0</v>
      </c>
      <c r="O1041" s="328">
        <f>ROUND(N1041-SUMIF(Anlagenbewegungsdaten_AV!B:B,A1041,Anlagenbewegungsdaten_AV!D:D),3)</f>
        <v>0</v>
      </c>
    </row>
    <row r="1042" spans="1:15" ht="15" customHeight="1" x14ac:dyDescent="0.25">
      <c r="A1042" s="261" t="s">
        <v>2767</v>
      </c>
      <c r="B1042" s="172" t="s">
        <v>2108</v>
      </c>
      <c r="C1042" s="172" t="s">
        <v>4208</v>
      </c>
      <c r="D1042" s="172" t="s">
        <v>2768</v>
      </c>
      <c r="E1042" s="172" t="s">
        <v>2576</v>
      </c>
      <c r="F1042" s="287">
        <v>24.87</v>
      </c>
      <c r="G1042" s="331">
        <f>ROUND(SUMIF(Anlagenbewegungsdaten!B:B,A1042,Anlagenbewegungsdaten!C:C),3)</f>
        <v>0</v>
      </c>
      <c r="H1042" s="332">
        <f>IF(ISBLANK(F1042),ROUND(SUMIF(Anlagenbewegungsdaten!B:B,A1042,Anlagenbewegungsdaten!D:D),2),ROUND(G1042*F1042%,2))</f>
        <v>0</v>
      </c>
      <c r="I1042" s="332">
        <f>ROUND((H1042-SUMIF(Anlagenbewegungsdaten!$B:$B,A1042,Anlagenbewegungsdaten!D:D)),3)</f>
        <v>0</v>
      </c>
      <c r="J1042" s="333" t="s">
        <v>5179</v>
      </c>
      <c r="K1042" s="333" t="s">
        <v>5193</v>
      </c>
      <c r="L1042" s="510">
        <v>19.899999999999999</v>
      </c>
      <c r="M1042" s="330">
        <f>ROUND(SUMIF(Anlagenbewegungsdaten_AV!B:B,A1042,Anlagenbewegungsdaten_AV!C:C),3)</f>
        <v>0</v>
      </c>
      <c r="N1042" s="328">
        <f>IF(ISBLANK(L1042),ROUND(SUMIF(Anlagenbewegungsdaten_AV!B:B,A1042,Anlagenbewegungsdaten_AV!D:D),2),ROUND(M1042*L1042%,2))</f>
        <v>0</v>
      </c>
      <c r="O1042" s="328">
        <f>ROUND(N1042-SUMIF(Anlagenbewegungsdaten_AV!B:B,A1042,Anlagenbewegungsdaten_AV!D:D),3)</f>
        <v>0</v>
      </c>
    </row>
    <row r="1043" spans="1:15" ht="15" customHeight="1" x14ac:dyDescent="0.25">
      <c r="A1043" s="261" t="s">
        <v>3511</v>
      </c>
      <c r="B1043" s="172" t="s">
        <v>2108</v>
      </c>
      <c r="C1043" s="172" t="s">
        <v>4208</v>
      </c>
      <c r="D1043" s="172" t="s">
        <v>3512</v>
      </c>
      <c r="E1043" s="172" t="s">
        <v>3320</v>
      </c>
      <c r="F1043" s="287">
        <v>24.84</v>
      </c>
      <c r="G1043" s="331">
        <f>ROUND(SUMIF(Anlagenbewegungsdaten!B:B,A1043,Anlagenbewegungsdaten!C:C),3)</f>
        <v>0</v>
      </c>
      <c r="H1043" s="332">
        <f>IF(ISBLANK(F1043),ROUND(SUMIF(Anlagenbewegungsdaten!B:B,A1043,Anlagenbewegungsdaten!D:D),2),ROUND(G1043*F1043%,2))</f>
        <v>0</v>
      </c>
      <c r="I1043" s="332">
        <f>ROUND((H1043-SUMIF(Anlagenbewegungsdaten!$B:$B,A1043,Anlagenbewegungsdaten!D:D)),3)</f>
        <v>0</v>
      </c>
      <c r="J1043" s="333" t="s">
        <v>5179</v>
      </c>
      <c r="K1043" s="333" t="s">
        <v>5193</v>
      </c>
      <c r="L1043" s="510">
        <v>19.87</v>
      </c>
      <c r="M1043" s="330">
        <f>ROUND(SUMIF(Anlagenbewegungsdaten_AV!B:B,A1043,Anlagenbewegungsdaten_AV!C:C),3)</f>
        <v>0</v>
      </c>
      <c r="N1043" s="328">
        <f>IF(ISBLANK(L1043),ROUND(SUMIF(Anlagenbewegungsdaten_AV!B:B,A1043,Anlagenbewegungsdaten_AV!D:D),2),ROUND(M1043*L1043%,2))</f>
        <v>0</v>
      </c>
      <c r="O1043" s="328">
        <f>ROUND(N1043-SUMIF(Anlagenbewegungsdaten_AV!B:B,A1043,Anlagenbewegungsdaten_AV!D:D),3)</f>
        <v>0</v>
      </c>
    </row>
    <row r="1044" spans="1:15" ht="15" customHeight="1" x14ac:dyDescent="0.25">
      <c r="A1044" s="273" t="s">
        <v>4285</v>
      </c>
      <c r="B1044" s="191" t="s">
        <v>2108</v>
      </c>
      <c r="C1044" s="191" t="s">
        <v>4208</v>
      </c>
      <c r="D1044" s="191" t="s">
        <v>4286</v>
      </c>
      <c r="E1044" s="191" t="s">
        <v>4093</v>
      </c>
      <c r="F1044" s="288">
        <v>24.810000000000002</v>
      </c>
      <c r="G1044" s="331">
        <f>ROUND(SUMIF(Anlagenbewegungsdaten!B:B,A1044,Anlagenbewegungsdaten!C:C),3)</f>
        <v>0</v>
      </c>
      <c r="H1044" s="332">
        <f>IF(ISBLANK(F1044),ROUND(SUMIF(Anlagenbewegungsdaten!B:B,A1044,Anlagenbewegungsdaten!D:D),2),ROUND(G1044*F1044%,2))</f>
        <v>0</v>
      </c>
      <c r="I1044" s="332">
        <f>ROUND((H1044-SUMIF(Anlagenbewegungsdaten!$B:$B,A1044,Anlagenbewegungsdaten!D:D)),3)</f>
        <v>0</v>
      </c>
      <c r="J1044" s="333" t="s">
        <v>5179</v>
      </c>
      <c r="K1044" s="333" t="s">
        <v>5193</v>
      </c>
      <c r="L1044" s="510">
        <v>19.850000000000001</v>
      </c>
      <c r="M1044" s="330">
        <f>ROUND(SUMIF(Anlagenbewegungsdaten_AV!B:B,A1044,Anlagenbewegungsdaten_AV!C:C),3)</f>
        <v>0</v>
      </c>
      <c r="N1044" s="328">
        <f>IF(ISBLANK(L1044),ROUND(SUMIF(Anlagenbewegungsdaten_AV!B:B,A1044,Anlagenbewegungsdaten_AV!D:D),2),ROUND(M1044*L1044%,2))</f>
        <v>0</v>
      </c>
      <c r="O1044" s="328">
        <f>ROUND(N1044-SUMIF(Anlagenbewegungsdaten_AV!B:B,A1044,Anlagenbewegungsdaten_AV!D:D),3)</f>
        <v>0</v>
      </c>
    </row>
    <row r="1045" spans="1:15" ht="15" customHeight="1" x14ac:dyDescent="0.25">
      <c r="A1045" s="261" t="s">
        <v>555</v>
      </c>
      <c r="B1045" s="172" t="s">
        <v>2108</v>
      </c>
      <c r="C1045" s="172" t="s">
        <v>4208</v>
      </c>
      <c r="D1045" s="172" t="s">
        <v>556</v>
      </c>
      <c r="E1045" s="172" t="s">
        <v>2483</v>
      </c>
      <c r="F1045" s="287">
        <v>21.9</v>
      </c>
      <c r="G1045" s="331">
        <f>ROUND(SUMIF(Anlagenbewegungsdaten!B:B,A1045,Anlagenbewegungsdaten!C:C),3)</f>
        <v>0</v>
      </c>
      <c r="H1045" s="332">
        <f>IF(ISBLANK(F1045),ROUND(SUMIF(Anlagenbewegungsdaten!B:B,A1045,Anlagenbewegungsdaten!D:D),2),ROUND(G1045*F1045%,2))</f>
        <v>0</v>
      </c>
      <c r="I1045" s="332">
        <f>ROUND((H1045-SUMIF(Anlagenbewegungsdaten!$B:$B,A1045,Anlagenbewegungsdaten!D:D)),3)</f>
        <v>0</v>
      </c>
      <c r="J1045" s="333" t="s">
        <v>5179</v>
      </c>
      <c r="K1045" s="333" t="s">
        <v>5193</v>
      </c>
      <c r="L1045" s="510">
        <v>17.52</v>
      </c>
      <c r="M1045" s="330">
        <f>ROUND(SUMIF(Anlagenbewegungsdaten_AV!B:B,A1045,Anlagenbewegungsdaten_AV!C:C),3)</f>
        <v>0</v>
      </c>
      <c r="N1045" s="328">
        <f>IF(ISBLANK(L1045),ROUND(SUMIF(Anlagenbewegungsdaten_AV!B:B,A1045,Anlagenbewegungsdaten_AV!D:D),2),ROUND(M1045*L1045%,2))</f>
        <v>0</v>
      </c>
      <c r="O1045" s="328">
        <f>ROUND(N1045-SUMIF(Anlagenbewegungsdaten_AV!B:B,A1045,Anlagenbewegungsdaten_AV!D:D),3)</f>
        <v>0</v>
      </c>
    </row>
    <row r="1046" spans="1:15" ht="15" customHeight="1" x14ac:dyDescent="0.25">
      <c r="A1046" s="261" t="s">
        <v>557</v>
      </c>
      <c r="B1046" s="172" t="s">
        <v>2108</v>
      </c>
      <c r="C1046" s="172" t="s">
        <v>4208</v>
      </c>
      <c r="D1046" s="172" t="s">
        <v>558</v>
      </c>
      <c r="E1046" s="172" t="s">
        <v>2486</v>
      </c>
      <c r="F1046" s="287">
        <v>23.9</v>
      </c>
      <c r="G1046" s="331">
        <f>ROUND(SUMIF(Anlagenbewegungsdaten!B:B,A1046,Anlagenbewegungsdaten!C:C),3)</f>
        <v>0</v>
      </c>
      <c r="H1046" s="332">
        <f>IF(ISBLANK(F1046),ROUND(SUMIF(Anlagenbewegungsdaten!B:B,A1046,Anlagenbewegungsdaten!D:D),2),ROUND(G1046*F1046%,2))</f>
        <v>0</v>
      </c>
      <c r="I1046" s="332">
        <f>ROUND((H1046-SUMIF(Anlagenbewegungsdaten!$B:$B,A1046,Anlagenbewegungsdaten!D:D)),3)</f>
        <v>0</v>
      </c>
      <c r="J1046" s="333" t="s">
        <v>5179</v>
      </c>
      <c r="K1046" s="333" t="s">
        <v>5193</v>
      </c>
      <c r="L1046" s="510">
        <v>19.12</v>
      </c>
      <c r="M1046" s="330">
        <f>ROUND(SUMIF(Anlagenbewegungsdaten_AV!B:B,A1046,Anlagenbewegungsdaten_AV!C:C),3)</f>
        <v>0</v>
      </c>
      <c r="N1046" s="328">
        <f>IF(ISBLANK(L1046),ROUND(SUMIF(Anlagenbewegungsdaten_AV!B:B,A1046,Anlagenbewegungsdaten_AV!D:D),2),ROUND(M1046*L1046%,2))</f>
        <v>0</v>
      </c>
      <c r="O1046" s="328">
        <f>ROUND(N1046-SUMIF(Anlagenbewegungsdaten_AV!B:B,A1046,Anlagenbewegungsdaten_AV!D:D),3)</f>
        <v>0</v>
      </c>
    </row>
    <row r="1047" spans="1:15" ht="15" customHeight="1" x14ac:dyDescent="0.25">
      <c r="A1047" s="261" t="s">
        <v>559</v>
      </c>
      <c r="B1047" s="172" t="s">
        <v>2108</v>
      </c>
      <c r="C1047" s="172" t="s">
        <v>4208</v>
      </c>
      <c r="D1047" s="172" t="s">
        <v>560</v>
      </c>
      <c r="E1047" s="172" t="s">
        <v>1560</v>
      </c>
      <c r="F1047" s="287">
        <v>24.9</v>
      </c>
      <c r="G1047" s="331">
        <f>ROUND(SUMIF(Anlagenbewegungsdaten!B:B,A1047,Anlagenbewegungsdaten!C:C),3)</f>
        <v>0</v>
      </c>
      <c r="H1047" s="332">
        <f>IF(ISBLANK(F1047),ROUND(SUMIF(Anlagenbewegungsdaten!B:B,A1047,Anlagenbewegungsdaten!D:D),2),ROUND(G1047*F1047%,2))</f>
        <v>0</v>
      </c>
      <c r="I1047" s="332">
        <f>ROUND((H1047-SUMIF(Anlagenbewegungsdaten!$B:$B,A1047,Anlagenbewegungsdaten!D:D)),3)</f>
        <v>0</v>
      </c>
      <c r="J1047" s="333" t="s">
        <v>5179</v>
      </c>
      <c r="K1047" s="333" t="s">
        <v>5193</v>
      </c>
      <c r="L1047" s="510">
        <v>19.920000000000002</v>
      </c>
      <c r="M1047" s="330">
        <f>ROUND(SUMIF(Anlagenbewegungsdaten_AV!B:B,A1047,Anlagenbewegungsdaten_AV!C:C),3)</f>
        <v>0</v>
      </c>
      <c r="N1047" s="328">
        <f>IF(ISBLANK(L1047),ROUND(SUMIF(Anlagenbewegungsdaten_AV!B:B,A1047,Anlagenbewegungsdaten_AV!D:D),2),ROUND(M1047*L1047%,2))</f>
        <v>0</v>
      </c>
      <c r="O1047" s="328">
        <f>ROUND(N1047-SUMIF(Anlagenbewegungsdaten_AV!B:B,A1047,Anlagenbewegungsdaten_AV!D:D),3)</f>
        <v>0</v>
      </c>
    </row>
    <row r="1048" spans="1:15" ht="15" customHeight="1" x14ac:dyDescent="0.25">
      <c r="A1048" s="261" t="s">
        <v>561</v>
      </c>
      <c r="B1048" s="172" t="s">
        <v>2108</v>
      </c>
      <c r="C1048" s="172" t="s">
        <v>4208</v>
      </c>
      <c r="D1048" s="172" t="s">
        <v>562</v>
      </c>
      <c r="E1048" s="172" t="s">
        <v>1563</v>
      </c>
      <c r="F1048" s="287">
        <v>24.9</v>
      </c>
      <c r="G1048" s="331">
        <f>ROUND(SUMIF(Anlagenbewegungsdaten!B:B,A1048,Anlagenbewegungsdaten!C:C),3)</f>
        <v>0</v>
      </c>
      <c r="H1048" s="332">
        <f>IF(ISBLANK(F1048),ROUND(SUMIF(Anlagenbewegungsdaten!B:B,A1048,Anlagenbewegungsdaten!D:D),2),ROUND(G1048*F1048%,2))</f>
        <v>0</v>
      </c>
      <c r="I1048" s="332">
        <f>ROUND((H1048-SUMIF(Anlagenbewegungsdaten!$B:$B,A1048,Anlagenbewegungsdaten!D:D)),3)</f>
        <v>0</v>
      </c>
      <c r="J1048" s="333" t="s">
        <v>5179</v>
      </c>
      <c r="K1048" s="333" t="s">
        <v>5193</v>
      </c>
      <c r="L1048" s="510">
        <v>19.920000000000002</v>
      </c>
      <c r="M1048" s="330">
        <f>ROUND(SUMIF(Anlagenbewegungsdaten_AV!B:B,A1048,Anlagenbewegungsdaten_AV!C:C),3)</f>
        <v>0</v>
      </c>
      <c r="N1048" s="328">
        <f>IF(ISBLANK(L1048),ROUND(SUMIF(Anlagenbewegungsdaten_AV!B:B,A1048,Anlagenbewegungsdaten_AV!D:D),2),ROUND(M1048*L1048%,2))</f>
        <v>0</v>
      </c>
      <c r="O1048" s="328">
        <f>ROUND(N1048-SUMIF(Anlagenbewegungsdaten_AV!B:B,A1048,Anlagenbewegungsdaten_AV!D:D),3)</f>
        <v>0</v>
      </c>
    </row>
    <row r="1049" spans="1:15" ht="15" customHeight="1" x14ac:dyDescent="0.25">
      <c r="A1049" s="261" t="s">
        <v>2769</v>
      </c>
      <c r="B1049" s="172" t="s">
        <v>2108</v>
      </c>
      <c r="C1049" s="172" t="s">
        <v>4208</v>
      </c>
      <c r="D1049" s="172" t="s">
        <v>2770</v>
      </c>
      <c r="E1049" s="172" t="s">
        <v>2576</v>
      </c>
      <c r="F1049" s="287">
        <v>24.87</v>
      </c>
      <c r="G1049" s="331">
        <f>ROUND(SUMIF(Anlagenbewegungsdaten!B:B,A1049,Anlagenbewegungsdaten!C:C),3)</f>
        <v>0</v>
      </c>
      <c r="H1049" s="332">
        <f>IF(ISBLANK(F1049),ROUND(SUMIF(Anlagenbewegungsdaten!B:B,A1049,Anlagenbewegungsdaten!D:D),2),ROUND(G1049*F1049%,2))</f>
        <v>0</v>
      </c>
      <c r="I1049" s="332">
        <f>ROUND((H1049-SUMIF(Anlagenbewegungsdaten!$B:$B,A1049,Anlagenbewegungsdaten!D:D)),3)</f>
        <v>0</v>
      </c>
      <c r="J1049" s="333" t="s">
        <v>5179</v>
      </c>
      <c r="K1049" s="333" t="s">
        <v>5193</v>
      </c>
      <c r="L1049" s="510">
        <v>19.899999999999999</v>
      </c>
      <c r="M1049" s="330">
        <f>ROUND(SUMIF(Anlagenbewegungsdaten_AV!B:B,A1049,Anlagenbewegungsdaten_AV!C:C),3)</f>
        <v>0</v>
      </c>
      <c r="N1049" s="328">
        <f>IF(ISBLANK(L1049),ROUND(SUMIF(Anlagenbewegungsdaten_AV!B:B,A1049,Anlagenbewegungsdaten_AV!D:D),2),ROUND(M1049*L1049%,2))</f>
        <v>0</v>
      </c>
      <c r="O1049" s="328">
        <f>ROUND(N1049-SUMIF(Anlagenbewegungsdaten_AV!B:B,A1049,Anlagenbewegungsdaten_AV!D:D),3)</f>
        <v>0</v>
      </c>
    </row>
    <row r="1050" spans="1:15" ht="15" customHeight="1" x14ac:dyDescent="0.25">
      <c r="A1050" s="261" t="s">
        <v>3513</v>
      </c>
      <c r="B1050" s="172" t="s">
        <v>2108</v>
      </c>
      <c r="C1050" s="172" t="s">
        <v>4208</v>
      </c>
      <c r="D1050" s="172" t="s">
        <v>3514</v>
      </c>
      <c r="E1050" s="172" t="s">
        <v>3320</v>
      </c>
      <c r="F1050" s="287">
        <v>24.84</v>
      </c>
      <c r="G1050" s="331">
        <f>ROUND(SUMIF(Anlagenbewegungsdaten!B:B,A1050,Anlagenbewegungsdaten!C:C),3)</f>
        <v>0</v>
      </c>
      <c r="H1050" s="332">
        <f>IF(ISBLANK(F1050),ROUND(SUMIF(Anlagenbewegungsdaten!B:B,A1050,Anlagenbewegungsdaten!D:D),2),ROUND(G1050*F1050%,2))</f>
        <v>0</v>
      </c>
      <c r="I1050" s="332">
        <f>ROUND((H1050-SUMIF(Anlagenbewegungsdaten!$B:$B,A1050,Anlagenbewegungsdaten!D:D)),3)</f>
        <v>0</v>
      </c>
      <c r="J1050" s="333" t="s">
        <v>5179</v>
      </c>
      <c r="K1050" s="333" t="s">
        <v>5193</v>
      </c>
      <c r="L1050" s="510">
        <v>19.87</v>
      </c>
      <c r="M1050" s="330">
        <f>ROUND(SUMIF(Anlagenbewegungsdaten_AV!B:B,A1050,Anlagenbewegungsdaten_AV!C:C),3)</f>
        <v>0</v>
      </c>
      <c r="N1050" s="328">
        <f>IF(ISBLANK(L1050),ROUND(SUMIF(Anlagenbewegungsdaten_AV!B:B,A1050,Anlagenbewegungsdaten_AV!D:D),2),ROUND(M1050*L1050%,2))</f>
        <v>0</v>
      </c>
      <c r="O1050" s="328">
        <f>ROUND(N1050-SUMIF(Anlagenbewegungsdaten_AV!B:B,A1050,Anlagenbewegungsdaten_AV!D:D),3)</f>
        <v>0</v>
      </c>
    </row>
    <row r="1051" spans="1:15" ht="15" customHeight="1" x14ac:dyDescent="0.25">
      <c r="A1051" s="273" t="s">
        <v>4287</v>
      </c>
      <c r="B1051" s="191" t="s">
        <v>2108</v>
      </c>
      <c r="C1051" s="191" t="s">
        <v>4208</v>
      </c>
      <c r="D1051" s="191" t="s">
        <v>4288</v>
      </c>
      <c r="E1051" s="191" t="s">
        <v>4093</v>
      </c>
      <c r="F1051" s="288">
        <v>24.810000000000002</v>
      </c>
      <c r="G1051" s="331">
        <f>ROUND(SUMIF(Anlagenbewegungsdaten!B:B,A1051,Anlagenbewegungsdaten!C:C),3)</f>
        <v>0</v>
      </c>
      <c r="H1051" s="332">
        <f>IF(ISBLANK(F1051),ROUND(SUMIF(Anlagenbewegungsdaten!B:B,A1051,Anlagenbewegungsdaten!D:D),2),ROUND(G1051*F1051%,2))</f>
        <v>0</v>
      </c>
      <c r="I1051" s="332">
        <f>ROUND((H1051-SUMIF(Anlagenbewegungsdaten!$B:$B,A1051,Anlagenbewegungsdaten!D:D)),3)</f>
        <v>0</v>
      </c>
      <c r="J1051" s="333" t="s">
        <v>5179</v>
      </c>
      <c r="K1051" s="333" t="s">
        <v>5193</v>
      </c>
      <c r="L1051" s="510">
        <v>19.850000000000001</v>
      </c>
      <c r="M1051" s="330">
        <f>ROUND(SUMIF(Anlagenbewegungsdaten_AV!B:B,A1051,Anlagenbewegungsdaten_AV!C:C),3)</f>
        <v>0</v>
      </c>
      <c r="N1051" s="328">
        <f>IF(ISBLANK(L1051),ROUND(SUMIF(Anlagenbewegungsdaten_AV!B:B,A1051,Anlagenbewegungsdaten_AV!D:D),2),ROUND(M1051*L1051%,2))</f>
        <v>0</v>
      </c>
      <c r="O1051" s="328">
        <f>ROUND(N1051-SUMIF(Anlagenbewegungsdaten_AV!B:B,A1051,Anlagenbewegungsdaten_AV!D:D),3)</f>
        <v>0</v>
      </c>
    </row>
    <row r="1052" spans="1:15" ht="15" customHeight="1" x14ac:dyDescent="0.25">
      <c r="A1052" s="261" t="s">
        <v>563</v>
      </c>
      <c r="B1052" s="172" t="s">
        <v>2108</v>
      </c>
      <c r="C1052" s="172" t="s">
        <v>4208</v>
      </c>
      <c r="D1052" s="172" t="s">
        <v>564</v>
      </c>
      <c r="E1052" s="172" t="s">
        <v>2483</v>
      </c>
      <c r="F1052" s="287">
        <v>22.9</v>
      </c>
      <c r="G1052" s="331">
        <f>ROUND(SUMIF(Anlagenbewegungsdaten!B:B,A1052,Anlagenbewegungsdaten!C:C),3)</f>
        <v>0</v>
      </c>
      <c r="H1052" s="332">
        <f>IF(ISBLANK(F1052),ROUND(SUMIF(Anlagenbewegungsdaten!B:B,A1052,Anlagenbewegungsdaten!D:D),2),ROUND(G1052*F1052%,2))</f>
        <v>0</v>
      </c>
      <c r="I1052" s="332">
        <f>ROUND((H1052-SUMIF(Anlagenbewegungsdaten!$B:$B,A1052,Anlagenbewegungsdaten!D:D)),3)</f>
        <v>0</v>
      </c>
      <c r="J1052" s="333" t="s">
        <v>5179</v>
      </c>
      <c r="K1052" s="333" t="s">
        <v>5193</v>
      </c>
      <c r="L1052" s="510">
        <v>18.32</v>
      </c>
      <c r="M1052" s="330">
        <f>ROUND(SUMIF(Anlagenbewegungsdaten_AV!B:B,A1052,Anlagenbewegungsdaten_AV!C:C),3)</f>
        <v>0</v>
      </c>
      <c r="N1052" s="328">
        <f>IF(ISBLANK(L1052),ROUND(SUMIF(Anlagenbewegungsdaten_AV!B:B,A1052,Anlagenbewegungsdaten_AV!D:D),2),ROUND(M1052*L1052%,2))</f>
        <v>0</v>
      </c>
      <c r="O1052" s="328">
        <f>ROUND(N1052-SUMIF(Anlagenbewegungsdaten_AV!B:B,A1052,Anlagenbewegungsdaten_AV!D:D),3)</f>
        <v>0</v>
      </c>
    </row>
    <row r="1053" spans="1:15" ht="15" customHeight="1" x14ac:dyDescent="0.25">
      <c r="A1053" s="261" t="s">
        <v>565</v>
      </c>
      <c r="B1053" s="172" t="s">
        <v>2108</v>
      </c>
      <c r="C1053" s="172" t="s">
        <v>4208</v>
      </c>
      <c r="D1053" s="172" t="s">
        <v>566</v>
      </c>
      <c r="E1053" s="172" t="s">
        <v>2486</v>
      </c>
      <c r="F1053" s="287">
        <v>24.9</v>
      </c>
      <c r="G1053" s="331">
        <f>ROUND(SUMIF(Anlagenbewegungsdaten!B:B,A1053,Anlagenbewegungsdaten!C:C),3)</f>
        <v>0</v>
      </c>
      <c r="H1053" s="332">
        <f>IF(ISBLANK(F1053),ROUND(SUMIF(Anlagenbewegungsdaten!B:B,A1053,Anlagenbewegungsdaten!D:D),2),ROUND(G1053*F1053%,2))</f>
        <v>0</v>
      </c>
      <c r="I1053" s="332">
        <f>ROUND((H1053-SUMIF(Anlagenbewegungsdaten!$B:$B,A1053,Anlagenbewegungsdaten!D:D)),3)</f>
        <v>0</v>
      </c>
      <c r="J1053" s="333" t="s">
        <v>5179</v>
      </c>
      <c r="K1053" s="333" t="s">
        <v>5193</v>
      </c>
      <c r="L1053" s="510">
        <v>19.920000000000002</v>
      </c>
      <c r="M1053" s="330">
        <f>ROUND(SUMIF(Anlagenbewegungsdaten_AV!B:B,A1053,Anlagenbewegungsdaten_AV!C:C),3)</f>
        <v>0</v>
      </c>
      <c r="N1053" s="328">
        <f>IF(ISBLANK(L1053),ROUND(SUMIF(Anlagenbewegungsdaten_AV!B:B,A1053,Anlagenbewegungsdaten_AV!D:D),2),ROUND(M1053*L1053%,2))</f>
        <v>0</v>
      </c>
      <c r="O1053" s="328">
        <f>ROUND(N1053-SUMIF(Anlagenbewegungsdaten_AV!B:B,A1053,Anlagenbewegungsdaten_AV!D:D),3)</f>
        <v>0</v>
      </c>
    </row>
    <row r="1054" spans="1:15" ht="15" customHeight="1" x14ac:dyDescent="0.25">
      <c r="A1054" s="261" t="s">
        <v>567</v>
      </c>
      <c r="B1054" s="172" t="s">
        <v>2108</v>
      </c>
      <c r="C1054" s="172" t="s">
        <v>4208</v>
      </c>
      <c r="D1054" s="182" t="s">
        <v>568</v>
      </c>
      <c r="E1054" s="172" t="s">
        <v>1560</v>
      </c>
      <c r="F1054" s="287">
        <v>25.9</v>
      </c>
      <c r="G1054" s="331">
        <f>ROUND(SUMIF(Anlagenbewegungsdaten!B:B,A1054,Anlagenbewegungsdaten!C:C),3)</f>
        <v>0</v>
      </c>
      <c r="H1054" s="332">
        <f>IF(ISBLANK(F1054),ROUND(SUMIF(Anlagenbewegungsdaten!B:B,A1054,Anlagenbewegungsdaten!D:D),2),ROUND(G1054*F1054%,2))</f>
        <v>0</v>
      </c>
      <c r="I1054" s="332">
        <f>ROUND((H1054-SUMIF(Anlagenbewegungsdaten!$B:$B,A1054,Anlagenbewegungsdaten!D:D)),3)</f>
        <v>0</v>
      </c>
      <c r="J1054" s="333" t="s">
        <v>5179</v>
      </c>
      <c r="K1054" s="333" t="s">
        <v>5193</v>
      </c>
      <c r="L1054" s="510">
        <v>20.72</v>
      </c>
      <c r="M1054" s="330">
        <f>ROUND(SUMIF(Anlagenbewegungsdaten_AV!B:B,A1054,Anlagenbewegungsdaten_AV!C:C),3)</f>
        <v>0</v>
      </c>
      <c r="N1054" s="328">
        <f>IF(ISBLANK(L1054),ROUND(SUMIF(Anlagenbewegungsdaten_AV!B:B,A1054,Anlagenbewegungsdaten_AV!D:D),2),ROUND(M1054*L1054%,2))</f>
        <v>0</v>
      </c>
      <c r="O1054" s="328">
        <f>ROUND(N1054-SUMIF(Anlagenbewegungsdaten_AV!B:B,A1054,Anlagenbewegungsdaten_AV!D:D),3)</f>
        <v>0</v>
      </c>
    </row>
    <row r="1055" spans="1:15" ht="15" customHeight="1" x14ac:dyDescent="0.25">
      <c r="A1055" s="261" t="s">
        <v>569</v>
      </c>
      <c r="B1055" s="172" t="s">
        <v>2108</v>
      </c>
      <c r="C1055" s="172" t="s">
        <v>4208</v>
      </c>
      <c r="D1055" s="172" t="s">
        <v>570</v>
      </c>
      <c r="E1055" s="172" t="s">
        <v>1563</v>
      </c>
      <c r="F1055" s="287">
        <v>25.9</v>
      </c>
      <c r="G1055" s="331">
        <f>ROUND(SUMIF(Anlagenbewegungsdaten!B:B,A1055,Anlagenbewegungsdaten!C:C),3)</f>
        <v>0</v>
      </c>
      <c r="H1055" s="332">
        <f>IF(ISBLANK(F1055),ROUND(SUMIF(Anlagenbewegungsdaten!B:B,A1055,Anlagenbewegungsdaten!D:D),2),ROUND(G1055*F1055%,2))</f>
        <v>0</v>
      </c>
      <c r="I1055" s="332">
        <f>ROUND((H1055-SUMIF(Anlagenbewegungsdaten!$B:$B,A1055,Anlagenbewegungsdaten!D:D)),3)</f>
        <v>0</v>
      </c>
      <c r="J1055" s="333" t="s">
        <v>5179</v>
      </c>
      <c r="K1055" s="333" t="s">
        <v>5193</v>
      </c>
      <c r="L1055" s="510">
        <v>20.72</v>
      </c>
      <c r="M1055" s="330">
        <f>ROUND(SUMIF(Anlagenbewegungsdaten_AV!B:B,A1055,Anlagenbewegungsdaten_AV!C:C),3)</f>
        <v>0</v>
      </c>
      <c r="N1055" s="328">
        <f>IF(ISBLANK(L1055),ROUND(SUMIF(Anlagenbewegungsdaten_AV!B:B,A1055,Anlagenbewegungsdaten_AV!D:D),2),ROUND(M1055*L1055%,2))</f>
        <v>0</v>
      </c>
      <c r="O1055" s="328">
        <f>ROUND(N1055-SUMIF(Anlagenbewegungsdaten_AV!B:B,A1055,Anlagenbewegungsdaten_AV!D:D),3)</f>
        <v>0</v>
      </c>
    </row>
    <row r="1056" spans="1:15" ht="15" customHeight="1" x14ac:dyDescent="0.25">
      <c r="A1056" s="261" t="s">
        <v>2771</v>
      </c>
      <c r="B1056" s="172" t="s">
        <v>2108</v>
      </c>
      <c r="C1056" s="172" t="s">
        <v>4208</v>
      </c>
      <c r="D1056" s="172" t="s">
        <v>2772</v>
      </c>
      <c r="E1056" s="172" t="s">
        <v>2576</v>
      </c>
      <c r="F1056" s="287">
        <v>25.87</v>
      </c>
      <c r="G1056" s="331">
        <f>ROUND(SUMIF(Anlagenbewegungsdaten!B:B,A1056,Anlagenbewegungsdaten!C:C),3)</f>
        <v>0</v>
      </c>
      <c r="H1056" s="332">
        <f>IF(ISBLANK(F1056),ROUND(SUMIF(Anlagenbewegungsdaten!B:B,A1056,Anlagenbewegungsdaten!D:D),2),ROUND(G1056*F1056%,2))</f>
        <v>0</v>
      </c>
      <c r="I1056" s="332">
        <f>ROUND((H1056-SUMIF(Anlagenbewegungsdaten!$B:$B,A1056,Anlagenbewegungsdaten!D:D)),3)</f>
        <v>0</v>
      </c>
      <c r="J1056" s="333" t="s">
        <v>5179</v>
      </c>
      <c r="K1056" s="333" t="s">
        <v>5193</v>
      </c>
      <c r="L1056" s="510">
        <v>20.7</v>
      </c>
      <c r="M1056" s="330">
        <f>ROUND(SUMIF(Anlagenbewegungsdaten_AV!B:B,A1056,Anlagenbewegungsdaten_AV!C:C),3)</f>
        <v>0</v>
      </c>
      <c r="N1056" s="328">
        <f>IF(ISBLANK(L1056),ROUND(SUMIF(Anlagenbewegungsdaten_AV!B:B,A1056,Anlagenbewegungsdaten_AV!D:D),2),ROUND(M1056*L1056%,2))</f>
        <v>0</v>
      </c>
      <c r="O1056" s="328">
        <f>ROUND(N1056-SUMIF(Anlagenbewegungsdaten_AV!B:B,A1056,Anlagenbewegungsdaten_AV!D:D),3)</f>
        <v>0</v>
      </c>
    </row>
    <row r="1057" spans="1:15" ht="15" customHeight="1" x14ac:dyDescent="0.25">
      <c r="A1057" s="261" t="s">
        <v>3515</v>
      </c>
      <c r="B1057" s="172" t="s">
        <v>2108</v>
      </c>
      <c r="C1057" s="172" t="s">
        <v>4208</v>
      </c>
      <c r="D1057" s="172" t="s">
        <v>3516</v>
      </c>
      <c r="E1057" s="172" t="s">
        <v>3320</v>
      </c>
      <c r="F1057" s="287">
        <v>25.84</v>
      </c>
      <c r="G1057" s="331">
        <f>ROUND(SUMIF(Anlagenbewegungsdaten!B:B,A1057,Anlagenbewegungsdaten!C:C),3)</f>
        <v>0</v>
      </c>
      <c r="H1057" s="332">
        <f>IF(ISBLANK(F1057),ROUND(SUMIF(Anlagenbewegungsdaten!B:B,A1057,Anlagenbewegungsdaten!D:D),2),ROUND(G1057*F1057%,2))</f>
        <v>0</v>
      </c>
      <c r="I1057" s="332">
        <f>ROUND((H1057-SUMIF(Anlagenbewegungsdaten!$B:$B,A1057,Anlagenbewegungsdaten!D:D)),3)</f>
        <v>0</v>
      </c>
      <c r="J1057" s="333" t="s">
        <v>5179</v>
      </c>
      <c r="K1057" s="333" t="s">
        <v>5193</v>
      </c>
      <c r="L1057" s="510">
        <v>20.67</v>
      </c>
      <c r="M1057" s="330">
        <f>ROUND(SUMIF(Anlagenbewegungsdaten_AV!B:B,A1057,Anlagenbewegungsdaten_AV!C:C),3)</f>
        <v>0</v>
      </c>
      <c r="N1057" s="328">
        <f>IF(ISBLANK(L1057),ROUND(SUMIF(Anlagenbewegungsdaten_AV!B:B,A1057,Anlagenbewegungsdaten_AV!D:D),2),ROUND(M1057*L1057%,2))</f>
        <v>0</v>
      </c>
      <c r="O1057" s="328">
        <f>ROUND(N1057-SUMIF(Anlagenbewegungsdaten_AV!B:B,A1057,Anlagenbewegungsdaten_AV!D:D),3)</f>
        <v>0</v>
      </c>
    </row>
    <row r="1058" spans="1:15" ht="15" customHeight="1" x14ac:dyDescent="0.25">
      <c r="A1058" s="273" t="s">
        <v>4289</v>
      </c>
      <c r="B1058" s="191" t="s">
        <v>2108</v>
      </c>
      <c r="C1058" s="191" t="s">
        <v>4208</v>
      </c>
      <c r="D1058" s="191" t="s">
        <v>4290</v>
      </c>
      <c r="E1058" s="191" t="s">
        <v>4093</v>
      </c>
      <c r="F1058" s="288">
        <v>25.810000000000002</v>
      </c>
      <c r="G1058" s="331">
        <f>ROUND(SUMIF(Anlagenbewegungsdaten!B:B,A1058,Anlagenbewegungsdaten!C:C),3)</f>
        <v>0</v>
      </c>
      <c r="H1058" s="332">
        <f>IF(ISBLANK(F1058),ROUND(SUMIF(Anlagenbewegungsdaten!B:B,A1058,Anlagenbewegungsdaten!D:D),2),ROUND(G1058*F1058%,2))</f>
        <v>0</v>
      </c>
      <c r="I1058" s="332">
        <f>ROUND((H1058-SUMIF(Anlagenbewegungsdaten!$B:$B,A1058,Anlagenbewegungsdaten!D:D)),3)</f>
        <v>0</v>
      </c>
      <c r="J1058" s="333" t="s">
        <v>5179</v>
      </c>
      <c r="K1058" s="333" t="s">
        <v>5193</v>
      </c>
      <c r="L1058" s="510">
        <v>20.65</v>
      </c>
      <c r="M1058" s="330">
        <f>ROUND(SUMIF(Anlagenbewegungsdaten_AV!B:B,A1058,Anlagenbewegungsdaten_AV!C:C),3)</f>
        <v>0</v>
      </c>
      <c r="N1058" s="328">
        <f>IF(ISBLANK(L1058),ROUND(SUMIF(Anlagenbewegungsdaten_AV!B:B,A1058,Anlagenbewegungsdaten_AV!D:D),2),ROUND(M1058*L1058%,2))</f>
        <v>0</v>
      </c>
      <c r="O1058" s="328">
        <f>ROUND(N1058-SUMIF(Anlagenbewegungsdaten_AV!B:B,A1058,Anlagenbewegungsdaten_AV!D:D),3)</f>
        <v>0</v>
      </c>
    </row>
    <row r="1059" spans="1:15" ht="15" customHeight="1" x14ac:dyDescent="0.25">
      <c r="A1059" s="260" t="s">
        <v>2512</v>
      </c>
      <c r="B1059" s="165" t="s">
        <v>2108</v>
      </c>
      <c r="C1059" s="166" t="s">
        <v>4208</v>
      </c>
      <c r="D1059" s="165" t="s">
        <v>2411</v>
      </c>
      <c r="E1059" s="165" t="s">
        <v>2483</v>
      </c>
      <c r="F1059" s="180">
        <v>8.9</v>
      </c>
      <c r="G1059" s="331">
        <f>ROUND(SUMIF(Anlagenbewegungsdaten!B:B,A1059,Anlagenbewegungsdaten!C:C),3)</f>
        <v>0</v>
      </c>
      <c r="H1059" s="332">
        <f>IF(ISBLANK(F1059),ROUND(SUMIF(Anlagenbewegungsdaten!B:B,A1059,Anlagenbewegungsdaten!D:D),2),ROUND(G1059*F1059%,2))</f>
        <v>0</v>
      </c>
      <c r="I1059" s="332">
        <f>ROUND((H1059-SUMIF(Anlagenbewegungsdaten!$B:$B,A1059,Anlagenbewegungsdaten!D:D)),3)</f>
        <v>0</v>
      </c>
      <c r="J1059" s="333" t="s">
        <v>5179</v>
      </c>
      <c r="K1059" s="333" t="s">
        <v>5193</v>
      </c>
      <c r="L1059" s="510">
        <v>7.12</v>
      </c>
      <c r="M1059" s="330">
        <f>ROUND(SUMIF(Anlagenbewegungsdaten_AV!B:B,A1059,Anlagenbewegungsdaten_AV!C:C),3)</f>
        <v>0</v>
      </c>
      <c r="N1059" s="328">
        <f>IF(ISBLANK(L1059),ROUND(SUMIF(Anlagenbewegungsdaten_AV!B:B,A1059,Anlagenbewegungsdaten_AV!D:D),2),ROUND(M1059*L1059%,2))</f>
        <v>0</v>
      </c>
      <c r="O1059" s="328">
        <f>ROUND(N1059-SUMIF(Anlagenbewegungsdaten_AV!B:B,A1059,Anlagenbewegungsdaten_AV!D:D),3)</f>
        <v>0</v>
      </c>
    </row>
    <row r="1060" spans="1:15" ht="15" customHeight="1" x14ac:dyDescent="0.25">
      <c r="A1060" s="260" t="s">
        <v>2513</v>
      </c>
      <c r="B1060" s="165" t="s">
        <v>2108</v>
      </c>
      <c r="C1060" s="166" t="s">
        <v>4208</v>
      </c>
      <c r="D1060" s="165" t="s">
        <v>2514</v>
      </c>
      <c r="E1060" s="165" t="s">
        <v>2486</v>
      </c>
      <c r="F1060" s="180">
        <v>10.9</v>
      </c>
      <c r="G1060" s="331">
        <f>ROUND(SUMIF(Anlagenbewegungsdaten!B:B,A1060,Anlagenbewegungsdaten!C:C),3)</f>
        <v>0</v>
      </c>
      <c r="H1060" s="332">
        <f>IF(ISBLANK(F1060),ROUND(SUMIF(Anlagenbewegungsdaten!B:B,A1060,Anlagenbewegungsdaten!D:D),2),ROUND(G1060*F1060%,2))</f>
        <v>0</v>
      </c>
      <c r="I1060" s="332">
        <f>ROUND((H1060-SUMIF(Anlagenbewegungsdaten!$B:$B,A1060,Anlagenbewegungsdaten!D:D)),3)</f>
        <v>0</v>
      </c>
      <c r="J1060" s="333" t="s">
        <v>5179</v>
      </c>
      <c r="K1060" s="333" t="s">
        <v>5193</v>
      </c>
      <c r="L1060" s="510">
        <v>8.7200000000000006</v>
      </c>
      <c r="M1060" s="330">
        <f>ROUND(SUMIF(Anlagenbewegungsdaten_AV!B:B,A1060,Anlagenbewegungsdaten_AV!C:C),3)</f>
        <v>0</v>
      </c>
      <c r="N1060" s="328">
        <f>IF(ISBLANK(L1060),ROUND(SUMIF(Anlagenbewegungsdaten_AV!B:B,A1060,Anlagenbewegungsdaten_AV!D:D),2),ROUND(M1060*L1060%,2))</f>
        <v>0</v>
      </c>
      <c r="O1060" s="328">
        <f>ROUND(N1060-SUMIF(Anlagenbewegungsdaten_AV!B:B,A1060,Anlagenbewegungsdaten_AV!D:D),3)</f>
        <v>0</v>
      </c>
    </row>
    <row r="1061" spans="1:15" ht="15" customHeight="1" x14ac:dyDescent="0.25">
      <c r="A1061" s="261" t="s">
        <v>571</v>
      </c>
      <c r="B1061" s="171" t="s">
        <v>2108</v>
      </c>
      <c r="C1061" s="171" t="s">
        <v>4208</v>
      </c>
      <c r="D1061" s="172" t="s">
        <v>1660</v>
      </c>
      <c r="E1061" s="172" t="s">
        <v>1563</v>
      </c>
      <c r="F1061" s="287">
        <v>11.9</v>
      </c>
      <c r="G1061" s="331">
        <f>ROUND(SUMIF(Anlagenbewegungsdaten!B:B,A1061,Anlagenbewegungsdaten!C:C),3)</f>
        <v>0</v>
      </c>
      <c r="H1061" s="332">
        <f>IF(ISBLANK(F1061),ROUND(SUMIF(Anlagenbewegungsdaten!B:B,A1061,Anlagenbewegungsdaten!D:D),2),ROUND(G1061*F1061%,2))</f>
        <v>0</v>
      </c>
      <c r="I1061" s="332">
        <f>ROUND((H1061-SUMIF(Anlagenbewegungsdaten!$B:$B,A1061,Anlagenbewegungsdaten!D:D)),3)</f>
        <v>0</v>
      </c>
      <c r="J1061" s="333" t="s">
        <v>5179</v>
      </c>
      <c r="K1061" s="333" t="s">
        <v>5193</v>
      </c>
      <c r="L1061" s="510">
        <v>9.52</v>
      </c>
      <c r="M1061" s="330">
        <f>ROUND(SUMIF(Anlagenbewegungsdaten_AV!B:B,A1061,Anlagenbewegungsdaten_AV!C:C),3)</f>
        <v>0</v>
      </c>
      <c r="N1061" s="328">
        <f>IF(ISBLANK(L1061),ROUND(SUMIF(Anlagenbewegungsdaten_AV!B:B,A1061,Anlagenbewegungsdaten_AV!D:D),2),ROUND(M1061*L1061%,2))</f>
        <v>0</v>
      </c>
      <c r="O1061" s="328">
        <f>ROUND(N1061-SUMIF(Anlagenbewegungsdaten_AV!B:B,A1061,Anlagenbewegungsdaten_AV!D:D),3)</f>
        <v>0</v>
      </c>
    </row>
    <row r="1062" spans="1:15" ht="15" customHeight="1" x14ac:dyDescent="0.25">
      <c r="A1062" s="261" t="s">
        <v>2773</v>
      </c>
      <c r="B1062" s="171" t="s">
        <v>2108</v>
      </c>
      <c r="C1062" s="171" t="s">
        <v>4208</v>
      </c>
      <c r="D1062" s="172" t="s">
        <v>2624</v>
      </c>
      <c r="E1062" s="172" t="s">
        <v>2576</v>
      </c>
      <c r="F1062" s="287">
        <v>11.870000000000001</v>
      </c>
      <c r="G1062" s="331">
        <f>ROUND(SUMIF(Anlagenbewegungsdaten!B:B,A1062,Anlagenbewegungsdaten!C:C),3)</f>
        <v>0</v>
      </c>
      <c r="H1062" s="332">
        <f>IF(ISBLANK(F1062),ROUND(SUMIF(Anlagenbewegungsdaten!B:B,A1062,Anlagenbewegungsdaten!D:D),2),ROUND(G1062*F1062%,2))</f>
        <v>0</v>
      </c>
      <c r="I1062" s="332">
        <f>ROUND((H1062-SUMIF(Anlagenbewegungsdaten!$B:$B,A1062,Anlagenbewegungsdaten!D:D)),3)</f>
        <v>0</v>
      </c>
      <c r="J1062" s="333" t="s">
        <v>5179</v>
      </c>
      <c r="K1062" s="333" t="s">
        <v>5193</v>
      </c>
      <c r="L1062" s="510">
        <v>9.5</v>
      </c>
      <c r="M1062" s="330">
        <f>ROUND(SUMIF(Anlagenbewegungsdaten_AV!B:B,A1062,Anlagenbewegungsdaten_AV!C:C),3)</f>
        <v>0</v>
      </c>
      <c r="N1062" s="328">
        <f>IF(ISBLANK(L1062),ROUND(SUMIF(Anlagenbewegungsdaten_AV!B:B,A1062,Anlagenbewegungsdaten_AV!D:D),2),ROUND(M1062*L1062%,2))</f>
        <v>0</v>
      </c>
      <c r="O1062" s="328">
        <f>ROUND(N1062-SUMIF(Anlagenbewegungsdaten_AV!B:B,A1062,Anlagenbewegungsdaten_AV!D:D),3)</f>
        <v>0</v>
      </c>
    </row>
    <row r="1063" spans="1:15" ht="15" customHeight="1" x14ac:dyDescent="0.25">
      <c r="A1063" s="261" t="s">
        <v>3517</v>
      </c>
      <c r="B1063" s="171" t="s">
        <v>2108</v>
      </c>
      <c r="C1063" s="171" t="s">
        <v>4208</v>
      </c>
      <c r="D1063" s="172" t="s">
        <v>3368</v>
      </c>
      <c r="E1063" s="172" t="s">
        <v>3320</v>
      </c>
      <c r="F1063" s="287">
        <v>11.84</v>
      </c>
      <c r="G1063" s="331">
        <f>ROUND(SUMIF(Anlagenbewegungsdaten!B:B,A1063,Anlagenbewegungsdaten!C:C),3)</f>
        <v>0</v>
      </c>
      <c r="H1063" s="332">
        <f>IF(ISBLANK(F1063),ROUND(SUMIF(Anlagenbewegungsdaten!B:B,A1063,Anlagenbewegungsdaten!D:D),2),ROUND(G1063*F1063%,2))</f>
        <v>0</v>
      </c>
      <c r="I1063" s="332">
        <f>ROUND((H1063-SUMIF(Anlagenbewegungsdaten!$B:$B,A1063,Anlagenbewegungsdaten!D:D)),3)</f>
        <v>0</v>
      </c>
      <c r="J1063" s="333" t="s">
        <v>5179</v>
      </c>
      <c r="K1063" s="333" t="s">
        <v>5193</v>
      </c>
      <c r="L1063" s="510">
        <v>9.4700000000000006</v>
      </c>
      <c r="M1063" s="330">
        <f>ROUND(SUMIF(Anlagenbewegungsdaten_AV!B:B,A1063,Anlagenbewegungsdaten_AV!C:C),3)</f>
        <v>0</v>
      </c>
      <c r="N1063" s="328">
        <f>IF(ISBLANK(L1063),ROUND(SUMIF(Anlagenbewegungsdaten_AV!B:B,A1063,Anlagenbewegungsdaten_AV!D:D),2),ROUND(M1063*L1063%,2))</f>
        <v>0</v>
      </c>
      <c r="O1063" s="328">
        <f>ROUND(N1063-SUMIF(Anlagenbewegungsdaten_AV!B:B,A1063,Anlagenbewegungsdaten_AV!D:D),3)</f>
        <v>0</v>
      </c>
    </row>
    <row r="1064" spans="1:15" ht="15" customHeight="1" x14ac:dyDescent="0.25">
      <c r="A1064" s="273" t="s">
        <v>4291</v>
      </c>
      <c r="B1064" s="192" t="s">
        <v>2108</v>
      </c>
      <c r="C1064" s="192" t="s">
        <v>4208</v>
      </c>
      <c r="D1064" s="191" t="s">
        <v>4141</v>
      </c>
      <c r="E1064" s="191" t="s">
        <v>4093</v>
      </c>
      <c r="F1064" s="288">
        <v>11.81</v>
      </c>
      <c r="G1064" s="331">
        <f>ROUND(SUMIF(Anlagenbewegungsdaten!B:B,A1064,Anlagenbewegungsdaten!C:C),3)</f>
        <v>0</v>
      </c>
      <c r="H1064" s="332">
        <f>IF(ISBLANK(F1064),ROUND(SUMIF(Anlagenbewegungsdaten!B:B,A1064,Anlagenbewegungsdaten!D:D),2),ROUND(G1064*F1064%,2))</f>
        <v>0</v>
      </c>
      <c r="I1064" s="332">
        <f>ROUND((H1064-SUMIF(Anlagenbewegungsdaten!$B:$B,A1064,Anlagenbewegungsdaten!D:D)),3)</f>
        <v>0</v>
      </c>
      <c r="J1064" s="333" t="s">
        <v>5179</v>
      </c>
      <c r="K1064" s="333" t="s">
        <v>5193</v>
      </c>
      <c r="L1064" s="510">
        <v>9.4499999999999993</v>
      </c>
      <c r="M1064" s="330">
        <f>ROUND(SUMIF(Anlagenbewegungsdaten_AV!B:B,A1064,Anlagenbewegungsdaten_AV!C:C),3)</f>
        <v>0</v>
      </c>
      <c r="N1064" s="328">
        <f>IF(ISBLANK(L1064),ROUND(SUMIF(Anlagenbewegungsdaten_AV!B:B,A1064,Anlagenbewegungsdaten_AV!D:D),2),ROUND(M1064*L1064%,2))</f>
        <v>0</v>
      </c>
      <c r="O1064" s="328">
        <f>ROUND(N1064-SUMIF(Anlagenbewegungsdaten_AV!B:B,A1064,Anlagenbewegungsdaten_AV!D:D),3)</f>
        <v>0</v>
      </c>
    </row>
    <row r="1065" spans="1:15" ht="15" customHeight="1" x14ac:dyDescent="0.25">
      <c r="A1065" s="260" t="s">
        <v>2515</v>
      </c>
      <c r="B1065" s="165" t="s">
        <v>2108</v>
      </c>
      <c r="C1065" s="166" t="s">
        <v>4208</v>
      </c>
      <c r="D1065" s="165" t="s">
        <v>2464</v>
      </c>
      <c r="E1065" s="165" t="s">
        <v>2483</v>
      </c>
      <c r="F1065" s="180">
        <v>12.9</v>
      </c>
      <c r="G1065" s="331">
        <f>ROUND(SUMIF(Anlagenbewegungsdaten!B:B,A1065,Anlagenbewegungsdaten!C:C),3)</f>
        <v>0</v>
      </c>
      <c r="H1065" s="332">
        <f>IF(ISBLANK(F1065),ROUND(SUMIF(Anlagenbewegungsdaten!B:B,A1065,Anlagenbewegungsdaten!D:D),2),ROUND(G1065*F1065%,2))</f>
        <v>0</v>
      </c>
      <c r="I1065" s="332">
        <f>ROUND((H1065-SUMIF(Anlagenbewegungsdaten!$B:$B,A1065,Anlagenbewegungsdaten!D:D)),3)</f>
        <v>0</v>
      </c>
      <c r="J1065" s="333" t="s">
        <v>5179</v>
      </c>
      <c r="K1065" s="333" t="s">
        <v>5193</v>
      </c>
      <c r="L1065" s="510">
        <v>10.32</v>
      </c>
      <c r="M1065" s="330">
        <f>ROUND(SUMIF(Anlagenbewegungsdaten_AV!B:B,A1065,Anlagenbewegungsdaten_AV!C:C),3)</f>
        <v>0</v>
      </c>
      <c r="N1065" s="328">
        <f>IF(ISBLANK(L1065),ROUND(SUMIF(Anlagenbewegungsdaten_AV!B:B,A1065,Anlagenbewegungsdaten_AV!D:D),2),ROUND(M1065*L1065%,2))</f>
        <v>0</v>
      </c>
      <c r="O1065" s="328">
        <f>ROUND(N1065-SUMIF(Anlagenbewegungsdaten_AV!B:B,A1065,Anlagenbewegungsdaten_AV!D:D),3)</f>
        <v>0</v>
      </c>
    </row>
    <row r="1066" spans="1:15" ht="15" customHeight="1" x14ac:dyDescent="0.25">
      <c r="A1066" s="260" t="s">
        <v>2516</v>
      </c>
      <c r="B1066" s="165" t="s">
        <v>2108</v>
      </c>
      <c r="C1066" s="166" t="s">
        <v>4208</v>
      </c>
      <c r="D1066" s="165" t="s">
        <v>2517</v>
      </c>
      <c r="E1066" s="165" t="s">
        <v>2486</v>
      </c>
      <c r="F1066" s="180">
        <v>14.9</v>
      </c>
      <c r="G1066" s="331">
        <f>ROUND(SUMIF(Anlagenbewegungsdaten!B:B,A1066,Anlagenbewegungsdaten!C:C),3)</f>
        <v>0</v>
      </c>
      <c r="H1066" s="332">
        <f>IF(ISBLANK(F1066),ROUND(SUMIF(Anlagenbewegungsdaten!B:B,A1066,Anlagenbewegungsdaten!D:D),2),ROUND(G1066*F1066%,2))</f>
        <v>0</v>
      </c>
      <c r="I1066" s="332">
        <f>ROUND((H1066-SUMIF(Anlagenbewegungsdaten!$B:$B,A1066,Anlagenbewegungsdaten!D:D)),3)</f>
        <v>0</v>
      </c>
      <c r="J1066" s="333" t="s">
        <v>5179</v>
      </c>
      <c r="K1066" s="333" t="s">
        <v>5193</v>
      </c>
      <c r="L1066" s="510">
        <v>11.92</v>
      </c>
      <c r="M1066" s="330">
        <f>ROUND(SUMIF(Anlagenbewegungsdaten_AV!B:B,A1066,Anlagenbewegungsdaten_AV!C:C),3)</f>
        <v>0</v>
      </c>
      <c r="N1066" s="328">
        <f>IF(ISBLANK(L1066),ROUND(SUMIF(Anlagenbewegungsdaten_AV!B:B,A1066,Anlagenbewegungsdaten_AV!D:D),2),ROUND(M1066*L1066%,2))</f>
        <v>0</v>
      </c>
      <c r="O1066" s="328">
        <f>ROUND(N1066-SUMIF(Anlagenbewegungsdaten_AV!B:B,A1066,Anlagenbewegungsdaten_AV!D:D),3)</f>
        <v>0</v>
      </c>
    </row>
    <row r="1067" spans="1:15" ht="15" customHeight="1" x14ac:dyDescent="0.25">
      <c r="A1067" s="261" t="s">
        <v>572</v>
      </c>
      <c r="B1067" s="171" t="s">
        <v>2108</v>
      </c>
      <c r="C1067" s="171" t="s">
        <v>4208</v>
      </c>
      <c r="D1067" s="172" t="s">
        <v>573</v>
      </c>
      <c r="E1067" s="172" t="s">
        <v>1563</v>
      </c>
      <c r="F1067" s="287">
        <v>15.9</v>
      </c>
      <c r="G1067" s="331">
        <f>ROUND(SUMIF(Anlagenbewegungsdaten!B:B,A1067,Anlagenbewegungsdaten!C:C),3)</f>
        <v>0</v>
      </c>
      <c r="H1067" s="332">
        <f>IF(ISBLANK(F1067),ROUND(SUMIF(Anlagenbewegungsdaten!B:B,A1067,Anlagenbewegungsdaten!D:D),2),ROUND(G1067*F1067%,2))</f>
        <v>0</v>
      </c>
      <c r="I1067" s="332">
        <f>ROUND((H1067-SUMIF(Anlagenbewegungsdaten!$B:$B,A1067,Anlagenbewegungsdaten!D:D)),3)</f>
        <v>0</v>
      </c>
      <c r="J1067" s="333" t="s">
        <v>5179</v>
      </c>
      <c r="K1067" s="333" t="s">
        <v>5193</v>
      </c>
      <c r="L1067" s="510">
        <v>12.72</v>
      </c>
      <c r="M1067" s="330">
        <f>ROUND(SUMIF(Anlagenbewegungsdaten_AV!B:B,A1067,Anlagenbewegungsdaten_AV!C:C),3)</f>
        <v>0</v>
      </c>
      <c r="N1067" s="328">
        <f>IF(ISBLANK(L1067),ROUND(SUMIF(Anlagenbewegungsdaten_AV!B:B,A1067,Anlagenbewegungsdaten_AV!D:D),2),ROUND(M1067*L1067%,2))</f>
        <v>0</v>
      </c>
      <c r="O1067" s="328">
        <f>ROUND(N1067-SUMIF(Anlagenbewegungsdaten_AV!B:B,A1067,Anlagenbewegungsdaten_AV!D:D),3)</f>
        <v>0</v>
      </c>
    </row>
    <row r="1068" spans="1:15" ht="15" customHeight="1" x14ac:dyDescent="0.25">
      <c r="A1068" s="261" t="s">
        <v>2774</v>
      </c>
      <c r="B1068" s="171" t="s">
        <v>2108</v>
      </c>
      <c r="C1068" s="171" t="s">
        <v>4208</v>
      </c>
      <c r="D1068" s="172" t="s">
        <v>2775</v>
      </c>
      <c r="E1068" s="172" t="s">
        <v>2576</v>
      </c>
      <c r="F1068" s="287">
        <v>15.870000000000001</v>
      </c>
      <c r="G1068" s="331">
        <f>ROUND(SUMIF(Anlagenbewegungsdaten!B:B,A1068,Anlagenbewegungsdaten!C:C),3)</f>
        <v>0</v>
      </c>
      <c r="H1068" s="332">
        <f>IF(ISBLANK(F1068),ROUND(SUMIF(Anlagenbewegungsdaten!B:B,A1068,Anlagenbewegungsdaten!D:D),2),ROUND(G1068*F1068%,2))</f>
        <v>0</v>
      </c>
      <c r="I1068" s="332">
        <f>ROUND((H1068-SUMIF(Anlagenbewegungsdaten!$B:$B,A1068,Anlagenbewegungsdaten!D:D)),3)</f>
        <v>0</v>
      </c>
      <c r="J1068" s="333" t="s">
        <v>5179</v>
      </c>
      <c r="K1068" s="333" t="s">
        <v>5193</v>
      </c>
      <c r="L1068" s="510">
        <v>12.7</v>
      </c>
      <c r="M1068" s="330">
        <f>ROUND(SUMIF(Anlagenbewegungsdaten_AV!B:B,A1068,Anlagenbewegungsdaten_AV!C:C),3)</f>
        <v>0</v>
      </c>
      <c r="N1068" s="328">
        <f>IF(ISBLANK(L1068),ROUND(SUMIF(Anlagenbewegungsdaten_AV!B:B,A1068,Anlagenbewegungsdaten_AV!D:D),2),ROUND(M1068*L1068%,2))</f>
        <v>0</v>
      </c>
      <c r="O1068" s="328">
        <f>ROUND(N1068-SUMIF(Anlagenbewegungsdaten_AV!B:B,A1068,Anlagenbewegungsdaten_AV!D:D),3)</f>
        <v>0</v>
      </c>
    </row>
    <row r="1069" spans="1:15" ht="15" customHeight="1" x14ac:dyDescent="0.25">
      <c r="A1069" s="261" t="s">
        <v>3518</v>
      </c>
      <c r="B1069" s="171" t="s">
        <v>2108</v>
      </c>
      <c r="C1069" s="171" t="s">
        <v>4208</v>
      </c>
      <c r="D1069" s="172" t="s">
        <v>3519</v>
      </c>
      <c r="E1069" s="172" t="s">
        <v>3320</v>
      </c>
      <c r="F1069" s="287">
        <v>15.84</v>
      </c>
      <c r="G1069" s="331">
        <f>ROUND(SUMIF(Anlagenbewegungsdaten!B:B,A1069,Anlagenbewegungsdaten!C:C),3)</f>
        <v>0</v>
      </c>
      <c r="H1069" s="332">
        <f>IF(ISBLANK(F1069),ROUND(SUMIF(Anlagenbewegungsdaten!B:B,A1069,Anlagenbewegungsdaten!D:D),2),ROUND(G1069*F1069%,2))</f>
        <v>0</v>
      </c>
      <c r="I1069" s="332">
        <f>ROUND((H1069-SUMIF(Anlagenbewegungsdaten!$B:$B,A1069,Anlagenbewegungsdaten!D:D)),3)</f>
        <v>0</v>
      </c>
      <c r="J1069" s="333" t="s">
        <v>5179</v>
      </c>
      <c r="K1069" s="333" t="s">
        <v>5193</v>
      </c>
      <c r="L1069" s="510">
        <v>12.67</v>
      </c>
      <c r="M1069" s="330">
        <f>ROUND(SUMIF(Anlagenbewegungsdaten_AV!B:B,A1069,Anlagenbewegungsdaten_AV!C:C),3)</f>
        <v>0</v>
      </c>
      <c r="N1069" s="328">
        <f>IF(ISBLANK(L1069),ROUND(SUMIF(Anlagenbewegungsdaten_AV!B:B,A1069,Anlagenbewegungsdaten_AV!D:D),2),ROUND(M1069*L1069%,2))</f>
        <v>0</v>
      </c>
      <c r="O1069" s="328">
        <f>ROUND(N1069-SUMIF(Anlagenbewegungsdaten_AV!B:B,A1069,Anlagenbewegungsdaten_AV!D:D),3)</f>
        <v>0</v>
      </c>
    </row>
    <row r="1070" spans="1:15" ht="15" customHeight="1" x14ac:dyDescent="0.25">
      <c r="A1070" s="273" t="s">
        <v>4292</v>
      </c>
      <c r="B1070" s="192" t="s">
        <v>2108</v>
      </c>
      <c r="C1070" s="192" t="s">
        <v>4208</v>
      </c>
      <c r="D1070" s="191" t="s">
        <v>4293</v>
      </c>
      <c r="E1070" s="191" t="s">
        <v>4093</v>
      </c>
      <c r="F1070" s="288">
        <v>15.81</v>
      </c>
      <c r="G1070" s="331">
        <f>ROUND(SUMIF(Anlagenbewegungsdaten!B:B,A1070,Anlagenbewegungsdaten!C:C),3)</f>
        <v>0</v>
      </c>
      <c r="H1070" s="332">
        <f>IF(ISBLANK(F1070),ROUND(SUMIF(Anlagenbewegungsdaten!B:B,A1070,Anlagenbewegungsdaten!D:D),2),ROUND(G1070*F1070%,2))</f>
        <v>0</v>
      </c>
      <c r="I1070" s="332">
        <f>ROUND((H1070-SUMIF(Anlagenbewegungsdaten!$B:$B,A1070,Anlagenbewegungsdaten!D:D)),3)</f>
        <v>0</v>
      </c>
      <c r="J1070" s="333" t="s">
        <v>5179</v>
      </c>
      <c r="K1070" s="333" t="s">
        <v>5193</v>
      </c>
      <c r="L1070" s="510">
        <v>12.65</v>
      </c>
      <c r="M1070" s="330">
        <f>ROUND(SUMIF(Anlagenbewegungsdaten_AV!B:B,A1070,Anlagenbewegungsdaten_AV!C:C),3)</f>
        <v>0</v>
      </c>
      <c r="N1070" s="328">
        <f>IF(ISBLANK(L1070),ROUND(SUMIF(Anlagenbewegungsdaten_AV!B:B,A1070,Anlagenbewegungsdaten_AV!D:D),2),ROUND(M1070*L1070%,2))</f>
        <v>0</v>
      </c>
      <c r="O1070" s="328">
        <f>ROUND(N1070-SUMIF(Anlagenbewegungsdaten_AV!B:B,A1070,Anlagenbewegungsdaten_AV!D:D),3)</f>
        <v>0</v>
      </c>
    </row>
    <row r="1071" spans="1:15" ht="15" customHeight="1" x14ac:dyDescent="0.25">
      <c r="A1071" s="260" t="s">
        <v>2518</v>
      </c>
      <c r="B1071" s="165" t="s">
        <v>2108</v>
      </c>
      <c r="C1071" s="166" t="s">
        <v>4208</v>
      </c>
      <c r="D1071" s="165" t="s">
        <v>2466</v>
      </c>
      <c r="E1071" s="165" t="s">
        <v>2483</v>
      </c>
      <c r="F1071" s="180">
        <v>11.4</v>
      </c>
      <c r="G1071" s="331">
        <f>ROUND(SUMIF(Anlagenbewegungsdaten!B:B,A1071,Anlagenbewegungsdaten!C:C),3)</f>
        <v>0</v>
      </c>
      <c r="H1071" s="332">
        <f>IF(ISBLANK(F1071),ROUND(SUMIF(Anlagenbewegungsdaten!B:B,A1071,Anlagenbewegungsdaten!D:D),2),ROUND(G1071*F1071%,2))</f>
        <v>0</v>
      </c>
      <c r="I1071" s="332">
        <f>ROUND((H1071-SUMIF(Anlagenbewegungsdaten!$B:$B,A1071,Anlagenbewegungsdaten!D:D)),3)</f>
        <v>0</v>
      </c>
      <c r="J1071" s="333" t="s">
        <v>5179</v>
      </c>
      <c r="K1071" s="333" t="s">
        <v>5193</v>
      </c>
      <c r="L1071" s="510">
        <v>9.1199999999999992</v>
      </c>
      <c r="M1071" s="330">
        <f>ROUND(SUMIF(Anlagenbewegungsdaten_AV!B:B,A1071,Anlagenbewegungsdaten_AV!C:C),3)</f>
        <v>0</v>
      </c>
      <c r="N1071" s="328">
        <f>IF(ISBLANK(L1071),ROUND(SUMIF(Anlagenbewegungsdaten_AV!B:B,A1071,Anlagenbewegungsdaten_AV!D:D),2),ROUND(M1071*L1071%,2))</f>
        <v>0</v>
      </c>
      <c r="O1071" s="328">
        <f>ROUND(N1071-SUMIF(Anlagenbewegungsdaten_AV!B:B,A1071,Anlagenbewegungsdaten_AV!D:D),3)</f>
        <v>0</v>
      </c>
    </row>
    <row r="1072" spans="1:15" ht="15" customHeight="1" x14ac:dyDescent="0.25">
      <c r="A1072" s="260" t="s">
        <v>2519</v>
      </c>
      <c r="B1072" s="165" t="s">
        <v>2108</v>
      </c>
      <c r="C1072" s="166" t="s">
        <v>4208</v>
      </c>
      <c r="D1072" s="165" t="s">
        <v>2520</v>
      </c>
      <c r="E1072" s="165" t="s">
        <v>2486</v>
      </c>
      <c r="F1072" s="180">
        <v>13.4</v>
      </c>
      <c r="G1072" s="331">
        <f>ROUND(SUMIF(Anlagenbewegungsdaten!B:B,A1072,Anlagenbewegungsdaten!C:C),3)</f>
        <v>0</v>
      </c>
      <c r="H1072" s="332">
        <f>IF(ISBLANK(F1072),ROUND(SUMIF(Anlagenbewegungsdaten!B:B,A1072,Anlagenbewegungsdaten!D:D),2),ROUND(G1072*F1072%,2))</f>
        <v>0</v>
      </c>
      <c r="I1072" s="332">
        <f>ROUND((H1072-SUMIF(Anlagenbewegungsdaten!$B:$B,A1072,Anlagenbewegungsdaten!D:D)),3)</f>
        <v>0</v>
      </c>
      <c r="J1072" s="333" t="s">
        <v>5179</v>
      </c>
      <c r="K1072" s="333" t="s">
        <v>5193</v>
      </c>
      <c r="L1072" s="510">
        <v>10.72</v>
      </c>
      <c r="M1072" s="330">
        <f>ROUND(SUMIF(Anlagenbewegungsdaten_AV!B:B,A1072,Anlagenbewegungsdaten_AV!C:C),3)</f>
        <v>0</v>
      </c>
      <c r="N1072" s="328">
        <f>IF(ISBLANK(L1072),ROUND(SUMIF(Anlagenbewegungsdaten_AV!B:B,A1072,Anlagenbewegungsdaten_AV!D:D),2),ROUND(M1072*L1072%,2))</f>
        <v>0</v>
      </c>
      <c r="O1072" s="328">
        <f>ROUND(N1072-SUMIF(Anlagenbewegungsdaten_AV!B:B,A1072,Anlagenbewegungsdaten_AV!D:D),3)</f>
        <v>0</v>
      </c>
    </row>
    <row r="1073" spans="1:15" ht="15" customHeight="1" x14ac:dyDescent="0.25">
      <c r="A1073" s="261" t="s">
        <v>574</v>
      </c>
      <c r="B1073" s="171" t="s">
        <v>2108</v>
      </c>
      <c r="C1073" s="171" t="s">
        <v>4208</v>
      </c>
      <c r="D1073" s="172" t="s">
        <v>575</v>
      </c>
      <c r="E1073" s="171" t="s">
        <v>1563</v>
      </c>
      <c r="F1073" s="287">
        <v>14.4</v>
      </c>
      <c r="G1073" s="331">
        <f>ROUND(SUMIF(Anlagenbewegungsdaten!B:B,A1073,Anlagenbewegungsdaten!C:C),3)</f>
        <v>0</v>
      </c>
      <c r="H1073" s="332">
        <f>IF(ISBLANK(F1073),ROUND(SUMIF(Anlagenbewegungsdaten!B:B,A1073,Anlagenbewegungsdaten!D:D),2),ROUND(G1073*F1073%,2))</f>
        <v>0</v>
      </c>
      <c r="I1073" s="332">
        <f>ROUND((H1073-SUMIF(Anlagenbewegungsdaten!$B:$B,A1073,Anlagenbewegungsdaten!D:D)),3)</f>
        <v>0</v>
      </c>
      <c r="J1073" s="333" t="s">
        <v>5179</v>
      </c>
      <c r="K1073" s="333" t="s">
        <v>5193</v>
      </c>
      <c r="L1073" s="510">
        <v>11.52</v>
      </c>
      <c r="M1073" s="330">
        <f>ROUND(SUMIF(Anlagenbewegungsdaten_AV!B:B,A1073,Anlagenbewegungsdaten_AV!C:C),3)</f>
        <v>0</v>
      </c>
      <c r="N1073" s="328">
        <f>IF(ISBLANK(L1073),ROUND(SUMIF(Anlagenbewegungsdaten_AV!B:B,A1073,Anlagenbewegungsdaten_AV!D:D),2),ROUND(M1073*L1073%,2))</f>
        <v>0</v>
      </c>
      <c r="O1073" s="328">
        <f>ROUND(N1073-SUMIF(Anlagenbewegungsdaten_AV!B:B,A1073,Anlagenbewegungsdaten_AV!D:D),3)</f>
        <v>0</v>
      </c>
    </row>
    <row r="1074" spans="1:15" ht="15" customHeight="1" x14ac:dyDescent="0.25">
      <c r="A1074" s="261" t="s">
        <v>2776</v>
      </c>
      <c r="B1074" s="171" t="s">
        <v>2108</v>
      </c>
      <c r="C1074" s="171" t="s">
        <v>4208</v>
      </c>
      <c r="D1074" s="172" t="s">
        <v>2777</v>
      </c>
      <c r="E1074" s="172" t="s">
        <v>2576</v>
      </c>
      <c r="F1074" s="287">
        <v>14.370000000000001</v>
      </c>
      <c r="G1074" s="331">
        <f>ROUND(SUMIF(Anlagenbewegungsdaten!B:B,A1074,Anlagenbewegungsdaten!C:C),3)</f>
        <v>0</v>
      </c>
      <c r="H1074" s="332">
        <f>IF(ISBLANK(F1074),ROUND(SUMIF(Anlagenbewegungsdaten!B:B,A1074,Anlagenbewegungsdaten!D:D),2),ROUND(G1074*F1074%,2))</f>
        <v>0</v>
      </c>
      <c r="I1074" s="332">
        <f>ROUND((H1074-SUMIF(Anlagenbewegungsdaten!$B:$B,A1074,Anlagenbewegungsdaten!D:D)),3)</f>
        <v>0</v>
      </c>
      <c r="J1074" s="333" t="s">
        <v>5179</v>
      </c>
      <c r="K1074" s="333" t="s">
        <v>5193</v>
      </c>
      <c r="L1074" s="510">
        <v>11.5</v>
      </c>
      <c r="M1074" s="330">
        <f>ROUND(SUMIF(Anlagenbewegungsdaten_AV!B:B,A1074,Anlagenbewegungsdaten_AV!C:C),3)</f>
        <v>0</v>
      </c>
      <c r="N1074" s="328">
        <f>IF(ISBLANK(L1074),ROUND(SUMIF(Anlagenbewegungsdaten_AV!B:B,A1074,Anlagenbewegungsdaten_AV!D:D),2),ROUND(M1074*L1074%,2))</f>
        <v>0</v>
      </c>
      <c r="O1074" s="328">
        <f>ROUND(N1074-SUMIF(Anlagenbewegungsdaten_AV!B:B,A1074,Anlagenbewegungsdaten_AV!D:D),3)</f>
        <v>0</v>
      </c>
    </row>
    <row r="1075" spans="1:15" ht="15" customHeight="1" x14ac:dyDescent="0.25">
      <c r="A1075" s="261" t="s">
        <v>3520</v>
      </c>
      <c r="B1075" s="171" t="s">
        <v>2108</v>
      </c>
      <c r="C1075" s="171" t="s">
        <v>4208</v>
      </c>
      <c r="D1075" s="172" t="s">
        <v>3521</v>
      </c>
      <c r="E1075" s="172" t="s">
        <v>3320</v>
      </c>
      <c r="F1075" s="287">
        <v>14.34</v>
      </c>
      <c r="G1075" s="331">
        <f>ROUND(SUMIF(Anlagenbewegungsdaten!B:B,A1075,Anlagenbewegungsdaten!C:C),3)</f>
        <v>0</v>
      </c>
      <c r="H1075" s="332">
        <f>IF(ISBLANK(F1075),ROUND(SUMIF(Anlagenbewegungsdaten!B:B,A1075,Anlagenbewegungsdaten!D:D),2),ROUND(G1075*F1075%,2))</f>
        <v>0</v>
      </c>
      <c r="I1075" s="332">
        <f>ROUND((H1075-SUMIF(Anlagenbewegungsdaten!$B:$B,A1075,Anlagenbewegungsdaten!D:D)),3)</f>
        <v>0</v>
      </c>
      <c r="J1075" s="333" t="s">
        <v>5179</v>
      </c>
      <c r="K1075" s="333" t="s">
        <v>5193</v>
      </c>
      <c r="L1075" s="510">
        <v>11.47</v>
      </c>
      <c r="M1075" s="330">
        <f>ROUND(SUMIF(Anlagenbewegungsdaten_AV!B:B,A1075,Anlagenbewegungsdaten_AV!C:C),3)</f>
        <v>0</v>
      </c>
      <c r="N1075" s="328">
        <f>IF(ISBLANK(L1075),ROUND(SUMIF(Anlagenbewegungsdaten_AV!B:B,A1075,Anlagenbewegungsdaten_AV!D:D),2),ROUND(M1075*L1075%,2))</f>
        <v>0</v>
      </c>
      <c r="O1075" s="328">
        <f>ROUND(N1075-SUMIF(Anlagenbewegungsdaten_AV!B:B,A1075,Anlagenbewegungsdaten_AV!D:D),3)</f>
        <v>0</v>
      </c>
    </row>
    <row r="1076" spans="1:15" ht="15" customHeight="1" x14ac:dyDescent="0.25">
      <c r="A1076" s="273" t="s">
        <v>4294</v>
      </c>
      <c r="B1076" s="192" t="s">
        <v>2108</v>
      </c>
      <c r="C1076" s="192" t="s">
        <v>4208</v>
      </c>
      <c r="D1076" s="191" t="s">
        <v>4295</v>
      </c>
      <c r="E1076" s="191" t="s">
        <v>4093</v>
      </c>
      <c r="F1076" s="288">
        <v>14.31</v>
      </c>
      <c r="G1076" s="331">
        <f>ROUND(SUMIF(Anlagenbewegungsdaten!B:B,A1076,Anlagenbewegungsdaten!C:C),3)</f>
        <v>0</v>
      </c>
      <c r="H1076" s="332">
        <f>IF(ISBLANK(F1076),ROUND(SUMIF(Anlagenbewegungsdaten!B:B,A1076,Anlagenbewegungsdaten!D:D),2),ROUND(G1076*F1076%,2))</f>
        <v>0</v>
      </c>
      <c r="I1076" s="332">
        <f>ROUND((H1076-SUMIF(Anlagenbewegungsdaten!$B:$B,A1076,Anlagenbewegungsdaten!D:D)),3)</f>
        <v>0</v>
      </c>
      <c r="J1076" s="333" t="s">
        <v>5179</v>
      </c>
      <c r="K1076" s="333" t="s">
        <v>5193</v>
      </c>
      <c r="L1076" s="510">
        <v>11.45</v>
      </c>
      <c r="M1076" s="330">
        <f>ROUND(SUMIF(Anlagenbewegungsdaten_AV!B:B,A1076,Anlagenbewegungsdaten_AV!C:C),3)</f>
        <v>0</v>
      </c>
      <c r="N1076" s="328">
        <f>IF(ISBLANK(L1076),ROUND(SUMIF(Anlagenbewegungsdaten_AV!B:B,A1076,Anlagenbewegungsdaten_AV!D:D),2),ROUND(M1076*L1076%,2))</f>
        <v>0</v>
      </c>
      <c r="O1076" s="328">
        <f>ROUND(N1076-SUMIF(Anlagenbewegungsdaten_AV!B:B,A1076,Anlagenbewegungsdaten_AV!D:D),3)</f>
        <v>0</v>
      </c>
    </row>
    <row r="1077" spans="1:15" ht="15" customHeight="1" x14ac:dyDescent="0.25">
      <c r="A1077" s="260" t="s">
        <v>2521</v>
      </c>
      <c r="B1077" s="165" t="s">
        <v>2108</v>
      </c>
      <c r="C1077" s="166" t="s">
        <v>4208</v>
      </c>
      <c r="D1077" s="165" t="s">
        <v>2522</v>
      </c>
      <c r="E1077" s="165" t="s">
        <v>2483</v>
      </c>
      <c r="F1077" s="180">
        <v>10.9</v>
      </c>
      <c r="G1077" s="331">
        <f>ROUND(SUMIF(Anlagenbewegungsdaten!B:B,A1077,Anlagenbewegungsdaten!C:C),3)</f>
        <v>0</v>
      </c>
      <c r="H1077" s="332">
        <f>IF(ISBLANK(F1077),ROUND(SUMIF(Anlagenbewegungsdaten!B:B,A1077,Anlagenbewegungsdaten!D:D),2),ROUND(G1077*F1077%,2))</f>
        <v>0</v>
      </c>
      <c r="I1077" s="332">
        <f>ROUND((H1077-SUMIF(Anlagenbewegungsdaten!$B:$B,A1077,Anlagenbewegungsdaten!D:D)),3)</f>
        <v>0</v>
      </c>
      <c r="J1077" s="333" t="s">
        <v>5179</v>
      </c>
      <c r="K1077" s="333" t="s">
        <v>5193</v>
      </c>
      <c r="L1077" s="510">
        <v>8.7200000000000006</v>
      </c>
      <c r="M1077" s="330">
        <f>ROUND(SUMIF(Anlagenbewegungsdaten_AV!B:B,A1077,Anlagenbewegungsdaten_AV!C:C),3)</f>
        <v>0</v>
      </c>
      <c r="N1077" s="328">
        <f>IF(ISBLANK(L1077),ROUND(SUMIF(Anlagenbewegungsdaten_AV!B:B,A1077,Anlagenbewegungsdaten_AV!D:D),2),ROUND(M1077*L1077%,2))</f>
        <v>0</v>
      </c>
      <c r="O1077" s="328">
        <f>ROUND(N1077-SUMIF(Anlagenbewegungsdaten_AV!B:B,A1077,Anlagenbewegungsdaten_AV!D:D),3)</f>
        <v>0</v>
      </c>
    </row>
    <row r="1078" spans="1:15" ht="15" customHeight="1" x14ac:dyDescent="0.25">
      <c r="A1078" s="260" t="s">
        <v>2523</v>
      </c>
      <c r="B1078" s="165" t="s">
        <v>2108</v>
      </c>
      <c r="C1078" s="166" t="s">
        <v>4208</v>
      </c>
      <c r="D1078" s="165" t="s">
        <v>2524</v>
      </c>
      <c r="E1078" s="165" t="s">
        <v>2486</v>
      </c>
      <c r="F1078" s="180">
        <v>12.9</v>
      </c>
      <c r="G1078" s="331">
        <f>ROUND(SUMIF(Anlagenbewegungsdaten!B:B,A1078,Anlagenbewegungsdaten!C:C),3)</f>
        <v>0</v>
      </c>
      <c r="H1078" s="332">
        <f>IF(ISBLANK(F1078),ROUND(SUMIF(Anlagenbewegungsdaten!B:B,A1078,Anlagenbewegungsdaten!D:D),2),ROUND(G1078*F1078%,2))</f>
        <v>0</v>
      </c>
      <c r="I1078" s="332">
        <f>ROUND((H1078-SUMIF(Anlagenbewegungsdaten!$B:$B,A1078,Anlagenbewegungsdaten!D:D)),3)</f>
        <v>0</v>
      </c>
      <c r="J1078" s="333" t="s">
        <v>5179</v>
      </c>
      <c r="K1078" s="333" t="s">
        <v>5193</v>
      </c>
      <c r="L1078" s="510">
        <v>10.32</v>
      </c>
      <c r="M1078" s="330">
        <f>ROUND(SUMIF(Anlagenbewegungsdaten_AV!B:B,A1078,Anlagenbewegungsdaten_AV!C:C),3)</f>
        <v>0</v>
      </c>
      <c r="N1078" s="328">
        <f>IF(ISBLANK(L1078),ROUND(SUMIF(Anlagenbewegungsdaten_AV!B:B,A1078,Anlagenbewegungsdaten_AV!D:D),2),ROUND(M1078*L1078%,2))</f>
        <v>0</v>
      </c>
      <c r="O1078" s="328">
        <f>ROUND(N1078-SUMIF(Anlagenbewegungsdaten_AV!B:B,A1078,Anlagenbewegungsdaten_AV!D:D),3)</f>
        <v>0</v>
      </c>
    </row>
    <row r="1079" spans="1:15" ht="15" customHeight="1" x14ac:dyDescent="0.25">
      <c r="A1079" s="261" t="s">
        <v>576</v>
      </c>
      <c r="B1079" s="171" t="s">
        <v>2108</v>
      </c>
      <c r="C1079" s="171" t="s">
        <v>4208</v>
      </c>
      <c r="D1079" s="172" t="s">
        <v>577</v>
      </c>
      <c r="E1079" s="171" t="s">
        <v>1563</v>
      </c>
      <c r="F1079" s="287">
        <v>13.9</v>
      </c>
      <c r="G1079" s="331">
        <f>ROUND(SUMIF(Anlagenbewegungsdaten!B:B,A1079,Anlagenbewegungsdaten!C:C),3)</f>
        <v>0</v>
      </c>
      <c r="H1079" s="332">
        <f>IF(ISBLANK(F1079),ROUND(SUMIF(Anlagenbewegungsdaten!B:B,A1079,Anlagenbewegungsdaten!D:D),2),ROUND(G1079*F1079%,2))</f>
        <v>0</v>
      </c>
      <c r="I1079" s="332">
        <f>ROUND((H1079-SUMIF(Anlagenbewegungsdaten!$B:$B,A1079,Anlagenbewegungsdaten!D:D)),3)</f>
        <v>0</v>
      </c>
      <c r="J1079" s="333" t="s">
        <v>5179</v>
      </c>
      <c r="K1079" s="333" t="s">
        <v>5193</v>
      </c>
      <c r="L1079" s="510">
        <v>11.12</v>
      </c>
      <c r="M1079" s="330">
        <f>ROUND(SUMIF(Anlagenbewegungsdaten_AV!B:B,A1079,Anlagenbewegungsdaten_AV!C:C),3)</f>
        <v>0</v>
      </c>
      <c r="N1079" s="328">
        <f>IF(ISBLANK(L1079),ROUND(SUMIF(Anlagenbewegungsdaten_AV!B:B,A1079,Anlagenbewegungsdaten_AV!D:D),2),ROUND(M1079*L1079%,2))</f>
        <v>0</v>
      </c>
      <c r="O1079" s="328">
        <f>ROUND(N1079-SUMIF(Anlagenbewegungsdaten_AV!B:B,A1079,Anlagenbewegungsdaten_AV!D:D),3)</f>
        <v>0</v>
      </c>
    </row>
    <row r="1080" spans="1:15" ht="15" customHeight="1" x14ac:dyDescent="0.25">
      <c r="A1080" s="261" t="s">
        <v>2778</v>
      </c>
      <c r="B1080" s="171" t="s">
        <v>2108</v>
      </c>
      <c r="C1080" s="171" t="s">
        <v>4208</v>
      </c>
      <c r="D1080" s="172" t="s">
        <v>2779</v>
      </c>
      <c r="E1080" s="172" t="s">
        <v>2576</v>
      </c>
      <c r="F1080" s="287">
        <v>13.870000000000001</v>
      </c>
      <c r="G1080" s="331">
        <f>ROUND(SUMIF(Anlagenbewegungsdaten!B:B,A1080,Anlagenbewegungsdaten!C:C),3)</f>
        <v>0</v>
      </c>
      <c r="H1080" s="332">
        <f>IF(ISBLANK(F1080),ROUND(SUMIF(Anlagenbewegungsdaten!B:B,A1080,Anlagenbewegungsdaten!D:D),2),ROUND(G1080*F1080%,2))</f>
        <v>0</v>
      </c>
      <c r="I1080" s="332">
        <f>ROUND((H1080-SUMIF(Anlagenbewegungsdaten!$B:$B,A1080,Anlagenbewegungsdaten!D:D)),3)</f>
        <v>0</v>
      </c>
      <c r="J1080" s="333" t="s">
        <v>5179</v>
      </c>
      <c r="K1080" s="333" t="s">
        <v>5193</v>
      </c>
      <c r="L1080" s="510">
        <v>11.1</v>
      </c>
      <c r="M1080" s="330">
        <f>ROUND(SUMIF(Anlagenbewegungsdaten_AV!B:B,A1080,Anlagenbewegungsdaten_AV!C:C),3)</f>
        <v>0</v>
      </c>
      <c r="N1080" s="328">
        <f>IF(ISBLANK(L1080),ROUND(SUMIF(Anlagenbewegungsdaten_AV!B:B,A1080,Anlagenbewegungsdaten_AV!D:D),2),ROUND(M1080*L1080%,2))</f>
        <v>0</v>
      </c>
      <c r="O1080" s="328">
        <f>ROUND(N1080-SUMIF(Anlagenbewegungsdaten_AV!B:B,A1080,Anlagenbewegungsdaten_AV!D:D),3)</f>
        <v>0</v>
      </c>
    </row>
    <row r="1081" spans="1:15" ht="15" customHeight="1" x14ac:dyDescent="0.25">
      <c r="A1081" s="261" t="s">
        <v>3522</v>
      </c>
      <c r="B1081" s="171" t="s">
        <v>2108</v>
      </c>
      <c r="C1081" s="171" t="s">
        <v>4208</v>
      </c>
      <c r="D1081" s="172" t="s">
        <v>3523</v>
      </c>
      <c r="E1081" s="172" t="s">
        <v>3320</v>
      </c>
      <c r="F1081" s="287">
        <v>13.84</v>
      </c>
      <c r="G1081" s="331">
        <f>ROUND(SUMIF(Anlagenbewegungsdaten!B:B,A1081,Anlagenbewegungsdaten!C:C),3)</f>
        <v>0</v>
      </c>
      <c r="H1081" s="332">
        <f>IF(ISBLANK(F1081),ROUND(SUMIF(Anlagenbewegungsdaten!B:B,A1081,Anlagenbewegungsdaten!D:D),2),ROUND(G1081*F1081%,2))</f>
        <v>0</v>
      </c>
      <c r="I1081" s="332">
        <f>ROUND((H1081-SUMIF(Anlagenbewegungsdaten!$B:$B,A1081,Anlagenbewegungsdaten!D:D)),3)</f>
        <v>0</v>
      </c>
      <c r="J1081" s="333" t="s">
        <v>5179</v>
      </c>
      <c r="K1081" s="333" t="s">
        <v>5193</v>
      </c>
      <c r="L1081" s="510">
        <v>11.07</v>
      </c>
      <c r="M1081" s="330">
        <f>ROUND(SUMIF(Anlagenbewegungsdaten_AV!B:B,A1081,Anlagenbewegungsdaten_AV!C:C),3)</f>
        <v>0</v>
      </c>
      <c r="N1081" s="328">
        <f>IF(ISBLANK(L1081),ROUND(SUMIF(Anlagenbewegungsdaten_AV!B:B,A1081,Anlagenbewegungsdaten_AV!D:D),2),ROUND(M1081*L1081%,2))</f>
        <v>0</v>
      </c>
      <c r="O1081" s="328">
        <f>ROUND(N1081-SUMIF(Anlagenbewegungsdaten_AV!B:B,A1081,Anlagenbewegungsdaten_AV!D:D),3)</f>
        <v>0</v>
      </c>
    </row>
    <row r="1082" spans="1:15" ht="15" customHeight="1" x14ac:dyDescent="0.25">
      <c r="A1082" s="273" t="s">
        <v>4296</v>
      </c>
      <c r="B1082" s="192" t="s">
        <v>2108</v>
      </c>
      <c r="C1082" s="192" t="s">
        <v>4208</v>
      </c>
      <c r="D1082" s="191" t="s">
        <v>4297</v>
      </c>
      <c r="E1082" s="191" t="s">
        <v>4093</v>
      </c>
      <c r="F1082" s="288">
        <v>13.81</v>
      </c>
      <c r="G1082" s="331">
        <f>ROUND(SUMIF(Anlagenbewegungsdaten!B:B,A1082,Anlagenbewegungsdaten!C:C),3)</f>
        <v>0</v>
      </c>
      <c r="H1082" s="332">
        <f>IF(ISBLANK(F1082),ROUND(SUMIF(Anlagenbewegungsdaten!B:B,A1082,Anlagenbewegungsdaten!D:D),2),ROUND(G1082*F1082%,2))</f>
        <v>0</v>
      </c>
      <c r="I1082" s="332">
        <f>ROUND((H1082-SUMIF(Anlagenbewegungsdaten!$B:$B,A1082,Anlagenbewegungsdaten!D:D)),3)</f>
        <v>0</v>
      </c>
      <c r="J1082" s="333" t="s">
        <v>5179</v>
      </c>
      <c r="K1082" s="333" t="s">
        <v>5193</v>
      </c>
      <c r="L1082" s="510">
        <v>11.05</v>
      </c>
      <c r="M1082" s="330">
        <f>ROUND(SUMIF(Anlagenbewegungsdaten_AV!B:B,A1082,Anlagenbewegungsdaten_AV!C:C),3)</f>
        <v>0</v>
      </c>
      <c r="N1082" s="328">
        <f>IF(ISBLANK(L1082),ROUND(SUMIF(Anlagenbewegungsdaten_AV!B:B,A1082,Anlagenbewegungsdaten_AV!D:D),2),ROUND(M1082*L1082%,2))</f>
        <v>0</v>
      </c>
      <c r="O1082" s="328">
        <f>ROUND(N1082-SUMIF(Anlagenbewegungsdaten_AV!B:B,A1082,Anlagenbewegungsdaten_AV!D:D),3)</f>
        <v>0</v>
      </c>
    </row>
    <row r="1083" spans="1:15" ht="15" customHeight="1" x14ac:dyDescent="0.25">
      <c r="A1083" s="260" t="s">
        <v>2525</v>
      </c>
      <c r="B1083" s="165" t="s">
        <v>2108</v>
      </c>
      <c r="C1083" s="166" t="s">
        <v>4208</v>
      </c>
      <c r="D1083" s="165" t="s">
        <v>2526</v>
      </c>
      <c r="E1083" s="165" t="s">
        <v>2483</v>
      </c>
      <c r="F1083" s="180">
        <v>14.9</v>
      </c>
      <c r="G1083" s="331">
        <f>ROUND(SUMIF(Anlagenbewegungsdaten!B:B,A1083,Anlagenbewegungsdaten!C:C),3)</f>
        <v>0</v>
      </c>
      <c r="H1083" s="332">
        <f>IF(ISBLANK(F1083),ROUND(SUMIF(Anlagenbewegungsdaten!B:B,A1083,Anlagenbewegungsdaten!D:D),2),ROUND(G1083*F1083%,2))</f>
        <v>0</v>
      </c>
      <c r="I1083" s="332">
        <f>ROUND((H1083-SUMIF(Anlagenbewegungsdaten!$B:$B,A1083,Anlagenbewegungsdaten!D:D)),3)</f>
        <v>0</v>
      </c>
      <c r="J1083" s="333" t="s">
        <v>5179</v>
      </c>
      <c r="K1083" s="333" t="s">
        <v>5193</v>
      </c>
      <c r="L1083" s="510">
        <v>11.92</v>
      </c>
      <c r="M1083" s="330">
        <f>ROUND(SUMIF(Anlagenbewegungsdaten_AV!B:B,A1083,Anlagenbewegungsdaten_AV!C:C),3)</f>
        <v>0</v>
      </c>
      <c r="N1083" s="328">
        <f>IF(ISBLANK(L1083),ROUND(SUMIF(Anlagenbewegungsdaten_AV!B:B,A1083,Anlagenbewegungsdaten_AV!D:D),2),ROUND(M1083*L1083%,2))</f>
        <v>0</v>
      </c>
      <c r="O1083" s="328">
        <f>ROUND(N1083-SUMIF(Anlagenbewegungsdaten_AV!B:B,A1083,Anlagenbewegungsdaten_AV!D:D),3)</f>
        <v>0</v>
      </c>
    </row>
    <row r="1084" spans="1:15" ht="15" customHeight="1" x14ac:dyDescent="0.25">
      <c r="A1084" s="260" t="s">
        <v>2527</v>
      </c>
      <c r="B1084" s="165" t="s">
        <v>2108</v>
      </c>
      <c r="C1084" s="166" t="s">
        <v>4208</v>
      </c>
      <c r="D1084" s="165" t="s">
        <v>2528</v>
      </c>
      <c r="E1084" s="165" t="s">
        <v>2486</v>
      </c>
      <c r="F1084" s="180">
        <v>16.899999999999999</v>
      </c>
      <c r="G1084" s="331">
        <f>ROUND(SUMIF(Anlagenbewegungsdaten!B:B,A1084,Anlagenbewegungsdaten!C:C),3)</f>
        <v>0</v>
      </c>
      <c r="H1084" s="332">
        <f>IF(ISBLANK(F1084),ROUND(SUMIF(Anlagenbewegungsdaten!B:B,A1084,Anlagenbewegungsdaten!D:D),2),ROUND(G1084*F1084%,2))</f>
        <v>0</v>
      </c>
      <c r="I1084" s="332">
        <f>ROUND((H1084-SUMIF(Anlagenbewegungsdaten!$B:$B,A1084,Anlagenbewegungsdaten!D:D)),3)</f>
        <v>0</v>
      </c>
      <c r="J1084" s="333" t="s">
        <v>5179</v>
      </c>
      <c r="K1084" s="333" t="s">
        <v>5193</v>
      </c>
      <c r="L1084" s="510">
        <v>13.52</v>
      </c>
      <c r="M1084" s="330">
        <f>ROUND(SUMIF(Anlagenbewegungsdaten_AV!B:B,A1084,Anlagenbewegungsdaten_AV!C:C),3)</f>
        <v>0</v>
      </c>
      <c r="N1084" s="328">
        <f>IF(ISBLANK(L1084),ROUND(SUMIF(Anlagenbewegungsdaten_AV!B:B,A1084,Anlagenbewegungsdaten_AV!D:D),2),ROUND(M1084*L1084%,2))</f>
        <v>0</v>
      </c>
      <c r="O1084" s="328">
        <f>ROUND(N1084-SUMIF(Anlagenbewegungsdaten_AV!B:B,A1084,Anlagenbewegungsdaten_AV!D:D),3)</f>
        <v>0</v>
      </c>
    </row>
    <row r="1085" spans="1:15" ht="15" customHeight="1" x14ac:dyDescent="0.25">
      <c r="A1085" s="261" t="s">
        <v>578</v>
      </c>
      <c r="B1085" s="171" t="s">
        <v>2108</v>
      </c>
      <c r="C1085" s="171" t="s">
        <v>4208</v>
      </c>
      <c r="D1085" s="172" t="s">
        <v>579</v>
      </c>
      <c r="E1085" s="171" t="s">
        <v>1563</v>
      </c>
      <c r="F1085" s="287">
        <v>17.899999999999999</v>
      </c>
      <c r="G1085" s="331">
        <f>ROUND(SUMIF(Anlagenbewegungsdaten!B:B,A1085,Anlagenbewegungsdaten!C:C),3)</f>
        <v>0</v>
      </c>
      <c r="H1085" s="332">
        <f>IF(ISBLANK(F1085),ROUND(SUMIF(Anlagenbewegungsdaten!B:B,A1085,Anlagenbewegungsdaten!D:D),2),ROUND(G1085*F1085%,2))</f>
        <v>0</v>
      </c>
      <c r="I1085" s="332">
        <f>ROUND((H1085-SUMIF(Anlagenbewegungsdaten!$B:$B,A1085,Anlagenbewegungsdaten!D:D)),3)</f>
        <v>0</v>
      </c>
      <c r="J1085" s="333" t="s">
        <v>5179</v>
      </c>
      <c r="K1085" s="333" t="s">
        <v>5193</v>
      </c>
      <c r="L1085" s="510">
        <v>14.32</v>
      </c>
      <c r="M1085" s="330">
        <f>ROUND(SUMIF(Anlagenbewegungsdaten_AV!B:B,A1085,Anlagenbewegungsdaten_AV!C:C),3)</f>
        <v>0</v>
      </c>
      <c r="N1085" s="328">
        <f>IF(ISBLANK(L1085),ROUND(SUMIF(Anlagenbewegungsdaten_AV!B:B,A1085,Anlagenbewegungsdaten_AV!D:D),2),ROUND(M1085*L1085%,2))</f>
        <v>0</v>
      </c>
      <c r="O1085" s="328">
        <f>ROUND(N1085-SUMIF(Anlagenbewegungsdaten_AV!B:B,A1085,Anlagenbewegungsdaten_AV!D:D),3)</f>
        <v>0</v>
      </c>
    </row>
    <row r="1086" spans="1:15" ht="15" customHeight="1" x14ac:dyDescent="0.25">
      <c r="A1086" s="261" t="s">
        <v>2780</v>
      </c>
      <c r="B1086" s="171" t="s">
        <v>2108</v>
      </c>
      <c r="C1086" s="171" t="s">
        <v>4208</v>
      </c>
      <c r="D1086" s="172" t="s">
        <v>2781</v>
      </c>
      <c r="E1086" s="172" t="s">
        <v>2576</v>
      </c>
      <c r="F1086" s="287">
        <v>17.87</v>
      </c>
      <c r="G1086" s="331">
        <f>ROUND(SUMIF(Anlagenbewegungsdaten!B:B,A1086,Anlagenbewegungsdaten!C:C),3)</f>
        <v>0</v>
      </c>
      <c r="H1086" s="332">
        <f>IF(ISBLANK(F1086),ROUND(SUMIF(Anlagenbewegungsdaten!B:B,A1086,Anlagenbewegungsdaten!D:D),2),ROUND(G1086*F1086%,2))</f>
        <v>0</v>
      </c>
      <c r="I1086" s="332">
        <f>ROUND((H1086-SUMIF(Anlagenbewegungsdaten!$B:$B,A1086,Anlagenbewegungsdaten!D:D)),3)</f>
        <v>0</v>
      </c>
      <c r="J1086" s="333" t="s">
        <v>5179</v>
      </c>
      <c r="K1086" s="333" t="s">
        <v>5193</v>
      </c>
      <c r="L1086" s="510">
        <v>14.3</v>
      </c>
      <c r="M1086" s="330">
        <f>ROUND(SUMIF(Anlagenbewegungsdaten_AV!B:B,A1086,Anlagenbewegungsdaten_AV!C:C),3)</f>
        <v>0</v>
      </c>
      <c r="N1086" s="328">
        <f>IF(ISBLANK(L1086),ROUND(SUMIF(Anlagenbewegungsdaten_AV!B:B,A1086,Anlagenbewegungsdaten_AV!D:D),2),ROUND(M1086*L1086%,2))</f>
        <v>0</v>
      </c>
      <c r="O1086" s="328">
        <f>ROUND(N1086-SUMIF(Anlagenbewegungsdaten_AV!B:B,A1086,Anlagenbewegungsdaten_AV!D:D),3)</f>
        <v>0</v>
      </c>
    </row>
    <row r="1087" spans="1:15" ht="15" customHeight="1" x14ac:dyDescent="0.25">
      <c r="A1087" s="261" t="s">
        <v>3524</v>
      </c>
      <c r="B1087" s="171" t="s">
        <v>2108</v>
      </c>
      <c r="C1087" s="171" t="s">
        <v>4208</v>
      </c>
      <c r="D1087" s="172" t="s">
        <v>3525</v>
      </c>
      <c r="E1087" s="172" t="s">
        <v>3320</v>
      </c>
      <c r="F1087" s="287">
        <v>17.84</v>
      </c>
      <c r="G1087" s="331">
        <f>ROUND(SUMIF(Anlagenbewegungsdaten!B:B,A1087,Anlagenbewegungsdaten!C:C),3)</f>
        <v>0</v>
      </c>
      <c r="H1087" s="332">
        <f>IF(ISBLANK(F1087),ROUND(SUMIF(Anlagenbewegungsdaten!B:B,A1087,Anlagenbewegungsdaten!D:D),2),ROUND(G1087*F1087%,2))</f>
        <v>0</v>
      </c>
      <c r="I1087" s="332">
        <f>ROUND((H1087-SUMIF(Anlagenbewegungsdaten!$B:$B,A1087,Anlagenbewegungsdaten!D:D)),3)</f>
        <v>0</v>
      </c>
      <c r="J1087" s="333" t="s">
        <v>5179</v>
      </c>
      <c r="K1087" s="333" t="s">
        <v>5193</v>
      </c>
      <c r="L1087" s="510">
        <v>14.27</v>
      </c>
      <c r="M1087" s="330">
        <f>ROUND(SUMIF(Anlagenbewegungsdaten_AV!B:B,A1087,Anlagenbewegungsdaten_AV!C:C),3)</f>
        <v>0</v>
      </c>
      <c r="N1087" s="328">
        <f>IF(ISBLANK(L1087),ROUND(SUMIF(Anlagenbewegungsdaten_AV!B:B,A1087,Anlagenbewegungsdaten_AV!D:D),2),ROUND(M1087*L1087%,2))</f>
        <v>0</v>
      </c>
      <c r="O1087" s="328">
        <f>ROUND(N1087-SUMIF(Anlagenbewegungsdaten_AV!B:B,A1087,Anlagenbewegungsdaten_AV!D:D),3)</f>
        <v>0</v>
      </c>
    </row>
    <row r="1088" spans="1:15" ht="15" customHeight="1" x14ac:dyDescent="0.25">
      <c r="A1088" s="273" t="s">
        <v>4298</v>
      </c>
      <c r="B1088" s="192" t="s">
        <v>2108</v>
      </c>
      <c r="C1088" s="192" t="s">
        <v>4208</v>
      </c>
      <c r="D1088" s="191" t="s">
        <v>4299</v>
      </c>
      <c r="E1088" s="191" t="s">
        <v>4093</v>
      </c>
      <c r="F1088" s="288">
        <v>17.810000000000002</v>
      </c>
      <c r="G1088" s="331">
        <f>ROUND(SUMIF(Anlagenbewegungsdaten!B:B,A1088,Anlagenbewegungsdaten!C:C),3)</f>
        <v>0</v>
      </c>
      <c r="H1088" s="332">
        <f>IF(ISBLANK(F1088),ROUND(SUMIF(Anlagenbewegungsdaten!B:B,A1088,Anlagenbewegungsdaten!D:D),2),ROUND(G1088*F1088%,2))</f>
        <v>0</v>
      </c>
      <c r="I1088" s="332">
        <f>ROUND((H1088-SUMIF(Anlagenbewegungsdaten!$B:$B,A1088,Anlagenbewegungsdaten!D:D)),3)</f>
        <v>0</v>
      </c>
      <c r="J1088" s="333" t="s">
        <v>5179</v>
      </c>
      <c r="K1088" s="333" t="s">
        <v>5193</v>
      </c>
      <c r="L1088" s="510">
        <v>14.25</v>
      </c>
      <c r="M1088" s="330">
        <f>ROUND(SUMIF(Anlagenbewegungsdaten_AV!B:B,A1088,Anlagenbewegungsdaten_AV!C:C),3)</f>
        <v>0</v>
      </c>
      <c r="N1088" s="328">
        <f>IF(ISBLANK(L1088),ROUND(SUMIF(Anlagenbewegungsdaten_AV!B:B,A1088,Anlagenbewegungsdaten_AV!D:D),2),ROUND(M1088*L1088%,2))</f>
        <v>0</v>
      </c>
      <c r="O1088" s="328">
        <f>ROUND(N1088-SUMIF(Anlagenbewegungsdaten_AV!B:B,A1088,Anlagenbewegungsdaten_AV!D:D),3)</f>
        <v>0</v>
      </c>
    </row>
    <row r="1089" spans="1:15" ht="15" customHeight="1" x14ac:dyDescent="0.25">
      <c r="A1089" s="260" t="s">
        <v>2529</v>
      </c>
      <c r="B1089" s="165" t="s">
        <v>2108</v>
      </c>
      <c r="C1089" s="166" t="s">
        <v>4208</v>
      </c>
      <c r="D1089" s="165" t="s">
        <v>2530</v>
      </c>
      <c r="E1089" s="165" t="s">
        <v>2483</v>
      </c>
      <c r="F1089" s="180">
        <v>13.4</v>
      </c>
      <c r="G1089" s="331">
        <f>ROUND(SUMIF(Anlagenbewegungsdaten!B:B,A1089,Anlagenbewegungsdaten!C:C),3)</f>
        <v>0</v>
      </c>
      <c r="H1089" s="332">
        <f>IF(ISBLANK(F1089),ROUND(SUMIF(Anlagenbewegungsdaten!B:B,A1089,Anlagenbewegungsdaten!D:D),2),ROUND(G1089*F1089%,2))</f>
        <v>0</v>
      </c>
      <c r="I1089" s="332">
        <f>ROUND((H1089-SUMIF(Anlagenbewegungsdaten!$B:$B,A1089,Anlagenbewegungsdaten!D:D)),3)</f>
        <v>0</v>
      </c>
      <c r="J1089" s="333" t="s">
        <v>5179</v>
      </c>
      <c r="K1089" s="333" t="s">
        <v>5193</v>
      </c>
      <c r="L1089" s="510">
        <v>10.72</v>
      </c>
      <c r="M1089" s="330">
        <f>ROUND(SUMIF(Anlagenbewegungsdaten_AV!B:B,A1089,Anlagenbewegungsdaten_AV!C:C),3)</f>
        <v>0</v>
      </c>
      <c r="N1089" s="328">
        <f>IF(ISBLANK(L1089),ROUND(SUMIF(Anlagenbewegungsdaten_AV!B:B,A1089,Anlagenbewegungsdaten_AV!D:D),2),ROUND(M1089*L1089%,2))</f>
        <v>0</v>
      </c>
      <c r="O1089" s="328">
        <f>ROUND(N1089-SUMIF(Anlagenbewegungsdaten_AV!B:B,A1089,Anlagenbewegungsdaten_AV!D:D),3)</f>
        <v>0</v>
      </c>
    </row>
    <row r="1090" spans="1:15" ht="15" customHeight="1" x14ac:dyDescent="0.25">
      <c r="A1090" s="260" t="s">
        <v>2531</v>
      </c>
      <c r="B1090" s="165" t="s">
        <v>2108</v>
      </c>
      <c r="C1090" s="166" t="s">
        <v>4208</v>
      </c>
      <c r="D1090" s="165" t="s">
        <v>2532</v>
      </c>
      <c r="E1090" s="165" t="s">
        <v>2486</v>
      </c>
      <c r="F1090" s="180">
        <v>15.4</v>
      </c>
      <c r="G1090" s="331">
        <f>ROUND(SUMIF(Anlagenbewegungsdaten!B:B,A1090,Anlagenbewegungsdaten!C:C),3)</f>
        <v>0</v>
      </c>
      <c r="H1090" s="332">
        <f>IF(ISBLANK(F1090),ROUND(SUMIF(Anlagenbewegungsdaten!B:B,A1090,Anlagenbewegungsdaten!D:D),2),ROUND(G1090*F1090%,2))</f>
        <v>0</v>
      </c>
      <c r="I1090" s="332">
        <f>ROUND((H1090-SUMIF(Anlagenbewegungsdaten!$B:$B,A1090,Anlagenbewegungsdaten!D:D)),3)</f>
        <v>0</v>
      </c>
      <c r="J1090" s="333" t="s">
        <v>5179</v>
      </c>
      <c r="K1090" s="333" t="s">
        <v>5193</v>
      </c>
      <c r="L1090" s="510">
        <v>12.32</v>
      </c>
      <c r="M1090" s="330">
        <f>ROUND(SUMIF(Anlagenbewegungsdaten_AV!B:B,A1090,Anlagenbewegungsdaten_AV!C:C),3)</f>
        <v>0</v>
      </c>
      <c r="N1090" s="328">
        <f>IF(ISBLANK(L1090),ROUND(SUMIF(Anlagenbewegungsdaten_AV!B:B,A1090,Anlagenbewegungsdaten_AV!D:D),2),ROUND(M1090*L1090%,2))</f>
        <v>0</v>
      </c>
      <c r="O1090" s="328">
        <f>ROUND(N1090-SUMIF(Anlagenbewegungsdaten_AV!B:B,A1090,Anlagenbewegungsdaten_AV!D:D),3)</f>
        <v>0</v>
      </c>
    </row>
    <row r="1091" spans="1:15" ht="15" customHeight="1" x14ac:dyDescent="0.25">
      <c r="A1091" s="261" t="s">
        <v>580</v>
      </c>
      <c r="B1091" s="171" t="s">
        <v>2108</v>
      </c>
      <c r="C1091" s="171" t="s">
        <v>4208</v>
      </c>
      <c r="D1091" s="172" t="s">
        <v>581</v>
      </c>
      <c r="E1091" s="171" t="s">
        <v>1563</v>
      </c>
      <c r="F1091" s="287">
        <v>16.399999999999999</v>
      </c>
      <c r="G1091" s="331">
        <f>ROUND(SUMIF(Anlagenbewegungsdaten!B:B,A1091,Anlagenbewegungsdaten!C:C),3)</f>
        <v>0</v>
      </c>
      <c r="H1091" s="332">
        <f>IF(ISBLANK(F1091),ROUND(SUMIF(Anlagenbewegungsdaten!B:B,A1091,Anlagenbewegungsdaten!D:D),2),ROUND(G1091*F1091%,2))</f>
        <v>0</v>
      </c>
      <c r="I1091" s="332">
        <f>ROUND((H1091-SUMIF(Anlagenbewegungsdaten!$B:$B,A1091,Anlagenbewegungsdaten!D:D)),3)</f>
        <v>0</v>
      </c>
      <c r="J1091" s="333" t="s">
        <v>5179</v>
      </c>
      <c r="K1091" s="333" t="s">
        <v>5193</v>
      </c>
      <c r="L1091" s="510">
        <v>13.12</v>
      </c>
      <c r="M1091" s="330">
        <f>ROUND(SUMIF(Anlagenbewegungsdaten_AV!B:B,A1091,Anlagenbewegungsdaten_AV!C:C),3)</f>
        <v>0</v>
      </c>
      <c r="N1091" s="328">
        <f>IF(ISBLANK(L1091),ROUND(SUMIF(Anlagenbewegungsdaten_AV!B:B,A1091,Anlagenbewegungsdaten_AV!D:D),2),ROUND(M1091*L1091%,2))</f>
        <v>0</v>
      </c>
      <c r="O1091" s="328">
        <f>ROUND(N1091-SUMIF(Anlagenbewegungsdaten_AV!B:B,A1091,Anlagenbewegungsdaten_AV!D:D),3)</f>
        <v>0</v>
      </c>
    </row>
    <row r="1092" spans="1:15" ht="15" customHeight="1" x14ac:dyDescent="0.25">
      <c r="A1092" s="261" t="s">
        <v>2782</v>
      </c>
      <c r="B1092" s="171" t="s">
        <v>2108</v>
      </c>
      <c r="C1092" s="171" t="s">
        <v>4208</v>
      </c>
      <c r="D1092" s="172" t="s">
        <v>2783</v>
      </c>
      <c r="E1092" s="172" t="s">
        <v>2576</v>
      </c>
      <c r="F1092" s="287">
        <v>16.37</v>
      </c>
      <c r="G1092" s="331">
        <f>ROUND(SUMIF(Anlagenbewegungsdaten!B:B,A1092,Anlagenbewegungsdaten!C:C),3)</f>
        <v>0</v>
      </c>
      <c r="H1092" s="332">
        <f>IF(ISBLANK(F1092),ROUND(SUMIF(Anlagenbewegungsdaten!B:B,A1092,Anlagenbewegungsdaten!D:D),2),ROUND(G1092*F1092%,2))</f>
        <v>0</v>
      </c>
      <c r="I1092" s="332">
        <f>ROUND((H1092-SUMIF(Anlagenbewegungsdaten!$B:$B,A1092,Anlagenbewegungsdaten!D:D)),3)</f>
        <v>0</v>
      </c>
      <c r="J1092" s="333" t="s">
        <v>5179</v>
      </c>
      <c r="K1092" s="333" t="s">
        <v>5193</v>
      </c>
      <c r="L1092" s="510">
        <v>13.1</v>
      </c>
      <c r="M1092" s="330">
        <f>ROUND(SUMIF(Anlagenbewegungsdaten_AV!B:B,A1092,Anlagenbewegungsdaten_AV!C:C),3)</f>
        <v>0</v>
      </c>
      <c r="N1092" s="328">
        <f>IF(ISBLANK(L1092),ROUND(SUMIF(Anlagenbewegungsdaten_AV!B:B,A1092,Anlagenbewegungsdaten_AV!D:D),2),ROUND(M1092*L1092%,2))</f>
        <v>0</v>
      </c>
      <c r="O1092" s="328">
        <f>ROUND(N1092-SUMIF(Anlagenbewegungsdaten_AV!B:B,A1092,Anlagenbewegungsdaten_AV!D:D),3)</f>
        <v>0</v>
      </c>
    </row>
    <row r="1093" spans="1:15" ht="15" customHeight="1" x14ac:dyDescent="0.25">
      <c r="A1093" s="261" t="s">
        <v>3526</v>
      </c>
      <c r="B1093" s="171" t="s">
        <v>2108</v>
      </c>
      <c r="C1093" s="171" t="s">
        <v>4208</v>
      </c>
      <c r="D1093" s="172" t="s">
        <v>3527</v>
      </c>
      <c r="E1093" s="172" t="s">
        <v>3320</v>
      </c>
      <c r="F1093" s="287">
        <v>16.34</v>
      </c>
      <c r="G1093" s="331">
        <f>ROUND(SUMIF(Anlagenbewegungsdaten!B:B,A1093,Anlagenbewegungsdaten!C:C),3)</f>
        <v>0</v>
      </c>
      <c r="H1093" s="332">
        <f>IF(ISBLANK(F1093),ROUND(SUMIF(Anlagenbewegungsdaten!B:B,A1093,Anlagenbewegungsdaten!D:D),2),ROUND(G1093*F1093%,2))</f>
        <v>0</v>
      </c>
      <c r="I1093" s="332">
        <f>ROUND((H1093-SUMIF(Anlagenbewegungsdaten!$B:$B,A1093,Anlagenbewegungsdaten!D:D)),3)</f>
        <v>0</v>
      </c>
      <c r="J1093" s="333" t="s">
        <v>5179</v>
      </c>
      <c r="K1093" s="333" t="s">
        <v>5193</v>
      </c>
      <c r="L1093" s="510">
        <v>13.07</v>
      </c>
      <c r="M1093" s="330">
        <f>ROUND(SUMIF(Anlagenbewegungsdaten_AV!B:B,A1093,Anlagenbewegungsdaten_AV!C:C),3)</f>
        <v>0</v>
      </c>
      <c r="N1093" s="328">
        <f>IF(ISBLANK(L1093),ROUND(SUMIF(Anlagenbewegungsdaten_AV!B:B,A1093,Anlagenbewegungsdaten_AV!D:D),2),ROUND(M1093*L1093%,2))</f>
        <v>0</v>
      </c>
      <c r="O1093" s="328">
        <f>ROUND(N1093-SUMIF(Anlagenbewegungsdaten_AV!B:B,A1093,Anlagenbewegungsdaten_AV!D:D),3)</f>
        <v>0</v>
      </c>
    </row>
    <row r="1094" spans="1:15" ht="15" customHeight="1" x14ac:dyDescent="0.25">
      <c r="A1094" s="273" t="s">
        <v>4300</v>
      </c>
      <c r="B1094" s="192" t="s">
        <v>2108</v>
      </c>
      <c r="C1094" s="192" t="s">
        <v>4208</v>
      </c>
      <c r="D1094" s="191" t="s">
        <v>4301</v>
      </c>
      <c r="E1094" s="191" t="s">
        <v>4093</v>
      </c>
      <c r="F1094" s="288">
        <v>16.310000000000002</v>
      </c>
      <c r="G1094" s="331">
        <f>ROUND(SUMIF(Anlagenbewegungsdaten!B:B,A1094,Anlagenbewegungsdaten!C:C),3)</f>
        <v>0</v>
      </c>
      <c r="H1094" s="332">
        <f>IF(ISBLANK(F1094),ROUND(SUMIF(Anlagenbewegungsdaten!B:B,A1094,Anlagenbewegungsdaten!D:D),2),ROUND(G1094*F1094%,2))</f>
        <v>0</v>
      </c>
      <c r="I1094" s="332">
        <f>ROUND((H1094-SUMIF(Anlagenbewegungsdaten!$B:$B,A1094,Anlagenbewegungsdaten!D:D)),3)</f>
        <v>0</v>
      </c>
      <c r="J1094" s="333" t="s">
        <v>5179</v>
      </c>
      <c r="K1094" s="333" t="s">
        <v>5193</v>
      </c>
      <c r="L1094" s="510">
        <v>13.05</v>
      </c>
      <c r="M1094" s="330">
        <f>ROUND(SUMIF(Anlagenbewegungsdaten_AV!B:B,A1094,Anlagenbewegungsdaten_AV!C:C),3)</f>
        <v>0</v>
      </c>
      <c r="N1094" s="328">
        <f>IF(ISBLANK(L1094),ROUND(SUMIF(Anlagenbewegungsdaten_AV!B:B,A1094,Anlagenbewegungsdaten_AV!D:D),2),ROUND(M1094*L1094%,2))</f>
        <v>0</v>
      </c>
      <c r="O1094" s="328">
        <f>ROUND(N1094-SUMIF(Anlagenbewegungsdaten_AV!B:B,A1094,Anlagenbewegungsdaten_AV!D:D),3)</f>
        <v>0</v>
      </c>
    </row>
    <row r="1095" spans="1:15" ht="15" customHeight="1" x14ac:dyDescent="0.25">
      <c r="A1095" s="260" t="s">
        <v>2533</v>
      </c>
      <c r="B1095" s="165" t="s">
        <v>2108</v>
      </c>
      <c r="C1095" s="166" t="s">
        <v>4208</v>
      </c>
      <c r="D1095" s="165" t="s">
        <v>2534</v>
      </c>
      <c r="E1095" s="165" t="s">
        <v>2483</v>
      </c>
      <c r="F1095" s="180">
        <v>8.4</v>
      </c>
      <c r="G1095" s="331">
        <f>ROUND(SUMIF(Anlagenbewegungsdaten!B:B,A1095,Anlagenbewegungsdaten!C:C),3)</f>
        <v>0</v>
      </c>
      <c r="H1095" s="332">
        <f>IF(ISBLANK(F1095),ROUND(SUMIF(Anlagenbewegungsdaten!B:B,A1095,Anlagenbewegungsdaten!D:D),2),ROUND(G1095*F1095%,2))</f>
        <v>0</v>
      </c>
      <c r="I1095" s="332">
        <f>ROUND((H1095-SUMIF(Anlagenbewegungsdaten!$B:$B,A1095,Anlagenbewegungsdaten!D:D)),3)</f>
        <v>0</v>
      </c>
      <c r="J1095" s="333" t="s">
        <v>5179</v>
      </c>
      <c r="K1095" s="333" t="s">
        <v>5193</v>
      </c>
      <c r="L1095" s="510">
        <v>6.72</v>
      </c>
      <c r="M1095" s="330">
        <f>ROUND(SUMIF(Anlagenbewegungsdaten_AV!B:B,A1095,Anlagenbewegungsdaten_AV!C:C),3)</f>
        <v>0</v>
      </c>
      <c r="N1095" s="328">
        <f>IF(ISBLANK(L1095),ROUND(SUMIF(Anlagenbewegungsdaten_AV!B:B,A1095,Anlagenbewegungsdaten_AV!D:D),2),ROUND(M1095*L1095%,2))</f>
        <v>0</v>
      </c>
      <c r="O1095" s="328">
        <f>ROUND(N1095-SUMIF(Anlagenbewegungsdaten_AV!B:B,A1095,Anlagenbewegungsdaten_AV!D:D),3)</f>
        <v>0</v>
      </c>
    </row>
    <row r="1096" spans="1:15" ht="15" customHeight="1" x14ac:dyDescent="0.25">
      <c r="A1096" s="260" t="s">
        <v>2535</v>
      </c>
      <c r="B1096" s="165" t="s">
        <v>2108</v>
      </c>
      <c r="C1096" s="166" t="s">
        <v>4208</v>
      </c>
      <c r="D1096" s="165" t="s">
        <v>2536</v>
      </c>
      <c r="E1096" s="165" t="s">
        <v>2486</v>
      </c>
      <c r="F1096" s="180">
        <v>10.4</v>
      </c>
      <c r="G1096" s="331">
        <f>ROUND(SUMIF(Anlagenbewegungsdaten!B:B,A1096,Anlagenbewegungsdaten!C:C),3)</f>
        <v>0</v>
      </c>
      <c r="H1096" s="332">
        <f>IF(ISBLANK(F1096),ROUND(SUMIF(Anlagenbewegungsdaten!B:B,A1096,Anlagenbewegungsdaten!D:D),2),ROUND(G1096*F1096%,2))</f>
        <v>0</v>
      </c>
      <c r="I1096" s="332">
        <f>ROUND((H1096-SUMIF(Anlagenbewegungsdaten!$B:$B,A1096,Anlagenbewegungsdaten!D:D)),3)</f>
        <v>0</v>
      </c>
      <c r="J1096" s="333" t="s">
        <v>5179</v>
      </c>
      <c r="K1096" s="333" t="s">
        <v>5193</v>
      </c>
      <c r="L1096" s="510">
        <v>8.32</v>
      </c>
      <c r="M1096" s="330">
        <f>ROUND(SUMIF(Anlagenbewegungsdaten_AV!B:B,A1096,Anlagenbewegungsdaten_AV!C:C),3)</f>
        <v>0</v>
      </c>
      <c r="N1096" s="328">
        <f>IF(ISBLANK(L1096),ROUND(SUMIF(Anlagenbewegungsdaten_AV!B:B,A1096,Anlagenbewegungsdaten_AV!D:D),2),ROUND(M1096*L1096%,2))</f>
        <v>0</v>
      </c>
      <c r="O1096" s="328">
        <f>ROUND(N1096-SUMIF(Anlagenbewegungsdaten_AV!B:B,A1096,Anlagenbewegungsdaten_AV!D:D),3)</f>
        <v>0</v>
      </c>
    </row>
    <row r="1097" spans="1:15" ht="15" customHeight="1" x14ac:dyDescent="0.25">
      <c r="A1097" s="261" t="s">
        <v>582</v>
      </c>
      <c r="B1097" s="171" t="s">
        <v>2108</v>
      </c>
      <c r="C1097" s="171" t="s">
        <v>4208</v>
      </c>
      <c r="D1097" s="172" t="s">
        <v>1666</v>
      </c>
      <c r="E1097" s="172" t="s">
        <v>1563</v>
      </c>
      <c r="F1097" s="287">
        <v>11.4</v>
      </c>
      <c r="G1097" s="331">
        <f>ROUND(SUMIF(Anlagenbewegungsdaten!B:B,A1097,Anlagenbewegungsdaten!C:C),3)</f>
        <v>0</v>
      </c>
      <c r="H1097" s="332">
        <f>IF(ISBLANK(F1097),ROUND(SUMIF(Anlagenbewegungsdaten!B:B,A1097,Anlagenbewegungsdaten!D:D),2),ROUND(G1097*F1097%,2))</f>
        <v>0</v>
      </c>
      <c r="I1097" s="332">
        <f>ROUND((H1097-SUMIF(Anlagenbewegungsdaten!$B:$B,A1097,Anlagenbewegungsdaten!D:D)),3)</f>
        <v>0</v>
      </c>
      <c r="J1097" s="333" t="s">
        <v>5179</v>
      </c>
      <c r="K1097" s="333" t="s">
        <v>5193</v>
      </c>
      <c r="L1097" s="510">
        <v>9.1199999999999992</v>
      </c>
      <c r="M1097" s="330">
        <f>ROUND(SUMIF(Anlagenbewegungsdaten_AV!B:B,A1097,Anlagenbewegungsdaten_AV!C:C),3)</f>
        <v>0</v>
      </c>
      <c r="N1097" s="328">
        <f>IF(ISBLANK(L1097),ROUND(SUMIF(Anlagenbewegungsdaten_AV!B:B,A1097,Anlagenbewegungsdaten_AV!D:D),2),ROUND(M1097*L1097%,2))</f>
        <v>0</v>
      </c>
      <c r="O1097" s="328">
        <f>ROUND(N1097-SUMIF(Anlagenbewegungsdaten_AV!B:B,A1097,Anlagenbewegungsdaten_AV!D:D),3)</f>
        <v>0</v>
      </c>
    </row>
    <row r="1098" spans="1:15" ht="15" customHeight="1" x14ac:dyDescent="0.25">
      <c r="A1098" s="261" t="s">
        <v>2784</v>
      </c>
      <c r="B1098" s="171" t="s">
        <v>2108</v>
      </c>
      <c r="C1098" s="171" t="s">
        <v>4208</v>
      </c>
      <c r="D1098" s="172" t="s">
        <v>2630</v>
      </c>
      <c r="E1098" s="172" t="s">
        <v>2576</v>
      </c>
      <c r="F1098" s="287">
        <v>11.370000000000001</v>
      </c>
      <c r="G1098" s="331">
        <f>ROUND(SUMIF(Anlagenbewegungsdaten!B:B,A1098,Anlagenbewegungsdaten!C:C),3)</f>
        <v>0</v>
      </c>
      <c r="H1098" s="332">
        <f>IF(ISBLANK(F1098),ROUND(SUMIF(Anlagenbewegungsdaten!B:B,A1098,Anlagenbewegungsdaten!D:D),2),ROUND(G1098*F1098%,2))</f>
        <v>0</v>
      </c>
      <c r="I1098" s="332">
        <f>ROUND((H1098-SUMIF(Anlagenbewegungsdaten!$B:$B,A1098,Anlagenbewegungsdaten!D:D)),3)</f>
        <v>0</v>
      </c>
      <c r="J1098" s="333" t="s">
        <v>5179</v>
      </c>
      <c r="K1098" s="333" t="s">
        <v>5193</v>
      </c>
      <c r="L1098" s="510">
        <v>9.1</v>
      </c>
      <c r="M1098" s="330">
        <f>ROUND(SUMIF(Anlagenbewegungsdaten_AV!B:B,A1098,Anlagenbewegungsdaten_AV!C:C),3)</f>
        <v>0</v>
      </c>
      <c r="N1098" s="328">
        <f>IF(ISBLANK(L1098),ROUND(SUMIF(Anlagenbewegungsdaten_AV!B:B,A1098,Anlagenbewegungsdaten_AV!D:D),2),ROUND(M1098*L1098%,2))</f>
        <v>0</v>
      </c>
      <c r="O1098" s="328">
        <f>ROUND(N1098-SUMIF(Anlagenbewegungsdaten_AV!B:B,A1098,Anlagenbewegungsdaten_AV!D:D),3)</f>
        <v>0</v>
      </c>
    </row>
    <row r="1099" spans="1:15" ht="15" customHeight="1" x14ac:dyDescent="0.25">
      <c r="A1099" s="261" t="s">
        <v>3528</v>
      </c>
      <c r="B1099" s="171" t="s">
        <v>2108</v>
      </c>
      <c r="C1099" s="171" t="s">
        <v>4208</v>
      </c>
      <c r="D1099" s="172" t="s">
        <v>3374</v>
      </c>
      <c r="E1099" s="172" t="s">
        <v>3320</v>
      </c>
      <c r="F1099" s="287">
        <v>11.34</v>
      </c>
      <c r="G1099" s="331">
        <f>ROUND(SUMIF(Anlagenbewegungsdaten!B:B,A1099,Anlagenbewegungsdaten!C:C),3)</f>
        <v>0</v>
      </c>
      <c r="H1099" s="332">
        <f>IF(ISBLANK(F1099),ROUND(SUMIF(Anlagenbewegungsdaten!B:B,A1099,Anlagenbewegungsdaten!D:D),2),ROUND(G1099*F1099%,2))</f>
        <v>0</v>
      </c>
      <c r="I1099" s="332">
        <f>ROUND((H1099-SUMIF(Anlagenbewegungsdaten!$B:$B,A1099,Anlagenbewegungsdaten!D:D)),3)</f>
        <v>0</v>
      </c>
      <c r="J1099" s="333" t="s">
        <v>5179</v>
      </c>
      <c r="K1099" s="333" t="s">
        <v>5193</v>
      </c>
      <c r="L1099" s="510">
        <v>9.07</v>
      </c>
      <c r="M1099" s="330">
        <f>ROUND(SUMIF(Anlagenbewegungsdaten_AV!B:B,A1099,Anlagenbewegungsdaten_AV!C:C),3)</f>
        <v>0</v>
      </c>
      <c r="N1099" s="328">
        <f>IF(ISBLANK(L1099),ROUND(SUMIF(Anlagenbewegungsdaten_AV!B:B,A1099,Anlagenbewegungsdaten_AV!D:D),2),ROUND(M1099*L1099%,2))</f>
        <v>0</v>
      </c>
      <c r="O1099" s="328">
        <f>ROUND(N1099-SUMIF(Anlagenbewegungsdaten_AV!B:B,A1099,Anlagenbewegungsdaten_AV!D:D),3)</f>
        <v>0</v>
      </c>
    </row>
    <row r="1100" spans="1:15" ht="15" customHeight="1" x14ac:dyDescent="0.25">
      <c r="A1100" s="273" t="s">
        <v>4302</v>
      </c>
      <c r="B1100" s="192" t="s">
        <v>2108</v>
      </c>
      <c r="C1100" s="192" t="s">
        <v>4208</v>
      </c>
      <c r="D1100" s="191" t="s">
        <v>4147</v>
      </c>
      <c r="E1100" s="191" t="s">
        <v>4093</v>
      </c>
      <c r="F1100" s="288">
        <v>11.31</v>
      </c>
      <c r="G1100" s="331">
        <f>ROUND(SUMIF(Anlagenbewegungsdaten!B:B,A1100,Anlagenbewegungsdaten!C:C),3)</f>
        <v>0</v>
      </c>
      <c r="H1100" s="332">
        <f>IF(ISBLANK(F1100),ROUND(SUMIF(Anlagenbewegungsdaten!B:B,A1100,Anlagenbewegungsdaten!D:D),2),ROUND(G1100*F1100%,2))</f>
        <v>0</v>
      </c>
      <c r="I1100" s="332">
        <f>ROUND((H1100-SUMIF(Anlagenbewegungsdaten!$B:$B,A1100,Anlagenbewegungsdaten!D:D)),3)</f>
        <v>0</v>
      </c>
      <c r="J1100" s="333" t="s">
        <v>5179</v>
      </c>
      <c r="K1100" s="333" t="s">
        <v>5193</v>
      </c>
      <c r="L1100" s="510">
        <v>9.0500000000000007</v>
      </c>
      <c r="M1100" s="330">
        <f>ROUND(SUMIF(Anlagenbewegungsdaten_AV!B:B,A1100,Anlagenbewegungsdaten_AV!C:C),3)</f>
        <v>0</v>
      </c>
      <c r="N1100" s="328">
        <f>IF(ISBLANK(L1100),ROUND(SUMIF(Anlagenbewegungsdaten_AV!B:B,A1100,Anlagenbewegungsdaten_AV!D:D),2),ROUND(M1100*L1100%,2))</f>
        <v>0</v>
      </c>
      <c r="O1100" s="328">
        <f>ROUND(N1100-SUMIF(Anlagenbewegungsdaten_AV!B:B,A1100,Anlagenbewegungsdaten_AV!D:D),3)</f>
        <v>0</v>
      </c>
    </row>
    <row r="1101" spans="1:15" ht="15" customHeight="1" x14ac:dyDescent="0.25">
      <c r="A1101" s="261" t="s">
        <v>583</v>
      </c>
      <c r="B1101" s="172" t="s">
        <v>2108</v>
      </c>
      <c r="C1101" s="172" t="s">
        <v>4303</v>
      </c>
      <c r="D1101" s="172" t="s">
        <v>6329</v>
      </c>
      <c r="E1101" s="171" t="s">
        <v>4090</v>
      </c>
      <c r="F1101" s="287">
        <v>7</v>
      </c>
      <c r="G1101" s="331">
        <f>ROUND(SUMIF(Anlagenbewegungsdaten!B:B,A1101,Anlagenbewegungsdaten!C:C),3)</f>
        <v>0</v>
      </c>
      <c r="H1101" s="332">
        <f>IF(ISBLANK(F1101),ROUND(SUMIF(Anlagenbewegungsdaten!B:B,A1101,Anlagenbewegungsdaten!D:D),2),ROUND(G1101*F1101%,2))</f>
        <v>0</v>
      </c>
      <c r="I1101" s="332">
        <f>ROUND((H1101-SUMIF(Anlagenbewegungsdaten!$B:$B,A1101,Anlagenbewegungsdaten!D:D)),3)</f>
        <v>0</v>
      </c>
      <c r="J1101" s="333" t="s">
        <v>5179</v>
      </c>
      <c r="K1101" s="333" t="s">
        <v>5193</v>
      </c>
      <c r="L1101" s="510">
        <v>5.6</v>
      </c>
      <c r="M1101" s="330">
        <f>ROUND(SUMIF(Anlagenbewegungsdaten_AV!B:B,A1101,Anlagenbewegungsdaten_AV!C:C),3)</f>
        <v>0</v>
      </c>
      <c r="N1101" s="328">
        <f>IF(ISBLANK(L1101),ROUND(SUMIF(Anlagenbewegungsdaten_AV!B:B,A1101,Anlagenbewegungsdaten_AV!D:D),2),ROUND(M1101*L1101%,2))</f>
        <v>0</v>
      </c>
      <c r="O1101" s="328">
        <f>ROUND(N1101-SUMIF(Anlagenbewegungsdaten_AV!B:B,A1101,Anlagenbewegungsdaten_AV!D:D),3)</f>
        <v>0</v>
      </c>
    </row>
    <row r="1102" spans="1:15" ht="15" customHeight="1" x14ac:dyDescent="0.25">
      <c r="A1102" s="261" t="s">
        <v>584</v>
      </c>
      <c r="B1102" s="172" t="s">
        <v>2108</v>
      </c>
      <c r="C1102" s="172" t="s">
        <v>4303</v>
      </c>
      <c r="D1102" s="172" t="s">
        <v>5172</v>
      </c>
      <c r="E1102" s="171" t="s">
        <v>1563</v>
      </c>
      <c r="F1102" s="287">
        <v>10</v>
      </c>
      <c r="G1102" s="331">
        <f>ROUND(SUMIF(Anlagenbewegungsdaten!B:B,A1102,Anlagenbewegungsdaten!C:C),3)</f>
        <v>0</v>
      </c>
      <c r="H1102" s="332">
        <f>IF(ISBLANK(F1102),ROUND(SUMIF(Anlagenbewegungsdaten!B:B,A1102,Anlagenbewegungsdaten!D:D),2),ROUND(G1102*F1102%,2))</f>
        <v>0</v>
      </c>
      <c r="I1102" s="332">
        <f>ROUND((H1102-SUMIF(Anlagenbewegungsdaten!$B:$B,A1102,Anlagenbewegungsdaten!D:D)),3)</f>
        <v>0</v>
      </c>
      <c r="J1102" s="333" t="s">
        <v>5179</v>
      </c>
      <c r="K1102" s="333" t="s">
        <v>5193</v>
      </c>
      <c r="L1102" s="510">
        <v>8</v>
      </c>
      <c r="M1102" s="330">
        <f>ROUND(SUMIF(Anlagenbewegungsdaten_AV!B:B,A1102,Anlagenbewegungsdaten_AV!C:C),3)</f>
        <v>0</v>
      </c>
      <c r="N1102" s="328">
        <f>IF(ISBLANK(L1102),ROUND(SUMIF(Anlagenbewegungsdaten_AV!B:B,A1102,Anlagenbewegungsdaten_AV!D:D),2),ROUND(M1102*L1102%,2))</f>
        <v>0</v>
      </c>
      <c r="O1102" s="328">
        <f>ROUND(N1102-SUMIF(Anlagenbewegungsdaten_AV!B:B,A1102,Anlagenbewegungsdaten_AV!D:D),3)</f>
        <v>0</v>
      </c>
    </row>
    <row r="1103" spans="1:15" ht="15" customHeight="1" x14ac:dyDescent="0.25">
      <c r="A1103" s="261" t="s">
        <v>2785</v>
      </c>
      <c r="B1103" s="172" t="s">
        <v>2108</v>
      </c>
      <c r="C1103" s="172" t="s">
        <v>4303</v>
      </c>
      <c r="D1103" s="172" t="s">
        <v>5171</v>
      </c>
      <c r="E1103" s="172" t="s">
        <v>2576</v>
      </c>
      <c r="F1103" s="287">
        <v>9.9700000000000006</v>
      </c>
      <c r="G1103" s="331">
        <f>ROUND(SUMIF(Anlagenbewegungsdaten!B:B,A1103,Anlagenbewegungsdaten!C:C),3)</f>
        <v>0</v>
      </c>
      <c r="H1103" s="332">
        <f>IF(ISBLANK(F1103),ROUND(SUMIF(Anlagenbewegungsdaten!B:B,A1103,Anlagenbewegungsdaten!D:D),2),ROUND(G1103*F1103%,2))</f>
        <v>0</v>
      </c>
      <c r="I1103" s="332">
        <f>ROUND((H1103-SUMIF(Anlagenbewegungsdaten!$B:$B,A1103,Anlagenbewegungsdaten!D:D)),3)</f>
        <v>0</v>
      </c>
      <c r="J1103" s="333" t="s">
        <v>5179</v>
      </c>
      <c r="K1103" s="333" t="s">
        <v>5193</v>
      </c>
      <c r="L1103" s="510">
        <v>7.98</v>
      </c>
      <c r="M1103" s="330">
        <f>ROUND(SUMIF(Anlagenbewegungsdaten_AV!B:B,A1103,Anlagenbewegungsdaten_AV!C:C),3)</f>
        <v>0</v>
      </c>
      <c r="N1103" s="328">
        <f>IF(ISBLANK(L1103),ROUND(SUMIF(Anlagenbewegungsdaten_AV!B:B,A1103,Anlagenbewegungsdaten_AV!D:D),2),ROUND(M1103*L1103%,2))</f>
        <v>0</v>
      </c>
      <c r="O1103" s="328">
        <f>ROUND(N1103-SUMIF(Anlagenbewegungsdaten_AV!B:B,A1103,Anlagenbewegungsdaten_AV!D:D),3)</f>
        <v>0</v>
      </c>
    </row>
    <row r="1104" spans="1:15" ht="15" customHeight="1" x14ac:dyDescent="0.25">
      <c r="A1104" s="261" t="s">
        <v>3529</v>
      </c>
      <c r="B1104" s="172" t="s">
        <v>2108</v>
      </c>
      <c r="C1104" s="172" t="s">
        <v>4303</v>
      </c>
      <c r="D1104" s="172" t="s">
        <v>5170</v>
      </c>
      <c r="E1104" s="172" t="s">
        <v>3320</v>
      </c>
      <c r="F1104" s="287">
        <v>9.94</v>
      </c>
      <c r="G1104" s="331">
        <f>ROUND(SUMIF(Anlagenbewegungsdaten!B:B,A1104,Anlagenbewegungsdaten!C:C),3)</f>
        <v>0</v>
      </c>
      <c r="H1104" s="332">
        <f>IF(ISBLANK(F1104),ROUND(SUMIF(Anlagenbewegungsdaten!B:B,A1104,Anlagenbewegungsdaten!D:D),2),ROUND(G1104*F1104%,2))</f>
        <v>0</v>
      </c>
      <c r="I1104" s="332">
        <f>ROUND((H1104-SUMIF(Anlagenbewegungsdaten!$B:$B,A1104,Anlagenbewegungsdaten!D:D)),3)</f>
        <v>0</v>
      </c>
      <c r="J1104" s="333" t="s">
        <v>5179</v>
      </c>
      <c r="K1104" s="333" t="s">
        <v>5193</v>
      </c>
      <c r="L1104" s="510">
        <v>7.95</v>
      </c>
      <c r="M1104" s="330">
        <f>ROUND(SUMIF(Anlagenbewegungsdaten_AV!B:B,A1104,Anlagenbewegungsdaten_AV!C:C),3)</f>
        <v>0</v>
      </c>
      <c r="N1104" s="328">
        <f>IF(ISBLANK(L1104),ROUND(SUMIF(Anlagenbewegungsdaten_AV!B:B,A1104,Anlagenbewegungsdaten_AV!D:D),2),ROUND(M1104*L1104%,2))</f>
        <v>0</v>
      </c>
      <c r="O1104" s="328">
        <f>ROUND(N1104-SUMIF(Anlagenbewegungsdaten_AV!B:B,A1104,Anlagenbewegungsdaten_AV!D:D),3)</f>
        <v>0</v>
      </c>
    </row>
    <row r="1105" spans="1:15" ht="15" customHeight="1" x14ac:dyDescent="0.25">
      <c r="A1105" s="273" t="s">
        <v>4304</v>
      </c>
      <c r="B1105" s="191" t="s">
        <v>2108</v>
      </c>
      <c r="C1105" s="191" t="s">
        <v>4303</v>
      </c>
      <c r="D1105" s="191" t="s">
        <v>5169</v>
      </c>
      <c r="E1105" s="191" t="s">
        <v>4093</v>
      </c>
      <c r="F1105" s="288">
        <v>9.91</v>
      </c>
      <c r="G1105" s="331">
        <f>ROUND(SUMIF(Anlagenbewegungsdaten!B:B,A1105,Anlagenbewegungsdaten!C:C),3)</f>
        <v>0</v>
      </c>
      <c r="H1105" s="332">
        <f>IF(ISBLANK(F1105),ROUND(SUMIF(Anlagenbewegungsdaten!B:B,A1105,Anlagenbewegungsdaten!D:D),2),ROUND(G1105*F1105%,2))</f>
        <v>0</v>
      </c>
      <c r="I1105" s="332">
        <f>ROUND((H1105-SUMIF(Anlagenbewegungsdaten!$B:$B,A1105,Anlagenbewegungsdaten!D:D)),3)</f>
        <v>0</v>
      </c>
      <c r="J1105" s="333" t="s">
        <v>5179</v>
      </c>
      <c r="K1105" s="333" t="s">
        <v>5193</v>
      </c>
      <c r="L1105" s="510">
        <v>7.93</v>
      </c>
      <c r="M1105" s="330">
        <f>ROUND(SUMIF(Anlagenbewegungsdaten_AV!B:B,A1105,Anlagenbewegungsdaten_AV!C:C),3)</f>
        <v>0</v>
      </c>
      <c r="N1105" s="328">
        <f>IF(ISBLANK(L1105),ROUND(SUMIF(Anlagenbewegungsdaten_AV!B:B,A1105,Anlagenbewegungsdaten_AV!D:D),2),ROUND(M1105*L1105%,2))</f>
        <v>0</v>
      </c>
      <c r="O1105" s="328">
        <f>ROUND(N1105-SUMIF(Anlagenbewegungsdaten_AV!B:B,A1105,Anlagenbewegungsdaten_AV!D:D),3)</f>
        <v>0</v>
      </c>
    </row>
    <row r="1106" spans="1:15" ht="15" customHeight="1" x14ac:dyDescent="0.25">
      <c r="A1106" s="260" t="s">
        <v>4090</v>
      </c>
      <c r="B1106" s="165"/>
      <c r="C1106" s="165"/>
      <c r="D1106" s="165" t="s">
        <v>4090</v>
      </c>
      <c r="E1106" s="165" t="s">
        <v>4090</v>
      </c>
      <c r="F1106" s="181"/>
    </row>
    <row r="1107" spans="1:15" ht="15" customHeight="1" x14ac:dyDescent="0.25">
      <c r="A1107" s="266" t="s">
        <v>5656</v>
      </c>
      <c r="B1107" s="235" t="s">
        <v>2108</v>
      </c>
      <c r="C1107" s="235" t="s">
        <v>4208</v>
      </c>
      <c r="D1107" s="235" t="s">
        <v>5657</v>
      </c>
      <c r="E1107" s="235" t="s">
        <v>5276</v>
      </c>
      <c r="F1107" s="235">
        <v>24.55</v>
      </c>
      <c r="G1107" s="331">
        <f>ROUND(SUMIF(Anlagenbewegungsdaten!B:B,A1107,Anlagenbewegungsdaten!C:C),3)</f>
        <v>0</v>
      </c>
      <c r="H1107" s="332">
        <f>IF(ISBLANK(F1107),ROUND(SUMIF(Anlagenbewegungsdaten!B:B,A1107,Anlagenbewegungsdaten!D:D),2),ROUND(G1107*F1107%,2))</f>
        <v>0</v>
      </c>
      <c r="I1107" s="332">
        <f>ROUND((H1107-SUMIF(Anlagenbewegungsdaten!$B:$B,A1107,Anlagenbewegungsdaten!D:D)),3)</f>
        <v>0</v>
      </c>
      <c r="J1107" s="333" t="s">
        <v>5179</v>
      </c>
      <c r="K1107" s="333" t="s">
        <v>5193</v>
      </c>
      <c r="L1107" s="510">
        <v>19.64</v>
      </c>
      <c r="M1107" s="330">
        <f>ROUND(SUMIF(Anlagenbewegungsdaten_AV!B:B,A1107,Anlagenbewegungsdaten_AV!C:C),3)</f>
        <v>0</v>
      </c>
      <c r="N1107" s="328">
        <f>IF(ISBLANK(L1107),ROUND(SUMIF(Anlagenbewegungsdaten_AV!B:B,A1107,Anlagenbewegungsdaten_AV!D:D),2),ROUND(M1107*L1107%,2))</f>
        <v>0</v>
      </c>
      <c r="O1107" s="328">
        <f>ROUND(N1107-SUMIF(Anlagenbewegungsdaten_AV!B:B,A1107,Anlagenbewegungsdaten_AV!D:D),3)</f>
        <v>0</v>
      </c>
    </row>
    <row r="1108" spans="1:15" ht="15" customHeight="1" x14ac:dyDescent="0.25">
      <c r="A1108" s="266" t="s">
        <v>5658</v>
      </c>
      <c r="B1108" s="235" t="s">
        <v>2108</v>
      </c>
      <c r="C1108" s="235" t="s">
        <v>4208</v>
      </c>
      <c r="D1108" s="235" t="s">
        <v>5659</v>
      </c>
      <c r="E1108" s="235" t="s">
        <v>5276</v>
      </c>
      <c r="F1108" s="290">
        <v>22.779999999999998</v>
      </c>
      <c r="G1108" s="331">
        <f>ROUND(SUMIF(Anlagenbewegungsdaten!B:B,A1108,Anlagenbewegungsdaten!C:C),3)</f>
        <v>0</v>
      </c>
      <c r="H1108" s="332">
        <f>IF(ISBLANK(F1108),ROUND(SUMIF(Anlagenbewegungsdaten!B:B,A1108,Anlagenbewegungsdaten!D:D),2),ROUND(G1108*F1108%,2))</f>
        <v>0</v>
      </c>
      <c r="I1108" s="332">
        <f>ROUND((H1108-SUMIF(Anlagenbewegungsdaten!$B:$B,A1108,Anlagenbewegungsdaten!D:D)),3)</f>
        <v>0</v>
      </c>
      <c r="J1108" s="333" t="s">
        <v>5179</v>
      </c>
      <c r="K1108" s="333" t="s">
        <v>5193</v>
      </c>
      <c r="L1108" s="510">
        <v>18.22</v>
      </c>
      <c r="M1108" s="330">
        <f>ROUND(SUMIF(Anlagenbewegungsdaten_AV!B:B,A1108,Anlagenbewegungsdaten_AV!C:C),3)</f>
        <v>0</v>
      </c>
      <c r="N1108" s="328">
        <f>IF(ISBLANK(L1108),ROUND(SUMIF(Anlagenbewegungsdaten_AV!B:B,A1108,Anlagenbewegungsdaten_AV!D:D),2),ROUND(M1108*L1108%,2))</f>
        <v>0</v>
      </c>
      <c r="O1108" s="328">
        <f>ROUND(N1108-SUMIF(Anlagenbewegungsdaten_AV!B:B,A1108,Anlagenbewegungsdaten_AV!D:D),3)</f>
        <v>0</v>
      </c>
    </row>
    <row r="1109" spans="1:15" ht="15" customHeight="1" x14ac:dyDescent="0.25">
      <c r="A1109" s="266" t="s">
        <v>5660</v>
      </c>
      <c r="B1109" s="234" t="s">
        <v>2108</v>
      </c>
      <c r="C1109" s="234" t="s">
        <v>4208</v>
      </c>
      <c r="D1109" s="235" t="s">
        <v>5661</v>
      </c>
      <c r="E1109" s="235" t="s">
        <v>5276</v>
      </c>
      <c r="F1109" s="235">
        <v>17.78</v>
      </c>
      <c r="G1109" s="331">
        <f>ROUND(SUMIF(Anlagenbewegungsdaten!B:B,A1109,Anlagenbewegungsdaten!C:C),3)</f>
        <v>0</v>
      </c>
      <c r="H1109" s="332">
        <f>IF(ISBLANK(F1109),ROUND(SUMIF(Anlagenbewegungsdaten!B:B,A1109,Anlagenbewegungsdaten!D:D),2),ROUND(G1109*F1109%,2))</f>
        <v>0</v>
      </c>
      <c r="I1109" s="332">
        <f>ROUND((H1109-SUMIF(Anlagenbewegungsdaten!$B:$B,A1109,Anlagenbewegungsdaten!D:D)),3)</f>
        <v>0</v>
      </c>
      <c r="J1109" s="333" t="s">
        <v>5179</v>
      </c>
      <c r="K1109" s="333" t="s">
        <v>5193</v>
      </c>
      <c r="L1109" s="510">
        <v>14.22</v>
      </c>
      <c r="M1109" s="330">
        <f>ROUND(SUMIF(Anlagenbewegungsdaten_AV!B:B,A1109,Anlagenbewegungsdaten_AV!C:C),3)</f>
        <v>0</v>
      </c>
      <c r="N1109" s="328">
        <f>IF(ISBLANK(L1109),ROUND(SUMIF(Anlagenbewegungsdaten_AV!B:B,A1109,Anlagenbewegungsdaten_AV!D:D),2),ROUND(M1109*L1109%,2))</f>
        <v>0</v>
      </c>
      <c r="O1109" s="328">
        <f>ROUND(N1109-SUMIF(Anlagenbewegungsdaten_AV!B:B,A1109,Anlagenbewegungsdaten_AV!D:D),3)</f>
        <v>0</v>
      </c>
    </row>
    <row r="1110" spans="1:15" ht="15" customHeight="1" x14ac:dyDescent="0.25">
      <c r="A1110" s="266" t="s">
        <v>5662</v>
      </c>
      <c r="B1110" s="234" t="s">
        <v>2108</v>
      </c>
      <c r="C1110" s="234" t="s">
        <v>4208</v>
      </c>
      <c r="D1110" s="235" t="s">
        <v>5663</v>
      </c>
      <c r="E1110" s="235" t="s">
        <v>5276</v>
      </c>
      <c r="F1110" s="235">
        <v>11.280000000000001</v>
      </c>
      <c r="G1110" s="331">
        <f>ROUND(SUMIF(Anlagenbewegungsdaten!B:B,A1110,Anlagenbewegungsdaten!C:C),3)</f>
        <v>0</v>
      </c>
      <c r="H1110" s="332">
        <f>IF(ISBLANK(F1110),ROUND(SUMIF(Anlagenbewegungsdaten!B:B,A1110,Anlagenbewegungsdaten!D:D),2),ROUND(G1110*F1110%,2))</f>
        <v>0</v>
      </c>
      <c r="I1110" s="332">
        <f>ROUND((H1110-SUMIF(Anlagenbewegungsdaten!$B:$B,A1110,Anlagenbewegungsdaten!D:D)),3)</f>
        <v>0</v>
      </c>
      <c r="J1110" s="333" t="s">
        <v>5179</v>
      </c>
      <c r="K1110" s="333" t="s">
        <v>5193</v>
      </c>
      <c r="L1110" s="510">
        <v>9.02</v>
      </c>
      <c r="M1110" s="330">
        <f>ROUND(SUMIF(Anlagenbewegungsdaten_AV!B:B,A1110,Anlagenbewegungsdaten_AV!C:C),3)</f>
        <v>0</v>
      </c>
      <c r="N1110" s="328">
        <f>IF(ISBLANK(L1110),ROUND(SUMIF(Anlagenbewegungsdaten_AV!B:B,A1110,Anlagenbewegungsdaten_AV!D:D),2),ROUND(M1110*L1110%,2))</f>
        <v>0</v>
      </c>
      <c r="O1110" s="328">
        <f>ROUND(N1110-SUMIF(Anlagenbewegungsdaten_AV!B:B,A1110,Anlagenbewegungsdaten_AV!D:D),3)</f>
        <v>0</v>
      </c>
    </row>
    <row r="1111" spans="1:15" ht="15" customHeight="1" x14ac:dyDescent="0.25">
      <c r="A1111" s="266" t="s">
        <v>6335</v>
      </c>
      <c r="B1111" s="235" t="s">
        <v>2108</v>
      </c>
      <c r="C1111" s="235" t="s">
        <v>4208</v>
      </c>
      <c r="D1111" s="235" t="s">
        <v>6336</v>
      </c>
      <c r="E1111" s="235" t="s">
        <v>5646</v>
      </c>
      <c r="F1111" s="235">
        <v>26.520000000000003</v>
      </c>
      <c r="G1111" s="331">
        <f>ROUND(SUMIF(Anlagenbewegungsdaten!B:B,A1111,Anlagenbewegungsdaten!C:C),3)</f>
        <v>0</v>
      </c>
      <c r="H1111" s="332">
        <f>IF(ISBLANK(F1111),ROUND(SUMIF(Anlagenbewegungsdaten!B:B,A1111,Anlagenbewegungsdaten!D:D),2),ROUND(G1111*F1111%,2))</f>
        <v>0</v>
      </c>
      <c r="I1111" s="332">
        <f>ROUND((H1111-SUMIF(Anlagenbewegungsdaten!$B:$B,A1111,Anlagenbewegungsdaten!D:D)),3)</f>
        <v>0</v>
      </c>
      <c r="J1111" s="333" t="s">
        <v>5179</v>
      </c>
      <c r="K1111" s="333" t="s">
        <v>5193</v>
      </c>
      <c r="L1111" s="510">
        <v>21.22</v>
      </c>
      <c r="M1111" s="330">
        <f>ROUND(SUMIF(Anlagenbewegungsdaten_AV!B:B,A1111,Anlagenbewegungsdaten_AV!C:C),3)</f>
        <v>0</v>
      </c>
      <c r="N1111" s="328">
        <f>IF(ISBLANK(L1111),ROUND(SUMIF(Anlagenbewegungsdaten_AV!B:B,A1111,Anlagenbewegungsdaten_AV!D:D),2),ROUND(M1111*L1111%,2))</f>
        <v>0</v>
      </c>
      <c r="O1111" s="328">
        <f>ROUND(N1111-SUMIF(Anlagenbewegungsdaten_AV!B:B,A1111,Anlagenbewegungsdaten_AV!D:D),3)</f>
        <v>0</v>
      </c>
    </row>
    <row r="1112" spans="1:15" ht="15" customHeight="1" x14ac:dyDescent="0.25">
      <c r="A1112" s="266" t="s">
        <v>6337</v>
      </c>
      <c r="B1112" s="235" t="s">
        <v>2108</v>
      </c>
      <c r="C1112" s="235" t="s">
        <v>4208</v>
      </c>
      <c r="D1112" s="235" t="s">
        <v>6338</v>
      </c>
      <c r="E1112" s="235" t="s">
        <v>5646</v>
      </c>
      <c r="F1112" s="235">
        <v>21.75</v>
      </c>
      <c r="G1112" s="331">
        <f>ROUND(SUMIF(Anlagenbewegungsdaten!B:B,A1112,Anlagenbewegungsdaten!C:C),3)</f>
        <v>0</v>
      </c>
      <c r="H1112" s="332">
        <f>IF(ISBLANK(F1112),ROUND(SUMIF(Anlagenbewegungsdaten!B:B,A1112,Anlagenbewegungsdaten!D:D),2),ROUND(G1112*F1112%,2))</f>
        <v>0</v>
      </c>
      <c r="I1112" s="332">
        <f>ROUND((H1112-SUMIF(Anlagenbewegungsdaten!$B:$B,A1112,Anlagenbewegungsdaten!D:D)),3)</f>
        <v>0</v>
      </c>
      <c r="J1112" s="333" t="s">
        <v>5179</v>
      </c>
      <c r="K1112" s="333" t="s">
        <v>5193</v>
      </c>
      <c r="L1112" s="510">
        <v>17.399999999999999</v>
      </c>
      <c r="M1112" s="330">
        <f>ROUND(SUMIF(Anlagenbewegungsdaten_AV!B:B,A1112,Anlagenbewegungsdaten_AV!C:C),3)</f>
        <v>0</v>
      </c>
      <c r="N1112" s="328">
        <f>IF(ISBLANK(L1112),ROUND(SUMIF(Anlagenbewegungsdaten_AV!B:B,A1112,Anlagenbewegungsdaten_AV!D:D),2),ROUND(M1112*L1112%,2))</f>
        <v>0</v>
      </c>
      <c r="O1112" s="328">
        <f>ROUND(N1112-SUMIF(Anlagenbewegungsdaten_AV!B:B,A1112,Anlagenbewegungsdaten_AV!D:D),3)</f>
        <v>0</v>
      </c>
    </row>
    <row r="1113" spans="1:15" ht="15" customHeight="1" x14ac:dyDescent="0.25">
      <c r="A1113" s="266" t="s">
        <v>6339</v>
      </c>
      <c r="B1113" s="235" t="s">
        <v>2108</v>
      </c>
      <c r="C1113" s="235" t="s">
        <v>4208</v>
      </c>
      <c r="D1113" s="235" t="s">
        <v>6340</v>
      </c>
      <c r="E1113" s="235" t="s">
        <v>6341</v>
      </c>
      <c r="F1113" s="235">
        <v>26.490000000000002</v>
      </c>
      <c r="G1113" s="331">
        <f>ROUND(SUMIF(Anlagenbewegungsdaten!B:B,A1113,Anlagenbewegungsdaten!C:C),3)</f>
        <v>0</v>
      </c>
      <c r="H1113" s="332">
        <f>IF(ISBLANK(F1113),ROUND(SUMIF(Anlagenbewegungsdaten!B:B,A1113,Anlagenbewegungsdaten!D:D),2),ROUND(G1113*F1113%,2))</f>
        <v>0</v>
      </c>
      <c r="I1113" s="332">
        <f>ROUND((H1113-SUMIF(Anlagenbewegungsdaten!$B:$B,A1113,Anlagenbewegungsdaten!D:D)),3)</f>
        <v>0</v>
      </c>
      <c r="J1113" s="333" t="s">
        <v>5179</v>
      </c>
      <c r="K1113" s="333" t="s">
        <v>5193</v>
      </c>
      <c r="L1113" s="510">
        <v>21.19</v>
      </c>
      <c r="M1113" s="330">
        <f>ROUND(SUMIF(Anlagenbewegungsdaten_AV!B:B,A1113,Anlagenbewegungsdaten_AV!C:C),3)</f>
        <v>0</v>
      </c>
      <c r="N1113" s="328">
        <f>IF(ISBLANK(L1113),ROUND(SUMIF(Anlagenbewegungsdaten_AV!B:B,A1113,Anlagenbewegungsdaten_AV!D:D),2),ROUND(M1113*L1113%,2))</f>
        <v>0</v>
      </c>
      <c r="O1113" s="328">
        <f>ROUND(N1113-SUMIF(Anlagenbewegungsdaten_AV!B:B,A1113,Anlagenbewegungsdaten_AV!D:D),3)</f>
        <v>0</v>
      </c>
    </row>
    <row r="1114" spans="1:15" ht="15" customHeight="1" x14ac:dyDescent="0.25">
      <c r="A1114" s="266" t="s">
        <v>6342</v>
      </c>
      <c r="B1114" s="235" t="s">
        <v>2108</v>
      </c>
      <c r="C1114" s="235" t="s">
        <v>4208</v>
      </c>
      <c r="D1114" s="235" t="s">
        <v>6343</v>
      </c>
      <c r="E1114" s="235" t="s">
        <v>6341</v>
      </c>
      <c r="F1114" s="235">
        <v>21.72</v>
      </c>
      <c r="G1114" s="331">
        <f>ROUND(SUMIF(Anlagenbewegungsdaten!B:B,A1114,Anlagenbewegungsdaten!C:C),3)</f>
        <v>0</v>
      </c>
      <c r="H1114" s="332">
        <f>IF(ISBLANK(F1114),ROUND(SUMIF(Anlagenbewegungsdaten!B:B,A1114,Anlagenbewegungsdaten!D:D),2),ROUND(G1114*F1114%,2))</f>
        <v>0</v>
      </c>
      <c r="I1114" s="332">
        <f>ROUND((H1114-SUMIF(Anlagenbewegungsdaten!$B:$B,A1114,Anlagenbewegungsdaten!D:D)),3)</f>
        <v>0</v>
      </c>
      <c r="J1114" s="333" t="s">
        <v>5179</v>
      </c>
      <c r="K1114" s="333" t="s">
        <v>5193</v>
      </c>
      <c r="L1114" s="510">
        <v>17.38</v>
      </c>
      <c r="M1114" s="330">
        <f>ROUND(SUMIF(Anlagenbewegungsdaten_AV!B:B,A1114,Anlagenbewegungsdaten_AV!C:C),3)</f>
        <v>0</v>
      </c>
      <c r="N1114" s="328">
        <f>IF(ISBLANK(L1114),ROUND(SUMIF(Anlagenbewegungsdaten_AV!B:B,A1114,Anlagenbewegungsdaten_AV!D:D),2),ROUND(M1114*L1114%,2))</f>
        <v>0</v>
      </c>
      <c r="O1114" s="328">
        <f>ROUND(N1114-SUMIF(Anlagenbewegungsdaten_AV!B:B,A1114,Anlagenbewegungsdaten_AV!D:D),3)</f>
        <v>0</v>
      </c>
    </row>
    <row r="1115" spans="1:15" s="506" customFormat="1" ht="15" customHeight="1" x14ac:dyDescent="0.25">
      <c r="A1115" s="266" t="s">
        <v>6576</v>
      </c>
      <c r="B1115" s="235" t="s">
        <v>2108</v>
      </c>
      <c r="C1115" s="235" t="s">
        <v>4208</v>
      </c>
      <c r="D1115" s="235" t="s">
        <v>6353</v>
      </c>
      <c r="E1115" s="235" t="s">
        <v>5276</v>
      </c>
      <c r="F1115" s="235">
        <v>28.55</v>
      </c>
      <c r="G1115" s="490">
        <f>ROUND(SUMIF(Anlagenbewegungsdaten!B:B,A1115,Anlagenbewegungsdaten!C:C),3)</f>
        <v>0</v>
      </c>
      <c r="H1115" s="491">
        <f>IF(ISBLANK(F1115),ROUND(SUMIF(Anlagenbewegungsdaten!B:B,A1115,Anlagenbewegungsdaten!D:D),2),ROUND(G1115*F1115%,2))</f>
        <v>0</v>
      </c>
      <c r="I1115" s="491">
        <f>ROUND((H1115-SUMIF(Anlagenbewegungsdaten!$B:$B,A1115,Anlagenbewegungsdaten!D:D)),3)</f>
        <v>0</v>
      </c>
      <c r="J1115" s="507" t="s">
        <v>5179</v>
      </c>
      <c r="K1115" s="507" t="s">
        <v>5193</v>
      </c>
      <c r="L1115" s="510">
        <v>22.84</v>
      </c>
      <c r="M1115" s="330">
        <f>ROUND(SUMIF(Anlagenbewegungsdaten_AV!B:B,A1115,Anlagenbewegungsdaten_AV!C:C),3)</f>
        <v>0</v>
      </c>
      <c r="N1115" s="328">
        <f>IF(ISBLANK(L1115),ROUND(SUMIF(Anlagenbewegungsdaten_AV!B:B,A1115,Anlagenbewegungsdaten_AV!D:D),2),ROUND(M1115*L1115%,2))</f>
        <v>0</v>
      </c>
      <c r="O1115" s="328">
        <f>ROUND(N1115-SUMIF(Anlagenbewegungsdaten_AV!B:B,A1115,Anlagenbewegungsdaten_AV!D:D),3)</f>
        <v>0</v>
      </c>
    </row>
    <row r="1116" spans="1:15" s="506" customFormat="1" ht="15" customHeight="1" x14ac:dyDescent="0.25">
      <c r="A1116" s="266" t="s">
        <v>6577</v>
      </c>
      <c r="B1116" s="235" t="s">
        <v>2108</v>
      </c>
      <c r="C1116" s="235" t="s">
        <v>4208</v>
      </c>
      <c r="D1116" s="235" t="s">
        <v>6355</v>
      </c>
      <c r="E1116" s="235" t="s">
        <v>5276</v>
      </c>
      <c r="F1116" s="235">
        <v>23.779999999999998</v>
      </c>
      <c r="G1116" s="490">
        <f>ROUND(SUMIF(Anlagenbewegungsdaten!B:B,A1116,Anlagenbewegungsdaten!C:C),3)</f>
        <v>0</v>
      </c>
      <c r="H1116" s="491">
        <f>IF(ISBLANK(F1116),ROUND(SUMIF(Anlagenbewegungsdaten!B:B,A1116,Anlagenbewegungsdaten!D:D),2),ROUND(G1116*F1116%,2))</f>
        <v>0</v>
      </c>
      <c r="I1116" s="491">
        <f>ROUND((H1116-SUMIF(Anlagenbewegungsdaten!$B:$B,A1116,Anlagenbewegungsdaten!D:D)),3)</f>
        <v>0</v>
      </c>
      <c r="J1116" s="507" t="s">
        <v>5179</v>
      </c>
      <c r="K1116" s="507" t="s">
        <v>5193</v>
      </c>
      <c r="L1116" s="510">
        <v>19.02</v>
      </c>
      <c r="M1116" s="330">
        <f>ROUND(SUMIF(Anlagenbewegungsdaten_AV!B:B,A1116,Anlagenbewegungsdaten_AV!C:C),3)</f>
        <v>0</v>
      </c>
      <c r="N1116" s="328">
        <f>IF(ISBLANK(L1116),ROUND(SUMIF(Anlagenbewegungsdaten_AV!B:B,A1116,Anlagenbewegungsdaten_AV!D:D),2),ROUND(M1116*L1116%,2))</f>
        <v>0</v>
      </c>
      <c r="O1116" s="328">
        <f>ROUND(N1116-SUMIF(Anlagenbewegungsdaten_AV!B:B,A1116,Anlagenbewegungsdaten_AV!D:D),3)</f>
        <v>0</v>
      </c>
    </row>
    <row r="1117" spans="1:15" s="506" customFormat="1" ht="15" customHeight="1" x14ac:dyDescent="0.25">
      <c r="A1117" s="266" t="s">
        <v>6578</v>
      </c>
      <c r="B1117" s="235" t="s">
        <v>2108</v>
      </c>
      <c r="C1117" s="235" t="s">
        <v>4208</v>
      </c>
      <c r="D1117" s="235" t="s">
        <v>6579</v>
      </c>
      <c r="E1117" s="235" t="s">
        <v>6341</v>
      </c>
      <c r="F1117" s="235">
        <v>11.72</v>
      </c>
      <c r="G1117" s="490">
        <f>ROUND(SUMIF(Anlagenbewegungsdaten!B:B,A1117,Anlagenbewegungsdaten!C:C),3)</f>
        <v>0</v>
      </c>
      <c r="H1117" s="491">
        <f>IF(ISBLANK(F1117),ROUND(SUMIF(Anlagenbewegungsdaten!B:B,A1117,Anlagenbewegungsdaten!D:D),2),ROUND(G1117*F1117%,2))</f>
        <v>0</v>
      </c>
      <c r="I1117" s="491">
        <f>ROUND((H1117-SUMIF(Anlagenbewegungsdaten!$B:$B,A1117,Anlagenbewegungsdaten!D:D)),3)</f>
        <v>0</v>
      </c>
      <c r="J1117" s="507" t="s">
        <v>5179</v>
      </c>
      <c r="K1117" s="507" t="s">
        <v>5193</v>
      </c>
      <c r="L1117" s="510">
        <v>9.3800000000000008</v>
      </c>
      <c r="M1117" s="330">
        <f>ROUND(SUMIF(Anlagenbewegungsdaten_AV!B:B,A1117,Anlagenbewegungsdaten_AV!C:C),3)</f>
        <v>0</v>
      </c>
      <c r="N1117" s="328">
        <f>IF(ISBLANK(L1117),ROUND(SUMIF(Anlagenbewegungsdaten_AV!B:B,A1117,Anlagenbewegungsdaten_AV!D:D),2),ROUND(M1117*L1117%,2))</f>
        <v>0</v>
      </c>
      <c r="O1117" s="328">
        <f>ROUND(N1117-SUMIF(Anlagenbewegungsdaten_AV!B:B,A1117,Anlagenbewegungsdaten_AV!D:D),3)</f>
        <v>0</v>
      </c>
    </row>
    <row r="1118" spans="1:15" ht="15" customHeight="1" x14ac:dyDescent="0.25">
      <c r="A1118" s="260" t="s">
        <v>4090</v>
      </c>
      <c r="B1118" s="165"/>
      <c r="C1118" s="165"/>
      <c r="D1118" s="165" t="s">
        <v>4090</v>
      </c>
      <c r="E1118" s="165" t="s">
        <v>4090</v>
      </c>
      <c r="F1118" s="181"/>
    </row>
    <row r="1119" spans="1:15" ht="15" customHeight="1" x14ac:dyDescent="0.25">
      <c r="A1119" s="268" t="s">
        <v>2537</v>
      </c>
      <c r="B1119" s="175" t="s">
        <v>2108</v>
      </c>
      <c r="C1119" s="175" t="s">
        <v>4044</v>
      </c>
      <c r="D1119" s="175" t="s">
        <v>2482</v>
      </c>
      <c r="E1119" s="175" t="s">
        <v>2483</v>
      </c>
      <c r="F1119" s="291">
        <v>11.67</v>
      </c>
      <c r="G1119" s="331">
        <f>ROUND(SUMIF(Anlagenbewegungsdaten!B:B,A1119,Anlagenbewegungsdaten!C:C),3)</f>
        <v>0</v>
      </c>
      <c r="H1119" s="332">
        <f>IF(ISBLANK(F1119),ROUND(SUMIF(Anlagenbewegungsdaten!B:B,A1119,Anlagenbewegungsdaten!D:D),2),ROUND(G1119*F1119%,2))</f>
        <v>0</v>
      </c>
      <c r="I1119" s="332">
        <f>ROUND((H1119-SUMIF(Anlagenbewegungsdaten!$B:$B,A1119,Anlagenbewegungsdaten!D:D)),3)</f>
        <v>0</v>
      </c>
      <c r="J1119" s="333" t="s">
        <v>5179</v>
      </c>
      <c r="K1119" s="333" t="s">
        <v>5193</v>
      </c>
      <c r="L1119" s="510">
        <v>9.34</v>
      </c>
      <c r="M1119" s="330">
        <f>ROUND(SUMIF(Anlagenbewegungsdaten_AV!B:B,A1119,Anlagenbewegungsdaten_AV!C:C),3)</f>
        <v>0</v>
      </c>
      <c r="N1119" s="328">
        <f>IF(ISBLANK(L1119),ROUND(SUMIF(Anlagenbewegungsdaten_AV!B:B,A1119,Anlagenbewegungsdaten_AV!D:D),2),ROUND(M1119*L1119%,2))</f>
        <v>0</v>
      </c>
      <c r="O1119" s="328">
        <f>ROUND(N1119-SUMIF(Anlagenbewegungsdaten_AV!B:B,A1119,Anlagenbewegungsdaten_AV!D:D),3)</f>
        <v>0</v>
      </c>
    </row>
    <row r="1120" spans="1:15" ht="15" customHeight="1" x14ac:dyDescent="0.25">
      <c r="A1120" s="268" t="s">
        <v>2538</v>
      </c>
      <c r="B1120" s="175" t="s">
        <v>2108</v>
      </c>
      <c r="C1120" s="175" t="s">
        <v>4044</v>
      </c>
      <c r="D1120" s="176" t="s">
        <v>2485</v>
      </c>
      <c r="E1120" s="175" t="s">
        <v>2486</v>
      </c>
      <c r="F1120" s="291">
        <v>13.67</v>
      </c>
      <c r="G1120" s="331">
        <f>ROUND(SUMIF(Anlagenbewegungsdaten!B:B,A1120,Anlagenbewegungsdaten!C:C),3)</f>
        <v>0</v>
      </c>
      <c r="H1120" s="332">
        <f>IF(ISBLANK(F1120),ROUND(SUMIF(Anlagenbewegungsdaten!B:B,A1120,Anlagenbewegungsdaten!D:D),2),ROUND(G1120*F1120%,2))</f>
        <v>0</v>
      </c>
      <c r="I1120" s="332">
        <f>ROUND((H1120-SUMIF(Anlagenbewegungsdaten!$B:$B,A1120,Anlagenbewegungsdaten!D:D)),3)</f>
        <v>0</v>
      </c>
      <c r="J1120" s="333" t="s">
        <v>5179</v>
      </c>
      <c r="K1120" s="333" t="s">
        <v>5193</v>
      </c>
      <c r="L1120" s="510">
        <v>10.94</v>
      </c>
      <c r="M1120" s="330">
        <f>ROUND(SUMIF(Anlagenbewegungsdaten_AV!B:B,A1120,Anlagenbewegungsdaten_AV!C:C),3)</f>
        <v>0</v>
      </c>
      <c r="N1120" s="328">
        <f>IF(ISBLANK(L1120),ROUND(SUMIF(Anlagenbewegungsdaten_AV!B:B,A1120,Anlagenbewegungsdaten_AV!D:D),2),ROUND(M1120*L1120%,2))</f>
        <v>0</v>
      </c>
      <c r="O1120" s="328">
        <f>ROUND(N1120-SUMIF(Anlagenbewegungsdaten_AV!B:B,A1120,Anlagenbewegungsdaten_AV!D:D),3)</f>
        <v>0</v>
      </c>
    </row>
    <row r="1121" spans="1:15" ht="15" customHeight="1" x14ac:dyDescent="0.25">
      <c r="A1121" s="261" t="s">
        <v>585</v>
      </c>
      <c r="B1121" s="171" t="s">
        <v>2108</v>
      </c>
      <c r="C1121" s="172" t="s">
        <v>4044</v>
      </c>
      <c r="D1121" s="172" t="s">
        <v>1</v>
      </c>
      <c r="E1121" s="172" t="s">
        <v>1560</v>
      </c>
      <c r="F1121" s="287">
        <v>14.67</v>
      </c>
      <c r="G1121" s="331">
        <f>ROUND(SUMIF(Anlagenbewegungsdaten!B:B,A1121,Anlagenbewegungsdaten!C:C),3)</f>
        <v>0</v>
      </c>
      <c r="H1121" s="332">
        <f>IF(ISBLANK(F1121),ROUND(SUMIF(Anlagenbewegungsdaten!B:B,A1121,Anlagenbewegungsdaten!D:D),2),ROUND(G1121*F1121%,2))</f>
        <v>0</v>
      </c>
      <c r="I1121" s="332">
        <f>ROUND((H1121-SUMIF(Anlagenbewegungsdaten!$B:$B,A1121,Anlagenbewegungsdaten!D:D)),3)</f>
        <v>0</v>
      </c>
      <c r="J1121" s="333" t="s">
        <v>5179</v>
      </c>
      <c r="K1121" s="333" t="s">
        <v>5193</v>
      </c>
      <c r="L1121" s="510">
        <v>11.74</v>
      </c>
      <c r="M1121" s="330">
        <f>ROUND(SUMIF(Anlagenbewegungsdaten_AV!B:B,A1121,Anlagenbewegungsdaten_AV!C:C),3)</f>
        <v>0</v>
      </c>
      <c r="N1121" s="328">
        <f>IF(ISBLANK(L1121),ROUND(SUMIF(Anlagenbewegungsdaten_AV!B:B,A1121,Anlagenbewegungsdaten_AV!D:D),2),ROUND(M1121*L1121%,2))</f>
        <v>0</v>
      </c>
      <c r="O1121" s="328">
        <f>ROUND(N1121-SUMIF(Anlagenbewegungsdaten_AV!B:B,A1121,Anlagenbewegungsdaten_AV!D:D),3)</f>
        <v>0</v>
      </c>
    </row>
    <row r="1122" spans="1:15" ht="15" customHeight="1" x14ac:dyDescent="0.25">
      <c r="A1122" s="261" t="s">
        <v>586</v>
      </c>
      <c r="B1122" s="171" t="s">
        <v>2108</v>
      </c>
      <c r="C1122" s="171" t="s">
        <v>4044</v>
      </c>
      <c r="D1122" s="172" t="s">
        <v>3</v>
      </c>
      <c r="E1122" s="171" t="s">
        <v>1563</v>
      </c>
      <c r="F1122" s="287">
        <v>14.67</v>
      </c>
      <c r="G1122" s="331">
        <f>ROUND(SUMIF(Anlagenbewegungsdaten!B:B,A1122,Anlagenbewegungsdaten!C:C),3)</f>
        <v>0</v>
      </c>
      <c r="H1122" s="332">
        <f>IF(ISBLANK(F1122),ROUND(SUMIF(Anlagenbewegungsdaten!B:B,A1122,Anlagenbewegungsdaten!D:D),2),ROUND(G1122*F1122%,2))</f>
        <v>0</v>
      </c>
      <c r="I1122" s="332">
        <f>ROUND((H1122-SUMIF(Anlagenbewegungsdaten!$B:$B,A1122,Anlagenbewegungsdaten!D:D)),3)</f>
        <v>0</v>
      </c>
      <c r="J1122" s="333" t="s">
        <v>5179</v>
      </c>
      <c r="K1122" s="333" t="s">
        <v>5193</v>
      </c>
      <c r="L1122" s="510">
        <v>11.74</v>
      </c>
      <c r="M1122" s="330">
        <f>ROUND(SUMIF(Anlagenbewegungsdaten_AV!B:B,A1122,Anlagenbewegungsdaten_AV!C:C),3)</f>
        <v>0</v>
      </c>
      <c r="N1122" s="328">
        <f>IF(ISBLANK(L1122),ROUND(SUMIF(Anlagenbewegungsdaten_AV!B:B,A1122,Anlagenbewegungsdaten_AV!D:D),2),ROUND(M1122*L1122%,2))</f>
        <v>0</v>
      </c>
      <c r="O1122" s="328">
        <f>ROUND(N1122-SUMIF(Anlagenbewegungsdaten_AV!B:B,A1122,Anlagenbewegungsdaten_AV!D:D),3)</f>
        <v>0</v>
      </c>
    </row>
    <row r="1123" spans="1:15" ht="15" customHeight="1" x14ac:dyDescent="0.25">
      <c r="A1123" s="261" t="s">
        <v>2786</v>
      </c>
      <c r="B1123" s="171" t="s">
        <v>2108</v>
      </c>
      <c r="C1123" s="171" t="s">
        <v>4044</v>
      </c>
      <c r="D1123" s="172" t="s">
        <v>2692</v>
      </c>
      <c r="E1123" s="171" t="s">
        <v>2576</v>
      </c>
      <c r="F1123" s="287">
        <v>14.64</v>
      </c>
      <c r="G1123" s="331">
        <f>ROUND(SUMIF(Anlagenbewegungsdaten!B:B,A1123,Anlagenbewegungsdaten!C:C),3)</f>
        <v>0</v>
      </c>
      <c r="H1123" s="332">
        <f>IF(ISBLANK(F1123),ROUND(SUMIF(Anlagenbewegungsdaten!B:B,A1123,Anlagenbewegungsdaten!D:D),2),ROUND(G1123*F1123%,2))</f>
        <v>0</v>
      </c>
      <c r="I1123" s="332">
        <f>ROUND((H1123-SUMIF(Anlagenbewegungsdaten!$B:$B,A1123,Anlagenbewegungsdaten!D:D)),3)</f>
        <v>0</v>
      </c>
      <c r="J1123" s="333" t="s">
        <v>5179</v>
      </c>
      <c r="K1123" s="333" t="s">
        <v>5193</v>
      </c>
      <c r="L1123" s="510">
        <v>11.71</v>
      </c>
      <c r="M1123" s="330">
        <f>ROUND(SUMIF(Anlagenbewegungsdaten_AV!B:B,A1123,Anlagenbewegungsdaten_AV!C:C),3)</f>
        <v>0</v>
      </c>
      <c r="N1123" s="328">
        <f>IF(ISBLANK(L1123),ROUND(SUMIF(Anlagenbewegungsdaten_AV!B:B,A1123,Anlagenbewegungsdaten_AV!D:D),2),ROUND(M1123*L1123%,2))</f>
        <v>0</v>
      </c>
      <c r="O1123" s="328">
        <f>ROUND(N1123-SUMIF(Anlagenbewegungsdaten_AV!B:B,A1123,Anlagenbewegungsdaten_AV!D:D),3)</f>
        <v>0</v>
      </c>
    </row>
    <row r="1124" spans="1:15" ht="15" customHeight="1" x14ac:dyDescent="0.25">
      <c r="A1124" s="261" t="s">
        <v>3530</v>
      </c>
      <c r="B1124" s="171" t="s">
        <v>2108</v>
      </c>
      <c r="C1124" s="171" t="s">
        <v>4044</v>
      </c>
      <c r="D1124" s="172" t="s">
        <v>3436</v>
      </c>
      <c r="E1124" s="171" t="s">
        <v>3320</v>
      </c>
      <c r="F1124" s="287">
        <v>14.61</v>
      </c>
      <c r="G1124" s="331">
        <f>ROUND(SUMIF(Anlagenbewegungsdaten!B:B,A1124,Anlagenbewegungsdaten!C:C),3)</f>
        <v>0</v>
      </c>
      <c r="H1124" s="332">
        <f>IF(ISBLANK(F1124),ROUND(SUMIF(Anlagenbewegungsdaten!B:B,A1124,Anlagenbewegungsdaten!D:D),2),ROUND(G1124*F1124%,2))</f>
        <v>0</v>
      </c>
      <c r="I1124" s="332">
        <f>ROUND((H1124-SUMIF(Anlagenbewegungsdaten!$B:$B,A1124,Anlagenbewegungsdaten!D:D)),3)</f>
        <v>0</v>
      </c>
      <c r="J1124" s="333" t="s">
        <v>5179</v>
      </c>
      <c r="K1124" s="333" t="s">
        <v>5193</v>
      </c>
      <c r="L1124" s="510">
        <v>11.69</v>
      </c>
      <c r="M1124" s="330">
        <f>ROUND(SUMIF(Anlagenbewegungsdaten_AV!B:B,A1124,Anlagenbewegungsdaten_AV!C:C),3)</f>
        <v>0</v>
      </c>
      <c r="N1124" s="328">
        <f>IF(ISBLANK(L1124),ROUND(SUMIF(Anlagenbewegungsdaten_AV!B:B,A1124,Anlagenbewegungsdaten_AV!D:D),2),ROUND(M1124*L1124%,2))</f>
        <v>0</v>
      </c>
      <c r="O1124" s="328">
        <f>ROUND(N1124-SUMIF(Anlagenbewegungsdaten_AV!B:B,A1124,Anlagenbewegungsdaten_AV!D:D),3)</f>
        <v>0</v>
      </c>
    </row>
    <row r="1125" spans="1:15" ht="15" customHeight="1" x14ac:dyDescent="0.25">
      <c r="A1125" s="273" t="s">
        <v>4305</v>
      </c>
      <c r="B1125" s="192" t="s">
        <v>2108</v>
      </c>
      <c r="C1125" s="192" t="s">
        <v>4044</v>
      </c>
      <c r="D1125" s="191" t="s">
        <v>4210</v>
      </c>
      <c r="E1125" s="192" t="s">
        <v>4093</v>
      </c>
      <c r="F1125" s="288">
        <v>14.58</v>
      </c>
      <c r="G1125" s="331">
        <f>ROUND(SUMIF(Anlagenbewegungsdaten!B:B,A1125,Anlagenbewegungsdaten!C:C),3)</f>
        <v>0</v>
      </c>
      <c r="H1125" s="332">
        <f>IF(ISBLANK(F1125),ROUND(SUMIF(Anlagenbewegungsdaten!B:B,A1125,Anlagenbewegungsdaten!D:D),2),ROUND(G1125*F1125%,2))</f>
        <v>0</v>
      </c>
      <c r="I1125" s="332">
        <f>ROUND((H1125-SUMIF(Anlagenbewegungsdaten!$B:$B,A1125,Anlagenbewegungsdaten!D:D)),3)</f>
        <v>0</v>
      </c>
      <c r="J1125" s="333" t="s">
        <v>5179</v>
      </c>
      <c r="K1125" s="333" t="s">
        <v>5193</v>
      </c>
      <c r="L1125" s="510">
        <v>11.66</v>
      </c>
      <c r="M1125" s="330">
        <f>ROUND(SUMIF(Anlagenbewegungsdaten_AV!B:B,A1125,Anlagenbewegungsdaten_AV!C:C),3)</f>
        <v>0</v>
      </c>
      <c r="N1125" s="328">
        <f>IF(ISBLANK(L1125),ROUND(SUMIF(Anlagenbewegungsdaten_AV!B:B,A1125,Anlagenbewegungsdaten_AV!D:D),2),ROUND(M1125*L1125%,2))</f>
        <v>0</v>
      </c>
      <c r="O1125" s="328">
        <f>ROUND(N1125-SUMIF(Anlagenbewegungsdaten_AV!B:B,A1125,Anlagenbewegungsdaten_AV!D:D),3)</f>
        <v>0</v>
      </c>
    </row>
    <row r="1126" spans="1:15" ht="15" customHeight="1" x14ac:dyDescent="0.25">
      <c r="A1126" s="261" t="s">
        <v>587</v>
      </c>
      <c r="B1126" s="171" t="s">
        <v>2108</v>
      </c>
      <c r="C1126" s="171" t="s">
        <v>4044</v>
      </c>
      <c r="D1126" s="172" t="s">
        <v>5</v>
      </c>
      <c r="E1126" s="171" t="s">
        <v>2483</v>
      </c>
      <c r="F1126" s="287">
        <v>12.67</v>
      </c>
      <c r="G1126" s="331">
        <f>ROUND(SUMIF(Anlagenbewegungsdaten!B:B,A1126,Anlagenbewegungsdaten!C:C),3)</f>
        <v>0</v>
      </c>
      <c r="H1126" s="332">
        <f>IF(ISBLANK(F1126),ROUND(SUMIF(Anlagenbewegungsdaten!B:B,A1126,Anlagenbewegungsdaten!D:D),2),ROUND(G1126*F1126%,2))</f>
        <v>0</v>
      </c>
      <c r="I1126" s="332">
        <f>ROUND((H1126-SUMIF(Anlagenbewegungsdaten!$B:$B,A1126,Anlagenbewegungsdaten!D:D)),3)</f>
        <v>0</v>
      </c>
      <c r="J1126" s="333" t="s">
        <v>5179</v>
      </c>
      <c r="K1126" s="333" t="s">
        <v>5193</v>
      </c>
      <c r="L1126" s="510">
        <v>10.14</v>
      </c>
      <c r="M1126" s="330">
        <f>ROUND(SUMIF(Anlagenbewegungsdaten_AV!B:B,A1126,Anlagenbewegungsdaten_AV!C:C),3)</f>
        <v>0</v>
      </c>
      <c r="N1126" s="328">
        <f>IF(ISBLANK(L1126),ROUND(SUMIF(Anlagenbewegungsdaten_AV!B:B,A1126,Anlagenbewegungsdaten_AV!D:D),2),ROUND(M1126*L1126%,2))</f>
        <v>0</v>
      </c>
      <c r="O1126" s="328">
        <f>ROUND(N1126-SUMIF(Anlagenbewegungsdaten_AV!B:B,A1126,Anlagenbewegungsdaten_AV!D:D),3)</f>
        <v>0</v>
      </c>
    </row>
    <row r="1127" spans="1:15" ht="15" customHeight="1" x14ac:dyDescent="0.25">
      <c r="A1127" s="261" t="s">
        <v>588</v>
      </c>
      <c r="B1127" s="171" t="s">
        <v>2108</v>
      </c>
      <c r="C1127" s="171" t="s">
        <v>4044</v>
      </c>
      <c r="D1127" s="172" t="s">
        <v>7</v>
      </c>
      <c r="E1127" s="171" t="s">
        <v>2486</v>
      </c>
      <c r="F1127" s="287">
        <v>14.67</v>
      </c>
      <c r="G1127" s="331">
        <f>ROUND(SUMIF(Anlagenbewegungsdaten!B:B,A1127,Anlagenbewegungsdaten!C:C),3)</f>
        <v>0</v>
      </c>
      <c r="H1127" s="332">
        <f>IF(ISBLANK(F1127),ROUND(SUMIF(Anlagenbewegungsdaten!B:B,A1127,Anlagenbewegungsdaten!D:D),2),ROUND(G1127*F1127%,2))</f>
        <v>0</v>
      </c>
      <c r="I1127" s="332">
        <f>ROUND((H1127-SUMIF(Anlagenbewegungsdaten!$B:$B,A1127,Anlagenbewegungsdaten!D:D)),3)</f>
        <v>0</v>
      </c>
      <c r="J1127" s="333" t="s">
        <v>5179</v>
      </c>
      <c r="K1127" s="333" t="s">
        <v>5193</v>
      </c>
      <c r="L1127" s="510">
        <v>11.74</v>
      </c>
      <c r="M1127" s="330">
        <f>ROUND(SUMIF(Anlagenbewegungsdaten_AV!B:B,A1127,Anlagenbewegungsdaten_AV!C:C),3)</f>
        <v>0</v>
      </c>
      <c r="N1127" s="328">
        <f>IF(ISBLANK(L1127),ROUND(SUMIF(Anlagenbewegungsdaten_AV!B:B,A1127,Anlagenbewegungsdaten_AV!D:D),2),ROUND(M1127*L1127%,2))</f>
        <v>0</v>
      </c>
      <c r="O1127" s="328">
        <f>ROUND(N1127-SUMIF(Anlagenbewegungsdaten_AV!B:B,A1127,Anlagenbewegungsdaten_AV!D:D),3)</f>
        <v>0</v>
      </c>
    </row>
    <row r="1128" spans="1:15" ht="15" customHeight="1" x14ac:dyDescent="0.25">
      <c r="A1128" s="261" t="s">
        <v>589</v>
      </c>
      <c r="B1128" s="171" t="s">
        <v>2108</v>
      </c>
      <c r="C1128" s="172" t="s">
        <v>4044</v>
      </c>
      <c r="D1128" s="172" t="s">
        <v>9</v>
      </c>
      <c r="E1128" s="172" t="s">
        <v>1560</v>
      </c>
      <c r="F1128" s="287">
        <v>15.67</v>
      </c>
      <c r="G1128" s="331">
        <f>ROUND(SUMIF(Anlagenbewegungsdaten!B:B,A1128,Anlagenbewegungsdaten!C:C),3)</f>
        <v>0</v>
      </c>
      <c r="H1128" s="332">
        <f>IF(ISBLANK(F1128),ROUND(SUMIF(Anlagenbewegungsdaten!B:B,A1128,Anlagenbewegungsdaten!D:D),2),ROUND(G1128*F1128%,2))</f>
        <v>0</v>
      </c>
      <c r="I1128" s="332">
        <f>ROUND((H1128-SUMIF(Anlagenbewegungsdaten!$B:$B,A1128,Anlagenbewegungsdaten!D:D)),3)</f>
        <v>0</v>
      </c>
      <c r="J1128" s="333" t="s">
        <v>5179</v>
      </c>
      <c r="K1128" s="333" t="s">
        <v>5193</v>
      </c>
      <c r="L1128" s="510">
        <v>12.54</v>
      </c>
      <c r="M1128" s="330">
        <f>ROUND(SUMIF(Anlagenbewegungsdaten_AV!B:B,A1128,Anlagenbewegungsdaten_AV!C:C),3)</f>
        <v>0</v>
      </c>
      <c r="N1128" s="328">
        <f>IF(ISBLANK(L1128),ROUND(SUMIF(Anlagenbewegungsdaten_AV!B:B,A1128,Anlagenbewegungsdaten_AV!D:D),2),ROUND(M1128*L1128%,2))</f>
        <v>0</v>
      </c>
      <c r="O1128" s="328">
        <f>ROUND(N1128-SUMIF(Anlagenbewegungsdaten_AV!B:B,A1128,Anlagenbewegungsdaten_AV!D:D),3)</f>
        <v>0</v>
      </c>
    </row>
    <row r="1129" spans="1:15" ht="15" customHeight="1" x14ac:dyDescent="0.25">
      <c r="A1129" s="261" t="s">
        <v>590</v>
      </c>
      <c r="B1129" s="171" t="s">
        <v>2108</v>
      </c>
      <c r="C1129" s="171" t="s">
        <v>4044</v>
      </c>
      <c r="D1129" s="172" t="s">
        <v>11</v>
      </c>
      <c r="E1129" s="171" t="s">
        <v>1563</v>
      </c>
      <c r="F1129" s="287">
        <v>15.67</v>
      </c>
      <c r="G1129" s="331">
        <f>ROUND(SUMIF(Anlagenbewegungsdaten!B:B,A1129,Anlagenbewegungsdaten!C:C),3)</f>
        <v>0</v>
      </c>
      <c r="H1129" s="332">
        <f>IF(ISBLANK(F1129),ROUND(SUMIF(Anlagenbewegungsdaten!B:B,A1129,Anlagenbewegungsdaten!D:D),2),ROUND(G1129*F1129%,2))</f>
        <v>0</v>
      </c>
      <c r="I1129" s="332">
        <f>ROUND((H1129-SUMIF(Anlagenbewegungsdaten!$B:$B,A1129,Anlagenbewegungsdaten!D:D)),3)</f>
        <v>0</v>
      </c>
      <c r="J1129" s="333" t="s">
        <v>5179</v>
      </c>
      <c r="K1129" s="333" t="s">
        <v>5193</v>
      </c>
      <c r="L1129" s="510">
        <v>12.54</v>
      </c>
      <c r="M1129" s="330">
        <f>ROUND(SUMIF(Anlagenbewegungsdaten_AV!B:B,A1129,Anlagenbewegungsdaten_AV!C:C),3)</f>
        <v>0</v>
      </c>
      <c r="N1129" s="328">
        <f>IF(ISBLANK(L1129),ROUND(SUMIF(Anlagenbewegungsdaten_AV!B:B,A1129,Anlagenbewegungsdaten_AV!D:D),2),ROUND(M1129*L1129%,2))</f>
        <v>0</v>
      </c>
      <c r="O1129" s="328">
        <f>ROUND(N1129-SUMIF(Anlagenbewegungsdaten_AV!B:B,A1129,Anlagenbewegungsdaten_AV!D:D),3)</f>
        <v>0</v>
      </c>
    </row>
    <row r="1130" spans="1:15" ht="15" customHeight="1" x14ac:dyDescent="0.25">
      <c r="A1130" s="261" t="s">
        <v>2787</v>
      </c>
      <c r="B1130" s="171" t="s">
        <v>2108</v>
      </c>
      <c r="C1130" s="171" t="s">
        <v>4044</v>
      </c>
      <c r="D1130" s="172" t="s">
        <v>2694</v>
      </c>
      <c r="E1130" s="171" t="s">
        <v>2576</v>
      </c>
      <c r="F1130" s="287">
        <v>15.64</v>
      </c>
      <c r="G1130" s="331">
        <f>ROUND(SUMIF(Anlagenbewegungsdaten!B:B,A1130,Anlagenbewegungsdaten!C:C),3)</f>
        <v>0</v>
      </c>
      <c r="H1130" s="332">
        <f>IF(ISBLANK(F1130),ROUND(SUMIF(Anlagenbewegungsdaten!B:B,A1130,Anlagenbewegungsdaten!D:D),2),ROUND(G1130*F1130%,2))</f>
        <v>0</v>
      </c>
      <c r="I1130" s="332">
        <f>ROUND((H1130-SUMIF(Anlagenbewegungsdaten!$B:$B,A1130,Anlagenbewegungsdaten!D:D)),3)</f>
        <v>0</v>
      </c>
      <c r="J1130" s="333" t="s">
        <v>5179</v>
      </c>
      <c r="K1130" s="333" t="s">
        <v>5193</v>
      </c>
      <c r="L1130" s="510">
        <v>12.51</v>
      </c>
      <c r="M1130" s="330">
        <f>ROUND(SUMIF(Anlagenbewegungsdaten_AV!B:B,A1130,Anlagenbewegungsdaten_AV!C:C),3)</f>
        <v>0</v>
      </c>
      <c r="N1130" s="328">
        <f>IF(ISBLANK(L1130),ROUND(SUMIF(Anlagenbewegungsdaten_AV!B:B,A1130,Anlagenbewegungsdaten_AV!D:D),2),ROUND(M1130*L1130%,2))</f>
        <v>0</v>
      </c>
      <c r="O1130" s="328">
        <f>ROUND(N1130-SUMIF(Anlagenbewegungsdaten_AV!B:B,A1130,Anlagenbewegungsdaten_AV!D:D),3)</f>
        <v>0</v>
      </c>
    </row>
    <row r="1131" spans="1:15" ht="15" customHeight="1" x14ac:dyDescent="0.25">
      <c r="A1131" s="261" t="s">
        <v>3531</v>
      </c>
      <c r="B1131" s="171" t="s">
        <v>2108</v>
      </c>
      <c r="C1131" s="171" t="s">
        <v>4044</v>
      </c>
      <c r="D1131" s="172" t="s">
        <v>3438</v>
      </c>
      <c r="E1131" s="171" t="s">
        <v>3320</v>
      </c>
      <c r="F1131" s="287">
        <v>15.61</v>
      </c>
      <c r="G1131" s="331">
        <f>ROUND(SUMIF(Anlagenbewegungsdaten!B:B,A1131,Anlagenbewegungsdaten!C:C),3)</f>
        <v>0</v>
      </c>
      <c r="H1131" s="332">
        <f>IF(ISBLANK(F1131),ROUND(SUMIF(Anlagenbewegungsdaten!B:B,A1131,Anlagenbewegungsdaten!D:D),2),ROUND(G1131*F1131%,2))</f>
        <v>0</v>
      </c>
      <c r="I1131" s="332">
        <f>ROUND((H1131-SUMIF(Anlagenbewegungsdaten!$B:$B,A1131,Anlagenbewegungsdaten!D:D)),3)</f>
        <v>0</v>
      </c>
      <c r="J1131" s="333" t="s">
        <v>5179</v>
      </c>
      <c r="K1131" s="333" t="s">
        <v>5193</v>
      </c>
      <c r="L1131" s="510">
        <v>12.49</v>
      </c>
      <c r="M1131" s="330">
        <f>ROUND(SUMIF(Anlagenbewegungsdaten_AV!B:B,A1131,Anlagenbewegungsdaten_AV!C:C),3)</f>
        <v>0</v>
      </c>
      <c r="N1131" s="328">
        <f>IF(ISBLANK(L1131),ROUND(SUMIF(Anlagenbewegungsdaten_AV!B:B,A1131,Anlagenbewegungsdaten_AV!D:D),2),ROUND(M1131*L1131%,2))</f>
        <v>0</v>
      </c>
      <c r="O1131" s="328">
        <f>ROUND(N1131-SUMIF(Anlagenbewegungsdaten_AV!B:B,A1131,Anlagenbewegungsdaten_AV!D:D),3)</f>
        <v>0</v>
      </c>
    </row>
    <row r="1132" spans="1:15" ht="15" customHeight="1" x14ac:dyDescent="0.25">
      <c r="A1132" s="273" t="s">
        <v>4306</v>
      </c>
      <c r="B1132" s="192" t="s">
        <v>2108</v>
      </c>
      <c r="C1132" s="192" t="s">
        <v>4044</v>
      </c>
      <c r="D1132" s="191" t="s">
        <v>4212</v>
      </c>
      <c r="E1132" s="192" t="s">
        <v>4093</v>
      </c>
      <c r="F1132" s="288">
        <v>15.58</v>
      </c>
      <c r="G1132" s="331">
        <f>ROUND(SUMIF(Anlagenbewegungsdaten!B:B,A1132,Anlagenbewegungsdaten!C:C),3)</f>
        <v>0</v>
      </c>
      <c r="H1132" s="332">
        <f>IF(ISBLANK(F1132),ROUND(SUMIF(Anlagenbewegungsdaten!B:B,A1132,Anlagenbewegungsdaten!D:D),2),ROUND(G1132*F1132%,2))</f>
        <v>0</v>
      </c>
      <c r="I1132" s="332">
        <f>ROUND((H1132-SUMIF(Anlagenbewegungsdaten!$B:$B,A1132,Anlagenbewegungsdaten!D:D)),3)</f>
        <v>0</v>
      </c>
      <c r="J1132" s="333" t="s">
        <v>5179</v>
      </c>
      <c r="K1132" s="333" t="s">
        <v>5193</v>
      </c>
      <c r="L1132" s="510">
        <v>12.46</v>
      </c>
      <c r="M1132" s="330">
        <f>ROUND(SUMIF(Anlagenbewegungsdaten_AV!B:B,A1132,Anlagenbewegungsdaten_AV!C:C),3)</f>
        <v>0</v>
      </c>
      <c r="N1132" s="328">
        <f>IF(ISBLANK(L1132),ROUND(SUMIF(Anlagenbewegungsdaten_AV!B:B,A1132,Anlagenbewegungsdaten_AV!D:D),2),ROUND(M1132*L1132%,2))</f>
        <v>0</v>
      </c>
      <c r="O1132" s="328">
        <f>ROUND(N1132-SUMIF(Anlagenbewegungsdaten_AV!B:B,A1132,Anlagenbewegungsdaten_AV!D:D),3)</f>
        <v>0</v>
      </c>
    </row>
    <row r="1133" spans="1:15" ht="15" customHeight="1" x14ac:dyDescent="0.25">
      <c r="A1133" s="268" t="s">
        <v>2539</v>
      </c>
      <c r="B1133" s="175" t="s">
        <v>2108</v>
      </c>
      <c r="C1133" s="175" t="s">
        <v>4044</v>
      </c>
      <c r="D1133" s="175" t="s">
        <v>2488</v>
      </c>
      <c r="E1133" s="175" t="s">
        <v>2483</v>
      </c>
      <c r="F1133" s="291">
        <v>17.670000000000002</v>
      </c>
      <c r="G1133" s="331">
        <f>ROUND(SUMIF(Anlagenbewegungsdaten!B:B,A1133,Anlagenbewegungsdaten!C:C),3)</f>
        <v>0</v>
      </c>
      <c r="H1133" s="332">
        <f>IF(ISBLANK(F1133),ROUND(SUMIF(Anlagenbewegungsdaten!B:B,A1133,Anlagenbewegungsdaten!D:D),2),ROUND(G1133*F1133%,2))</f>
        <v>0</v>
      </c>
      <c r="I1133" s="332">
        <f>ROUND((H1133-SUMIF(Anlagenbewegungsdaten!$B:$B,A1133,Anlagenbewegungsdaten!D:D)),3)</f>
        <v>0</v>
      </c>
      <c r="J1133" s="333" t="s">
        <v>5179</v>
      </c>
      <c r="K1133" s="333" t="s">
        <v>5193</v>
      </c>
      <c r="L1133" s="510">
        <v>14.14</v>
      </c>
      <c r="M1133" s="330">
        <f>ROUND(SUMIF(Anlagenbewegungsdaten_AV!B:B,A1133,Anlagenbewegungsdaten_AV!C:C),3)</f>
        <v>0</v>
      </c>
      <c r="N1133" s="328">
        <f>IF(ISBLANK(L1133),ROUND(SUMIF(Anlagenbewegungsdaten_AV!B:B,A1133,Anlagenbewegungsdaten_AV!D:D),2),ROUND(M1133*L1133%,2))</f>
        <v>0</v>
      </c>
      <c r="O1133" s="328">
        <f>ROUND(N1133-SUMIF(Anlagenbewegungsdaten_AV!B:B,A1133,Anlagenbewegungsdaten_AV!D:D),3)</f>
        <v>0</v>
      </c>
    </row>
    <row r="1134" spans="1:15" ht="15" customHeight="1" x14ac:dyDescent="0.25">
      <c r="A1134" s="268" t="s">
        <v>2540</v>
      </c>
      <c r="B1134" s="175" t="s">
        <v>2108</v>
      </c>
      <c r="C1134" s="175" t="s">
        <v>4044</v>
      </c>
      <c r="D1134" s="176" t="s">
        <v>12</v>
      </c>
      <c r="E1134" s="175" t="s">
        <v>2486</v>
      </c>
      <c r="F1134" s="291">
        <v>19.670000000000002</v>
      </c>
      <c r="G1134" s="331">
        <f>ROUND(SUMIF(Anlagenbewegungsdaten!B:B,A1134,Anlagenbewegungsdaten!C:C),3)</f>
        <v>0</v>
      </c>
      <c r="H1134" s="332">
        <f>IF(ISBLANK(F1134),ROUND(SUMIF(Anlagenbewegungsdaten!B:B,A1134,Anlagenbewegungsdaten!D:D),2),ROUND(G1134*F1134%,2))</f>
        <v>0</v>
      </c>
      <c r="I1134" s="332">
        <f>ROUND((H1134-SUMIF(Anlagenbewegungsdaten!$B:$B,A1134,Anlagenbewegungsdaten!D:D)),3)</f>
        <v>0</v>
      </c>
      <c r="J1134" s="333" t="s">
        <v>5179</v>
      </c>
      <c r="K1134" s="333" t="s">
        <v>5193</v>
      </c>
      <c r="L1134" s="510">
        <v>15.74</v>
      </c>
      <c r="M1134" s="330">
        <f>ROUND(SUMIF(Anlagenbewegungsdaten_AV!B:B,A1134,Anlagenbewegungsdaten_AV!C:C),3)</f>
        <v>0</v>
      </c>
      <c r="N1134" s="328">
        <f>IF(ISBLANK(L1134),ROUND(SUMIF(Anlagenbewegungsdaten_AV!B:B,A1134,Anlagenbewegungsdaten_AV!D:D),2),ROUND(M1134*L1134%,2))</f>
        <v>0</v>
      </c>
      <c r="O1134" s="328">
        <f>ROUND(N1134-SUMIF(Anlagenbewegungsdaten_AV!B:B,A1134,Anlagenbewegungsdaten_AV!D:D),3)</f>
        <v>0</v>
      </c>
    </row>
    <row r="1135" spans="1:15" ht="15" customHeight="1" x14ac:dyDescent="0.25">
      <c r="A1135" s="261" t="s">
        <v>591</v>
      </c>
      <c r="B1135" s="171" t="s">
        <v>2108</v>
      </c>
      <c r="C1135" s="172" t="s">
        <v>4044</v>
      </c>
      <c r="D1135" s="172" t="s">
        <v>14</v>
      </c>
      <c r="E1135" s="172" t="s">
        <v>1560</v>
      </c>
      <c r="F1135" s="287">
        <v>20.67</v>
      </c>
      <c r="G1135" s="331">
        <f>ROUND(SUMIF(Anlagenbewegungsdaten!B:B,A1135,Anlagenbewegungsdaten!C:C),3)</f>
        <v>0</v>
      </c>
      <c r="H1135" s="332">
        <f>IF(ISBLANK(F1135),ROUND(SUMIF(Anlagenbewegungsdaten!B:B,A1135,Anlagenbewegungsdaten!D:D),2),ROUND(G1135*F1135%,2))</f>
        <v>0</v>
      </c>
      <c r="I1135" s="332">
        <f>ROUND((H1135-SUMIF(Anlagenbewegungsdaten!$B:$B,A1135,Anlagenbewegungsdaten!D:D)),3)</f>
        <v>0</v>
      </c>
      <c r="J1135" s="333" t="s">
        <v>5179</v>
      </c>
      <c r="K1135" s="333" t="s">
        <v>5193</v>
      </c>
      <c r="L1135" s="510">
        <v>16.54</v>
      </c>
      <c r="M1135" s="330">
        <f>ROUND(SUMIF(Anlagenbewegungsdaten_AV!B:B,A1135,Anlagenbewegungsdaten_AV!C:C),3)</f>
        <v>0</v>
      </c>
      <c r="N1135" s="328">
        <f>IF(ISBLANK(L1135),ROUND(SUMIF(Anlagenbewegungsdaten_AV!B:B,A1135,Anlagenbewegungsdaten_AV!D:D),2),ROUND(M1135*L1135%,2))</f>
        <v>0</v>
      </c>
      <c r="O1135" s="328">
        <f>ROUND(N1135-SUMIF(Anlagenbewegungsdaten_AV!B:B,A1135,Anlagenbewegungsdaten_AV!D:D),3)</f>
        <v>0</v>
      </c>
    </row>
    <row r="1136" spans="1:15" ht="15" customHeight="1" x14ac:dyDescent="0.25">
      <c r="A1136" s="261" t="s">
        <v>592</v>
      </c>
      <c r="B1136" s="171" t="s">
        <v>2108</v>
      </c>
      <c r="C1136" s="171" t="s">
        <v>4044</v>
      </c>
      <c r="D1136" s="172" t="s">
        <v>593</v>
      </c>
      <c r="E1136" s="171" t="s">
        <v>1563</v>
      </c>
      <c r="F1136" s="287">
        <v>20.67</v>
      </c>
      <c r="G1136" s="331">
        <f>ROUND(SUMIF(Anlagenbewegungsdaten!B:B,A1136,Anlagenbewegungsdaten!C:C),3)</f>
        <v>0</v>
      </c>
      <c r="H1136" s="332">
        <f>IF(ISBLANK(F1136),ROUND(SUMIF(Anlagenbewegungsdaten!B:B,A1136,Anlagenbewegungsdaten!D:D),2),ROUND(G1136*F1136%,2))</f>
        <v>0</v>
      </c>
      <c r="I1136" s="332">
        <f>ROUND((H1136-SUMIF(Anlagenbewegungsdaten!$B:$B,A1136,Anlagenbewegungsdaten!D:D)),3)</f>
        <v>0</v>
      </c>
      <c r="J1136" s="333" t="s">
        <v>5179</v>
      </c>
      <c r="K1136" s="333" t="s">
        <v>5193</v>
      </c>
      <c r="L1136" s="510">
        <v>16.54</v>
      </c>
      <c r="M1136" s="330">
        <f>ROUND(SUMIF(Anlagenbewegungsdaten_AV!B:B,A1136,Anlagenbewegungsdaten_AV!C:C),3)</f>
        <v>0</v>
      </c>
      <c r="N1136" s="328">
        <f>IF(ISBLANK(L1136),ROUND(SUMIF(Anlagenbewegungsdaten_AV!B:B,A1136,Anlagenbewegungsdaten_AV!D:D),2),ROUND(M1136*L1136%,2))</f>
        <v>0</v>
      </c>
      <c r="O1136" s="328">
        <f>ROUND(N1136-SUMIF(Anlagenbewegungsdaten_AV!B:B,A1136,Anlagenbewegungsdaten_AV!D:D),3)</f>
        <v>0</v>
      </c>
    </row>
    <row r="1137" spans="1:15" ht="15" customHeight="1" x14ac:dyDescent="0.25">
      <c r="A1137" s="261" t="s">
        <v>2788</v>
      </c>
      <c r="B1137" s="171" t="s">
        <v>2108</v>
      </c>
      <c r="C1137" s="171" t="s">
        <v>4044</v>
      </c>
      <c r="D1137" s="172" t="s">
        <v>2789</v>
      </c>
      <c r="E1137" s="171" t="s">
        <v>2576</v>
      </c>
      <c r="F1137" s="287">
        <v>20.64</v>
      </c>
      <c r="G1137" s="331">
        <f>ROUND(SUMIF(Anlagenbewegungsdaten!B:B,A1137,Anlagenbewegungsdaten!C:C),3)</f>
        <v>0</v>
      </c>
      <c r="H1137" s="332">
        <f>IF(ISBLANK(F1137),ROUND(SUMIF(Anlagenbewegungsdaten!B:B,A1137,Anlagenbewegungsdaten!D:D),2),ROUND(G1137*F1137%,2))</f>
        <v>0</v>
      </c>
      <c r="I1137" s="332">
        <f>ROUND((H1137-SUMIF(Anlagenbewegungsdaten!$B:$B,A1137,Anlagenbewegungsdaten!D:D)),3)</f>
        <v>0</v>
      </c>
      <c r="J1137" s="333" t="s">
        <v>5179</v>
      </c>
      <c r="K1137" s="333" t="s">
        <v>5193</v>
      </c>
      <c r="L1137" s="510">
        <v>16.510000000000002</v>
      </c>
      <c r="M1137" s="330">
        <f>ROUND(SUMIF(Anlagenbewegungsdaten_AV!B:B,A1137,Anlagenbewegungsdaten_AV!C:C),3)</f>
        <v>0</v>
      </c>
      <c r="N1137" s="328">
        <f>IF(ISBLANK(L1137),ROUND(SUMIF(Anlagenbewegungsdaten_AV!B:B,A1137,Anlagenbewegungsdaten_AV!D:D),2),ROUND(M1137*L1137%,2))</f>
        <v>0</v>
      </c>
      <c r="O1137" s="328">
        <f>ROUND(N1137-SUMIF(Anlagenbewegungsdaten_AV!B:B,A1137,Anlagenbewegungsdaten_AV!D:D),3)</f>
        <v>0</v>
      </c>
    </row>
    <row r="1138" spans="1:15" ht="15" customHeight="1" x14ac:dyDescent="0.25">
      <c r="A1138" s="261" t="s">
        <v>3532</v>
      </c>
      <c r="B1138" s="171" t="s">
        <v>2108</v>
      </c>
      <c r="C1138" s="171" t="s">
        <v>4044</v>
      </c>
      <c r="D1138" s="172" t="s">
        <v>3533</v>
      </c>
      <c r="E1138" s="171" t="s">
        <v>3320</v>
      </c>
      <c r="F1138" s="287">
        <v>20.61</v>
      </c>
      <c r="G1138" s="331">
        <f>ROUND(SUMIF(Anlagenbewegungsdaten!B:B,A1138,Anlagenbewegungsdaten!C:C),3)</f>
        <v>0</v>
      </c>
      <c r="H1138" s="332">
        <f>IF(ISBLANK(F1138),ROUND(SUMIF(Anlagenbewegungsdaten!B:B,A1138,Anlagenbewegungsdaten!D:D),2),ROUND(G1138*F1138%,2))</f>
        <v>0</v>
      </c>
      <c r="I1138" s="332">
        <f>ROUND((H1138-SUMIF(Anlagenbewegungsdaten!$B:$B,A1138,Anlagenbewegungsdaten!D:D)),3)</f>
        <v>0</v>
      </c>
      <c r="J1138" s="333" t="s">
        <v>5179</v>
      </c>
      <c r="K1138" s="333" t="s">
        <v>5193</v>
      </c>
      <c r="L1138" s="510">
        <v>16.489999999999998</v>
      </c>
      <c r="M1138" s="330">
        <f>ROUND(SUMIF(Anlagenbewegungsdaten_AV!B:B,A1138,Anlagenbewegungsdaten_AV!C:C),3)</f>
        <v>0</v>
      </c>
      <c r="N1138" s="328">
        <f>IF(ISBLANK(L1138),ROUND(SUMIF(Anlagenbewegungsdaten_AV!B:B,A1138,Anlagenbewegungsdaten_AV!D:D),2),ROUND(M1138*L1138%,2))</f>
        <v>0</v>
      </c>
      <c r="O1138" s="328">
        <f>ROUND(N1138-SUMIF(Anlagenbewegungsdaten_AV!B:B,A1138,Anlagenbewegungsdaten_AV!D:D),3)</f>
        <v>0</v>
      </c>
    </row>
    <row r="1139" spans="1:15" ht="15" customHeight="1" x14ac:dyDescent="0.25">
      <c r="A1139" s="273" t="s">
        <v>4307</v>
      </c>
      <c r="B1139" s="192" t="s">
        <v>2108</v>
      </c>
      <c r="C1139" s="192" t="s">
        <v>4044</v>
      </c>
      <c r="D1139" s="191" t="s">
        <v>4308</v>
      </c>
      <c r="E1139" s="192" t="s">
        <v>4093</v>
      </c>
      <c r="F1139" s="288">
        <v>20.58</v>
      </c>
      <c r="G1139" s="331">
        <f>ROUND(SUMIF(Anlagenbewegungsdaten!B:B,A1139,Anlagenbewegungsdaten!C:C),3)</f>
        <v>0</v>
      </c>
      <c r="H1139" s="332">
        <f>IF(ISBLANK(F1139),ROUND(SUMIF(Anlagenbewegungsdaten!B:B,A1139,Anlagenbewegungsdaten!D:D),2),ROUND(G1139*F1139%,2))</f>
        <v>0</v>
      </c>
      <c r="I1139" s="332">
        <f>ROUND((H1139-SUMIF(Anlagenbewegungsdaten!$B:$B,A1139,Anlagenbewegungsdaten!D:D)),3)</f>
        <v>0</v>
      </c>
      <c r="J1139" s="333" t="s">
        <v>5179</v>
      </c>
      <c r="K1139" s="333" t="s">
        <v>5193</v>
      </c>
      <c r="L1139" s="510">
        <v>16.46</v>
      </c>
      <c r="M1139" s="330">
        <f>ROUND(SUMIF(Anlagenbewegungsdaten_AV!B:B,A1139,Anlagenbewegungsdaten_AV!C:C),3)</f>
        <v>0</v>
      </c>
      <c r="N1139" s="328">
        <f>IF(ISBLANK(L1139),ROUND(SUMIF(Anlagenbewegungsdaten_AV!B:B,A1139,Anlagenbewegungsdaten_AV!D:D),2),ROUND(M1139*L1139%,2))</f>
        <v>0</v>
      </c>
      <c r="O1139" s="328">
        <f>ROUND(N1139-SUMIF(Anlagenbewegungsdaten_AV!B:B,A1139,Anlagenbewegungsdaten_AV!D:D),3)</f>
        <v>0</v>
      </c>
    </row>
    <row r="1140" spans="1:15" ht="15" customHeight="1" x14ac:dyDescent="0.25">
      <c r="A1140" s="261" t="s">
        <v>594</v>
      </c>
      <c r="B1140" s="171" t="s">
        <v>2108</v>
      </c>
      <c r="C1140" s="171" t="s">
        <v>4044</v>
      </c>
      <c r="D1140" s="172" t="s">
        <v>18</v>
      </c>
      <c r="E1140" s="171" t="s">
        <v>2483</v>
      </c>
      <c r="F1140" s="287">
        <v>18.670000000000002</v>
      </c>
      <c r="G1140" s="331">
        <f>ROUND(SUMIF(Anlagenbewegungsdaten!B:B,A1140,Anlagenbewegungsdaten!C:C),3)</f>
        <v>0</v>
      </c>
      <c r="H1140" s="332">
        <f>IF(ISBLANK(F1140),ROUND(SUMIF(Anlagenbewegungsdaten!B:B,A1140,Anlagenbewegungsdaten!D:D),2),ROUND(G1140*F1140%,2))</f>
        <v>0</v>
      </c>
      <c r="I1140" s="332">
        <f>ROUND((H1140-SUMIF(Anlagenbewegungsdaten!$B:$B,A1140,Anlagenbewegungsdaten!D:D)),3)</f>
        <v>0</v>
      </c>
      <c r="J1140" s="333" t="s">
        <v>5179</v>
      </c>
      <c r="K1140" s="333" t="s">
        <v>5193</v>
      </c>
      <c r="L1140" s="510">
        <v>14.94</v>
      </c>
      <c r="M1140" s="330">
        <f>ROUND(SUMIF(Anlagenbewegungsdaten_AV!B:B,A1140,Anlagenbewegungsdaten_AV!C:C),3)</f>
        <v>0</v>
      </c>
      <c r="N1140" s="328">
        <f>IF(ISBLANK(L1140),ROUND(SUMIF(Anlagenbewegungsdaten_AV!B:B,A1140,Anlagenbewegungsdaten_AV!D:D),2),ROUND(M1140*L1140%,2))</f>
        <v>0</v>
      </c>
      <c r="O1140" s="328">
        <f>ROUND(N1140-SUMIF(Anlagenbewegungsdaten_AV!B:B,A1140,Anlagenbewegungsdaten_AV!D:D),3)</f>
        <v>0</v>
      </c>
    </row>
    <row r="1141" spans="1:15" ht="15" customHeight="1" x14ac:dyDescent="0.25">
      <c r="A1141" s="261" t="s">
        <v>595</v>
      </c>
      <c r="B1141" s="171" t="s">
        <v>2108</v>
      </c>
      <c r="C1141" s="171" t="s">
        <v>4044</v>
      </c>
      <c r="D1141" s="172" t="s">
        <v>20</v>
      </c>
      <c r="E1141" s="171" t="s">
        <v>2486</v>
      </c>
      <c r="F1141" s="287">
        <v>20.67</v>
      </c>
      <c r="G1141" s="331">
        <f>ROUND(SUMIF(Anlagenbewegungsdaten!B:B,A1141,Anlagenbewegungsdaten!C:C),3)</f>
        <v>0</v>
      </c>
      <c r="H1141" s="332">
        <f>IF(ISBLANK(F1141),ROUND(SUMIF(Anlagenbewegungsdaten!B:B,A1141,Anlagenbewegungsdaten!D:D),2),ROUND(G1141*F1141%,2))</f>
        <v>0</v>
      </c>
      <c r="I1141" s="332">
        <f>ROUND((H1141-SUMIF(Anlagenbewegungsdaten!$B:$B,A1141,Anlagenbewegungsdaten!D:D)),3)</f>
        <v>0</v>
      </c>
      <c r="J1141" s="333" t="s">
        <v>5179</v>
      </c>
      <c r="K1141" s="333" t="s">
        <v>5193</v>
      </c>
      <c r="L1141" s="510">
        <v>16.54</v>
      </c>
      <c r="M1141" s="330">
        <f>ROUND(SUMIF(Anlagenbewegungsdaten_AV!B:B,A1141,Anlagenbewegungsdaten_AV!C:C),3)</f>
        <v>0</v>
      </c>
      <c r="N1141" s="328">
        <f>IF(ISBLANK(L1141),ROUND(SUMIF(Anlagenbewegungsdaten_AV!B:B,A1141,Anlagenbewegungsdaten_AV!D:D),2),ROUND(M1141*L1141%,2))</f>
        <v>0</v>
      </c>
      <c r="O1141" s="328">
        <f>ROUND(N1141-SUMIF(Anlagenbewegungsdaten_AV!B:B,A1141,Anlagenbewegungsdaten_AV!D:D),3)</f>
        <v>0</v>
      </c>
    </row>
    <row r="1142" spans="1:15" ht="15" customHeight="1" x14ac:dyDescent="0.25">
      <c r="A1142" s="261" t="s">
        <v>596</v>
      </c>
      <c r="B1142" s="171" t="s">
        <v>2108</v>
      </c>
      <c r="C1142" s="172" t="s">
        <v>4044</v>
      </c>
      <c r="D1142" s="172" t="s">
        <v>22</v>
      </c>
      <c r="E1142" s="172" t="s">
        <v>1560</v>
      </c>
      <c r="F1142" s="287">
        <v>21.67</v>
      </c>
      <c r="G1142" s="331">
        <f>ROUND(SUMIF(Anlagenbewegungsdaten!B:B,A1142,Anlagenbewegungsdaten!C:C),3)</f>
        <v>0</v>
      </c>
      <c r="H1142" s="332">
        <f>IF(ISBLANK(F1142),ROUND(SUMIF(Anlagenbewegungsdaten!B:B,A1142,Anlagenbewegungsdaten!D:D),2),ROUND(G1142*F1142%,2))</f>
        <v>0</v>
      </c>
      <c r="I1142" s="332">
        <f>ROUND((H1142-SUMIF(Anlagenbewegungsdaten!$B:$B,A1142,Anlagenbewegungsdaten!D:D)),3)</f>
        <v>0</v>
      </c>
      <c r="J1142" s="333" t="s">
        <v>5179</v>
      </c>
      <c r="K1142" s="333" t="s">
        <v>5193</v>
      </c>
      <c r="L1142" s="510">
        <v>17.34</v>
      </c>
      <c r="M1142" s="330">
        <f>ROUND(SUMIF(Anlagenbewegungsdaten_AV!B:B,A1142,Anlagenbewegungsdaten_AV!C:C),3)</f>
        <v>0</v>
      </c>
      <c r="N1142" s="328">
        <f>IF(ISBLANK(L1142),ROUND(SUMIF(Anlagenbewegungsdaten_AV!B:B,A1142,Anlagenbewegungsdaten_AV!D:D),2),ROUND(M1142*L1142%,2))</f>
        <v>0</v>
      </c>
      <c r="O1142" s="328">
        <f>ROUND(N1142-SUMIF(Anlagenbewegungsdaten_AV!B:B,A1142,Anlagenbewegungsdaten_AV!D:D),3)</f>
        <v>0</v>
      </c>
    </row>
    <row r="1143" spans="1:15" ht="15" customHeight="1" x14ac:dyDescent="0.25">
      <c r="A1143" s="261" t="s">
        <v>597</v>
      </c>
      <c r="B1143" s="171" t="s">
        <v>2108</v>
      </c>
      <c r="C1143" s="171" t="s">
        <v>4044</v>
      </c>
      <c r="D1143" s="172" t="s">
        <v>24</v>
      </c>
      <c r="E1143" s="171" t="s">
        <v>1563</v>
      </c>
      <c r="F1143" s="287">
        <v>21.67</v>
      </c>
      <c r="G1143" s="331">
        <f>ROUND(SUMIF(Anlagenbewegungsdaten!B:B,A1143,Anlagenbewegungsdaten!C:C),3)</f>
        <v>0</v>
      </c>
      <c r="H1143" s="332">
        <f>IF(ISBLANK(F1143),ROUND(SUMIF(Anlagenbewegungsdaten!B:B,A1143,Anlagenbewegungsdaten!D:D),2),ROUND(G1143*F1143%,2))</f>
        <v>0</v>
      </c>
      <c r="I1143" s="332">
        <f>ROUND((H1143-SUMIF(Anlagenbewegungsdaten!$B:$B,A1143,Anlagenbewegungsdaten!D:D)),3)</f>
        <v>0</v>
      </c>
      <c r="J1143" s="333" t="s">
        <v>5179</v>
      </c>
      <c r="K1143" s="333" t="s">
        <v>5193</v>
      </c>
      <c r="L1143" s="510">
        <v>17.34</v>
      </c>
      <c r="M1143" s="330">
        <f>ROUND(SUMIF(Anlagenbewegungsdaten_AV!B:B,A1143,Anlagenbewegungsdaten_AV!C:C),3)</f>
        <v>0</v>
      </c>
      <c r="N1143" s="328">
        <f>IF(ISBLANK(L1143),ROUND(SUMIF(Anlagenbewegungsdaten_AV!B:B,A1143,Anlagenbewegungsdaten_AV!D:D),2),ROUND(M1143*L1143%,2))</f>
        <v>0</v>
      </c>
      <c r="O1143" s="328">
        <f>ROUND(N1143-SUMIF(Anlagenbewegungsdaten_AV!B:B,A1143,Anlagenbewegungsdaten_AV!D:D),3)</f>
        <v>0</v>
      </c>
    </row>
    <row r="1144" spans="1:15" ht="15" customHeight="1" x14ac:dyDescent="0.25">
      <c r="A1144" s="261" t="s">
        <v>2790</v>
      </c>
      <c r="B1144" s="171" t="s">
        <v>2108</v>
      </c>
      <c r="C1144" s="171" t="s">
        <v>4044</v>
      </c>
      <c r="D1144" s="172" t="s">
        <v>2698</v>
      </c>
      <c r="E1144" s="171" t="s">
        <v>2576</v>
      </c>
      <c r="F1144" s="287">
        <v>21.64</v>
      </c>
      <c r="G1144" s="331">
        <f>ROUND(SUMIF(Anlagenbewegungsdaten!B:B,A1144,Anlagenbewegungsdaten!C:C),3)</f>
        <v>0</v>
      </c>
      <c r="H1144" s="332">
        <f>IF(ISBLANK(F1144),ROUND(SUMIF(Anlagenbewegungsdaten!B:B,A1144,Anlagenbewegungsdaten!D:D),2),ROUND(G1144*F1144%,2))</f>
        <v>0</v>
      </c>
      <c r="I1144" s="332">
        <f>ROUND((H1144-SUMIF(Anlagenbewegungsdaten!$B:$B,A1144,Anlagenbewegungsdaten!D:D)),3)</f>
        <v>0</v>
      </c>
      <c r="J1144" s="333" t="s">
        <v>5179</v>
      </c>
      <c r="K1144" s="333" t="s">
        <v>5193</v>
      </c>
      <c r="L1144" s="510">
        <v>17.309999999999999</v>
      </c>
      <c r="M1144" s="330">
        <f>ROUND(SUMIF(Anlagenbewegungsdaten_AV!B:B,A1144,Anlagenbewegungsdaten_AV!C:C),3)</f>
        <v>0</v>
      </c>
      <c r="N1144" s="328">
        <f>IF(ISBLANK(L1144),ROUND(SUMIF(Anlagenbewegungsdaten_AV!B:B,A1144,Anlagenbewegungsdaten_AV!D:D),2),ROUND(M1144*L1144%,2))</f>
        <v>0</v>
      </c>
      <c r="O1144" s="328">
        <f>ROUND(N1144-SUMIF(Anlagenbewegungsdaten_AV!B:B,A1144,Anlagenbewegungsdaten_AV!D:D),3)</f>
        <v>0</v>
      </c>
    </row>
    <row r="1145" spans="1:15" ht="15" customHeight="1" x14ac:dyDescent="0.25">
      <c r="A1145" s="261" t="s">
        <v>3534</v>
      </c>
      <c r="B1145" s="171" t="s">
        <v>2108</v>
      </c>
      <c r="C1145" s="171" t="s">
        <v>4044</v>
      </c>
      <c r="D1145" s="172" t="s">
        <v>3442</v>
      </c>
      <c r="E1145" s="171" t="s">
        <v>3320</v>
      </c>
      <c r="F1145" s="287">
        <v>21.61</v>
      </c>
      <c r="G1145" s="331">
        <f>ROUND(SUMIF(Anlagenbewegungsdaten!B:B,A1145,Anlagenbewegungsdaten!C:C),3)</f>
        <v>0</v>
      </c>
      <c r="H1145" s="332">
        <f>IF(ISBLANK(F1145),ROUND(SUMIF(Anlagenbewegungsdaten!B:B,A1145,Anlagenbewegungsdaten!D:D),2),ROUND(G1145*F1145%,2))</f>
        <v>0</v>
      </c>
      <c r="I1145" s="332">
        <f>ROUND((H1145-SUMIF(Anlagenbewegungsdaten!$B:$B,A1145,Anlagenbewegungsdaten!D:D)),3)</f>
        <v>0</v>
      </c>
      <c r="J1145" s="333" t="s">
        <v>5179</v>
      </c>
      <c r="K1145" s="333" t="s">
        <v>5193</v>
      </c>
      <c r="L1145" s="510">
        <v>17.29</v>
      </c>
      <c r="M1145" s="330">
        <f>ROUND(SUMIF(Anlagenbewegungsdaten_AV!B:B,A1145,Anlagenbewegungsdaten_AV!C:C),3)</f>
        <v>0</v>
      </c>
      <c r="N1145" s="328">
        <f>IF(ISBLANK(L1145),ROUND(SUMIF(Anlagenbewegungsdaten_AV!B:B,A1145,Anlagenbewegungsdaten_AV!D:D),2),ROUND(M1145*L1145%,2))</f>
        <v>0</v>
      </c>
      <c r="O1145" s="328">
        <f>ROUND(N1145-SUMIF(Anlagenbewegungsdaten_AV!B:B,A1145,Anlagenbewegungsdaten_AV!D:D),3)</f>
        <v>0</v>
      </c>
    </row>
    <row r="1146" spans="1:15" ht="15" customHeight="1" x14ac:dyDescent="0.25">
      <c r="A1146" s="273" t="s">
        <v>4309</v>
      </c>
      <c r="B1146" s="192" t="s">
        <v>2108</v>
      </c>
      <c r="C1146" s="192" t="s">
        <v>4044</v>
      </c>
      <c r="D1146" s="191" t="s">
        <v>4216</v>
      </c>
      <c r="E1146" s="192" t="s">
        <v>4093</v>
      </c>
      <c r="F1146" s="288">
        <v>21.58</v>
      </c>
      <c r="G1146" s="331">
        <f>ROUND(SUMIF(Anlagenbewegungsdaten!B:B,A1146,Anlagenbewegungsdaten!C:C),3)</f>
        <v>0</v>
      </c>
      <c r="H1146" s="332">
        <f>IF(ISBLANK(F1146),ROUND(SUMIF(Anlagenbewegungsdaten!B:B,A1146,Anlagenbewegungsdaten!D:D),2),ROUND(G1146*F1146%,2))</f>
        <v>0</v>
      </c>
      <c r="I1146" s="332">
        <f>ROUND((H1146-SUMIF(Anlagenbewegungsdaten!$B:$B,A1146,Anlagenbewegungsdaten!D:D)),3)</f>
        <v>0</v>
      </c>
      <c r="J1146" s="333" t="s">
        <v>5179</v>
      </c>
      <c r="K1146" s="333" t="s">
        <v>5193</v>
      </c>
      <c r="L1146" s="510">
        <v>17.260000000000002</v>
      </c>
      <c r="M1146" s="330">
        <f>ROUND(SUMIF(Anlagenbewegungsdaten_AV!B:B,A1146,Anlagenbewegungsdaten_AV!C:C),3)</f>
        <v>0</v>
      </c>
      <c r="N1146" s="328">
        <f>IF(ISBLANK(L1146),ROUND(SUMIF(Anlagenbewegungsdaten_AV!B:B,A1146,Anlagenbewegungsdaten_AV!D:D),2),ROUND(M1146*L1146%,2))</f>
        <v>0</v>
      </c>
      <c r="O1146" s="328">
        <f>ROUND(N1146-SUMIF(Anlagenbewegungsdaten_AV!B:B,A1146,Anlagenbewegungsdaten_AV!D:D),3)</f>
        <v>0</v>
      </c>
    </row>
    <row r="1147" spans="1:15" ht="15" customHeight="1" x14ac:dyDescent="0.25">
      <c r="A1147" s="261" t="s">
        <v>598</v>
      </c>
      <c r="B1147" s="172" t="s">
        <v>2108</v>
      </c>
      <c r="C1147" s="172" t="s">
        <v>4044</v>
      </c>
      <c r="D1147" s="172" t="s">
        <v>1583</v>
      </c>
      <c r="E1147" s="172" t="s">
        <v>2483</v>
      </c>
      <c r="F1147" s="287">
        <v>18.670000000000002</v>
      </c>
      <c r="G1147" s="331">
        <f>ROUND(SUMIF(Anlagenbewegungsdaten!B:B,A1147,Anlagenbewegungsdaten!C:C),3)</f>
        <v>0</v>
      </c>
      <c r="H1147" s="332">
        <f>IF(ISBLANK(F1147),ROUND(SUMIF(Anlagenbewegungsdaten!B:B,A1147,Anlagenbewegungsdaten!D:D),2),ROUND(G1147*F1147%,2))</f>
        <v>0</v>
      </c>
      <c r="I1147" s="332">
        <f>ROUND((H1147-SUMIF(Anlagenbewegungsdaten!$B:$B,A1147,Anlagenbewegungsdaten!D:D)),3)</f>
        <v>0</v>
      </c>
      <c r="J1147" s="333" t="s">
        <v>5179</v>
      </c>
      <c r="K1147" s="333" t="s">
        <v>5193</v>
      </c>
      <c r="L1147" s="510">
        <v>14.94</v>
      </c>
      <c r="M1147" s="330">
        <f>ROUND(SUMIF(Anlagenbewegungsdaten_AV!B:B,A1147,Anlagenbewegungsdaten_AV!C:C),3)</f>
        <v>0</v>
      </c>
      <c r="N1147" s="328">
        <f>IF(ISBLANK(L1147),ROUND(SUMIF(Anlagenbewegungsdaten_AV!B:B,A1147,Anlagenbewegungsdaten_AV!D:D),2),ROUND(M1147*L1147%,2))</f>
        <v>0</v>
      </c>
      <c r="O1147" s="328">
        <f>ROUND(N1147-SUMIF(Anlagenbewegungsdaten_AV!B:B,A1147,Anlagenbewegungsdaten_AV!D:D),3)</f>
        <v>0</v>
      </c>
    </row>
    <row r="1148" spans="1:15" ht="15" customHeight="1" x14ac:dyDescent="0.25">
      <c r="A1148" s="261" t="s">
        <v>599</v>
      </c>
      <c r="B1148" s="172" t="s">
        <v>2108</v>
      </c>
      <c r="C1148" s="172" t="s">
        <v>4044</v>
      </c>
      <c r="D1148" s="172" t="s">
        <v>27</v>
      </c>
      <c r="E1148" s="172" t="s">
        <v>2486</v>
      </c>
      <c r="F1148" s="287">
        <v>20.67</v>
      </c>
      <c r="G1148" s="331">
        <f>ROUND(SUMIF(Anlagenbewegungsdaten!B:B,A1148,Anlagenbewegungsdaten!C:C),3)</f>
        <v>0</v>
      </c>
      <c r="H1148" s="332">
        <f>IF(ISBLANK(F1148),ROUND(SUMIF(Anlagenbewegungsdaten!B:B,A1148,Anlagenbewegungsdaten!D:D),2),ROUND(G1148*F1148%,2))</f>
        <v>0</v>
      </c>
      <c r="I1148" s="332">
        <f>ROUND((H1148-SUMIF(Anlagenbewegungsdaten!$B:$B,A1148,Anlagenbewegungsdaten!D:D)),3)</f>
        <v>0</v>
      </c>
      <c r="J1148" s="333" t="s">
        <v>5179</v>
      </c>
      <c r="K1148" s="333" t="s">
        <v>5193</v>
      </c>
      <c r="L1148" s="510">
        <v>16.54</v>
      </c>
      <c r="M1148" s="330">
        <f>ROUND(SUMIF(Anlagenbewegungsdaten_AV!B:B,A1148,Anlagenbewegungsdaten_AV!C:C),3)</f>
        <v>0</v>
      </c>
      <c r="N1148" s="328">
        <f>IF(ISBLANK(L1148),ROUND(SUMIF(Anlagenbewegungsdaten_AV!B:B,A1148,Anlagenbewegungsdaten_AV!D:D),2),ROUND(M1148*L1148%,2))</f>
        <v>0</v>
      </c>
      <c r="O1148" s="328">
        <f>ROUND(N1148-SUMIF(Anlagenbewegungsdaten_AV!B:B,A1148,Anlagenbewegungsdaten_AV!D:D),3)</f>
        <v>0</v>
      </c>
    </row>
    <row r="1149" spans="1:15" ht="15" customHeight="1" x14ac:dyDescent="0.25">
      <c r="A1149" s="261" t="s">
        <v>600</v>
      </c>
      <c r="B1149" s="172" t="s">
        <v>2108</v>
      </c>
      <c r="C1149" s="172" t="s">
        <v>4044</v>
      </c>
      <c r="D1149" s="172" t="s">
        <v>1585</v>
      </c>
      <c r="E1149" s="172" t="s">
        <v>1560</v>
      </c>
      <c r="F1149" s="287">
        <v>21.67</v>
      </c>
      <c r="G1149" s="331">
        <f>ROUND(SUMIF(Anlagenbewegungsdaten!B:B,A1149,Anlagenbewegungsdaten!C:C),3)</f>
        <v>0</v>
      </c>
      <c r="H1149" s="332">
        <f>IF(ISBLANK(F1149),ROUND(SUMIF(Anlagenbewegungsdaten!B:B,A1149,Anlagenbewegungsdaten!D:D),2),ROUND(G1149*F1149%,2))</f>
        <v>0</v>
      </c>
      <c r="I1149" s="332">
        <f>ROUND((H1149-SUMIF(Anlagenbewegungsdaten!$B:$B,A1149,Anlagenbewegungsdaten!D:D)),3)</f>
        <v>0</v>
      </c>
      <c r="J1149" s="333" t="s">
        <v>5179</v>
      </c>
      <c r="K1149" s="333" t="s">
        <v>5193</v>
      </c>
      <c r="L1149" s="510">
        <v>17.34</v>
      </c>
      <c r="M1149" s="330">
        <f>ROUND(SUMIF(Anlagenbewegungsdaten_AV!B:B,A1149,Anlagenbewegungsdaten_AV!C:C),3)</f>
        <v>0</v>
      </c>
      <c r="N1149" s="328">
        <f>IF(ISBLANK(L1149),ROUND(SUMIF(Anlagenbewegungsdaten_AV!B:B,A1149,Anlagenbewegungsdaten_AV!D:D),2),ROUND(M1149*L1149%,2))</f>
        <v>0</v>
      </c>
      <c r="O1149" s="328">
        <f>ROUND(N1149-SUMIF(Anlagenbewegungsdaten_AV!B:B,A1149,Anlagenbewegungsdaten_AV!D:D),3)</f>
        <v>0</v>
      </c>
    </row>
    <row r="1150" spans="1:15" ht="15" customHeight="1" x14ac:dyDescent="0.25">
      <c r="A1150" s="261" t="s">
        <v>601</v>
      </c>
      <c r="B1150" s="172" t="s">
        <v>2108</v>
      </c>
      <c r="C1150" s="172" t="s">
        <v>4044</v>
      </c>
      <c r="D1150" s="172" t="s">
        <v>1587</v>
      </c>
      <c r="E1150" s="172" t="s">
        <v>1563</v>
      </c>
      <c r="F1150" s="287">
        <v>21.67</v>
      </c>
      <c r="G1150" s="331">
        <f>ROUND(SUMIF(Anlagenbewegungsdaten!B:B,A1150,Anlagenbewegungsdaten!C:C),3)</f>
        <v>0</v>
      </c>
      <c r="H1150" s="332">
        <f>IF(ISBLANK(F1150),ROUND(SUMIF(Anlagenbewegungsdaten!B:B,A1150,Anlagenbewegungsdaten!D:D),2),ROUND(G1150*F1150%,2))</f>
        <v>0</v>
      </c>
      <c r="I1150" s="332">
        <f>ROUND((H1150-SUMIF(Anlagenbewegungsdaten!$B:$B,A1150,Anlagenbewegungsdaten!D:D)),3)</f>
        <v>0</v>
      </c>
      <c r="J1150" s="333" t="s">
        <v>5179</v>
      </c>
      <c r="K1150" s="333" t="s">
        <v>5193</v>
      </c>
      <c r="L1150" s="510">
        <v>17.34</v>
      </c>
      <c r="M1150" s="330">
        <f>ROUND(SUMIF(Anlagenbewegungsdaten_AV!B:B,A1150,Anlagenbewegungsdaten_AV!C:C),3)</f>
        <v>0</v>
      </c>
      <c r="N1150" s="328">
        <f>IF(ISBLANK(L1150),ROUND(SUMIF(Anlagenbewegungsdaten_AV!B:B,A1150,Anlagenbewegungsdaten_AV!D:D),2),ROUND(M1150*L1150%,2))</f>
        <v>0</v>
      </c>
      <c r="O1150" s="328">
        <f>ROUND(N1150-SUMIF(Anlagenbewegungsdaten_AV!B:B,A1150,Anlagenbewegungsdaten_AV!D:D),3)</f>
        <v>0</v>
      </c>
    </row>
    <row r="1151" spans="1:15" ht="15" customHeight="1" x14ac:dyDescent="0.25">
      <c r="A1151" s="261" t="s">
        <v>2791</v>
      </c>
      <c r="B1151" s="172" t="s">
        <v>2108</v>
      </c>
      <c r="C1151" s="172" t="s">
        <v>4044</v>
      </c>
      <c r="D1151" s="172" t="s">
        <v>2584</v>
      </c>
      <c r="E1151" s="172" t="s">
        <v>2576</v>
      </c>
      <c r="F1151" s="287">
        <v>21.64</v>
      </c>
      <c r="G1151" s="331">
        <f>ROUND(SUMIF(Anlagenbewegungsdaten!B:B,A1151,Anlagenbewegungsdaten!C:C),3)</f>
        <v>0</v>
      </c>
      <c r="H1151" s="332">
        <f>IF(ISBLANK(F1151),ROUND(SUMIF(Anlagenbewegungsdaten!B:B,A1151,Anlagenbewegungsdaten!D:D),2),ROUND(G1151*F1151%,2))</f>
        <v>0</v>
      </c>
      <c r="I1151" s="332">
        <f>ROUND((H1151-SUMIF(Anlagenbewegungsdaten!$B:$B,A1151,Anlagenbewegungsdaten!D:D)),3)</f>
        <v>0</v>
      </c>
      <c r="J1151" s="333" t="s">
        <v>5179</v>
      </c>
      <c r="K1151" s="333" t="s">
        <v>5193</v>
      </c>
      <c r="L1151" s="510">
        <v>17.309999999999999</v>
      </c>
      <c r="M1151" s="330">
        <f>ROUND(SUMIF(Anlagenbewegungsdaten_AV!B:B,A1151,Anlagenbewegungsdaten_AV!C:C),3)</f>
        <v>0</v>
      </c>
      <c r="N1151" s="328">
        <f>IF(ISBLANK(L1151),ROUND(SUMIF(Anlagenbewegungsdaten_AV!B:B,A1151,Anlagenbewegungsdaten_AV!D:D),2),ROUND(M1151*L1151%,2))</f>
        <v>0</v>
      </c>
      <c r="O1151" s="328">
        <f>ROUND(N1151-SUMIF(Anlagenbewegungsdaten_AV!B:B,A1151,Anlagenbewegungsdaten_AV!D:D),3)</f>
        <v>0</v>
      </c>
    </row>
    <row r="1152" spans="1:15" ht="15" customHeight="1" x14ac:dyDescent="0.25">
      <c r="A1152" s="261" t="s">
        <v>3535</v>
      </c>
      <c r="B1152" s="172" t="s">
        <v>2108</v>
      </c>
      <c r="C1152" s="172" t="s">
        <v>4044</v>
      </c>
      <c r="D1152" s="172" t="s">
        <v>3328</v>
      </c>
      <c r="E1152" s="172" t="s">
        <v>3320</v>
      </c>
      <c r="F1152" s="287">
        <v>21.61</v>
      </c>
      <c r="G1152" s="331">
        <f>ROUND(SUMIF(Anlagenbewegungsdaten!B:B,A1152,Anlagenbewegungsdaten!C:C),3)</f>
        <v>0</v>
      </c>
      <c r="H1152" s="332">
        <f>IF(ISBLANK(F1152),ROUND(SUMIF(Anlagenbewegungsdaten!B:B,A1152,Anlagenbewegungsdaten!D:D),2),ROUND(G1152*F1152%,2))</f>
        <v>0</v>
      </c>
      <c r="I1152" s="332">
        <f>ROUND((H1152-SUMIF(Anlagenbewegungsdaten!$B:$B,A1152,Anlagenbewegungsdaten!D:D)),3)</f>
        <v>0</v>
      </c>
      <c r="J1152" s="333" t="s">
        <v>5179</v>
      </c>
      <c r="K1152" s="333" t="s">
        <v>5193</v>
      </c>
      <c r="L1152" s="510">
        <v>17.29</v>
      </c>
      <c r="M1152" s="330">
        <f>ROUND(SUMIF(Anlagenbewegungsdaten_AV!B:B,A1152,Anlagenbewegungsdaten_AV!C:C),3)</f>
        <v>0</v>
      </c>
      <c r="N1152" s="328">
        <f>IF(ISBLANK(L1152),ROUND(SUMIF(Anlagenbewegungsdaten_AV!B:B,A1152,Anlagenbewegungsdaten_AV!D:D),2),ROUND(M1152*L1152%,2))</f>
        <v>0</v>
      </c>
      <c r="O1152" s="328">
        <f>ROUND(N1152-SUMIF(Anlagenbewegungsdaten_AV!B:B,A1152,Anlagenbewegungsdaten_AV!D:D),3)</f>
        <v>0</v>
      </c>
    </row>
    <row r="1153" spans="1:15" ht="15" customHeight="1" x14ac:dyDescent="0.25">
      <c r="A1153" s="273" t="s">
        <v>4310</v>
      </c>
      <c r="B1153" s="191" t="s">
        <v>2108</v>
      </c>
      <c r="C1153" s="191" t="s">
        <v>4044</v>
      </c>
      <c r="D1153" s="191" t="s">
        <v>4101</v>
      </c>
      <c r="E1153" s="191" t="s">
        <v>4093</v>
      </c>
      <c r="F1153" s="288">
        <v>21.58</v>
      </c>
      <c r="G1153" s="331">
        <f>ROUND(SUMIF(Anlagenbewegungsdaten!B:B,A1153,Anlagenbewegungsdaten!C:C),3)</f>
        <v>0</v>
      </c>
      <c r="H1153" s="332">
        <f>IF(ISBLANK(F1153),ROUND(SUMIF(Anlagenbewegungsdaten!B:B,A1153,Anlagenbewegungsdaten!D:D),2),ROUND(G1153*F1153%,2))</f>
        <v>0</v>
      </c>
      <c r="I1153" s="332">
        <f>ROUND((H1153-SUMIF(Anlagenbewegungsdaten!$B:$B,A1153,Anlagenbewegungsdaten!D:D)),3)</f>
        <v>0</v>
      </c>
      <c r="J1153" s="333" t="s">
        <v>5179</v>
      </c>
      <c r="K1153" s="333" t="s">
        <v>5193</v>
      </c>
      <c r="L1153" s="510">
        <v>17.260000000000002</v>
      </c>
      <c r="M1153" s="330">
        <f>ROUND(SUMIF(Anlagenbewegungsdaten_AV!B:B,A1153,Anlagenbewegungsdaten_AV!C:C),3)</f>
        <v>0</v>
      </c>
      <c r="N1153" s="328">
        <f>IF(ISBLANK(L1153),ROUND(SUMIF(Anlagenbewegungsdaten_AV!B:B,A1153,Anlagenbewegungsdaten_AV!D:D),2),ROUND(M1153*L1153%,2))</f>
        <v>0</v>
      </c>
      <c r="O1153" s="328">
        <f>ROUND(N1153-SUMIF(Anlagenbewegungsdaten_AV!B:B,A1153,Anlagenbewegungsdaten_AV!D:D),3)</f>
        <v>0</v>
      </c>
    </row>
    <row r="1154" spans="1:15" ht="15" customHeight="1" x14ac:dyDescent="0.25">
      <c r="A1154" s="261" t="s">
        <v>602</v>
      </c>
      <c r="B1154" s="172" t="s">
        <v>2108</v>
      </c>
      <c r="C1154" s="172" t="s">
        <v>4044</v>
      </c>
      <c r="D1154" s="172" t="s">
        <v>1589</v>
      </c>
      <c r="E1154" s="172" t="s">
        <v>2483</v>
      </c>
      <c r="F1154" s="287">
        <v>19.670000000000002</v>
      </c>
      <c r="G1154" s="331">
        <f>ROUND(SUMIF(Anlagenbewegungsdaten!B:B,A1154,Anlagenbewegungsdaten!C:C),3)</f>
        <v>0</v>
      </c>
      <c r="H1154" s="332">
        <f>IF(ISBLANK(F1154),ROUND(SUMIF(Anlagenbewegungsdaten!B:B,A1154,Anlagenbewegungsdaten!D:D),2),ROUND(G1154*F1154%,2))</f>
        <v>0</v>
      </c>
      <c r="I1154" s="332">
        <f>ROUND((H1154-SUMIF(Anlagenbewegungsdaten!$B:$B,A1154,Anlagenbewegungsdaten!D:D)),3)</f>
        <v>0</v>
      </c>
      <c r="J1154" s="333" t="s">
        <v>5179</v>
      </c>
      <c r="K1154" s="333" t="s">
        <v>5193</v>
      </c>
      <c r="L1154" s="510">
        <v>15.74</v>
      </c>
      <c r="M1154" s="330">
        <f>ROUND(SUMIF(Anlagenbewegungsdaten_AV!B:B,A1154,Anlagenbewegungsdaten_AV!C:C),3)</f>
        <v>0</v>
      </c>
      <c r="N1154" s="328">
        <f>IF(ISBLANK(L1154),ROUND(SUMIF(Anlagenbewegungsdaten_AV!B:B,A1154,Anlagenbewegungsdaten_AV!D:D),2),ROUND(M1154*L1154%,2))</f>
        <v>0</v>
      </c>
      <c r="O1154" s="328">
        <f>ROUND(N1154-SUMIF(Anlagenbewegungsdaten_AV!B:B,A1154,Anlagenbewegungsdaten_AV!D:D),3)</f>
        <v>0</v>
      </c>
    </row>
    <row r="1155" spans="1:15" ht="15" customHeight="1" x14ac:dyDescent="0.25">
      <c r="A1155" s="261" t="s">
        <v>603</v>
      </c>
      <c r="B1155" s="172" t="s">
        <v>2108</v>
      </c>
      <c r="C1155" s="172" t="s">
        <v>4044</v>
      </c>
      <c r="D1155" s="172" t="s">
        <v>32</v>
      </c>
      <c r="E1155" s="172" t="s">
        <v>2486</v>
      </c>
      <c r="F1155" s="287">
        <v>21.67</v>
      </c>
      <c r="G1155" s="331">
        <f>ROUND(SUMIF(Anlagenbewegungsdaten!B:B,A1155,Anlagenbewegungsdaten!C:C),3)</f>
        <v>0</v>
      </c>
      <c r="H1155" s="332">
        <f>IF(ISBLANK(F1155),ROUND(SUMIF(Anlagenbewegungsdaten!B:B,A1155,Anlagenbewegungsdaten!D:D),2),ROUND(G1155*F1155%,2))</f>
        <v>0</v>
      </c>
      <c r="I1155" s="332">
        <f>ROUND((H1155-SUMIF(Anlagenbewegungsdaten!$B:$B,A1155,Anlagenbewegungsdaten!D:D)),3)</f>
        <v>0</v>
      </c>
      <c r="J1155" s="333" t="s">
        <v>5179</v>
      </c>
      <c r="K1155" s="333" t="s">
        <v>5193</v>
      </c>
      <c r="L1155" s="510">
        <v>17.34</v>
      </c>
      <c r="M1155" s="330">
        <f>ROUND(SUMIF(Anlagenbewegungsdaten_AV!B:B,A1155,Anlagenbewegungsdaten_AV!C:C),3)</f>
        <v>0</v>
      </c>
      <c r="N1155" s="328">
        <f>IF(ISBLANK(L1155),ROUND(SUMIF(Anlagenbewegungsdaten_AV!B:B,A1155,Anlagenbewegungsdaten_AV!D:D),2),ROUND(M1155*L1155%,2))</f>
        <v>0</v>
      </c>
      <c r="O1155" s="328">
        <f>ROUND(N1155-SUMIF(Anlagenbewegungsdaten_AV!B:B,A1155,Anlagenbewegungsdaten_AV!D:D),3)</f>
        <v>0</v>
      </c>
    </row>
    <row r="1156" spans="1:15" ht="15" customHeight="1" x14ac:dyDescent="0.25">
      <c r="A1156" s="261" t="s">
        <v>604</v>
      </c>
      <c r="B1156" s="172" t="s">
        <v>2108</v>
      </c>
      <c r="C1156" s="172" t="s">
        <v>4044</v>
      </c>
      <c r="D1156" s="182" t="s">
        <v>1591</v>
      </c>
      <c r="E1156" s="172" t="s">
        <v>1560</v>
      </c>
      <c r="F1156" s="287">
        <v>22.67</v>
      </c>
      <c r="G1156" s="331">
        <f>ROUND(SUMIF(Anlagenbewegungsdaten!B:B,A1156,Anlagenbewegungsdaten!C:C),3)</f>
        <v>0</v>
      </c>
      <c r="H1156" s="332">
        <f>IF(ISBLANK(F1156),ROUND(SUMIF(Anlagenbewegungsdaten!B:B,A1156,Anlagenbewegungsdaten!D:D),2),ROUND(G1156*F1156%,2))</f>
        <v>0</v>
      </c>
      <c r="I1156" s="332">
        <f>ROUND((H1156-SUMIF(Anlagenbewegungsdaten!$B:$B,A1156,Anlagenbewegungsdaten!D:D)),3)</f>
        <v>0</v>
      </c>
      <c r="J1156" s="333" t="s">
        <v>5179</v>
      </c>
      <c r="K1156" s="333" t="s">
        <v>5193</v>
      </c>
      <c r="L1156" s="510">
        <v>18.14</v>
      </c>
      <c r="M1156" s="330">
        <f>ROUND(SUMIF(Anlagenbewegungsdaten_AV!B:B,A1156,Anlagenbewegungsdaten_AV!C:C),3)</f>
        <v>0</v>
      </c>
      <c r="N1156" s="328">
        <f>IF(ISBLANK(L1156),ROUND(SUMIF(Anlagenbewegungsdaten_AV!B:B,A1156,Anlagenbewegungsdaten_AV!D:D),2),ROUND(M1156*L1156%,2))</f>
        <v>0</v>
      </c>
      <c r="O1156" s="328">
        <f>ROUND(N1156-SUMIF(Anlagenbewegungsdaten_AV!B:B,A1156,Anlagenbewegungsdaten_AV!D:D),3)</f>
        <v>0</v>
      </c>
    </row>
    <row r="1157" spans="1:15" ht="15" customHeight="1" x14ac:dyDescent="0.25">
      <c r="A1157" s="261" t="s">
        <v>605</v>
      </c>
      <c r="B1157" s="172" t="s">
        <v>2108</v>
      </c>
      <c r="C1157" s="172" t="s">
        <v>4044</v>
      </c>
      <c r="D1157" s="172" t="s">
        <v>1593</v>
      </c>
      <c r="E1157" s="172" t="s">
        <v>1563</v>
      </c>
      <c r="F1157" s="287">
        <v>22.67</v>
      </c>
      <c r="G1157" s="331">
        <f>ROUND(SUMIF(Anlagenbewegungsdaten!B:B,A1157,Anlagenbewegungsdaten!C:C),3)</f>
        <v>0</v>
      </c>
      <c r="H1157" s="332">
        <f>IF(ISBLANK(F1157),ROUND(SUMIF(Anlagenbewegungsdaten!B:B,A1157,Anlagenbewegungsdaten!D:D),2),ROUND(G1157*F1157%,2))</f>
        <v>0</v>
      </c>
      <c r="I1157" s="332">
        <f>ROUND((H1157-SUMIF(Anlagenbewegungsdaten!$B:$B,A1157,Anlagenbewegungsdaten!D:D)),3)</f>
        <v>0</v>
      </c>
      <c r="J1157" s="333" t="s">
        <v>5179</v>
      </c>
      <c r="K1157" s="333" t="s">
        <v>5193</v>
      </c>
      <c r="L1157" s="510">
        <v>18.14</v>
      </c>
      <c r="M1157" s="330">
        <f>ROUND(SUMIF(Anlagenbewegungsdaten_AV!B:B,A1157,Anlagenbewegungsdaten_AV!C:C),3)</f>
        <v>0</v>
      </c>
      <c r="N1157" s="328">
        <f>IF(ISBLANK(L1157),ROUND(SUMIF(Anlagenbewegungsdaten_AV!B:B,A1157,Anlagenbewegungsdaten_AV!D:D),2),ROUND(M1157*L1157%,2))</f>
        <v>0</v>
      </c>
      <c r="O1157" s="328">
        <f>ROUND(N1157-SUMIF(Anlagenbewegungsdaten_AV!B:B,A1157,Anlagenbewegungsdaten_AV!D:D),3)</f>
        <v>0</v>
      </c>
    </row>
    <row r="1158" spans="1:15" ht="15" customHeight="1" x14ac:dyDescent="0.25">
      <c r="A1158" s="261" t="s">
        <v>2792</v>
      </c>
      <c r="B1158" s="172" t="s">
        <v>2108</v>
      </c>
      <c r="C1158" s="172" t="s">
        <v>4044</v>
      </c>
      <c r="D1158" s="172" t="s">
        <v>2586</v>
      </c>
      <c r="E1158" s="172" t="s">
        <v>2576</v>
      </c>
      <c r="F1158" s="287">
        <v>22.64</v>
      </c>
      <c r="G1158" s="331">
        <f>ROUND(SUMIF(Anlagenbewegungsdaten!B:B,A1158,Anlagenbewegungsdaten!C:C),3)</f>
        <v>0</v>
      </c>
      <c r="H1158" s="332">
        <f>IF(ISBLANK(F1158),ROUND(SUMIF(Anlagenbewegungsdaten!B:B,A1158,Anlagenbewegungsdaten!D:D),2),ROUND(G1158*F1158%,2))</f>
        <v>0</v>
      </c>
      <c r="I1158" s="332">
        <f>ROUND((H1158-SUMIF(Anlagenbewegungsdaten!$B:$B,A1158,Anlagenbewegungsdaten!D:D)),3)</f>
        <v>0</v>
      </c>
      <c r="J1158" s="333" t="s">
        <v>5179</v>
      </c>
      <c r="K1158" s="333" t="s">
        <v>5193</v>
      </c>
      <c r="L1158" s="510">
        <v>18.11</v>
      </c>
      <c r="M1158" s="330">
        <f>ROUND(SUMIF(Anlagenbewegungsdaten_AV!B:B,A1158,Anlagenbewegungsdaten_AV!C:C),3)</f>
        <v>0</v>
      </c>
      <c r="N1158" s="328">
        <f>IF(ISBLANK(L1158),ROUND(SUMIF(Anlagenbewegungsdaten_AV!B:B,A1158,Anlagenbewegungsdaten_AV!D:D),2),ROUND(M1158*L1158%,2))</f>
        <v>0</v>
      </c>
      <c r="O1158" s="328">
        <f>ROUND(N1158-SUMIF(Anlagenbewegungsdaten_AV!B:B,A1158,Anlagenbewegungsdaten_AV!D:D),3)</f>
        <v>0</v>
      </c>
    </row>
    <row r="1159" spans="1:15" ht="15" customHeight="1" x14ac:dyDescent="0.25">
      <c r="A1159" s="261" t="s">
        <v>3536</v>
      </c>
      <c r="B1159" s="172" t="s">
        <v>2108</v>
      </c>
      <c r="C1159" s="172" t="s">
        <v>4044</v>
      </c>
      <c r="D1159" s="172" t="s">
        <v>3330</v>
      </c>
      <c r="E1159" s="172" t="s">
        <v>3320</v>
      </c>
      <c r="F1159" s="287">
        <v>22.61</v>
      </c>
      <c r="G1159" s="331">
        <f>ROUND(SUMIF(Anlagenbewegungsdaten!B:B,A1159,Anlagenbewegungsdaten!C:C),3)</f>
        <v>0</v>
      </c>
      <c r="H1159" s="332">
        <f>IF(ISBLANK(F1159),ROUND(SUMIF(Anlagenbewegungsdaten!B:B,A1159,Anlagenbewegungsdaten!D:D),2),ROUND(G1159*F1159%,2))</f>
        <v>0</v>
      </c>
      <c r="I1159" s="332">
        <f>ROUND((H1159-SUMIF(Anlagenbewegungsdaten!$B:$B,A1159,Anlagenbewegungsdaten!D:D)),3)</f>
        <v>0</v>
      </c>
      <c r="J1159" s="333" t="s">
        <v>5179</v>
      </c>
      <c r="K1159" s="333" t="s">
        <v>5193</v>
      </c>
      <c r="L1159" s="510">
        <v>18.09</v>
      </c>
      <c r="M1159" s="330">
        <f>ROUND(SUMIF(Anlagenbewegungsdaten_AV!B:B,A1159,Anlagenbewegungsdaten_AV!C:C),3)</f>
        <v>0</v>
      </c>
      <c r="N1159" s="328">
        <f>IF(ISBLANK(L1159),ROUND(SUMIF(Anlagenbewegungsdaten_AV!B:B,A1159,Anlagenbewegungsdaten_AV!D:D),2),ROUND(M1159*L1159%,2))</f>
        <v>0</v>
      </c>
      <c r="O1159" s="328">
        <f>ROUND(N1159-SUMIF(Anlagenbewegungsdaten_AV!B:B,A1159,Anlagenbewegungsdaten_AV!D:D),3)</f>
        <v>0</v>
      </c>
    </row>
    <row r="1160" spans="1:15" ht="15" customHeight="1" x14ac:dyDescent="0.25">
      <c r="A1160" s="273" t="s">
        <v>4311</v>
      </c>
      <c r="B1160" s="191" t="s">
        <v>2108</v>
      </c>
      <c r="C1160" s="191" t="s">
        <v>4044</v>
      </c>
      <c r="D1160" s="191" t="s">
        <v>4103</v>
      </c>
      <c r="E1160" s="191" t="s">
        <v>4093</v>
      </c>
      <c r="F1160" s="288">
        <v>22.58</v>
      </c>
      <c r="G1160" s="331">
        <f>ROUND(SUMIF(Anlagenbewegungsdaten!B:B,A1160,Anlagenbewegungsdaten!C:C),3)</f>
        <v>0</v>
      </c>
      <c r="H1160" s="332">
        <f>IF(ISBLANK(F1160),ROUND(SUMIF(Anlagenbewegungsdaten!B:B,A1160,Anlagenbewegungsdaten!D:D),2),ROUND(G1160*F1160%,2))</f>
        <v>0</v>
      </c>
      <c r="I1160" s="332">
        <f>ROUND((H1160-SUMIF(Anlagenbewegungsdaten!$B:$B,A1160,Anlagenbewegungsdaten!D:D)),3)</f>
        <v>0</v>
      </c>
      <c r="J1160" s="333" t="s">
        <v>5179</v>
      </c>
      <c r="K1160" s="333" t="s">
        <v>5193</v>
      </c>
      <c r="L1160" s="510">
        <v>18.059999999999999</v>
      </c>
      <c r="M1160" s="330">
        <f>ROUND(SUMIF(Anlagenbewegungsdaten_AV!B:B,A1160,Anlagenbewegungsdaten_AV!C:C),3)</f>
        <v>0</v>
      </c>
      <c r="N1160" s="328">
        <f>IF(ISBLANK(L1160),ROUND(SUMIF(Anlagenbewegungsdaten_AV!B:B,A1160,Anlagenbewegungsdaten_AV!D:D),2),ROUND(M1160*L1160%,2))</f>
        <v>0</v>
      </c>
      <c r="O1160" s="328">
        <f>ROUND(N1160-SUMIF(Anlagenbewegungsdaten_AV!B:B,A1160,Anlagenbewegungsdaten_AV!D:D),3)</f>
        <v>0</v>
      </c>
    </row>
    <row r="1161" spans="1:15" ht="15" customHeight="1" x14ac:dyDescent="0.25">
      <c r="A1161" s="261" t="s">
        <v>606</v>
      </c>
      <c r="B1161" s="172" t="s">
        <v>2108</v>
      </c>
      <c r="C1161" s="172" t="s">
        <v>4044</v>
      </c>
      <c r="D1161" s="172" t="s">
        <v>1595</v>
      </c>
      <c r="E1161" s="172" t="s">
        <v>2483</v>
      </c>
      <c r="F1161" s="287">
        <v>22.67</v>
      </c>
      <c r="G1161" s="331">
        <f>ROUND(SUMIF(Anlagenbewegungsdaten!B:B,A1161,Anlagenbewegungsdaten!C:C),3)</f>
        <v>0</v>
      </c>
      <c r="H1161" s="332">
        <f>IF(ISBLANK(F1161),ROUND(SUMIF(Anlagenbewegungsdaten!B:B,A1161,Anlagenbewegungsdaten!D:D),2),ROUND(G1161*F1161%,2))</f>
        <v>0</v>
      </c>
      <c r="I1161" s="332">
        <f>ROUND((H1161-SUMIF(Anlagenbewegungsdaten!$B:$B,A1161,Anlagenbewegungsdaten!D:D)),3)</f>
        <v>0</v>
      </c>
      <c r="J1161" s="333" t="s">
        <v>5179</v>
      </c>
      <c r="K1161" s="333" t="s">
        <v>5193</v>
      </c>
      <c r="L1161" s="510">
        <v>18.14</v>
      </c>
      <c r="M1161" s="330">
        <f>ROUND(SUMIF(Anlagenbewegungsdaten_AV!B:B,A1161,Anlagenbewegungsdaten_AV!C:C),3)</f>
        <v>0</v>
      </c>
      <c r="N1161" s="328">
        <f>IF(ISBLANK(L1161),ROUND(SUMIF(Anlagenbewegungsdaten_AV!B:B,A1161,Anlagenbewegungsdaten_AV!D:D),2),ROUND(M1161*L1161%,2))</f>
        <v>0</v>
      </c>
      <c r="O1161" s="328">
        <f>ROUND(N1161-SUMIF(Anlagenbewegungsdaten_AV!B:B,A1161,Anlagenbewegungsdaten_AV!D:D),3)</f>
        <v>0</v>
      </c>
    </row>
    <row r="1162" spans="1:15" ht="15" customHeight="1" x14ac:dyDescent="0.25">
      <c r="A1162" s="261" t="s">
        <v>607</v>
      </c>
      <c r="B1162" s="172" t="s">
        <v>2108</v>
      </c>
      <c r="C1162" s="172" t="s">
        <v>4044</v>
      </c>
      <c r="D1162" s="172" t="s">
        <v>37</v>
      </c>
      <c r="E1162" s="172" t="s">
        <v>2486</v>
      </c>
      <c r="F1162" s="287">
        <v>24.67</v>
      </c>
      <c r="G1162" s="331">
        <f>ROUND(SUMIF(Anlagenbewegungsdaten!B:B,A1162,Anlagenbewegungsdaten!C:C),3)</f>
        <v>0</v>
      </c>
      <c r="H1162" s="332">
        <f>IF(ISBLANK(F1162),ROUND(SUMIF(Anlagenbewegungsdaten!B:B,A1162,Anlagenbewegungsdaten!D:D),2),ROUND(G1162*F1162%,2))</f>
        <v>0</v>
      </c>
      <c r="I1162" s="332">
        <f>ROUND((H1162-SUMIF(Anlagenbewegungsdaten!$B:$B,A1162,Anlagenbewegungsdaten!D:D)),3)</f>
        <v>0</v>
      </c>
      <c r="J1162" s="333" t="s">
        <v>5179</v>
      </c>
      <c r="K1162" s="333" t="s">
        <v>5193</v>
      </c>
      <c r="L1162" s="510">
        <v>19.739999999999998</v>
      </c>
      <c r="M1162" s="330">
        <f>ROUND(SUMIF(Anlagenbewegungsdaten_AV!B:B,A1162,Anlagenbewegungsdaten_AV!C:C),3)</f>
        <v>0</v>
      </c>
      <c r="N1162" s="328">
        <f>IF(ISBLANK(L1162),ROUND(SUMIF(Anlagenbewegungsdaten_AV!B:B,A1162,Anlagenbewegungsdaten_AV!D:D),2),ROUND(M1162*L1162%,2))</f>
        <v>0</v>
      </c>
      <c r="O1162" s="328">
        <f>ROUND(N1162-SUMIF(Anlagenbewegungsdaten_AV!B:B,A1162,Anlagenbewegungsdaten_AV!D:D),3)</f>
        <v>0</v>
      </c>
    </row>
    <row r="1163" spans="1:15" ht="15" customHeight="1" x14ac:dyDescent="0.25">
      <c r="A1163" s="261" t="s">
        <v>608</v>
      </c>
      <c r="B1163" s="172" t="s">
        <v>2108</v>
      </c>
      <c r="C1163" s="172" t="s">
        <v>4044</v>
      </c>
      <c r="D1163" s="172" t="s">
        <v>1597</v>
      </c>
      <c r="E1163" s="172" t="s">
        <v>1560</v>
      </c>
      <c r="F1163" s="287">
        <v>25.67</v>
      </c>
      <c r="G1163" s="331">
        <f>ROUND(SUMIF(Anlagenbewegungsdaten!B:B,A1163,Anlagenbewegungsdaten!C:C),3)</f>
        <v>0</v>
      </c>
      <c r="H1163" s="332">
        <f>IF(ISBLANK(F1163),ROUND(SUMIF(Anlagenbewegungsdaten!B:B,A1163,Anlagenbewegungsdaten!D:D),2),ROUND(G1163*F1163%,2))</f>
        <v>0</v>
      </c>
      <c r="I1163" s="332">
        <f>ROUND((H1163-SUMIF(Anlagenbewegungsdaten!$B:$B,A1163,Anlagenbewegungsdaten!D:D)),3)</f>
        <v>0</v>
      </c>
      <c r="J1163" s="333" t="s">
        <v>5179</v>
      </c>
      <c r="K1163" s="333" t="s">
        <v>5193</v>
      </c>
      <c r="L1163" s="510">
        <v>20.54</v>
      </c>
      <c r="M1163" s="330">
        <f>ROUND(SUMIF(Anlagenbewegungsdaten_AV!B:B,A1163,Anlagenbewegungsdaten_AV!C:C),3)</f>
        <v>0</v>
      </c>
      <c r="N1163" s="328">
        <f>IF(ISBLANK(L1163),ROUND(SUMIF(Anlagenbewegungsdaten_AV!B:B,A1163,Anlagenbewegungsdaten_AV!D:D),2),ROUND(M1163*L1163%,2))</f>
        <v>0</v>
      </c>
      <c r="O1163" s="328">
        <f>ROUND(N1163-SUMIF(Anlagenbewegungsdaten_AV!B:B,A1163,Anlagenbewegungsdaten_AV!D:D),3)</f>
        <v>0</v>
      </c>
    </row>
    <row r="1164" spans="1:15" ht="15" customHeight="1" x14ac:dyDescent="0.25">
      <c r="A1164" s="261" t="s">
        <v>609</v>
      </c>
      <c r="B1164" s="172" t="s">
        <v>2108</v>
      </c>
      <c r="C1164" s="172" t="s">
        <v>4044</v>
      </c>
      <c r="D1164" s="172" t="s">
        <v>40</v>
      </c>
      <c r="E1164" s="172" t="s">
        <v>1563</v>
      </c>
      <c r="F1164" s="287">
        <v>25.67</v>
      </c>
      <c r="G1164" s="331">
        <f>ROUND(SUMIF(Anlagenbewegungsdaten!B:B,A1164,Anlagenbewegungsdaten!C:C),3)</f>
        <v>0</v>
      </c>
      <c r="H1164" s="332">
        <f>IF(ISBLANK(F1164),ROUND(SUMIF(Anlagenbewegungsdaten!B:B,A1164,Anlagenbewegungsdaten!D:D),2),ROUND(G1164*F1164%,2))</f>
        <v>0</v>
      </c>
      <c r="I1164" s="332">
        <f>ROUND((H1164-SUMIF(Anlagenbewegungsdaten!$B:$B,A1164,Anlagenbewegungsdaten!D:D)),3)</f>
        <v>0</v>
      </c>
      <c r="J1164" s="333" t="s">
        <v>5179</v>
      </c>
      <c r="K1164" s="333" t="s">
        <v>5193</v>
      </c>
      <c r="L1164" s="510">
        <v>20.54</v>
      </c>
      <c r="M1164" s="330">
        <f>ROUND(SUMIF(Anlagenbewegungsdaten_AV!B:B,A1164,Anlagenbewegungsdaten_AV!C:C),3)</f>
        <v>0</v>
      </c>
      <c r="N1164" s="328">
        <f>IF(ISBLANK(L1164),ROUND(SUMIF(Anlagenbewegungsdaten_AV!B:B,A1164,Anlagenbewegungsdaten_AV!D:D),2),ROUND(M1164*L1164%,2))</f>
        <v>0</v>
      </c>
      <c r="O1164" s="328">
        <f>ROUND(N1164-SUMIF(Anlagenbewegungsdaten_AV!B:B,A1164,Anlagenbewegungsdaten_AV!D:D),3)</f>
        <v>0</v>
      </c>
    </row>
    <row r="1165" spans="1:15" ht="15" customHeight="1" x14ac:dyDescent="0.25">
      <c r="A1165" s="261" t="s">
        <v>2793</v>
      </c>
      <c r="B1165" s="172" t="s">
        <v>2108</v>
      </c>
      <c r="C1165" s="172" t="s">
        <v>4044</v>
      </c>
      <c r="D1165" s="172" t="s">
        <v>2702</v>
      </c>
      <c r="E1165" s="172" t="s">
        <v>2576</v>
      </c>
      <c r="F1165" s="287">
        <v>25.64</v>
      </c>
      <c r="G1165" s="331">
        <f>ROUND(SUMIF(Anlagenbewegungsdaten!B:B,A1165,Anlagenbewegungsdaten!C:C),3)</f>
        <v>0</v>
      </c>
      <c r="H1165" s="332">
        <f>IF(ISBLANK(F1165),ROUND(SUMIF(Anlagenbewegungsdaten!B:B,A1165,Anlagenbewegungsdaten!D:D),2),ROUND(G1165*F1165%,2))</f>
        <v>0</v>
      </c>
      <c r="I1165" s="332">
        <f>ROUND((H1165-SUMIF(Anlagenbewegungsdaten!$B:$B,A1165,Anlagenbewegungsdaten!D:D)),3)</f>
        <v>0</v>
      </c>
      <c r="J1165" s="333" t="s">
        <v>5179</v>
      </c>
      <c r="K1165" s="333" t="s">
        <v>5193</v>
      </c>
      <c r="L1165" s="510">
        <v>20.51</v>
      </c>
      <c r="M1165" s="330">
        <f>ROUND(SUMIF(Anlagenbewegungsdaten_AV!B:B,A1165,Anlagenbewegungsdaten_AV!C:C),3)</f>
        <v>0</v>
      </c>
      <c r="N1165" s="328">
        <f>IF(ISBLANK(L1165),ROUND(SUMIF(Anlagenbewegungsdaten_AV!B:B,A1165,Anlagenbewegungsdaten_AV!D:D),2),ROUND(M1165*L1165%,2))</f>
        <v>0</v>
      </c>
      <c r="O1165" s="328">
        <f>ROUND(N1165-SUMIF(Anlagenbewegungsdaten_AV!B:B,A1165,Anlagenbewegungsdaten_AV!D:D),3)</f>
        <v>0</v>
      </c>
    </row>
    <row r="1166" spans="1:15" ht="15" customHeight="1" x14ac:dyDescent="0.25">
      <c r="A1166" s="261" t="s">
        <v>3537</v>
      </c>
      <c r="B1166" s="172" t="s">
        <v>2108</v>
      </c>
      <c r="C1166" s="172" t="s">
        <v>4044</v>
      </c>
      <c r="D1166" s="172" t="s">
        <v>3446</v>
      </c>
      <c r="E1166" s="172" t="s">
        <v>3320</v>
      </c>
      <c r="F1166" s="287">
        <v>25.61</v>
      </c>
      <c r="G1166" s="331">
        <f>ROUND(SUMIF(Anlagenbewegungsdaten!B:B,A1166,Anlagenbewegungsdaten!C:C),3)</f>
        <v>0</v>
      </c>
      <c r="H1166" s="332">
        <f>IF(ISBLANK(F1166),ROUND(SUMIF(Anlagenbewegungsdaten!B:B,A1166,Anlagenbewegungsdaten!D:D),2),ROUND(G1166*F1166%,2))</f>
        <v>0</v>
      </c>
      <c r="I1166" s="332">
        <f>ROUND((H1166-SUMIF(Anlagenbewegungsdaten!$B:$B,A1166,Anlagenbewegungsdaten!D:D)),3)</f>
        <v>0</v>
      </c>
      <c r="J1166" s="333" t="s">
        <v>5179</v>
      </c>
      <c r="K1166" s="333" t="s">
        <v>5193</v>
      </c>
      <c r="L1166" s="510">
        <v>20.49</v>
      </c>
      <c r="M1166" s="330">
        <f>ROUND(SUMIF(Anlagenbewegungsdaten_AV!B:B,A1166,Anlagenbewegungsdaten_AV!C:C),3)</f>
        <v>0</v>
      </c>
      <c r="N1166" s="328">
        <f>IF(ISBLANK(L1166),ROUND(SUMIF(Anlagenbewegungsdaten_AV!B:B,A1166,Anlagenbewegungsdaten_AV!D:D),2),ROUND(M1166*L1166%,2))</f>
        <v>0</v>
      </c>
      <c r="O1166" s="328">
        <f>ROUND(N1166-SUMIF(Anlagenbewegungsdaten_AV!B:B,A1166,Anlagenbewegungsdaten_AV!D:D),3)</f>
        <v>0</v>
      </c>
    </row>
    <row r="1167" spans="1:15" ht="15" customHeight="1" x14ac:dyDescent="0.25">
      <c r="A1167" s="273" t="s">
        <v>4312</v>
      </c>
      <c r="B1167" s="191" t="s">
        <v>2108</v>
      </c>
      <c r="C1167" s="191" t="s">
        <v>4044</v>
      </c>
      <c r="D1167" s="191" t="s">
        <v>4220</v>
      </c>
      <c r="E1167" s="191" t="s">
        <v>4093</v>
      </c>
      <c r="F1167" s="288">
        <v>25.58</v>
      </c>
      <c r="G1167" s="331">
        <f>ROUND(SUMIF(Anlagenbewegungsdaten!B:B,A1167,Anlagenbewegungsdaten!C:C),3)</f>
        <v>0</v>
      </c>
      <c r="H1167" s="332">
        <f>IF(ISBLANK(F1167),ROUND(SUMIF(Anlagenbewegungsdaten!B:B,A1167,Anlagenbewegungsdaten!D:D),2),ROUND(G1167*F1167%,2))</f>
        <v>0</v>
      </c>
      <c r="I1167" s="332">
        <f>ROUND((H1167-SUMIF(Anlagenbewegungsdaten!$B:$B,A1167,Anlagenbewegungsdaten!D:D)),3)</f>
        <v>0</v>
      </c>
      <c r="J1167" s="333" t="s">
        <v>5179</v>
      </c>
      <c r="K1167" s="333" t="s">
        <v>5193</v>
      </c>
      <c r="L1167" s="510">
        <v>20.46</v>
      </c>
      <c r="M1167" s="330">
        <f>ROUND(SUMIF(Anlagenbewegungsdaten_AV!B:B,A1167,Anlagenbewegungsdaten_AV!C:C),3)</f>
        <v>0</v>
      </c>
      <c r="N1167" s="328">
        <f>IF(ISBLANK(L1167),ROUND(SUMIF(Anlagenbewegungsdaten_AV!B:B,A1167,Anlagenbewegungsdaten_AV!D:D),2),ROUND(M1167*L1167%,2))</f>
        <v>0</v>
      </c>
      <c r="O1167" s="328">
        <f>ROUND(N1167-SUMIF(Anlagenbewegungsdaten_AV!B:B,A1167,Anlagenbewegungsdaten_AV!D:D),3)</f>
        <v>0</v>
      </c>
    </row>
    <row r="1168" spans="1:15" ht="15" customHeight="1" x14ac:dyDescent="0.25">
      <c r="A1168" s="261" t="s">
        <v>610</v>
      </c>
      <c r="B1168" s="172" t="s">
        <v>2108</v>
      </c>
      <c r="C1168" s="172" t="s">
        <v>4044</v>
      </c>
      <c r="D1168" s="172" t="s">
        <v>1601</v>
      </c>
      <c r="E1168" s="172" t="s">
        <v>2483</v>
      </c>
      <c r="F1168" s="287">
        <v>23.67</v>
      </c>
      <c r="G1168" s="331">
        <f>ROUND(SUMIF(Anlagenbewegungsdaten!B:B,A1168,Anlagenbewegungsdaten!C:C),3)</f>
        <v>0</v>
      </c>
      <c r="H1168" s="332">
        <f>IF(ISBLANK(F1168),ROUND(SUMIF(Anlagenbewegungsdaten!B:B,A1168,Anlagenbewegungsdaten!D:D),2),ROUND(G1168*F1168%,2))</f>
        <v>0</v>
      </c>
      <c r="I1168" s="332">
        <f>ROUND((H1168-SUMIF(Anlagenbewegungsdaten!$B:$B,A1168,Anlagenbewegungsdaten!D:D)),3)</f>
        <v>0</v>
      </c>
      <c r="J1168" s="333" t="s">
        <v>5179</v>
      </c>
      <c r="K1168" s="333" t="s">
        <v>5193</v>
      </c>
      <c r="L1168" s="510">
        <v>18.940000000000001</v>
      </c>
      <c r="M1168" s="330">
        <f>ROUND(SUMIF(Anlagenbewegungsdaten_AV!B:B,A1168,Anlagenbewegungsdaten_AV!C:C),3)</f>
        <v>0</v>
      </c>
      <c r="N1168" s="328">
        <f>IF(ISBLANK(L1168),ROUND(SUMIF(Anlagenbewegungsdaten_AV!B:B,A1168,Anlagenbewegungsdaten_AV!D:D),2),ROUND(M1168*L1168%,2))</f>
        <v>0</v>
      </c>
      <c r="O1168" s="328">
        <f>ROUND(N1168-SUMIF(Anlagenbewegungsdaten_AV!B:B,A1168,Anlagenbewegungsdaten_AV!D:D),3)</f>
        <v>0</v>
      </c>
    </row>
    <row r="1169" spans="1:15" ht="15" customHeight="1" x14ac:dyDescent="0.25">
      <c r="A1169" s="261" t="s">
        <v>611</v>
      </c>
      <c r="B1169" s="172" t="s">
        <v>2108</v>
      </c>
      <c r="C1169" s="172" t="s">
        <v>4044</v>
      </c>
      <c r="D1169" s="172" t="s">
        <v>43</v>
      </c>
      <c r="E1169" s="172" t="s">
        <v>2486</v>
      </c>
      <c r="F1169" s="287">
        <v>25.67</v>
      </c>
      <c r="G1169" s="331">
        <f>ROUND(SUMIF(Anlagenbewegungsdaten!B:B,A1169,Anlagenbewegungsdaten!C:C),3)</f>
        <v>0</v>
      </c>
      <c r="H1169" s="332">
        <f>IF(ISBLANK(F1169),ROUND(SUMIF(Anlagenbewegungsdaten!B:B,A1169,Anlagenbewegungsdaten!D:D),2),ROUND(G1169*F1169%,2))</f>
        <v>0</v>
      </c>
      <c r="I1169" s="332">
        <f>ROUND((H1169-SUMIF(Anlagenbewegungsdaten!$B:$B,A1169,Anlagenbewegungsdaten!D:D)),3)</f>
        <v>0</v>
      </c>
      <c r="J1169" s="333" t="s">
        <v>5179</v>
      </c>
      <c r="K1169" s="333" t="s">
        <v>5193</v>
      </c>
      <c r="L1169" s="510">
        <v>20.54</v>
      </c>
      <c r="M1169" s="330">
        <f>ROUND(SUMIF(Anlagenbewegungsdaten_AV!B:B,A1169,Anlagenbewegungsdaten_AV!C:C),3)</f>
        <v>0</v>
      </c>
      <c r="N1169" s="328">
        <f>IF(ISBLANK(L1169),ROUND(SUMIF(Anlagenbewegungsdaten_AV!B:B,A1169,Anlagenbewegungsdaten_AV!D:D),2),ROUND(M1169*L1169%,2))</f>
        <v>0</v>
      </c>
      <c r="O1169" s="328">
        <f>ROUND(N1169-SUMIF(Anlagenbewegungsdaten_AV!B:B,A1169,Anlagenbewegungsdaten_AV!D:D),3)</f>
        <v>0</v>
      </c>
    </row>
    <row r="1170" spans="1:15" ht="15" customHeight="1" x14ac:dyDescent="0.25">
      <c r="A1170" s="261" t="s">
        <v>612</v>
      </c>
      <c r="B1170" s="172" t="s">
        <v>2108</v>
      </c>
      <c r="C1170" s="172" t="s">
        <v>4044</v>
      </c>
      <c r="D1170" s="182" t="s">
        <v>1603</v>
      </c>
      <c r="E1170" s="172" t="s">
        <v>1560</v>
      </c>
      <c r="F1170" s="287">
        <v>26.67</v>
      </c>
      <c r="G1170" s="331">
        <f>ROUND(SUMIF(Anlagenbewegungsdaten!B:B,A1170,Anlagenbewegungsdaten!C:C),3)</f>
        <v>0</v>
      </c>
      <c r="H1170" s="332">
        <f>IF(ISBLANK(F1170),ROUND(SUMIF(Anlagenbewegungsdaten!B:B,A1170,Anlagenbewegungsdaten!D:D),2),ROUND(G1170*F1170%,2))</f>
        <v>0</v>
      </c>
      <c r="I1170" s="332">
        <f>ROUND((H1170-SUMIF(Anlagenbewegungsdaten!$B:$B,A1170,Anlagenbewegungsdaten!D:D)),3)</f>
        <v>0</v>
      </c>
      <c r="J1170" s="333" t="s">
        <v>5179</v>
      </c>
      <c r="K1170" s="333" t="s">
        <v>5193</v>
      </c>
      <c r="L1170" s="510">
        <v>21.34</v>
      </c>
      <c r="M1170" s="330">
        <f>ROUND(SUMIF(Anlagenbewegungsdaten_AV!B:B,A1170,Anlagenbewegungsdaten_AV!C:C),3)</f>
        <v>0</v>
      </c>
      <c r="N1170" s="328">
        <f>IF(ISBLANK(L1170),ROUND(SUMIF(Anlagenbewegungsdaten_AV!B:B,A1170,Anlagenbewegungsdaten_AV!D:D),2),ROUND(M1170*L1170%,2))</f>
        <v>0</v>
      </c>
      <c r="O1170" s="328">
        <f>ROUND(N1170-SUMIF(Anlagenbewegungsdaten_AV!B:B,A1170,Anlagenbewegungsdaten_AV!D:D),3)</f>
        <v>0</v>
      </c>
    </row>
    <row r="1171" spans="1:15" ht="15" customHeight="1" x14ac:dyDescent="0.25">
      <c r="A1171" s="261" t="s">
        <v>613</v>
      </c>
      <c r="B1171" s="172" t="s">
        <v>2108</v>
      </c>
      <c r="C1171" s="172" t="s">
        <v>4044</v>
      </c>
      <c r="D1171" s="172" t="s">
        <v>1605</v>
      </c>
      <c r="E1171" s="172" t="s">
        <v>1563</v>
      </c>
      <c r="F1171" s="287">
        <v>26.67</v>
      </c>
      <c r="G1171" s="331">
        <f>ROUND(SUMIF(Anlagenbewegungsdaten!B:B,A1171,Anlagenbewegungsdaten!C:C),3)</f>
        <v>0</v>
      </c>
      <c r="H1171" s="332">
        <f>IF(ISBLANK(F1171),ROUND(SUMIF(Anlagenbewegungsdaten!B:B,A1171,Anlagenbewegungsdaten!D:D),2),ROUND(G1171*F1171%,2))</f>
        <v>0</v>
      </c>
      <c r="I1171" s="332">
        <f>ROUND((H1171-SUMIF(Anlagenbewegungsdaten!$B:$B,A1171,Anlagenbewegungsdaten!D:D)),3)</f>
        <v>0</v>
      </c>
      <c r="J1171" s="333" t="s">
        <v>5179</v>
      </c>
      <c r="K1171" s="333" t="s">
        <v>5193</v>
      </c>
      <c r="L1171" s="510">
        <v>21.34</v>
      </c>
      <c r="M1171" s="330">
        <f>ROUND(SUMIF(Anlagenbewegungsdaten_AV!B:B,A1171,Anlagenbewegungsdaten_AV!C:C),3)</f>
        <v>0</v>
      </c>
      <c r="N1171" s="328">
        <f>IF(ISBLANK(L1171),ROUND(SUMIF(Anlagenbewegungsdaten_AV!B:B,A1171,Anlagenbewegungsdaten_AV!D:D),2),ROUND(M1171*L1171%,2))</f>
        <v>0</v>
      </c>
      <c r="O1171" s="328">
        <f>ROUND(N1171-SUMIF(Anlagenbewegungsdaten_AV!B:B,A1171,Anlagenbewegungsdaten_AV!D:D),3)</f>
        <v>0</v>
      </c>
    </row>
    <row r="1172" spans="1:15" ht="15" customHeight="1" x14ac:dyDescent="0.25">
      <c r="A1172" s="261" t="s">
        <v>2794</v>
      </c>
      <c r="B1172" s="172" t="s">
        <v>2108</v>
      </c>
      <c r="C1172" s="172" t="s">
        <v>4044</v>
      </c>
      <c r="D1172" s="172" t="s">
        <v>2590</v>
      </c>
      <c r="E1172" s="172" t="s">
        <v>2576</v>
      </c>
      <c r="F1172" s="287">
        <v>26.64</v>
      </c>
      <c r="G1172" s="331">
        <f>ROUND(SUMIF(Anlagenbewegungsdaten!B:B,A1172,Anlagenbewegungsdaten!C:C),3)</f>
        <v>0</v>
      </c>
      <c r="H1172" s="332">
        <f>IF(ISBLANK(F1172),ROUND(SUMIF(Anlagenbewegungsdaten!B:B,A1172,Anlagenbewegungsdaten!D:D),2),ROUND(G1172*F1172%,2))</f>
        <v>0</v>
      </c>
      <c r="I1172" s="332">
        <f>ROUND((H1172-SUMIF(Anlagenbewegungsdaten!$B:$B,A1172,Anlagenbewegungsdaten!D:D)),3)</f>
        <v>0</v>
      </c>
      <c r="J1172" s="333" t="s">
        <v>5179</v>
      </c>
      <c r="K1172" s="333" t="s">
        <v>5193</v>
      </c>
      <c r="L1172" s="510">
        <v>21.31</v>
      </c>
      <c r="M1172" s="330">
        <f>ROUND(SUMIF(Anlagenbewegungsdaten_AV!B:B,A1172,Anlagenbewegungsdaten_AV!C:C),3)</f>
        <v>0</v>
      </c>
      <c r="N1172" s="328">
        <f>IF(ISBLANK(L1172),ROUND(SUMIF(Anlagenbewegungsdaten_AV!B:B,A1172,Anlagenbewegungsdaten_AV!D:D),2),ROUND(M1172*L1172%,2))</f>
        <v>0</v>
      </c>
      <c r="O1172" s="328">
        <f>ROUND(N1172-SUMIF(Anlagenbewegungsdaten_AV!B:B,A1172,Anlagenbewegungsdaten_AV!D:D),3)</f>
        <v>0</v>
      </c>
    </row>
    <row r="1173" spans="1:15" ht="15" customHeight="1" x14ac:dyDescent="0.25">
      <c r="A1173" s="261" t="s">
        <v>3538</v>
      </c>
      <c r="B1173" s="172" t="s">
        <v>2108</v>
      </c>
      <c r="C1173" s="172" t="s">
        <v>4044</v>
      </c>
      <c r="D1173" s="172" t="s">
        <v>3334</v>
      </c>
      <c r="E1173" s="172" t="s">
        <v>3320</v>
      </c>
      <c r="F1173" s="287">
        <v>26.61</v>
      </c>
      <c r="G1173" s="331">
        <f>ROUND(SUMIF(Anlagenbewegungsdaten!B:B,A1173,Anlagenbewegungsdaten!C:C),3)</f>
        <v>0</v>
      </c>
      <c r="H1173" s="332">
        <f>IF(ISBLANK(F1173),ROUND(SUMIF(Anlagenbewegungsdaten!B:B,A1173,Anlagenbewegungsdaten!D:D),2),ROUND(G1173*F1173%,2))</f>
        <v>0</v>
      </c>
      <c r="I1173" s="332">
        <f>ROUND((H1173-SUMIF(Anlagenbewegungsdaten!$B:$B,A1173,Anlagenbewegungsdaten!D:D)),3)</f>
        <v>0</v>
      </c>
      <c r="J1173" s="333" t="s">
        <v>5179</v>
      </c>
      <c r="K1173" s="333" t="s">
        <v>5193</v>
      </c>
      <c r="L1173" s="510">
        <v>21.29</v>
      </c>
      <c r="M1173" s="330">
        <f>ROUND(SUMIF(Anlagenbewegungsdaten_AV!B:B,A1173,Anlagenbewegungsdaten_AV!C:C),3)</f>
        <v>0</v>
      </c>
      <c r="N1173" s="328">
        <f>IF(ISBLANK(L1173),ROUND(SUMIF(Anlagenbewegungsdaten_AV!B:B,A1173,Anlagenbewegungsdaten_AV!D:D),2),ROUND(M1173*L1173%,2))</f>
        <v>0</v>
      </c>
      <c r="O1173" s="328">
        <f>ROUND(N1173-SUMIF(Anlagenbewegungsdaten_AV!B:B,A1173,Anlagenbewegungsdaten_AV!D:D),3)</f>
        <v>0</v>
      </c>
    </row>
    <row r="1174" spans="1:15" ht="15" customHeight="1" x14ac:dyDescent="0.25">
      <c r="A1174" s="273" t="s">
        <v>4313</v>
      </c>
      <c r="B1174" s="191" t="s">
        <v>2108</v>
      </c>
      <c r="C1174" s="191" t="s">
        <v>4044</v>
      </c>
      <c r="D1174" s="191" t="s">
        <v>4107</v>
      </c>
      <c r="E1174" s="191" t="s">
        <v>4093</v>
      </c>
      <c r="F1174" s="288">
        <v>26.58</v>
      </c>
      <c r="G1174" s="331">
        <f>ROUND(SUMIF(Anlagenbewegungsdaten!B:B,A1174,Anlagenbewegungsdaten!C:C),3)</f>
        <v>0</v>
      </c>
      <c r="H1174" s="332">
        <f>IF(ISBLANK(F1174),ROUND(SUMIF(Anlagenbewegungsdaten!B:B,A1174,Anlagenbewegungsdaten!D:D),2),ROUND(G1174*F1174%,2))</f>
        <v>0</v>
      </c>
      <c r="I1174" s="332">
        <f>ROUND((H1174-SUMIF(Anlagenbewegungsdaten!$B:$B,A1174,Anlagenbewegungsdaten!D:D)),3)</f>
        <v>0</v>
      </c>
      <c r="J1174" s="333" t="s">
        <v>5179</v>
      </c>
      <c r="K1174" s="333" t="s">
        <v>5193</v>
      </c>
      <c r="L1174" s="510">
        <v>21.26</v>
      </c>
      <c r="M1174" s="330">
        <f>ROUND(SUMIF(Anlagenbewegungsdaten_AV!B:B,A1174,Anlagenbewegungsdaten_AV!C:C),3)</f>
        <v>0</v>
      </c>
      <c r="N1174" s="328">
        <f>IF(ISBLANK(L1174),ROUND(SUMIF(Anlagenbewegungsdaten_AV!B:B,A1174,Anlagenbewegungsdaten_AV!D:D),2),ROUND(M1174*L1174%,2))</f>
        <v>0</v>
      </c>
      <c r="O1174" s="328">
        <f>ROUND(N1174-SUMIF(Anlagenbewegungsdaten_AV!B:B,A1174,Anlagenbewegungsdaten_AV!D:D),3)</f>
        <v>0</v>
      </c>
    </row>
    <row r="1175" spans="1:15" ht="15" customHeight="1" x14ac:dyDescent="0.25">
      <c r="A1175" s="261" t="s">
        <v>614</v>
      </c>
      <c r="B1175" s="172" t="s">
        <v>2108</v>
      </c>
      <c r="C1175" s="172" t="s">
        <v>4044</v>
      </c>
      <c r="D1175" s="172" t="s">
        <v>1607</v>
      </c>
      <c r="E1175" s="172" t="s">
        <v>2483</v>
      </c>
      <c r="F1175" s="287">
        <v>20.67</v>
      </c>
      <c r="G1175" s="331">
        <f>ROUND(SUMIF(Anlagenbewegungsdaten!B:B,A1175,Anlagenbewegungsdaten!C:C),3)</f>
        <v>0</v>
      </c>
      <c r="H1175" s="332">
        <f>IF(ISBLANK(F1175),ROUND(SUMIF(Anlagenbewegungsdaten!B:B,A1175,Anlagenbewegungsdaten!D:D),2),ROUND(G1175*F1175%,2))</f>
        <v>0</v>
      </c>
      <c r="I1175" s="332">
        <f>ROUND((H1175-SUMIF(Anlagenbewegungsdaten!$B:$B,A1175,Anlagenbewegungsdaten!D:D)),3)</f>
        <v>0</v>
      </c>
      <c r="J1175" s="333" t="s">
        <v>5179</v>
      </c>
      <c r="K1175" s="333" t="s">
        <v>5193</v>
      </c>
      <c r="L1175" s="510">
        <v>16.54</v>
      </c>
      <c r="M1175" s="330">
        <f>ROUND(SUMIF(Anlagenbewegungsdaten_AV!B:B,A1175,Anlagenbewegungsdaten_AV!C:C),3)</f>
        <v>0</v>
      </c>
      <c r="N1175" s="328">
        <f>IF(ISBLANK(L1175),ROUND(SUMIF(Anlagenbewegungsdaten_AV!B:B,A1175,Anlagenbewegungsdaten_AV!D:D),2),ROUND(M1175*L1175%,2))</f>
        <v>0</v>
      </c>
      <c r="O1175" s="328">
        <f>ROUND(N1175-SUMIF(Anlagenbewegungsdaten_AV!B:B,A1175,Anlagenbewegungsdaten_AV!D:D),3)</f>
        <v>0</v>
      </c>
    </row>
    <row r="1176" spans="1:15" ht="15" customHeight="1" x14ac:dyDescent="0.25">
      <c r="A1176" s="261" t="s">
        <v>615</v>
      </c>
      <c r="B1176" s="172" t="s">
        <v>2108</v>
      </c>
      <c r="C1176" s="172" t="s">
        <v>4044</v>
      </c>
      <c r="D1176" s="172" t="s">
        <v>48</v>
      </c>
      <c r="E1176" s="172" t="s">
        <v>2486</v>
      </c>
      <c r="F1176" s="287">
        <v>22.67</v>
      </c>
      <c r="G1176" s="331">
        <f>ROUND(SUMIF(Anlagenbewegungsdaten!B:B,A1176,Anlagenbewegungsdaten!C:C),3)</f>
        <v>0</v>
      </c>
      <c r="H1176" s="332">
        <f>IF(ISBLANK(F1176),ROUND(SUMIF(Anlagenbewegungsdaten!B:B,A1176,Anlagenbewegungsdaten!D:D),2),ROUND(G1176*F1176%,2))</f>
        <v>0</v>
      </c>
      <c r="I1176" s="332">
        <f>ROUND((H1176-SUMIF(Anlagenbewegungsdaten!$B:$B,A1176,Anlagenbewegungsdaten!D:D)),3)</f>
        <v>0</v>
      </c>
      <c r="J1176" s="333" t="s">
        <v>5179</v>
      </c>
      <c r="K1176" s="333" t="s">
        <v>5193</v>
      </c>
      <c r="L1176" s="510">
        <v>18.14</v>
      </c>
      <c r="M1176" s="330">
        <f>ROUND(SUMIF(Anlagenbewegungsdaten_AV!B:B,A1176,Anlagenbewegungsdaten_AV!C:C),3)</f>
        <v>0</v>
      </c>
      <c r="N1176" s="328">
        <f>IF(ISBLANK(L1176),ROUND(SUMIF(Anlagenbewegungsdaten_AV!B:B,A1176,Anlagenbewegungsdaten_AV!D:D),2),ROUND(M1176*L1176%,2))</f>
        <v>0</v>
      </c>
      <c r="O1176" s="328">
        <f>ROUND(N1176-SUMIF(Anlagenbewegungsdaten_AV!B:B,A1176,Anlagenbewegungsdaten_AV!D:D),3)</f>
        <v>0</v>
      </c>
    </row>
    <row r="1177" spans="1:15" ht="15" customHeight="1" x14ac:dyDescent="0.25">
      <c r="A1177" s="261" t="s">
        <v>616</v>
      </c>
      <c r="B1177" s="172" t="s">
        <v>2108</v>
      </c>
      <c r="C1177" s="172" t="s">
        <v>4044</v>
      </c>
      <c r="D1177" s="172" t="s">
        <v>1609</v>
      </c>
      <c r="E1177" s="172" t="s">
        <v>1560</v>
      </c>
      <c r="F1177" s="287">
        <v>23.67</v>
      </c>
      <c r="G1177" s="331">
        <f>ROUND(SUMIF(Anlagenbewegungsdaten!B:B,A1177,Anlagenbewegungsdaten!C:C),3)</f>
        <v>0</v>
      </c>
      <c r="H1177" s="332">
        <f>IF(ISBLANK(F1177),ROUND(SUMIF(Anlagenbewegungsdaten!B:B,A1177,Anlagenbewegungsdaten!D:D),2),ROUND(G1177*F1177%,2))</f>
        <v>0</v>
      </c>
      <c r="I1177" s="332">
        <f>ROUND((H1177-SUMIF(Anlagenbewegungsdaten!$B:$B,A1177,Anlagenbewegungsdaten!D:D)),3)</f>
        <v>0</v>
      </c>
      <c r="J1177" s="333" t="s">
        <v>5179</v>
      </c>
      <c r="K1177" s="333" t="s">
        <v>5193</v>
      </c>
      <c r="L1177" s="510">
        <v>18.940000000000001</v>
      </c>
      <c r="M1177" s="330">
        <f>ROUND(SUMIF(Anlagenbewegungsdaten_AV!B:B,A1177,Anlagenbewegungsdaten_AV!C:C),3)</f>
        <v>0</v>
      </c>
      <c r="N1177" s="328">
        <f>IF(ISBLANK(L1177),ROUND(SUMIF(Anlagenbewegungsdaten_AV!B:B,A1177,Anlagenbewegungsdaten_AV!D:D),2),ROUND(M1177*L1177%,2))</f>
        <v>0</v>
      </c>
      <c r="O1177" s="328">
        <f>ROUND(N1177-SUMIF(Anlagenbewegungsdaten_AV!B:B,A1177,Anlagenbewegungsdaten_AV!D:D),3)</f>
        <v>0</v>
      </c>
    </row>
    <row r="1178" spans="1:15" ht="15" customHeight="1" x14ac:dyDescent="0.25">
      <c r="A1178" s="261" t="s">
        <v>617</v>
      </c>
      <c r="B1178" s="172" t="s">
        <v>2108</v>
      </c>
      <c r="C1178" s="172" t="s">
        <v>4044</v>
      </c>
      <c r="D1178" s="172" t="s">
        <v>1611</v>
      </c>
      <c r="E1178" s="172" t="s">
        <v>1563</v>
      </c>
      <c r="F1178" s="287">
        <v>23.67</v>
      </c>
      <c r="G1178" s="331">
        <f>ROUND(SUMIF(Anlagenbewegungsdaten!B:B,A1178,Anlagenbewegungsdaten!C:C),3)</f>
        <v>0</v>
      </c>
      <c r="H1178" s="332">
        <f>IF(ISBLANK(F1178),ROUND(SUMIF(Anlagenbewegungsdaten!B:B,A1178,Anlagenbewegungsdaten!D:D),2),ROUND(G1178*F1178%,2))</f>
        <v>0</v>
      </c>
      <c r="I1178" s="332">
        <f>ROUND((H1178-SUMIF(Anlagenbewegungsdaten!$B:$B,A1178,Anlagenbewegungsdaten!D:D)),3)</f>
        <v>0</v>
      </c>
      <c r="J1178" s="333" t="s">
        <v>5179</v>
      </c>
      <c r="K1178" s="333" t="s">
        <v>5193</v>
      </c>
      <c r="L1178" s="510">
        <v>18.940000000000001</v>
      </c>
      <c r="M1178" s="330">
        <f>ROUND(SUMIF(Anlagenbewegungsdaten_AV!B:B,A1178,Anlagenbewegungsdaten_AV!C:C),3)</f>
        <v>0</v>
      </c>
      <c r="N1178" s="328">
        <f>IF(ISBLANK(L1178),ROUND(SUMIF(Anlagenbewegungsdaten_AV!B:B,A1178,Anlagenbewegungsdaten_AV!D:D),2),ROUND(M1178*L1178%,2))</f>
        <v>0</v>
      </c>
      <c r="O1178" s="328">
        <f>ROUND(N1178-SUMIF(Anlagenbewegungsdaten_AV!B:B,A1178,Anlagenbewegungsdaten_AV!D:D),3)</f>
        <v>0</v>
      </c>
    </row>
    <row r="1179" spans="1:15" ht="15" customHeight="1" x14ac:dyDescent="0.25">
      <c r="A1179" s="261" t="s">
        <v>2795</v>
      </c>
      <c r="B1179" s="172" t="s">
        <v>2108</v>
      </c>
      <c r="C1179" s="172" t="s">
        <v>4044</v>
      </c>
      <c r="D1179" s="172" t="s">
        <v>2592</v>
      </c>
      <c r="E1179" s="172" t="s">
        <v>2576</v>
      </c>
      <c r="F1179" s="287">
        <v>23.64</v>
      </c>
      <c r="G1179" s="331">
        <f>ROUND(SUMIF(Anlagenbewegungsdaten!B:B,A1179,Anlagenbewegungsdaten!C:C),3)</f>
        <v>0</v>
      </c>
      <c r="H1179" s="332">
        <f>IF(ISBLANK(F1179),ROUND(SUMIF(Anlagenbewegungsdaten!B:B,A1179,Anlagenbewegungsdaten!D:D),2),ROUND(G1179*F1179%,2))</f>
        <v>0</v>
      </c>
      <c r="I1179" s="332">
        <f>ROUND((H1179-SUMIF(Anlagenbewegungsdaten!$B:$B,A1179,Anlagenbewegungsdaten!D:D)),3)</f>
        <v>0</v>
      </c>
      <c r="J1179" s="333" t="s">
        <v>5179</v>
      </c>
      <c r="K1179" s="333" t="s">
        <v>5193</v>
      </c>
      <c r="L1179" s="510">
        <v>18.91</v>
      </c>
      <c r="M1179" s="330">
        <f>ROUND(SUMIF(Anlagenbewegungsdaten_AV!B:B,A1179,Anlagenbewegungsdaten_AV!C:C),3)</f>
        <v>0</v>
      </c>
      <c r="N1179" s="328">
        <f>IF(ISBLANK(L1179),ROUND(SUMIF(Anlagenbewegungsdaten_AV!B:B,A1179,Anlagenbewegungsdaten_AV!D:D),2),ROUND(M1179*L1179%,2))</f>
        <v>0</v>
      </c>
      <c r="O1179" s="328">
        <f>ROUND(N1179-SUMIF(Anlagenbewegungsdaten_AV!B:B,A1179,Anlagenbewegungsdaten_AV!D:D),3)</f>
        <v>0</v>
      </c>
    </row>
    <row r="1180" spans="1:15" ht="15" customHeight="1" x14ac:dyDescent="0.25">
      <c r="A1180" s="261" t="s">
        <v>3539</v>
      </c>
      <c r="B1180" s="172" t="s">
        <v>2108</v>
      </c>
      <c r="C1180" s="172" t="s">
        <v>4044</v>
      </c>
      <c r="D1180" s="172" t="s">
        <v>3336</v>
      </c>
      <c r="E1180" s="172" t="s">
        <v>3320</v>
      </c>
      <c r="F1180" s="287">
        <v>23.61</v>
      </c>
      <c r="G1180" s="331">
        <f>ROUND(SUMIF(Anlagenbewegungsdaten!B:B,A1180,Anlagenbewegungsdaten!C:C),3)</f>
        <v>0</v>
      </c>
      <c r="H1180" s="332">
        <f>IF(ISBLANK(F1180),ROUND(SUMIF(Anlagenbewegungsdaten!B:B,A1180,Anlagenbewegungsdaten!D:D),2),ROUND(G1180*F1180%,2))</f>
        <v>0</v>
      </c>
      <c r="I1180" s="332">
        <f>ROUND((H1180-SUMIF(Anlagenbewegungsdaten!$B:$B,A1180,Anlagenbewegungsdaten!D:D)),3)</f>
        <v>0</v>
      </c>
      <c r="J1180" s="333" t="s">
        <v>5179</v>
      </c>
      <c r="K1180" s="333" t="s">
        <v>5193</v>
      </c>
      <c r="L1180" s="510">
        <v>18.89</v>
      </c>
      <c r="M1180" s="330">
        <f>ROUND(SUMIF(Anlagenbewegungsdaten_AV!B:B,A1180,Anlagenbewegungsdaten_AV!C:C),3)</f>
        <v>0</v>
      </c>
      <c r="N1180" s="328">
        <f>IF(ISBLANK(L1180),ROUND(SUMIF(Anlagenbewegungsdaten_AV!B:B,A1180,Anlagenbewegungsdaten_AV!D:D),2),ROUND(M1180*L1180%,2))</f>
        <v>0</v>
      </c>
      <c r="O1180" s="328">
        <f>ROUND(N1180-SUMIF(Anlagenbewegungsdaten_AV!B:B,A1180,Anlagenbewegungsdaten_AV!D:D),3)</f>
        <v>0</v>
      </c>
    </row>
    <row r="1181" spans="1:15" ht="15" customHeight="1" x14ac:dyDescent="0.25">
      <c r="A1181" s="273" t="s">
        <v>4314</v>
      </c>
      <c r="B1181" s="191" t="s">
        <v>2108</v>
      </c>
      <c r="C1181" s="191" t="s">
        <v>4044</v>
      </c>
      <c r="D1181" s="191" t="s">
        <v>4109</v>
      </c>
      <c r="E1181" s="191" t="s">
        <v>4093</v>
      </c>
      <c r="F1181" s="288">
        <v>23.58</v>
      </c>
      <c r="G1181" s="331">
        <f>ROUND(SUMIF(Anlagenbewegungsdaten!B:B,A1181,Anlagenbewegungsdaten!C:C),3)</f>
        <v>0</v>
      </c>
      <c r="H1181" s="332">
        <f>IF(ISBLANK(F1181),ROUND(SUMIF(Anlagenbewegungsdaten!B:B,A1181,Anlagenbewegungsdaten!D:D),2),ROUND(G1181*F1181%,2))</f>
        <v>0</v>
      </c>
      <c r="I1181" s="332">
        <f>ROUND((H1181-SUMIF(Anlagenbewegungsdaten!$B:$B,A1181,Anlagenbewegungsdaten!D:D)),3)</f>
        <v>0</v>
      </c>
      <c r="J1181" s="333" t="s">
        <v>5179</v>
      </c>
      <c r="K1181" s="333" t="s">
        <v>5193</v>
      </c>
      <c r="L1181" s="510">
        <v>18.86</v>
      </c>
      <c r="M1181" s="330">
        <f>ROUND(SUMIF(Anlagenbewegungsdaten_AV!B:B,A1181,Anlagenbewegungsdaten_AV!C:C),3)</f>
        <v>0</v>
      </c>
      <c r="N1181" s="328">
        <f>IF(ISBLANK(L1181),ROUND(SUMIF(Anlagenbewegungsdaten_AV!B:B,A1181,Anlagenbewegungsdaten_AV!D:D),2),ROUND(M1181*L1181%,2))</f>
        <v>0</v>
      </c>
      <c r="O1181" s="328">
        <f>ROUND(N1181-SUMIF(Anlagenbewegungsdaten_AV!B:B,A1181,Anlagenbewegungsdaten_AV!D:D),3)</f>
        <v>0</v>
      </c>
    </row>
    <row r="1182" spans="1:15" ht="15" customHeight="1" x14ac:dyDescent="0.25">
      <c r="A1182" s="261" t="s">
        <v>618</v>
      </c>
      <c r="B1182" s="172" t="s">
        <v>2108</v>
      </c>
      <c r="C1182" s="172" t="s">
        <v>4044</v>
      </c>
      <c r="D1182" s="172" t="s">
        <v>1613</v>
      </c>
      <c r="E1182" s="172" t="s">
        <v>2483</v>
      </c>
      <c r="F1182" s="287">
        <v>21.67</v>
      </c>
      <c r="G1182" s="331">
        <f>ROUND(SUMIF(Anlagenbewegungsdaten!B:B,A1182,Anlagenbewegungsdaten!C:C),3)</f>
        <v>0</v>
      </c>
      <c r="H1182" s="332">
        <f>IF(ISBLANK(F1182),ROUND(SUMIF(Anlagenbewegungsdaten!B:B,A1182,Anlagenbewegungsdaten!D:D),2),ROUND(G1182*F1182%,2))</f>
        <v>0</v>
      </c>
      <c r="I1182" s="332">
        <f>ROUND((H1182-SUMIF(Anlagenbewegungsdaten!$B:$B,A1182,Anlagenbewegungsdaten!D:D)),3)</f>
        <v>0</v>
      </c>
      <c r="J1182" s="333" t="s">
        <v>5179</v>
      </c>
      <c r="K1182" s="333" t="s">
        <v>5193</v>
      </c>
      <c r="L1182" s="510">
        <v>17.34</v>
      </c>
      <c r="M1182" s="330">
        <f>ROUND(SUMIF(Anlagenbewegungsdaten_AV!B:B,A1182,Anlagenbewegungsdaten_AV!C:C),3)</f>
        <v>0</v>
      </c>
      <c r="N1182" s="328">
        <f>IF(ISBLANK(L1182),ROUND(SUMIF(Anlagenbewegungsdaten_AV!B:B,A1182,Anlagenbewegungsdaten_AV!D:D),2),ROUND(M1182*L1182%,2))</f>
        <v>0</v>
      </c>
      <c r="O1182" s="328">
        <f>ROUND(N1182-SUMIF(Anlagenbewegungsdaten_AV!B:B,A1182,Anlagenbewegungsdaten_AV!D:D),3)</f>
        <v>0</v>
      </c>
    </row>
    <row r="1183" spans="1:15" ht="15" customHeight="1" x14ac:dyDescent="0.25">
      <c r="A1183" s="261" t="s">
        <v>619</v>
      </c>
      <c r="B1183" s="172" t="s">
        <v>2108</v>
      </c>
      <c r="C1183" s="172" t="s">
        <v>4044</v>
      </c>
      <c r="D1183" s="172" t="s">
        <v>53</v>
      </c>
      <c r="E1183" s="172" t="s">
        <v>2486</v>
      </c>
      <c r="F1183" s="287">
        <v>23.67</v>
      </c>
      <c r="G1183" s="331">
        <f>ROUND(SUMIF(Anlagenbewegungsdaten!B:B,A1183,Anlagenbewegungsdaten!C:C),3)</f>
        <v>0</v>
      </c>
      <c r="H1183" s="332">
        <f>IF(ISBLANK(F1183),ROUND(SUMIF(Anlagenbewegungsdaten!B:B,A1183,Anlagenbewegungsdaten!D:D),2),ROUND(G1183*F1183%,2))</f>
        <v>0</v>
      </c>
      <c r="I1183" s="332">
        <f>ROUND((H1183-SUMIF(Anlagenbewegungsdaten!$B:$B,A1183,Anlagenbewegungsdaten!D:D)),3)</f>
        <v>0</v>
      </c>
      <c r="J1183" s="333" t="s">
        <v>5179</v>
      </c>
      <c r="K1183" s="333" t="s">
        <v>5193</v>
      </c>
      <c r="L1183" s="510">
        <v>18.940000000000001</v>
      </c>
      <c r="M1183" s="330">
        <f>ROUND(SUMIF(Anlagenbewegungsdaten_AV!B:B,A1183,Anlagenbewegungsdaten_AV!C:C),3)</f>
        <v>0</v>
      </c>
      <c r="N1183" s="328">
        <f>IF(ISBLANK(L1183),ROUND(SUMIF(Anlagenbewegungsdaten_AV!B:B,A1183,Anlagenbewegungsdaten_AV!D:D),2),ROUND(M1183*L1183%,2))</f>
        <v>0</v>
      </c>
      <c r="O1183" s="328">
        <f>ROUND(N1183-SUMIF(Anlagenbewegungsdaten_AV!B:B,A1183,Anlagenbewegungsdaten_AV!D:D),3)</f>
        <v>0</v>
      </c>
    </row>
    <row r="1184" spans="1:15" ht="15" customHeight="1" x14ac:dyDescent="0.25">
      <c r="A1184" s="261" t="s">
        <v>620</v>
      </c>
      <c r="B1184" s="172" t="s">
        <v>2108</v>
      </c>
      <c r="C1184" s="172" t="s">
        <v>4044</v>
      </c>
      <c r="D1184" s="182" t="s">
        <v>1615</v>
      </c>
      <c r="E1184" s="172" t="s">
        <v>1560</v>
      </c>
      <c r="F1184" s="287">
        <v>24.67</v>
      </c>
      <c r="G1184" s="331">
        <f>ROUND(SUMIF(Anlagenbewegungsdaten!B:B,A1184,Anlagenbewegungsdaten!C:C),3)</f>
        <v>0</v>
      </c>
      <c r="H1184" s="332">
        <f>IF(ISBLANK(F1184),ROUND(SUMIF(Anlagenbewegungsdaten!B:B,A1184,Anlagenbewegungsdaten!D:D),2),ROUND(G1184*F1184%,2))</f>
        <v>0</v>
      </c>
      <c r="I1184" s="332">
        <f>ROUND((H1184-SUMIF(Anlagenbewegungsdaten!$B:$B,A1184,Anlagenbewegungsdaten!D:D)),3)</f>
        <v>0</v>
      </c>
      <c r="J1184" s="333" t="s">
        <v>5179</v>
      </c>
      <c r="K1184" s="333" t="s">
        <v>5193</v>
      </c>
      <c r="L1184" s="510">
        <v>19.739999999999998</v>
      </c>
      <c r="M1184" s="330">
        <f>ROUND(SUMIF(Anlagenbewegungsdaten_AV!B:B,A1184,Anlagenbewegungsdaten_AV!C:C),3)</f>
        <v>0</v>
      </c>
      <c r="N1184" s="328">
        <f>IF(ISBLANK(L1184),ROUND(SUMIF(Anlagenbewegungsdaten_AV!B:B,A1184,Anlagenbewegungsdaten_AV!D:D),2),ROUND(M1184*L1184%,2))</f>
        <v>0</v>
      </c>
      <c r="O1184" s="328">
        <f>ROUND(N1184-SUMIF(Anlagenbewegungsdaten_AV!B:B,A1184,Anlagenbewegungsdaten_AV!D:D),3)</f>
        <v>0</v>
      </c>
    </row>
    <row r="1185" spans="1:15" ht="15" customHeight="1" x14ac:dyDescent="0.25">
      <c r="A1185" s="261" t="s">
        <v>621</v>
      </c>
      <c r="B1185" s="172" t="s">
        <v>2108</v>
      </c>
      <c r="C1185" s="172" t="s">
        <v>4044</v>
      </c>
      <c r="D1185" s="172" t="s">
        <v>1617</v>
      </c>
      <c r="E1185" s="172" t="s">
        <v>1563</v>
      </c>
      <c r="F1185" s="287">
        <v>24.67</v>
      </c>
      <c r="G1185" s="331">
        <f>ROUND(SUMIF(Anlagenbewegungsdaten!B:B,A1185,Anlagenbewegungsdaten!C:C),3)</f>
        <v>0</v>
      </c>
      <c r="H1185" s="332">
        <f>IF(ISBLANK(F1185),ROUND(SUMIF(Anlagenbewegungsdaten!B:B,A1185,Anlagenbewegungsdaten!D:D),2),ROUND(G1185*F1185%,2))</f>
        <v>0</v>
      </c>
      <c r="I1185" s="332">
        <f>ROUND((H1185-SUMIF(Anlagenbewegungsdaten!$B:$B,A1185,Anlagenbewegungsdaten!D:D)),3)</f>
        <v>0</v>
      </c>
      <c r="J1185" s="333" t="s">
        <v>5179</v>
      </c>
      <c r="K1185" s="333" t="s">
        <v>5193</v>
      </c>
      <c r="L1185" s="510">
        <v>19.739999999999998</v>
      </c>
      <c r="M1185" s="330">
        <f>ROUND(SUMIF(Anlagenbewegungsdaten_AV!B:B,A1185,Anlagenbewegungsdaten_AV!C:C),3)</f>
        <v>0</v>
      </c>
      <c r="N1185" s="328">
        <f>IF(ISBLANK(L1185),ROUND(SUMIF(Anlagenbewegungsdaten_AV!B:B,A1185,Anlagenbewegungsdaten_AV!D:D),2),ROUND(M1185*L1185%,2))</f>
        <v>0</v>
      </c>
      <c r="O1185" s="328">
        <f>ROUND(N1185-SUMIF(Anlagenbewegungsdaten_AV!B:B,A1185,Anlagenbewegungsdaten_AV!D:D),3)</f>
        <v>0</v>
      </c>
    </row>
    <row r="1186" spans="1:15" ht="15" customHeight="1" x14ac:dyDescent="0.25">
      <c r="A1186" s="261" t="s">
        <v>2796</v>
      </c>
      <c r="B1186" s="172" t="s">
        <v>2108</v>
      </c>
      <c r="C1186" s="172" t="s">
        <v>4044</v>
      </c>
      <c r="D1186" s="172" t="s">
        <v>2594</v>
      </c>
      <c r="E1186" s="172" t="s">
        <v>2576</v>
      </c>
      <c r="F1186" s="287">
        <v>24.64</v>
      </c>
      <c r="G1186" s="331">
        <f>ROUND(SUMIF(Anlagenbewegungsdaten!B:B,A1186,Anlagenbewegungsdaten!C:C),3)</f>
        <v>0</v>
      </c>
      <c r="H1186" s="332">
        <f>IF(ISBLANK(F1186),ROUND(SUMIF(Anlagenbewegungsdaten!B:B,A1186,Anlagenbewegungsdaten!D:D),2),ROUND(G1186*F1186%,2))</f>
        <v>0</v>
      </c>
      <c r="I1186" s="332">
        <f>ROUND((H1186-SUMIF(Anlagenbewegungsdaten!$B:$B,A1186,Anlagenbewegungsdaten!D:D)),3)</f>
        <v>0</v>
      </c>
      <c r="J1186" s="333" t="s">
        <v>5179</v>
      </c>
      <c r="K1186" s="333" t="s">
        <v>5193</v>
      </c>
      <c r="L1186" s="510">
        <v>19.71</v>
      </c>
      <c r="M1186" s="330">
        <f>ROUND(SUMIF(Anlagenbewegungsdaten_AV!B:B,A1186,Anlagenbewegungsdaten_AV!C:C),3)</f>
        <v>0</v>
      </c>
      <c r="N1186" s="328">
        <f>IF(ISBLANK(L1186),ROUND(SUMIF(Anlagenbewegungsdaten_AV!B:B,A1186,Anlagenbewegungsdaten_AV!D:D),2),ROUND(M1186*L1186%,2))</f>
        <v>0</v>
      </c>
      <c r="O1186" s="328">
        <f>ROUND(N1186-SUMIF(Anlagenbewegungsdaten_AV!B:B,A1186,Anlagenbewegungsdaten_AV!D:D),3)</f>
        <v>0</v>
      </c>
    </row>
    <row r="1187" spans="1:15" ht="15" customHeight="1" x14ac:dyDescent="0.25">
      <c r="A1187" s="261" t="s">
        <v>3540</v>
      </c>
      <c r="B1187" s="172" t="s">
        <v>2108</v>
      </c>
      <c r="C1187" s="172" t="s">
        <v>4044</v>
      </c>
      <c r="D1187" s="172" t="s">
        <v>3338</v>
      </c>
      <c r="E1187" s="172" t="s">
        <v>3320</v>
      </c>
      <c r="F1187" s="287">
        <v>24.61</v>
      </c>
      <c r="G1187" s="331">
        <f>ROUND(SUMIF(Anlagenbewegungsdaten!B:B,A1187,Anlagenbewegungsdaten!C:C),3)</f>
        <v>0</v>
      </c>
      <c r="H1187" s="332">
        <f>IF(ISBLANK(F1187),ROUND(SUMIF(Anlagenbewegungsdaten!B:B,A1187,Anlagenbewegungsdaten!D:D),2),ROUND(G1187*F1187%,2))</f>
        <v>0</v>
      </c>
      <c r="I1187" s="332">
        <f>ROUND((H1187-SUMIF(Anlagenbewegungsdaten!$B:$B,A1187,Anlagenbewegungsdaten!D:D)),3)</f>
        <v>0</v>
      </c>
      <c r="J1187" s="333" t="s">
        <v>5179</v>
      </c>
      <c r="K1187" s="333" t="s">
        <v>5193</v>
      </c>
      <c r="L1187" s="510">
        <v>19.690000000000001</v>
      </c>
      <c r="M1187" s="330">
        <f>ROUND(SUMIF(Anlagenbewegungsdaten_AV!B:B,A1187,Anlagenbewegungsdaten_AV!C:C),3)</f>
        <v>0</v>
      </c>
      <c r="N1187" s="328">
        <f>IF(ISBLANK(L1187),ROUND(SUMIF(Anlagenbewegungsdaten_AV!B:B,A1187,Anlagenbewegungsdaten_AV!D:D),2),ROUND(M1187*L1187%,2))</f>
        <v>0</v>
      </c>
      <c r="O1187" s="328">
        <f>ROUND(N1187-SUMIF(Anlagenbewegungsdaten_AV!B:B,A1187,Anlagenbewegungsdaten_AV!D:D),3)</f>
        <v>0</v>
      </c>
    </row>
    <row r="1188" spans="1:15" ht="15" customHeight="1" x14ac:dyDescent="0.25">
      <c r="A1188" s="273" t="s">
        <v>4315</v>
      </c>
      <c r="B1188" s="191" t="s">
        <v>2108</v>
      </c>
      <c r="C1188" s="191" t="s">
        <v>4044</v>
      </c>
      <c r="D1188" s="191" t="s">
        <v>4111</v>
      </c>
      <c r="E1188" s="191" t="s">
        <v>4093</v>
      </c>
      <c r="F1188" s="288">
        <v>24.58</v>
      </c>
      <c r="G1188" s="331">
        <f>ROUND(SUMIF(Anlagenbewegungsdaten!B:B,A1188,Anlagenbewegungsdaten!C:C),3)</f>
        <v>0</v>
      </c>
      <c r="H1188" s="332">
        <f>IF(ISBLANK(F1188),ROUND(SUMIF(Anlagenbewegungsdaten!B:B,A1188,Anlagenbewegungsdaten!D:D),2),ROUND(G1188*F1188%,2))</f>
        <v>0</v>
      </c>
      <c r="I1188" s="332">
        <f>ROUND((H1188-SUMIF(Anlagenbewegungsdaten!$B:$B,A1188,Anlagenbewegungsdaten!D:D)),3)</f>
        <v>0</v>
      </c>
      <c r="J1188" s="333" t="s">
        <v>5179</v>
      </c>
      <c r="K1188" s="333" t="s">
        <v>5193</v>
      </c>
      <c r="L1188" s="510">
        <v>19.66</v>
      </c>
      <c r="M1188" s="330">
        <f>ROUND(SUMIF(Anlagenbewegungsdaten_AV!B:B,A1188,Anlagenbewegungsdaten_AV!C:C),3)</f>
        <v>0</v>
      </c>
      <c r="N1188" s="328">
        <f>IF(ISBLANK(L1188),ROUND(SUMIF(Anlagenbewegungsdaten_AV!B:B,A1188,Anlagenbewegungsdaten_AV!D:D),2),ROUND(M1188*L1188%,2))</f>
        <v>0</v>
      </c>
      <c r="O1188" s="328">
        <f>ROUND(N1188-SUMIF(Anlagenbewegungsdaten_AV!B:B,A1188,Anlagenbewegungsdaten_AV!D:D),3)</f>
        <v>0</v>
      </c>
    </row>
    <row r="1189" spans="1:15" ht="15" customHeight="1" x14ac:dyDescent="0.25">
      <c r="A1189" s="261" t="s">
        <v>622</v>
      </c>
      <c r="B1189" s="172" t="s">
        <v>2108</v>
      </c>
      <c r="C1189" s="172" t="s">
        <v>4044</v>
      </c>
      <c r="D1189" s="172" t="s">
        <v>1619</v>
      </c>
      <c r="E1189" s="172" t="s">
        <v>2483</v>
      </c>
      <c r="F1189" s="287">
        <v>24.67</v>
      </c>
      <c r="G1189" s="331">
        <f>ROUND(SUMIF(Anlagenbewegungsdaten!B:B,A1189,Anlagenbewegungsdaten!C:C),3)</f>
        <v>0</v>
      </c>
      <c r="H1189" s="332">
        <f>IF(ISBLANK(F1189),ROUND(SUMIF(Anlagenbewegungsdaten!B:B,A1189,Anlagenbewegungsdaten!D:D),2),ROUND(G1189*F1189%,2))</f>
        <v>0</v>
      </c>
      <c r="I1189" s="332">
        <f>ROUND((H1189-SUMIF(Anlagenbewegungsdaten!$B:$B,A1189,Anlagenbewegungsdaten!D:D)),3)</f>
        <v>0</v>
      </c>
      <c r="J1189" s="333" t="s">
        <v>5179</v>
      </c>
      <c r="K1189" s="333" t="s">
        <v>5193</v>
      </c>
      <c r="L1189" s="510">
        <v>19.739999999999998</v>
      </c>
      <c r="M1189" s="330">
        <f>ROUND(SUMIF(Anlagenbewegungsdaten_AV!B:B,A1189,Anlagenbewegungsdaten_AV!C:C),3)</f>
        <v>0</v>
      </c>
      <c r="N1189" s="328">
        <f>IF(ISBLANK(L1189),ROUND(SUMIF(Anlagenbewegungsdaten_AV!B:B,A1189,Anlagenbewegungsdaten_AV!D:D),2),ROUND(M1189*L1189%,2))</f>
        <v>0</v>
      </c>
      <c r="O1189" s="328">
        <f>ROUND(N1189-SUMIF(Anlagenbewegungsdaten_AV!B:B,A1189,Anlagenbewegungsdaten_AV!D:D),3)</f>
        <v>0</v>
      </c>
    </row>
    <row r="1190" spans="1:15" ht="15" customHeight="1" x14ac:dyDescent="0.25">
      <c r="A1190" s="261" t="s">
        <v>623</v>
      </c>
      <c r="B1190" s="172" t="s">
        <v>2108</v>
      </c>
      <c r="C1190" s="172" t="s">
        <v>4044</v>
      </c>
      <c r="D1190" s="172" t="s">
        <v>58</v>
      </c>
      <c r="E1190" s="172" t="s">
        <v>2486</v>
      </c>
      <c r="F1190" s="287">
        <v>26.67</v>
      </c>
      <c r="G1190" s="331">
        <f>ROUND(SUMIF(Anlagenbewegungsdaten!B:B,A1190,Anlagenbewegungsdaten!C:C),3)</f>
        <v>0</v>
      </c>
      <c r="H1190" s="332">
        <f>IF(ISBLANK(F1190),ROUND(SUMIF(Anlagenbewegungsdaten!B:B,A1190,Anlagenbewegungsdaten!D:D),2),ROUND(G1190*F1190%,2))</f>
        <v>0</v>
      </c>
      <c r="I1190" s="332">
        <f>ROUND((H1190-SUMIF(Anlagenbewegungsdaten!$B:$B,A1190,Anlagenbewegungsdaten!D:D)),3)</f>
        <v>0</v>
      </c>
      <c r="J1190" s="333" t="s">
        <v>5179</v>
      </c>
      <c r="K1190" s="333" t="s">
        <v>5193</v>
      </c>
      <c r="L1190" s="510">
        <v>21.34</v>
      </c>
      <c r="M1190" s="330">
        <f>ROUND(SUMIF(Anlagenbewegungsdaten_AV!B:B,A1190,Anlagenbewegungsdaten_AV!C:C),3)</f>
        <v>0</v>
      </c>
      <c r="N1190" s="328">
        <f>IF(ISBLANK(L1190),ROUND(SUMIF(Anlagenbewegungsdaten_AV!B:B,A1190,Anlagenbewegungsdaten_AV!D:D),2),ROUND(M1190*L1190%,2))</f>
        <v>0</v>
      </c>
      <c r="O1190" s="328">
        <f>ROUND(N1190-SUMIF(Anlagenbewegungsdaten_AV!B:B,A1190,Anlagenbewegungsdaten_AV!D:D),3)</f>
        <v>0</v>
      </c>
    </row>
    <row r="1191" spans="1:15" ht="15" customHeight="1" x14ac:dyDescent="0.25">
      <c r="A1191" s="261" t="s">
        <v>624</v>
      </c>
      <c r="B1191" s="172" t="s">
        <v>2108</v>
      </c>
      <c r="C1191" s="172" t="s">
        <v>4044</v>
      </c>
      <c r="D1191" s="172" t="s">
        <v>1621</v>
      </c>
      <c r="E1191" s="172" t="s">
        <v>1560</v>
      </c>
      <c r="F1191" s="287">
        <v>27.67</v>
      </c>
      <c r="G1191" s="331">
        <f>ROUND(SUMIF(Anlagenbewegungsdaten!B:B,A1191,Anlagenbewegungsdaten!C:C),3)</f>
        <v>0</v>
      </c>
      <c r="H1191" s="332">
        <f>IF(ISBLANK(F1191),ROUND(SUMIF(Anlagenbewegungsdaten!B:B,A1191,Anlagenbewegungsdaten!D:D),2),ROUND(G1191*F1191%,2))</f>
        <v>0</v>
      </c>
      <c r="I1191" s="332">
        <f>ROUND((H1191-SUMIF(Anlagenbewegungsdaten!$B:$B,A1191,Anlagenbewegungsdaten!D:D)),3)</f>
        <v>0</v>
      </c>
      <c r="J1191" s="333" t="s">
        <v>5179</v>
      </c>
      <c r="K1191" s="333" t="s">
        <v>5193</v>
      </c>
      <c r="L1191" s="510">
        <v>22.14</v>
      </c>
      <c r="M1191" s="330">
        <f>ROUND(SUMIF(Anlagenbewegungsdaten_AV!B:B,A1191,Anlagenbewegungsdaten_AV!C:C),3)</f>
        <v>0</v>
      </c>
      <c r="N1191" s="328">
        <f>IF(ISBLANK(L1191),ROUND(SUMIF(Anlagenbewegungsdaten_AV!B:B,A1191,Anlagenbewegungsdaten_AV!D:D),2),ROUND(M1191*L1191%,2))</f>
        <v>0</v>
      </c>
      <c r="O1191" s="328">
        <f>ROUND(N1191-SUMIF(Anlagenbewegungsdaten_AV!B:B,A1191,Anlagenbewegungsdaten_AV!D:D),3)</f>
        <v>0</v>
      </c>
    </row>
    <row r="1192" spans="1:15" ht="15" customHeight="1" x14ac:dyDescent="0.25">
      <c r="A1192" s="261" t="s">
        <v>625</v>
      </c>
      <c r="B1192" s="172" t="s">
        <v>2108</v>
      </c>
      <c r="C1192" s="172" t="s">
        <v>4044</v>
      </c>
      <c r="D1192" s="172" t="s">
        <v>1623</v>
      </c>
      <c r="E1192" s="172" t="s">
        <v>1563</v>
      </c>
      <c r="F1192" s="287">
        <v>27.67</v>
      </c>
      <c r="G1192" s="331">
        <f>ROUND(SUMIF(Anlagenbewegungsdaten!B:B,A1192,Anlagenbewegungsdaten!C:C),3)</f>
        <v>0</v>
      </c>
      <c r="H1192" s="332">
        <f>IF(ISBLANK(F1192),ROUND(SUMIF(Anlagenbewegungsdaten!B:B,A1192,Anlagenbewegungsdaten!D:D),2),ROUND(G1192*F1192%,2))</f>
        <v>0</v>
      </c>
      <c r="I1192" s="332">
        <f>ROUND((H1192-SUMIF(Anlagenbewegungsdaten!$B:$B,A1192,Anlagenbewegungsdaten!D:D)),3)</f>
        <v>0</v>
      </c>
      <c r="J1192" s="333" t="s">
        <v>5179</v>
      </c>
      <c r="K1192" s="333" t="s">
        <v>5193</v>
      </c>
      <c r="L1192" s="510">
        <v>22.14</v>
      </c>
      <c r="M1192" s="330">
        <f>ROUND(SUMIF(Anlagenbewegungsdaten_AV!B:B,A1192,Anlagenbewegungsdaten_AV!C:C),3)</f>
        <v>0</v>
      </c>
      <c r="N1192" s="328">
        <f>IF(ISBLANK(L1192),ROUND(SUMIF(Anlagenbewegungsdaten_AV!B:B,A1192,Anlagenbewegungsdaten_AV!D:D),2),ROUND(M1192*L1192%,2))</f>
        <v>0</v>
      </c>
      <c r="O1192" s="328">
        <f>ROUND(N1192-SUMIF(Anlagenbewegungsdaten_AV!B:B,A1192,Anlagenbewegungsdaten_AV!D:D),3)</f>
        <v>0</v>
      </c>
    </row>
    <row r="1193" spans="1:15" ht="15" customHeight="1" x14ac:dyDescent="0.25">
      <c r="A1193" s="261" t="s">
        <v>2797</v>
      </c>
      <c r="B1193" s="172" t="s">
        <v>2108</v>
      </c>
      <c r="C1193" s="172" t="s">
        <v>4044</v>
      </c>
      <c r="D1193" s="172" t="s">
        <v>2596</v>
      </c>
      <c r="E1193" s="172" t="s">
        <v>2576</v>
      </c>
      <c r="F1193" s="287">
        <v>27.64</v>
      </c>
      <c r="G1193" s="331">
        <f>ROUND(SUMIF(Anlagenbewegungsdaten!B:B,A1193,Anlagenbewegungsdaten!C:C),3)</f>
        <v>0</v>
      </c>
      <c r="H1193" s="332">
        <f>IF(ISBLANK(F1193),ROUND(SUMIF(Anlagenbewegungsdaten!B:B,A1193,Anlagenbewegungsdaten!D:D),2),ROUND(G1193*F1193%,2))</f>
        <v>0</v>
      </c>
      <c r="I1193" s="332">
        <f>ROUND((H1193-SUMIF(Anlagenbewegungsdaten!$B:$B,A1193,Anlagenbewegungsdaten!D:D)),3)</f>
        <v>0</v>
      </c>
      <c r="J1193" s="333" t="s">
        <v>5179</v>
      </c>
      <c r="K1193" s="333" t="s">
        <v>5193</v>
      </c>
      <c r="L1193" s="510">
        <v>22.11</v>
      </c>
      <c r="M1193" s="330">
        <f>ROUND(SUMIF(Anlagenbewegungsdaten_AV!B:B,A1193,Anlagenbewegungsdaten_AV!C:C),3)</f>
        <v>0</v>
      </c>
      <c r="N1193" s="328">
        <f>IF(ISBLANK(L1193),ROUND(SUMIF(Anlagenbewegungsdaten_AV!B:B,A1193,Anlagenbewegungsdaten_AV!D:D),2),ROUND(M1193*L1193%,2))</f>
        <v>0</v>
      </c>
      <c r="O1193" s="328">
        <f>ROUND(N1193-SUMIF(Anlagenbewegungsdaten_AV!B:B,A1193,Anlagenbewegungsdaten_AV!D:D),3)</f>
        <v>0</v>
      </c>
    </row>
    <row r="1194" spans="1:15" ht="15" customHeight="1" x14ac:dyDescent="0.25">
      <c r="A1194" s="261" t="s">
        <v>3541</v>
      </c>
      <c r="B1194" s="172" t="s">
        <v>2108</v>
      </c>
      <c r="C1194" s="172" t="s">
        <v>4044</v>
      </c>
      <c r="D1194" s="172" t="s">
        <v>3340</v>
      </c>
      <c r="E1194" s="172" t="s">
        <v>3320</v>
      </c>
      <c r="F1194" s="287">
        <v>27.61</v>
      </c>
      <c r="G1194" s="331">
        <f>ROUND(SUMIF(Anlagenbewegungsdaten!B:B,A1194,Anlagenbewegungsdaten!C:C),3)</f>
        <v>0</v>
      </c>
      <c r="H1194" s="332">
        <f>IF(ISBLANK(F1194),ROUND(SUMIF(Anlagenbewegungsdaten!B:B,A1194,Anlagenbewegungsdaten!D:D),2),ROUND(G1194*F1194%,2))</f>
        <v>0</v>
      </c>
      <c r="I1194" s="332">
        <f>ROUND((H1194-SUMIF(Anlagenbewegungsdaten!$B:$B,A1194,Anlagenbewegungsdaten!D:D)),3)</f>
        <v>0</v>
      </c>
      <c r="J1194" s="333" t="s">
        <v>5179</v>
      </c>
      <c r="K1194" s="333" t="s">
        <v>5193</v>
      </c>
      <c r="L1194" s="510">
        <v>22.09</v>
      </c>
      <c r="M1194" s="330">
        <f>ROUND(SUMIF(Anlagenbewegungsdaten_AV!B:B,A1194,Anlagenbewegungsdaten_AV!C:C),3)</f>
        <v>0</v>
      </c>
      <c r="N1194" s="328">
        <f>IF(ISBLANK(L1194),ROUND(SUMIF(Anlagenbewegungsdaten_AV!B:B,A1194,Anlagenbewegungsdaten_AV!D:D),2),ROUND(M1194*L1194%,2))</f>
        <v>0</v>
      </c>
      <c r="O1194" s="328">
        <f>ROUND(N1194-SUMIF(Anlagenbewegungsdaten_AV!B:B,A1194,Anlagenbewegungsdaten_AV!D:D),3)</f>
        <v>0</v>
      </c>
    </row>
    <row r="1195" spans="1:15" ht="15" customHeight="1" x14ac:dyDescent="0.25">
      <c r="A1195" s="273" t="s">
        <v>4316</v>
      </c>
      <c r="B1195" s="191" t="s">
        <v>2108</v>
      </c>
      <c r="C1195" s="191" t="s">
        <v>4044</v>
      </c>
      <c r="D1195" s="191" t="s">
        <v>4113</v>
      </c>
      <c r="E1195" s="191" t="s">
        <v>4093</v>
      </c>
      <c r="F1195" s="288">
        <v>27.58</v>
      </c>
      <c r="G1195" s="331">
        <f>ROUND(SUMIF(Anlagenbewegungsdaten!B:B,A1195,Anlagenbewegungsdaten!C:C),3)</f>
        <v>0</v>
      </c>
      <c r="H1195" s="332">
        <f>IF(ISBLANK(F1195),ROUND(SUMIF(Anlagenbewegungsdaten!B:B,A1195,Anlagenbewegungsdaten!D:D),2),ROUND(G1195*F1195%,2))</f>
        <v>0</v>
      </c>
      <c r="I1195" s="332">
        <f>ROUND((H1195-SUMIF(Anlagenbewegungsdaten!$B:$B,A1195,Anlagenbewegungsdaten!D:D)),3)</f>
        <v>0</v>
      </c>
      <c r="J1195" s="333" t="s">
        <v>5179</v>
      </c>
      <c r="K1195" s="333" t="s">
        <v>5193</v>
      </c>
      <c r="L1195" s="510">
        <v>22.06</v>
      </c>
      <c r="M1195" s="330">
        <f>ROUND(SUMIF(Anlagenbewegungsdaten_AV!B:B,A1195,Anlagenbewegungsdaten_AV!C:C),3)</f>
        <v>0</v>
      </c>
      <c r="N1195" s="328">
        <f>IF(ISBLANK(L1195),ROUND(SUMIF(Anlagenbewegungsdaten_AV!B:B,A1195,Anlagenbewegungsdaten_AV!D:D),2),ROUND(M1195*L1195%,2))</f>
        <v>0</v>
      </c>
      <c r="O1195" s="328">
        <f>ROUND(N1195-SUMIF(Anlagenbewegungsdaten_AV!B:B,A1195,Anlagenbewegungsdaten_AV!D:D),3)</f>
        <v>0</v>
      </c>
    </row>
    <row r="1196" spans="1:15" ht="15" customHeight="1" x14ac:dyDescent="0.25">
      <c r="A1196" s="261" t="s">
        <v>626</v>
      </c>
      <c r="B1196" s="172" t="s">
        <v>2108</v>
      </c>
      <c r="C1196" s="172" t="s">
        <v>4044</v>
      </c>
      <c r="D1196" s="172" t="s">
        <v>1625</v>
      </c>
      <c r="E1196" s="172" t="s">
        <v>2483</v>
      </c>
      <c r="F1196" s="287">
        <v>25.67</v>
      </c>
      <c r="G1196" s="331">
        <f>ROUND(SUMIF(Anlagenbewegungsdaten!B:B,A1196,Anlagenbewegungsdaten!C:C),3)</f>
        <v>0</v>
      </c>
      <c r="H1196" s="332">
        <f>IF(ISBLANK(F1196),ROUND(SUMIF(Anlagenbewegungsdaten!B:B,A1196,Anlagenbewegungsdaten!D:D),2),ROUND(G1196*F1196%,2))</f>
        <v>0</v>
      </c>
      <c r="I1196" s="332">
        <f>ROUND((H1196-SUMIF(Anlagenbewegungsdaten!$B:$B,A1196,Anlagenbewegungsdaten!D:D)),3)</f>
        <v>0</v>
      </c>
      <c r="J1196" s="333" t="s">
        <v>5179</v>
      </c>
      <c r="K1196" s="333" t="s">
        <v>5193</v>
      </c>
      <c r="L1196" s="510">
        <v>20.54</v>
      </c>
      <c r="M1196" s="330">
        <f>ROUND(SUMIF(Anlagenbewegungsdaten_AV!B:B,A1196,Anlagenbewegungsdaten_AV!C:C),3)</f>
        <v>0</v>
      </c>
      <c r="N1196" s="328">
        <f>IF(ISBLANK(L1196),ROUND(SUMIF(Anlagenbewegungsdaten_AV!B:B,A1196,Anlagenbewegungsdaten_AV!D:D),2),ROUND(M1196*L1196%,2))</f>
        <v>0</v>
      </c>
      <c r="O1196" s="328">
        <f>ROUND(N1196-SUMIF(Anlagenbewegungsdaten_AV!B:B,A1196,Anlagenbewegungsdaten_AV!D:D),3)</f>
        <v>0</v>
      </c>
    </row>
    <row r="1197" spans="1:15" ht="15" customHeight="1" x14ac:dyDescent="0.25">
      <c r="A1197" s="261" t="s">
        <v>627</v>
      </c>
      <c r="B1197" s="172" t="s">
        <v>2108</v>
      </c>
      <c r="C1197" s="172" t="s">
        <v>4044</v>
      </c>
      <c r="D1197" s="172" t="s">
        <v>63</v>
      </c>
      <c r="E1197" s="172" t="s">
        <v>2486</v>
      </c>
      <c r="F1197" s="287">
        <v>27.67</v>
      </c>
      <c r="G1197" s="331">
        <f>ROUND(SUMIF(Anlagenbewegungsdaten!B:B,A1197,Anlagenbewegungsdaten!C:C),3)</f>
        <v>0</v>
      </c>
      <c r="H1197" s="332">
        <f>IF(ISBLANK(F1197),ROUND(SUMIF(Anlagenbewegungsdaten!B:B,A1197,Anlagenbewegungsdaten!D:D),2),ROUND(G1197*F1197%,2))</f>
        <v>0</v>
      </c>
      <c r="I1197" s="332">
        <f>ROUND((H1197-SUMIF(Anlagenbewegungsdaten!$B:$B,A1197,Anlagenbewegungsdaten!D:D)),3)</f>
        <v>0</v>
      </c>
      <c r="J1197" s="333" t="s">
        <v>5179</v>
      </c>
      <c r="K1197" s="333" t="s">
        <v>5193</v>
      </c>
      <c r="L1197" s="510">
        <v>22.14</v>
      </c>
      <c r="M1197" s="330">
        <f>ROUND(SUMIF(Anlagenbewegungsdaten_AV!B:B,A1197,Anlagenbewegungsdaten_AV!C:C),3)</f>
        <v>0</v>
      </c>
      <c r="N1197" s="328">
        <f>IF(ISBLANK(L1197),ROUND(SUMIF(Anlagenbewegungsdaten_AV!B:B,A1197,Anlagenbewegungsdaten_AV!D:D),2),ROUND(M1197*L1197%,2))</f>
        <v>0</v>
      </c>
      <c r="O1197" s="328">
        <f>ROUND(N1197-SUMIF(Anlagenbewegungsdaten_AV!B:B,A1197,Anlagenbewegungsdaten_AV!D:D),3)</f>
        <v>0</v>
      </c>
    </row>
    <row r="1198" spans="1:15" ht="15" customHeight="1" x14ac:dyDescent="0.25">
      <c r="A1198" s="261" t="s">
        <v>628</v>
      </c>
      <c r="B1198" s="172" t="s">
        <v>2108</v>
      </c>
      <c r="C1198" s="172" t="s">
        <v>4044</v>
      </c>
      <c r="D1198" s="182" t="s">
        <v>1627</v>
      </c>
      <c r="E1198" s="172" t="s">
        <v>1560</v>
      </c>
      <c r="F1198" s="287">
        <v>28.67</v>
      </c>
      <c r="G1198" s="331">
        <f>ROUND(SUMIF(Anlagenbewegungsdaten!B:B,A1198,Anlagenbewegungsdaten!C:C),3)</f>
        <v>0</v>
      </c>
      <c r="H1198" s="332">
        <f>IF(ISBLANK(F1198),ROUND(SUMIF(Anlagenbewegungsdaten!B:B,A1198,Anlagenbewegungsdaten!D:D),2),ROUND(G1198*F1198%,2))</f>
        <v>0</v>
      </c>
      <c r="I1198" s="332">
        <f>ROUND((H1198-SUMIF(Anlagenbewegungsdaten!$B:$B,A1198,Anlagenbewegungsdaten!D:D)),3)</f>
        <v>0</v>
      </c>
      <c r="J1198" s="333" t="s">
        <v>5179</v>
      </c>
      <c r="K1198" s="333" t="s">
        <v>5193</v>
      </c>
      <c r="L1198" s="510">
        <v>22.94</v>
      </c>
      <c r="M1198" s="330">
        <f>ROUND(SUMIF(Anlagenbewegungsdaten_AV!B:B,A1198,Anlagenbewegungsdaten_AV!C:C),3)</f>
        <v>0</v>
      </c>
      <c r="N1198" s="328">
        <f>IF(ISBLANK(L1198),ROUND(SUMIF(Anlagenbewegungsdaten_AV!B:B,A1198,Anlagenbewegungsdaten_AV!D:D),2),ROUND(M1198*L1198%,2))</f>
        <v>0</v>
      </c>
      <c r="O1198" s="328">
        <f>ROUND(N1198-SUMIF(Anlagenbewegungsdaten_AV!B:B,A1198,Anlagenbewegungsdaten_AV!D:D),3)</f>
        <v>0</v>
      </c>
    </row>
    <row r="1199" spans="1:15" ht="15" customHeight="1" x14ac:dyDescent="0.25">
      <c r="A1199" s="261" t="s">
        <v>629</v>
      </c>
      <c r="B1199" s="172" t="s">
        <v>2108</v>
      </c>
      <c r="C1199" s="172" t="s">
        <v>4044</v>
      </c>
      <c r="D1199" s="172" t="s">
        <v>1629</v>
      </c>
      <c r="E1199" s="172" t="s">
        <v>1563</v>
      </c>
      <c r="F1199" s="287">
        <v>28.67</v>
      </c>
      <c r="G1199" s="331">
        <f>ROUND(SUMIF(Anlagenbewegungsdaten!B:B,A1199,Anlagenbewegungsdaten!C:C),3)</f>
        <v>0</v>
      </c>
      <c r="H1199" s="332">
        <f>IF(ISBLANK(F1199),ROUND(SUMIF(Anlagenbewegungsdaten!B:B,A1199,Anlagenbewegungsdaten!D:D),2),ROUND(G1199*F1199%,2))</f>
        <v>0</v>
      </c>
      <c r="I1199" s="332">
        <f>ROUND((H1199-SUMIF(Anlagenbewegungsdaten!$B:$B,A1199,Anlagenbewegungsdaten!D:D)),3)</f>
        <v>0</v>
      </c>
      <c r="J1199" s="333" t="s">
        <v>5179</v>
      </c>
      <c r="K1199" s="333" t="s">
        <v>5193</v>
      </c>
      <c r="L1199" s="510">
        <v>22.94</v>
      </c>
      <c r="M1199" s="330">
        <f>ROUND(SUMIF(Anlagenbewegungsdaten_AV!B:B,A1199,Anlagenbewegungsdaten_AV!C:C),3)</f>
        <v>0</v>
      </c>
      <c r="N1199" s="328">
        <f>IF(ISBLANK(L1199),ROUND(SUMIF(Anlagenbewegungsdaten_AV!B:B,A1199,Anlagenbewegungsdaten_AV!D:D),2),ROUND(M1199*L1199%,2))</f>
        <v>0</v>
      </c>
      <c r="O1199" s="328">
        <f>ROUND(N1199-SUMIF(Anlagenbewegungsdaten_AV!B:B,A1199,Anlagenbewegungsdaten_AV!D:D),3)</f>
        <v>0</v>
      </c>
    </row>
    <row r="1200" spans="1:15" ht="15" customHeight="1" x14ac:dyDescent="0.25">
      <c r="A1200" s="261" t="s">
        <v>2798</v>
      </c>
      <c r="B1200" s="172" t="s">
        <v>2108</v>
      </c>
      <c r="C1200" s="172" t="s">
        <v>4044</v>
      </c>
      <c r="D1200" s="172" t="s">
        <v>2598</v>
      </c>
      <c r="E1200" s="172" t="s">
        <v>2576</v>
      </c>
      <c r="F1200" s="287">
        <v>28.64</v>
      </c>
      <c r="G1200" s="331">
        <f>ROUND(SUMIF(Anlagenbewegungsdaten!B:B,A1200,Anlagenbewegungsdaten!C:C),3)</f>
        <v>0</v>
      </c>
      <c r="H1200" s="332">
        <f>IF(ISBLANK(F1200),ROUND(SUMIF(Anlagenbewegungsdaten!B:B,A1200,Anlagenbewegungsdaten!D:D),2),ROUND(G1200*F1200%,2))</f>
        <v>0</v>
      </c>
      <c r="I1200" s="332">
        <f>ROUND((H1200-SUMIF(Anlagenbewegungsdaten!$B:$B,A1200,Anlagenbewegungsdaten!D:D)),3)</f>
        <v>0</v>
      </c>
      <c r="J1200" s="333" t="s">
        <v>5179</v>
      </c>
      <c r="K1200" s="333" t="s">
        <v>5193</v>
      </c>
      <c r="L1200" s="510">
        <v>22.91</v>
      </c>
      <c r="M1200" s="330">
        <f>ROUND(SUMIF(Anlagenbewegungsdaten_AV!B:B,A1200,Anlagenbewegungsdaten_AV!C:C),3)</f>
        <v>0</v>
      </c>
      <c r="N1200" s="328">
        <f>IF(ISBLANK(L1200),ROUND(SUMIF(Anlagenbewegungsdaten_AV!B:B,A1200,Anlagenbewegungsdaten_AV!D:D),2),ROUND(M1200*L1200%,2))</f>
        <v>0</v>
      </c>
      <c r="O1200" s="328">
        <f>ROUND(N1200-SUMIF(Anlagenbewegungsdaten_AV!B:B,A1200,Anlagenbewegungsdaten_AV!D:D),3)</f>
        <v>0</v>
      </c>
    </row>
    <row r="1201" spans="1:15" ht="15" customHeight="1" x14ac:dyDescent="0.25">
      <c r="A1201" s="261" t="s">
        <v>3542</v>
      </c>
      <c r="B1201" s="172" t="s">
        <v>2108</v>
      </c>
      <c r="C1201" s="172" t="s">
        <v>4044</v>
      </c>
      <c r="D1201" s="172" t="s">
        <v>3342</v>
      </c>
      <c r="E1201" s="172" t="s">
        <v>3320</v>
      </c>
      <c r="F1201" s="287">
        <v>28.61</v>
      </c>
      <c r="G1201" s="331">
        <f>ROUND(SUMIF(Anlagenbewegungsdaten!B:B,A1201,Anlagenbewegungsdaten!C:C),3)</f>
        <v>0</v>
      </c>
      <c r="H1201" s="332">
        <f>IF(ISBLANK(F1201),ROUND(SUMIF(Anlagenbewegungsdaten!B:B,A1201,Anlagenbewegungsdaten!D:D),2),ROUND(G1201*F1201%,2))</f>
        <v>0</v>
      </c>
      <c r="I1201" s="332">
        <f>ROUND((H1201-SUMIF(Anlagenbewegungsdaten!$B:$B,A1201,Anlagenbewegungsdaten!D:D)),3)</f>
        <v>0</v>
      </c>
      <c r="J1201" s="333" t="s">
        <v>5179</v>
      </c>
      <c r="K1201" s="333" t="s">
        <v>5193</v>
      </c>
      <c r="L1201" s="510">
        <v>22.89</v>
      </c>
      <c r="M1201" s="330">
        <f>ROUND(SUMIF(Anlagenbewegungsdaten_AV!B:B,A1201,Anlagenbewegungsdaten_AV!C:C),3)</f>
        <v>0</v>
      </c>
      <c r="N1201" s="328">
        <f>IF(ISBLANK(L1201),ROUND(SUMIF(Anlagenbewegungsdaten_AV!B:B,A1201,Anlagenbewegungsdaten_AV!D:D),2),ROUND(M1201*L1201%,2))</f>
        <v>0</v>
      </c>
      <c r="O1201" s="328">
        <f>ROUND(N1201-SUMIF(Anlagenbewegungsdaten_AV!B:B,A1201,Anlagenbewegungsdaten_AV!D:D),3)</f>
        <v>0</v>
      </c>
    </row>
    <row r="1202" spans="1:15" ht="15" customHeight="1" x14ac:dyDescent="0.25">
      <c r="A1202" s="273" t="s">
        <v>4317</v>
      </c>
      <c r="B1202" s="191" t="s">
        <v>2108</v>
      </c>
      <c r="C1202" s="191" t="s">
        <v>4044</v>
      </c>
      <c r="D1202" s="191" t="s">
        <v>4115</v>
      </c>
      <c r="E1202" s="191" t="s">
        <v>4093</v>
      </c>
      <c r="F1202" s="288">
        <v>28.58</v>
      </c>
      <c r="G1202" s="331">
        <f>ROUND(SUMIF(Anlagenbewegungsdaten!B:B,A1202,Anlagenbewegungsdaten!C:C),3)</f>
        <v>0</v>
      </c>
      <c r="H1202" s="332">
        <f>IF(ISBLANK(F1202),ROUND(SUMIF(Anlagenbewegungsdaten!B:B,A1202,Anlagenbewegungsdaten!D:D),2),ROUND(G1202*F1202%,2))</f>
        <v>0</v>
      </c>
      <c r="I1202" s="332">
        <f>ROUND((H1202-SUMIF(Anlagenbewegungsdaten!$B:$B,A1202,Anlagenbewegungsdaten!D:D)),3)</f>
        <v>0</v>
      </c>
      <c r="J1202" s="333" t="s">
        <v>5179</v>
      </c>
      <c r="K1202" s="333" t="s">
        <v>5193</v>
      </c>
      <c r="L1202" s="510">
        <v>22.86</v>
      </c>
      <c r="M1202" s="330">
        <f>ROUND(SUMIF(Anlagenbewegungsdaten_AV!B:B,A1202,Anlagenbewegungsdaten_AV!C:C),3)</f>
        <v>0</v>
      </c>
      <c r="N1202" s="328">
        <f>IF(ISBLANK(L1202),ROUND(SUMIF(Anlagenbewegungsdaten_AV!B:B,A1202,Anlagenbewegungsdaten_AV!D:D),2),ROUND(M1202*L1202%,2))</f>
        <v>0</v>
      </c>
      <c r="O1202" s="328">
        <f>ROUND(N1202-SUMIF(Anlagenbewegungsdaten_AV!B:B,A1202,Anlagenbewegungsdaten_AV!D:D),3)</f>
        <v>0</v>
      </c>
    </row>
    <row r="1203" spans="1:15" ht="15" customHeight="1" x14ac:dyDescent="0.25">
      <c r="A1203" s="268" t="s">
        <v>2541</v>
      </c>
      <c r="B1203" s="175" t="s">
        <v>2108</v>
      </c>
      <c r="C1203" s="175" t="s">
        <v>4044</v>
      </c>
      <c r="D1203" s="175" t="s">
        <v>2491</v>
      </c>
      <c r="E1203" s="175" t="s">
        <v>2483</v>
      </c>
      <c r="F1203" s="291">
        <v>13.67</v>
      </c>
      <c r="G1203" s="331">
        <f>ROUND(SUMIF(Anlagenbewegungsdaten!B:B,A1203,Anlagenbewegungsdaten!C:C),3)</f>
        <v>0</v>
      </c>
      <c r="H1203" s="332">
        <f>IF(ISBLANK(F1203),ROUND(SUMIF(Anlagenbewegungsdaten!B:B,A1203,Anlagenbewegungsdaten!D:D),2),ROUND(G1203*F1203%,2))</f>
        <v>0</v>
      </c>
      <c r="I1203" s="332">
        <f>ROUND((H1203-SUMIF(Anlagenbewegungsdaten!$B:$B,A1203,Anlagenbewegungsdaten!D:D)),3)</f>
        <v>0</v>
      </c>
      <c r="J1203" s="333" t="s">
        <v>5179</v>
      </c>
      <c r="K1203" s="333" t="s">
        <v>5193</v>
      </c>
      <c r="L1203" s="510">
        <v>10.94</v>
      </c>
      <c r="M1203" s="330">
        <f>ROUND(SUMIF(Anlagenbewegungsdaten_AV!B:B,A1203,Anlagenbewegungsdaten_AV!C:C),3)</f>
        <v>0</v>
      </c>
      <c r="N1203" s="328">
        <f>IF(ISBLANK(L1203),ROUND(SUMIF(Anlagenbewegungsdaten_AV!B:B,A1203,Anlagenbewegungsdaten_AV!D:D),2),ROUND(M1203*L1203%,2))</f>
        <v>0</v>
      </c>
      <c r="O1203" s="328">
        <f>ROUND(N1203-SUMIF(Anlagenbewegungsdaten_AV!B:B,A1203,Anlagenbewegungsdaten_AV!D:D),3)</f>
        <v>0</v>
      </c>
    </row>
    <row r="1204" spans="1:15" ht="15" customHeight="1" x14ac:dyDescent="0.25">
      <c r="A1204" s="268" t="s">
        <v>2542</v>
      </c>
      <c r="B1204" s="175" t="s">
        <v>2108</v>
      </c>
      <c r="C1204" s="175" t="s">
        <v>4044</v>
      </c>
      <c r="D1204" s="176" t="s">
        <v>66</v>
      </c>
      <c r="E1204" s="175" t="s">
        <v>2486</v>
      </c>
      <c r="F1204" s="291">
        <v>15.67</v>
      </c>
      <c r="G1204" s="331">
        <f>ROUND(SUMIF(Anlagenbewegungsdaten!B:B,A1204,Anlagenbewegungsdaten!C:C),3)</f>
        <v>0</v>
      </c>
      <c r="H1204" s="332">
        <f>IF(ISBLANK(F1204),ROUND(SUMIF(Anlagenbewegungsdaten!B:B,A1204,Anlagenbewegungsdaten!D:D),2),ROUND(G1204*F1204%,2))</f>
        <v>0</v>
      </c>
      <c r="I1204" s="332">
        <f>ROUND((H1204-SUMIF(Anlagenbewegungsdaten!$B:$B,A1204,Anlagenbewegungsdaten!D:D)),3)</f>
        <v>0</v>
      </c>
      <c r="J1204" s="333" t="s">
        <v>5179</v>
      </c>
      <c r="K1204" s="333" t="s">
        <v>5193</v>
      </c>
      <c r="L1204" s="510">
        <v>12.54</v>
      </c>
      <c r="M1204" s="330">
        <f>ROUND(SUMIF(Anlagenbewegungsdaten_AV!B:B,A1204,Anlagenbewegungsdaten_AV!C:C),3)</f>
        <v>0</v>
      </c>
      <c r="N1204" s="328">
        <f>IF(ISBLANK(L1204),ROUND(SUMIF(Anlagenbewegungsdaten_AV!B:B,A1204,Anlagenbewegungsdaten_AV!D:D),2),ROUND(M1204*L1204%,2))</f>
        <v>0</v>
      </c>
      <c r="O1204" s="328">
        <f>ROUND(N1204-SUMIF(Anlagenbewegungsdaten_AV!B:B,A1204,Anlagenbewegungsdaten_AV!D:D),3)</f>
        <v>0</v>
      </c>
    </row>
    <row r="1205" spans="1:15" ht="15" customHeight="1" x14ac:dyDescent="0.25">
      <c r="A1205" s="261" t="s">
        <v>630</v>
      </c>
      <c r="B1205" s="171" t="s">
        <v>2108</v>
      </c>
      <c r="C1205" s="172" t="s">
        <v>4044</v>
      </c>
      <c r="D1205" s="172" t="s">
        <v>68</v>
      </c>
      <c r="E1205" s="172" t="s">
        <v>1560</v>
      </c>
      <c r="F1205" s="287">
        <v>16.670000000000002</v>
      </c>
      <c r="G1205" s="331">
        <f>ROUND(SUMIF(Anlagenbewegungsdaten!B:B,A1205,Anlagenbewegungsdaten!C:C),3)</f>
        <v>0</v>
      </c>
      <c r="H1205" s="332">
        <f>IF(ISBLANK(F1205),ROUND(SUMIF(Anlagenbewegungsdaten!B:B,A1205,Anlagenbewegungsdaten!D:D),2),ROUND(G1205*F1205%,2))</f>
        <v>0</v>
      </c>
      <c r="I1205" s="332">
        <f>ROUND((H1205-SUMIF(Anlagenbewegungsdaten!$B:$B,A1205,Anlagenbewegungsdaten!D:D)),3)</f>
        <v>0</v>
      </c>
      <c r="J1205" s="333" t="s">
        <v>5179</v>
      </c>
      <c r="K1205" s="333" t="s">
        <v>5193</v>
      </c>
      <c r="L1205" s="510">
        <v>13.34</v>
      </c>
      <c r="M1205" s="330">
        <f>ROUND(SUMIF(Anlagenbewegungsdaten_AV!B:B,A1205,Anlagenbewegungsdaten_AV!C:C),3)</f>
        <v>0</v>
      </c>
      <c r="N1205" s="328">
        <f>IF(ISBLANK(L1205),ROUND(SUMIF(Anlagenbewegungsdaten_AV!B:B,A1205,Anlagenbewegungsdaten_AV!D:D),2),ROUND(M1205*L1205%,2))</f>
        <v>0</v>
      </c>
      <c r="O1205" s="328">
        <f>ROUND(N1205-SUMIF(Anlagenbewegungsdaten_AV!B:B,A1205,Anlagenbewegungsdaten_AV!D:D),3)</f>
        <v>0</v>
      </c>
    </row>
    <row r="1206" spans="1:15" ht="15" customHeight="1" x14ac:dyDescent="0.25">
      <c r="A1206" s="261" t="s">
        <v>631</v>
      </c>
      <c r="B1206" s="171" t="s">
        <v>2108</v>
      </c>
      <c r="C1206" s="171" t="s">
        <v>4044</v>
      </c>
      <c r="D1206" s="172" t="s">
        <v>70</v>
      </c>
      <c r="E1206" s="171" t="s">
        <v>1563</v>
      </c>
      <c r="F1206" s="287">
        <v>16.670000000000002</v>
      </c>
      <c r="G1206" s="331">
        <f>ROUND(SUMIF(Anlagenbewegungsdaten!B:B,A1206,Anlagenbewegungsdaten!C:C),3)</f>
        <v>0</v>
      </c>
      <c r="H1206" s="332">
        <f>IF(ISBLANK(F1206),ROUND(SUMIF(Anlagenbewegungsdaten!B:B,A1206,Anlagenbewegungsdaten!D:D),2),ROUND(G1206*F1206%,2))</f>
        <v>0</v>
      </c>
      <c r="I1206" s="332">
        <f>ROUND((H1206-SUMIF(Anlagenbewegungsdaten!$B:$B,A1206,Anlagenbewegungsdaten!D:D)),3)</f>
        <v>0</v>
      </c>
      <c r="J1206" s="333" t="s">
        <v>5179</v>
      </c>
      <c r="K1206" s="333" t="s">
        <v>5193</v>
      </c>
      <c r="L1206" s="510">
        <v>13.34</v>
      </c>
      <c r="M1206" s="330">
        <f>ROUND(SUMIF(Anlagenbewegungsdaten_AV!B:B,A1206,Anlagenbewegungsdaten_AV!C:C),3)</f>
        <v>0</v>
      </c>
      <c r="N1206" s="328">
        <f>IF(ISBLANK(L1206),ROUND(SUMIF(Anlagenbewegungsdaten_AV!B:B,A1206,Anlagenbewegungsdaten_AV!D:D),2),ROUND(M1206*L1206%,2))</f>
        <v>0</v>
      </c>
      <c r="O1206" s="328">
        <f>ROUND(N1206-SUMIF(Anlagenbewegungsdaten_AV!B:B,A1206,Anlagenbewegungsdaten_AV!D:D),3)</f>
        <v>0</v>
      </c>
    </row>
    <row r="1207" spans="1:15" ht="15" customHeight="1" x14ac:dyDescent="0.25">
      <c r="A1207" s="261" t="s">
        <v>2799</v>
      </c>
      <c r="B1207" s="171" t="s">
        <v>2108</v>
      </c>
      <c r="C1207" s="171" t="s">
        <v>4044</v>
      </c>
      <c r="D1207" s="172" t="s">
        <v>2709</v>
      </c>
      <c r="E1207" s="171" t="s">
        <v>2576</v>
      </c>
      <c r="F1207" s="287">
        <v>16.64</v>
      </c>
      <c r="G1207" s="331">
        <f>ROUND(SUMIF(Anlagenbewegungsdaten!B:B,A1207,Anlagenbewegungsdaten!C:C),3)</f>
        <v>0</v>
      </c>
      <c r="H1207" s="332">
        <f>IF(ISBLANK(F1207),ROUND(SUMIF(Anlagenbewegungsdaten!B:B,A1207,Anlagenbewegungsdaten!D:D),2),ROUND(G1207*F1207%,2))</f>
        <v>0</v>
      </c>
      <c r="I1207" s="332">
        <f>ROUND((H1207-SUMIF(Anlagenbewegungsdaten!$B:$B,A1207,Anlagenbewegungsdaten!D:D)),3)</f>
        <v>0</v>
      </c>
      <c r="J1207" s="333" t="s">
        <v>5179</v>
      </c>
      <c r="K1207" s="333" t="s">
        <v>5193</v>
      </c>
      <c r="L1207" s="510">
        <v>13.31</v>
      </c>
      <c r="M1207" s="330">
        <f>ROUND(SUMIF(Anlagenbewegungsdaten_AV!B:B,A1207,Anlagenbewegungsdaten_AV!C:C),3)</f>
        <v>0</v>
      </c>
      <c r="N1207" s="328">
        <f>IF(ISBLANK(L1207),ROUND(SUMIF(Anlagenbewegungsdaten_AV!B:B,A1207,Anlagenbewegungsdaten_AV!D:D),2),ROUND(M1207*L1207%,2))</f>
        <v>0</v>
      </c>
      <c r="O1207" s="328">
        <f>ROUND(N1207-SUMIF(Anlagenbewegungsdaten_AV!B:B,A1207,Anlagenbewegungsdaten_AV!D:D),3)</f>
        <v>0</v>
      </c>
    </row>
    <row r="1208" spans="1:15" ht="15" customHeight="1" x14ac:dyDescent="0.25">
      <c r="A1208" s="261" t="s">
        <v>3543</v>
      </c>
      <c r="B1208" s="171" t="s">
        <v>2108</v>
      </c>
      <c r="C1208" s="171" t="s">
        <v>4044</v>
      </c>
      <c r="D1208" s="172" t="s">
        <v>3453</v>
      </c>
      <c r="E1208" s="171" t="s">
        <v>3320</v>
      </c>
      <c r="F1208" s="287">
        <v>16.61</v>
      </c>
      <c r="G1208" s="331">
        <f>ROUND(SUMIF(Anlagenbewegungsdaten!B:B,A1208,Anlagenbewegungsdaten!C:C),3)</f>
        <v>0</v>
      </c>
      <c r="H1208" s="332">
        <f>IF(ISBLANK(F1208),ROUND(SUMIF(Anlagenbewegungsdaten!B:B,A1208,Anlagenbewegungsdaten!D:D),2),ROUND(G1208*F1208%,2))</f>
        <v>0</v>
      </c>
      <c r="I1208" s="332">
        <f>ROUND((H1208-SUMIF(Anlagenbewegungsdaten!$B:$B,A1208,Anlagenbewegungsdaten!D:D)),3)</f>
        <v>0</v>
      </c>
      <c r="J1208" s="333" t="s">
        <v>5179</v>
      </c>
      <c r="K1208" s="333" t="s">
        <v>5193</v>
      </c>
      <c r="L1208" s="510">
        <v>13.29</v>
      </c>
      <c r="M1208" s="330">
        <f>ROUND(SUMIF(Anlagenbewegungsdaten_AV!B:B,A1208,Anlagenbewegungsdaten_AV!C:C),3)</f>
        <v>0</v>
      </c>
      <c r="N1208" s="328">
        <f>IF(ISBLANK(L1208),ROUND(SUMIF(Anlagenbewegungsdaten_AV!B:B,A1208,Anlagenbewegungsdaten_AV!D:D),2),ROUND(M1208*L1208%,2))</f>
        <v>0</v>
      </c>
      <c r="O1208" s="328">
        <f>ROUND(N1208-SUMIF(Anlagenbewegungsdaten_AV!B:B,A1208,Anlagenbewegungsdaten_AV!D:D),3)</f>
        <v>0</v>
      </c>
    </row>
    <row r="1209" spans="1:15" ht="15" customHeight="1" x14ac:dyDescent="0.25">
      <c r="A1209" s="273" t="s">
        <v>4318</v>
      </c>
      <c r="B1209" s="192" t="s">
        <v>2108</v>
      </c>
      <c r="C1209" s="192" t="s">
        <v>4044</v>
      </c>
      <c r="D1209" s="191" t="s">
        <v>4227</v>
      </c>
      <c r="E1209" s="192" t="s">
        <v>4093</v>
      </c>
      <c r="F1209" s="288">
        <v>16.579999999999998</v>
      </c>
      <c r="G1209" s="331">
        <f>ROUND(SUMIF(Anlagenbewegungsdaten!B:B,A1209,Anlagenbewegungsdaten!C:C),3)</f>
        <v>0</v>
      </c>
      <c r="H1209" s="332">
        <f>IF(ISBLANK(F1209),ROUND(SUMIF(Anlagenbewegungsdaten!B:B,A1209,Anlagenbewegungsdaten!D:D),2),ROUND(G1209*F1209%,2))</f>
        <v>0</v>
      </c>
      <c r="I1209" s="332">
        <f>ROUND((H1209-SUMIF(Anlagenbewegungsdaten!$B:$B,A1209,Anlagenbewegungsdaten!D:D)),3)</f>
        <v>0</v>
      </c>
      <c r="J1209" s="333" t="s">
        <v>5179</v>
      </c>
      <c r="K1209" s="333" t="s">
        <v>5193</v>
      </c>
      <c r="L1209" s="510">
        <v>13.26</v>
      </c>
      <c r="M1209" s="330">
        <f>ROUND(SUMIF(Anlagenbewegungsdaten_AV!B:B,A1209,Anlagenbewegungsdaten_AV!C:C),3)</f>
        <v>0</v>
      </c>
      <c r="N1209" s="328">
        <f>IF(ISBLANK(L1209),ROUND(SUMIF(Anlagenbewegungsdaten_AV!B:B,A1209,Anlagenbewegungsdaten_AV!D:D),2),ROUND(M1209*L1209%,2))</f>
        <v>0</v>
      </c>
      <c r="O1209" s="328">
        <f>ROUND(N1209-SUMIF(Anlagenbewegungsdaten_AV!B:B,A1209,Anlagenbewegungsdaten_AV!D:D),3)</f>
        <v>0</v>
      </c>
    </row>
    <row r="1210" spans="1:15" ht="15" customHeight="1" x14ac:dyDescent="0.25">
      <c r="A1210" s="261" t="s">
        <v>632</v>
      </c>
      <c r="B1210" s="171" t="s">
        <v>2108</v>
      </c>
      <c r="C1210" s="171" t="s">
        <v>4044</v>
      </c>
      <c r="D1210" s="172" t="s">
        <v>1901</v>
      </c>
      <c r="E1210" s="171" t="s">
        <v>2483</v>
      </c>
      <c r="F1210" s="287">
        <v>14.67</v>
      </c>
      <c r="G1210" s="331">
        <f>ROUND(SUMIF(Anlagenbewegungsdaten!B:B,A1210,Anlagenbewegungsdaten!C:C),3)</f>
        <v>0</v>
      </c>
      <c r="H1210" s="332">
        <f>IF(ISBLANK(F1210),ROUND(SUMIF(Anlagenbewegungsdaten!B:B,A1210,Anlagenbewegungsdaten!D:D),2),ROUND(G1210*F1210%,2))</f>
        <v>0</v>
      </c>
      <c r="I1210" s="332">
        <f>ROUND((H1210-SUMIF(Anlagenbewegungsdaten!$B:$B,A1210,Anlagenbewegungsdaten!D:D)),3)</f>
        <v>0</v>
      </c>
      <c r="J1210" s="333" t="s">
        <v>5179</v>
      </c>
      <c r="K1210" s="333" t="s">
        <v>5193</v>
      </c>
      <c r="L1210" s="510">
        <v>11.74</v>
      </c>
      <c r="M1210" s="330">
        <f>ROUND(SUMIF(Anlagenbewegungsdaten_AV!B:B,A1210,Anlagenbewegungsdaten_AV!C:C),3)</f>
        <v>0</v>
      </c>
      <c r="N1210" s="328">
        <f>IF(ISBLANK(L1210),ROUND(SUMIF(Anlagenbewegungsdaten_AV!B:B,A1210,Anlagenbewegungsdaten_AV!D:D),2),ROUND(M1210*L1210%,2))</f>
        <v>0</v>
      </c>
      <c r="O1210" s="328">
        <f>ROUND(N1210-SUMIF(Anlagenbewegungsdaten_AV!B:B,A1210,Anlagenbewegungsdaten_AV!D:D),3)</f>
        <v>0</v>
      </c>
    </row>
    <row r="1211" spans="1:15" ht="15" customHeight="1" x14ac:dyDescent="0.25">
      <c r="A1211" s="261" t="s">
        <v>633</v>
      </c>
      <c r="B1211" s="171" t="s">
        <v>2108</v>
      </c>
      <c r="C1211" s="171" t="s">
        <v>4044</v>
      </c>
      <c r="D1211" s="172" t="s">
        <v>1903</v>
      </c>
      <c r="E1211" s="171" t="s">
        <v>2486</v>
      </c>
      <c r="F1211" s="287">
        <v>16.670000000000002</v>
      </c>
      <c r="G1211" s="331">
        <f>ROUND(SUMIF(Anlagenbewegungsdaten!B:B,A1211,Anlagenbewegungsdaten!C:C),3)</f>
        <v>0</v>
      </c>
      <c r="H1211" s="332">
        <f>IF(ISBLANK(F1211),ROUND(SUMIF(Anlagenbewegungsdaten!B:B,A1211,Anlagenbewegungsdaten!D:D),2),ROUND(G1211*F1211%,2))</f>
        <v>0</v>
      </c>
      <c r="I1211" s="332">
        <f>ROUND((H1211-SUMIF(Anlagenbewegungsdaten!$B:$B,A1211,Anlagenbewegungsdaten!D:D)),3)</f>
        <v>0</v>
      </c>
      <c r="J1211" s="333" t="s">
        <v>5179</v>
      </c>
      <c r="K1211" s="333" t="s">
        <v>5193</v>
      </c>
      <c r="L1211" s="510">
        <v>13.34</v>
      </c>
      <c r="M1211" s="330">
        <f>ROUND(SUMIF(Anlagenbewegungsdaten_AV!B:B,A1211,Anlagenbewegungsdaten_AV!C:C),3)</f>
        <v>0</v>
      </c>
      <c r="N1211" s="328">
        <f>IF(ISBLANK(L1211),ROUND(SUMIF(Anlagenbewegungsdaten_AV!B:B,A1211,Anlagenbewegungsdaten_AV!D:D),2),ROUND(M1211*L1211%,2))</f>
        <v>0</v>
      </c>
      <c r="O1211" s="328">
        <f>ROUND(N1211-SUMIF(Anlagenbewegungsdaten_AV!B:B,A1211,Anlagenbewegungsdaten_AV!D:D),3)</f>
        <v>0</v>
      </c>
    </row>
    <row r="1212" spans="1:15" ht="15" customHeight="1" x14ac:dyDescent="0.25">
      <c r="A1212" s="261" t="s">
        <v>634</v>
      </c>
      <c r="B1212" s="171" t="s">
        <v>2108</v>
      </c>
      <c r="C1212" s="172" t="s">
        <v>4044</v>
      </c>
      <c r="D1212" s="172" t="s">
        <v>1905</v>
      </c>
      <c r="E1212" s="172" t="s">
        <v>1560</v>
      </c>
      <c r="F1212" s="287">
        <v>17.670000000000002</v>
      </c>
      <c r="G1212" s="331">
        <f>ROUND(SUMIF(Anlagenbewegungsdaten!B:B,A1212,Anlagenbewegungsdaten!C:C),3)</f>
        <v>0</v>
      </c>
      <c r="H1212" s="332">
        <f>IF(ISBLANK(F1212),ROUND(SUMIF(Anlagenbewegungsdaten!B:B,A1212,Anlagenbewegungsdaten!D:D),2),ROUND(G1212*F1212%,2))</f>
        <v>0</v>
      </c>
      <c r="I1212" s="332">
        <f>ROUND((H1212-SUMIF(Anlagenbewegungsdaten!$B:$B,A1212,Anlagenbewegungsdaten!D:D)),3)</f>
        <v>0</v>
      </c>
      <c r="J1212" s="333" t="s">
        <v>5179</v>
      </c>
      <c r="K1212" s="333" t="s">
        <v>5193</v>
      </c>
      <c r="L1212" s="510">
        <v>14.14</v>
      </c>
      <c r="M1212" s="330">
        <f>ROUND(SUMIF(Anlagenbewegungsdaten_AV!B:B,A1212,Anlagenbewegungsdaten_AV!C:C),3)</f>
        <v>0</v>
      </c>
      <c r="N1212" s="328">
        <f>IF(ISBLANK(L1212),ROUND(SUMIF(Anlagenbewegungsdaten_AV!B:B,A1212,Anlagenbewegungsdaten_AV!D:D),2),ROUND(M1212*L1212%,2))</f>
        <v>0</v>
      </c>
      <c r="O1212" s="328">
        <f>ROUND(N1212-SUMIF(Anlagenbewegungsdaten_AV!B:B,A1212,Anlagenbewegungsdaten_AV!D:D),3)</f>
        <v>0</v>
      </c>
    </row>
    <row r="1213" spans="1:15" ht="15" customHeight="1" x14ac:dyDescent="0.25">
      <c r="A1213" s="261" t="s">
        <v>635</v>
      </c>
      <c r="B1213" s="171" t="s">
        <v>2108</v>
      </c>
      <c r="C1213" s="171" t="s">
        <v>4044</v>
      </c>
      <c r="D1213" s="172" t="s">
        <v>1907</v>
      </c>
      <c r="E1213" s="171" t="s">
        <v>1563</v>
      </c>
      <c r="F1213" s="287">
        <v>17.670000000000002</v>
      </c>
      <c r="G1213" s="331">
        <f>ROUND(SUMIF(Anlagenbewegungsdaten!B:B,A1213,Anlagenbewegungsdaten!C:C),3)</f>
        <v>0</v>
      </c>
      <c r="H1213" s="332">
        <f>IF(ISBLANK(F1213),ROUND(SUMIF(Anlagenbewegungsdaten!B:B,A1213,Anlagenbewegungsdaten!D:D),2),ROUND(G1213*F1213%,2))</f>
        <v>0</v>
      </c>
      <c r="I1213" s="332">
        <f>ROUND((H1213-SUMIF(Anlagenbewegungsdaten!$B:$B,A1213,Anlagenbewegungsdaten!D:D)),3)</f>
        <v>0</v>
      </c>
      <c r="J1213" s="333" t="s">
        <v>5179</v>
      </c>
      <c r="K1213" s="333" t="s">
        <v>5193</v>
      </c>
      <c r="L1213" s="510">
        <v>14.14</v>
      </c>
      <c r="M1213" s="330">
        <f>ROUND(SUMIF(Anlagenbewegungsdaten_AV!B:B,A1213,Anlagenbewegungsdaten_AV!C:C),3)</f>
        <v>0</v>
      </c>
      <c r="N1213" s="328">
        <f>IF(ISBLANK(L1213),ROUND(SUMIF(Anlagenbewegungsdaten_AV!B:B,A1213,Anlagenbewegungsdaten_AV!D:D),2),ROUND(M1213*L1213%,2))</f>
        <v>0</v>
      </c>
      <c r="O1213" s="328">
        <f>ROUND(N1213-SUMIF(Anlagenbewegungsdaten_AV!B:B,A1213,Anlagenbewegungsdaten_AV!D:D),3)</f>
        <v>0</v>
      </c>
    </row>
    <row r="1214" spans="1:15" ht="15" customHeight="1" x14ac:dyDescent="0.25">
      <c r="A1214" s="261" t="s">
        <v>2800</v>
      </c>
      <c r="B1214" s="171" t="s">
        <v>2108</v>
      </c>
      <c r="C1214" s="171" t="s">
        <v>4044</v>
      </c>
      <c r="D1214" s="172" t="s">
        <v>2711</v>
      </c>
      <c r="E1214" s="171" t="s">
        <v>2576</v>
      </c>
      <c r="F1214" s="287">
        <v>17.64</v>
      </c>
      <c r="G1214" s="331">
        <f>ROUND(SUMIF(Anlagenbewegungsdaten!B:B,A1214,Anlagenbewegungsdaten!C:C),3)</f>
        <v>0</v>
      </c>
      <c r="H1214" s="332">
        <f>IF(ISBLANK(F1214),ROUND(SUMIF(Anlagenbewegungsdaten!B:B,A1214,Anlagenbewegungsdaten!D:D),2),ROUND(G1214*F1214%,2))</f>
        <v>0</v>
      </c>
      <c r="I1214" s="332">
        <f>ROUND((H1214-SUMIF(Anlagenbewegungsdaten!$B:$B,A1214,Anlagenbewegungsdaten!D:D)),3)</f>
        <v>0</v>
      </c>
      <c r="J1214" s="333" t="s">
        <v>5179</v>
      </c>
      <c r="K1214" s="333" t="s">
        <v>5193</v>
      </c>
      <c r="L1214" s="510">
        <v>14.11</v>
      </c>
      <c r="M1214" s="330">
        <f>ROUND(SUMIF(Anlagenbewegungsdaten_AV!B:B,A1214,Anlagenbewegungsdaten_AV!C:C),3)</f>
        <v>0</v>
      </c>
      <c r="N1214" s="328">
        <f>IF(ISBLANK(L1214),ROUND(SUMIF(Anlagenbewegungsdaten_AV!B:B,A1214,Anlagenbewegungsdaten_AV!D:D),2),ROUND(M1214*L1214%,2))</f>
        <v>0</v>
      </c>
      <c r="O1214" s="328">
        <f>ROUND(N1214-SUMIF(Anlagenbewegungsdaten_AV!B:B,A1214,Anlagenbewegungsdaten_AV!D:D),3)</f>
        <v>0</v>
      </c>
    </row>
    <row r="1215" spans="1:15" ht="15" customHeight="1" x14ac:dyDescent="0.25">
      <c r="A1215" s="261" t="s">
        <v>3544</v>
      </c>
      <c r="B1215" s="171" t="s">
        <v>2108</v>
      </c>
      <c r="C1215" s="171" t="s">
        <v>4044</v>
      </c>
      <c r="D1215" s="172" t="s">
        <v>3455</v>
      </c>
      <c r="E1215" s="171" t="s">
        <v>3320</v>
      </c>
      <c r="F1215" s="287">
        <v>17.61</v>
      </c>
      <c r="G1215" s="331">
        <f>ROUND(SUMIF(Anlagenbewegungsdaten!B:B,A1215,Anlagenbewegungsdaten!C:C),3)</f>
        <v>0</v>
      </c>
      <c r="H1215" s="332">
        <f>IF(ISBLANK(F1215),ROUND(SUMIF(Anlagenbewegungsdaten!B:B,A1215,Anlagenbewegungsdaten!D:D),2),ROUND(G1215*F1215%,2))</f>
        <v>0</v>
      </c>
      <c r="I1215" s="332">
        <f>ROUND((H1215-SUMIF(Anlagenbewegungsdaten!$B:$B,A1215,Anlagenbewegungsdaten!D:D)),3)</f>
        <v>0</v>
      </c>
      <c r="J1215" s="333" t="s">
        <v>5179</v>
      </c>
      <c r="K1215" s="333" t="s">
        <v>5193</v>
      </c>
      <c r="L1215" s="510">
        <v>14.09</v>
      </c>
      <c r="M1215" s="330">
        <f>ROUND(SUMIF(Anlagenbewegungsdaten_AV!B:B,A1215,Anlagenbewegungsdaten_AV!C:C),3)</f>
        <v>0</v>
      </c>
      <c r="N1215" s="328">
        <f>IF(ISBLANK(L1215),ROUND(SUMIF(Anlagenbewegungsdaten_AV!B:B,A1215,Anlagenbewegungsdaten_AV!D:D),2),ROUND(M1215*L1215%,2))</f>
        <v>0</v>
      </c>
      <c r="O1215" s="328">
        <f>ROUND(N1215-SUMIF(Anlagenbewegungsdaten_AV!B:B,A1215,Anlagenbewegungsdaten_AV!D:D),3)</f>
        <v>0</v>
      </c>
    </row>
    <row r="1216" spans="1:15" ht="15" customHeight="1" x14ac:dyDescent="0.25">
      <c r="A1216" s="273" t="s">
        <v>4319</v>
      </c>
      <c r="B1216" s="192" t="s">
        <v>2108</v>
      </c>
      <c r="C1216" s="192" t="s">
        <v>4044</v>
      </c>
      <c r="D1216" s="191" t="s">
        <v>4229</v>
      </c>
      <c r="E1216" s="192" t="s">
        <v>4093</v>
      </c>
      <c r="F1216" s="288">
        <v>17.579999999999998</v>
      </c>
      <c r="G1216" s="331">
        <f>ROUND(SUMIF(Anlagenbewegungsdaten!B:B,A1216,Anlagenbewegungsdaten!C:C),3)</f>
        <v>0</v>
      </c>
      <c r="H1216" s="332">
        <f>IF(ISBLANK(F1216),ROUND(SUMIF(Anlagenbewegungsdaten!B:B,A1216,Anlagenbewegungsdaten!D:D),2),ROUND(G1216*F1216%,2))</f>
        <v>0</v>
      </c>
      <c r="I1216" s="332">
        <f>ROUND((H1216-SUMIF(Anlagenbewegungsdaten!$B:$B,A1216,Anlagenbewegungsdaten!D:D)),3)</f>
        <v>0</v>
      </c>
      <c r="J1216" s="333" t="s">
        <v>5179</v>
      </c>
      <c r="K1216" s="333" t="s">
        <v>5193</v>
      </c>
      <c r="L1216" s="510">
        <v>14.06</v>
      </c>
      <c r="M1216" s="330">
        <f>ROUND(SUMIF(Anlagenbewegungsdaten_AV!B:B,A1216,Anlagenbewegungsdaten_AV!C:C),3)</f>
        <v>0</v>
      </c>
      <c r="N1216" s="328">
        <f>IF(ISBLANK(L1216),ROUND(SUMIF(Anlagenbewegungsdaten_AV!B:B,A1216,Anlagenbewegungsdaten_AV!D:D),2),ROUND(M1216*L1216%,2))</f>
        <v>0</v>
      </c>
      <c r="O1216" s="328">
        <f>ROUND(N1216-SUMIF(Anlagenbewegungsdaten_AV!B:B,A1216,Anlagenbewegungsdaten_AV!D:D),3)</f>
        <v>0</v>
      </c>
    </row>
    <row r="1217" spans="1:15" ht="15" customHeight="1" x14ac:dyDescent="0.25">
      <c r="A1217" s="268" t="s">
        <v>2543</v>
      </c>
      <c r="B1217" s="175" t="s">
        <v>2108</v>
      </c>
      <c r="C1217" s="175" t="s">
        <v>4044</v>
      </c>
      <c r="D1217" s="175" t="s">
        <v>2494</v>
      </c>
      <c r="E1217" s="175" t="s">
        <v>2483</v>
      </c>
      <c r="F1217" s="291">
        <v>19.670000000000002</v>
      </c>
      <c r="G1217" s="331">
        <f>ROUND(SUMIF(Anlagenbewegungsdaten!B:B,A1217,Anlagenbewegungsdaten!C:C),3)</f>
        <v>0</v>
      </c>
      <c r="H1217" s="332">
        <f>IF(ISBLANK(F1217),ROUND(SUMIF(Anlagenbewegungsdaten!B:B,A1217,Anlagenbewegungsdaten!D:D),2),ROUND(G1217*F1217%,2))</f>
        <v>0</v>
      </c>
      <c r="I1217" s="332">
        <f>ROUND((H1217-SUMIF(Anlagenbewegungsdaten!$B:$B,A1217,Anlagenbewegungsdaten!D:D)),3)</f>
        <v>0</v>
      </c>
      <c r="J1217" s="333" t="s">
        <v>5179</v>
      </c>
      <c r="K1217" s="333" t="s">
        <v>5193</v>
      </c>
      <c r="L1217" s="510">
        <v>15.74</v>
      </c>
      <c r="M1217" s="330">
        <f>ROUND(SUMIF(Anlagenbewegungsdaten_AV!B:B,A1217,Anlagenbewegungsdaten_AV!C:C),3)</f>
        <v>0</v>
      </c>
      <c r="N1217" s="328">
        <f>IF(ISBLANK(L1217),ROUND(SUMIF(Anlagenbewegungsdaten_AV!B:B,A1217,Anlagenbewegungsdaten_AV!D:D),2),ROUND(M1217*L1217%,2))</f>
        <v>0</v>
      </c>
      <c r="O1217" s="328">
        <f>ROUND(N1217-SUMIF(Anlagenbewegungsdaten_AV!B:B,A1217,Anlagenbewegungsdaten_AV!D:D),3)</f>
        <v>0</v>
      </c>
    </row>
    <row r="1218" spans="1:15" ht="15" customHeight="1" x14ac:dyDescent="0.25">
      <c r="A1218" s="268" t="s">
        <v>2544</v>
      </c>
      <c r="B1218" s="175" t="s">
        <v>2108</v>
      </c>
      <c r="C1218" s="175" t="s">
        <v>4044</v>
      </c>
      <c r="D1218" s="175" t="s">
        <v>2496</v>
      </c>
      <c r="E1218" s="175" t="s">
        <v>2486</v>
      </c>
      <c r="F1218" s="291">
        <v>21.67</v>
      </c>
      <c r="G1218" s="331">
        <f>ROUND(SUMIF(Anlagenbewegungsdaten!B:B,A1218,Anlagenbewegungsdaten!C:C),3)</f>
        <v>0</v>
      </c>
      <c r="H1218" s="332">
        <f>IF(ISBLANK(F1218),ROUND(SUMIF(Anlagenbewegungsdaten!B:B,A1218,Anlagenbewegungsdaten!D:D),2),ROUND(G1218*F1218%,2))</f>
        <v>0</v>
      </c>
      <c r="I1218" s="332">
        <f>ROUND((H1218-SUMIF(Anlagenbewegungsdaten!$B:$B,A1218,Anlagenbewegungsdaten!D:D)),3)</f>
        <v>0</v>
      </c>
      <c r="J1218" s="333" t="s">
        <v>5179</v>
      </c>
      <c r="K1218" s="333" t="s">
        <v>5193</v>
      </c>
      <c r="L1218" s="510">
        <v>17.34</v>
      </c>
      <c r="M1218" s="330">
        <f>ROUND(SUMIF(Anlagenbewegungsdaten_AV!B:B,A1218,Anlagenbewegungsdaten_AV!C:C),3)</f>
        <v>0</v>
      </c>
      <c r="N1218" s="328">
        <f>IF(ISBLANK(L1218),ROUND(SUMIF(Anlagenbewegungsdaten_AV!B:B,A1218,Anlagenbewegungsdaten_AV!D:D),2),ROUND(M1218*L1218%,2))</f>
        <v>0</v>
      </c>
      <c r="O1218" s="328">
        <f>ROUND(N1218-SUMIF(Anlagenbewegungsdaten_AV!B:B,A1218,Anlagenbewegungsdaten_AV!D:D),3)</f>
        <v>0</v>
      </c>
    </row>
    <row r="1219" spans="1:15" ht="15" customHeight="1" x14ac:dyDescent="0.25">
      <c r="A1219" s="261" t="s">
        <v>636</v>
      </c>
      <c r="B1219" s="171" t="s">
        <v>2108</v>
      </c>
      <c r="C1219" s="172" t="s">
        <v>4044</v>
      </c>
      <c r="D1219" s="172" t="s">
        <v>1909</v>
      </c>
      <c r="E1219" s="172" t="s">
        <v>1560</v>
      </c>
      <c r="F1219" s="287">
        <v>22.67</v>
      </c>
      <c r="G1219" s="331">
        <f>ROUND(SUMIF(Anlagenbewegungsdaten!B:B,A1219,Anlagenbewegungsdaten!C:C),3)</f>
        <v>0</v>
      </c>
      <c r="H1219" s="332">
        <f>IF(ISBLANK(F1219),ROUND(SUMIF(Anlagenbewegungsdaten!B:B,A1219,Anlagenbewegungsdaten!D:D),2),ROUND(G1219*F1219%,2))</f>
        <v>0</v>
      </c>
      <c r="I1219" s="332">
        <f>ROUND((H1219-SUMIF(Anlagenbewegungsdaten!$B:$B,A1219,Anlagenbewegungsdaten!D:D)),3)</f>
        <v>0</v>
      </c>
      <c r="J1219" s="333" t="s">
        <v>5179</v>
      </c>
      <c r="K1219" s="333" t="s">
        <v>5193</v>
      </c>
      <c r="L1219" s="510">
        <v>18.14</v>
      </c>
      <c r="M1219" s="330">
        <f>ROUND(SUMIF(Anlagenbewegungsdaten_AV!B:B,A1219,Anlagenbewegungsdaten_AV!C:C),3)</f>
        <v>0</v>
      </c>
      <c r="N1219" s="328">
        <f>IF(ISBLANK(L1219),ROUND(SUMIF(Anlagenbewegungsdaten_AV!B:B,A1219,Anlagenbewegungsdaten_AV!D:D),2),ROUND(M1219*L1219%,2))</f>
        <v>0</v>
      </c>
      <c r="O1219" s="328">
        <f>ROUND(N1219-SUMIF(Anlagenbewegungsdaten_AV!B:B,A1219,Anlagenbewegungsdaten_AV!D:D),3)</f>
        <v>0</v>
      </c>
    </row>
    <row r="1220" spans="1:15" ht="15" customHeight="1" x14ac:dyDescent="0.25">
      <c r="A1220" s="261" t="s">
        <v>637</v>
      </c>
      <c r="B1220" s="171" t="s">
        <v>2108</v>
      </c>
      <c r="C1220" s="171" t="s">
        <v>4044</v>
      </c>
      <c r="D1220" s="172" t="s">
        <v>1911</v>
      </c>
      <c r="E1220" s="171" t="s">
        <v>1563</v>
      </c>
      <c r="F1220" s="287">
        <v>22.67</v>
      </c>
      <c r="G1220" s="331">
        <f>ROUND(SUMIF(Anlagenbewegungsdaten!B:B,A1220,Anlagenbewegungsdaten!C:C),3)</f>
        <v>0</v>
      </c>
      <c r="H1220" s="332">
        <f>IF(ISBLANK(F1220),ROUND(SUMIF(Anlagenbewegungsdaten!B:B,A1220,Anlagenbewegungsdaten!D:D),2),ROUND(G1220*F1220%,2))</f>
        <v>0</v>
      </c>
      <c r="I1220" s="332">
        <f>ROUND((H1220-SUMIF(Anlagenbewegungsdaten!$B:$B,A1220,Anlagenbewegungsdaten!D:D)),3)</f>
        <v>0</v>
      </c>
      <c r="J1220" s="333" t="s">
        <v>5179</v>
      </c>
      <c r="K1220" s="333" t="s">
        <v>5193</v>
      </c>
      <c r="L1220" s="510">
        <v>18.14</v>
      </c>
      <c r="M1220" s="330">
        <f>ROUND(SUMIF(Anlagenbewegungsdaten_AV!B:B,A1220,Anlagenbewegungsdaten_AV!C:C),3)</f>
        <v>0</v>
      </c>
      <c r="N1220" s="328">
        <f>IF(ISBLANK(L1220),ROUND(SUMIF(Anlagenbewegungsdaten_AV!B:B,A1220,Anlagenbewegungsdaten_AV!D:D),2),ROUND(M1220*L1220%,2))</f>
        <v>0</v>
      </c>
      <c r="O1220" s="328">
        <f>ROUND(N1220-SUMIF(Anlagenbewegungsdaten_AV!B:B,A1220,Anlagenbewegungsdaten_AV!D:D),3)</f>
        <v>0</v>
      </c>
    </row>
    <row r="1221" spans="1:15" ht="15" customHeight="1" x14ac:dyDescent="0.25">
      <c r="A1221" s="261" t="s">
        <v>2801</v>
      </c>
      <c r="B1221" s="171" t="s">
        <v>2108</v>
      </c>
      <c r="C1221" s="171" t="s">
        <v>4044</v>
      </c>
      <c r="D1221" s="172" t="s">
        <v>2713</v>
      </c>
      <c r="E1221" s="171" t="s">
        <v>2576</v>
      </c>
      <c r="F1221" s="287">
        <v>22.64</v>
      </c>
      <c r="G1221" s="331">
        <f>ROUND(SUMIF(Anlagenbewegungsdaten!B:B,A1221,Anlagenbewegungsdaten!C:C),3)</f>
        <v>0</v>
      </c>
      <c r="H1221" s="332">
        <f>IF(ISBLANK(F1221),ROUND(SUMIF(Anlagenbewegungsdaten!B:B,A1221,Anlagenbewegungsdaten!D:D),2),ROUND(G1221*F1221%,2))</f>
        <v>0</v>
      </c>
      <c r="I1221" s="332">
        <f>ROUND((H1221-SUMIF(Anlagenbewegungsdaten!$B:$B,A1221,Anlagenbewegungsdaten!D:D)),3)</f>
        <v>0</v>
      </c>
      <c r="J1221" s="333" t="s">
        <v>5179</v>
      </c>
      <c r="K1221" s="333" t="s">
        <v>5193</v>
      </c>
      <c r="L1221" s="510">
        <v>18.11</v>
      </c>
      <c r="M1221" s="330">
        <f>ROUND(SUMIF(Anlagenbewegungsdaten_AV!B:B,A1221,Anlagenbewegungsdaten_AV!C:C),3)</f>
        <v>0</v>
      </c>
      <c r="N1221" s="328">
        <f>IF(ISBLANK(L1221),ROUND(SUMIF(Anlagenbewegungsdaten_AV!B:B,A1221,Anlagenbewegungsdaten_AV!D:D),2),ROUND(M1221*L1221%,2))</f>
        <v>0</v>
      </c>
      <c r="O1221" s="328">
        <f>ROUND(N1221-SUMIF(Anlagenbewegungsdaten_AV!B:B,A1221,Anlagenbewegungsdaten_AV!D:D),3)</f>
        <v>0</v>
      </c>
    </row>
    <row r="1222" spans="1:15" ht="15" customHeight="1" x14ac:dyDescent="0.25">
      <c r="A1222" s="261" t="s">
        <v>3545</v>
      </c>
      <c r="B1222" s="171" t="s">
        <v>2108</v>
      </c>
      <c r="C1222" s="171" t="s">
        <v>4044</v>
      </c>
      <c r="D1222" s="172" t="s">
        <v>3457</v>
      </c>
      <c r="E1222" s="171" t="s">
        <v>3320</v>
      </c>
      <c r="F1222" s="287">
        <v>22.61</v>
      </c>
      <c r="G1222" s="331">
        <f>ROUND(SUMIF(Anlagenbewegungsdaten!B:B,A1222,Anlagenbewegungsdaten!C:C),3)</f>
        <v>0</v>
      </c>
      <c r="H1222" s="332">
        <f>IF(ISBLANK(F1222),ROUND(SUMIF(Anlagenbewegungsdaten!B:B,A1222,Anlagenbewegungsdaten!D:D),2),ROUND(G1222*F1222%,2))</f>
        <v>0</v>
      </c>
      <c r="I1222" s="332">
        <f>ROUND((H1222-SUMIF(Anlagenbewegungsdaten!$B:$B,A1222,Anlagenbewegungsdaten!D:D)),3)</f>
        <v>0</v>
      </c>
      <c r="J1222" s="333" t="s">
        <v>5179</v>
      </c>
      <c r="K1222" s="333" t="s">
        <v>5193</v>
      </c>
      <c r="L1222" s="510">
        <v>18.09</v>
      </c>
      <c r="M1222" s="330">
        <f>ROUND(SUMIF(Anlagenbewegungsdaten_AV!B:B,A1222,Anlagenbewegungsdaten_AV!C:C),3)</f>
        <v>0</v>
      </c>
      <c r="N1222" s="328">
        <f>IF(ISBLANK(L1222),ROUND(SUMIF(Anlagenbewegungsdaten_AV!B:B,A1222,Anlagenbewegungsdaten_AV!D:D),2),ROUND(M1222*L1222%,2))</f>
        <v>0</v>
      </c>
      <c r="O1222" s="328">
        <f>ROUND(N1222-SUMIF(Anlagenbewegungsdaten_AV!B:B,A1222,Anlagenbewegungsdaten_AV!D:D),3)</f>
        <v>0</v>
      </c>
    </row>
    <row r="1223" spans="1:15" ht="15" customHeight="1" x14ac:dyDescent="0.25">
      <c r="A1223" s="273" t="s">
        <v>4320</v>
      </c>
      <c r="B1223" s="192" t="s">
        <v>2108</v>
      </c>
      <c r="C1223" s="192" t="s">
        <v>4044</v>
      </c>
      <c r="D1223" s="191" t="s">
        <v>4231</v>
      </c>
      <c r="E1223" s="192" t="s">
        <v>4093</v>
      </c>
      <c r="F1223" s="288">
        <v>22.58</v>
      </c>
      <c r="G1223" s="331">
        <f>ROUND(SUMIF(Anlagenbewegungsdaten!B:B,A1223,Anlagenbewegungsdaten!C:C),3)</f>
        <v>0</v>
      </c>
      <c r="H1223" s="332">
        <f>IF(ISBLANK(F1223),ROUND(SUMIF(Anlagenbewegungsdaten!B:B,A1223,Anlagenbewegungsdaten!D:D),2),ROUND(G1223*F1223%,2))</f>
        <v>0</v>
      </c>
      <c r="I1223" s="332">
        <f>ROUND((H1223-SUMIF(Anlagenbewegungsdaten!$B:$B,A1223,Anlagenbewegungsdaten!D:D)),3)</f>
        <v>0</v>
      </c>
      <c r="J1223" s="333" t="s">
        <v>5179</v>
      </c>
      <c r="K1223" s="333" t="s">
        <v>5193</v>
      </c>
      <c r="L1223" s="510">
        <v>18.059999999999999</v>
      </c>
      <c r="M1223" s="330">
        <f>ROUND(SUMIF(Anlagenbewegungsdaten_AV!B:B,A1223,Anlagenbewegungsdaten_AV!C:C),3)</f>
        <v>0</v>
      </c>
      <c r="N1223" s="328">
        <f>IF(ISBLANK(L1223),ROUND(SUMIF(Anlagenbewegungsdaten_AV!B:B,A1223,Anlagenbewegungsdaten_AV!D:D),2),ROUND(M1223*L1223%,2))</f>
        <v>0</v>
      </c>
      <c r="O1223" s="328">
        <f>ROUND(N1223-SUMIF(Anlagenbewegungsdaten_AV!B:B,A1223,Anlagenbewegungsdaten_AV!D:D),3)</f>
        <v>0</v>
      </c>
    </row>
    <row r="1224" spans="1:15" ht="15" customHeight="1" x14ac:dyDescent="0.25">
      <c r="A1224" s="261" t="s">
        <v>638</v>
      </c>
      <c r="B1224" s="171" t="s">
        <v>2108</v>
      </c>
      <c r="C1224" s="171" t="s">
        <v>4044</v>
      </c>
      <c r="D1224" s="172" t="s">
        <v>1913</v>
      </c>
      <c r="E1224" s="171" t="s">
        <v>2483</v>
      </c>
      <c r="F1224" s="287">
        <v>20.67</v>
      </c>
      <c r="G1224" s="331">
        <f>ROUND(SUMIF(Anlagenbewegungsdaten!B:B,A1224,Anlagenbewegungsdaten!C:C),3)</f>
        <v>0</v>
      </c>
      <c r="H1224" s="332">
        <f>IF(ISBLANK(F1224),ROUND(SUMIF(Anlagenbewegungsdaten!B:B,A1224,Anlagenbewegungsdaten!D:D),2),ROUND(G1224*F1224%,2))</f>
        <v>0</v>
      </c>
      <c r="I1224" s="332">
        <f>ROUND((H1224-SUMIF(Anlagenbewegungsdaten!$B:$B,A1224,Anlagenbewegungsdaten!D:D)),3)</f>
        <v>0</v>
      </c>
      <c r="J1224" s="333" t="s">
        <v>5179</v>
      </c>
      <c r="K1224" s="333" t="s">
        <v>5193</v>
      </c>
      <c r="L1224" s="510">
        <v>16.54</v>
      </c>
      <c r="M1224" s="330">
        <f>ROUND(SUMIF(Anlagenbewegungsdaten_AV!B:B,A1224,Anlagenbewegungsdaten_AV!C:C),3)</f>
        <v>0</v>
      </c>
      <c r="N1224" s="328">
        <f>IF(ISBLANK(L1224),ROUND(SUMIF(Anlagenbewegungsdaten_AV!B:B,A1224,Anlagenbewegungsdaten_AV!D:D),2),ROUND(M1224*L1224%,2))</f>
        <v>0</v>
      </c>
      <c r="O1224" s="328">
        <f>ROUND(N1224-SUMIF(Anlagenbewegungsdaten_AV!B:B,A1224,Anlagenbewegungsdaten_AV!D:D),3)</f>
        <v>0</v>
      </c>
    </row>
    <row r="1225" spans="1:15" ht="15" customHeight="1" x14ac:dyDescent="0.25">
      <c r="A1225" s="261" t="s">
        <v>639</v>
      </c>
      <c r="B1225" s="171" t="s">
        <v>2108</v>
      </c>
      <c r="C1225" s="171" t="s">
        <v>4044</v>
      </c>
      <c r="D1225" s="171" t="s">
        <v>1915</v>
      </c>
      <c r="E1225" s="171" t="s">
        <v>2486</v>
      </c>
      <c r="F1225" s="287">
        <v>22.67</v>
      </c>
      <c r="G1225" s="331">
        <f>ROUND(SUMIF(Anlagenbewegungsdaten!B:B,A1225,Anlagenbewegungsdaten!C:C),3)</f>
        <v>0</v>
      </c>
      <c r="H1225" s="332">
        <f>IF(ISBLANK(F1225),ROUND(SUMIF(Anlagenbewegungsdaten!B:B,A1225,Anlagenbewegungsdaten!D:D),2),ROUND(G1225*F1225%,2))</f>
        <v>0</v>
      </c>
      <c r="I1225" s="332">
        <f>ROUND((H1225-SUMIF(Anlagenbewegungsdaten!$B:$B,A1225,Anlagenbewegungsdaten!D:D)),3)</f>
        <v>0</v>
      </c>
      <c r="J1225" s="333" t="s">
        <v>5179</v>
      </c>
      <c r="K1225" s="333" t="s">
        <v>5193</v>
      </c>
      <c r="L1225" s="510">
        <v>18.14</v>
      </c>
      <c r="M1225" s="330">
        <f>ROUND(SUMIF(Anlagenbewegungsdaten_AV!B:B,A1225,Anlagenbewegungsdaten_AV!C:C),3)</f>
        <v>0</v>
      </c>
      <c r="N1225" s="328">
        <f>IF(ISBLANK(L1225),ROUND(SUMIF(Anlagenbewegungsdaten_AV!B:B,A1225,Anlagenbewegungsdaten_AV!D:D),2),ROUND(M1225*L1225%,2))</f>
        <v>0</v>
      </c>
      <c r="O1225" s="328">
        <f>ROUND(N1225-SUMIF(Anlagenbewegungsdaten_AV!B:B,A1225,Anlagenbewegungsdaten_AV!D:D),3)</f>
        <v>0</v>
      </c>
    </row>
    <row r="1226" spans="1:15" ht="15" customHeight="1" x14ac:dyDescent="0.25">
      <c r="A1226" s="261" t="s">
        <v>640</v>
      </c>
      <c r="B1226" s="171" t="s">
        <v>2108</v>
      </c>
      <c r="C1226" s="172" t="s">
        <v>4044</v>
      </c>
      <c r="D1226" s="172" t="s">
        <v>1917</v>
      </c>
      <c r="E1226" s="172" t="s">
        <v>1560</v>
      </c>
      <c r="F1226" s="287">
        <v>23.67</v>
      </c>
      <c r="G1226" s="331">
        <f>ROUND(SUMIF(Anlagenbewegungsdaten!B:B,A1226,Anlagenbewegungsdaten!C:C),3)</f>
        <v>0</v>
      </c>
      <c r="H1226" s="332">
        <f>IF(ISBLANK(F1226),ROUND(SUMIF(Anlagenbewegungsdaten!B:B,A1226,Anlagenbewegungsdaten!D:D),2),ROUND(G1226*F1226%,2))</f>
        <v>0</v>
      </c>
      <c r="I1226" s="332">
        <f>ROUND((H1226-SUMIF(Anlagenbewegungsdaten!$B:$B,A1226,Anlagenbewegungsdaten!D:D)),3)</f>
        <v>0</v>
      </c>
      <c r="J1226" s="333" t="s">
        <v>5179</v>
      </c>
      <c r="K1226" s="333" t="s">
        <v>5193</v>
      </c>
      <c r="L1226" s="510">
        <v>18.940000000000001</v>
      </c>
      <c r="M1226" s="330">
        <f>ROUND(SUMIF(Anlagenbewegungsdaten_AV!B:B,A1226,Anlagenbewegungsdaten_AV!C:C),3)</f>
        <v>0</v>
      </c>
      <c r="N1226" s="328">
        <f>IF(ISBLANK(L1226),ROUND(SUMIF(Anlagenbewegungsdaten_AV!B:B,A1226,Anlagenbewegungsdaten_AV!D:D),2),ROUND(M1226*L1226%,2))</f>
        <v>0</v>
      </c>
      <c r="O1226" s="328">
        <f>ROUND(N1226-SUMIF(Anlagenbewegungsdaten_AV!B:B,A1226,Anlagenbewegungsdaten_AV!D:D),3)</f>
        <v>0</v>
      </c>
    </row>
    <row r="1227" spans="1:15" ht="15" customHeight="1" x14ac:dyDescent="0.25">
      <c r="A1227" s="261" t="s">
        <v>641</v>
      </c>
      <c r="B1227" s="171" t="s">
        <v>2108</v>
      </c>
      <c r="C1227" s="171" t="s">
        <v>4044</v>
      </c>
      <c r="D1227" s="172" t="s">
        <v>1919</v>
      </c>
      <c r="E1227" s="171" t="s">
        <v>1563</v>
      </c>
      <c r="F1227" s="287">
        <v>23.67</v>
      </c>
      <c r="G1227" s="331">
        <f>ROUND(SUMIF(Anlagenbewegungsdaten!B:B,A1227,Anlagenbewegungsdaten!C:C),3)</f>
        <v>0</v>
      </c>
      <c r="H1227" s="332">
        <f>IF(ISBLANK(F1227),ROUND(SUMIF(Anlagenbewegungsdaten!B:B,A1227,Anlagenbewegungsdaten!D:D),2),ROUND(G1227*F1227%,2))</f>
        <v>0</v>
      </c>
      <c r="I1227" s="332">
        <f>ROUND((H1227-SUMIF(Anlagenbewegungsdaten!$B:$B,A1227,Anlagenbewegungsdaten!D:D)),3)</f>
        <v>0</v>
      </c>
      <c r="J1227" s="333" t="s">
        <v>5179</v>
      </c>
      <c r="K1227" s="333" t="s">
        <v>5193</v>
      </c>
      <c r="L1227" s="510">
        <v>18.940000000000001</v>
      </c>
      <c r="M1227" s="330">
        <f>ROUND(SUMIF(Anlagenbewegungsdaten_AV!B:B,A1227,Anlagenbewegungsdaten_AV!C:C),3)</f>
        <v>0</v>
      </c>
      <c r="N1227" s="328">
        <f>IF(ISBLANK(L1227),ROUND(SUMIF(Anlagenbewegungsdaten_AV!B:B,A1227,Anlagenbewegungsdaten_AV!D:D),2),ROUND(M1227*L1227%,2))</f>
        <v>0</v>
      </c>
      <c r="O1227" s="328">
        <f>ROUND(N1227-SUMIF(Anlagenbewegungsdaten_AV!B:B,A1227,Anlagenbewegungsdaten_AV!D:D),3)</f>
        <v>0</v>
      </c>
    </row>
    <row r="1228" spans="1:15" ht="15" customHeight="1" x14ac:dyDescent="0.25">
      <c r="A1228" s="261" t="s">
        <v>2802</v>
      </c>
      <c r="B1228" s="171" t="s">
        <v>2108</v>
      </c>
      <c r="C1228" s="171" t="s">
        <v>4044</v>
      </c>
      <c r="D1228" s="172" t="s">
        <v>2715</v>
      </c>
      <c r="E1228" s="171" t="s">
        <v>2576</v>
      </c>
      <c r="F1228" s="287">
        <v>23.64</v>
      </c>
      <c r="G1228" s="331">
        <f>ROUND(SUMIF(Anlagenbewegungsdaten!B:B,A1228,Anlagenbewegungsdaten!C:C),3)</f>
        <v>0</v>
      </c>
      <c r="H1228" s="332">
        <f>IF(ISBLANK(F1228),ROUND(SUMIF(Anlagenbewegungsdaten!B:B,A1228,Anlagenbewegungsdaten!D:D),2),ROUND(G1228*F1228%,2))</f>
        <v>0</v>
      </c>
      <c r="I1228" s="332">
        <f>ROUND((H1228-SUMIF(Anlagenbewegungsdaten!$B:$B,A1228,Anlagenbewegungsdaten!D:D)),3)</f>
        <v>0</v>
      </c>
      <c r="J1228" s="333" t="s">
        <v>5179</v>
      </c>
      <c r="K1228" s="333" t="s">
        <v>5193</v>
      </c>
      <c r="L1228" s="510">
        <v>18.91</v>
      </c>
      <c r="M1228" s="330">
        <f>ROUND(SUMIF(Anlagenbewegungsdaten_AV!B:B,A1228,Anlagenbewegungsdaten_AV!C:C),3)</f>
        <v>0</v>
      </c>
      <c r="N1228" s="328">
        <f>IF(ISBLANK(L1228),ROUND(SUMIF(Anlagenbewegungsdaten_AV!B:B,A1228,Anlagenbewegungsdaten_AV!D:D),2),ROUND(M1228*L1228%,2))</f>
        <v>0</v>
      </c>
      <c r="O1228" s="328">
        <f>ROUND(N1228-SUMIF(Anlagenbewegungsdaten_AV!B:B,A1228,Anlagenbewegungsdaten_AV!D:D),3)</f>
        <v>0</v>
      </c>
    </row>
    <row r="1229" spans="1:15" ht="15" customHeight="1" x14ac:dyDescent="0.25">
      <c r="A1229" s="261" t="s">
        <v>3546</v>
      </c>
      <c r="B1229" s="171" t="s">
        <v>2108</v>
      </c>
      <c r="C1229" s="171" t="s">
        <v>4044</v>
      </c>
      <c r="D1229" s="172" t="s">
        <v>3459</v>
      </c>
      <c r="E1229" s="171" t="s">
        <v>3320</v>
      </c>
      <c r="F1229" s="287">
        <v>23.61</v>
      </c>
      <c r="G1229" s="331">
        <f>ROUND(SUMIF(Anlagenbewegungsdaten!B:B,A1229,Anlagenbewegungsdaten!C:C),3)</f>
        <v>0</v>
      </c>
      <c r="H1229" s="332">
        <f>IF(ISBLANK(F1229),ROUND(SUMIF(Anlagenbewegungsdaten!B:B,A1229,Anlagenbewegungsdaten!D:D),2),ROUND(G1229*F1229%,2))</f>
        <v>0</v>
      </c>
      <c r="I1229" s="332">
        <f>ROUND((H1229-SUMIF(Anlagenbewegungsdaten!$B:$B,A1229,Anlagenbewegungsdaten!D:D)),3)</f>
        <v>0</v>
      </c>
      <c r="J1229" s="333" t="s">
        <v>5179</v>
      </c>
      <c r="K1229" s="333" t="s">
        <v>5193</v>
      </c>
      <c r="L1229" s="510">
        <v>18.89</v>
      </c>
      <c r="M1229" s="330">
        <f>ROUND(SUMIF(Anlagenbewegungsdaten_AV!B:B,A1229,Anlagenbewegungsdaten_AV!C:C),3)</f>
        <v>0</v>
      </c>
      <c r="N1229" s="328">
        <f>IF(ISBLANK(L1229),ROUND(SUMIF(Anlagenbewegungsdaten_AV!B:B,A1229,Anlagenbewegungsdaten_AV!D:D),2),ROUND(M1229*L1229%,2))</f>
        <v>0</v>
      </c>
      <c r="O1229" s="328">
        <f>ROUND(N1229-SUMIF(Anlagenbewegungsdaten_AV!B:B,A1229,Anlagenbewegungsdaten_AV!D:D),3)</f>
        <v>0</v>
      </c>
    </row>
    <row r="1230" spans="1:15" ht="15" customHeight="1" x14ac:dyDescent="0.25">
      <c r="A1230" s="273" t="s">
        <v>4321</v>
      </c>
      <c r="B1230" s="192" t="s">
        <v>2108</v>
      </c>
      <c r="C1230" s="192" t="s">
        <v>4044</v>
      </c>
      <c r="D1230" s="191" t="s">
        <v>4233</v>
      </c>
      <c r="E1230" s="192" t="s">
        <v>4093</v>
      </c>
      <c r="F1230" s="288">
        <v>23.58</v>
      </c>
      <c r="G1230" s="331">
        <f>ROUND(SUMIF(Anlagenbewegungsdaten!B:B,A1230,Anlagenbewegungsdaten!C:C),3)</f>
        <v>0</v>
      </c>
      <c r="H1230" s="332">
        <f>IF(ISBLANK(F1230),ROUND(SUMIF(Anlagenbewegungsdaten!B:B,A1230,Anlagenbewegungsdaten!D:D),2),ROUND(G1230*F1230%,2))</f>
        <v>0</v>
      </c>
      <c r="I1230" s="332">
        <f>ROUND((H1230-SUMIF(Anlagenbewegungsdaten!$B:$B,A1230,Anlagenbewegungsdaten!D:D)),3)</f>
        <v>0</v>
      </c>
      <c r="J1230" s="333" t="s">
        <v>5179</v>
      </c>
      <c r="K1230" s="333" t="s">
        <v>5193</v>
      </c>
      <c r="L1230" s="510">
        <v>18.86</v>
      </c>
      <c r="M1230" s="330">
        <f>ROUND(SUMIF(Anlagenbewegungsdaten_AV!B:B,A1230,Anlagenbewegungsdaten_AV!C:C),3)</f>
        <v>0</v>
      </c>
      <c r="N1230" s="328">
        <f>IF(ISBLANK(L1230),ROUND(SUMIF(Anlagenbewegungsdaten_AV!B:B,A1230,Anlagenbewegungsdaten_AV!D:D),2),ROUND(M1230*L1230%,2))</f>
        <v>0</v>
      </c>
      <c r="O1230" s="328">
        <f>ROUND(N1230-SUMIF(Anlagenbewegungsdaten_AV!B:B,A1230,Anlagenbewegungsdaten_AV!D:D),3)</f>
        <v>0</v>
      </c>
    </row>
    <row r="1231" spans="1:15" ht="15" customHeight="1" x14ac:dyDescent="0.25">
      <c r="A1231" s="261" t="s">
        <v>642</v>
      </c>
      <c r="B1231" s="172" t="s">
        <v>2108</v>
      </c>
      <c r="C1231" s="172" t="s">
        <v>4044</v>
      </c>
      <c r="D1231" s="172" t="s">
        <v>1921</v>
      </c>
      <c r="E1231" s="172" t="s">
        <v>2483</v>
      </c>
      <c r="F1231" s="287">
        <v>20.67</v>
      </c>
      <c r="G1231" s="331">
        <f>ROUND(SUMIF(Anlagenbewegungsdaten!B:B,A1231,Anlagenbewegungsdaten!C:C),3)</f>
        <v>0</v>
      </c>
      <c r="H1231" s="332">
        <f>IF(ISBLANK(F1231),ROUND(SUMIF(Anlagenbewegungsdaten!B:B,A1231,Anlagenbewegungsdaten!D:D),2),ROUND(G1231*F1231%,2))</f>
        <v>0</v>
      </c>
      <c r="I1231" s="332">
        <f>ROUND((H1231-SUMIF(Anlagenbewegungsdaten!$B:$B,A1231,Anlagenbewegungsdaten!D:D)),3)</f>
        <v>0</v>
      </c>
      <c r="J1231" s="333" t="s">
        <v>5179</v>
      </c>
      <c r="K1231" s="333" t="s">
        <v>5193</v>
      </c>
      <c r="L1231" s="510">
        <v>16.54</v>
      </c>
      <c r="M1231" s="330">
        <f>ROUND(SUMIF(Anlagenbewegungsdaten_AV!B:B,A1231,Anlagenbewegungsdaten_AV!C:C),3)</f>
        <v>0</v>
      </c>
      <c r="N1231" s="328">
        <f>IF(ISBLANK(L1231),ROUND(SUMIF(Anlagenbewegungsdaten_AV!B:B,A1231,Anlagenbewegungsdaten_AV!D:D),2),ROUND(M1231*L1231%,2))</f>
        <v>0</v>
      </c>
      <c r="O1231" s="328">
        <f>ROUND(N1231-SUMIF(Anlagenbewegungsdaten_AV!B:B,A1231,Anlagenbewegungsdaten_AV!D:D),3)</f>
        <v>0</v>
      </c>
    </row>
    <row r="1232" spans="1:15" ht="15" customHeight="1" x14ac:dyDescent="0.25">
      <c r="A1232" s="261" t="s">
        <v>643</v>
      </c>
      <c r="B1232" s="172" t="s">
        <v>2108</v>
      </c>
      <c r="C1232" s="172" t="s">
        <v>4044</v>
      </c>
      <c r="D1232" s="172" t="s">
        <v>1923</v>
      </c>
      <c r="E1232" s="172" t="s">
        <v>2486</v>
      </c>
      <c r="F1232" s="287">
        <v>22.67</v>
      </c>
      <c r="G1232" s="331">
        <f>ROUND(SUMIF(Anlagenbewegungsdaten!B:B,A1232,Anlagenbewegungsdaten!C:C),3)</f>
        <v>0</v>
      </c>
      <c r="H1232" s="332">
        <f>IF(ISBLANK(F1232),ROUND(SUMIF(Anlagenbewegungsdaten!B:B,A1232,Anlagenbewegungsdaten!D:D),2),ROUND(G1232*F1232%,2))</f>
        <v>0</v>
      </c>
      <c r="I1232" s="332">
        <f>ROUND((H1232-SUMIF(Anlagenbewegungsdaten!$B:$B,A1232,Anlagenbewegungsdaten!D:D)),3)</f>
        <v>0</v>
      </c>
      <c r="J1232" s="333" t="s">
        <v>5179</v>
      </c>
      <c r="K1232" s="333" t="s">
        <v>5193</v>
      </c>
      <c r="L1232" s="510">
        <v>18.14</v>
      </c>
      <c r="M1232" s="330">
        <f>ROUND(SUMIF(Anlagenbewegungsdaten_AV!B:B,A1232,Anlagenbewegungsdaten_AV!C:C),3)</f>
        <v>0</v>
      </c>
      <c r="N1232" s="328">
        <f>IF(ISBLANK(L1232),ROUND(SUMIF(Anlagenbewegungsdaten_AV!B:B,A1232,Anlagenbewegungsdaten_AV!D:D),2),ROUND(M1232*L1232%,2))</f>
        <v>0</v>
      </c>
      <c r="O1232" s="328">
        <f>ROUND(N1232-SUMIF(Anlagenbewegungsdaten_AV!B:B,A1232,Anlagenbewegungsdaten_AV!D:D),3)</f>
        <v>0</v>
      </c>
    </row>
    <row r="1233" spans="1:15" ht="15" customHeight="1" x14ac:dyDescent="0.25">
      <c r="A1233" s="261" t="s">
        <v>644</v>
      </c>
      <c r="B1233" s="172" t="s">
        <v>2108</v>
      </c>
      <c r="C1233" s="172" t="s">
        <v>4044</v>
      </c>
      <c r="D1233" s="172" t="s">
        <v>1925</v>
      </c>
      <c r="E1233" s="172" t="s">
        <v>1560</v>
      </c>
      <c r="F1233" s="287">
        <v>23.67</v>
      </c>
      <c r="G1233" s="331">
        <f>ROUND(SUMIF(Anlagenbewegungsdaten!B:B,A1233,Anlagenbewegungsdaten!C:C),3)</f>
        <v>0</v>
      </c>
      <c r="H1233" s="332">
        <f>IF(ISBLANK(F1233),ROUND(SUMIF(Anlagenbewegungsdaten!B:B,A1233,Anlagenbewegungsdaten!D:D),2),ROUND(G1233*F1233%,2))</f>
        <v>0</v>
      </c>
      <c r="I1233" s="332">
        <f>ROUND((H1233-SUMIF(Anlagenbewegungsdaten!$B:$B,A1233,Anlagenbewegungsdaten!D:D)),3)</f>
        <v>0</v>
      </c>
      <c r="J1233" s="333" t="s">
        <v>5179</v>
      </c>
      <c r="K1233" s="333" t="s">
        <v>5193</v>
      </c>
      <c r="L1233" s="510">
        <v>18.940000000000001</v>
      </c>
      <c r="M1233" s="330">
        <f>ROUND(SUMIF(Anlagenbewegungsdaten_AV!B:B,A1233,Anlagenbewegungsdaten_AV!C:C),3)</f>
        <v>0</v>
      </c>
      <c r="N1233" s="328">
        <f>IF(ISBLANK(L1233),ROUND(SUMIF(Anlagenbewegungsdaten_AV!B:B,A1233,Anlagenbewegungsdaten_AV!D:D),2),ROUND(M1233*L1233%,2))</f>
        <v>0</v>
      </c>
      <c r="O1233" s="328">
        <f>ROUND(N1233-SUMIF(Anlagenbewegungsdaten_AV!B:B,A1233,Anlagenbewegungsdaten_AV!D:D),3)</f>
        <v>0</v>
      </c>
    </row>
    <row r="1234" spans="1:15" ht="15" customHeight="1" x14ac:dyDescent="0.25">
      <c r="A1234" s="261" t="s">
        <v>645</v>
      </c>
      <c r="B1234" s="172" t="s">
        <v>2108</v>
      </c>
      <c r="C1234" s="172" t="s">
        <v>4044</v>
      </c>
      <c r="D1234" s="172" t="s">
        <v>1927</v>
      </c>
      <c r="E1234" s="172" t="s">
        <v>1563</v>
      </c>
      <c r="F1234" s="287">
        <v>23.67</v>
      </c>
      <c r="G1234" s="331">
        <f>ROUND(SUMIF(Anlagenbewegungsdaten!B:B,A1234,Anlagenbewegungsdaten!C:C),3)</f>
        <v>0</v>
      </c>
      <c r="H1234" s="332">
        <f>IF(ISBLANK(F1234),ROUND(SUMIF(Anlagenbewegungsdaten!B:B,A1234,Anlagenbewegungsdaten!D:D),2),ROUND(G1234*F1234%,2))</f>
        <v>0</v>
      </c>
      <c r="I1234" s="332">
        <f>ROUND((H1234-SUMIF(Anlagenbewegungsdaten!$B:$B,A1234,Anlagenbewegungsdaten!D:D)),3)</f>
        <v>0</v>
      </c>
      <c r="J1234" s="333" t="s">
        <v>5179</v>
      </c>
      <c r="K1234" s="333" t="s">
        <v>5193</v>
      </c>
      <c r="L1234" s="510">
        <v>18.940000000000001</v>
      </c>
      <c r="M1234" s="330">
        <f>ROUND(SUMIF(Anlagenbewegungsdaten_AV!B:B,A1234,Anlagenbewegungsdaten_AV!C:C),3)</f>
        <v>0</v>
      </c>
      <c r="N1234" s="328">
        <f>IF(ISBLANK(L1234),ROUND(SUMIF(Anlagenbewegungsdaten_AV!B:B,A1234,Anlagenbewegungsdaten_AV!D:D),2),ROUND(M1234*L1234%,2))</f>
        <v>0</v>
      </c>
      <c r="O1234" s="328">
        <f>ROUND(N1234-SUMIF(Anlagenbewegungsdaten_AV!B:B,A1234,Anlagenbewegungsdaten_AV!D:D),3)</f>
        <v>0</v>
      </c>
    </row>
    <row r="1235" spans="1:15" ht="15" customHeight="1" x14ac:dyDescent="0.25">
      <c r="A1235" s="261" t="s">
        <v>2803</v>
      </c>
      <c r="B1235" s="172" t="s">
        <v>2108</v>
      </c>
      <c r="C1235" s="172" t="s">
        <v>4044</v>
      </c>
      <c r="D1235" s="172" t="s">
        <v>2717</v>
      </c>
      <c r="E1235" s="172" t="s">
        <v>2576</v>
      </c>
      <c r="F1235" s="287">
        <v>23.64</v>
      </c>
      <c r="G1235" s="331">
        <f>ROUND(SUMIF(Anlagenbewegungsdaten!B:B,A1235,Anlagenbewegungsdaten!C:C),3)</f>
        <v>0</v>
      </c>
      <c r="H1235" s="332">
        <f>IF(ISBLANK(F1235),ROUND(SUMIF(Anlagenbewegungsdaten!B:B,A1235,Anlagenbewegungsdaten!D:D),2),ROUND(G1235*F1235%,2))</f>
        <v>0</v>
      </c>
      <c r="I1235" s="332">
        <f>ROUND((H1235-SUMIF(Anlagenbewegungsdaten!$B:$B,A1235,Anlagenbewegungsdaten!D:D)),3)</f>
        <v>0</v>
      </c>
      <c r="J1235" s="333" t="s">
        <v>5179</v>
      </c>
      <c r="K1235" s="333" t="s">
        <v>5193</v>
      </c>
      <c r="L1235" s="510">
        <v>18.91</v>
      </c>
      <c r="M1235" s="330">
        <f>ROUND(SUMIF(Anlagenbewegungsdaten_AV!B:B,A1235,Anlagenbewegungsdaten_AV!C:C),3)</f>
        <v>0</v>
      </c>
      <c r="N1235" s="328">
        <f>IF(ISBLANK(L1235),ROUND(SUMIF(Anlagenbewegungsdaten_AV!B:B,A1235,Anlagenbewegungsdaten_AV!D:D),2),ROUND(M1235*L1235%,2))</f>
        <v>0</v>
      </c>
      <c r="O1235" s="328">
        <f>ROUND(N1235-SUMIF(Anlagenbewegungsdaten_AV!B:B,A1235,Anlagenbewegungsdaten_AV!D:D),3)</f>
        <v>0</v>
      </c>
    </row>
    <row r="1236" spans="1:15" ht="15" customHeight="1" x14ac:dyDescent="0.25">
      <c r="A1236" s="261" t="s">
        <v>3547</v>
      </c>
      <c r="B1236" s="172" t="s">
        <v>2108</v>
      </c>
      <c r="C1236" s="172" t="s">
        <v>4044</v>
      </c>
      <c r="D1236" s="172" t="s">
        <v>3461</v>
      </c>
      <c r="E1236" s="172" t="s">
        <v>3320</v>
      </c>
      <c r="F1236" s="287">
        <v>23.61</v>
      </c>
      <c r="G1236" s="331">
        <f>ROUND(SUMIF(Anlagenbewegungsdaten!B:B,A1236,Anlagenbewegungsdaten!C:C),3)</f>
        <v>0</v>
      </c>
      <c r="H1236" s="332">
        <f>IF(ISBLANK(F1236),ROUND(SUMIF(Anlagenbewegungsdaten!B:B,A1236,Anlagenbewegungsdaten!D:D),2),ROUND(G1236*F1236%,2))</f>
        <v>0</v>
      </c>
      <c r="I1236" s="332">
        <f>ROUND((H1236-SUMIF(Anlagenbewegungsdaten!$B:$B,A1236,Anlagenbewegungsdaten!D:D)),3)</f>
        <v>0</v>
      </c>
      <c r="J1236" s="333" t="s">
        <v>5179</v>
      </c>
      <c r="K1236" s="333" t="s">
        <v>5193</v>
      </c>
      <c r="L1236" s="510">
        <v>18.89</v>
      </c>
      <c r="M1236" s="330">
        <f>ROUND(SUMIF(Anlagenbewegungsdaten_AV!B:B,A1236,Anlagenbewegungsdaten_AV!C:C),3)</f>
        <v>0</v>
      </c>
      <c r="N1236" s="328">
        <f>IF(ISBLANK(L1236),ROUND(SUMIF(Anlagenbewegungsdaten_AV!B:B,A1236,Anlagenbewegungsdaten_AV!D:D),2),ROUND(M1236*L1236%,2))</f>
        <v>0</v>
      </c>
      <c r="O1236" s="328">
        <f>ROUND(N1236-SUMIF(Anlagenbewegungsdaten_AV!B:B,A1236,Anlagenbewegungsdaten_AV!D:D),3)</f>
        <v>0</v>
      </c>
    </row>
    <row r="1237" spans="1:15" ht="15" customHeight="1" x14ac:dyDescent="0.25">
      <c r="A1237" s="273" t="s">
        <v>4322</v>
      </c>
      <c r="B1237" s="191" t="s">
        <v>2108</v>
      </c>
      <c r="C1237" s="191" t="s">
        <v>4044</v>
      </c>
      <c r="D1237" s="191" t="s">
        <v>4235</v>
      </c>
      <c r="E1237" s="191" t="s">
        <v>4093</v>
      </c>
      <c r="F1237" s="288">
        <v>23.58</v>
      </c>
      <c r="G1237" s="331">
        <f>ROUND(SUMIF(Anlagenbewegungsdaten!B:B,A1237,Anlagenbewegungsdaten!C:C),3)</f>
        <v>0</v>
      </c>
      <c r="H1237" s="332">
        <f>IF(ISBLANK(F1237),ROUND(SUMIF(Anlagenbewegungsdaten!B:B,A1237,Anlagenbewegungsdaten!D:D),2),ROUND(G1237*F1237%,2))</f>
        <v>0</v>
      </c>
      <c r="I1237" s="332">
        <f>ROUND((H1237-SUMIF(Anlagenbewegungsdaten!$B:$B,A1237,Anlagenbewegungsdaten!D:D)),3)</f>
        <v>0</v>
      </c>
      <c r="J1237" s="333" t="s">
        <v>5179</v>
      </c>
      <c r="K1237" s="333" t="s">
        <v>5193</v>
      </c>
      <c r="L1237" s="510">
        <v>18.86</v>
      </c>
      <c r="M1237" s="330">
        <f>ROUND(SUMIF(Anlagenbewegungsdaten_AV!B:B,A1237,Anlagenbewegungsdaten_AV!C:C),3)</f>
        <v>0</v>
      </c>
      <c r="N1237" s="328">
        <f>IF(ISBLANK(L1237),ROUND(SUMIF(Anlagenbewegungsdaten_AV!B:B,A1237,Anlagenbewegungsdaten_AV!D:D),2),ROUND(M1237*L1237%,2))</f>
        <v>0</v>
      </c>
      <c r="O1237" s="328">
        <f>ROUND(N1237-SUMIF(Anlagenbewegungsdaten_AV!B:B,A1237,Anlagenbewegungsdaten_AV!D:D),3)</f>
        <v>0</v>
      </c>
    </row>
    <row r="1238" spans="1:15" ht="15" customHeight="1" x14ac:dyDescent="0.25">
      <c r="A1238" s="261" t="s">
        <v>646</v>
      </c>
      <c r="B1238" s="172" t="s">
        <v>2108</v>
      </c>
      <c r="C1238" s="172" t="s">
        <v>4044</v>
      </c>
      <c r="D1238" s="172" t="s">
        <v>1929</v>
      </c>
      <c r="E1238" s="172" t="s">
        <v>2483</v>
      </c>
      <c r="F1238" s="287">
        <v>21.67</v>
      </c>
      <c r="G1238" s="331">
        <f>ROUND(SUMIF(Anlagenbewegungsdaten!B:B,A1238,Anlagenbewegungsdaten!C:C),3)</f>
        <v>0</v>
      </c>
      <c r="H1238" s="332">
        <f>IF(ISBLANK(F1238),ROUND(SUMIF(Anlagenbewegungsdaten!B:B,A1238,Anlagenbewegungsdaten!D:D),2),ROUND(G1238*F1238%,2))</f>
        <v>0</v>
      </c>
      <c r="I1238" s="332">
        <f>ROUND((H1238-SUMIF(Anlagenbewegungsdaten!$B:$B,A1238,Anlagenbewegungsdaten!D:D)),3)</f>
        <v>0</v>
      </c>
      <c r="J1238" s="333" t="s">
        <v>5179</v>
      </c>
      <c r="K1238" s="333" t="s">
        <v>5193</v>
      </c>
      <c r="L1238" s="510">
        <v>17.34</v>
      </c>
      <c r="M1238" s="330">
        <f>ROUND(SUMIF(Anlagenbewegungsdaten_AV!B:B,A1238,Anlagenbewegungsdaten_AV!C:C),3)</f>
        <v>0</v>
      </c>
      <c r="N1238" s="328">
        <f>IF(ISBLANK(L1238),ROUND(SUMIF(Anlagenbewegungsdaten_AV!B:B,A1238,Anlagenbewegungsdaten_AV!D:D),2),ROUND(M1238*L1238%,2))</f>
        <v>0</v>
      </c>
      <c r="O1238" s="328">
        <f>ROUND(N1238-SUMIF(Anlagenbewegungsdaten_AV!B:B,A1238,Anlagenbewegungsdaten_AV!D:D),3)</f>
        <v>0</v>
      </c>
    </row>
    <row r="1239" spans="1:15" ht="15" customHeight="1" x14ac:dyDescent="0.25">
      <c r="A1239" s="261" t="s">
        <v>647</v>
      </c>
      <c r="B1239" s="172" t="s">
        <v>2108</v>
      </c>
      <c r="C1239" s="172" t="s">
        <v>4044</v>
      </c>
      <c r="D1239" s="172" t="s">
        <v>1931</v>
      </c>
      <c r="E1239" s="172" t="s">
        <v>2486</v>
      </c>
      <c r="F1239" s="287">
        <v>23.67</v>
      </c>
      <c r="G1239" s="331">
        <f>ROUND(SUMIF(Anlagenbewegungsdaten!B:B,A1239,Anlagenbewegungsdaten!C:C),3)</f>
        <v>0</v>
      </c>
      <c r="H1239" s="332">
        <f>IF(ISBLANK(F1239),ROUND(SUMIF(Anlagenbewegungsdaten!B:B,A1239,Anlagenbewegungsdaten!D:D),2),ROUND(G1239*F1239%,2))</f>
        <v>0</v>
      </c>
      <c r="I1239" s="332">
        <f>ROUND((H1239-SUMIF(Anlagenbewegungsdaten!$B:$B,A1239,Anlagenbewegungsdaten!D:D)),3)</f>
        <v>0</v>
      </c>
      <c r="J1239" s="333" t="s">
        <v>5179</v>
      </c>
      <c r="K1239" s="333" t="s">
        <v>5193</v>
      </c>
      <c r="L1239" s="510">
        <v>18.940000000000001</v>
      </c>
      <c r="M1239" s="330">
        <f>ROUND(SUMIF(Anlagenbewegungsdaten_AV!B:B,A1239,Anlagenbewegungsdaten_AV!C:C),3)</f>
        <v>0</v>
      </c>
      <c r="N1239" s="328">
        <f>IF(ISBLANK(L1239),ROUND(SUMIF(Anlagenbewegungsdaten_AV!B:B,A1239,Anlagenbewegungsdaten_AV!D:D),2),ROUND(M1239*L1239%,2))</f>
        <v>0</v>
      </c>
      <c r="O1239" s="328">
        <f>ROUND(N1239-SUMIF(Anlagenbewegungsdaten_AV!B:B,A1239,Anlagenbewegungsdaten_AV!D:D),3)</f>
        <v>0</v>
      </c>
    </row>
    <row r="1240" spans="1:15" ht="15" customHeight="1" x14ac:dyDescent="0.25">
      <c r="A1240" s="261" t="s">
        <v>648</v>
      </c>
      <c r="B1240" s="172" t="s">
        <v>2108</v>
      </c>
      <c r="C1240" s="172" t="s">
        <v>4044</v>
      </c>
      <c r="D1240" s="182" t="s">
        <v>1933</v>
      </c>
      <c r="E1240" s="172" t="s">
        <v>1560</v>
      </c>
      <c r="F1240" s="287">
        <v>24.67</v>
      </c>
      <c r="G1240" s="331">
        <f>ROUND(SUMIF(Anlagenbewegungsdaten!B:B,A1240,Anlagenbewegungsdaten!C:C),3)</f>
        <v>0</v>
      </c>
      <c r="H1240" s="332">
        <f>IF(ISBLANK(F1240),ROUND(SUMIF(Anlagenbewegungsdaten!B:B,A1240,Anlagenbewegungsdaten!D:D),2),ROUND(G1240*F1240%,2))</f>
        <v>0</v>
      </c>
      <c r="I1240" s="332">
        <f>ROUND((H1240-SUMIF(Anlagenbewegungsdaten!$B:$B,A1240,Anlagenbewegungsdaten!D:D)),3)</f>
        <v>0</v>
      </c>
      <c r="J1240" s="333" t="s">
        <v>5179</v>
      </c>
      <c r="K1240" s="333" t="s">
        <v>5193</v>
      </c>
      <c r="L1240" s="510">
        <v>19.739999999999998</v>
      </c>
      <c r="M1240" s="330">
        <f>ROUND(SUMIF(Anlagenbewegungsdaten_AV!B:B,A1240,Anlagenbewegungsdaten_AV!C:C),3)</f>
        <v>0</v>
      </c>
      <c r="N1240" s="328">
        <f>IF(ISBLANK(L1240),ROUND(SUMIF(Anlagenbewegungsdaten_AV!B:B,A1240,Anlagenbewegungsdaten_AV!D:D),2),ROUND(M1240*L1240%,2))</f>
        <v>0</v>
      </c>
      <c r="O1240" s="328">
        <f>ROUND(N1240-SUMIF(Anlagenbewegungsdaten_AV!B:B,A1240,Anlagenbewegungsdaten_AV!D:D),3)</f>
        <v>0</v>
      </c>
    </row>
    <row r="1241" spans="1:15" ht="15" customHeight="1" x14ac:dyDescent="0.25">
      <c r="A1241" s="261" t="s">
        <v>649</v>
      </c>
      <c r="B1241" s="172" t="s">
        <v>2108</v>
      </c>
      <c r="C1241" s="172" t="s">
        <v>4044</v>
      </c>
      <c r="D1241" s="172" t="s">
        <v>1935</v>
      </c>
      <c r="E1241" s="172" t="s">
        <v>1563</v>
      </c>
      <c r="F1241" s="287">
        <v>24.67</v>
      </c>
      <c r="G1241" s="331">
        <f>ROUND(SUMIF(Anlagenbewegungsdaten!B:B,A1241,Anlagenbewegungsdaten!C:C),3)</f>
        <v>0</v>
      </c>
      <c r="H1241" s="332">
        <f>IF(ISBLANK(F1241),ROUND(SUMIF(Anlagenbewegungsdaten!B:B,A1241,Anlagenbewegungsdaten!D:D),2),ROUND(G1241*F1241%,2))</f>
        <v>0</v>
      </c>
      <c r="I1241" s="332">
        <f>ROUND((H1241-SUMIF(Anlagenbewegungsdaten!$B:$B,A1241,Anlagenbewegungsdaten!D:D)),3)</f>
        <v>0</v>
      </c>
      <c r="J1241" s="333" t="s">
        <v>5179</v>
      </c>
      <c r="K1241" s="333" t="s">
        <v>5193</v>
      </c>
      <c r="L1241" s="510">
        <v>19.739999999999998</v>
      </c>
      <c r="M1241" s="330">
        <f>ROUND(SUMIF(Anlagenbewegungsdaten_AV!B:B,A1241,Anlagenbewegungsdaten_AV!C:C),3)</f>
        <v>0</v>
      </c>
      <c r="N1241" s="328">
        <f>IF(ISBLANK(L1241),ROUND(SUMIF(Anlagenbewegungsdaten_AV!B:B,A1241,Anlagenbewegungsdaten_AV!D:D),2),ROUND(M1241*L1241%,2))</f>
        <v>0</v>
      </c>
      <c r="O1241" s="328">
        <f>ROUND(N1241-SUMIF(Anlagenbewegungsdaten_AV!B:B,A1241,Anlagenbewegungsdaten_AV!D:D),3)</f>
        <v>0</v>
      </c>
    </row>
    <row r="1242" spans="1:15" ht="15" customHeight="1" x14ac:dyDescent="0.25">
      <c r="A1242" s="261" t="s">
        <v>2804</v>
      </c>
      <c r="B1242" s="172" t="s">
        <v>2108</v>
      </c>
      <c r="C1242" s="172" t="s">
        <v>4044</v>
      </c>
      <c r="D1242" s="172" t="s">
        <v>2719</v>
      </c>
      <c r="E1242" s="172" t="s">
        <v>2576</v>
      </c>
      <c r="F1242" s="287">
        <v>24.64</v>
      </c>
      <c r="G1242" s="331">
        <f>ROUND(SUMIF(Anlagenbewegungsdaten!B:B,A1242,Anlagenbewegungsdaten!C:C),3)</f>
        <v>0</v>
      </c>
      <c r="H1242" s="332">
        <f>IF(ISBLANK(F1242),ROUND(SUMIF(Anlagenbewegungsdaten!B:B,A1242,Anlagenbewegungsdaten!D:D),2),ROUND(G1242*F1242%,2))</f>
        <v>0</v>
      </c>
      <c r="I1242" s="332">
        <f>ROUND((H1242-SUMIF(Anlagenbewegungsdaten!$B:$B,A1242,Anlagenbewegungsdaten!D:D)),3)</f>
        <v>0</v>
      </c>
      <c r="J1242" s="333" t="s">
        <v>5179</v>
      </c>
      <c r="K1242" s="333" t="s">
        <v>5193</v>
      </c>
      <c r="L1242" s="510">
        <v>19.71</v>
      </c>
      <c r="M1242" s="330">
        <f>ROUND(SUMIF(Anlagenbewegungsdaten_AV!B:B,A1242,Anlagenbewegungsdaten_AV!C:C),3)</f>
        <v>0</v>
      </c>
      <c r="N1242" s="328">
        <f>IF(ISBLANK(L1242),ROUND(SUMIF(Anlagenbewegungsdaten_AV!B:B,A1242,Anlagenbewegungsdaten_AV!D:D),2),ROUND(M1242*L1242%,2))</f>
        <v>0</v>
      </c>
      <c r="O1242" s="328">
        <f>ROUND(N1242-SUMIF(Anlagenbewegungsdaten_AV!B:B,A1242,Anlagenbewegungsdaten_AV!D:D),3)</f>
        <v>0</v>
      </c>
    </row>
    <row r="1243" spans="1:15" ht="15" customHeight="1" x14ac:dyDescent="0.25">
      <c r="A1243" s="261" t="s">
        <v>3548</v>
      </c>
      <c r="B1243" s="172" t="s">
        <v>2108</v>
      </c>
      <c r="C1243" s="172" t="s">
        <v>4044</v>
      </c>
      <c r="D1243" s="172" t="s">
        <v>3463</v>
      </c>
      <c r="E1243" s="172" t="s">
        <v>3320</v>
      </c>
      <c r="F1243" s="287">
        <v>24.61</v>
      </c>
      <c r="G1243" s="331">
        <f>ROUND(SUMIF(Anlagenbewegungsdaten!B:B,A1243,Anlagenbewegungsdaten!C:C),3)</f>
        <v>0</v>
      </c>
      <c r="H1243" s="332">
        <f>IF(ISBLANK(F1243),ROUND(SUMIF(Anlagenbewegungsdaten!B:B,A1243,Anlagenbewegungsdaten!D:D),2),ROUND(G1243*F1243%,2))</f>
        <v>0</v>
      </c>
      <c r="I1243" s="332">
        <f>ROUND((H1243-SUMIF(Anlagenbewegungsdaten!$B:$B,A1243,Anlagenbewegungsdaten!D:D)),3)</f>
        <v>0</v>
      </c>
      <c r="J1243" s="333" t="s">
        <v>5179</v>
      </c>
      <c r="K1243" s="333" t="s">
        <v>5193</v>
      </c>
      <c r="L1243" s="510">
        <v>19.690000000000001</v>
      </c>
      <c r="M1243" s="330">
        <f>ROUND(SUMIF(Anlagenbewegungsdaten_AV!B:B,A1243,Anlagenbewegungsdaten_AV!C:C),3)</f>
        <v>0</v>
      </c>
      <c r="N1243" s="328">
        <f>IF(ISBLANK(L1243),ROUND(SUMIF(Anlagenbewegungsdaten_AV!B:B,A1243,Anlagenbewegungsdaten_AV!D:D),2),ROUND(M1243*L1243%,2))</f>
        <v>0</v>
      </c>
      <c r="O1243" s="328">
        <f>ROUND(N1243-SUMIF(Anlagenbewegungsdaten_AV!B:B,A1243,Anlagenbewegungsdaten_AV!D:D),3)</f>
        <v>0</v>
      </c>
    </row>
    <row r="1244" spans="1:15" ht="15" customHeight="1" x14ac:dyDescent="0.25">
      <c r="A1244" s="273" t="s">
        <v>4323</v>
      </c>
      <c r="B1244" s="191" t="s">
        <v>2108</v>
      </c>
      <c r="C1244" s="191" t="s">
        <v>4044</v>
      </c>
      <c r="D1244" s="191" t="s">
        <v>4237</v>
      </c>
      <c r="E1244" s="191" t="s">
        <v>4093</v>
      </c>
      <c r="F1244" s="288">
        <v>24.58</v>
      </c>
      <c r="G1244" s="331">
        <f>ROUND(SUMIF(Anlagenbewegungsdaten!B:B,A1244,Anlagenbewegungsdaten!C:C),3)</f>
        <v>0</v>
      </c>
      <c r="H1244" s="332">
        <f>IF(ISBLANK(F1244),ROUND(SUMIF(Anlagenbewegungsdaten!B:B,A1244,Anlagenbewegungsdaten!D:D),2),ROUND(G1244*F1244%,2))</f>
        <v>0</v>
      </c>
      <c r="I1244" s="332">
        <f>ROUND((H1244-SUMIF(Anlagenbewegungsdaten!$B:$B,A1244,Anlagenbewegungsdaten!D:D)),3)</f>
        <v>0</v>
      </c>
      <c r="J1244" s="333" t="s">
        <v>5179</v>
      </c>
      <c r="K1244" s="333" t="s">
        <v>5193</v>
      </c>
      <c r="L1244" s="510">
        <v>19.66</v>
      </c>
      <c r="M1244" s="330">
        <f>ROUND(SUMIF(Anlagenbewegungsdaten_AV!B:B,A1244,Anlagenbewegungsdaten_AV!C:C),3)</f>
        <v>0</v>
      </c>
      <c r="N1244" s="328">
        <f>IF(ISBLANK(L1244),ROUND(SUMIF(Anlagenbewegungsdaten_AV!B:B,A1244,Anlagenbewegungsdaten_AV!D:D),2),ROUND(M1244*L1244%,2))</f>
        <v>0</v>
      </c>
      <c r="O1244" s="328">
        <f>ROUND(N1244-SUMIF(Anlagenbewegungsdaten_AV!B:B,A1244,Anlagenbewegungsdaten_AV!D:D),3)</f>
        <v>0</v>
      </c>
    </row>
    <row r="1245" spans="1:15" ht="15" customHeight="1" x14ac:dyDescent="0.25">
      <c r="A1245" s="261" t="s">
        <v>650</v>
      </c>
      <c r="B1245" s="172" t="s">
        <v>2108</v>
      </c>
      <c r="C1245" s="172" t="s">
        <v>4044</v>
      </c>
      <c r="D1245" s="172" t="s">
        <v>1937</v>
      </c>
      <c r="E1245" s="172" t="s">
        <v>2483</v>
      </c>
      <c r="F1245" s="287">
        <v>24.67</v>
      </c>
      <c r="G1245" s="331">
        <f>ROUND(SUMIF(Anlagenbewegungsdaten!B:B,A1245,Anlagenbewegungsdaten!C:C),3)</f>
        <v>0</v>
      </c>
      <c r="H1245" s="332">
        <f>IF(ISBLANK(F1245),ROUND(SUMIF(Anlagenbewegungsdaten!B:B,A1245,Anlagenbewegungsdaten!D:D),2),ROUND(G1245*F1245%,2))</f>
        <v>0</v>
      </c>
      <c r="I1245" s="332">
        <f>ROUND((H1245-SUMIF(Anlagenbewegungsdaten!$B:$B,A1245,Anlagenbewegungsdaten!D:D)),3)</f>
        <v>0</v>
      </c>
      <c r="J1245" s="333" t="s">
        <v>5179</v>
      </c>
      <c r="K1245" s="333" t="s">
        <v>5193</v>
      </c>
      <c r="L1245" s="510">
        <v>19.739999999999998</v>
      </c>
      <c r="M1245" s="330">
        <f>ROUND(SUMIF(Anlagenbewegungsdaten_AV!B:B,A1245,Anlagenbewegungsdaten_AV!C:C),3)</f>
        <v>0</v>
      </c>
      <c r="N1245" s="328">
        <f>IF(ISBLANK(L1245),ROUND(SUMIF(Anlagenbewegungsdaten_AV!B:B,A1245,Anlagenbewegungsdaten_AV!D:D),2),ROUND(M1245*L1245%,2))</f>
        <v>0</v>
      </c>
      <c r="O1245" s="328">
        <f>ROUND(N1245-SUMIF(Anlagenbewegungsdaten_AV!B:B,A1245,Anlagenbewegungsdaten_AV!D:D),3)</f>
        <v>0</v>
      </c>
    </row>
    <row r="1246" spans="1:15" ht="15" customHeight="1" x14ac:dyDescent="0.25">
      <c r="A1246" s="261" t="s">
        <v>651</v>
      </c>
      <c r="B1246" s="172" t="s">
        <v>2108</v>
      </c>
      <c r="C1246" s="172" t="s">
        <v>4044</v>
      </c>
      <c r="D1246" s="172" t="s">
        <v>1939</v>
      </c>
      <c r="E1246" s="172" t="s">
        <v>2486</v>
      </c>
      <c r="F1246" s="287">
        <v>26.67</v>
      </c>
      <c r="G1246" s="331">
        <f>ROUND(SUMIF(Anlagenbewegungsdaten!B:B,A1246,Anlagenbewegungsdaten!C:C),3)</f>
        <v>0</v>
      </c>
      <c r="H1246" s="332">
        <f>IF(ISBLANK(F1246),ROUND(SUMIF(Anlagenbewegungsdaten!B:B,A1246,Anlagenbewegungsdaten!D:D),2),ROUND(G1246*F1246%,2))</f>
        <v>0</v>
      </c>
      <c r="I1246" s="332">
        <f>ROUND((H1246-SUMIF(Anlagenbewegungsdaten!$B:$B,A1246,Anlagenbewegungsdaten!D:D)),3)</f>
        <v>0</v>
      </c>
      <c r="J1246" s="333" t="s">
        <v>5179</v>
      </c>
      <c r="K1246" s="333" t="s">
        <v>5193</v>
      </c>
      <c r="L1246" s="510">
        <v>21.34</v>
      </c>
      <c r="M1246" s="330">
        <f>ROUND(SUMIF(Anlagenbewegungsdaten_AV!B:B,A1246,Anlagenbewegungsdaten_AV!C:C),3)</f>
        <v>0</v>
      </c>
      <c r="N1246" s="328">
        <f>IF(ISBLANK(L1246),ROUND(SUMIF(Anlagenbewegungsdaten_AV!B:B,A1246,Anlagenbewegungsdaten_AV!D:D),2),ROUND(M1246*L1246%,2))</f>
        <v>0</v>
      </c>
      <c r="O1246" s="328">
        <f>ROUND(N1246-SUMIF(Anlagenbewegungsdaten_AV!B:B,A1246,Anlagenbewegungsdaten_AV!D:D),3)</f>
        <v>0</v>
      </c>
    </row>
    <row r="1247" spans="1:15" ht="15" customHeight="1" x14ac:dyDescent="0.25">
      <c r="A1247" s="261" t="s">
        <v>652</v>
      </c>
      <c r="B1247" s="172" t="s">
        <v>2108</v>
      </c>
      <c r="C1247" s="172" t="s">
        <v>4044</v>
      </c>
      <c r="D1247" s="172" t="s">
        <v>1941</v>
      </c>
      <c r="E1247" s="172" t="s">
        <v>1560</v>
      </c>
      <c r="F1247" s="287">
        <v>27.67</v>
      </c>
      <c r="G1247" s="331">
        <f>ROUND(SUMIF(Anlagenbewegungsdaten!B:B,A1247,Anlagenbewegungsdaten!C:C),3)</f>
        <v>0</v>
      </c>
      <c r="H1247" s="332">
        <f>IF(ISBLANK(F1247),ROUND(SUMIF(Anlagenbewegungsdaten!B:B,A1247,Anlagenbewegungsdaten!D:D),2),ROUND(G1247*F1247%,2))</f>
        <v>0</v>
      </c>
      <c r="I1247" s="332">
        <f>ROUND((H1247-SUMIF(Anlagenbewegungsdaten!$B:$B,A1247,Anlagenbewegungsdaten!D:D)),3)</f>
        <v>0</v>
      </c>
      <c r="J1247" s="333" t="s">
        <v>5179</v>
      </c>
      <c r="K1247" s="333" t="s">
        <v>5193</v>
      </c>
      <c r="L1247" s="510">
        <v>22.14</v>
      </c>
      <c r="M1247" s="330">
        <f>ROUND(SUMIF(Anlagenbewegungsdaten_AV!B:B,A1247,Anlagenbewegungsdaten_AV!C:C),3)</f>
        <v>0</v>
      </c>
      <c r="N1247" s="328">
        <f>IF(ISBLANK(L1247),ROUND(SUMIF(Anlagenbewegungsdaten_AV!B:B,A1247,Anlagenbewegungsdaten_AV!D:D),2),ROUND(M1247*L1247%,2))</f>
        <v>0</v>
      </c>
      <c r="O1247" s="328">
        <f>ROUND(N1247-SUMIF(Anlagenbewegungsdaten_AV!B:B,A1247,Anlagenbewegungsdaten_AV!D:D),3)</f>
        <v>0</v>
      </c>
    </row>
    <row r="1248" spans="1:15" ht="15" customHeight="1" x14ac:dyDescent="0.25">
      <c r="A1248" s="261" t="s">
        <v>653</v>
      </c>
      <c r="B1248" s="172" t="s">
        <v>2108</v>
      </c>
      <c r="C1248" s="172" t="s">
        <v>4044</v>
      </c>
      <c r="D1248" s="172" t="s">
        <v>1943</v>
      </c>
      <c r="E1248" s="172" t="s">
        <v>1563</v>
      </c>
      <c r="F1248" s="287">
        <v>27.67</v>
      </c>
      <c r="G1248" s="331">
        <f>ROUND(SUMIF(Anlagenbewegungsdaten!B:B,A1248,Anlagenbewegungsdaten!C:C),3)</f>
        <v>0</v>
      </c>
      <c r="H1248" s="332">
        <f>IF(ISBLANK(F1248),ROUND(SUMIF(Anlagenbewegungsdaten!B:B,A1248,Anlagenbewegungsdaten!D:D),2),ROUND(G1248*F1248%,2))</f>
        <v>0</v>
      </c>
      <c r="I1248" s="332">
        <f>ROUND((H1248-SUMIF(Anlagenbewegungsdaten!$B:$B,A1248,Anlagenbewegungsdaten!D:D)),3)</f>
        <v>0</v>
      </c>
      <c r="J1248" s="333" t="s">
        <v>5179</v>
      </c>
      <c r="K1248" s="333" t="s">
        <v>5193</v>
      </c>
      <c r="L1248" s="510">
        <v>22.14</v>
      </c>
      <c r="M1248" s="330">
        <f>ROUND(SUMIF(Anlagenbewegungsdaten_AV!B:B,A1248,Anlagenbewegungsdaten_AV!C:C),3)</f>
        <v>0</v>
      </c>
      <c r="N1248" s="328">
        <f>IF(ISBLANK(L1248),ROUND(SUMIF(Anlagenbewegungsdaten_AV!B:B,A1248,Anlagenbewegungsdaten_AV!D:D),2),ROUND(M1248*L1248%,2))</f>
        <v>0</v>
      </c>
      <c r="O1248" s="328">
        <f>ROUND(N1248-SUMIF(Anlagenbewegungsdaten_AV!B:B,A1248,Anlagenbewegungsdaten_AV!D:D),3)</f>
        <v>0</v>
      </c>
    </row>
    <row r="1249" spans="1:15" ht="15" customHeight="1" x14ac:dyDescent="0.25">
      <c r="A1249" s="261" t="s">
        <v>2805</v>
      </c>
      <c r="B1249" s="172" t="s">
        <v>2108</v>
      </c>
      <c r="C1249" s="172" t="s">
        <v>4044</v>
      </c>
      <c r="D1249" s="172" t="s">
        <v>2721</v>
      </c>
      <c r="E1249" s="172" t="s">
        <v>2576</v>
      </c>
      <c r="F1249" s="287">
        <v>27.64</v>
      </c>
      <c r="G1249" s="331">
        <f>ROUND(SUMIF(Anlagenbewegungsdaten!B:B,A1249,Anlagenbewegungsdaten!C:C),3)</f>
        <v>0</v>
      </c>
      <c r="H1249" s="332">
        <f>IF(ISBLANK(F1249),ROUND(SUMIF(Anlagenbewegungsdaten!B:B,A1249,Anlagenbewegungsdaten!D:D),2),ROUND(G1249*F1249%,2))</f>
        <v>0</v>
      </c>
      <c r="I1249" s="332">
        <f>ROUND((H1249-SUMIF(Anlagenbewegungsdaten!$B:$B,A1249,Anlagenbewegungsdaten!D:D)),3)</f>
        <v>0</v>
      </c>
      <c r="J1249" s="333" t="s">
        <v>5179</v>
      </c>
      <c r="K1249" s="333" t="s">
        <v>5193</v>
      </c>
      <c r="L1249" s="510">
        <v>22.11</v>
      </c>
      <c r="M1249" s="330">
        <f>ROUND(SUMIF(Anlagenbewegungsdaten_AV!B:B,A1249,Anlagenbewegungsdaten_AV!C:C),3)</f>
        <v>0</v>
      </c>
      <c r="N1249" s="328">
        <f>IF(ISBLANK(L1249),ROUND(SUMIF(Anlagenbewegungsdaten_AV!B:B,A1249,Anlagenbewegungsdaten_AV!D:D),2),ROUND(M1249*L1249%,2))</f>
        <v>0</v>
      </c>
      <c r="O1249" s="328">
        <f>ROUND(N1249-SUMIF(Anlagenbewegungsdaten_AV!B:B,A1249,Anlagenbewegungsdaten_AV!D:D),3)</f>
        <v>0</v>
      </c>
    </row>
    <row r="1250" spans="1:15" ht="15" customHeight="1" x14ac:dyDescent="0.25">
      <c r="A1250" s="261" t="s">
        <v>3549</v>
      </c>
      <c r="B1250" s="172" t="s">
        <v>2108</v>
      </c>
      <c r="C1250" s="172" t="s">
        <v>4044</v>
      </c>
      <c r="D1250" s="172" t="s">
        <v>3465</v>
      </c>
      <c r="E1250" s="172" t="s">
        <v>3320</v>
      </c>
      <c r="F1250" s="287">
        <v>27.61</v>
      </c>
      <c r="G1250" s="331">
        <f>ROUND(SUMIF(Anlagenbewegungsdaten!B:B,A1250,Anlagenbewegungsdaten!C:C),3)</f>
        <v>0</v>
      </c>
      <c r="H1250" s="332">
        <f>IF(ISBLANK(F1250),ROUND(SUMIF(Anlagenbewegungsdaten!B:B,A1250,Anlagenbewegungsdaten!D:D),2),ROUND(G1250*F1250%,2))</f>
        <v>0</v>
      </c>
      <c r="I1250" s="332">
        <f>ROUND((H1250-SUMIF(Anlagenbewegungsdaten!$B:$B,A1250,Anlagenbewegungsdaten!D:D)),3)</f>
        <v>0</v>
      </c>
      <c r="J1250" s="333" t="s">
        <v>5179</v>
      </c>
      <c r="K1250" s="333" t="s">
        <v>5193</v>
      </c>
      <c r="L1250" s="510">
        <v>22.09</v>
      </c>
      <c r="M1250" s="330">
        <f>ROUND(SUMIF(Anlagenbewegungsdaten_AV!B:B,A1250,Anlagenbewegungsdaten_AV!C:C),3)</f>
        <v>0</v>
      </c>
      <c r="N1250" s="328">
        <f>IF(ISBLANK(L1250),ROUND(SUMIF(Anlagenbewegungsdaten_AV!B:B,A1250,Anlagenbewegungsdaten_AV!D:D),2),ROUND(M1250*L1250%,2))</f>
        <v>0</v>
      </c>
      <c r="O1250" s="328">
        <f>ROUND(N1250-SUMIF(Anlagenbewegungsdaten_AV!B:B,A1250,Anlagenbewegungsdaten_AV!D:D),3)</f>
        <v>0</v>
      </c>
    </row>
    <row r="1251" spans="1:15" ht="15" customHeight="1" x14ac:dyDescent="0.25">
      <c r="A1251" s="273" t="s">
        <v>4324</v>
      </c>
      <c r="B1251" s="191" t="s">
        <v>2108</v>
      </c>
      <c r="C1251" s="191" t="s">
        <v>4044</v>
      </c>
      <c r="D1251" s="191" t="s">
        <v>4239</v>
      </c>
      <c r="E1251" s="191" t="s">
        <v>4093</v>
      </c>
      <c r="F1251" s="288">
        <v>27.58</v>
      </c>
      <c r="G1251" s="331">
        <f>ROUND(SUMIF(Anlagenbewegungsdaten!B:B,A1251,Anlagenbewegungsdaten!C:C),3)</f>
        <v>0</v>
      </c>
      <c r="H1251" s="332">
        <f>IF(ISBLANK(F1251),ROUND(SUMIF(Anlagenbewegungsdaten!B:B,A1251,Anlagenbewegungsdaten!D:D),2),ROUND(G1251*F1251%,2))</f>
        <v>0</v>
      </c>
      <c r="I1251" s="332">
        <f>ROUND((H1251-SUMIF(Anlagenbewegungsdaten!$B:$B,A1251,Anlagenbewegungsdaten!D:D)),3)</f>
        <v>0</v>
      </c>
      <c r="J1251" s="333" t="s">
        <v>5179</v>
      </c>
      <c r="K1251" s="333" t="s">
        <v>5193</v>
      </c>
      <c r="L1251" s="510">
        <v>22.06</v>
      </c>
      <c r="M1251" s="330">
        <f>ROUND(SUMIF(Anlagenbewegungsdaten_AV!B:B,A1251,Anlagenbewegungsdaten_AV!C:C),3)</f>
        <v>0</v>
      </c>
      <c r="N1251" s="328">
        <f>IF(ISBLANK(L1251),ROUND(SUMIF(Anlagenbewegungsdaten_AV!B:B,A1251,Anlagenbewegungsdaten_AV!D:D),2),ROUND(M1251*L1251%,2))</f>
        <v>0</v>
      </c>
      <c r="O1251" s="328">
        <f>ROUND(N1251-SUMIF(Anlagenbewegungsdaten_AV!B:B,A1251,Anlagenbewegungsdaten_AV!D:D),3)</f>
        <v>0</v>
      </c>
    </row>
    <row r="1252" spans="1:15" ht="15" customHeight="1" x14ac:dyDescent="0.25">
      <c r="A1252" s="261" t="s">
        <v>654</v>
      </c>
      <c r="B1252" s="172" t="s">
        <v>2108</v>
      </c>
      <c r="C1252" s="172" t="s">
        <v>4044</v>
      </c>
      <c r="D1252" s="172" t="s">
        <v>1945</v>
      </c>
      <c r="E1252" s="172" t="s">
        <v>2483</v>
      </c>
      <c r="F1252" s="287">
        <v>25.67</v>
      </c>
      <c r="G1252" s="331">
        <f>ROUND(SUMIF(Anlagenbewegungsdaten!B:B,A1252,Anlagenbewegungsdaten!C:C),3)</f>
        <v>0</v>
      </c>
      <c r="H1252" s="332">
        <f>IF(ISBLANK(F1252),ROUND(SUMIF(Anlagenbewegungsdaten!B:B,A1252,Anlagenbewegungsdaten!D:D),2),ROUND(G1252*F1252%,2))</f>
        <v>0</v>
      </c>
      <c r="I1252" s="332">
        <f>ROUND((H1252-SUMIF(Anlagenbewegungsdaten!$B:$B,A1252,Anlagenbewegungsdaten!D:D)),3)</f>
        <v>0</v>
      </c>
      <c r="J1252" s="333" t="s">
        <v>5179</v>
      </c>
      <c r="K1252" s="333" t="s">
        <v>5193</v>
      </c>
      <c r="L1252" s="510">
        <v>20.54</v>
      </c>
      <c r="M1252" s="330">
        <f>ROUND(SUMIF(Anlagenbewegungsdaten_AV!B:B,A1252,Anlagenbewegungsdaten_AV!C:C),3)</f>
        <v>0</v>
      </c>
      <c r="N1252" s="328">
        <f>IF(ISBLANK(L1252),ROUND(SUMIF(Anlagenbewegungsdaten_AV!B:B,A1252,Anlagenbewegungsdaten_AV!D:D),2),ROUND(M1252*L1252%,2))</f>
        <v>0</v>
      </c>
      <c r="O1252" s="328">
        <f>ROUND(N1252-SUMIF(Anlagenbewegungsdaten_AV!B:B,A1252,Anlagenbewegungsdaten_AV!D:D),3)</f>
        <v>0</v>
      </c>
    </row>
    <row r="1253" spans="1:15" ht="15" customHeight="1" x14ac:dyDescent="0.25">
      <c r="A1253" s="261" t="s">
        <v>655</v>
      </c>
      <c r="B1253" s="172" t="s">
        <v>2108</v>
      </c>
      <c r="C1253" s="172" t="s">
        <v>4044</v>
      </c>
      <c r="D1253" s="172" t="s">
        <v>1947</v>
      </c>
      <c r="E1253" s="172" t="s">
        <v>2486</v>
      </c>
      <c r="F1253" s="287">
        <v>27.67</v>
      </c>
      <c r="G1253" s="331">
        <f>ROUND(SUMIF(Anlagenbewegungsdaten!B:B,A1253,Anlagenbewegungsdaten!C:C),3)</f>
        <v>0</v>
      </c>
      <c r="H1253" s="332">
        <f>IF(ISBLANK(F1253),ROUND(SUMIF(Anlagenbewegungsdaten!B:B,A1253,Anlagenbewegungsdaten!D:D),2),ROUND(G1253*F1253%,2))</f>
        <v>0</v>
      </c>
      <c r="I1253" s="332">
        <f>ROUND((H1253-SUMIF(Anlagenbewegungsdaten!$B:$B,A1253,Anlagenbewegungsdaten!D:D)),3)</f>
        <v>0</v>
      </c>
      <c r="J1253" s="333" t="s">
        <v>5179</v>
      </c>
      <c r="K1253" s="333" t="s">
        <v>5193</v>
      </c>
      <c r="L1253" s="510">
        <v>22.14</v>
      </c>
      <c r="M1253" s="330">
        <f>ROUND(SUMIF(Anlagenbewegungsdaten_AV!B:B,A1253,Anlagenbewegungsdaten_AV!C:C),3)</f>
        <v>0</v>
      </c>
      <c r="N1253" s="328">
        <f>IF(ISBLANK(L1253),ROUND(SUMIF(Anlagenbewegungsdaten_AV!B:B,A1253,Anlagenbewegungsdaten_AV!D:D),2),ROUND(M1253*L1253%,2))</f>
        <v>0</v>
      </c>
      <c r="O1253" s="328">
        <f>ROUND(N1253-SUMIF(Anlagenbewegungsdaten_AV!B:B,A1253,Anlagenbewegungsdaten_AV!D:D),3)</f>
        <v>0</v>
      </c>
    </row>
    <row r="1254" spans="1:15" ht="15" customHeight="1" x14ac:dyDescent="0.25">
      <c r="A1254" s="261" t="s">
        <v>656</v>
      </c>
      <c r="B1254" s="172" t="s">
        <v>2108</v>
      </c>
      <c r="C1254" s="172" t="s">
        <v>4044</v>
      </c>
      <c r="D1254" s="182" t="s">
        <v>1949</v>
      </c>
      <c r="E1254" s="172" t="s">
        <v>1560</v>
      </c>
      <c r="F1254" s="287">
        <v>28.67</v>
      </c>
      <c r="G1254" s="331">
        <f>ROUND(SUMIF(Anlagenbewegungsdaten!B:B,A1254,Anlagenbewegungsdaten!C:C),3)</f>
        <v>0</v>
      </c>
      <c r="H1254" s="332">
        <f>IF(ISBLANK(F1254),ROUND(SUMIF(Anlagenbewegungsdaten!B:B,A1254,Anlagenbewegungsdaten!D:D),2),ROUND(G1254*F1254%,2))</f>
        <v>0</v>
      </c>
      <c r="I1254" s="332">
        <f>ROUND((H1254-SUMIF(Anlagenbewegungsdaten!$B:$B,A1254,Anlagenbewegungsdaten!D:D)),3)</f>
        <v>0</v>
      </c>
      <c r="J1254" s="333" t="s">
        <v>5179</v>
      </c>
      <c r="K1254" s="333" t="s">
        <v>5193</v>
      </c>
      <c r="L1254" s="510">
        <v>22.94</v>
      </c>
      <c r="M1254" s="330">
        <f>ROUND(SUMIF(Anlagenbewegungsdaten_AV!B:B,A1254,Anlagenbewegungsdaten_AV!C:C),3)</f>
        <v>0</v>
      </c>
      <c r="N1254" s="328">
        <f>IF(ISBLANK(L1254),ROUND(SUMIF(Anlagenbewegungsdaten_AV!B:B,A1254,Anlagenbewegungsdaten_AV!D:D),2),ROUND(M1254*L1254%,2))</f>
        <v>0</v>
      </c>
      <c r="O1254" s="328">
        <f>ROUND(N1254-SUMIF(Anlagenbewegungsdaten_AV!B:B,A1254,Anlagenbewegungsdaten_AV!D:D),3)</f>
        <v>0</v>
      </c>
    </row>
    <row r="1255" spans="1:15" ht="15" customHeight="1" x14ac:dyDescent="0.25">
      <c r="A1255" s="261" t="s">
        <v>657</v>
      </c>
      <c r="B1255" s="172" t="s">
        <v>2108</v>
      </c>
      <c r="C1255" s="172" t="s">
        <v>4044</v>
      </c>
      <c r="D1255" s="172" t="s">
        <v>1951</v>
      </c>
      <c r="E1255" s="172" t="s">
        <v>1563</v>
      </c>
      <c r="F1255" s="287">
        <v>28.67</v>
      </c>
      <c r="G1255" s="331">
        <f>ROUND(SUMIF(Anlagenbewegungsdaten!B:B,A1255,Anlagenbewegungsdaten!C:C),3)</f>
        <v>0</v>
      </c>
      <c r="H1255" s="332">
        <f>IF(ISBLANK(F1255),ROUND(SUMIF(Anlagenbewegungsdaten!B:B,A1255,Anlagenbewegungsdaten!D:D),2),ROUND(G1255*F1255%,2))</f>
        <v>0</v>
      </c>
      <c r="I1255" s="332">
        <f>ROUND((H1255-SUMIF(Anlagenbewegungsdaten!$B:$B,A1255,Anlagenbewegungsdaten!D:D)),3)</f>
        <v>0</v>
      </c>
      <c r="J1255" s="333" t="s">
        <v>5179</v>
      </c>
      <c r="K1255" s="333" t="s">
        <v>5193</v>
      </c>
      <c r="L1255" s="510">
        <v>22.94</v>
      </c>
      <c r="M1255" s="330">
        <f>ROUND(SUMIF(Anlagenbewegungsdaten_AV!B:B,A1255,Anlagenbewegungsdaten_AV!C:C),3)</f>
        <v>0</v>
      </c>
      <c r="N1255" s="328">
        <f>IF(ISBLANK(L1255),ROUND(SUMIF(Anlagenbewegungsdaten_AV!B:B,A1255,Anlagenbewegungsdaten_AV!D:D),2),ROUND(M1255*L1255%,2))</f>
        <v>0</v>
      </c>
      <c r="O1255" s="328">
        <f>ROUND(N1255-SUMIF(Anlagenbewegungsdaten_AV!B:B,A1255,Anlagenbewegungsdaten_AV!D:D),3)</f>
        <v>0</v>
      </c>
    </row>
    <row r="1256" spans="1:15" ht="15" customHeight="1" x14ac:dyDescent="0.25">
      <c r="A1256" s="261" t="s">
        <v>2806</v>
      </c>
      <c r="B1256" s="172" t="s">
        <v>2108</v>
      </c>
      <c r="C1256" s="172" t="s">
        <v>4044</v>
      </c>
      <c r="D1256" s="172" t="s">
        <v>2723</v>
      </c>
      <c r="E1256" s="172" t="s">
        <v>2576</v>
      </c>
      <c r="F1256" s="287">
        <v>28.64</v>
      </c>
      <c r="G1256" s="331">
        <f>ROUND(SUMIF(Anlagenbewegungsdaten!B:B,A1256,Anlagenbewegungsdaten!C:C),3)</f>
        <v>0</v>
      </c>
      <c r="H1256" s="332">
        <f>IF(ISBLANK(F1256),ROUND(SUMIF(Anlagenbewegungsdaten!B:B,A1256,Anlagenbewegungsdaten!D:D),2),ROUND(G1256*F1256%,2))</f>
        <v>0</v>
      </c>
      <c r="I1256" s="332">
        <f>ROUND((H1256-SUMIF(Anlagenbewegungsdaten!$B:$B,A1256,Anlagenbewegungsdaten!D:D)),3)</f>
        <v>0</v>
      </c>
      <c r="J1256" s="333" t="s">
        <v>5179</v>
      </c>
      <c r="K1256" s="333" t="s">
        <v>5193</v>
      </c>
      <c r="L1256" s="510">
        <v>22.91</v>
      </c>
      <c r="M1256" s="330">
        <f>ROUND(SUMIF(Anlagenbewegungsdaten_AV!B:B,A1256,Anlagenbewegungsdaten_AV!C:C),3)</f>
        <v>0</v>
      </c>
      <c r="N1256" s="328">
        <f>IF(ISBLANK(L1256),ROUND(SUMIF(Anlagenbewegungsdaten_AV!B:B,A1256,Anlagenbewegungsdaten_AV!D:D),2),ROUND(M1256*L1256%,2))</f>
        <v>0</v>
      </c>
      <c r="O1256" s="328">
        <f>ROUND(N1256-SUMIF(Anlagenbewegungsdaten_AV!B:B,A1256,Anlagenbewegungsdaten_AV!D:D),3)</f>
        <v>0</v>
      </c>
    </row>
    <row r="1257" spans="1:15" ht="15" customHeight="1" x14ac:dyDescent="0.25">
      <c r="A1257" s="261" t="s">
        <v>3550</v>
      </c>
      <c r="B1257" s="172" t="s">
        <v>2108</v>
      </c>
      <c r="C1257" s="172" t="s">
        <v>4044</v>
      </c>
      <c r="D1257" s="172" t="s">
        <v>3467</v>
      </c>
      <c r="E1257" s="172" t="s">
        <v>3320</v>
      </c>
      <c r="F1257" s="287">
        <v>28.61</v>
      </c>
      <c r="G1257" s="331">
        <f>ROUND(SUMIF(Anlagenbewegungsdaten!B:B,A1257,Anlagenbewegungsdaten!C:C),3)</f>
        <v>0</v>
      </c>
      <c r="H1257" s="332">
        <f>IF(ISBLANK(F1257),ROUND(SUMIF(Anlagenbewegungsdaten!B:B,A1257,Anlagenbewegungsdaten!D:D),2),ROUND(G1257*F1257%,2))</f>
        <v>0</v>
      </c>
      <c r="I1257" s="332">
        <f>ROUND((H1257-SUMIF(Anlagenbewegungsdaten!$B:$B,A1257,Anlagenbewegungsdaten!D:D)),3)</f>
        <v>0</v>
      </c>
      <c r="J1257" s="333" t="s">
        <v>5179</v>
      </c>
      <c r="K1257" s="333" t="s">
        <v>5193</v>
      </c>
      <c r="L1257" s="510">
        <v>22.89</v>
      </c>
      <c r="M1257" s="330">
        <f>ROUND(SUMIF(Anlagenbewegungsdaten_AV!B:B,A1257,Anlagenbewegungsdaten_AV!C:C),3)</f>
        <v>0</v>
      </c>
      <c r="N1257" s="328">
        <f>IF(ISBLANK(L1257),ROUND(SUMIF(Anlagenbewegungsdaten_AV!B:B,A1257,Anlagenbewegungsdaten_AV!D:D),2),ROUND(M1257*L1257%,2))</f>
        <v>0</v>
      </c>
      <c r="O1257" s="328">
        <f>ROUND(N1257-SUMIF(Anlagenbewegungsdaten_AV!B:B,A1257,Anlagenbewegungsdaten_AV!D:D),3)</f>
        <v>0</v>
      </c>
    </row>
    <row r="1258" spans="1:15" ht="15" customHeight="1" x14ac:dyDescent="0.25">
      <c r="A1258" s="273" t="s">
        <v>4325</v>
      </c>
      <c r="B1258" s="191" t="s">
        <v>2108</v>
      </c>
      <c r="C1258" s="191" t="s">
        <v>4044</v>
      </c>
      <c r="D1258" s="191" t="s">
        <v>4241</v>
      </c>
      <c r="E1258" s="191" t="s">
        <v>4093</v>
      </c>
      <c r="F1258" s="288">
        <v>28.58</v>
      </c>
      <c r="G1258" s="331">
        <f>ROUND(SUMIF(Anlagenbewegungsdaten!B:B,A1258,Anlagenbewegungsdaten!C:C),3)</f>
        <v>0</v>
      </c>
      <c r="H1258" s="332">
        <f>IF(ISBLANK(F1258),ROUND(SUMIF(Anlagenbewegungsdaten!B:B,A1258,Anlagenbewegungsdaten!D:D),2),ROUND(G1258*F1258%,2))</f>
        <v>0</v>
      </c>
      <c r="I1258" s="332">
        <f>ROUND((H1258-SUMIF(Anlagenbewegungsdaten!$B:$B,A1258,Anlagenbewegungsdaten!D:D)),3)</f>
        <v>0</v>
      </c>
      <c r="J1258" s="333" t="s">
        <v>5179</v>
      </c>
      <c r="K1258" s="333" t="s">
        <v>5193</v>
      </c>
      <c r="L1258" s="510">
        <v>22.86</v>
      </c>
      <c r="M1258" s="330">
        <f>ROUND(SUMIF(Anlagenbewegungsdaten_AV!B:B,A1258,Anlagenbewegungsdaten_AV!C:C),3)</f>
        <v>0</v>
      </c>
      <c r="N1258" s="328">
        <f>IF(ISBLANK(L1258),ROUND(SUMIF(Anlagenbewegungsdaten_AV!B:B,A1258,Anlagenbewegungsdaten_AV!D:D),2),ROUND(M1258*L1258%,2))</f>
        <v>0</v>
      </c>
      <c r="O1258" s="328">
        <f>ROUND(N1258-SUMIF(Anlagenbewegungsdaten_AV!B:B,A1258,Anlagenbewegungsdaten_AV!D:D),3)</f>
        <v>0</v>
      </c>
    </row>
    <row r="1259" spans="1:15" ht="15" customHeight="1" x14ac:dyDescent="0.25">
      <c r="A1259" s="261" t="s">
        <v>658</v>
      </c>
      <c r="B1259" s="172" t="s">
        <v>2108</v>
      </c>
      <c r="C1259" s="172" t="s">
        <v>4044</v>
      </c>
      <c r="D1259" s="172" t="s">
        <v>1953</v>
      </c>
      <c r="E1259" s="172" t="s">
        <v>2483</v>
      </c>
      <c r="F1259" s="287">
        <v>22.67</v>
      </c>
      <c r="G1259" s="331">
        <f>ROUND(SUMIF(Anlagenbewegungsdaten!B:B,A1259,Anlagenbewegungsdaten!C:C),3)</f>
        <v>0</v>
      </c>
      <c r="H1259" s="332">
        <f>IF(ISBLANK(F1259),ROUND(SUMIF(Anlagenbewegungsdaten!B:B,A1259,Anlagenbewegungsdaten!D:D),2),ROUND(G1259*F1259%,2))</f>
        <v>0</v>
      </c>
      <c r="I1259" s="332">
        <f>ROUND((H1259-SUMIF(Anlagenbewegungsdaten!$B:$B,A1259,Anlagenbewegungsdaten!D:D)),3)</f>
        <v>0</v>
      </c>
      <c r="J1259" s="333" t="s">
        <v>5179</v>
      </c>
      <c r="K1259" s="333" t="s">
        <v>5193</v>
      </c>
      <c r="L1259" s="510">
        <v>18.14</v>
      </c>
      <c r="M1259" s="330">
        <f>ROUND(SUMIF(Anlagenbewegungsdaten_AV!B:B,A1259,Anlagenbewegungsdaten_AV!C:C),3)</f>
        <v>0</v>
      </c>
      <c r="N1259" s="328">
        <f>IF(ISBLANK(L1259),ROUND(SUMIF(Anlagenbewegungsdaten_AV!B:B,A1259,Anlagenbewegungsdaten_AV!D:D),2),ROUND(M1259*L1259%,2))</f>
        <v>0</v>
      </c>
      <c r="O1259" s="328">
        <f>ROUND(N1259-SUMIF(Anlagenbewegungsdaten_AV!B:B,A1259,Anlagenbewegungsdaten_AV!D:D),3)</f>
        <v>0</v>
      </c>
    </row>
    <row r="1260" spans="1:15" ht="15" customHeight="1" x14ac:dyDescent="0.25">
      <c r="A1260" s="261" t="s">
        <v>659</v>
      </c>
      <c r="B1260" s="172" t="s">
        <v>2108</v>
      </c>
      <c r="C1260" s="172" t="s">
        <v>4044</v>
      </c>
      <c r="D1260" s="172" t="s">
        <v>1955</v>
      </c>
      <c r="E1260" s="172" t="s">
        <v>2486</v>
      </c>
      <c r="F1260" s="287">
        <v>24.67</v>
      </c>
      <c r="G1260" s="331">
        <f>ROUND(SUMIF(Anlagenbewegungsdaten!B:B,A1260,Anlagenbewegungsdaten!C:C),3)</f>
        <v>0</v>
      </c>
      <c r="H1260" s="332">
        <f>IF(ISBLANK(F1260),ROUND(SUMIF(Anlagenbewegungsdaten!B:B,A1260,Anlagenbewegungsdaten!D:D),2),ROUND(G1260*F1260%,2))</f>
        <v>0</v>
      </c>
      <c r="I1260" s="332">
        <f>ROUND((H1260-SUMIF(Anlagenbewegungsdaten!$B:$B,A1260,Anlagenbewegungsdaten!D:D)),3)</f>
        <v>0</v>
      </c>
      <c r="J1260" s="333" t="s">
        <v>5179</v>
      </c>
      <c r="K1260" s="333" t="s">
        <v>5193</v>
      </c>
      <c r="L1260" s="510">
        <v>19.739999999999998</v>
      </c>
      <c r="M1260" s="330">
        <f>ROUND(SUMIF(Anlagenbewegungsdaten_AV!B:B,A1260,Anlagenbewegungsdaten_AV!C:C),3)</f>
        <v>0</v>
      </c>
      <c r="N1260" s="328">
        <f>IF(ISBLANK(L1260),ROUND(SUMIF(Anlagenbewegungsdaten_AV!B:B,A1260,Anlagenbewegungsdaten_AV!D:D),2),ROUND(M1260*L1260%,2))</f>
        <v>0</v>
      </c>
      <c r="O1260" s="328">
        <f>ROUND(N1260-SUMIF(Anlagenbewegungsdaten_AV!B:B,A1260,Anlagenbewegungsdaten_AV!D:D),3)</f>
        <v>0</v>
      </c>
    </row>
    <row r="1261" spans="1:15" ht="15" customHeight="1" x14ac:dyDescent="0.25">
      <c r="A1261" s="261" t="s">
        <v>660</v>
      </c>
      <c r="B1261" s="172" t="s">
        <v>2108</v>
      </c>
      <c r="C1261" s="172" t="s">
        <v>4044</v>
      </c>
      <c r="D1261" s="172" t="s">
        <v>1957</v>
      </c>
      <c r="E1261" s="172" t="s">
        <v>1560</v>
      </c>
      <c r="F1261" s="287">
        <v>25.67</v>
      </c>
      <c r="G1261" s="331">
        <f>ROUND(SUMIF(Anlagenbewegungsdaten!B:B,A1261,Anlagenbewegungsdaten!C:C),3)</f>
        <v>0</v>
      </c>
      <c r="H1261" s="332">
        <f>IF(ISBLANK(F1261),ROUND(SUMIF(Anlagenbewegungsdaten!B:B,A1261,Anlagenbewegungsdaten!D:D),2),ROUND(G1261*F1261%,2))</f>
        <v>0</v>
      </c>
      <c r="I1261" s="332">
        <f>ROUND((H1261-SUMIF(Anlagenbewegungsdaten!$B:$B,A1261,Anlagenbewegungsdaten!D:D)),3)</f>
        <v>0</v>
      </c>
      <c r="J1261" s="333" t="s">
        <v>5179</v>
      </c>
      <c r="K1261" s="333" t="s">
        <v>5193</v>
      </c>
      <c r="L1261" s="510">
        <v>20.54</v>
      </c>
      <c r="M1261" s="330">
        <f>ROUND(SUMIF(Anlagenbewegungsdaten_AV!B:B,A1261,Anlagenbewegungsdaten_AV!C:C),3)</f>
        <v>0</v>
      </c>
      <c r="N1261" s="328">
        <f>IF(ISBLANK(L1261),ROUND(SUMIF(Anlagenbewegungsdaten_AV!B:B,A1261,Anlagenbewegungsdaten_AV!D:D),2),ROUND(M1261*L1261%,2))</f>
        <v>0</v>
      </c>
      <c r="O1261" s="328">
        <f>ROUND(N1261-SUMIF(Anlagenbewegungsdaten_AV!B:B,A1261,Anlagenbewegungsdaten_AV!D:D),3)</f>
        <v>0</v>
      </c>
    </row>
    <row r="1262" spans="1:15" ht="15" customHeight="1" x14ac:dyDescent="0.25">
      <c r="A1262" s="261" t="s">
        <v>661</v>
      </c>
      <c r="B1262" s="172" t="s">
        <v>2108</v>
      </c>
      <c r="C1262" s="172" t="s">
        <v>4044</v>
      </c>
      <c r="D1262" s="172" t="s">
        <v>1959</v>
      </c>
      <c r="E1262" s="172" t="s">
        <v>1563</v>
      </c>
      <c r="F1262" s="287">
        <v>25.67</v>
      </c>
      <c r="G1262" s="331">
        <f>ROUND(SUMIF(Anlagenbewegungsdaten!B:B,A1262,Anlagenbewegungsdaten!C:C),3)</f>
        <v>0</v>
      </c>
      <c r="H1262" s="332">
        <f>IF(ISBLANK(F1262),ROUND(SUMIF(Anlagenbewegungsdaten!B:B,A1262,Anlagenbewegungsdaten!D:D),2),ROUND(G1262*F1262%,2))</f>
        <v>0</v>
      </c>
      <c r="I1262" s="332">
        <f>ROUND((H1262-SUMIF(Anlagenbewegungsdaten!$B:$B,A1262,Anlagenbewegungsdaten!D:D)),3)</f>
        <v>0</v>
      </c>
      <c r="J1262" s="333" t="s">
        <v>5179</v>
      </c>
      <c r="K1262" s="333" t="s">
        <v>5193</v>
      </c>
      <c r="L1262" s="510">
        <v>20.54</v>
      </c>
      <c r="M1262" s="330">
        <f>ROUND(SUMIF(Anlagenbewegungsdaten_AV!B:B,A1262,Anlagenbewegungsdaten_AV!C:C),3)</f>
        <v>0</v>
      </c>
      <c r="N1262" s="328">
        <f>IF(ISBLANK(L1262),ROUND(SUMIF(Anlagenbewegungsdaten_AV!B:B,A1262,Anlagenbewegungsdaten_AV!D:D),2),ROUND(M1262*L1262%,2))</f>
        <v>0</v>
      </c>
      <c r="O1262" s="328">
        <f>ROUND(N1262-SUMIF(Anlagenbewegungsdaten_AV!B:B,A1262,Anlagenbewegungsdaten_AV!D:D),3)</f>
        <v>0</v>
      </c>
    </row>
    <row r="1263" spans="1:15" ht="15" customHeight="1" x14ac:dyDescent="0.25">
      <c r="A1263" s="261" t="s">
        <v>2807</v>
      </c>
      <c r="B1263" s="172" t="s">
        <v>2108</v>
      </c>
      <c r="C1263" s="172" t="s">
        <v>4044</v>
      </c>
      <c r="D1263" s="172" t="s">
        <v>2725</v>
      </c>
      <c r="E1263" s="172" t="s">
        <v>2576</v>
      </c>
      <c r="F1263" s="287">
        <v>25.64</v>
      </c>
      <c r="G1263" s="331">
        <f>ROUND(SUMIF(Anlagenbewegungsdaten!B:B,A1263,Anlagenbewegungsdaten!C:C),3)</f>
        <v>0</v>
      </c>
      <c r="H1263" s="332">
        <f>IF(ISBLANK(F1263),ROUND(SUMIF(Anlagenbewegungsdaten!B:B,A1263,Anlagenbewegungsdaten!D:D),2),ROUND(G1263*F1263%,2))</f>
        <v>0</v>
      </c>
      <c r="I1263" s="332">
        <f>ROUND((H1263-SUMIF(Anlagenbewegungsdaten!$B:$B,A1263,Anlagenbewegungsdaten!D:D)),3)</f>
        <v>0</v>
      </c>
      <c r="J1263" s="333" t="s">
        <v>5179</v>
      </c>
      <c r="K1263" s="333" t="s">
        <v>5193</v>
      </c>
      <c r="L1263" s="510">
        <v>20.51</v>
      </c>
      <c r="M1263" s="330">
        <f>ROUND(SUMIF(Anlagenbewegungsdaten_AV!B:B,A1263,Anlagenbewegungsdaten_AV!C:C),3)</f>
        <v>0</v>
      </c>
      <c r="N1263" s="328">
        <f>IF(ISBLANK(L1263),ROUND(SUMIF(Anlagenbewegungsdaten_AV!B:B,A1263,Anlagenbewegungsdaten_AV!D:D),2),ROUND(M1263*L1263%,2))</f>
        <v>0</v>
      </c>
      <c r="O1263" s="328">
        <f>ROUND(N1263-SUMIF(Anlagenbewegungsdaten_AV!B:B,A1263,Anlagenbewegungsdaten_AV!D:D),3)</f>
        <v>0</v>
      </c>
    </row>
    <row r="1264" spans="1:15" ht="15" customHeight="1" x14ac:dyDescent="0.25">
      <c r="A1264" s="261" t="s">
        <v>3551</v>
      </c>
      <c r="B1264" s="172" t="s">
        <v>2108</v>
      </c>
      <c r="C1264" s="172" t="s">
        <v>4044</v>
      </c>
      <c r="D1264" s="172" t="s">
        <v>3469</v>
      </c>
      <c r="E1264" s="172" t="s">
        <v>3320</v>
      </c>
      <c r="F1264" s="287">
        <v>25.61</v>
      </c>
      <c r="G1264" s="331">
        <f>ROUND(SUMIF(Anlagenbewegungsdaten!B:B,A1264,Anlagenbewegungsdaten!C:C),3)</f>
        <v>0</v>
      </c>
      <c r="H1264" s="332">
        <f>IF(ISBLANK(F1264),ROUND(SUMIF(Anlagenbewegungsdaten!B:B,A1264,Anlagenbewegungsdaten!D:D),2),ROUND(G1264*F1264%,2))</f>
        <v>0</v>
      </c>
      <c r="I1264" s="332">
        <f>ROUND((H1264-SUMIF(Anlagenbewegungsdaten!$B:$B,A1264,Anlagenbewegungsdaten!D:D)),3)</f>
        <v>0</v>
      </c>
      <c r="J1264" s="333" t="s">
        <v>5179</v>
      </c>
      <c r="K1264" s="333" t="s">
        <v>5193</v>
      </c>
      <c r="L1264" s="510">
        <v>20.49</v>
      </c>
      <c r="M1264" s="330">
        <f>ROUND(SUMIF(Anlagenbewegungsdaten_AV!B:B,A1264,Anlagenbewegungsdaten_AV!C:C),3)</f>
        <v>0</v>
      </c>
      <c r="N1264" s="328">
        <f>IF(ISBLANK(L1264),ROUND(SUMIF(Anlagenbewegungsdaten_AV!B:B,A1264,Anlagenbewegungsdaten_AV!D:D),2),ROUND(M1264*L1264%,2))</f>
        <v>0</v>
      </c>
      <c r="O1264" s="328">
        <f>ROUND(N1264-SUMIF(Anlagenbewegungsdaten_AV!B:B,A1264,Anlagenbewegungsdaten_AV!D:D),3)</f>
        <v>0</v>
      </c>
    </row>
    <row r="1265" spans="1:15" ht="15" customHeight="1" x14ac:dyDescent="0.25">
      <c r="A1265" s="273" t="s">
        <v>4326</v>
      </c>
      <c r="B1265" s="191" t="s">
        <v>2108</v>
      </c>
      <c r="C1265" s="191" t="s">
        <v>4044</v>
      </c>
      <c r="D1265" s="191" t="s">
        <v>4243</v>
      </c>
      <c r="E1265" s="191" t="s">
        <v>4093</v>
      </c>
      <c r="F1265" s="288">
        <v>25.58</v>
      </c>
      <c r="G1265" s="331">
        <f>ROUND(SUMIF(Anlagenbewegungsdaten!B:B,A1265,Anlagenbewegungsdaten!C:C),3)</f>
        <v>0</v>
      </c>
      <c r="H1265" s="332">
        <f>IF(ISBLANK(F1265),ROUND(SUMIF(Anlagenbewegungsdaten!B:B,A1265,Anlagenbewegungsdaten!D:D),2),ROUND(G1265*F1265%,2))</f>
        <v>0</v>
      </c>
      <c r="I1265" s="332">
        <f>ROUND((H1265-SUMIF(Anlagenbewegungsdaten!$B:$B,A1265,Anlagenbewegungsdaten!D:D)),3)</f>
        <v>0</v>
      </c>
      <c r="J1265" s="333" t="s">
        <v>5179</v>
      </c>
      <c r="K1265" s="333" t="s">
        <v>5193</v>
      </c>
      <c r="L1265" s="510">
        <v>20.46</v>
      </c>
      <c r="M1265" s="330">
        <f>ROUND(SUMIF(Anlagenbewegungsdaten_AV!B:B,A1265,Anlagenbewegungsdaten_AV!C:C),3)</f>
        <v>0</v>
      </c>
      <c r="N1265" s="328">
        <f>IF(ISBLANK(L1265),ROUND(SUMIF(Anlagenbewegungsdaten_AV!B:B,A1265,Anlagenbewegungsdaten_AV!D:D),2),ROUND(M1265*L1265%,2))</f>
        <v>0</v>
      </c>
      <c r="O1265" s="328">
        <f>ROUND(N1265-SUMIF(Anlagenbewegungsdaten_AV!B:B,A1265,Anlagenbewegungsdaten_AV!D:D),3)</f>
        <v>0</v>
      </c>
    </row>
    <row r="1266" spans="1:15" ht="15" customHeight="1" x14ac:dyDescent="0.25">
      <c r="A1266" s="261" t="s">
        <v>662</v>
      </c>
      <c r="B1266" s="172" t="s">
        <v>2108</v>
      </c>
      <c r="C1266" s="172" t="s">
        <v>4044</v>
      </c>
      <c r="D1266" s="172" t="s">
        <v>1961</v>
      </c>
      <c r="E1266" s="172" t="s">
        <v>2483</v>
      </c>
      <c r="F1266" s="287">
        <v>23.67</v>
      </c>
      <c r="G1266" s="331">
        <f>ROUND(SUMIF(Anlagenbewegungsdaten!B:B,A1266,Anlagenbewegungsdaten!C:C),3)</f>
        <v>0</v>
      </c>
      <c r="H1266" s="332">
        <f>IF(ISBLANK(F1266),ROUND(SUMIF(Anlagenbewegungsdaten!B:B,A1266,Anlagenbewegungsdaten!D:D),2),ROUND(G1266*F1266%,2))</f>
        <v>0</v>
      </c>
      <c r="I1266" s="332">
        <f>ROUND((H1266-SUMIF(Anlagenbewegungsdaten!$B:$B,A1266,Anlagenbewegungsdaten!D:D)),3)</f>
        <v>0</v>
      </c>
      <c r="J1266" s="333" t="s">
        <v>5179</v>
      </c>
      <c r="K1266" s="333" t="s">
        <v>5193</v>
      </c>
      <c r="L1266" s="510">
        <v>18.940000000000001</v>
      </c>
      <c r="M1266" s="330">
        <f>ROUND(SUMIF(Anlagenbewegungsdaten_AV!B:B,A1266,Anlagenbewegungsdaten_AV!C:C),3)</f>
        <v>0</v>
      </c>
      <c r="N1266" s="328">
        <f>IF(ISBLANK(L1266),ROUND(SUMIF(Anlagenbewegungsdaten_AV!B:B,A1266,Anlagenbewegungsdaten_AV!D:D),2),ROUND(M1266*L1266%,2))</f>
        <v>0</v>
      </c>
      <c r="O1266" s="328">
        <f>ROUND(N1266-SUMIF(Anlagenbewegungsdaten_AV!B:B,A1266,Anlagenbewegungsdaten_AV!D:D),3)</f>
        <v>0</v>
      </c>
    </row>
    <row r="1267" spans="1:15" ht="15" customHeight="1" x14ac:dyDescent="0.25">
      <c r="A1267" s="261" t="s">
        <v>663</v>
      </c>
      <c r="B1267" s="172" t="s">
        <v>2108</v>
      </c>
      <c r="C1267" s="172" t="s">
        <v>4044</v>
      </c>
      <c r="D1267" s="172" t="s">
        <v>1963</v>
      </c>
      <c r="E1267" s="172" t="s">
        <v>2486</v>
      </c>
      <c r="F1267" s="287">
        <v>25.67</v>
      </c>
      <c r="G1267" s="331">
        <f>ROUND(SUMIF(Anlagenbewegungsdaten!B:B,A1267,Anlagenbewegungsdaten!C:C),3)</f>
        <v>0</v>
      </c>
      <c r="H1267" s="332">
        <f>IF(ISBLANK(F1267),ROUND(SUMIF(Anlagenbewegungsdaten!B:B,A1267,Anlagenbewegungsdaten!D:D),2),ROUND(G1267*F1267%,2))</f>
        <v>0</v>
      </c>
      <c r="I1267" s="332">
        <f>ROUND((H1267-SUMIF(Anlagenbewegungsdaten!$B:$B,A1267,Anlagenbewegungsdaten!D:D)),3)</f>
        <v>0</v>
      </c>
      <c r="J1267" s="333" t="s">
        <v>5179</v>
      </c>
      <c r="K1267" s="333" t="s">
        <v>5193</v>
      </c>
      <c r="L1267" s="510">
        <v>20.54</v>
      </c>
      <c r="M1267" s="330">
        <f>ROUND(SUMIF(Anlagenbewegungsdaten_AV!B:B,A1267,Anlagenbewegungsdaten_AV!C:C),3)</f>
        <v>0</v>
      </c>
      <c r="N1267" s="328">
        <f>IF(ISBLANK(L1267),ROUND(SUMIF(Anlagenbewegungsdaten_AV!B:B,A1267,Anlagenbewegungsdaten_AV!D:D),2),ROUND(M1267*L1267%,2))</f>
        <v>0</v>
      </c>
      <c r="O1267" s="328">
        <f>ROUND(N1267-SUMIF(Anlagenbewegungsdaten_AV!B:B,A1267,Anlagenbewegungsdaten_AV!D:D),3)</f>
        <v>0</v>
      </c>
    </row>
    <row r="1268" spans="1:15" ht="15" customHeight="1" x14ac:dyDescent="0.25">
      <c r="A1268" s="261" t="s">
        <v>664</v>
      </c>
      <c r="B1268" s="172" t="s">
        <v>2108</v>
      </c>
      <c r="C1268" s="172" t="s">
        <v>4044</v>
      </c>
      <c r="D1268" s="182" t="s">
        <v>1965</v>
      </c>
      <c r="E1268" s="172" t="s">
        <v>1560</v>
      </c>
      <c r="F1268" s="287">
        <v>26.67</v>
      </c>
      <c r="G1268" s="331">
        <f>ROUND(SUMIF(Anlagenbewegungsdaten!B:B,A1268,Anlagenbewegungsdaten!C:C),3)</f>
        <v>0</v>
      </c>
      <c r="H1268" s="332">
        <f>IF(ISBLANK(F1268),ROUND(SUMIF(Anlagenbewegungsdaten!B:B,A1268,Anlagenbewegungsdaten!D:D),2),ROUND(G1268*F1268%,2))</f>
        <v>0</v>
      </c>
      <c r="I1268" s="332">
        <f>ROUND((H1268-SUMIF(Anlagenbewegungsdaten!$B:$B,A1268,Anlagenbewegungsdaten!D:D)),3)</f>
        <v>0</v>
      </c>
      <c r="J1268" s="333" t="s">
        <v>5179</v>
      </c>
      <c r="K1268" s="333" t="s">
        <v>5193</v>
      </c>
      <c r="L1268" s="510">
        <v>21.34</v>
      </c>
      <c r="M1268" s="330">
        <f>ROUND(SUMIF(Anlagenbewegungsdaten_AV!B:B,A1268,Anlagenbewegungsdaten_AV!C:C),3)</f>
        <v>0</v>
      </c>
      <c r="N1268" s="328">
        <f>IF(ISBLANK(L1268),ROUND(SUMIF(Anlagenbewegungsdaten_AV!B:B,A1268,Anlagenbewegungsdaten_AV!D:D),2),ROUND(M1268*L1268%,2))</f>
        <v>0</v>
      </c>
      <c r="O1268" s="328">
        <f>ROUND(N1268-SUMIF(Anlagenbewegungsdaten_AV!B:B,A1268,Anlagenbewegungsdaten_AV!D:D),3)</f>
        <v>0</v>
      </c>
    </row>
    <row r="1269" spans="1:15" ht="15" customHeight="1" x14ac:dyDescent="0.25">
      <c r="A1269" s="261" t="s">
        <v>665</v>
      </c>
      <c r="B1269" s="172" t="s">
        <v>2108</v>
      </c>
      <c r="C1269" s="172" t="s">
        <v>4044</v>
      </c>
      <c r="D1269" s="172" t="s">
        <v>1967</v>
      </c>
      <c r="E1269" s="172" t="s">
        <v>1563</v>
      </c>
      <c r="F1269" s="287">
        <v>26.67</v>
      </c>
      <c r="G1269" s="331">
        <f>ROUND(SUMIF(Anlagenbewegungsdaten!B:B,A1269,Anlagenbewegungsdaten!C:C),3)</f>
        <v>0</v>
      </c>
      <c r="H1269" s="332">
        <f>IF(ISBLANK(F1269),ROUND(SUMIF(Anlagenbewegungsdaten!B:B,A1269,Anlagenbewegungsdaten!D:D),2),ROUND(G1269*F1269%,2))</f>
        <v>0</v>
      </c>
      <c r="I1269" s="332">
        <f>ROUND((H1269-SUMIF(Anlagenbewegungsdaten!$B:$B,A1269,Anlagenbewegungsdaten!D:D)),3)</f>
        <v>0</v>
      </c>
      <c r="J1269" s="333" t="s">
        <v>5179</v>
      </c>
      <c r="K1269" s="333" t="s">
        <v>5193</v>
      </c>
      <c r="L1269" s="510">
        <v>21.34</v>
      </c>
      <c r="M1269" s="330">
        <f>ROUND(SUMIF(Anlagenbewegungsdaten_AV!B:B,A1269,Anlagenbewegungsdaten_AV!C:C),3)</f>
        <v>0</v>
      </c>
      <c r="N1269" s="328">
        <f>IF(ISBLANK(L1269),ROUND(SUMIF(Anlagenbewegungsdaten_AV!B:B,A1269,Anlagenbewegungsdaten_AV!D:D),2),ROUND(M1269*L1269%,2))</f>
        <v>0</v>
      </c>
      <c r="O1269" s="328">
        <f>ROUND(N1269-SUMIF(Anlagenbewegungsdaten_AV!B:B,A1269,Anlagenbewegungsdaten_AV!D:D),3)</f>
        <v>0</v>
      </c>
    </row>
    <row r="1270" spans="1:15" ht="15" customHeight="1" x14ac:dyDescent="0.25">
      <c r="A1270" s="261" t="s">
        <v>2808</v>
      </c>
      <c r="B1270" s="172" t="s">
        <v>2108</v>
      </c>
      <c r="C1270" s="172" t="s">
        <v>4044</v>
      </c>
      <c r="D1270" s="172" t="s">
        <v>2727</v>
      </c>
      <c r="E1270" s="172" t="s">
        <v>2576</v>
      </c>
      <c r="F1270" s="287">
        <v>26.64</v>
      </c>
      <c r="G1270" s="331">
        <f>ROUND(SUMIF(Anlagenbewegungsdaten!B:B,A1270,Anlagenbewegungsdaten!C:C),3)</f>
        <v>0</v>
      </c>
      <c r="H1270" s="332">
        <f>IF(ISBLANK(F1270),ROUND(SUMIF(Anlagenbewegungsdaten!B:B,A1270,Anlagenbewegungsdaten!D:D),2),ROUND(G1270*F1270%,2))</f>
        <v>0</v>
      </c>
      <c r="I1270" s="332">
        <f>ROUND((H1270-SUMIF(Anlagenbewegungsdaten!$B:$B,A1270,Anlagenbewegungsdaten!D:D)),3)</f>
        <v>0</v>
      </c>
      <c r="J1270" s="333" t="s">
        <v>5179</v>
      </c>
      <c r="K1270" s="333" t="s">
        <v>5193</v>
      </c>
      <c r="L1270" s="510">
        <v>21.31</v>
      </c>
      <c r="M1270" s="330">
        <f>ROUND(SUMIF(Anlagenbewegungsdaten_AV!B:B,A1270,Anlagenbewegungsdaten_AV!C:C),3)</f>
        <v>0</v>
      </c>
      <c r="N1270" s="328">
        <f>IF(ISBLANK(L1270),ROUND(SUMIF(Anlagenbewegungsdaten_AV!B:B,A1270,Anlagenbewegungsdaten_AV!D:D),2),ROUND(M1270*L1270%,2))</f>
        <v>0</v>
      </c>
      <c r="O1270" s="328">
        <f>ROUND(N1270-SUMIF(Anlagenbewegungsdaten_AV!B:B,A1270,Anlagenbewegungsdaten_AV!D:D),3)</f>
        <v>0</v>
      </c>
    </row>
    <row r="1271" spans="1:15" ht="15" customHeight="1" x14ac:dyDescent="0.25">
      <c r="A1271" s="261" t="s">
        <v>3552</v>
      </c>
      <c r="B1271" s="172" t="s">
        <v>2108</v>
      </c>
      <c r="C1271" s="172" t="s">
        <v>4044</v>
      </c>
      <c r="D1271" s="172" t="s">
        <v>3471</v>
      </c>
      <c r="E1271" s="172" t="s">
        <v>3320</v>
      </c>
      <c r="F1271" s="287">
        <v>26.61</v>
      </c>
      <c r="G1271" s="331">
        <f>ROUND(SUMIF(Anlagenbewegungsdaten!B:B,A1271,Anlagenbewegungsdaten!C:C),3)</f>
        <v>0</v>
      </c>
      <c r="H1271" s="332">
        <f>IF(ISBLANK(F1271),ROUND(SUMIF(Anlagenbewegungsdaten!B:B,A1271,Anlagenbewegungsdaten!D:D),2),ROUND(G1271*F1271%,2))</f>
        <v>0</v>
      </c>
      <c r="I1271" s="332">
        <f>ROUND((H1271-SUMIF(Anlagenbewegungsdaten!$B:$B,A1271,Anlagenbewegungsdaten!D:D)),3)</f>
        <v>0</v>
      </c>
      <c r="J1271" s="333" t="s">
        <v>5179</v>
      </c>
      <c r="K1271" s="333" t="s">
        <v>5193</v>
      </c>
      <c r="L1271" s="510">
        <v>21.29</v>
      </c>
      <c r="M1271" s="330">
        <f>ROUND(SUMIF(Anlagenbewegungsdaten_AV!B:B,A1271,Anlagenbewegungsdaten_AV!C:C),3)</f>
        <v>0</v>
      </c>
      <c r="N1271" s="328">
        <f>IF(ISBLANK(L1271),ROUND(SUMIF(Anlagenbewegungsdaten_AV!B:B,A1271,Anlagenbewegungsdaten_AV!D:D),2),ROUND(M1271*L1271%,2))</f>
        <v>0</v>
      </c>
      <c r="O1271" s="328">
        <f>ROUND(N1271-SUMIF(Anlagenbewegungsdaten_AV!B:B,A1271,Anlagenbewegungsdaten_AV!D:D),3)</f>
        <v>0</v>
      </c>
    </row>
    <row r="1272" spans="1:15" ht="15" customHeight="1" x14ac:dyDescent="0.25">
      <c r="A1272" s="273" t="s">
        <v>4327</v>
      </c>
      <c r="B1272" s="191" t="s">
        <v>2108</v>
      </c>
      <c r="C1272" s="191" t="s">
        <v>4044</v>
      </c>
      <c r="D1272" s="191" t="s">
        <v>4245</v>
      </c>
      <c r="E1272" s="191" t="s">
        <v>4093</v>
      </c>
      <c r="F1272" s="288">
        <v>26.58</v>
      </c>
      <c r="G1272" s="331">
        <f>ROUND(SUMIF(Anlagenbewegungsdaten!B:B,A1272,Anlagenbewegungsdaten!C:C),3)</f>
        <v>0</v>
      </c>
      <c r="H1272" s="332">
        <f>IF(ISBLANK(F1272),ROUND(SUMIF(Anlagenbewegungsdaten!B:B,A1272,Anlagenbewegungsdaten!D:D),2),ROUND(G1272*F1272%,2))</f>
        <v>0</v>
      </c>
      <c r="I1272" s="332">
        <f>ROUND((H1272-SUMIF(Anlagenbewegungsdaten!$B:$B,A1272,Anlagenbewegungsdaten!D:D)),3)</f>
        <v>0</v>
      </c>
      <c r="J1272" s="333" t="s">
        <v>5179</v>
      </c>
      <c r="K1272" s="333" t="s">
        <v>5193</v>
      </c>
      <c r="L1272" s="510">
        <v>21.26</v>
      </c>
      <c r="M1272" s="330">
        <f>ROUND(SUMIF(Anlagenbewegungsdaten_AV!B:B,A1272,Anlagenbewegungsdaten_AV!C:C),3)</f>
        <v>0</v>
      </c>
      <c r="N1272" s="328">
        <f>IF(ISBLANK(L1272),ROUND(SUMIF(Anlagenbewegungsdaten_AV!B:B,A1272,Anlagenbewegungsdaten_AV!D:D),2),ROUND(M1272*L1272%,2))</f>
        <v>0</v>
      </c>
      <c r="O1272" s="328">
        <f>ROUND(N1272-SUMIF(Anlagenbewegungsdaten_AV!B:B,A1272,Anlagenbewegungsdaten_AV!D:D),3)</f>
        <v>0</v>
      </c>
    </row>
    <row r="1273" spans="1:15" ht="15" customHeight="1" x14ac:dyDescent="0.25">
      <c r="A1273" s="261" t="s">
        <v>666</v>
      </c>
      <c r="B1273" s="172" t="s">
        <v>2108</v>
      </c>
      <c r="C1273" s="172" t="s">
        <v>4044</v>
      </c>
      <c r="D1273" s="172" t="s">
        <v>1969</v>
      </c>
      <c r="E1273" s="172" t="s">
        <v>2483</v>
      </c>
      <c r="F1273" s="287">
        <v>26.67</v>
      </c>
      <c r="G1273" s="331">
        <f>ROUND(SUMIF(Anlagenbewegungsdaten!B:B,A1273,Anlagenbewegungsdaten!C:C),3)</f>
        <v>0</v>
      </c>
      <c r="H1273" s="332">
        <f>IF(ISBLANK(F1273),ROUND(SUMIF(Anlagenbewegungsdaten!B:B,A1273,Anlagenbewegungsdaten!D:D),2),ROUND(G1273*F1273%,2))</f>
        <v>0</v>
      </c>
      <c r="I1273" s="332">
        <f>ROUND((H1273-SUMIF(Anlagenbewegungsdaten!$B:$B,A1273,Anlagenbewegungsdaten!D:D)),3)</f>
        <v>0</v>
      </c>
      <c r="J1273" s="333" t="s">
        <v>5179</v>
      </c>
      <c r="K1273" s="333" t="s">
        <v>5193</v>
      </c>
      <c r="L1273" s="510">
        <v>21.34</v>
      </c>
      <c r="M1273" s="330">
        <f>ROUND(SUMIF(Anlagenbewegungsdaten_AV!B:B,A1273,Anlagenbewegungsdaten_AV!C:C),3)</f>
        <v>0</v>
      </c>
      <c r="N1273" s="328">
        <f>IF(ISBLANK(L1273),ROUND(SUMIF(Anlagenbewegungsdaten_AV!B:B,A1273,Anlagenbewegungsdaten_AV!D:D),2),ROUND(M1273*L1273%,2))</f>
        <v>0</v>
      </c>
      <c r="O1273" s="328">
        <f>ROUND(N1273-SUMIF(Anlagenbewegungsdaten_AV!B:B,A1273,Anlagenbewegungsdaten_AV!D:D),3)</f>
        <v>0</v>
      </c>
    </row>
    <row r="1274" spans="1:15" ht="15" customHeight="1" x14ac:dyDescent="0.25">
      <c r="A1274" s="261" t="s">
        <v>667</v>
      </c>
      <c r="B1274" s="172" t="s">
        <v>2108</v>
      </c>
      <c r="C1274" s="172" t="s">
        <v>4044</v>
      </c>
      <c r="D1274" s="172" t="s">
        <v>1971</v>
      </c>
      <c r="E1274" s="172" t="s">
        <v>2486</v>
      </c>
      <c r="F1274" s="287">
        <v>28.67</v>
      </c>
      <c r="G1274" s="331">
        <f>ROUND(SUMIF(Anlagenbewegungsdaten!B:B,A1274,Anlagenbewegungsdaten!C:C),3)</f>
        <v>0</v>
      </c>
      <c r="H1274" s="332">
        <f>IF(ISBLANK(F1274),ROUND(SUMIF(Anlagenbewegungsdaten!B:B,A1274,Anlagenbewegungsdaten!D:D),2),ROUND(G1274*F1274%,2))</f>
        <v>0</v>
      </c>
      <c r="I1274" s="332">
        <f>ROUND((H1274-SUMIF(Anlagenbewegungsdaten!$B:$B,A1274,Anlagenbewegungsdaten!D:D)),3)</f>
        <v>0</v>
      </c>
      <c r="J1274" s="333" t="s">
        <v>5179</v>
      </c>
      <c r="K1274" s="333" t="s">
        <v>5193</v>
      </c>
      <c r="L1274" s="510">
        <v>22.94</v>
      </c>
      <c r="M1274" s="330">
        <f>ROUND(SUMIF(Anlagenbewegungsdaten_AV!B:B,A1274,Anlagenbewegungsdaten_AV!C:C),3)</f>
        <v>0</v>
      </c>
      <c r="N1274" s="328">
        <f>IF(ISBLANK(L1274),ROUND(SUMIF(Anlagenbewegungsdaten_AV!B:B,A1274,Anlagenbewegungsdaten_AV!D:D),2),ROUND(M1274*L1274%,2))</f>
        <v>0</v>
      </c>
      <c r="O1274" s="328">
        <f>ROUND(N1274-SUMIF(Anlagenbewegungsdaten_AV!B:B,A1274,Anlagenbewegungsdaten_AV!D:D),3)</f>
        <v>0</v>
      </c>
    </row>
    <row r="1275" spans="1:15" ht="15" customHeight="1" x14ac:dyDescent="0.25">
      <c r="A1275" s="261" t="s">
        <v>668</v>
      </c>
      <c r="B1275" s="172" t="s">
        <v>2108</v>
      </c>
      <c r="C1275" s="172" t="s">
        <v>4044</v>
      </c>
      <c r="D1275" s="172" t="s">
        <v>1973</v>
      </c>
      <c r="E1275" s="172" t="s">
        <v>1560</v>
      </c>
      <c r="F1275" s="287">
        <v>29.67</v>
      </c>
      <c r="G1275" s="331">
        <f>ROUND(SUMIF(Anlagenbewegungsdaten!B:B,A1275,Anlagenbewegungsdaten!C:C),3)</f>
        <v>0</v>
      </c>
      <c r="H1275" s="332">
        <f>IF(ISBLANK(F1275),ROUND(SUMIF(Anlagenbewegungsdaten!B:B,A1275,Anlagenbewegungsdaten!D:D),2),ROUND(G1275*F1275%,2))</f>
        <v>0</v>
      </c>
      <c r="I1275" s="332">
        <f>ROUND((H1275-SUMIF(Anlagenbewegungsdaten!$B:$B,A1275,Anlagenbewegungsdaten!D:D)),3)</f>
        <v>0</v>
      </c>
      <c r="J1275" s="333" t="s">
        <v>5179</v>
      </c>
      <c r="K1275" s="333" t="s">
        <v>5193</v>
      </c>
      <c r="L1275" s="510">
        <v>23.74</v>
      </c>
      <c r="M1275" s="330">
        <f>ROUND(SUMIF(Anlagenbewegungsdaten_AV!B:B,A1275,Anlagenbewegungsdaten_AV!C:C),3)</f>
        <v>0</v>
      </c>
      <c r="N1275" s="328">
        <f>IF(ISBLANK(L1275),ROUND(SUMIF(Anlagenbewegungsdaten_AV!B:B,A1275,Anlagenbewegungsdaten_AV!D:D),2),ROUND(M1275*L1275%,2))</f>
        <v>0</v>
      </c>
      <c r="O1275" s="328">
        <f>ROUND(N1275-SUMIF(Anlagenbewegungsdaten_AV!B:B,A1275,Anlagenbewegungsdaten_AV!D:D),3)</f>
        <v>0</v>
      </c>
    </row>
    <row r="1276" spans="1:15" ht="15" customHeight="1" x14ac:dyDescent="0.25">
      <c r="A1276" s="261" t="s">
        <v>669</v>
      </c>
      <c r="B1276" s="172" t="s">
        <v>2108</v>
      </c>
      <c r="C1276" s="172" t="s">
        <v>4044</v>
      </c>
      <c r="D1276" s="172" t="s">
        <v>1975</v>
      </c>
      <c r="E1276" s="172" t="s">
        <v>1563</v>
      </c>
      <c r="F1276" s="287">
        <v>29.67</v>
      </c>
      <c r="G1276" s="331">
        <f>ROUND(SUMIF(Anlagenbewegungsdaten!B:B,A1276,Anlagenbewegungsdaten!C:C),3)</f>
        <v>0</v>
      </c>
      <c r="H1276" s="332">
        <f>IF(ISBLANK(F1276),ROUND(SUMIF(Anlagenbewegungsdaten!B:B,A1276,Anlagenbewegungsdaten!D:D),2),ROUND(G1276*F1276%,2))</f>
        <v>0</v>
      </c>
      <c r="I1276" s="332">
        <f>ROUND((H1276-SUMIF(Anlagenbewegungsdaten!$B:$B,A1276,Anlagenbewegungsdaten!D:D)),3)</f>
        <v>0</v>
      </c>
      <c r="J1276" s="333" t="s">
        <v>5179</v>
      </c>
      <c r="K1276" s="333" t="s">
        <v>5193</v>
      </c>
      <c r="L1276" s="510">
        <v>23.74</v>
      </c>
      <c r="M1276" s="330">
        <f>ROUND(SUMIF(Anlagenbewegungsdaten_AV!B:B,A1276,Anlagenbewegungsdaten_AV!C:C),3)</f>
        <v>0</v>
      </c>
      <c r="N1276" s="328">
        <f>IF(ISBLANK(L1276),ROUND(SUMIF(Anlagenbewegungsdaten_AV!B:B,A1276,Anlagenbewegungsdaten_AV!D:D),2),ROUND(M1276*L1276%,2))</f>
        <v>0</v>
      </c>
      <c r="O1276" s="328">
        <f>ROUND(N1276-SUMIF(Anlagenbewegungsdaten_AV!B:B,A1276,Anlagenbewegungsdaten_AV!D:D),3)</f>
        <v>0</v>
      </c>
    </row>
    <row r="1277" spans="1:15" ht="15" customHeight="1" x14ac:dyDescent="0.25">
      <c r="A1277" s="261" t="s">
        <v>2809</v>
      </c>
      <c r="B1277" s="172" t="s">
        <v>2108</v>
      </c>
      <c r="C1277" s="172" t="s">
        <v>4044</v>
      </c>
      <c r="D1277" s="172" t="s">
        <v>2729</v>
      </c>
      <c r="E1277" s="172" t="s">
        <v>2576</v>
      </c>
      <c r="F1277" s="287">
        <v>29.64</v>
      </c>
      <c r="G1277" s="331">
        <f>ROUND(SUMIF(Anlagenbewegungsdaten!B:B,A1277,Anlagenbewegungsdaten!C:C),3)</f>
        <v>0</v>
      </c>
      <c r="H1277" s="332">
        <f>IF(ISBLANK(F1277),ROUND(SUMIF(Anlagenbewegungsdaten!B:B,A1277,Anlagenbewegungsdaten!D:D),2),ROUND(G1277*F1277%,2))</f>
        <v>0</v>
      </c>
      <c r="I1277" s="332">
        <f>ROUND((H1277-SUMIF(Anlagenbewegungsdaten!$B:$B,A1277,Anlagenbewegungsdaten!D:D)),3)</f>
        <v>0</v>
      </c>
      <c r="J1277" s="333" t="s">
        <v>5179</v>
      </c>
      <c r="K1277" s="333" t="s">
        <v>5193</v>
      </c>
      <c r="L1277" s="510">
        <v>23.71</v>
      </c>
      <c r="M1277" s="330">
        <f>ROUND(SUMIF(Anlagenbewegungsdaten_AV!B:B,A1277,Anlagenbewegungsdaten_AV!C:C),3)</f>
        <v>0</v>
      </c>
      <c r="N1277" s="328">
        <f>IF(ISBLANK(L1277),ROUND(SUMIF(Anlagenbewegungsdaten_AV!B:B,A1277,Anlagenbewegungsdaten_AV!D:D),2),ROUND(M1277*L1277%,2))</f>
        <v>0</v>
      </c>
      <c r="O1277" s="328">
        <f>ROUND(N1277-SUMIF(Anlagenbewegungsdaten_AV!B:B,A1277,Anlagenbewegungsdaten_AV!D:D),3)</f>
        <v>0</v>
      </c>
    </row>
    <row r="1278" spans="1:15" ht="15" customHeight="1" x14ac:dyDescent="0.25">
      <c r="A1278" s="261" t="s">
        <v>3553</v>
      </c>
      <c r="B1278" s="172" t="s">
        <v>2108</v>
      </c>
      <c r="C1278" s="172" t="s">
        <v>4044</v>
      </c>
      <c r="D1278" s="172" t="s">
        <v>3473</v>
      </c>
      <c r="E1278" s="172" t="s">
        <v>3320</v>
      </c>
      <c r="F1278" s="287">
        <v>29.61</v>
      </c>
      <c r="G1278" s="331">
        <f>ROUND(SUMIF(Anlagenbewegungsdaten!B:B,A1278,Anlagenbewegungsdaten!C:C),3)</f>
        <v>0</v>
      </c>
      <c r="H1278" s="332">
        <f>IF(ISBLANK(F1278),ROUND(SUMIF(Anlagenbewegungsdaten!B:B,A1278,Anlagenbewegungsdaten!D:D),2),ROUND(G1278*F1278%,2))</f>
        <v>0</v>
      </c>
      <c r="I1278" s="332">
        <f>ROUND((H1278-SUMIF(Anlagenbewegungsdaten!$B:$B,A1278,Anlagenbewegungsdaten!D:D)),3)</f>
        <v>0</v>
      </c>
      <c r="J1278" s="333" t="s">
        <v>5179</v>
      </c>
      <c r="K1278" s="333" t="s">
        <v>5193</v>
      </c>
      <c r="L1278" s="510">
        <v>23.69</v>
      </c>
      <c r="M1278" s="330">
        <f>ROUND(SUMIF(Anlagenbewegungsdaten_AV!B:B,A1278,Anlagenbewegungsdaten_AV!C:C),3)</f>
        <v>0</v>
      </c>
      <c r="N1278" s="328">
        <f>IF(ISBLANK(L1278),ROUND(SUMIF(Anlagenbewegungsdaten_AV!B:B,A1278,Anlagenbewegungsdaten_AV!D:D),2),ROUND(M1278*L1278%,2))</f>
        <v>0</v>
      </c>
      <c r="O1278" s="328">
        <f>ROUND(N1278-SUMIF(Anlagenbewegungsdaten_AV!B:B,A1278,Anlagenbewegungsdaten_AV!D:D),3)</f>
        <v>0</v>
      </c>
    </row>
    <row r="1279" spans="1:15" ht="15" customHeight="1" x14ac:dyDescent="0.25">
      <c r="A1279" s="273" t="s">
        <v>4328</v>
      </c>
      <c r="B1279" s="191" t="s">
        <v>2108</v>
      </c>
      <c r="C1279" s="191" t="s">
        <v>4044</v>
      </c>
      <c r="D1279" s="191" t="s">
        <v>4247</v>
      </c>
      <c r="E1279" s="191" t="s">
        <v>4093</v>
      </c>
      <c r="F1279" s="288">
        <v>29.58</v>
      </c>
      <c r="G1279" s="331">
        <f>ROUND(SUMIF(Anlagenbewegungsdaten!B:B,A1279,Anlagenbewegungsdaten!C:C),3)</f>
        <v>0</v>
      </c>
      <c r="H1279" s="332">
        <f>IF(ISBLANK(F1279),ROUND(SUMIF(Anlagenbewegungsdaten!B:B,A1279,Anlagenbewegungsdaten!D:D),2),ROUND(G1279*F1279%,2))</f>
        <v>0</v>
      </c>
      <c r="I1279" s="332">
        <f>ROUND((H1279-SUMIF(Anlagenbewegungsdaten!$B:$B,A1279,Anlagenbewegungsdaten!D:D)),3)</f>
        <v>0</v>
      </c>
      <c r="J1279" s="333" t="s">
        <v>5179</v>
      </c>
      <c r="K1279" s="333" t="s">
        <v>5193</v>
      </c>
      <c r="L1279" s="510">
        <v>23.66</v>
      </c>
      <c r="M1279" s="330">
        <f>ROUND(SUMIF(Anlagenbewegungsdaten_AV!B:B,A1279,Anlagenbewegungsdaten_AV!C:C),3)</f>
        <v>0</v>
      </c>
      <c r="N1279" s="328">
        <f>IF(ISBLANK(L1279),ROUND(SUMIF(Anlagenbewegungsdaten_AV!B:B,A1279,Anlagenbewegungsdaten_AV!D:D),2),ROUND(M1279*L1279%,2))</f>
        <v>0</v>
      </c>
      <c r="O1279" s="328">
        <f>ROUND(N1279-SUMIF(Anlagenbewegungsdaten_AV!B:B,A1279,Anlagenbewegungsdaten_AV!D:D),3)</f>
        <v>0</v>
      </c>
    </row>
    <row r="1280" spans="1:15" ht="15" customHeight="1" x14ac:dyDescent="0.25">
      <c r="A1280" s="261" t="s">
        <v>670</v>
      </c>
      <c r="B1280" s="172" t="s">
        <v>2108</v>
      </c>
      <c r="C1280" s="172" t="s">
        <v>4044</v>
      </c>
      <c r="D1280" s="172" t="s">
        <v>1977</v>
      </c>
      <c r="E1280" s="172" t="s">
        <v>2483</v>
      </c>
      <c r="F1280" s="287">
        <v>27.67</v>
      </c>
      <c r="G1280" s="331">
        <f>ROUND(SUMIF(Anlagenbewegungsdaten!B:B,A1280,Anlagenbewegungsdaten!C:C),3)</f>
        <v>0</v>
      </c>
      <c r="H1280" s="332">
        <f>IF(ISBLANK(F1280),ROUND(SUMIF(Anlagenbewegungsdaten!B:B,A1280,Anlagenbewegungsdaten!D:D),2),ROUND(G1280*F1280%,2))</f>
        <v>0</v>
      </c>
      <c r="I1280" s="332">
        <f>ROUND((H1280-SUMIF(Anlagenbewegungsdaten!$B:$B,A1280,Anlagenbewegungsdaten!D:D)),3)</f>
        <v>0</v>
      </c>
      <c r="J1280" s="333" t="s">
        <v>5179</v>
      </c>
      <c r="K1280" s="333" t="s">
        <v>5193</v>
      </c>
      <c r="L1280" s="510">
        <v>22.14</v>
      </c>
      <c r="M1280" s="330">
        <f>ROUND(SUMIF(Anlagenbewegungsdaten_AV!B:B,A1280,Anlagenbewegungsdaten_AV!C:C),3)</f>
        <v>0</v>
      </c>
      <c r="N1280" s="328">
        <f>IF(ISBLANK(L1280),ROUND(SUMIF(Anlagenbewegungsdaten_AV!B:B,A1280,Anlagenbewegungsdaten_AV!D:D),2),ROUND(M1280*L1280%,2))</f>
        <v>0</v>
      </c>
      <c r="O1280" s="328">
        <f>ROUND(N1280-SUMIF(Anlagenbewegungsdaten_AV!B:B,A1280,Anlagenbewegungsdaten_AV!D:D),3)</f>
        <v>0</v>
      </c>
    </row>
    <row r="1281" spans="1:15" ht="15" customHeight="1" x14ac:dyDescent="0.25">
      <c r="A1281" s="261" t="s">
        <v>671</v>
      </c>
      <c r="B1281" s="172" t="s">
        <v>2108</v>
      </c>
      <c r="C1281" s="172" t="s">
        <v>4044</v>
      </c>
      <c r="D1281" s="172" t="s">
        <v>1979</v>
      </c>
      <c r="E1281" s="172" t="s">
        <v>2486</v>
      </c>
      <c r="F1281" s="287">
        <v>29.67</v>
      </c>
      <c r="G1281" s="331">
        <f>ROUND(SUMIF(Anlagenbewegungsdaten!B:B,A1281,Anlagenbewegungsdaten!C:C),3)</f>
        <v>0</v>
      </c>
      <c r="H1281" s="332">
        <f>IF(ISBLANK(F1281),ROUND(SUMIF(Anlagenbewegungsdaten!B:B,A1281,Anlagenbewegungsdaten!D:D),2),ROUND(G1281*F1281%,2))</f>
        <v>0</v>
      </c>
      <c r="I1281" s="332">
        <f>ROUND((H1281-SUMIF(Anlagenbewegungsdaten!$B:$B,A1281,Anlagenbewegungsdaten!D:D)),3)</f>
        <v>0</v>
      </c>
      <c r="J1281" s="333" t="s">
        <v>5179</v>
      </c>
      <c r="K1281" s="333" t="s">
        <v>5193</v>
      </c>
      <c r="L1281" s="510">
        <v>23.74</v>
      </c>
      <c r="M1281" s="330">
        <f>ROUND(SUMIF(Anlagenbewegungsdaten_AV!B:B,A1281,Anlagenbewegungsdaten_AV!C:C),3)</f>
        <v>0</v>
      </c>
      <c r="N1281" s="328">
        <f>IF(ISBLANK(L1281),ROUND(SUMIF(Anlagenbewegungsdaten_AV!B:B,A1281,Anlagenbewegungsdaten_AV!D:D),2),ROUND(M1281*L1281%,2))</f>
        <v>0</v>
      </c>
      <c r="O1281" s="328">
        <f>ROUND(N1281-SUMIF(Anlagenbewegungsdaten_AV!B:B,A1281,Anlagenbewegungsdaten_AV!D:D),3)</f>
        <v>0</v>
      </c>
    </row>
    <row r="1282" spans="1:15" ht="15" customHeight="1" x14ac:dyDescent="0.25">
      <c r="A1282" s="261" t="s">
        <v>672</v>
      </c>
      <c r="B1282" s="172" t="s">
        <v>2108</v>
      </c>
      <c r="C1282" s="172" t="s">
        <v>4044</v>
      </c>
      <c r="D1282" s="182" t="s">
        <v>1981</v>
      </c>
      <c r="E1282" s="172" t="s">
        <v>1560</v>
      </c>
      <c r="F1282" s="287">
        <v>30.67</v>
      </c>
      <c r="G1282" s="331">
        <f>ROUND(SUMIF(Anlagenbewegungsdaten!B:B,A1282,Anlagenbewegungsdaten!C:C),3)</f>
        <v>0</v>
      </c>
      <c r="H1282" s="332">
        <f>IF(ISBLANK(F1282),ROUND(SUMIF(Anlagenbewegungsdaten!B:B,A1282,Anlagenbewegungsdaten!D:D),2),ROUND(G1282*F1282%,2))</f>
        <v>0</v>
      </c>
      <c r="I1282" s="332">
        <f>ROUND((H1282-SUMIF(Anlagenbewegungsdaten!$B:$B,A1282,Anlagenbewegungsdaten!D:D)),3)</f>
        <v>0</v>
      </c>
      <c r="J1282" s="333" t="s">
        <v>5179</v>
      </c>
      <c r="K1282" s="333" t="s">
        <v>5193</v>
      </c>
      <c r="L1282" s="510">
        <v>24.54</v>
      </c>
      <c r="M1282" s="330">
        <f>ROUND(SUMIF(Anlagenbewegungsdaten_AV!B:B,A1282,Anlagenbewegungsdaten_AV!C:C),3)</f>
        <v>0</v>
      </c>
      <c r="N1282" s="328">
        <f>IF(ISBLANK(L1282),ROUND(SUMIF(Anlagenbewegungsdaten_AV!B:B,A1282,Anlagenbewegungsdaten_AV!D:D),2),ROUND(M1282*L1282%,2))</f>
        <v>0</v>
      </c>
      <c r="O1282" s="328">
        <f>ROUND(N1282-SUMIF(Anlagenbewegungsdaten_AV!B:B,A1282,Anlagenbewegungsdaten_AV!D:D),3)</f>
        <v>0</v>
      </c>
    </row>
    <row r="1283" spans="1:15" ht="15" customHeight="1" x14ac:dyDescent="0.25">
      <c r="A1283" s="261" t="s">
        <v>673</v>
      </c>
      <c r="B1283" s="172" t="s">
        <v>2108</v>
      </c>
      <c r="C1283" s="172" t="s">
        <v>4044</v>
      </c>
      <c r="D1283" s="172" t="s">
        <v>1983</v>
      </c>
      <c r="E1283" s="172" t="s">
        <v>1563</v>
      </c>
      <c r="F1283" s="287">
        <v>30.67</v>
      </c>
      <c r="G1283" s="331">
        <f>ROUND(SUMIF(Anlagenbewegungsdaten!B:B,A1283,Anlagenbewegungsdaten!C:C),3)</f>
        <v>0</v>
      </c>
      <c r="H1283" s="332">
        <f>IF(ISBLANK(F1283),ROUND(SUMIF(Anlagenbewegungsdaten!B:B,A1283,Anlagenbewegungsdaten!D:D),2),ROUND(G1283*F1283%,2))</f>
        <v>0</v>
      </c>
      <c r="I1283" s="332">
        <f>ROUND((H1283-SUMIF(Anlagenbewegungsdaten!$B:$B,A1283,Anlagenbewegungsdaten!D:D)),3)</f>
        <v>0</v>
      </c>
      <c r="J1283" s="333" t="s">
        <v>5179</v>
      </c>
      <c r="K1283" s="333" t="s">
        <v>5193</v>
      </c>
      <c r="L1283" s="510">
        <v>24.54</v>
      </c>
      <c r="M1283" s="330">
        <f>ROUND(SUMIF(Anlagenbewegungsdaten_AV!B:B,A1283,Anlagenbewegungsdaten_AV!C:C),3)</f>
        <v>0</v>
      </c>
      <c r="N1283" s="328">
        <f>IF(ISBLANK(L1283),ROUND(SUMIF(Anlagenbewegungsdaten_AV!B:B,A1283,Anlagenbewegungsdaten_AV!D:D),2),ROUND(M1283*L1283%,2))</f>
        <v>0</v>
      </c>
      <c r="O1283" s="328">
        <f>ROUND(N1283-SUMIF(Anlagenbewegungsdaten_AV!B:B,A1283,Anlagenbewegungsdaten_AV!D:D),3)</f>
        <v>0</v>
      </c>
    </row>
    <row r="1284" spans="1:15" ht="15" customHeight="1" x14ac:dyDescent="0.25">
      <c r="A1284" s="261" t="s">
        <v>2810</v>
      </c>
      <c r="B1284" s="172" t="s">
        <v>2108</v>
      </c>
      <c r="C1284" s="172" t="s">
        <v>4044</v>
      </c>
      <c r="D1284" s="172" t="s">
        <v>2731</v>
      </c>
      <c r="E1284" s="172" t="s">
        <v>2576</v>
      </c>
      <c r="F1284" s="287">
        <v>30.64</v>
      </c>
      <c r="G1284" s="331">
        <f>ROUND(SUMIF(Anlagenbewegungsdaten!B:B,A1284,Anlagenbewegungsdaten!C:C),3)</f>
        <v>0</v>
      </c>
      <c r="H1284" s="332">
        <f>IF(ISBLANK(F1284),ROUND(SUMIF(Anlagenbewegungsdaten!B:B,A1284,Anlagenbewegungsdaten!D:D),2),ROUND(G1284*F1284%,2))</f>
        <v>0</v>
      </c>
      <c r="I1284" s="332">
        <f>ROUND((H1284-SUMIF(Anlagenbewegungsdaten!$B:$B,A1284,Anlagenbewegungsdaten!D:D)),3)</f>
        <v>0</v>
      </c>
      <c r="J1284" s="333" t="s">
        <v>5179</v>
      </c>
      <c r="K1284" s="333" t="s">
        <v>5193</v>
      </c>
      <c r="L1284" s="510">
        <v>24.51</v>
      </c>
      <c r="M1284" s="330">
        <f>ROUND(SUMIF(Anlagenbewegungsdaten_AV!B:B,A1284,Anlagenbewegungsdaten_AV!C:C),3)</f>
        <v>0</v>
      </c>
      <c r="N1284" s="328">
        <f>IF(ISBLANK(L1284),ROUND(SUMIF(Anlagenbewegungsdaten_AV!B:B,A1284,Anlagenbewegungsdaten_AV!D:D),2),ROUND(M1284*L1284%,2))</f>
        <v>0</v>
      </c>
      <c r="O1284" s="328">
        <f>ROUND(N1284-SUMIF(Anlagenbewegungsdaten_AV!B:B,A1284,Anlagenbewegungsdaten_AV!D:D),3)</f>
        <v>0</v>
      </c>
    </row>
    <row r="1285" spans="1:15" ht="15" customHeight="1" x14ac:dyDescent="0.25">
      <c r="A1285" s="261" t="s">
        <v>3554</v>
      </c>
      <c r="B1285" s="172" t="s">
        <v>2108</v>
      </c>
      <c r="C1285" s="172" t="s">
        <v>4044</v>
      </c>
      <c r="D1285" s="172" t="s">
        <v>3475</v>
      </c>
      <c r="E1285" s="172" t="s">
        <v>3320</v>
      </c>
      <c r="F1285" s="287">
        <v>30.61</v>
      </c>
      <c r="G1285" s="331">
        <f>ROUND(SUMIF(Anlagenbewegungsdaten!B:B,A1285,Anlagenbewegungsdaten!C:C),3)</f>
        <v>0</v>
      </c>
      <c r="H1285" s="332">
        <f>IF(ISBLANK(F1285),ROUND(SUMIF(Anlagenbewegungsdaten!B:B,A1285,Anlagenbewegungsdaten!D:D),2),ROUND(G1285*F1285%,2))</f>
        <v>0</v>
      </c>
      <c r="I1285" s="332">
        <f>ROUND((H1285-SUMIF(Anlagenbewegungsdaten!$B:$B,A1285,Anlagenbewegungsdaten!D:D)),3)</f>
        <v>0</v>
      </c>
      <c r="J1285" s="333" t="s">
        <v>5179</v>
      </c>
      <c r="K1285" s="333" t="s">
        <v>5193</v>
      </c>
      <c r="L1285" s="510">
        <v>24.49</v>
      </c>
      <c r="M1285" s="330">
        <f>ROUND(SUMIF(Anlagenbewegungsdaten_AV!B:B,A1285,Anlagenbewegungsdaten_AV!C:C),3)</f>
        <v>0</v>
      </c>
      <c r="N1285" s="328">
        <f>IF(ISBLANK(L1285),ROUND(SUMIF(Anlagenbewegungsdaten_AV!B:B,A1285,Anlagenbewegungsdaten_AV!D:D),2),ROUND(M1285*L1285%,2))</f>
        <v>0</v>
      </c>
      <c r="O1285" s="328">
        <f>ROUND(N1285-SUMIF(Anlagenbewegungsdaten_AV!B:B,A1285,Anlagenbewegungsdaten_AV!D:D),3)</f>
        <v>0</v>
      </c>
    </row>
    <row r="1286" spans="1:15" ht="15" customHeight="1" x14ac:dyDescent="0.25">
      <c r="A1286" s="273" t="s">
        <v>4329</v>
      </c>
      <c r="B1286" s="191" t="s">
        <v>2108</v>
      </c>
      <c r="C1286" s="191" t="s">
        <v>4044</v>
      </c>
      <c r="D1286" s="191" t="s">
        <v>4249</v>
      </c>
      <c r="E1286" s="191" t="s">
        <v>4093</v>
      </c>
      <c r="F1286" s="288">
        <v>30.58</v>
      </c>
      <c r="G1286" s="331">
        <f>ROUND(SUMIF(Anlagenbewegungsdaten!B:B,A1286,Anlagenbewegungsdaten!C:C),3)</f>
        <v>0</v>
      </c>
      <c r="H1286" s="332">
        <f>IF(ISBLANK(F1286),ROUND(SUMIF(Anlagenbewegungsdaten!B:B,A1286,Anlagenbewegungsdaten!D:D),2),ROUND(G1286*F1286%,2))</f>
        <v>0</v>
      </c>
      <c r="I1286" s="332">
        <f>ROUND((H1286-SUMIF(Anlagenbewegungsdaten!$B:$B,A1286,Anlagenbewegungsdaten!D:D)),3)</f>
        <v>0</v>
      </c>
      <c r="J1286" s="333" t="s">
        <v>5179</v>
      </c>
      <c r="K1286" s="333" t="s">
        <v>5193</v>
      </c>
      <c r="L1286" s="510">
        <v>24.46</v>
      </c>
      <c r="M1286" s="330">
        <f>ROUND(SUMIF(Anlagenbewegungsdaten_AV!B:B,A1286,Anlagenbewegungsdaten_AV!C:C),3)</f>
        <v>0</v>
      </c>
      <c r="N1286" s="328">
        <f>IF(ISBLANK(L1286),ROUND(SUMIF(Anlagenbewegungsdaten_AV!B:B,A1286,Anlagenbewegungsdaten_AV!D:D),2),ROUND(M1286*L1286%,2))</f>
        <v>0</v>
      </c>
      <c r="O1286" s="328">
        <f>ROUND(N1286-SUMIF(Anlagenbewegungsdaten_AV!B:B,A1286,Anlagenbewegungsdaten_AV!D:D),3)</f>
        <v>0</v>
      </c>
    </row>
    <row r="1287" spans="1:15" ht="15" customHeight="1" x14ac:dyDescent="0.25">
      <c r="A1287" s="260" t="s">
        <v>2545</v>
      </c>
      <c r="B1287" s="165" t="s">
        <v>2108</v>
      </c>
      <c r="C1287" s="166" t="s">
        <v>4044</v>
      </c>
      <c r="D1287" s="165" t="s">
        <v>2498</v>
      </c>
      <c r="E1287" s="165" t="s">
        <v>2483</v>
      </c>
      <c r="F1287" s="180">
        <v>9.75</v>
      </c>
      <c r="G1287" s="331">
        <f>ROUND(SUMIF(Anlagenbewegungsdaten!B:B,A1287,Anlagenbewegungsdaten!C:C),3)</f>
        <v>0</v>
      </c>
      <c r="H1287" s="332">
        <f>IF(ISBLANK(F1287),ROUND(SUMIF(Anlagenbewegungsdaten!B:B,A1287,Anlagenbewegungsdaten!D:D),2),ROUND(G1287*F1287%,2))</f>
        <v>0</v>
      </c>
      <c r="I1287" s="332">
        <f>ROUND((H1287-SUMIF(Anlagenbewegungsdaten!$B:$B,A1287,Anlagenbewegungsdaten!D:D)),3)</f>
        <v>0</v>
      </c>
      <c r="J1287" s="333" t="s">
        <v>5179</v>
      </c>
      <c r="K1287" s="333" t="s">
        <v>5193</v>
      </c>
      <c r="L1287" s="510">
        <v>7.8</v>
      </c>
      <c r="M1287" s="330">
        <f>ROUND(SUMIF(Anlagenbewegungsdaten_AV!B:B,A1287,Anlagenbewegungsdaten_AV!C:C),3)</f>
        <v>0</v>
      </c>
      <c r="N1287" s="328">
        <f>IF(ISBLANK(L1287),ROUND(SUMIF(Anlagenbewegungsdaten_AV!B:B,A1287,Anlagenbewegungsdaten_AV!D:D),2),ROUND(M1287*L1287%,2))</f>
        <v>0</v>
      </c>
      <c r="O1287" s="328">
        <f>ROUND(N1287-SUMIF(Anlagenbewegungsdaten_AV!B:B,A1287,Anlagenbewegungsdaten_AV!D:D),3)</f>
        <v>0</v>
      </c>
    </row>
    <row r="1288" spans="1:15" ht="15" customHeight="1" x14ac:dyDescent="0.25">
      <c r="A1288" s="260" t="s">
        <v>2546</v>
      </c>
      <c r="B1288" s="165" t="s">
        <v>2108</v>
      </c>
      <c r="C1288" s="166" t="s">
        <v>4044</v>
      </c>
      <c r="D1288" s="165" t="s">
        <v>2500</v>
      </c>
      <c r="E1288" s="165" t="s">
        <v>2486</v>
      </c>
      <c r="F1288" s="180">
        <v>11.75</v>
      </c>
      <c r="G1288" s="331">
        <f>ROUND(SUMIF(Anlagenbewegungsdaten!B:B,A1288,Anlagenbewegungsdaten!C:C),3)</f>
        <v>0</v>
      </c>
      <c r="H1288" s="332">
        <f>IF(ISBLANK(F1288),ROUND(SUMIF(Anlagenbewegungsdaten!B:B,A1288,Anlagenbewegungsdaten!D:D),2),ROUND(G1288*F1288%,2))</f>
        <v>0</v>
      </c>
      <c r="I1288" s="332">
        <f>ROUND((H1288-SUMIF(Anlagenbewegungsdaten!$B:$B,A1288,Anlagenbewegungsdaten!D:D)),3)</f>
        <v>0</v>
      </c>
      <c r="J1288" s="333" t="s">
        <v>5179</v>
      </c>
      <c r="K1288" s="333" t="s">
        <v>5193</v>
      </c>
      <c r="L1288" s="510">
        <v>9.4</v>
      </c>
      <c r="M1288" s="330">
        <f>ROUND(SUMIF(Anlagenbewegungsdaten_AV!B:B,A1288,Anlagenbewegungsdaten_AV!C:C),3)</f>
        <v>0</v>
      </c>
      <c r="N1288" s="328">
        <f>IF(ISBLANK(L1288),ROUND(SUMIF(Anlagenbewegungsdaten_AV!B:B,A1288,Anlagenbewegungsdaten_AV!D:D),2),ROUND(M1288*L1288%,2))</f>
        <v>0</v>
      </c>
      <c r="O1288" s="328">
        <f>ROUND(N1288-SUMIF(Anlagenbewegungsdaten_AV!B:B,A1288,Anlagenbewegungsdaten_AV!D:D),3)</f>
        <v>0</v>
      </c>
    </row>
    <row r="1289" spans="1:15" ht="15" customHeight="1" x14ac:dyDescent="0.25">
      <c r="A1289" s="261" t="s">
        <v>674</v>
      </c>
      <c r="B1289" s="171" t="s">
        <v>2108</v>
      </c>
      <c r="C1289" s="172" t="s">
        <v>4044</v>
      </c>
      <c r="D1289" s="172" t="s">
        <v>1985</v>
      </c>
      <c r="E1289" s="172" t="s">
        <v>1560</v>
      </c>
      <c r="F1289" s="287">
        <v>12.75</v>
      </c>
      <c r="G1289" s="331">
        <f>ROUND(SUMIF(Anlagenbewegungsdaten!B:B,A1289,Anlagenbewegungsdaten!C:C),3)</f>
        <v>0</v>
      </c>
      <c r="H1289" s="332">
        <f>IF(ISBLANK(F1289),ROUND(SUMIF(Anlagenbewegungsdaten!B:B,A1289,Anlagenbewegungsdaten!D:D),2),ROUND(G1289*F1289%,2))</f>
        <v>0</v>
      </c>
      <c r="I1289" s="332">
        <f>ROUND((H1289-SUMIF(Anlagenbewegungsdaten!$B:$B,A1289,Anlagenbewegungsdaten!D:D)),3)</f>
        <v>0</v>
      </c>
      <c r="J1289" s="333" t="s">
        <v>5179</v>
      </c>
      <c r="K1289" s="333" t="s">
        <v>5193</v>
      </c>
      <c r="L1289" s="510">
        <v>10.199999999999999</v>
      </c>
      <c r="M1289" s="330">
        <f>ROUND(SUMIF(Anlagenbewegungsdaten_AV!B:B,A1289,Anlagenbewegungsdaten_AV!C:C),3)</f>
        <v>0</v>
      </c>
      <c r="N1289" s="328">
        <f>IF(ISBLANK(L1289),ROUND(SUMIF(Anlagenbewegungsdaten_AV!B:B,A1289,Anlagenbewegungsdaten_AV!D:D),2),ROUND(M1289*L1289%,2))</f>
        <v>0</v>
      </c>
      <c r="O1289" s="328">
        <f>ROUND(N1289-SUMIF(Anlagenbewegungsdaten_AV!B:B,A1289,Anlagenbewegungsdaten_AV!D:D),3)</f>
        <v>0</v>
      </c>
    </row>
    <row r="1290" spans="1:15" ht="15" customHeight="1" x14ac:dyDescent="0.25">
      <c r="A1290" s="261" t="s">
        <v>675</v>
      </c>
      <c r="B1290" s="171" t="s">
        <v>2108</v>
      </c>
      <c r="C1290" s="171" t="s">
        <v>4044</v>
      </c>
      <c r="D1290" s="172" t="s">
        <v>1987</v>
      </c>
      <c r="E1290" s="171" t="s">
        <v>1563</v>
      </c>
      <c r="F1290" s="287">
        <v>12.75</v>
      </c>
      <c r="G1290" s="331">
        <f>ROUND(SUMIF(Anlagenbewegungsdaten!B:B,A1290,Anlagenbewegungsdaten!C:C),3)</f>
        <v>0</v>
      </c>
      <c r="H1290" s="332">
        <f>IF(ISBLANK(F1290),ROUND(SUMIF(Anlagenbewegungsdaten!B:B,A1290,Anlagenbewegungsdaten!D:D),2),ROUND(G1290*F1290%,2))</f>
        <v>0</v>
      </c>
      <c r="I1290" s="332">
        <f>ROUND((H1290-SUMIF(Anlagenbewegungsdaten!$B:$B,A1290,Anlagenbewegungsdaten!D:D)),3)</f>
        <v>0</v>
      </c>
      <c r="J1290" s="333" t="s">
        <v>5179</v>
      </c>
      <c r="K1290" s="333" t="s">
        <v>5193</v>
      </c>
      <c r="L1290" s="510">
        <v>10.199999999999999</v>
      </c>
      <c r="M1290" s="330">
        <f>ROUND(SUMIF(Anlagenbewegungsdaten_AV!B:B,A1290,Anlagenbewegungsdaten_AV!C:C),3)</f>
        <v>0</v>
      </c>
      <c r="N1290" s="328">
        <f>IF(ISBLANK(L1290),ROUND(SUMIF(Anlagenbewegungsdaten_AV!B:B,A1290,Anlagenbewegungsdaten_AV!D:D),2),ROUND(M1290*L1290%,2))</f>
        <v>0</v>
      </c>
      <c r="O1290" s="328">
        <f>ROUND(N1290-SUMIF(Anlagenbewegungsdaten_AV!B:B,A1290,Anlagenbewegungsdaten_AV!D:D),3)</f>
        <v>0</v>
      </c>
    </row>
    <row r="1291" spans="1:15" ht="15" customHeight="1" x14ac:dyDescent="0.25">
      <c r="A1291" s="261" t="s">
        <v>2811</v>
      </c>
      <c r="B1291" s="171" t="s">
        <v>2108</v>
      </c>
      <c r="C1291" s="171" t="s">
        <v>4044</v>
      </c>
      <c r="D1291" s="172" t="s">
        <v>2733</v>
      </c>
      <c r="E1291" s="171" t="s">
        <v>2576</v>
      </c>
      <c r="F1291" s="287">
        <v>12.72</v>
      </c>
      <c r="G1291" s="331">
        <f>ROUND(SUMIF(Anlagenbewegungsdaten!B:B,A1291,Anlagenbewegungsdaten!C:C),3)</f>
        <v>0</v>
      </c>
      <c r="H1291" s="332">
        <f>IF(ISBLANK(F1291),ROUND(SUMIF(Anlagenbewegungsdaten!B:B,A1291,Anlagenbewegungsdaten!D:D),2),ROUND(G1291*F1291%,2))</f>
        <v>0</v>
      </c>
      <c r="I1291" s="332">
        <f>ROUND((H1291-SUMIF(Anlagenbewegungsdaten!$B:$B,A1291,Anlagenbewegungsdaten!D:D)),3)</f>
        <v>0</v>
      </c>
      <c r="J1291" s="333" t="s">
        <v>5179</v>
      </c>
      <c r="K1291" s="333" t="s">
        <v>5193</v>
      </c>
      <c r="L1291" s="510">
        <v>10.18</v>
      </c>
      <c r="M1291" s="330">
        <f>ROUND(SUMIF(Anlagenbewegungsdaten_AV!B:B,A1291,Anlagenbewegungsdaten_AV!C:C),3)</f>
        <v>0</v>
      </c>
      <c r="N1291" s="328">
        <f>IF(ISBLANK(L1291),ROUND(SUMIF(Anlagenbewegungsdaten_AV!B:B,A1291,Anlagenbewegungsdaten_AV!D:D),2),ROUND(M1291*L1291%,2))</f>
        <v>0</v>
      </c>
      <c r="O1291" s="328">
        <f>ROUND(N1291-SUMIF(Anlagenbewegungsdaten_AV!B:B,A1291,Anlagenbewegungsdaten_AV!D:D),3)</f>
        <v>0</v>
      </c>
    </row>
    <row r="1292" spans="1:15" ht="15" customHeight="1" x14ac:dyDescent="0.25">
      <c r="A1292" s="261" t="s">
        <v>3555</v>
      </c>
      <c r="B1292" s="171" t="s">
        <v>2108</v>
      </c>
      <c r="C1292" s="171" t="s">
        <v>4044</v>
      </c>
      <c r="D1292" s="172" t="s">
        <v>3477</v>
      </c>
      <c r="E1292" s="171" t="s">
        <v>3320</v>
      </c>
      <c r="F1292" s="287">
        <v>12.69</v>
      </c>
      <c r="G1292" s="331">
        <f>ROUND(SUMIF(Anlagenbewegungsdaten!B:B,A1292,Anlagenbewegungsdaten!C:C),3)</f>
        <v>0</v>
      </c>
      <c r="H1292" s="332">
        <f>IF(ISBLANK(F1292),ROUND(SUMIF(Anlagenbewegungsdaten!B:B,A1292,Anlagenbewegungsdaten!D:D),2),ROUND(G1292*F1292%,2))</f>
        <v>0</v>
      </c>
      <c r="I1292" s="332">
        <f>ROUND((H1292-SUMIF(Anlagenbewegungsdaten!$B:$B,A1292,Anlagenbewegungsdaten!D:D)),3)</f>
        <v>0</v>
      </c>
      <c r="J1292" s="333" t="s">
        <v>5179</v>
      </c>
      <c r="K1292" s="333" t="s">
        <v>5193</v>
      </c>
      <c r="L1292" s="510">
        <v>10.15</v>
      </c>
      <c r="M1292" s="330">
        <f>ROUND(SUMIF(Anlagenbewegungsdaten_AV!B:B,A1292,Anlagenbewegungsdaten_AV!C:C),3)</f>
        <v>0</v>
      </c>
      <c r="N1292" s="328">
        <f>IF(ISBLANK(L1292),ROUND(SUMIF(Anlagenbewegungsdaten_AV!B:B,A1292,Anlagenbewegungsdaten_AV!D:D),2),ROUND(M1292*L1292%,2))</f>
        <v>0</v>
      </c>
      <c r="O1292" s="328">
        <f>ROUND(N1292-SUMIF(Anlagenbewegungsdaten_AV!B:B,A1292,Anlagenbewegungsdaten_AV!D:D),3)</f>
        <v>0</v>
      </c>
    </row>
    <row r="1293" spans="1:15" ht="15" customHeight="1" x14ac:dyDescent="0.25">
      <c r="A1293" s="273" t="s">
        <v>4330</v>
      </c>
      <c r="B1293" s="192" t="s">
        <v>2108</v>
      </c>
      <c r="C1293" s="192" t="s">
        <v>4044</v>
      </c>
      <c r="D1293" s="191" t="s">
        <v>4251</v>
      </c>
      <c r="E1293" s="192" t="s">
        <v>4093</v>
      </c>
      <c r="F1293" s="288">
        <v>12.66</v>
      </c>
      <c r="G1293" s="331">
        <f>ROUND(SUMIF(Anlagenbewegungsdaten!B:B,A1293,Anlagenbewegungsdaten!C:C),3)</f>
        <v>0</v>
      </c>
      <c r="H1293" s="332">
        <f>IF(ISBLANK(F1293),ROUND(SUMIF(Anlagenbewegungsdaten!B:B,A1293,Anlagenbewegungsdaten!D:D),2),ROUND(G1293*F1293%,2))</f>
        <v>0</v>
      </c>
      <c r="I1293" s="332">
        <f>ROUND((H1293-SUMIF(Anlagenbewegungsdaten!$B:$B,A1293,Anlagenbewegungsdaten!D:D)),3)</f>
        <v>0</v>
      </c>
      <c r="J1293" s="333" t="s">
        <v>5179</v>
      </c>
      <c r="K1293" s="333" t="s">
        <v>5193</v>
      </c>
      <c r="L1293" s="510">
        <v>10.130000000000001</v>
      </c>
      <c r="M1293" s="330">
        <f>ROUND(SUMIF(Anlagenbewegungsdaten_AV!B:B,A1293,Anlagenbewegungsdaten_AV!C:C),3)</f>
        <v>0</v>
      </c>
      <c r="N1293" s="328">
        <f>IF(ISBLANK(L1293),ROUND(SUMIF(Anlagenbewegungsdaten_AV!B:B,A1293,Anlagenbewegungsdaten_AV!D:D),2),ROUND(M1293*L1293%,2))</f>
        <v>0</v>
      </c>
      <c r="O1293" s="328">
        <f>ROUND(N1293-SUMIF(Anlagenbewegungsdaten_AV!B:B,A1293,Anlagenbewegungsdaten_AV!D:D),3)</f>
        <v>0</v>
      </c>
    </row>
    <row r="1294" spans="1:15" ht="15" customHeight="1" x14ac:dyDescent="0.25">
      <c r="A1294" s="261" t="s">
        <v>676</v>
      </c>
      <c r="B1294" s="171" t="s">
        <v>2108</v>
      </c>
      <c r="C1294" s="171" t="s">
        <v>4044</v>
      </c>
      <c r="D1294" s="172" t="s">
        <v>1989</v>
      </c>
      <c r="E1294" s="171" t="s">
        <v>2483</v>
      </c>
      <c r="F1294" s="287">
        <v>10.75</v>
      </c>
      <c r="G1294" s="331">
        <f>ROUND(SUMIF(Anlagenbewegungsdaten!B:B,A1294,Anlagenbewegungsdaten!C:C),3)</f>
        <v>0</v>
      </c>
      <c r="H1294" s="332">
        <f>IF(ISBLANK(F1294),ROUND(SUMIF(Anlagenbewegungsdaten!B:B,A1294,Anlagenbewegungsdaten!D:D),2),ROUND(G1294*F1294%,2))</f>
        <v>0</v>
      </c>
      <c r="I1294" s="332">
        <f>ROUND((H1294-SUMIF(Anlagenbewegungsdaten!$B:$B,A1294,Anlagenbewegungsdaten!D:D)),3)</f>
        <v>0</v>
      </c>
      <c r="J1294" s="333" t="s">
        <v>5179</v>
      </c>
      <c r="K1294" s="333" t="s">
        <v>5193</v>
      </c>
      <c r="L1294" s="510">
        <v>8.6</v>
      </c>
      <c r="M1294" s="330">
        <f>ROUND(SUMIF(Anlagenbewegungsdaten_AV!B:B,A1294,Anlagenbewegungsdaten_AV!C:C),3)</f>
        <v>0</v>
      </c>
      <c r="N1294" s="328">
        <f>IF(ISBLANK(L1294),ROUND(SUMIF(Anlagenbewegungsdaten_AV!B:B,A1294,Anlagenbewegungsdaten_AV!D:D),2),ROUND(M1294*L1294%,2))</f>
        <v>0</v>
      </c>
      <c r="O1294" s="328">
        <f>ROUND(N1294-SUMIF(Anlagenbewegungsdaten_AV!B:B,A1294,Anlagenbewegungsdaten_AV!D:D),3)</f>
        <v>0</v>
      </c>
    </row>
    <row r="1295" spans="1:15" ht="15" customHeight="1" x14ac:dyDescent="0.25">
      <c r="A1295" s="261" t="s">
        <v>677</v>
      </c>
      <c r="B1295" s="171" t="s">
        <v>2108</v>
      </c>
      <c r="C1295" s="171" t="s">
        <v>4044</v>
      </c>
      <c r="D1295" s="172" t="s">
        <v>1991</v>
      </c>
      <c r="E1295" s="171" t="s">
        <v>2486</v>
      </c>
      <c r="F1295" s="287">
        <v>12.75</v>
      </c>
      <c r="G1295" s="331">
        <f>ROUND(SUMIF(Anlagenbewegungsdaten!B:B,A1295,Anlagenbewegungsdaten!C:C),3)</f>
        <v>0</v>
      </c>
      <c r="H1295" s="332">
        <f>IF(ISBLANK(F1295),ROUND(SUMIF(Anlagenbewegungsdaten!B:B,A1295,Anlagenbewegungsdaten!D:D),2),ROUND(G1295*F1295%,2))</f>
        <v>0</v>
      </c>
      <c r="I1295" s="332">
        <f>ROUND((H1295-SUMIF(Anlagenbewegungsdaten!$B:$B,A1295,Anlagenbewegungsdaten!D:D)),3)</f>
        <v>0</v>
      </c>
      <c r="J1295" s="333" t="s">
        <v>5179</v>
      </c>
      <c r="K1295" s="333" t="s">
        <v>5193</v>
      </c>
      <c r="L1295" s="510">
        <v>10.199999999999999</v>
      </c>
      <c r="M1295" s="330">
        <f>ROUND(SUMIF(Anlagenbewegungsdaten_AV!B:B,A1295,Anlagenbewegungsdaten_AV!C:C),3)</f>
        <v>0</v>
      </c>
      <c r="N1295" s="328">
        <f>IF(ISBLANK(L1295),ROUND(SUMIF(Anlagenbewegungsdaten_AV!B:B,A1295,Anlagenbewegungsdaten_AV!D:D),2),ROUND(M1295*L1295%,2))</f>
        <v>0</v>
      </c>
      <c r="O1295" s="328">
        <f>ROUND(N1295-SUMIF(Anlagenbewegungsdaten_AV!B:B,A1295,Anlagenbewegungsdaten_AV!D:D),3)</f>
        <v>0</v>
      </c>
    </row>
    <row r="1296" spans="1:15" ht="15" customHeight="1" x14ac:dyDescent="0.25">
      <c r="A1296" s="261" t="s">
        <v>678</v>
      </c>
      <c r="B1296" s="171" t="s">
        <v>2108</v>
      </c>
      <c r="C1296" s="172" t="s">
        <v>4044</v>
      </c>
      <c r="D1296" s="172" t="s">
        <v>1993</v>
      </c>
      <c r="E1296" s="172" t="s">
        <v>1560</v>
      </c>
      <c r="F1296" s="287">
        <v>13.75</v>
      </c>
      <c r="G1296" s="331">
        <f>ROUND(SUMIF(Anlagenbewegungsdaten!B:B,A1296,Anlagenbewegungsdaten!C:C),3)</f>
        <v>0</v>
      </c>
      <c r="H1296" s="332">
        <f>IF(ISBLANK(F1296),ROUND(SUMIF(Anlagenbewegungsdaten!B:B,A1296,Anlagenbewegungsdaten!D:D),2),ROUND(G1296*F1296%,2))</f>
        <v>0</v>
      </c>
      <c r="I1296" s="332">
        <f>ROUND((H1296-SUMIF(Anlagenbewegungsdaten!$B:$B,A1296,Anlagenbewegungsdaten!D:D)),3)</f>
        <v>0</v>
      </c>
      <c r="J1296" s="333" t="s">
        <v>5179</v>
      </c>
      <c r="K1296" s="333" t="s">
        <v>5193</v>
      </c>
      <c r="L1296" s="510">
        <v>11</v>
      </c>
      <c r="M1296" s="330">
        <f>ROUND(SUMIF(Anlagenbewegungsdaten_AV!B:B,A1296,Anlagenbewegungsdaten_AV!C:C),3)</f>
        <v>0</v>
      </c>
      <c r="N1296" s="328">
        <f>IF(ISBLANK(L1296),ROUND(SUMIF(Anlagenbewegungsdaten_AV!B:B,A1296,Anlagenbewegungsdaten_AV!D:D),2),ROUND(M1296*L1296%,2))</f>
        <v>0</v>
      </c>
      <c r="O1296" s="328">
        <f>ROUND(N1296-SUMIF(Anlagenbewegungsdaten_AV!B:B,A1296,Anlagenbewegungsdaten_AV!D:D),3)</f>
        <v>0</v>
      </c>
    </row>
    <row r="1297" spans="1:15" ht="15" customHeight="1" x14ac:dyDescent="0.25">
      <c r="A1297" s="261" t="s">
        <v>679</v>
      </c>
      <c r="B1297" s="171" t="s">
        <v>2108</v>
      </c>
      <c r="C1297" s="171" t="s">
        <v>4044</v>
      </c>
      <c r="D1297" s="172" t="s">
        <v>1995</v>
      </c>
      <c r="E1297" s="171" t="s">
        <v>1563</v>
      </c>
      <c r="F1297" s="287">
        <v>13.75</v>
      </c>
      <c r="G1297" s="331">
        <f>ROUND(SUMIF(Anlagenbewegungsdaten!B:B,A1297,Anlagenbewegungsdaten!C:C),3)</f>
        <v>0</v>
      </c>
      <c r="H1297" s="332">
        <f>IF(ISBLANK(F1297),ROUND(SUMIF(Anlagenbewegungsdaten!B:B,A1297,Anlagenbewegungsdaten!D:D),2),ROUND(G1297*F1297%,2))</f>
        <v>0</v>
      </c>
      <c r="I1297" s="332">
        <f>ROUND((H1297-SUMIF(Anlagenbewegungsdaten!$B:$B,A1297,Anlagenbewegungsdaten!D:D)),3)</f>
        <v>0</v>
      </c>
      <c r="J1297" s="333" t="s">
        <v>5179</v>
      </c>
      <c r="K1297" s="333" t="s">
        <v>5193</v>
      </c>
      <c r="L1297" s="510">
        <v>11</v>
      </c>
      <c r="M1297" s="330">
        <f>ROUND(SUMIF(Anlagenbewegungsdaten_AV!B:B,A1297,Anlagenbewegungsdaten_AV!C:C),3)</f>
        <v>0</v>
      </c>
      <c r="N1297" s="328">
        <f>IF(ISBLANK(L1297),ROUND(SUMIF(Anlagenbewegungsdaten_AV!B:B,A1297,Anlagenbewegungsdaten_AV!D:D),2),ROUND(M1297*L1297%,2))</f>
        <v>0</v>
      </c>
      <c r="O1297" s="328">
        <f>ROUND(N1297-SUMIF(Anlagenbewegungsdaten_AV!B:B,A1297,Anlagenbewegungsdaten_AV!D:D),3)</f>
        <v>0</v>
      </c>
    </row>
    <row r="1298" spans="1:15" ht="15" customHeight="1" x14ac:dyDescent="0.25">
      <c r="A1298" s="261" t="s">
        <v>2812</v>
      </c>
      <c r="B1298" s="171" t="s">
        <v>2108</v>
      </c>
      <c r="C1298" s="171" t="s">
        <v>4044</v>
      </c>
      <c r="D1298" s="172" t="s">
        <v>2735</v>
      </c>
      <c r="E1298" s="171" t="s">
        <v>2576</v>
      </c>
      <c r="F1298" s="287">
        <v>13.72</v>
      </c>
      <c r="G1298" s="331">
        <f>ROUND(SUMIF(Anlagenbewegungsdaten!B:B,A1298,Anlagenbewegungsdaten!C:C),3)</f>
        <v>0</v>
      </c>
      <c r="H1298" s="332">
        <f>IF(ISBLANK(F1298),ROUND(SUMIF(Anlagenbewegungsdaten!B:B,A1298,Anlagenbewegungsdaten!D:D),2),ROUND(G1298*F1298%,2))</f>
        <v>0</v>
      </c>
      <c r="I1298" s="332">
        <f>ROUND((H1298-SUMIF(Anlagenbewegungsdaten!$B:$B,A1298,Anlagenbewegungsdaten!D:D)),3)</f>
        <v>0</v>
      </c>
      <c r="J1298" s="333" t="s">
        <v>5179</v>
      </c>
      <c r="K1298" s="333" t="s">
        <v>5193</v>
      </c>
      <c r="L1298" s="510">
        <v>10.98</v>
      </c>
      <c r="M1298" s="330">
        <f>ROUND(SUMIF(Anlagenbewegungsdaten_AV!B:B,A1298,Anlagenbewegungsdaten_AV!C:C),3)</f>
        <v>0</v>
      </c>
      <c r="N1298" s="328">
        <f>IF(ISBLANK(L1298),ROUND(SUMIF(Anlagenbewegungsdaten_AV!B:B,A1298,Anlagenbewegungsdaten_AV!D:D),2),ROUND(M1298*L1298%,2))</f>
        <v>0</v>
      </c>
      <c r="O1298" s="328">
        <f>ROUND(N1298-SUMIF(Anlagenbewegungsdaten_AV!B:B,A1298,Anlagenbewegungsdaten_AV!D:D),3)</f>
        <v>0</v>
      </c>
    </row>
    <row r="1299" spans="1:15" ht="15" customHeight="1" x14ac:dyDescent="0.25">
      <c r="A1299" s="261" t="s">
        <v>3556</v>
      </c>
      <c r="B1299" s="171" t="s">
        <v>2108</v>
      </c>
      <c r="C1299" s="171" t="s">
        <v>4044</v>
      </c>
      <c r="D1299" s="172" t="s">
        <v>3479</v>
      </c>
      <c r="E1299" s="171" t="s">
        <v>3320</v>
      </c>
      <c r="F1299" s="287">
        <v>13.69</v>
      </c>
      <c r="G1299" s="331">
        <f>ROUND(SUMIF(Anlagenbewegungsdaten!B:B,A1299,Anlagenbewegungsdaten!C:C),3)</f>
        <v>0</v>
      </c>
      <c r="H1299" s="332">
        <f>IF(ISBLANK(F1299),ROUND(SUMIF(Anlagenbewegungsdaten!B:B,A1299,Anlagenbewegungsdaten!D:D),2),ROUND(G1299*F1299%,2))</f>
        <v>0</v>
      </c>
      <c r="I1299" s="332">
        <f>ROUND((H1299-SUMIF(Anlagenbewegungsdaten!$B:$B,A1299,Anlagenbewegungsdaten!D:D)),3)</f>
        <v>0</v>
      </c>
      <c r="J1299" s="333" t="s">
        <v>5179</v>
      </c>
      <c r="K1299" s="333" t="s">
        <v>5193</v>
      </c>
      <c r="L1299" s="510">
        <v>10.95</v>
      </c>
      <c r="M1299" s="330">
        <f>ROUND(SUMIF(Anlagenbewegungsdaten_AV!B:B,A1299,Anlagenbewegungsdaten_AV!C:C),3)</f>
        <v>0</v>
      </c>
      <c r="N1299" s="328">
        <f>IF(ISBLANK(L1299),ROUND(SUMIF(Anlagenbewegungsdaten_AV!B:B,A1299,Anlagenbewegungsdaten_AV!D:D),2),ROUND(M1299*L1299%,2))</f>
        <v>0</v>
      </c>
      <c r="O1299" s="328">
        <f>ROUND(N1299-SUMIF(Anlagenbewegungsdaten_AV!B:B,A1299,Anlagenbewegungsdaten_AV!D:D),3)</f>
        <v>0</v>
      </c>
    </row>
    <row r="1300" spans="1:15" ht="15" customHeight="1" x14ac:dyDescent="0.25">
      <c r="A1300" s="273" t="s">
        <v>4331</v>
      </c>
      <c r="B1300" s="192" t="s">
        <v>2108</v>
      </c>
      <c r="C1300" s="192" t="s">
        <v>4044</v>
      </c>
      <c r="D1300" s="191" t="s">
        <v>4253</v>
      </c>
      <c r="E1300" s="192" t="s">
        <v>4093</v>
      </c>
      <c r="F1300" s="288">
        <v>13.66</v>
      </c>
      <c r="G1300" s="331">
        <f>ROUND(SUMIF(Anlagenbewegungsdaten!B:B,A1300,Anlagenbewegungsdaten!C:C),3)</f>
        <v>0</v>
      </c>
      <c r="H1300" s="332">
        <f>IF(ISBLANK(F1300),ROUND(SUMIF(Anlagenbewegungsdaten!B:B,A1300,Anlagenbewegungsdaten!D:D),2),ROUND(G1300*F1300%,2))</f>
        <v>0</v>
      </c>
      <c r="I1300" s="332">
        <f>ROUND((H1300-SUMIF(Anlagenbewegungsdaten!$B:$B,A1300,Anlagenbewegungsdaten!D:D)),3)</f>
        <v>0</v>
      </c>
      <c r="J1300" s="333" t="s">
        <v>5179</v>
      </c>
      <c r="K1300" s="333" t="s">
        <v>5193</v>
      </c>
      <c r="L1300" s="510">
        <v>10.93</v>
      </c>
      <c r="M1300" s="330">
        <f>ROUND(SUMIF(Anlagenbewegungsdaten_AV!B:B,A1300,Anlagenbewegungsdaten_AV!C:C),3)</f>
        <v>0</v>
      </c>
      <c r="N1300" s="328">
        <f>IF(ISBLANK(L1300),ROUND(SUMIF(Anlagenbewegungsdaten_AV!B:B,A1300,Anlagenbewegungsdaten_AV!D:D),2),ROUND(M1300*L1300%,2))</f>
        <v>0</v>
      </c>
      <c r="O1300" s="328">
        <f>ROUND(N1300-SUMIF(Anlagenbewegungsdaten_AV!B:B,A1300,Anlagenbewegungsdaten_AV!D:D),3)</f>
        <v>0</v>
      </c>
    </row>
    <row r="1301" spans="1:15" ht="15" customHeight="1" x14ac:dyDescent="0.25">
      <c r="A1301" s="260" t="s">
        <v>2547</v>
      </c>
      <c r="B1301" s="165" t="s">
        <v>2108</v>
      </c>
      <c r="C1301" s="166" t="s">
        <v>4044</v>
      </c>
      <c r="D1301" s="165" t="s">
        <v>2502</v>
      </c>
      <c r="E1301" s="165" t="s">
        <v>2483</v>
      </c>
      <c r="F1301" s="180">
        <v>15.75</v>
      </c>
      <c r="G1301" s="331">
        <f>ROUND(SUMIF(Anlagenbewegungsdaten!B:B,A1301,Anlagenbewegungsdaten!C:C),3)</f>
        <v>0</v>
      </c>
      <c r="H1301" s="332">
        <f>IF(ISBLANK(F1301),ROUND(SUMIF(Anlagenbewegungsdaten!B:B,A1301,Anlagenbewegungsdaten!D:D),2),ROUND(G1301*F1301%,2))</f>
        <v>0</v>
      </c>
      <c r="I1301" s="332">
        <f>ROUND((H1301-SUMIF(Anlagenbewegungsdaten!$B:$B,A1301,Anlagenbewegungsdaten!D:D)),3)</f>
        <v>0</v>
      </c>
      <c r="J1301" s="333" t="s">
        <v>5179</v>
      </c>
      <c r="K1301" s="333" t="s">
        <v>5193</v>
      </c>
      <c r="L1301" s="510">
        <v>12.6</v>
      </c>
      <c r="M1301" s="330">
        <f>ROUND(SUMIF(Anlagenbewegungsdaten_AV!B:B,A1301,Anlagenbewegungsdaten_AV!C:C),3)</f>
        <v>0</v>
      </c>
      <c r="N1301" s="328">
        <f>IF(ISBLANK(L1301),ROUND(SUMIF(Anlagenbewegungsdaten_AV!B:B,A1301,Anlagenbewegungsdaten_AV!D:D),2),ROUND(M1301*L1301%,2))</f>
        <v>0</v>
      </c>
      <c r="O1301" s="328">
        <f>ROUND(N1301-SUMIF(Anlagenbewegungsdaten_AV!B:B,A1301,Anlagenbewegungsdaten_AV!D:D),3)</f>
        <v>0</v>
      </c>
    </row>
    <row r="1302" spans="1:15" ht="15" customHeight="1" x14ac:dyDescent="0.25">
      <c r="A1302" s="260" t="s">
        <v>2548</v>
      </c>
      <c r="B1302" s="165" t="s">
        <v>2108</v>
      </c>
      <c r="C1302" s="166" t="s">
        <v>4044</v>
      </c>
      <c r="D1302" s="177" t="s">
        <v>680</v>
      </c>
      <c r="E1302" s="165" t="s">
        <v>2486</v>
      </c>
      <c r="F1302" s="180">
        <v>17.75</v>
      </c>
      <c r="G1302" s="331">
        <f>ROUND(SUMIF(Anlagenbewegungsdaten!B:B,A1302,Anlagenbewegungsdaten!C:C),3)</f>
        <v>0</v>
      </c>
      <c r="H1302" s="332">
        <f>IF(ISBLANK(F1302),ROUND(SUMIF(Anlagenbewegungsdaten!B:B,A1302,Anlagenbewegungsdaten!D:D),2),ROUND(G1302*F1302%,2))</f>
        <v>0</v>
      </c>
      <c r="I1302" s="332">
        <f>ROUND((H1302-SUMIF(Anlagenbewegungsdaten!$B:$B,A1302,Anlagenbewegungsdaten!D:D)),3)</f>
        <v>0</v>
      </c>
      <c r="J1302" s="333" t="s">
        <v>5179</v>
      </c>
      <c r="K1302" s="333" t="s">
        <v>5193</v>
      </c>
      <c r="L1302" s="510">
        <v>14.2</v>
      </c>
      <c r="M1302" s="330">
        <f>ROUND(SUMIF(Anlagenbewegungsdaten_AV!B:B,A1302,Anlagenbewegungsdaten_AV!C:C),3)</f>
        <v>0</v>
      </c>
      <c r="N1302" s="328">
        <f>IF(ISBLANK(L1302),ROUND(SUMIF(Anlagenbewegungsdaten_AV!B:B,A1302,Anlagenbewegungsdaten_AV!D:D),2),ROUND(M1302*L1302%,2))</f>
        <v>0</v>
      </c>
      <c r="O1302" s="328">
        <f>ROUND(N1302-SUMIF(Anlagenbewegungsdaten_AV!B:B,A1302,Anlagenbewegungsdaten_AV!D:D),3)</f>
        <v>0</v>
      </c>
    </row>
    <row r="1303" spans="1:15" ht="15" customHeight="1" x14ac:dyDescent="0.25">
      <c r="A1303" s="261" t="s">
        <v>681</v>
      </c>
      <c r="B1303" s="171" t="s">
        <v>2108</v>
      </c>
      <c r="C1303" s="172" t="s">
        <v>4044</v>
      </c>
      <c r="D1303" s="172" t="s">
        <v>1997</v>
      </c>
      <c r="E1303" s="172" t="s">
        <v>1560</v>
      </c>
      <c r="F1303" s="287">
        <v>18.75</v>
      </c>
      <c r="G1303" s="331">
        <f>ROUND(SUMIF(Anlagenbewegungsdaten!B:B,A1303,Anlagenbewegungsdaten!C:C),3)</f>
        <v>0</v>
      </c>
      <c r="H1303" s="332">
        <f>IF(ISBLANK(F1303),ROUND(SUMIF(Anlagenbewegungsdaten!B:B,A1303,Anlagenbewegungsdaten!D:D),2),ROUND(G1303*F1303%,2))</f>
        <v>0</v>
      </c>
      <c r="I1303" s="332">
        <f>ROUND((H1303-SUMIF(Anlagenbewegungsdaten!$B:$B,A1303,Anlagenbewegungsdaten!D:D)),3)</f>
        <v>0</v>
      </c>
      <c r="J1303" s="333" t="s">
        <v>5179</v>
      </c>
      <c r="K1303" s="333" t="s">
        <v>5193</v>
      </c>
      <c r="L1303" s="510">
        <v>15</v>
      </c>
      <c r="M1303" s="330">
        <f>ROUND(SUMIF(Anlagenbewegungsdaten_AV!B:B,A1303,Anlagenbewegungsdaten_AV!C:C),3)</f>
        <v>0</v>
      </c>
      <c r="N1303" s="328">
        <f>IF(ISBLANK(L1303),ROUND(SUMIF(Anlagenbewegungsdaten_AV!B:B,A1303,Anlagenbewegungsdaten_AV!D:D),2),ROUND(M1303*L1303%,2))</f>
        <v>0</v>
      </c>
      <c r="O1303" s="328">
        <f>ROUND(N1303-SUMIF(Anlagenbewegungsdaten_AV!B:B,A1303,Anlagenbewegungsdaten_AV!D:D),3)</f>
        <v>0</v>
      </c>
    </row>
    <row r="1304" spans="1:15" ht="15" customHeight="1" x14ac:dyDescent="0.25">
      <c r="A1304" s="261" t="s">
        <v>682</v>
      </c>
      <c r="B1304" s="171" t="s">
        <v>2108</v>
      </c>
      <c r="C1304" s="171" t="s">
        <v>4044</v>
      </c>
      <c r="D1304" s="172" t="s">
        <v>1999</v>
      </c>
      <c r="E1304" s="172" t="s">
        <v>1563</v>
      </c>
      <c r="F1304" s="287">
        <v>18.75</v>
      </c>
      <c r="G1304" s="331">
        <f>ROUND(SUMIF(Anlagenbewegungsdaten!B:B,A1304,Anlagenbewegungsdaten!C:C),3)</f>
        <v>0</v>
      </c>
      <c r="H1304" s="332">
        <f>IF(ISBLANK(F1304),ROUND(SUMIF(Anlagenbewegungsdaten!B:B,A1304,Anlagenbewegungsdaten!D:D),2),ROUND(G1304*F1304%,2))</f>
        <v>0</v>
      </c>
      <c r="I1304" s="332">
        <f>ROUND((H1304-SUMIF(Anlagenbewegungsdaten!$B:$B,A1304,Anlagenbewegungsdaten!D:D)),3)</f>
        <v>0</v>
      </c>
      <c r="J1304" s="333" t="s">
        <v>5179</v>
      </c>
      <c r="K1304" s="333" t="s">
        <v>5193</v>
      </c>
      <c r="L1304" s="510">
        <v>15</v>
      </c>
      <c r="M1304" s="330">
        <f>ROUND(SUMIF(Anlagenbewegungsdaten_AV!B:B,A1304,Anlagenbewegungsdaten_AV!C:C),3)</f>
        <v>0</v>
      </c>
      <c r="N1304" s="328">
        <f>IF(ISBLANK(L1304),ROUND(SUMIF(Anlagenbewegungsdaten_AV!B:B,A1304,Anlagenbewegungsdaten_AV!D:D),2),ROUND(M1304*L1304%,2))</f>
        <v>0</v>
      </c>
      <c r="O1304" s="328">
        <f>ROUND(N1304-SUMIF(Anlagenbewegungsdaten_AV!B:B,A1304,Anlagenbewegungsdaten_AV!D:D),3)</f>
        <v>0</v>
      </c>
    </row>
    <row r="1305" spans="1:15" ht="15" customHeight="1" x14ac:dyDescent="0.25">
      <c r="A1305" s="261" t="s">
        <v>2813</v>
      </c>
      <c r="B1305" s="171" t="s">
        <v>2108</v>
      </c>
      <c r="C1305" s="171" t="s">
        <v>4044</v>
      </c>
      <c r="D1305" s="172" t="s">
        <v>2737</v>
      </c>
      <c r="E1305" s="172" t="s">
        <v>2576</v>
      </c>
      <c r="F1305" s="287">
        <v>18.72</v>
      </c>
      <c r="G1305" s="331">
        <f>ROUND(SUMIF(Anlagenbewegungsdaten!B:B,A1305,Anlagenbewegungsdaten!C:C),3)</f>
        <v>0</v>
      </c>
      <c r="H1305" s="332">
        <f>IF(ISBLANK(F1305),ROUND(SUMIF(Anlagenbewegungsdaten!B:B,A1305,Anlagenbewegungsdaten!D:D),2),ROUND(G1305*F1305%,2))</f>
        <v>0</v>
      </c>
      <c r="I1305" s="332">
        <f>ROUND((H1305-SUMIF(Anlagenbewegungsdaten!$B:$B,A1305,Anlagenbewegungsdaten!D:D)),3)</f>
        <v>0</v>
      </c>
      <c r="J1305" s="333" t="s">
        <v>5179</v>
      </c>
      <c r="K1305" s="333" t="s">
        <v>5193</v>
      </c>
      <c r="L1305" s="510">
        <v>14.98</v>
      </c>
      <c r="M1305" s="330">
        <f>ROUND(SUMIF(Anlagenbewegungsdaten_AV!B:B,A1305,Anlagenbewegungsdaten_AV!C:C),3)</f>
        <v>0</v>
      </c>
      <c r="N1305" s="328">
        <f>IF(ISBLANK(L1305),ROUND(SUMIF(Anlagenbewegungsdaten_AV!B:B,A1305,Anlagenbewegungsdaten_AV!D:D),2),ROUND(M1305*L1305%,2))</f>
        <v>0</v>
      </c>
      <c r="O1305" s="328">
        <f>ROUND(N1305-SUMIF(Anlagenbewegungsdaten_AV!B:B,A1305,Anlagenbewegungsdaten_AV!D:D),3)</f>
        <v>0</v>
      </c>
    </row>
    <row r="1306" spans="1:15" ht="15" customHeight="1" x14ac:dyDescent="0.25">
      <c r="A1306" s="261" t="s">
        <v>3557</v>
      </c>
      <c r="B1306" s="171" t="s">
        <v>2108</v>
      </c>
      <c r="C1306" s="171" t="s">
        <v>4044</v>
      </c>
      <c r="D1306" s="172" t="s">
        <v>3481</v>
      </c>
      <c r="E1306" s="172" t="s">
        <v>3320</v>
      </c>
      <c r="F1306" s="287">
        <v>18.689999999999998</v>
      </c>
      <c r="G1306" s="331">
        <f>ROUND(SUMIF(Anlagenbewegungsdaten!B:B,A1306,Anlagenbewegungsdaten!C:C),3)</f>
        <v>0</v>
      </c>
      <c r="H1306" s="332">
        <f>IF(ISBLANK(F1306),ROUND(SUMIF(Anlagenbewegungsdaten!B:B,A1306,Anlagenbewegungsdaten!D:D),2),ROUND(G1306*F1306%,2))</f>
        <v>0</v>
      </c>
      <c r="I1306" s="332">
        <f>ROUND((H1306-SUMIF(Anlagenbewegungsdaten!$B:$B,A1306,Anlagenbewegungsdaten!D:D)),3)</f>
        <v>0</v>
      </c>
      <c r="J1306" s="333" t="s">
        <v>5179</v>
      </c>
      <c r="K1306" s="333" t="s">
        <v>5193</v>
      </c>
      <c r="L1306" s="510">
        <v>14.95</v>
      </c>
      <c r="M1306" s="330">
        <f>ROUND(SUMIF(Anlagenbewegungsdaten_AV!B:B,A1306,Anlagenbewegungsdaten_AV!C:C),3)</f>
        <v>0</v>
      </c>
      <c r="N1306" s="328">
        <f>IF(ISBLANK(L1306),ROUND(SUMIF(Anlagenbewegungsdaten_AV!B:B,A1306,Anlagenbewegungsdaten_AV!D:D),2),ROUND(M1306*L1306%,2))</f>
        <v>0</v>
      </c>
      <c r="O1306" s="328">
        <f>ROUND(N1306-SUMIF(Anlagenbewegungsdaten_AV!B:B,A1306,Anlagenbewegungsdaten_AV!D:D),3)</f>
        <v>0</v>
      </c>
    </row>
    <row r="1307" spans="1:15" ht="15" customHeight="1" x14ac:dyDescent="0.25">
      <c r="A1307" s="273" t="s">
        <v>4332</v>
      </c>
      <c r="B1307" s="192" t="s">
        <v>2108</v>
      </c>
      <c r="C1307" s="192" t="s">
        <v>4044</v>
      </c>
      <c r="D1307" s="191" t="s">
        <v>4255</v>
      </c>
      <c r="E1307" s="191" t="s">
        <v>4093</v>
      </c>
      <c r="F1307" s="288">
        <v>18.66</v>
      </c>
      <c r="G1307" s="331">
        <f>ROUND(SUMIF(Anlagenbewegungsdaten!B:B,A1307,Anlagenbewegungsdaten!C:C),3)</f>
        <v>0</v>
      </c>
      <c r="H1307" s="332">
        <f>IF(ISBLANK(F1307),ROUND(SUMIF(Anlagenbewegungsdaten!B:B,A1307,Anlagenbewegungsdaten!D:D),2),ROUND(G1307*F1307%,2))</f>
        <v>0</v>
      </c>
      <c r="I1307" s="332">
        <f>ROUND((H1307-SUMIF(Anlagenbewegungsdaten!$B:$B,A1307,Anlagenbewegungsdaten!D:D)),3)</f>
        <v>0</v>
      </c>
      <c r="J1307" s="333" t="s">
        <v>5179</v>
      </c>
      <c r="K1307" s="333" t="s">
        <v>5193</v>
      </c>
      <c r="L1307" s="510">
        <v>14.93</v>
      </c>
      <c r="M1307" s="330">
        <f>ROUND(SUMIF(Anlagenbewegungsdaten_AV!B:B,A1307,Anlagenbewegungsdaten_AV!C:C),3)</f>
        <v>0</v>
      </c>
      <c r="N1307" s="328">
        <f>IF(ISBLANK(L1307),ROUND(SUMIF(Anlagenbewegungsdaten_AV!B:B,A1307,Anlagenbewegungsdaten_AV!D:D),2),ROUND(M1307*L1307%,2))</f>
        <v>0</v>
      </c>
      <c r="O1307" s="328">
        <f>ROUND(N1307-SUMIF(Anlagenbewegungsdaten_AV!B:B,A1307,Anlagenbewegungsdaten_AV!D:D),3)</f>
        <v>0</v>
      </c>
    </row>
    <row r="1308" spans="1:15" ht="15" customHeight="1" x14ac:dyDescent="0.25">
      <c r="A1308" s="261" t="s">
        <v>683</v>
      </c>
      <c r="B1308" s="171" t="s">
        <v>2108</v>
      </c>
      <c r="C1308" s="171" t="s">
        <v>4044</v>
      </c>
      <c r="D1308" s="172" t="s">
        <v>2001</v>
      </c>
      <c r="E1308" s="171" t="s">
        <v>2483</v>
      </c>
      <c r="F1308" s="287">
        <v>16.75</v>
      </c>
      <c r="G1308" s="331">
        <f>ROUND(SUMIF(Anlagenbewegungsdaten!B:B,A1308,Anlagenbewegungsdaten!C:C),3)</f>
        <v>0</v>
      </c>
      <c r="H1308" s="332">
        <f>IF(ISBLANK(F1308),ROUND(SUMIF(Anlagenbewegungsdaten!B:B,A1308,Anlagenbewegungsdaten!D:D),2),ROUND(G1308*F1308%,2))</f>
        <v>0</v>
      </c>
      <c r="I1308" s="332">
        <f>ROUND((H1308-SUMIF(Anlagenbewegungsdaten!$B:$B,A1308,Anlagenbewegungsdaten!D:D)),3)</f>
        <v>0</v>
      </c>
      <c r="J1308" s="333" t="s">
        <v>5179</v>
      </c>
      <c r="K1308" s="333" t="s">
        <v>5193</v>
      </c>
      <c r="L1308" s="510">
        <v>13.4</v>
      </c>
      <c r="M1308" s="330">
        <f>ROUND(SUMIF(Anlagenbewegungsdaten_AV!B:B,A1308,Anlagenbewegungsdaten_AV!C:C),3)</f>
        <v>0</v>
      </c>
      <c r="N1308" s="328">
        <f>IF(ISBLANK(L1308),ROUND(SUMIF(Anlagenbewegungsdaten_AV!B:B,A1308,Anlagenbewegungsdaten_AV!D:D),2),ROUND(M1308*L1308%,2))</f>
        <v>0</v>
      </c>
      <c r="O1308" s="328">
        <f>ROUND(N1308-SUMIF(Anlagenbewegungsdaten_AV!B:B,A1308,Anlagenbewegungsdaten_AV!D:D),3)</f>
        <v>0</v>
      </c>
    </row>
    <row r="1309" spans="1:15" ht="15" customHeight="1" x14ac:dyDescent="0.25">
      <c r="A1309" s="261" t="s">
        <v>684</v>
      </c>
      <c r="B1309" s="171" t="s">
        <v>2108</v>
      </c>
      <c r="C1309" s="171" t="s">
        <v>4044</v>
      </c>
      <c r="D1309" s="172" t="s">
        <v>2003</v>
      </c>
      <c r="E1309" s="171" t="s">
        <v>2486</v>
      </c>
      <c r="F1309" s="287">
        <v>18.75</v>
      </c>
      <c r="G1309" s="331">
        <f>ROUND(SUMIF(Anlagenbewegungsdaten!B:B,A1309,Anlagenbewegungsdaten!C:C),3)</f>
        <v>0</v>
      </c>
      <c r="H1309" s="332">
        <f>IF(ISBLANK(F1309),ROUND(SUMIF(Anlagenbewegungsdaten!B:B,A1309,Anlagenbewegungsdaten!D:D),2),ROUND(G1309*F1309%,2))</f>
        <v>0</v>
      </c>
      <c r="I1309" s="332">
        <f>ROUND((H1309-SUMIF(Anlagenbewegungsdaten!$B:$B,A1309,Anlagenbewegungsdaten!D:D)),3)</f>
        <v>0</v>
      </c>
      <c r="J1309" s="333" t="s">
        <v>5179</v>
      </c>
      <c r="K1309" s="333" t="s">
        <v>5193</v>
      </c>
      <c r="L1309" s="510">
        <v>15</v>
      </c>
      <c r="M1309" s="330">
        <f>ROUND(SUMIF(Anlagenbewegungsdaten_AV!B:B,A1309,Anlagenbewegungsdaten_AV!C:C),3)</f>
        <v>0</v>
      </c>
      <c r="N1309" s="328">
        <f>IF(ISBLANK(L1309),ROUND(SUMIF(Anlagenbewegungsdaten_AV!B:B,A1309,Anlagenbewegungsdaten_AV!D:D),2),ROUND(M1309*L1309%,2))</f>
        <v>0</v>
      </c>
      <c r="O1309" s="328">
        <f>ROUND(N1309-SUMIF(Anlagenbewegungsdaten_AV!B:B,A1309,Anlagenbewegungsdaten_AV!D:D),3)</f>
        <v>0</v>
      </c>
    </row>
    <row r="1310" spans="1:15" ht="15" customHeight="1" x14ac:dyDescent="0.25">
      <c r="A1310" s="261" t="s">
        <v>685</v>
      </c>
      <c r="B1310" s="171" t="s">
        <v>2108</v>
      </c>
      <c r="C1310" s="172" t="s">
        <v>4044</v>
      </c>
      <c r="D1310" s="172" t="s">
        <v>2005</v>
      </c>
      <c r="E1310" s="172" t="s">
        <v>1560</v>
      </c>
      <c r="F1310" s="287">
        <v>19.75</v>
      </c>
      <c r="G1310" s="331">
        <f>ROUND(SUMIF(Anlagenbewegungsdaten!B:B,A1310,Anlagenbewegungsdaten!C:C),3)</f>
        <v>0</v>
      </c>
      <c r="H1310" s="332">
        <f>IF(ISBLANK(F1310),ROUND(SUMIF(Anlagenbewegungsdaten!B:B,A1310,Anlagenbewegungsdaten!D:D),2),ROUND(G1310*F1310%,2))</f>
        <v>0</v>
      </c>
      <c r="I1310" s="332">
        <f>ROUND((H1310-SUMIF(Anlagenbewegungsdaten!$B:$B,A1310,Anlagenbewegungsdaten!D:D)),3)</f>
        <v>0</v>
      </c>
      <c r="J1310" s="333" t="s">
        <v>5179</v>
      </c>
      <c r="K1310" s="333" t="s">
        <v>5193</v>
      </c>
      <c r="L1310" s="510">
        <v>15.8</v>
      </c>
      <c r="M1310" s="330">
        <f>ROUND(SUMIF(Anlagenbewegungsdaten_AV!B:B,A1310,Anlagenbewegungsdaten_AV!C:C),3)</f>
        <v>0</v>
      </c>
      <c r="N1310" s="328">
        <f>IF(ISBLANK(L1310),ROUND(SUMIF(Anlagenbewegungsdaten_AV!B:B,A1310,Anlagenbewegungsdaten_AV!D:D),2),ROUND(M1310*L1310%,2))</f>
        <v>0</v>
      </c>
      <c r="O1310" s="328">
        <f>ROUND(N1310-SUMIF(Anlagenbewegungsdaten_AV!B:B,A1310,Anlagenbewegungsdaten_AV!D:D),3)</f>
        <v>0</v>
      </c>
    </row>
    <row r="1311" spans="1:15" ht="15" customHeight="1" x14ac:dyDescent="0.25">
      <c r="A1311" s="261" t="s">
        <v>686</v>
      </c>
      <c r="B1311" s="171" t="s">
        <v>2108</v>
      </c>
      <c r="C1311" s="171" t="s">
        <v>4044</v>
      </c>
      <c r="D1311" s="172" t="s">
        <v>2007</v>
      </c>
      <c r="E1311" s="172" t="s">
        <v>1563</v>
      </c>
      <c r="F1311" s="287">
        <v>19.75</v>
      </c>
      <c r="G1311" s="331">
        <f>ROUND(SUMIF(Anlagenbewegungsdaten!B:B,A1311,Anlagenbewegungsdaten!C:C),3)</f>
        <v>0</v>
      </c>
      <c r="H1311" s="332">
        <f>IF(ISBLANK(F1311),ROUND(SUMIF(Anlagenbewegungsdaten!B:B,A1311,Anlagenbewegungsdaten!D:D),2),ROUND(G1311*F1311%,2))</f>
        <v>0</v>
      </c>
      <c r="I1311" s="332">
        <f>ROUND((H1311-SUMIF(Anlagenbewegungsdaten!$B:$B,A1311,Anlagenbewegungsdaten!D:D)),3)</f>
        <v>0</v>
      </c>
      <c r="J1311" s="333" t="s">
        <v>5179</v>
      </c>
      <c r="K1311" s="333" t="s">
        <v>5193</v>
      </c>
      <c r="L1311" s="510">
        <v>15.8</v>
      </c>
      <c r="M1311" s="330">
        <f>ROUND(SUMIF(Anlagenbewegungsdaten_AV!B:B,A1311,Anlagenbewegungsdaten_AV!C:C),3)</f>
        <v>0</v>
      </c>
      <c r="N1311" s="328">
        <f>IF(ISBLANK(L1311),ROUND(SUMIF(Anlagenbewegungsdaten_AV!B:B,A1311,Anlagenbewegungsdaten_AV!D:D),2),ROUND(M1311*L1311%,2))</f>
        <v>0</v>
      </c>
      <c r="O1311" s="328">
        <f>ROUND(N1311-SUMIF(Anlagenbewegungsdaten_AV!B:B,A1311,Anlagenbewegungsdaten_AV!D:D),3)</f>
        <v>0</v>
      </c>
    </row>
    <row r="1312" spans="1:15" ht="15" customHeight="1" x14ac:dyDescent="0.25">
      <c r="A1312" s="261" t="s">
        <v>2814</v>
      </c>
      <c r="B1312" s="171" t="s">
        <v>2108</v>
      </c>
      <c r="C1312" s="171" t="s">
        <v>4044</v>
      </c>
      <c r="D1312" s="172" t="s">
        <v>2739</v>
      </c>
      <c r="E1312" s="172" t="s">
        <v>2576</v>
      </c>
      <c r="F1312" s="287">
        <v>19.72</v>
      </c>
      <c r="G1312" s="331">
        <f>ROUND(SUMIF(Anlagenbewegungsdaten!B:B,A1312,Anlagenbewegungsdaten!C:C),3)</f>
        <v>0</v>
      </c>
      <c r="H1312" s="332">
        <f>IF(ISBLANK(F1312),ROUND(SUMIF(Anlagenbewegungsdaten!B:B,A1312,Anlagenbewegungsdaten!D:D),2),ROUND(G1312*F1312%,2))</f>
        <v>0</v>
      </c>
      <c r="I1312" s="332">
        <f>ROUND((H1312-SUMIF(Anlagenbewegungsdaten!$B:$B,A1312,Anlagenbewegungsdaten!D:D)),3)</f>
        <v>0</v>
      </c>
      <c r="J1312" s="333" t="s">
        <v>5179</v>
      </c>
      <c r="K1312" s="333" t="s">
        <v>5193</v>
      </c>
      <c r="L1312" s="510">
        <v>15.78</v>
      </c>
      <c r="M1312" s="330">
        <f>ROUND(SUMIF(Anlagenbewegungsdaten_AV!B:B,A1312,Anlagenbewegungsdaten_AV!C:C),3)</f>
        <v>0</v>
      </c>
      <c r="N1312" s="328">
        <f>IF(ISBLANK(L1312),ROUND(SUMIF(Anlagenbewegungsdaten_AV!B:B,A1312,Anlagenbewegungsdaten_AV!D:D),2),ROUND(M1312*L1312%,2))</f>
        <v>0</v>
      </c>
      <c r="O1312" s="328">
        <f>ROUND(N1312-SUMIF(Anlagenbewegungsdaten_AV!B:B,A1312,Anlagenbewegungsdaten_AV!D:D),3)</f>
        <v>0</v>
      </c>
    </row>
    <row r="1313" spans="1:15" ht="15" customHeight="1" x14ac:dyDescent="0.25">
      <c r="A1313" s="261" t="s">
        <v>3558</v>
      </c>
      <c r="B1313" s="171" t="s">
        <v>2108</v>
      </c>
      <c r="C1313" s="171" t="s">
        <v>4044</v>
      </c>
      <c r="D1313" s="172" t="s">
        <v>3483</v>
      </c>
      <c r="E1313" s="172" t="s">
        <v>3320</v>
      </c>
      <c r="F1313" s="287">
        <v>19.689999999999998</v>
      </c>
      <c r="G1313" s="331">
        <f>ROUND(SUMIF(Anlagenbewegungsdaten!B:B,A1313,Anlagenbewegungsdaten!C:C),3)</f>
        <v>0</v>
      </c>
      <c r="H1313" s="332">
        <f>IF(ISBLANK(F1313),ROUND(SUMIF(Anlagenbewegungsdaten!B:B,A1313,Anlagenbewegungsdaten!D:D),2),ROUND(G1313*F1313%,2))</f>
        <v>0</v>
      </c>
      <c r="I1313" s="332">
        <f>ROUND((H1313-SUMIF(Anlagenbewegungsdaten!$B:$B,A1313,Anlagenbewegungsdaten!D:D)),3)</f>
        <v>0</v>
      </c>
      <c r="J1313" s="333" t="s">
        <v>5179</v>
      </c>
      <c r="K1313" s="333" t="s">
        <v>5193</v>
      </c>
      <c r="L1313" s="510">
        <v>15.75</v>
      </c>
      <c r="M1313" s="330">
        <f>ROUND(SUMIF(Anlagenbewegungsdaten_AV!B:B,A1313,Anlagenbewegungsdaten_AV!C:C),3)</f>
        <v>0</v>
      </c>
      <c r="N1313" s="328">
        <f>IF(ISBLANK(L1313),ROUND(SUMIF(Anlagenbewegungsdaten_AV!B:B,A1313,Anlagenbewegungsdaten_AV!D:D),2),ROUND(M1313*L1313%,2))</f>
        <v>0</v>
      </c>
      <c r="O1313" s="328">
        <f>ROUND(N1313-SUMIF(Anlagenbewegungsdaten_AV!B:B,A1313,Anlagenbewegungsdaten_AV!D:D),3)</f>
        <v>0</v>
      </c>
    </row>
    <row r="1314" spans="1:15" ht="15" customHeight="1" x14ac:dyDescent="0.25">
      <c r="A1314" s="273" t="s">
        <v>4333</v>
      </c>
      <c r="B1314" s="192" t="s">
        <v>2108</v>
      </c>
      <c r="C1314" s="192" t="s">
        <v>4044</v>
      </c>
      <c r="D1314" s="191" t="s">
        <v>4257</v>
      </c>
      <c r="E1314" s="191" t="s">
        <v>4093</v>
      </c>
      <c r="F1314" s="288">
        <v>19.66</v>
      </c>
      <c r="G1314" s="331">
        <f>ROUND(SUMIF(Anlagenbewegungsdaten!B:B,A1314,Anlagenbewegungsdaten!C:C),3)</f>
        <v>0</v>
      </c>
      <c r="H1314" s="332">
        <f>IF(ISBLANK(F1314),ROUND(SUMIF(Anlagenbewegungsdaten!B:B,A1314,Anlagenbewegungsdaten!D:D),2),ROUND(G1314*F1314%,2))</f>
        <v>0</v>
      </c>
      <c r="I1314" s="332">
        <f>ROUND((H1314-SUMIF(Anlagenbewegungsdaten!$B:$B,A1314,Anlagenbewegungsdaten!D:D)),3)</f>
        <v>0</v>
      </c>
      <c r="J1314" s="333" t="s">
        <v>5179</v>
      </c>
      <c r="K1314" s="333" t="s">
        <v>5193</v>
      </c>
      <c r="L1314" s="510">
        <v>15.73</v>
      </c>
      <c r="M1314" s="330">
        <f>ROUND(SUMIF(Anlagenbewegungsdaten_AV!B:B,A1314,Anlagenbewegungsdaten_AV!C:C),3)</f>
        <v>0</v>
      </c>
      <c r="N1314" s="328">
        <f>IF(ISBLANK(L1314),ROUND(SUMIF(Anlagenbewegungsdaten_AV!B:B,A1314,Anlagenbewegungsdaten_AV!D:D),2),ROUND(M1314*L1314%,2))</f>
        <v>0</v>
      </c>
      <c r="O1314" s="328">
        <f>ROUND(N1314-SUMIF(Anlagenbewegungsdaten_AV!B:B,A1314,Anlagenbewegungsdaten_AV!D:D),3)</f>
        <v>0</v>
      </c>
    </row>
    <row r="1315" spans="1:15" ht="15" customHeight="1" x14ac:dyDescent="0.25">
      <c r="A1315" s="261" t="s">
        <v>687</v>
      </c>
      <c r="B1315" s="172" t="s">
        <v>2108</v>
      </c>
      <c r="C1315" s="172" t="s">
        <v>4044</v>
      </c>
      <c r="D1315" s="172" t="s">
        <v>235</v>
      </c>
      <c r="E1315" s="172" t="s">
        <v>2483</v>
      </c>
      <c r="F1315" s="287">
        <v>16.75</v>
      </c>
      <c r="G1315" s="331">
        <f>ROUND(SUMIF(Anlagenbewegungsdaten!B:B,A1315,Anlagenbewegungsdaten!C:C),3)</f>
        <v>0</v>
      </c>
      <c r="H1315" s="332">
        <f>IF(ISBLANK(F1315),ROUND(SUMIF(Anlagenbewegungsdaten!B:B,A1315,Anlagenbewegungsdaten!D:D),2),ROUND(G1315*F1315%,2))</f>
        <v>0</v>
      </c>
      <c r="I1315" s="332">
        <f>ROUND((H1315-SUMIF(Anlagenbewegungsdaten!$B:$B,A1315,Anlagenbewegungsdaten!D:D)),3)</f>
        <v>0</v>
      </c>
      <c r="J1315" s="333" t="s">
        <v>5179</v>
      </c>
      <c r="K1315" s="333" t="s">
        <v>5193</v>
      </c>
      <c r="L1315" s="510">
        <v>13.4</v>
      </c>
      <c r="M1315" s="330">
        <f>ROUND(SUMIF(Anlagenbewegungsdaten_AV!B:B,A1315,Anlagenbewegungsdaten_AV!C:C),3)</f>
        <v>0</v>
      </c>
      <c r="N1315" s="328">
        <f>IF(ISBLANK(L1315),ROUND(SUMIF(Anlagenbewegungsdaten_AV!B:B,A1315,Anlagenbewegungsdaten_AV!D:D),2),ROUND(M1315*L1315%,2))</f>
        <v>0</v>
      </c>
      <c r="O1315" s="328">
        <f>ROUND(N1315-SUMIF(Anlagenbewegungsdaten_AV!B:B,A1315,Anlagenbewegungsdaten_AV!D:D),3)</f>
        <v>0</v>
      </c>
    </row>
    <row r="1316" spans="1:15" ht="15" customHeight="1" x14ac:dyDescent="0.25">
      <c r="A1316" s="261" t="s">
        <v>688</v>
      </c>
      <c r="B1316" s="172" t="s">
        <v>2108</v>
      </c>
      <c r="C1316" s="172" t="s">
        <v>4044</v>
      </c>
      <c r="D1316" s="172" t="s">
        <v>2010</v>
      </c>
      <c r="E1316" s="172" t="s">
        <v>2486</v>
      </c>
      <c r="F1316" s="287">
        <v>18.75</v>
      </c>
      <c r="G1316" s="331">
        <f>ROUND(SUMIF(Anlagenbewegungsdaten!B:B,A1316,Anlagenbewegungsdaten!C:C),3)</f>
        <v>0</v>
      </c>
      <c r="H1316" s="332">
        <f>IF(ISBLANK(F1316),ROUND(SUMIF(Anlagenbewegungsdaten!B:B,A1316,Anlagenbewegungsdaten!D:D),2),ROUND(G1316*F1316%,2))</f>
        <v>0</v>
      </c>
      <c r="I1316" s="332">
        <f>ROUND((H1316-SUMIF(Anlagenbewegungsdaten!$B:$B,A1316,Anlagenbewegungsdaten!D:D)),3)</f>
        <v>0</v>
      </c>
      <c r="J1316" s="333" t="s">
        <v>5179</v>
      </c>
      <c r="K1316" s="333" t="s">
        <v>5193</v>
      </c>
      <c r="L1316" s="510">
        <v>15</v>
      </c>
      <c r="M1316" s="330">
        <f>ROUND(SUMIF(Anlagenbewegungsdaten_AV!B:B,A1316,Anlagenbewegungsdaten_AV!C:C),3)</f>
        <v>0</v>
      </c>
      <c r="N1316" s="328">
        <f>IF(ISBLANK(L1316),ROUND(SUMIF(Anlagenbewegungsdaten_AV!B:B,A1316,Anlagenbewegungsdaten_AV!D:D),2),ROUND(M1316*L1316%,2))</f>
        <v>0</v>
      </c>
      <c r="O1316" s="328">
        <f>ROUND(N1316-SUMIF(Anlagenbewegungsdaten_AV!B:B,A1316,Anlagenbewegungsdaten_AV!D:D),3)</f>
        <v>0</v>
      </c>
    </row>
    <row r="1317" spans="1:15" ht="15" customHeight="1" x14ac:dyDescent="0.25">
      <c r="A1317" s="261" t="s">
        <v>689</v>
      </c>
      <c r="B1317" s="172" t="s">
        <v>2108</v>
      </c>
      <c r="C1317" s="172" t="s">
        <v>4044</v>
      </c>
      <c r="D1317" s="172" t="s">
        <v>237</v>
      </c>
      <c r="E1317" s="172" t="s">
        <v>1560</v>
      </c>
      <c r="F1317" s="287">
        <v>19.75</v>
      </c>
      <c r="G1317" s="331">
        <f>ROUND(SUMIF(Anlagenbewegungsdaten!B:B,A1317,Anlagenbewegungsdaten!C:C),3)</f>
        <v>0</v>
      </c>
      <c r="H1317" s="332">
        <f>IF(ISBLANK(F1317),ROUND(SUMIF(Anlagenbewegungsdaten!B:B,A1317,Anlagenbewegungsdaten!D:D),2),ROUND(G1317*F1317%,2))</f>
        <v>0</v>
      </c>
      <c r="I1317" s="332">
        <f>ROUND((H1317-SUMIF(Anlagenbewegungsdaten!$B:$B,A1317,Anlagenbewegungsdaten!D:D)),3)</f>
        <v>0</v>
      </c>
      <c r="J1317" s="333" t="s">
        <v>5179</v>
      </c>
      <c r="K1317" s="333" t="s">
        <v>5193</v>
      </c>
      <c r="L1317" s="510">
        <v>15.8</v>
      </c>
      <c r="M1317" s="330">
        <f>ROUND(SUMIF(Anlagenbewegungsdaten_AV!B:B,A1317,Anlagenbewegungsdaten_AV!C:C),3)</f>
        <v>0</v>
      </c>
      <c r="N1317" s="328">
        <f>IF(ISBLANK(L1317),ROUND(SUMIF(Anlagenbewegungsdaten_AV!B:B,A1317,Anlagenbewegungsdaten_AV!D:D),2),ROUND(M1317*L1317%,2))</f>
        <v>0</v>
      </c>
      <c r="O1317" s="328">
        <f>ROUND(N1317-SUMIF(Anlagenbewegungsdaten_AV!B:B,A1317,Anlagenbewegungsdaten_AV!D:D),3)</f>
        <v>0</v>
      </c>
    </row>
    <row r="1318" spans="1:15" ht="15" customHeight="1" x14ac:dyDescent="0.25">
      <c r="A1318" s="261" t="s">
        <v>690</v>
      </c>
      <c r="B1318" s="172" t="s">
        <v>2108</v>
      </c>
      <c r="C1318" s="172" t="s">
        <v>4044</v>
      </c>
      <c r="D1318" s="172" t="s">
        <v>239</v>
      </c>
      <c r="E1318" s="172" t="s">
        <v>1563</v>
      </c>
      <c r="F1318" s="287">
        <v>19.75</v>
      </c>
      <c r="G1318" s="331">
        <f>ROUND(SUMIF(Anlagenbewegungsdaten!B:B,A1318,Anlagenbewegungsdaten!C:C),3)</f>
        <v>0</v>
      </c>
      <c r="H1318" s="332">
        <f>IF(ISBLANK(F1318),ROUND(SUMIF(Anlagenbewegungsdaten!B:B,A1318,Anlagenbewegungsdaten!D:D),2),ROUND(G1318*F1318%,2))</f>
        <v>0</v>
      </c>
      <c r="I1318" s="332">
        <f>ROUND((H1318-SUMIF(Anlagenbewegungsdaten!$B:$B,A1318,Anlagenbewegungsdaten!D:D)),3)</f>
        <v>0</v>
      </c>
      <c r="J1318" s="333" t="s">
        <v>5179</v>
      </c>
      <c r="K1318" s="333" t="s">
        <v>5193</v>
      </c>
      <c r="L1318" s="510">
        <v>15.8</v>
      </c>
      <c r="M1318" s="330">
        <f>ROUND(SUMIF(Anlagenbewegungsdaten_AV!B:B,A1318,Anlagenbewegungsdaten_AV!C:C),3)</f>
        <v>0</v>
      </c>
      <c r="N1318" s="328">
        <f>IF(ISBLANK(L1318),ROUND(SUMIF(Anlagenbewegungsdaten_AV!B:B,A1318,Anlagenbewegungsdaten_AV!D:D),2),ROUND(M1318*L1318%,2))</f>
        <v>0</v>
      </c>
      <c r="O1318" s="328">
        <f>ROUND(N1318-SUMIF(Anlagenbewegungsdaten_AV!B:B,A1318,Anlagenbewegungsdaten_AV!D:D),3)</f>
        <v>0</v>
      </c>
    </row>
    <row r="1319" spans="1:15" ht="15" customHeight="1" x14ac:dyDescent="0.25">
      <c r="A1319" s="261" t="s">
        <v>2815</v>
      </c>
      <c r="B1319" s="172" t="s">
        <v>2108</v>
      </c>
      <c r="C1319" s="172" t="s">
        <v>4044</v>
      </c>
      <c r="D1319" s="172" t="s">
        <v>2608</v>
      </c>
      <c r="E1319" s="172" t="s">
        <v>2576</v>
      </c>
      <c r="F1319" s="287">
        <v>19.72</v>
      </c>
      <c r="G1319" s="331">
        <f>ROUND(SUMIF(Anlagenbewegungsdaten!B:B,A1319,Anlagenbewegungsdaten!C:C),3)</f>
        <v>0</v>
      </c>
      <c r="H1319" s="332">
        <f>IF(ISBLANK(F1319),ROUND(SUMIF(Anlagenbewegungsdaten!B:B,A1319,Anlagenbewegungsdaten!D:D),2),ROUND(G1319*F1319%,2))</f>
        <v>0</v>
      </c>
      <c r="I1319" s="332">
        <f>ROUND((H1319-SUMIF(Anlagenbewegungsdaten!$B:$B,A1319,Anlagenbewegungsdaten!D:D)),3)</f>
        <v>0</v>
      </c>
      <c r="J1319" s="333" t="s">
        <v>5179</v>
      </c>
      <c r="K1319" s="333" t="s">
        <v>5193</v>
      </c>
      <c r="L1319" s="510">
        <v>15.78</v>
      </c>
      <c r="M1319" s="330">
        <f>ROUND(SUMIF(Anlagenbewegungsdaten_AV!B:B,A1319,Anlagenbewegungsdaten_AV!C:C),3)</f>
        <v>0</v>
      </c>
      <c r="N1319" s="328">
        <f>IF(ISBLANK(L1319),ROUND(SUMIF(Anlagenbewegungsdaten_AV!B:B,A1319,Anlagenbewegungsdaten_AV!D:D),2),ROUND(M1319*L1319%,2))</f>
        <v>0</v>
      </c>
      <c r="O1319" s="328">
        <f>ROUND(N1319-SUMIF(Anlagenbewegungsdaten_AV!B:B,A1319,Anlagenbewegungsdaten_AV!D:D),3)</f>
        <v>0</v>
      </c>
    </row>
    <row r="1320" spans="1:15" ht="15" customHeight="1" x14ac:dyDescent="0.25">
      <c r="A1320" s="261" t="s">
        <v>3559</v>
      </c>
      <c r="B1320" s="172" t="s">
        <v>2108</v>
      </c>
      <c r="C1320" s="172" t="s">
        <v>4044</v>
      </c>
      <c r="D1320" s="172" t="s">
        <v>3352</v>
      </c>
      <c r="E1320" s="172" t="s">
        <v>3320</v>
      </c>
      <c r="F1320" s="287">
        <v>19.689999999999998</v>
      </c>
      <c r="G1320" s="331">
        <f>ROUND(SUMIF(Anlagenbewegungsdaten!B:B,A1320,Anlagenbewegungsdaten!C:C),3)</f>
        <v>0</v>
      </c>
      <c r="H1320" s="332">
        <f>IF(ISBLANK(F1320),ROUND(SUMIF(Anlagenbewegungsdaten!B:B,A1320,Anlagenbewegungsdaten!D:D),2),ROUND(G1320*F1320%,2))</f>
        <v>0</v>
      </c>
      <c r="I1320" s="332">
        <f>ROUND((H1320-SUMIF(Anlagenbewegungsdaten!$B:$B,A1320,Anlagenbewegungsdaten!D:D)),3)</f>
        <v>0</v>
      </c>
      <c r="J1320" s="333" t="s">
        <v>5179</v>
      </c>
      <c r="K1320" s="333" t="s">
        <v>5193</v>
      </c>
      <c r="L1320" s="510">
        <v>15.75</v>
      </c>
      <c r="M1320" s="330">
        <f>ROUND(SUMIF(Anlagenbewegungsdaten_AV!B:B,A1320,Anlagenbewegungsdaten_AV!C:C),3)</f>
        <v>0</v>
      </c>
      <c r="N1320" s="328">
        <f>IF(ISBLANK(L1320),ROUND(SUMIF(Anlagenbewegungsdaten_AV!B:B,A1320,Anlagenbewegungsdaten_AV!D:D),2),ROUND(M1320*L1320%,2))</f>
        <v>0</v>
      </c>
      <c r="O1320" s="328">
        <f>ROUND(N1320-SUMIF(Anlagenbewegungsdaten_AV!B:B,A1320,Anlagenbewegungsdaten_AV!D:D),3)</f>
        <v>0</v>
      </c>
    </row>
    <row r="1321" spans="1:15" ht="15" customHeight="1" x14ac:dyDescent="0.25">
      <c r="A1321" s="273" t="s">
        <v>4334</v>
      </c>
      <c r="B1321" s="191" t="s">
        <v>2108</v>
      </c>
      <c r="C1321" s="191" t="s">
        <v>4044</v>
      </c>
      <c r="D1321" s="191" t="s">
        <v>4125</v>
      </c>
      <c r="E1321" s="191" t="s">
        <v>4093</v>
      </c>
      <c r="F1321" s="288">
        <v>19.66</v>
      </c>
      <c r="G1321" s="331">
        <f>ROUND(SUMIF(Anlagenbewegungsdaten!B:B,A1321,Anlagenbewegungsdaten!C:C),3)</f>
        <v>0</v>
      </c>
      <c r="H1321" s="332">
        <f>IF(ISBLANK(F1321),ROUND(SUMIF(Anlagenbewegungsdaten!B:B,A1321,Anlagenbewegungsdaten!D:D),2),ROUND(G1321*F1321%,2))</f>
        <v>0</v>
      </c>
      <c r="I1321" s="332">
        <f>ROUND((H1321-SUMIF(Anlagenbewegungsdaten!$B:$B,A1321,Anlagenbewegungsdaten!D:D)),3)</f>
        <v>0</v>
      </c>
      <c r="J1321" s="333" t="s">
        <v>5179</v>
      </c>
      <c r="K1321" s="333" t="s">
        <v>5193</v>
      </c>
      <c r="L1321" s="510">
        <v>15.73</v>
      </c>
      <c r="M1321" s="330">
        <f>ROUND(SUMIF(Anlagenbewegungsdaten_AV!B:B,A1321,Anlagenbewegungsdaten_AV!C:C),3)</f>
        <v>0</v>
      </c>
      <c r="N1321" s="328">
        <f>IF(ISBLANK(L1321),ROUND(SUMIF(Anlagenbewegungsdaten_AV!B:B,A1321,Anlagenbewegungsdaten_AV!D:D),2),ROUND(M1321*L1321%,2))</f>
        <v>0</v>
      </c>
      <c r="O1321" s="328">
        <f>ROUND(N1321-SUMIF(Anlagenbewegungsdaten_AV!B:B,A1321,Anlagenbewegungsdaten_AV!D:D),3)</f>
        <v>0</v>
      </c>
    </row>
    <row r="1322" spans="1:15" ht="15" customHeight="1" x14ac:dyDescent="0.25">
      <c r="A1322" s="261" t="s">
        <v>691</v>
      </c>
      <c r="B1322" s="172" t="s">
        <v>2108</v>
      </c>
      <c r="C1322" s="172" t="s">
        <v>4044</v>
      </c>
      <c r="D1322" s="172" t="s">
        <v>241</v>
      </c>
      <c r="E1322" s="172" t="s">
        <v>2483</v>
      </c>
      <c r="F1322" s="287">
        <v>17.75</v>
      </c>
      <c r="G1322" s="331">
        <f>ROUND(SUMIF(Anlagenbewegungsdaten!B:B,A1322,Anlagenbewegungsdaten!C:C),3)</f>
        <v>0</v>
      </c>
      <c r="H1322" s="332">
        <f>IF(ISBLANK(F1322),ROUND(SUMIF(Anlagenbewegungsdaten!B:B,A1322,Anlagenbewegungsdaten!D:D),2),ROUND(G1322*F1322%,2))</f>
        <v>0</v>
      </c>
      <c r="I1322" s="332">
        <f>ROUND((H1322-SUMIF(Anlagenbewegungsdaten!$B:$B,A1322,Anlagenbewegungsdaten!D:D)),3)</f>
        <v>0</v>
      </c>
      <c r="J1322" s="333" t="s">
        <v>5179</v>
      </c>
      <c r="K1322" s="333" t="s">
        <v>5193</v>
      </c>
      <c r="L1322" s="510">
        <v>14.2</v>
      </c>
      <c r="M1322" s="330">
        <f>ROUND(SUMIF(Anlagenbewegungsdaten_AV!B:B,A1322,Anlagenbewegungsdaten_AV!C:C),3)</f>
        <v>0</v>
      </c>
      <c r="N1322" s="328">
        <f>IF(ISBLANK(L1322),ROUND(SUMIF(Anlagenbewegungsdaten_AV!B:B,A1322,Anlagenbewegungsdaten_AV!D:D),2),ROUND(M1322*L1322%,2))</f>
        <v>0</v>
      </c>
      <c r="O1322" s="328">
        <f>ROUND(N1322-SUMIF(Anlagenbewegungsdaten_AV!B:B,A1322,Anlagenbewegungsdaten_AV!D:D),3)</f>
        <v>0</v>
      </c>
    </row>
    <row r="1323" spans="1:15" ht="15" customHeight="1" x14ac:dyDescent="0.25">
      <c r="A1323" s="261" t="s">
        <v>692</v>
      </c>
      <c r="B1323" s="172" t="s">
        <v>2108</v>
      </c>
      <c r="C1323" s="172" t="s">
        <v>4044</v>
      </c>
      <c r="D1323" s="172" t="s">
        <v>2015</v>
      </c>
      <c r="E1323" s="172" t="s">
        <v>2486</v>
      </c>
      <c r="F1323" s="287">
        <v>19.75</v>
      </c>
      <c r="G1323" s="331">
        <f>ROUND(SUMIF(Anlagenbewegungsdaten!B:B,A1323,Anlagenbewegungsdaten!C:C),3)</f>
        <v>0</v>
      </c>
      <c r="H1323" s="332">
        <f>IF(ISBLANK(F1323),ROUND(SUMIF(Anlagenbewegungsdaten!B:B,A1323,Anlagenbewegungsdaten!D:D),2),ROUND(G1323*F1323%,2))</f>
        <v>0</v>
      </c>
      <c r="I1323" s="332">
        <f>ROUND((H1323-SUMIF(Anlagenbewegungsdaten!$B:$B,A1323,Anlagenbewegungsdaten!D:D)),3)</f>
        <v>0</v>
      </c>
      <c r="J1323" s="333" t="s">
        <v>5179</v>
      </c>
      <c r="K1323" s="333" t="s">
        <v>5193</v>
      </c>
      <c r="L1323" s="510">
        <v>15.8</v>
      </c>
      <c r="M1323" s="330">
        <f>ROUND(SUMIF(Anlagenbewegungsdaten_AV!B:B,A1323,Anlagenbewegungsdaten_AV!C:C),3)</f>
        <v>0</v>
      </c>
      <c r="N1323" s="328">
        <f>IF(ISBLANK(L1323),ROUND(SUMIF(Anlagenbewegungsdaten_AV!B:B,A1323,Anlagenbewegungsdaten_AV!D:D),2),ROUND(M1323*L1323%,2))</f>
        <v>0</v>
      </c>
      <c r="O1323" s="328">
        <f>ROUND(N1323-SUMIF(Anlagenbewegungsdaten_AV!B:B,A1323,Anlagenbewegungsdaten_AV!D:D),3)</f>
        <v>0</v>
      </c>
    </row>
    <row r="1324" spans="1:15" ht="15" customHeight="1" x14ac:dyDescent="0.25">
      <c r="A1324" s="261" t="s">
        <v>288</v>
      </c>
      <c r="B1324" s="172" t="s">
        <v>2108</v>
      </c>
      <c r="C1324" s="172" t="s">
        <v>4044</v>
      </c>
      <c r="D1324" s="182" t="s">
        <v>243</v>
      </c>
      <c r="E1324" s="172" t="s">
        <v>1560</v>
      </c>
      <c r="F1324" s="287">
        <v>20.75</v>
      </c>
      <c r="G1324" s="331">
        <f>ROUND(SUMIF(Anlagenbewegungsdaten!B:B,A1324,Anlagenbewegungsdaten!C:C),3)</f>
        <v>0</v>
      </c>
      <c r="H1324" s="332">
        <f>IF(ISBLANK(F1324),ROUND(SUMIF(Anlagenbewegungsdaten!B:B,A1324,Anlagenbewegungsdaten!D:D),2),ROUND(G1324*F1324%,2))</f>
        <v>0</v>
      </c>
      <c r="I1324" s="332">
        <f>ROUND((H1324-SUMIF(Anlagenbewegungsdaten!$B:$B,A1324,Anlagenbewegungsdaten!D:D)),3)</f>
        <v>0</v>
      </c>
      <c r="J1324" s="333" t="s">
        <v>5179</v>
      </c>
      <c r="K1324" s="333" t="s">
        <v>5193</v>
      </c>
      <c r="L1324" s="510">
        <v>16.600000000000001</v>
      </c>
      <c r="M1324" s="330">
        <f>ROUND(SUMIF(Anlagenbewegungsdaten_AV!B:B,A1324,Anlagenbewegungsdaten_AV!C:C),3)</f>
        <v>0</v>
      </c>
      <c r="N1324" s="328">
        <f>IF(ISBLANK(L1324),ROUND(SUMIF(Anlagenbewegungsdaten_AV!B:B,A1324,Anlagenbewegungsdaten_AV!D:D),2),ROUND(M1324*L1324%,2))</f>
        <v>0</v>
      </c>
      <c r="O1324" s="328">
        <f>ROUND(N1324-SUMIF(Anlagenbewegungsdaten_AV!B:B,A1324,Anlagenbewegungsdaten_AV!D:D),3)</f>
        <v>0</v>
      </c>
    </row>
    <row r="1325" spans="1:15" ht="15" customHeight="1" x14ac:dyDescent="0.25">
      <c r="A1325" s="261" t="s">
        <v>289</v>
      </c>
      <c r="B1325" s="172" t="s">
        <v>2108</v>
      </c>
      <c r="C1325" s="172" t="s">
        <v>4044</v>
      </c>
      <c r="D1325" s="172" t="s">
        <v>245</v>
      </c>
      <c r="E1325" s="172" t="s">
        <v>1563</v>
      </c>
      <c r="F1325" s="287">
        <v>20.75</v>
      </c>
      <c r="G1325" s="331">
        <f>ROUND(SUMIF(Anlagenbewegungsdaten!B:B,A1325,Anlagenbewegungsdaten!C:C),3)</f>
        <v>0</v>
      </c>
      <c r="H1325" s="332">
        <f>IF(ISBLANK(F1325),ROUND(SUMIF(Anlagenbewegungsdaten!B:B,A1325,Anlagenbewegungsdaten!D:D),2),ROUND(G1325*F1325%,2))</f>
        <v>0</v>
      </c>
      <c r="I1325" s="332">
        <f>ROUND((H1325-SUMIF(Anlagenbewegungsdaten!$B:$B,A1325,Anlagenbewegungsdaten!D:D)),3)</f>
        <v>0</v>
      </c>
      <c r="J1325" s="333" t="s">
        <v>5179</v>
      </c>
      <c r="K1325" s="333" t="s">
        <v>5193</v>
      </c>
      <c r="L1325" s="510">
        <v>16.600000000000001</v>
      </c>
      <c r="M1325" s="330">
        <f>ROUND(SUMIF(Anlagenbewegungsdaten_AV!B:B,A1325,Anlagenbewegungsdaten_AV!C:C),3)</f>
        <v>0</v>
      </c>
      <c r="N1325" s="328">
        <f>IF(ISBLANK(L1325),ROUND(SUMIF(Anlagenbewegungsdaten_AV!B:B,A1325,Anlagenbewegungsdaten_AV!D:D),2),ROUND(M1325*L1325%,2))</f>
        <v>0</v>
      </c>
      <c r="O1325" s="328">
        <f>ROUND(N1325-SUMIF(Anlagenbewegungsdaten_AV!B:B,A1325,Anlagenbewegungsdaten_AV!D:D),3)</f>
        <v>0</v>
      </c>
    </row>
    <row r="1326" spans="1:15" ht="15" customHeight="1" x14ac:dyDescent="0.25">
      <c r="A1326" s="261" t="s">
        <v>2816</v>
      </c>
      <c r="B1326" s="172" t="s">
        <v>2108</v>
      </c>
      <c r="C1326" s="172" t="s">
        <v>4044</v>
      </c>
      <c r="D1326" s="172" t="s">
        <v>2610</v>
      </c>
      <c r="E1326" s="172" t="s">
        <v>2576</v>
      </c>
      <c r="F1326" s="287">
        <v>20.72</v>
      </c>
      <c r="G1326" s="331">
        <f>ROUND(SUMIF(Anlagenbewegungsdaten!B:B,A1326,Anlagenbewegungsdaten!C:C),3)</f>
        <v>0</v>
      </c>
      <c r="H1326" s="332">
        <f>IF(ISBLANK(F1326),ROUND(SUMIF(Anlagenbewegungsdaten!B:B,A1326,Anlagenbewegungsdaten!D:D),2),ROUND(G1326*F1326%,2))</f>
        <v>0</v>
      </c>
      <c r="I1326" s="332">
        <f>ROUND((H1326-SUMIF(Anlagenbewegungsdaten!$B:$B,A1326,Anlagenbewegungsdaten!D:D)),3)</f>
        <v>0</v>
      </c>
      <c r="J1326" s="333" t="s">
        <v>5179</v>
      </c>
      <c r="K1326" s="333" t="s">
        <v>5193</v>
      </c>
      <c r="L1326" s="510">
        <v>16.579999999999998</v>
      </c>
      <c r="M1326" s="330">
        <f>ROUND(SUMIF(Anlagenbewegungsdaten_AV!B:B,A1326,Anlagenbewegungsdaten_AV!C:C),3)</f>
        <v>0</v>
      </c>
      <c r="N1326" s="328">
        <f>IF(ISBLANK(L1326),ROUND(SUMIF(Anlagenbewegungsdaten_AV!B:B,A1326,Anlagenbewegungsdaten_AV!D:D),2),ROUND(M1326*L1326%,2))</f>
        <v>0</v>
      </c>
      <c r="O1326" s="328">
        <f>ROUND(N1326-SUMIF(Anlagenbewegungsdaten_AV!B:B,A1326,Anlagenbewegungsdaten_AV!D:D),3)</f>
        <v>0</v>
      </c>
    </row>
    <row r="1327" spans="1:15" ht="15" customHeight="1" x14ac:dyDescent="0.25">
      <c r="A1327" s="261" t="s">
        <v>3560</v>
      </c>
      <c r="B1327" s="172" t="s">
        <v>2108</v>
      </c>
      <c r="C1327" s="172" t="s">
        <v>4044</v>
      </c>
      <c r="D1327" s="172" t="s">
        <v>3354</v>
      </c>
      <c r="E1327" s="172" t="s">
        <v>3320</v>
      </c>
      <c r="F1327" s="287">
        <v>20.689999999999998</v>
      </c>
      <c r="G1327" s="331">
        <f>ROUND(SUMIF(Anlagenbewegungsdaten!B:B,A1327,Anlagenbewegungsdaten!C:C),3)</f>
        <v>0</v>
      </c>
      <c r="H1327" s="332">
        <f>IF(ISBLANK(F1327),ROUND(SUMIF(Anlagenbewegungsdaten!B:B,A1327,Anlagenbewegungsdaten!D:D),2),ROUND(G1327*F1327%,2))</f>
        <v>0</v>
      </c>
      <c r="I1327" s="332">
        <f>ROUND((H1327-SUMIF(Anlagenbewegungsdaten!$B:$B,A1327,Anlagenbewegungsdaten!D:D)),3)</f>
        <v>0</v>
      </c>
      <c r="J1327" s="333" t="s">
        <v>5179</v>
      </c>
      <c r="K1327" s="333" t="s">
        <v>5193</v>
      </c>
      <c r="L1327" s="510">
        <v>16.55</v>
      </c>
      <c r="M1327" s="330">
        <f>ROUND(SUMIF(Anlagenbewegungsdaten_AV!B:B,A1327,Anlagenbewegungsdaten_AV!C:C),3)</f>
        <v>0</v>
      </c>
      <c r="N1327" s="328">
        <f>IF(ISBLANK(L1327),ROUND(SUMIF(Anlagenbewegungsdaten_AV!B:B,A1327,Anlagenbewegungsdaten_AV!D:D),2),ROUND(M1327*L1327%,2))</f>
        <v>0</v>
      </c>
      <c r="O1327" s="328">
        <f>ROUND(N1327-SUMIF(Anlagenbewegungsdaten_AV!B:B,A1327,Anlagenbewegungsdaten_AV!D:D),3)</f>
        <v>0</v>
      </c>
    </row>
    <row r="1328" spans="1:15" ht="15" customHeight="1" x14ac:dyDescent="0.25">
      <c r="A1328" s="273" t="s">
        <v>4335</v>
      </c>
      <c r="B1328" s="191" t="s">
        <v>2108</v>
      </c>
      <c r="C1328" s="191" t="s">
        <v>4044</v>
      </c>
      <c r="D1328" s="191" t="s">
        <v>4127</v>
      </c>
      <c r="E1328" s="191" t="s">
        <v>4093</v>
      </c>
      <c r="F1328" s="288">
        <v>20.66</v>
      </c>
      <c r="G1328" s="331">
        <f>ROUND(SUMIF(Anlagenbewegungsdaten!B:B,A1328,Anlagenbewegungsdaten!C:C),3)</f>
        <v>0</v>
      </c>
      <c r="H1328" s="332">
        <f>IF(ISBLANK(F1328),ROUND(SUMIF(Anlagenbewegungsdaten!B:B,A1328,Anlagenbewegungsdaten!D:D),2),ROUND(G1328*F1328%,2))</f>
        <v>0</v>
      </c>
      <c r="I1328" s="332">
        <f>ROUND((H1328-SUMIF(Anlagenbewegungsdaten!$B:$B,A1328,Anlagenbewegungsdaten!D:D)),3)</f>
        <v>0</v>
      </c>
      <c r="J1328" s="333" t="s">
        <v>5179</v>
      </c>
      <c r="K1328" s="333" t="s">
        <v>5193</v>
      </c>
      <c r="L1328" s="510">
        <v>16.53</v>
      </c>
      <c r="M1328" s="330">
        <f>ROUND(SUMIF(Anlagenbewegungsdaten_AV!B:B,A1328,Anlagenbewegungsdaten_AV!C:C),3)</f>
        <v>0</v>
      </c>
      <c r="N1328" s="328">
        <f>IF(ISBLANK(L1328),ROUND(SUMIF(Anlagenbewegungsdaten_AV!B:B,A1328,Anlagenbewegungsdaten_AV!D:D),2),ROUND(M1328*L1328%,2))</f>
        <v>0</v>
      </c>
      <c r="O1328" s="328">
        <f>ROUND(N1328-SUMIF(Anlagenbewegungsdaten_AV!B:B,A1328,Anlagenbewegungsdaten_AV!D:D),3)</f>
        <v>0</v>
      </c>
    </row>
    <row r="1329" spans="1:15" ht="15" customHeight="1" x14ac:dyDescent="0.25">
      <c r="A1329" s="261" t="s">
        <v>290</v>
      </c>
      <c r="B1329" s="172" t="s">
        <v>2108</v>
      </c>
      <c r="C1329" s="172" t="s">
        <v>4044</v>
      </c>
      <c r="D1329" s="172" t="s">
        <v>247</v>
      </c>
      <c r="E1329" s="172" t="s">
        <v>2483</v>
      </c>
      <c r="F1329" s="287">
        <v>17.75</v>
      </c>
      <c r="G1329" s="331">
        <f>ROUND(SUMIF(Anlagenbewegungsdaten!B:B,A1329,Anlagenbewegungsdaten!C:C),3)</f>
        <v>0</v>
      </c>
      <c r="H1329" s="332">
        <f>IF(ISBLANK(F1329),ROUND(SUMIF(Anlagenbewegungsdaten!B:B,A1329,Anlagenbewegungsdaten!D:D),2),ROUND(G1329*F1329%,2))</f>
        <v>0</v>
      </c>
      <c r="I1329" s="332">
        <f>ROUND((H1329-SUMIF(Anlagenbewegungsdaten!$B:$B,A1329,Anlagenbewegungsdaten!D:D)),3)</f>
        <v>0</v>
      </c>
      <c r="J1329" s="333" t="s">
        <v>5179</v>
      </c>
      <c r="K1329" s="333" t="s">
        <v>5193</v>
      </c>
      <c r="L1329" s="510">
        <v>14.2</v>
      </c>
      <c r="M1329" s="330">
        <f>ROUND(SUMIF(Anlagenbewegungsdaten_AV!B:B,A1329,Anlagenbewegungsdaten_AV!C:C),3)</f>
        <v>0</v>
      </c>
      <c r="N1329" s="328">
        <f>IF(ISBLANK(L1329),ROUND(SUMIF(Anlagenbewegungsdaten_AV!B:B,A1329,Anlagenbewegungsdaten_AV!D:D),2),ROUND(M1329*L1329%,2))</f>
        <v>0</v>
      </c>
      <c r="O1329" s="328">
        <f>ROUND(N1329-SUMIF(Anlagenbewegungsdaten_AV!B:B,A1329,Anlagenbewegungsdaten_AV!D:D),3)</f>
        <v>0</v>
      </c>
    </row>
    <row r="1330" spans="1:15" ht="15" customHeight="1" x14ac:dyDescent="0.25">
      <c r="A1330" s="261" t="s">
        <v>291</v>
      </c>
      <c r="B1330" s="172" t="s">
        <v>2108</v>
      </c>
      <c r="C1330" s="172" t="s">
        <v>4044</v>
      </c>
      <c r="D1330" s="172" t="s">
        <v>2020</v>
      </c>
      <c r="E1330" s="172" t="s">
        <v>2486</v>
      </c>
      <c r="F1330" s="287">
        <v>19.75</v>
      </c>
      <c r="G1330" s="331">
        <f>ROUND(SUMIF(Anlagenbewegungsdaten!B:B,A1330,Anlagenbewegungsdaten!C:C),3)</f>
        <v>0</v>
      </c>
      <c r="H1330" s="332">
        <f>IF(ISBLANK(F1330),ROUND(SUMIF(Anlagenbewegungsdaten!B:B,A1330,Anlagenbewegungsdaten!D:D),2),ROUND(G1330*F1330%,2))</f>
        <v>0</v>
      </c>
      <c r="I1330" s="332">
        <f>ROUND((H1330-SUMIF(Anlagenbewegungsdaten!$B:$B,A1330,Anlagenbewegungsdaten!D:D)),3)</f>
        <v>0</v>
      </c>
      <c r="J1330" s="333" t="s">
        <v>5179</v>
      </c>
      <c r="K1330" s="333" t="s">
        <v>5193</v>
      </c>
      <c r="L1330" s="510">
        <v>15.8</v>
      </c>
      <c r="M1330" s="330">
        <f>ROUND(SUMIF(Anlagenbewegungsdaten_AV!B:B,A1330,Anlagenbewegungsdaten_AV!C:C),3)</f>
        <v>0</v>
      </c>
      <c r="N1330" s="328">
        <f>IF(ISBLANK(L1330),ROUND(SUMIF(Anlagenbewegungsdaten_AV!B:B,A1330,Anlagenbewegungsdaten_AV!D:D),2),ROUND(M1330*L1330%,2))</f>
        <v>0</v>
      </c>
      <c r="O1330" s="328">
        <f>ROUND(N1330-SUMIF(Anlagenbewegungsdaten_AV!B:B,A1330,Anlagenbewegungsdaten_AV!D:D),3)</f>
        <v>0</v>
      </c>
    </row>
    <row r="1331" spans="1:15" ht="15" customHeight="1" x14ac:dyDescent="0.25">
      <c r="A1331" s="261" t="s">
        <v>292</v>
      </c>
      <c r="B1331" s="172" t="s">
        <v>2108</v>
      </c>
      <c r="C1331" s="172" t="s">
        <v>4044</v>
      </c>
      <c r="D1331" s="172" t="s">
        <v>249</v>
      </c>
      <c r="E1331" s="172" t="s">
        <v>1560</v>
      </c>
      <c r="F1331" s="287">
        <v>20.75</v>
      </c>
      <c r="G1331" s="331">
        <f>ROUND(SUMIF(Anlagenbewegungsdaten!B:B,A1331,Anlagenbewegungsdaten!C:C),3)</f>
        <v>0</v>
      </c>
      <c r="H1331" s="332">
        <f>IF(ISBLANK(F1331),ROUND(SUMIF(Anlagenbewegungsdaten!B:B,A1331,Anlagenbewegungsdaten!D:D),2),ROUND(G1331*F1331%,2))</f>
        <v>0</v>
      </c>
      <c r="I1331" s="332">
        <f>ROUND((H1331-SUMIF(Anlagenbewegungsdaten!$B:$B,A1331,Anlagenbewegungsdaten!D:D)),3)</f>
        <v>0</v>
      </c>
      <c r="J1331" s="333" t="s">
        <v>5179</v>
      </c>
      <c r="K1331" s="333" t="s">
        <v>5193</v>
      </c>
      <c r="L1331" s="510">
        <v>16.600000000000001</v>
      </c>
      <c r="M1331" s="330">
        <f>ROUND(SUMIF(Anlagenbewegungsdaten_AV!B:B,A1331,Anlagenbewegungsdaten_AV!C:C),3)</f>
        <v>0</v>
      </c>
      <c r="N1331" s="328">
        <f>IF(ISBLANK(L1331),ROUND(SUMIF(Anlagenbewegungsdaten_AV!B:B,A1331,Anlagenbewegungsdaten_AV!D:D),2),ROUND(M1331*L1331%,2))</f>
        <v>0</v>
      </c>
      <c r="O1331" s="328">
        <f>ROUND(N1331-SUMIF(Anlagenbewegungsdaten_AV!B:B,A1331,Anlagenbewegungsdaten_AV!D:D),3)</f>
        <v>0</v>
      </c>
    </row>
    <row r="1332" spans="1:15" ht="15" customHeight="1" x14ac:dyDescent="0.25">
      <c r="A1332" s="261" t="s">
        <v>293</v>
      </c>
      <c r="B1332" s="172" t="s">
        <v>2108</v>
      </c>
      <c r="C1332" s="172" t="s">
        <v>4044</v>
      </c>
      <c r="D1332" s="172" t="s">
        <v>2023</v>
      </c>
      <c r="E1332" s="172" t="s">
        <v>1563</v>
      </c>
      <c r="F1332" s="287">
        <v>20.75</v>
      </c>
      <c r="G1332" s="331">
        <f>ROUND(SUMIF(Anlagenbewegungsdaten!B:B,A1332,Anlagenbewegungsdaten!C:C),3)</f>
        <v>0</v>
      </c>
      <c r="H1332" s="332">
        <f>IF(ISBLANK(F1332),ROUND(SUMIF(Anlagenbewegungsdaten!B:B,A1332,Anlagenbewegungsdaten!D:D),2),ROUND(G1332*F1332%,2))</f>
        <v>0</v>
      </c>
      <c r="I1332" s="332">
        <f>ROUND((H1332-SUMIF(Anlagenbewegungsdaten!$B:$B,A1332,Anlagenbewegungsdaten!D:D)),3)</f>
        <v>0</v>
      </c>
      <c r="J1332" s="333" t="s">
        <v>5179</v>
      </c>
      <c r="K1332" s="333" t="s">
        <v>5193</v>
      </c>
      <c r="L1332" s="510">
        <v>16.600000000000001</v>
      </c>
      <c r="M1332" s="330">
        <f>ROUND(SUMIF(Anlagenbewegungsdaten_AV!B:B,A1332,Anlagenbewegungsdaten_AV!C:C),3)</f>
        <v>0</v>
      </c>
      <c r="N1332" s="328">
        <f>IF(ISBLANK(L1332),ROUND(SUMIF(Anlagenbewegungsdaten_AV!B:B,A1332,Anlagenbewegungsdaten_AV!D:D),2),ROUND(M1332*L1332%,2))</f>
        <v>0</v>
      </c>
      <c r="O1332" s="328">
        <f>ROUND(N1332-SUMIF(Anlagenbewegungsdaten_AV!B:B,A1332,Anlagenbewegungsdaten_AV!D:D),3)</f>
        <v>0</v>
      </c>
    </row>
    <row r="1333" spans="1:15" ht="15" customHeight="1" x14ac:dyDescent="0.25">
      <c r="A1333" s="261" t="s">
        <v>2817</v>
      </c>
      <c r="B1333" s="172" t="s">
        <v>2108</v>
      </c>
      <c r="C1333" s="172" t="s">
        <v>4044</v>
      </c>
      <c r="D1333" s="172" t="s">
        <v>2743</v>
      </c>
      <c r="E1333" s="172" t="s">
        <v>2576</v>
      </c>
      <c r="F1333" s="287">
        <v>20.72</v>
      </c>
      <c r="G1333" s="331">
        <f>ROUND(SUMIF(Anlagenbewegungsdaten!B:B,A1333,Anlagenbewegungsdaten!C:C),3)</f>
        <v>0</v>
      </c>
      <c r="H1333" s="332">
        <f>IF(ISBLANK(F1333),ROUND(SUMIF(Anlagenbewegungsdaten!B:B,A1333,Anlagenbewegungsdaten!D:D),2),ROUND(G1333*F1333%,2))</f>
        <v>0</v>
      </c>
      <c r="I1333" s="332">
        <f>ROUND((H1333-SUMIF(Anlagenbewegungsdaten!$B:$B,A1333,Anlagenbewegungsdaten!D:D)),3)</f>
        <v>0</v>
      </c>
      <c r="J1333" s="333" t="s">
        <v>5179</v>
      </c>
      <c r="K1333" s="333" t="s">
        <v>5193</v>
      </c>
      <c r="L1333" s="510">
        <v>16.579999999999998</v>
      </c>
      <c r="M1333" s="330">
        <f>ROUND(SUMIF(Anlagenbewegungsdaten_AV!B:B,A1333,Anlagenbewegungsdaten_AV!C:C),3)</f>
        <v>0</v>
      </c>
      <c r="N1333" s="328">
        <f>IF(ISBLANK(L1333),ROUND(SUMIF(Anlagenbewegungsdaten_AV!B:B,A1333,Anlagenbewegungsdaten_AV!D:D),2),ROUND(M1333*L1333%,2))</f>
        <v>0</v>
      </c>
      <c r="O1333" s="328">
        <f>ROUND(N1333-SUMIF(Anlagenbewegungsdaten_AV!B:B,A1333,Anlagenbewegungsdaten_AV!D:D),3)</f>
        <v>0</v>
      </c>
    </row>
    <row r="1334" spans="1:15" ht="15" customHeight="1" x14ac:dyDescent="0.25">
      <c r="A1334" s="261" t="s">
        <v>3561</v>
      </c>
      <c r="B1334" s="172" t="s">
        <v>2108</v>
      </c>
      <c r="C1334" s="172" t="s">
        <v>4044</v>
      </c>
      <c r="D1334" s="172" t="s">
        <v>3487</v>
      </c>
      <c r="E1334" s="172" t="s">
        <v>3320</v>
      </c>
      <c r="F1334" s="287">
        <v>20.689999999999998</v>
      </c>
      <c r="G1334" s="331">
        <f>ROUND(SUMIF(Anlagenbewegungsdaten!B:B,A1334,Anlagenbewegungsdaten!C:C),3)</f>
        <v>0</v>
      </c>
      <c r="H1334" s="332">
        <f>IF(ISBLANK(F1334),ROUND(SUMIF(Anlagenbewegungsdaten!B:B,A1334,Anlagenbewegungsdaten!D:D),2),ROUND(G1334*F1334%,2))</f>
        <v>0</v>
      </c>
      <c r="I1334" s="332">
        <f>ROUND((H1334-SUMIF(Anlagenbewegungsdaten!$B:$B,A1334,Anlagenbewegungsdaten!D:D)),3)</f>
        <v>0</v>
      </c>
      <c r="J1334" s="333" t="s">
        <v>5179</v>
      </c>
      <c r="K1334" s="333" t="s">
        <v>5193</v>
      </c>
      <c r="L1334" s="510">
        <v>16.55</v>
      </c>
      <c r="M1334" s="330">
        <f>ROUND(SUMIF(Anlagenbewegungsdaten_AV!B:B,A1334,Anlagenbewegungsdaten_AV!C:C),3)</f>
        <v>0</v>
      </c>
      <c r="N1334" s="328">
        <f>IF(ISBLANK(L1334),ROUND(SUMIF(Anlagenbewegungsdaten_AV!B:B,A1334,Anlagenbewegungsdaten_AV!D:D),2),ROUND(M1334*L1334%,2))</f>
        <v>0</v>
      </c>
      <c r="O1334" s="328">
        <f>ROUND(N1334-SUMIF(Anlagenbewegungsdaten_AV!B:B,A1334,Anlagenbewegungsdaten_AV!D:D),3)</f>
        <v>0</v>
      </c>
    </row>
    <row r="1335" spans="1:15" ht="15" customHeight="1" x14ac:dyDescent="0.25">
      <c r="A1335" s="273" t="s">
        <v>4336</v>
      </c>
      <c r="B1335" s="191" t="s">
        <v>2108</v>
      </c>
      <c r="C1335" s="191" t="s">
        <v>4044</v>
      </c>
      <c r="D1335" s="191" t="s">
        <v>4261</v>
      </c>
      <c r="E1335" s="191" t="s">
        <v>4093</v>
      </c>
      <c r="F1335" s="288">
        <v>20.66</v>
      </c>
      <c r="G1335" s="331">
        <f>ROUND(SUMIF(Anlagenbewegungsdaten!B:B,A1335,Anlagenbewegungsdaten!C:C),3)</f>
        <v>0</v>
      </c>
      <c r="H1335" s="332">
        <f>IF(ISBLANK(F1335),ROUND(SUMIF(Anlagenbewegungsdaten!B:B,A1335,Anlagenbewegungsdaten!D:D),2),ROUND(G1335*F1335%,2))</f>
        <v>0</v>
      </c>
      <c r="I1335" s="332">
        <f>ROUND((H1335-SUMIF(Anlagenbewegungsdaten!$B:$B,A1335,Anlagenbewegungsdaten!D:D)),3)</f>
        <v>0</v>
      </c>
      <c r="J1335" s="333" t="s">
        <v>5179</v>
      </c>
      <c r="K1335" s="333" t="s">
        <v>5193</v>
      </c>
      <c r="L1335" s="510">
        <v>16.53</v>
      </c>
      <c r="M1335" s="330">
        <f>ROUND(SUMIF(Anlagenbewegungsdaten_AV!B:B,A1335,Anlagenbewegungsdaten_AV!C:C),3)</f>
        <v>0</v>
      </c>
      <c r="N1335" s="328">
        <f>IF(ISBLANK(L1335),ROUND(SUMIF(Anlagenbewegungsdaten_AV!B:B,A1335,Anlagenbewegungsdaten_AV!D:D),2),ROUND(M1335*L1335%,2))</f>
        <v>0</v>
      </c>
      <c r="O1335" s="328">
        <f>ROUND(N1335-SUMIF(Anlagenbewegungsdaten_AV!B:B,A1335,Anlagenbewegungsdaten_AV!D:D),3)</f>
        <v>0</v>
      </c>
    </row>
    <row r="1336" spans="1:15" ht="15" customHeight="1" x14ac:dyDescent="0.25">
      <c r="A1336" s="261" t="s">
        <v>294</v>
      </c>
      <c r="B1336" s="172" t="s">
        <v>2108</v>
      </c>
      <c r="C1336" s="172" t="s">
        <v>4044</v>
      </c>
      <c r="D1336" s="172" t="s">
        <v>253</v>
      </c>
      <c r="E1336" s="172" t="s">
        <v>2483</v>
      </c>
      <c r="F1336" s="287">
        <v>18.75</v>
      </c>
      <c r="G1336" s="331">
        <f>ROUND(SUMIF(Anlagenbewegungsdaten!B:B,A1336,Anlagenbewegungsdaten!C:C),3)</f>
        <v>0</v>
      </c>
      <c r="H1336" s="332">
        <f>IF(ISBLANK(F1336),ROUND(SUMIF(Anlagenbewegungsdaten!B:B,A1336,Anlagenbewegungsdaten!D:D),2),ROUND(G1336*F1336%,2))</f>
        <v>0</v>
      </c>
      <c r="I1336" s="332">
        <f>ROUND((H1336-SUMIF(Anlagenbewegungsdaten!$B:$B,A1336,Anlagenbewegungsdaten!D:D)),3)</f>
        <v>0</v>
      </c>
      <c r="J1336" s="333" t="s">
        <v>5179</v>
      </c>
      <c r="K1336" s="333" t="s">
        <v>5193</v>
      </c>
      <c r="L1336" s="510">
        <v>15</v>
      </c>
      <c r="M1336" s="330">
        <f>ROUND(SUMIF(Anlagenbewegungsdaten_AV!B:B,A1336,Anlagenbewegungsdaten_AV!C:C),3)</f>
        <v>0</v>
      </c>
      <c r="N1336" s="328">
        <f>IF(ISBLANK(L1336),ROUND(SUMIF(Anlagenbewegungsdaten_AV!B:B,A1336,Anlagenbewegungsdaten_AV!D:D),2),ROUND(M1336*L1336%,2))</f>
        <v>0</v>
      </c>
      <c r="O1336" s="328">
        <f>ROUND(N1336-SUMIF(Anlagenbewegungsdaten_AV!B:B,A1336,Anlagenbewegungsdaten_AV!D:D),3)</f>
        <v>0</v>
      </c>
    </row>
    <row r="1337" spans="1:15" ht="15" customHeight="1" x14ac:dyDescent="0.25">
      <c r="A1337" s="261" t="s">
        <v>295</v>
      </c>
      <c r="B1337" s="172" t="s">
        <v>2108</v>
      </c>
      <c r="C1337" s="172" t="s">
        <v>4044</v>
      </c>
      <c r="D1337" s="172" t="s">
        <v>1807</v>
      </c>
      <c r="E1337" s="172" t="s">
        <v>2486</v>
      </c>
      <c r="F1337" s="287">
        <v>20.75</v>
      </c>
      <c r="G1337" s="331">
        <f>ROUND(SUMIF(Anlagenbewegungsdaten!B:B,A1337,Anlagenbewegungsdaten!C:C),3)</f>
        <v>0</v>
      </c>
      <c r="H1337" s="332">
        <f>IF(ISBLANK(F1337),ROUND(SUMIF(Anlagenbewegungsdaten!B:B,A1337,Anlagenbewegungsdaten!D:D),2),ROUND(G1337*F1337%,2))</f>
        <v>0</v>
      </c>
      <c r="I1337" s="332">
        <f>ROUND((H1337-SUMIF(Anlagenbewegungsdaten!$B:$B,A1337,Anlagenbewegungsdaten!D:D)),3)</f>
        <v>0</v>
      </c>
      <c r="J1337" s="333" t="s">
        <v>5179</v>
      </c>
      <c r="K1337" s="333" t="s">
        <v>5193</v>
      </c>
      <c r="L1337" s="510">
        <v>16.600000000000001</v>
      </c>
      <c r="M1337" s="330">
        <f>ROUND(SUMIF(Anlagenbewegungsdaten_AV!B:B,A1337,Anlagenbewegungsdaten_AV!C:C),3)</f>
        <v>0</v>
      </c>
      <c r="N1337" s="328">
        <f>IF(ISBLANK(L1337),ROUND(SUMIF(Anlagenbewegungsdaten_AV!B:B,A1337,Anlagenbewegungsdaten_AV!D:D),2),ROUND(M1337*L1337%,2))</f>
        <v>0</v>
      </c>
      <c r="O1337" s="328">
        <f>ROUND(N1337-SUMIF(Anlagenbewegungsdaten_AV!B:B,A1337,Anlagenbewegungsdaten_AV!D:D),3)</f>
        <v>0</v>
      </c>
    </row>
    <row r="1338" spans="1:15" ht="15" customHeight="1" x14ac:dyDescent="0.25">
      <c r="A1338" s="261" t="s">
        <v>296</v>
      </c>
      <c r="B1338" s="172" t="s">
        <v>2108</v>
      </c>
      <c r="C1338" s="172" t="s">
        <v>4044</v>
      </c>
      <c r="D1338" s="182" t="s">
        <v>255</v>
      </c>
      <c r="E1338" s="172" t="s">
        <v>1560</v>
      </c>
      <c r="F1338" s="287">
        <v>21.75</v>
      </c>
      <c r="G1338" s="331">
        <f>ROUND(SUMIF(Anlagenbewegungsdaten!B:B,A1338,Anlagenbewegungsdaten!C:C),3)</f>
        <v>0</v>
      </c>
      <c r="H1338" s="332">
        <f>IF(ISBLANK(F1338),ROUND(SUMIF(Anlagenbewegungsdaten!B:B,A1338,Anlagenbewegungsdaten!D:D),2),ROUND(G1338*F1338%,2))</f>
        <v>0</v>
      </c>
      <c r="I1338" s="332">
        <f>ROUND((H1338-SUMIF(Anlagenbewegungsdaten!$B:$B,A1338,Anlagenbewegungsdaten!D:D)),3)</f>
        <v>0</v>
      </c>
      <c r="J1338" s="333" t="s">
        <v>5179</v>
      </c>
      <c r="K1338" s="333" t="s">
        <v>5193</v>
      </c>
      <c r="L1338" s="510">
        <v>17.399999999999999</v>
      </c>
      <c r="M1338" s="330">
        <f>ROUND(SUMIF(Anlagenbewegungsdaten_AV!B:B,A1338,Anlagenbewegungsdaten_AV!C:C),3)</f>
        <v>0</v>
      </c>
      <c r="N1338" s="328">
        <f>IF(ISBLANK(L1338),ROUND(SUMIF(Anlagenbewegungsdaten_AV!B:B,A1338,Anlagenbewegungsdaten_AV!D:D),2),ROUND(M1338*L1338%,2))</f>
        <v>0</v>
      </c>
      <c r="O1338" s="328">
        <f>ROUND(N1338-SUMIF(Anlagenbewegungsdaten_AV!B:B,A1338,Anlagenbewegungsdaten_AV!D:D),3)</f>
        <v>0</v>
      </c>
    </row>
    <row r="1339" spans="1:15" ht="15" customHeight="1" x14ac:dyDescent="0.25">
      <c r="A1339" s="261" t="s">
        <v>297</v>
      </c>
      <c r="B1339" s="172" t="s">
        <v>2108</v>
      </c>
      <c r="C1339" s="172" t="s">
        <v>4044</v>
      </c>
      <c r="D1339" s="172" t="s">
        <v>257</v>
      </c>
      <c r="E1339" s="172" t="s">
        <v>1563</v>
      </c>
      <c r="F1339" s="287">
        <v>21.75</v>
      </c>
      <c r="G1339" s="331">
        <f>ROUND(SUMIF(Anlagenbewegungsdaten!B:B,A1339,Anlagenbewegungsdaten!C:C),3)</f>
        <v>0</v>
      </c>
      <c r="H1339" s="332">
        <f>IF(ISBLANK(F1339),ROUND(SUMIF(Anlagenbewegungsdaten!B:B,A1339,Anlagenbewegungsdaten!D:D),2),ROUND(G1339*F1339%,2))</f>
        <v>0</v>
      </c>
      <c r="I1339" s="332">
        <f>ROUND((H1339-SUMIF(Anlagenbewegungsdaten!$B:$B,A1339,Anlagenbewegungsdaten!D:D)),3)</f>
        <v>0</v>
      </c>
      <c r="J1339" s="333" t="s">
        <v>5179</v>
      </c>
      <c r="K1339" s="333" t="s">
        <v>5193</v>
      </c>
      <c r="L1339" s="510">
        <v>17.399999999999999</v>
      </c>
      <c r="M1339" s="330">
        <f>ROUND(SUMIF(Anlagenbewegungsdaten_AV!B:B,A1339,Anlagenbewegungsdaten_AV!C:C),3)</f>
        <v>0</v>
      </c>
      <c r="N1339" s="328">
        <f>IF(ISBLANK(L1339),ROUND(SUMIF(Anlagenbewegungsdaten_AV!B:B,A1339,Anlagenbewegungsdaten_AV!D:D),2),ROUND(M1339*L1339%,2))</f>
        <v>0</v>
      </c>
      <c r="O1339" s="328">
        <f>ROUND(N1339-SUMIF(Anlagenbewegungsdaten_AV!B:B,A1339,Anlagenbewegungsdaten_AV!D:D),3)</f>
        <v>0</v>
      </c>
    </row>
    <row r="1340" spans="1:15" ht="15" customHeight="1" x14ac:dyDescent="0.25">
      <c r="A1340" s="261" t="s">
        <v>2818</v>
      </c>
      <c r="B1340" s="172" t="s">
        <v>2108</v>
      </c>
      <c r="C1340" s="172" t="s">
        <v>4044</v>
      </c>
      <c r="D1340" s="172" t="s">
        <v>2614</v>
      </c>
      <c r="E1340" s="172" t="s">
        <v>2576</v>
      </c>
      <c r="F1340" s="287">
        <v>21.72</v>
      </c>
      <c r="G1340" s="331">
        <f>ROUND(SUMIF(Anlagenbewegungsdaten!B:B,A1340,Anlagenbewegungsdaten!C:C),3)</f>
        <v>0</v>
      </c>
      <c r="H1340" s="332">
        <f>IF(ISBLANK(F1340),ROUND(SUMIF(Anlagenbewegungsdaten!B:B,A1340,Anlagenbewegungsdaten!D:D),2),ROUND(G1340*F1340%,2))</f>
        <v>0</v>
      </c>
      <c r="I1340" s="332">
        <f>ROUND((H1340-SUMIF(Anlagenbewegungsdaten!$B:$B,A1340,Anlagenbewegungsdaten!D:D)),3)</f>
        <v>0</v>
      </c>
      <c r="J1340" s="333" t="s">
        <v>5179</v>
      </c>
      <c r="K1340" s="333" t="s">
        <v>5193</v>
      </c>
      <c r="L1340" s="510">
        <v>17.38</v>
      </c>
      <c r="M1340" s="330">
        <f>ROUND(SUMIF(Anlagenbewegungsdaten_AV!B:B,A1340,Anlagenbewegungsdaten_AV!C:C),3)</f>
        <v>0</v>
      </c>
      <c r="N1340" s="328">
        <f>IF(ISBLANK(L1340),ROUND(SUMIF(Anlagenbewegungsdaten_AV!B:B,A1340,Anlagenbewegungsdaten_AV!D:D),2),ROUND(M1340*L1340%,2))</f>
        <v>0</v>
      </c>
      <c r="O1340" s="328">
        <f>ROUND(N1340-SUMIF(Anlagenbewegungsdaten_AV!B:B,A1340,Anlagenbewegungsdaten_AV!D:D),3)</f>
        <v>0</v>
      </c>
    </row>
    <row r="1341" spans="1:15" ht="15" customHeight="1" x14ac:dyDescent="0.25">
      <c r="A1341" s="261" t="s">
        <v>3562</v>
      </c>
      <c r="B1341" s="172" t="s">
        <v>2108</v>
      </c>
      <c r="C1341" s="172" t="s">
        <v>4044</v>
      </c>
      <c r="D1341" s="172" t="s">
        <v>3358</v>
      </c>
      <c r="E1341" s="172" t="s">
        <v>3320</v>
      </c>
      <c r="F1341" s="287">
        <v>21.689999999999998</v>
      </c>
      <c r="G1341" s="331">
        <f>ROUND(SUMIF(Anlagenbewegungsdaten!B:B,A1341,Anlagenbewegungsdaten!C:C),3)</f>
        <v>0</v>
      </c>
      <c r="H1341" s="332">
        <f>IF(ISBLANK(F1341),ROUND(SUMIF(Anlagenbewegungsdaten!B:B,A1341,Anlagenbewegungsdaten!D:D),2),ROUND(G1341*F1341%,2))</f>
        <v>0</v>
      </c>
      <c r="I1341" s="332">
        <f>ROUND((H1341-SUMIF(Anlagenbewegungsdaten!$B:$B,A1341,Anlagenbewegungsdaten!D:D)),3)</f>
        <v>0</v>
      </c>
      <c r="J1341" s="333" t="s">
        <v>5179</v>
      </c>
      <c r="K1341" s="333" t="s">
        <v>5193</v>
      </c>
      <c r="L1341" s="510">
        <v>17.350000000000001</v>
      </c>
      <c r="M1341" s="330">
        <f>ROUND(SUMIF(Anlagenbewegungsdaten_AV!B:B,A1341,Anlagenbewegungsdaten_AV!C:C),3)</f>
        <v>0</v>
      </c>
      <c r="N1341" s="328">
        <f>IF(ISBLANK(L1341),ROUND(SUMIF(Anlagenbewegungsdaten_AV!B:B,A1341,Anlagenbewegungsdaten_AV!D:D),2),ROUND(M1341*L1341%,2))</f>
        <v>0</v>
      </c>
      <c r="O1341" s="328">
        <f>ROUND(N1341-SUMIF(Anlagenbewegungsdaten_AV!B:B,A1341,Anlagenbewegungsdaten_AV!D:D),3)</f>
        <v>0</v>
      </c>
    </row>
    <row r="1342" spans="1:15" ht="15" customHeight="1" x14ac:dyDescent="0.25">
      <c r="A1342" s="273" t="s">
        <v>4337</v>
      </c>
      <c r="B1342" s="191" t="s">
        <v>2108</v>
      </c>
      <c r="C1342" s="191" t="s">
        <v>4044</v>
      </c>
      <c r="D1342" s="191" t="s">
        <v>4131</v>
      </c>
      <c r="E1342" s="191" t="s">
        <v>4093</v>
      </c>
      <c r="F1342" s="288">
        <v>21.66</v>
      </c>
      <c r="G1342" s="331">
        <f>ROUND(SUMIF(Anlagenbewegungsdaten!B:B,A1342,Anlagenbewegungsdaten!C:C),3)</f>
        <v>0</v>
      </c>
      <c r="H1342" s="332">
        <f>IF(ISBLANK(F1342),ROUND(SUMIF(Anlagenbewegungsdaten!B:B,A1342,Anlagenbewegungsdaten!D:D),2),ROUND(G1342*F1342%,2))</f>
        <v>0</v>
      </c>
      <c r="I1342" s="332">
        <f>ROUND((H1342-SUMIF(Anlagenbewegungsdaten!$B:$B,A1342,Anlagenbewegungsdaten!D:D)),3)</f>
        <v>0</v>
      </c>
      <c r="J1342" s="333" t="s">
        <v>5179</v>
      </c>
      <c r="K1342" s="333" t="s">
        <v>5193</v>
      </c>
      <c r="L1342" s="510">
        <v>17.329999999999998</v>
      </c>
      <c r="M1342" s="330">
        <f>ROUND(SUMIF(Anlagenbewegungsdaten_AV!B:B,A1342,Anlagenbewegungsdaten_AV!C:C),3)</f>
        <v>0</v>
      </c>
      <c r="N1342" s="328">
        <f>IF(ISBLANK(L1342),ROUND(SUMIF(Anlagenbewegungsdaten_AV!B:B,A1342,Anlagenbewegungsdaten_AV!D:D),2),ROUND(M1342*L1342%,2))</f>
        <v>0</v>
      </c>
      <c r="O1342" s="328">
        <f>ROUND(N1342-SUMIF(Anlagenbewegungsdaten_AV!B:B,A1342,Anlagenbewegungsdaten_AV!D:D),3)</f>
        <v>0</v>
      </c>
    </row>
    <row r="1343" spans="1:15" ht="15" customHeight="1" x14ac:dyDescent="0.25">
      <c r="A1343" s="261" t="s">
        <v>298</v>
      </c>
      <c r="B1343" s="172" t="s">
        <v>2108</v>
      </c>
      <c r="C1343" s="172" t="s">
        <v>4044</v>
      </c>
      <c r="D1343" s="172" t="s">
        <v>259</v>
      </c>
      <c r="E1343" s="172" t="s">
        <v>2483</v>
      </c>
      <c r="F1343" s="287">
        <v>18.75</v>
      </c>
      <c r="G1343" s="331">
        <f>ROUND(SUMIF(Anlagenbewegungsdaten!B:B,A1343,Anlagenbewegungsdaten!C:C),3)</f>
        <v>0</v>
      </c>
      <c r="H1343" s="332">
        <f>IF(ISBLANK(F1343),ROUND(SUMIF(Anlagenbewegungsdaten!B:B,A1343,Anlagenbewegungsdaten!D:D),2),ROUND(G1343*F1343%,2))</f>
        <v>0</v>
      </c>
      <c r="I1343" s="332">
        <f>ROUND((H1343-SUMIF(Anlagenbewegungsdaten!$B:$B,A1343,Anlagenbewegungsdaten!D:D)),3)</f>
        <v>0</v>
      </c>
      <c r="J1343" s="333" t="s">
        <v>5179</v>
      </c>
      <c r="K1343" s="333" t="s">
        <v>5193</v>
      </c>
      <c r="L1343" s="510">
        <v>15</v>
      </c>
      <c r="M1343" s="330">
        <f>ROUND(SUMIF(Anlagenbewegungsdaten_AV!B:B,A1343,Anlagenbewegungsdaten_AV!C:C),3)</f>
        <v>0</v>
      </c>
      <c r="N1343" s="328">
        <f>IF(ISBLANK(L1343),ROUND(SUMIF(Anlagenbewegungsdaten_AV!B:B,A1343,Anlagenbewegungsdaten_AV!D:D),2),ROUND(M1343*L1343%,2))</f>
        <v>0</v>
      </c>
      <c r="O1343" s="328">
        <f>ROUND(N1343-SUMIF(Anlagenbewegungsdaten_AV!B:B,A1343,Anlagenbewegungsdaten_AV!D:D),3)</f>
        <v>0</v>
      </c>
    </row>
    <row r="1344" spans="1:15" ht="15" customHeight="1" x14ac:dyDescent="0.25">
      <c r="A1344" s="261" t="s">
        <v>299</v>
      </c>
      <c r="B1344" s="172" t="s">
        <v>2108</v>
      </c>
      <c r="C1344" s="172" t="s">
        <v>4044</v>
      </c>
      <c r="D1344" s="172" t="s">
        <v>1812</v>
      </c>
      <c r="E1344" s="172" t="s">
        <v>2486</v>
      </c>
      <c r="F1344" s="287">
        <v>20.75</v>
      </c>
      <c r="G1344" s="331">
        <f>ROUND(SUMIF(Anlagenbewegungsdaten!B:B,A1344,Anlagenbewegungsdaten!C:C),3)</f>
        <v>0</v>
      </c>
      <c r="H1344" s="332">
        <f>IF(ISBLANK(F1344),ROUND(SUMIF(Anlagenbewegungsdaten!B:B,A1344,Anlagenbewegungsdaten!D:D),2),ROUND(G1344*F1344%,2))</f>
        <v>0</v>
      </c>
      <c r="I1344" s="332">
        <f>ROUND((H1344-SUMIF(Anlagenbewegungsdaten!$B:$B,A1344,Anlagenbewegungsdaten!D:D)),3)</f>
        <v>0</v>
      </c>
      <c r="J1344" s="333" t="s">
        <v>5179</v>
      </c>
      <c r="K1344" s="333" t="s">
        <v>5193</v>
      </c>
      <c r="L1344" s="510">
        <v>16.600000000000001</v>
      </c>
      <c r="M1344" s="330">
        <f>ROUND(SUMIF(Anlagenbewegungsdaten_AV!B:B,A1344,Anlagenbewegungsdaten_AV!C:C),3)</f>
        <v>0</v>
      </c>
      <c r="N1344" s="328">
        <f>IF(ISBLANK(L1344),ROUND(SUMIF(Anlagenbewegungsdaten_AV!B:B,A1344,Anlagenbewegungsdaten_AV!D:D),2),ROUND(M1344*L1344%,2))</f>
        <v>0</v>
      </c>
      <c r="O1344" s="328">
        <f>ROUND(N1344-SUMIF(Anlagenbewegungsdaten_AV!B:B,A1344,Anlagenbewegungsdaten_AV!D:D),3)</f>
        <v>0</v>
      </c>
    </row>
    <row r="1345" spans="1:15" ht="15" customHeight="1" x14ac:dyDescent="0.25">
      <c r="A1345" s="261" t="s">
        <v>300</v>
      </c>
      <c r="B1345" s="172" t="s">
        <v>2108</v>
      </c>
      <c r="C1345" s="172" t="s">
        <v>4044</v>
      </c>
      <c r="D1345" s="172" t="s">
        <v>261</v>
      </c>
      <c r="E1345" s="172" t="s">
        <v>1560</v>
      </c>
      <c r="F1345" s="287">
        <v>21.75</v>
      </c>
      <c r="G1345" s="331">
        <f>ROUND(SUMIF(Anlagenbewegungsdaten!B:B,A1345,Anlagenbewegungsdaten!C:C),3)</f>
        <v>0</v>
      </c>
      <c r="H1345" s="332">
        <f>IF(ISBLANK(F1345),ROUND(SUMIF(Anlagenbewegungsdaten!B:B,A1345,Anlagenbewegungsdaten!D:D),2),ROUND(G1345*F1345%,2))</f>
        <v>0</v>
      </c>
      <c r="I1345" s="332">
        <f>ROUND((H1345-SUMIF(Anlagenbewegungsdaten!$B:$B,A1345,Anlagenbewegungsdaten!D:D)),3)</f>
        <v>0</v>
      </c>
      <c r="J1345" s="333" t="s">
        <v>5179</v>
      </c>
      <c r="K1345" s="333" t="s">
        <v>5193</v>
      </c>
      <c r="L1345" s="510">
        <v>17.399999999999999</v>
      </c>
      <c r="M1345" s="330">
        <f>ROUND(SUMIF(Anlagenbewegungsdaten_AV!B:B,A1345,Anlagenbewegungsdaten_AV!C:C),3)</f>
        <v>0</v>
      </c>
      <c r="N1345" s="328">
        <f>IF(ISBLANK(L1345),ROUND(SUMIF(Anlagenbewegungsdaten_AV!B:B,A1345,Anlagenbewegungsdaten_AV!D:D),2),ROUND(M1345*L1345%,2))</f>
        <v>0</v>
      </c>
      <c r="O1345" s="328">
        <f>ROUND(N1345-SUMIF(Anlagenbewegungsdaten_AV!B:B,A1345,Anlagenbewegungsdaten_AV!D:D),3)</f>
        <v>0</v>
      </c>
    </row>
    <row r="1346" spans="1:15" ht="15" customHeight="1" x14ac:dyDescent="0.25">
      <c r="A1346" s="261" t="s">
        <v>301</v>
      </c>
      <c r="B1346" s="172" t="s">
        <v>2108</v>
      </c>
      <c r="C1346" s="172" t="s">
        <v>4044</v>
      </c>
      <c r="D1346" s="172" t="s">
        <v>263</v>
      </c>
      <c r="E1346" s="172" t="s">
        <v>1563</v>
      </c>
      <c r="F1346" s="287">
        <v>21.75</v>
      </c>
      <c r="G1346" s="331">
        <f>ROUND(SUMIF(Anlagenbewegungsdaten!B:B,A1346,Anlagenbewegungsdaten!C:C),3)</f>
        <v>0</v>
      </c>
      <c r="H1346" s="332">
        <f>IF(ISBLANK(F1346),ROUND(SUMIF(Anlagenbewegungsdaten!B:B,A1346,Anlagenbewegungsdaten!D:D),2),ROUND(G1346*F1346%,2))</f>
        <v>0</v>
      </c>
      <c r="I1346" s="332">
        <f>ROUND((H1346-SUMIF(Anlagenbewegungsdaten!$B:$B,A1346,Anlagenbewegungsdaten!D:D)),3)</f>
        <v>0</v>
      </c>
      <c r="J1346" s="333" t="s">
        <v>5179</v>
      </c>
      <c r="K1346" s="333" t="s">
        <v>5193</v>
      </c>
      <c r="L1346" s="510">
        <v>17.399999999999999</v>
      </c>
      <c r="M1346" s="330">
        <f>ROUND(SUMIF(Anlagenbewegungsdaten_AV!B:B,A1346,Anlagenbewegungsdaten_AV!C:C),3)</f>
        <v>0</v>
      </c>
      <c r="N1346" s="328">
        <f>IF(ISBLANK(L1346),ROUND(SUMIF(Anlagenbewegungsdaten_AV!B:B,A1346,Anlagenbewegungsdaten_AV!D:D),2),ROUND(M1346*L1346%,2))</f>
        <v>0</v>
      </c>
      <c r="O1346" s="328">
        <f>ROUND(N1346-SUMIF(Anlagenbewegungsdaten_AV!B:B,A1346,Anlagenbewegungsdaten_AV!D:D),3)</f>
        <v>0</v>
      </c>
    </row>
    <row r="1347" spans="1:15" ht="15" customHeight="1" x14ac:dyDescent="0.25">
      <c r="A1347" s="261" t="s">
        <v>2819</v>
      </c>
      <c r="B1347" s="172" t="s">
        <v>2108</v>
      </c>
      <c r="C1347" s="172" t="s">
        <v>4044</v>
      </c>
      <c r="D1347" s="172" t="s">
        <v>2616</v>
      </c>
      <c r="E1347" s="172" t="s">
        <v>2576</v>
      </c>
      <c r="F1347" s="287">
        <v>21.72</v>
      </c>
      <c r="G1347" s="331">
        <f>ROUND(SUMIF(Anlagenbewegungsdaten!B:B,A1347,Anlagenbewegungsdaten!C:C),3)</f>
        <v>0</v>
      </c>
      <c r="H1347" s="332">
        <f>IF(ISBLANK(F1347),ROUND(SUMIF(Anlagenbewegungsdaten!B:B,A1347,Anlagenbewegungsdaten!D:D),2),ROUND(G1347*F1347%,2))</f>
        <v>0</v>
      </c>
      <c r="I1347" s="332">
        <f>ROUND((H1347-SUMIF(Anlagenbewegungsdaten!$B:$B,A1347,Anlagenbewegungsdaten!D:D)),3)</f>
        <v>0</v>
      </c>
      <c r="J1347" s="333" t="s">
        <v>5179</v>
      </c>
      <c r="K1347" s="333" t="s">
        <v>5193</v>
      </c>
      <c r="L1347" s="510">
        <v>17.38</v>
      </c>
      <c r="M1347" s="330">
        <f>ROUND(SUMIF(Anlagenbewegungsdaten_AV!B:B,A1347,Anlagenbewegungsdaten_AV!C:C),3)</f>
        <v>0</v>
      </c>
      <c r="N1347" s="328">
        <f>IF(ISBLANK(L1347),ROUND(SUMIF(Anlagenbewegungsdaten_AV!B:B,A1347,Anlagenbewegungsdaten_AV!D:D),2),ROUND(M1347*L1347%,2))</f>
        <v>0</v>
      </c>
      <c r="O1347" s="328">
        <f>ROUND(N1347-SUMIF(Anlagenbewegungsdaten_AV!B:B,A1347,Anlagenbewegungsdaten_AV!D:D),3)</f>
        <v>0</v>
      </c>
    </row>
    <row r="1348" spans="1:15" ht="15" customHeight="1" x14ac:dyDescent="0.25">
      <c r="A1348" s="261" t="s">
        <v>3563</v>
      </c>
      <c r="B1348" s="172" t="s">
        <v>2108</v>
      </c>
      <c r="C1348" s="172" t="s">
        <v>4044</v>
      </c>
      <c r="D1348" s="172" t="s">
        <v>3360</v>
      </c>
      <c r="E1348" s="172" t="s">
        <v>3320</v>
      </c>
      <c r="F1348" s="287">
        <v>21.689999999999998</v>
      </c>
      <c r="G1348" s="331">
        <f>ROUND(SUMIF(Anlagenbewegungsdaten!B:B,A1348,Anlagenbewegungsdaten!C:C),3)</f>
        <v>0</v>
      </c>
      <c r="H1348" s="332">
        <f>IF(ISBLANK(F1348),ROUND(SUMIF(Anlagenbewegungsdaten!B:B,A1348,Anlagenbewegungsdaten!D:D),2),ROUND(G1348*F1348%,2))</f>
        <v>0</v>
      </c>
      <c r="I1348" s="332">
        <f>ROUND((H1348-SUMIF(Anlagenbewegungsdaten!$B:$B,A1348,Anlagenbewegungsdaten!D:D)),3)</f>
        <v>0</v>
      </c>
      <c r="J1348" s="333" t="s">
        <v>5179</v>
      </c>
      <c r="K1348" s="333" t="s">
        <v>5193</v>
      </c>
      <c r="L1348" s="510">
        <v>17.350000000000001</v>
      </c>
      <c r="M1348" s="330">
        <f>ROUND(SUMIF(Anlagenbewegungsdaten_AV!B:B,A1348,Anlagenbewegungsdaten_AV!C:C),3)</f>
        <v>0</v>
      </c>
      <c r="N1348" s="328">
        <f>IF(ISBLANK(L1348),ROUND(SUMIF(Anlagenbewegungsdaten_AV!B:B,A1348,Anlagenbewegungsdaten_AV!D:D),2),ROUND(M1348*L1348%,2))</f>
        <v>0</v>
      </c>
      <c r="O1348" s="328">
        <f>ROUND(N1348-SUMIF(Anlagenbewegungsdaten_AV!B:B,A1348,Anlagenbewegungsdaten_AV!D:D),3)</f>
        <v>0</v>
      </c>
    </row>
    <row r="1349" spans="1:15" ht="15" customHeight="1" x14ac:dyDescent="0.25">
      <c r="A1349" s="273" t="s">
        <v>4338</v>
      </c>
      <c r="B1349" s="191" t="s">
        <v>2108</v>
      </c>
      <c r="C1349" s="191" t="s">
        <v>4044</v>
      </c>
      <c r="D1349" s="191" t="s">
        <v>4133</v>
      </c>
      <c r="E1349" s="191" t="s">
        <v>4093</v>
      </c>
      <c r="F1349" s="288">
        <v>21.66</v>
      </c>
      <c r="G1349" s="331">
        <f>ROUND(SUMIF(Anlagenbewegungsdaten!B:B,A1349,Anlagenbewegungsdaten!C:C),3)</f>
        <v>0</v>
      </c>
      <c r="H1349" s="332">
        <f>IF(ISBLANK(F1349),ROUND(SUMIF(Anlagenbewegungsdaten!B:B,A1349,Anlagenbewegungsdaten!D:D),2),ROUND(G1349*F1349%,2))</f>
        <v>0</v>
      </c>
      <c r="I1349" s="332">
        <f>ROUND((H1349-SUMIF(Anlagenbewegungsdaten!$B:$B,A1349,Anlagenbewegungsdaten!D:D)),3)</f>
        <v>0</v>
      </c>
      <c r="J1349" s="333" t="s">
        <v>5179</v>
      </c>
      <c r="K1349" s="333" t="s">
        <v>5193</v>
      </c>
      <c r="L1349" s="510">
        <v>17.329999999999998</v>
      </c>
      <c r="M1349" s="330">
        <f>ROUND(SUMIF(Anlagenbewegungsdaten_AV!B:B,A1349,Anlagenbewegungsdaten_AV!C:C),3)</f>
        <v>0</v>
      </c>
      <c r="N1349" s="328">
        <f>IF(ISBLANK(L1349),ROUND(SUMIF(Anlagenbewegungsdaten_AV!B:B,A1349,Anlagenbewegungsdaten_AV!D:D),2),ROUND(M1349*L1349%,2))</f>
        <v>0</v>
      </c>
      <c r="O1349" s="328">
        <f>ROUND(N1349-SUMIF(Anlagenbewegungsdaten_AV!B:B,A1349,Anlagenbewegungsdaten_AV!D:D),3)</f>
        <v>0</v>
      </c>
    </row>
    <row r="1350" spans="1:15" ht="15" customHeight="1" x14ac:dyDescent="0.25">
      <c r="A1350" s="261" t="s">
        <v>302</v>
      </c>
      <c r="B1350" s="172" t="s">
        <v>2108</v>
      </c>
      <c r="C1350" s="172" t="s">
        <v>4044</v>
      </c>
      <c r="D1350" s="172" t="s">
        <v>265</v>
      </c>
      <c r="E1350" s="172" t="s">
        <v>2483</v>
      </c>
      <c r="F1350" s="287">
        <v>19.75</v>
      </c>
      <c r="G1350" s="331">
        <f>ROUND(SUMIF(Anlagenbewegungsdaten!B:B,A1350,Anlagenbewegungsdaten!C:C),3)</f>
        <v>0</v>
      </c>
      <c r="H1350" s="332">
        <f>IF(ISBLANK(F1350),ROUND(SUMIF(Anlagenbewegungsdaten!B:B,A1350,Anlagenbewegungsdaten!D:D),2),ROUND(G1350*F1350%,2))</f>
        <v>0</v>
      </c>
      <c r="I1350" s="332">
        <f>ROUND((H1350-SUMIF(Anlagenbewegungsdaten!$B:$B,A1350,Anlagenbewegungsdaten!D:D)),3)</f>
        <v>0</v>
      </c>
      <c r="J1350" s="333" t="s">
        <v>5179</v>
      </c>
      <c r="K1350" s="333" t="s">
        <v>5193</v>
      </c>
      <c r="L1350" s="510">
        <v>15.8</v>
      </c>
      <c r="M1350" s="330">
        <f>ROUND(SUMIF(Anlagenbewegungsdaten_AV!B:B,A1350,Anlagenbewegungsdaten_AV!C:C),3)</f>
        <v>0</v>
      </c>
      <c r="N1350" s="328">
        <f>IF(ISBLANK(L1350),ROUND(SUMIF(Anlagenbewegungsdaten_AV!B:B,A1350,Anlagenbewegungsdaten_AV!D:D),2),ROUND(M1350*L1350%,2))</f>
        <v>0</v>
      </c>
      <c r="O1350" s="328">
        <f>ROUND(N1350-SUMIF(Anlagenbewegungsdaten_AV!B:B,A1350,Anlagenbewegungsdaten_AV!D:D),3)</f>
        <v>0</v>
      </c>
    </row>
    <row r="1351" spans="1:15" ht="15" customHeight="1" x14ac:dyDescent="0.25">
      <c r="A1351" s="261" t="s">
        <v>303</v>
      </c>
      <c r="B1351" s="172" t="s">
        <v>2108</v>
      </c>
      <c r="C1351" s="172" t="s">
        <v>4044</v>
      </c>
      <c r="D1351" s="172" t="s">
        <v>1817</v>
      </c>
      <c r="E1351" s="172" t="s">
        <v>2486</v>
      </c>
      <c r="F1351" s="287">
        <v>21.75</v>
      </c>
      <c r="G1351" s="331">
        <f>ROUND(SUMIF(Anlagenbewegungsdaten!B:B,A1351,Anlagenbewegungsdaten!C:C),3)</f>
        <v>0</v>
      </c>
      <c r="H1351" s="332">
        <f>IF(ISBLANK(F1351),ROUND(SUMIF(Anlagenbewegungsdaten!B:B,A1351,Anlagenbewegungsdaten!D:D),2),ROUND(G1351*F1351%,2))</f>
        <v>0</v>
      </c>
      <c r="I1351" s="332">
        <f>ROUND((H1351-SUMIF(Anlagenbewegungsdaten!$B:$B,A1351,Anlagenbewegungsdaten!D:D)),3)</f>
        <v>0</v>
      </c>
      <c r="J1351" s="333" t="s">
        <v>5179</v>
      </c>
      <c r="K1351" s="333" t="s">
        <v>5193</v>
      </c>
      <c r="L1351" s="510">
        <v>17.399999999999999</v>
      </c>
      <c r="M1351" s="330">
        <f>ROUND(SUMIF(Anlagenbewegungsdaten_AV!B:B,A1351,Anlagenbewegungsdaten_AV!C:C),3)</f>
        <v>0</v>
      </c>
      <c r="N1351" s="328">
        <f>IF(ISBLANK(L1351),ROUND(SUMIF(Anlagenbewegungsdaten_AV!B:B,A1351,Anlagenbewegungsdaten_AV!D:D),2),ROUND(M1351*L1351%,2))</f>
        <v>0</v>
      </c>
      <c r="O1351" s="328">
        <f>ROUND(N1351-SUMIF(Anlagenbewegungsdaten_AV!B:B,A1351,Anlagenbewegungsdaten_AV!D:D),3)</f>
        <v>0</v>
      </c>
    </row>
    <row r="1352" spans="1:15" ht="15" customHeight="1" x14ac:dyDescent="0.25">
      <c r="A1352" s="261" t="s">
        <v>304</v>
      </c>
      <c r="B1352" s="172" t="s">
        <v>2108</v>
      </c>
      <c r="C1352" s="172" t="s">
        <v>4044</v>
      </c>
      <c r="D1352" s="182" t="s">
        <v>267</v>
      </c>
      <c r="E1352" s="172" t="s">
        <v>1560</v>
      </c>
      <c r="F1352" s="287">
        <v>22.75</v>
      </c>
      <c r="G1352" s="331">
        <f>ROUND(SUMIF(Anlagenbewegungsdaten!B:B,A1352,Anlagenbewegungsdaten!C:C),3)</f>
        <v>0</v>
      </c>
      <c r="H1352" s="332">
        <f>IF(ISBLANK(F1352),ROUND(SUMIF(Anlagenbewegungsdaten!B:B,A1352,Anlagenbewegungsdaten!D:D),2),ROUND(G1352*F1352%,2))</f>
        <v>0</v>
      </c>
      <c r="I1352" s="332">
        <f>ROUND((H1352-SUMIF(Anlagenbewegungsdaten!$B:$B,A1352,Anlagenbewegungsdaten!D:D)),3)</f>
        <v>0</v>
      </c>
      <c r="J1352" s="333" t="s">
        <v>5179</v>
      </c>
      <c r="K1352" s="333" t="s">
        <v>5193</v>
      </c>
      <c r="L1352" s="510">
        <v>18.2</v>
      </c>
      <c r="M1352" s="330">
        <f>ROUND(SUMIF(Anlagenbewegungsdaten_AV!B:B,A1352,Anlagenbewegungsdaten_AV!C:C),3)</f>
        <v>0</v>
      </c>
      <c r="N1352" s="328">
        <f>IF(ISBLANK(L1352),ROUND(SUMIF(Anlagenbewegungsdaten_AV!B:B,A1352,Anlagenbewegungsdaten_AV!D:D),2),ROUND(M1352*L1352%,2))</f>
        <v>0</v>
      </c>
      <c r="O1352" s="328">
        <f>ROUND(N1352-SUMIF(Anlagenbewegungsdaten_AV!B:B,A1352,Anlagenbewegungsdaten_AV!D:D),3)</f>
        <v>0</v>
      </c>
    </row>
    <row r="1353" spans="1:15" ht="15" customHeight="1" x14ac:dyDescent="0.25">
      <c r="A1353" s="261" t="s">
        <v>305</v>
      </c>
      <c r="B1353" s="172" t="s">
        <v>2108</v>
      </c>
      <c r="C1353" s="172" t="s">
        <v>4044</v>
      </c>
      <c r="D1353" s="172" t="s">
        <v>269</v>
      </c>
      <c r="E1353" s="172" t="s">
        <v>1563</v>
      </c>
      <c r="F1353" s="287">
        <v>22.75</v>
      </c>
      <c r="G1353" s="331">
        <f>ROUND(SUMIF(Anlagenbewegungsdaten!B:B,A1353,Anlagenbewegungsdaten!C:C),3)</f>
        <v>0</v>
      </c>
      <c r="H1353" s="332">
        <f>IF(ISBLANK(F1353),ROUND(SUMIF(Anlagenbewegungsdaten!B:B,A1353,Anlagenbewegungsdaten!D:D),2),ROUND(G1353*F1353%,2))</f>
        <v>0</v>
      </c>
      <c r="I1353" s="332">
        <f>ROUND((H1353-SUMIF(Anlagenbewegungsdaten!$B:$B,A1353,Anlagenbewegungsdaten!D:D)),3)</f>
        <v>0</v>
      </c>
      <c r="J1353" s="333" t="s">
        <v>5179</v>
      </c>
      <c r="K1353" s="333" t="s">
        <v>5193</v>
      </c>
      <c r="L1353" s="510">
        <v>18.2</v>
      </c>
      <c r="M1353" s="330">
        <f>ROUND(SUMIF(Anlagenbewegungsdaten_AV!B:B,A1353,Anlagenbewegungsdaten_AV!C:C),3)</f>
        <v>0</v>
      </c>
      <c r="N1353" s="328">
        <f>IF(ISBLANK(L1353),ROUND(SUMIF(Anlagenbewegungsdaten_AV!B:B,A1353,Anlagenbewegungsdaten_AV!D:D),2),ROUND(M1353*L1353%,2))</f>
        <v>0</v>
      </c>
      <c r="O1353" s="328">
        <f>ROUND(N1353-SUMIF(Anlagenbewegungsdaten_AV!B:B,A1353,Anlagenbewegungsdaten_AV!D:D),3)</f>
        <v>0</v>
      </c>
    </row>
    <row r="1354" spans="1:15" ht="15" customHeight="1" x14ac:dyDescent="0.25">
      <c r="A1354" s="261" t="s">
        <v>2820</v>
      </c>
      <c r="B1354" s="172" t="s">
        <v>2108</v>
      </c>
      <c r="C1354" s="172" t="s">
        <v>4044</v>
      </c>
      <c r="D1354" s="172" t="s">
        <v>2618</v>
      </c>
      <c r="E1354" s="172" t="s">
        <v>2576</v>
      </c>
      <c r="F1354" s="287">
        <v>22.72</v>
      </c>
      <c r="G1354" s="331">
        <f>ROUND(SUMIF(Anlagenbewegungsdaten!B:B,A1354,Anlagenbewegungsdaten!C:C),3)</f>
        <v>0</v>
      </c>
      <c r="H1354" s="332">
        <f>IF(ISBLANK(F1354),ROUND(SUMIF(Anlagenbewegungsdaten!B:B,A1354,Anlagenbewegungsdaten!D:D),2),ROUND(G1354*F1354%,2))</f>
        <v>0</v>
      </c>
      <c r="I1354" s="332">
        <f>ROUND((H1354-SUMIF(Anlagenbewegungsdaten!$B:$B,A1354,Anlagenbewegungsdaten!D:D)),3)</f>
        <v>0</v>
      </c>
      <c r="J1354" s="333" t="s">
        <v>5179</v>
      </c>
      <c r="K1354" s="333" t="s">
        <v>5193</v>
      </c>
      <c r="L1354" s="510">
        <v>18.18</v>
      </c>
      <c r="M1354" s="330">
        <f>ROUND(SUMIF(Anlagenbewegungsdaten_AV!B:B,A1354,Anlagenbewegungsdaten_AV!C:C),3)</f>
        <v>0</v>
      </c>
      <c r="N1354" s="328">
        <f>IF(ISBLANK(L1354),ROUND(SUMIF(Anlagenbewegungsdaten_AV!B:B,A1354,Anlagenbewegungsdaten_AV!D:D),2),ROUND(M1354*L1354%,2))</f>
        <v>0</v>
      </c>
      <c r="O1354" s="328">
        <f>ROUND(N1354-SUMIF(Anlagenbewegungsdaten_AV!B:B,A1354,Anlagenbewegungsdaten_AV!D:D),3)</f>
        <v>0</v>
      </c>
    </row>
    <row r="1355" spans="1:15" ht="15" customHeight="1" x14ac:dyDescent="0.25">
      <c r="A1355" s="261" t="s">
        <v>3564</v>
      </c>
      <c r="B1355" s="172" t="s">
        <v>2108</v>
      </c>
      <c r="C1355" s="172" t="s">
        <v>4044</v>
      </c>
      <c r="D1355" s="172" t="s">
        <v>3362</v>
      </c>
      <c r="E1355" s="172" t="s">
        <v>3320</v>
      </c>
      <c r="F1355" s="287">
        <v>22.689999999999998</v>
      </c>
      <c r="G1355" s="331">
        <f>ROUND(SUMIF(Anlagenbewegungsdaten!B:B,A1355,Anlagenbewegungsdaten!C:C),3)</f>
        <v>0</v>
      </c>
      <c r="H1355" s="332">
        <f>IF(ISBLANK(F1355),ROUND(SUMIF(Anlagenbewegungsdaten!B:B,A1355,Anlagenbewegungsdaten!D:D),2),ROUND(G1355*F1355%,2))</f>
        <v>0</v>
      </c>
      <c r="I1355" s="332">
        <f>ROUND((H1355-SUMIF(Anlagenbewegungsdaten!$B:$B,A1355,Anlagenbewegungsdaten!D:D)),3)</f>
        <v>0</v>
      </c>
      <c r="J1355" s="333" t="s">
        <v>5179</v>
      </c>
      <c r="K1355" s="333" t="s">
        <v>5193</v>
      </c>
      <c r="L1355" s="510">
        <v>18.149999999999999</v>
      </c>
      <c r="M1355" s="330">
        <f>ROUND(SUMIF(Anlagenbewegungsdaten_AV!B:B,A1355,Anlagenbewegungsdaten_AV!C:C),3)</f>
        <v>0</v>
      </c>
      <c r="N1355" s="328">
        <f>IF(ISBLANK(L1355),ROUND(SUMIF(Anlagenbewegungsdaten_AV!B:B,A1355,Anlagenbewegungsdaten_AV!D:D),2),ROUND(M1355*L1355%,2))</f>
        <v>0</v>
      </c>
      <c r="O1355" s="328">
        <f>ROUND(N1355-SUMIF(Anlagenbewegungsdaten_AV!B:B,A1355,Anlagenbewegungsdaten_AV!D:D),3)</f>
        <v>0</v>
      </c>
    </row>
    <row r="1356" spans="1:15" ht="15" customHeight="1" x14ac:dyDescent="0.25">
      <c r="A1356" s="273" t="s">
        <v>4339</v>
      </c>
      <c r="B1356" s="191" t="s">
        <v>2108</v>
      </c>
      <c r="C1356" s="191" t="s">
        <v>4044</v>
      </c>
      <c r="D1356" s="191" t="s">
        <v>4135</v>
      </c>
      <c r="E1356" s="191" t="s">
        <v>4093</v>
      </c>
      <c r="F1356" s="288">
        <v>22.66</v>
      </c>
      <c r="G1356" s="331">
        <f>ROUND(SUMIF(Anlagenbewegungsdaten!B:B,A1356,Anlagenbewegungsdaten!C:C),3)</f>
        <v>0</v>
      </c>
      <c r="H1356" s="332">
        <f>IF(ISBLANK(F1356),ROUND(SUMIF(Anlagenbewegungsdaten!B:B,A1356,Anlagenbewegungsdaten!D:D),2),ROUND(G1356*F1356%,2))</f>
        <v>0</v>
      </c>
      <c r="I1356" s="332">
        <f>ROUND((H1356-SUMIF(Anlagenbewegungsdaten!$B:$B,A1356,Anlagenbewegungsdaten!D:D)),3)</f>
        <v>0</v>
      </c>
      <c r="J1356" s="333" t="s">
        <v>5179</v>
      </c>
      <c r="K1356" s="333" t="s">
        <v>5193</v>
      </c>
      <c r="L1356" s="510">
        <v>18.13</v>
      </c>
      <c r="M1356" s="330">
        <f>ROUND(SUMIF(Anlagenbewegungsdaten_AV!B:B,A1356,Anlagenbewegungsdaten_AV!C:C),3)</f>
        <v>0</v>
      </c>
      <c r="N1356" s="328">
        <f>IF(ISBLANK(L1356),ROUND(SUMIF(Anlagenbewegungsdaten_AV!B:B,A1356,Anlagenbewegungsdaten_AV!D:D),2),ROUND(M1356*L1356%,2))</f>
        <v>0</v>
      </c>
      <c r="O1356" s="328">
        <f>ROUND(N1356-SUMIF(Anlagenbewegungsdaten_AV!B:B,A1356,Anlagenbewegungsdaten_AV!D:D),3)</f>
        <v>0</v>
      </c>
    </row>
    <row r="1357" spans="1:15" ht="15" customHeight="1" x14ac:dyDescent="0.25">
      <c r="A1357" s="261" t="s">
        <v>306</v>
      </c>
      <c r="B1357" s="172" t="s">
        <v>2108</v>
      </c>
      <c r="C1357" s="172" t="s">
        <v>4044</v>
      </c>
      <c r="D1357" s="172" t="s">
        <v>271</v>
      </c>
      <c r="E1357" s="172" t="s">
        <v>2483</v>
      </c>
      <c r="F1357" s="287">
        <v>19.75</v>
      </c>
      <c r="G1357" s="331">
        <f>ROUND(SUMIF(Anlagenbewegungsdaten!B:B,A1357,Anlagenbewegungsdaten!C:C),3)</f>
        <v>0</v>
      </c>
      <c r="H1357" s="332">
        <f>IF(ISBLANK(F1357),ROUND(SUMIF(Anlagenbewegungsdaten!B:B,A1357,Anlagenbewegungsdaten!D:D),2),ROUND(G1357*F1357%,2))</f>
        <v>0</v>
      </c>
      <c r="I1357" s="332">
        <f>ROUND((H1357-SUMIF(Anlagenbewegungsdaten!$B:$B,A1357,Anlagenbewegungsdaten!D:D)),3)</f>
        <v>0</v>
      </c>
      <c r="J1357" s="333" t="s">
        <v>5179</v>
      </c>
      <c r="K1357" s="333" t="s">
        <v>5193</v>
      </c>
      <c r="L1357" s="510">
        <v>15.8</v>
      </c>
      <c r="M1357" s="330">
        <f>ROUND(SUMIF(Anlagenbewegungsdaten_AV!B:B,A1357,Anlagenbewegungsdaten_AV!C:C),3)</f>
        <v>0</v>
      </c>
      <c r="N1357" s="328">
        <f>IF(ISBLANK(L1357),ROUND(SUMIF(Anlagenbewegungsdaten_AV!B:B,A1357,Anlagenbewegungsdaten_AV!D:D),2),ROUND(M1357*L1357%,2))</f>
        <v>0</v>
      </c>
      <c r="O1357" s="328">
        <f>ROUND(N1357-SUMIF(Anlagenbewegungsdaten_AV!B:B,A1357,Anlagenbewegungsdaten_AV!D:D),3)</f>
        <v>0</v>
      </c>
    </row>
    <row r="1358" spans="1:15" ht="15" customHeight="1" x14ac:dyDescent="0.25">
      <c r="A1358" s="261" t="s">
        <v>307</v>
      </c>
      <c r="B1358" s="172" t="s">
        <v>2108</v>
      </c>
      <c r="C1358" s="172" t="s">
        <v>4044</v>
      </c>
      <c r="D1358" s="172" t="s">
        <v>1822</v>
      </c>
      <c r="E1358" s="172" t="s">
        <v>2486</v>
      </c>
      <c r="F1358" s="287">
        <v>21.75</v>
      </c>
      <c r="G1358" s="331">
        <f>ROUND(SUMIF(Anlagenbewegungsdaten!B:B,A1358,Anlagenbewegungsdaten!C:C),3)</f>
        <v>0</v>
      </c>
      <c r="H1358" s="332">
        <f>IF(ISBLANK(F1358),ROUND(SUMIF(Anlagenbewegungsdaten!B:B,A1358,Anlagenbewegungsdaten!D:D),2),ROUND(G1358*F1358%,2))</f>
        <v>0</v>
      </c>
      <c r="I1358" s="332">
        <f>ROUND((H1358-SUMIF(Anlagenbewegungsdaten!$B:$B,A1358,Anlagenbewegungsdaten!D:D)),3)</f>
        <v>0</v>
      </c>
      <c r="J1358" s="333" t="s">
        <v>5179</v>
      </c>
      <c r="K1358" s="333" t="s">
        <v>5193</v>
      </c>
      <c r="L1358" s="510">
        <v>17.399999999999999</v>
      </c>
      <c r="M1358" s="330">
        <f>ROUND(SUMIF(Anlagenbewegungsdaten_AV!B:B,A1358,Anlagenbewegungsdaten_AV!C:C),3)</f>
        <v>0</v>
      </c>
      <c r="N1358" s="328">
        <f>IF(ISBLANK(L1358),ROUND(SUMIF(Anlagenbewegungsdaten_AV!B:B,A1358,Anlagenbewegungsdaten_AV!D:D),2),ROUND(M1358*L1358%,2))</f>
        <v>0</v>
      </c>
      <c r="O1358" s="328">
        <f>ROUND(N1358-SUMIF(Anlagenbewegungsdaten_AV!B:B,A1358,Anlagenbewegungsdaten_AV!D:D),3)</f>
        <v>0</v>
      </c>
    </row>
    <row r="1359" spans="1:15" ht="15" customHeight="1" x14ac:dyDescent="0.25">
      <c r="A1359" s="261" t="s">
        <v>308</v>
      </c>
      <c r="B1359" s="172" t="s">
        <v>2108</v>
      </c>
      <c r="C1359" s="172" t="s">
        <v>4044</v>
      </c>
      <c r="D1359" s="172" t="s">
        <v>1650</v>
      </c>
      <c r="E1359" s="172" t="s">
        <v>1560</v>
      </c>
      <c r="F1359" s="287">
        <v>22.75</v>
      </c>
      <c r="G1359" s="331">
        <f>ROUND(SUMIF(Anlagenbewegungsdaten!B:B,A1359,Anlagenbewegungsdaten!C:C),3)</f>
        <v>0</v>
      </c>
      <c r="H1359" s="332">
        <f>IF(ISBLANK(F1359),ROUND(SUMIF(Anlagenbewegungsdaten!B:B,A1359,Anlagenbewegungsdaten!D:D),2),ROUND(G1359*F1359%,2))</f>
        <v>0</v>
      </c>
      <c r="I1359" s="332">
        <f>ROUND((H1359-SUMIF(Anlagenbewegungsdaten!$B:$B,A1359,Anlagenbewegungsdaten!D:D)),3)</f>
        <v>0</v>
      </c>
      <c r="J1359" s="333" t="s">
        <v>5179</v>
      </c>
      <c r="K1359" s="333" t="s">
        <v>5193</v>
      </c>
      <c r="L1359" s="510">
        <v>18.2</v>
      </c>
      <c r="M1359" s="330">
        <f>ROUND(SUMIF(Anlagenbewegungsdaten_AV!B:B,A1359,Anlagenbewegungsdaten_AV!C:C),3)</f>
        <v>0</v>
      </c>
      <c r="N1359" s="328">
        <f>IF(ISBLANK(L1359),ROUND(SUMIF(Anlagenbewegungsdaten_AV!B:B,A1359,Anlagenbewegungsdaten_AV!D:D),2),ROUND(M1359*L1359%,2))</f>
        <v>0</v>
      </c>
      <c r="O1359" s="328">
        <f>ROUND(N1359-SUMIF(Anlagenbewegungsdaten_AV!B:B,A1359,Anlagenbewegungsdaten_AV!D:D),3)</f>
        <v>0</v>
      </c>
    </row>
    <row r="1360" spans="1:15" ht="15" customHeight="1" x14ac:dyDescent="0.25">
      <c r="A1360" s="261" t="s">
        <v>309</v>
      </c>
      <c r="B1360" s="172" t="s">
        <v>2108</v>
      </c>
      <c r="C1360" s="172" t="s">
        <v>4044</v>
      </c>
      <c r="D1360" s="172" t="s">
        <v>1652</v>
      </c>
      <c r="E1360" s="172" t="s">
        <v>1563</v>
      </c>
      <c r="F1360" s="287">
        <v>22.75</v>
      </c>
      <c r="G1360" s="331">
        <f>ROUND(SUMIF(Anlagenbewegungsdaten!B:B,A1360,Anlagenbewegungsdaten!C:C),3)</f>
        <v>0</v>
      </c>
      <c r="H1360" s="332">
        <f>IF(ISBLANK(F1360),ROUND(SUMIF(Anlagenbewegungsdaten!B:B,A1360,Anlagenbewegungsdaten!D:D),2),ROUND(G1360*F1360%,2))</f>
        <v>0</v>
      </c>
      <c r="I1360" s="332">
        <f>ROUND((H1360-SUMIF(Anlagenbewegungsdaten!$B:$B,A1360,Anlagenbewegungsdaten!D:D)),3)</f>
        <v>0</v>
      </c>
      <c r="J1360" s="333" t="s">
        <v>5179</v>
      </c>
      <c r="K1360" s="333" t="s">
        <v>5193</v>
      </c>
      <c r="L1360" s="510">
        <v>18.2</v>
      </c>
      <c r="M1360" s="330">
        <f>ROUND(SUMIF(Anlagenbewegungsdaten_AV!B:B,A1360,Anlagenbewegungsdaten_AV!C:C),3)</f>
        <v>0</v>
      </c>
      <c r="N1360" s="328">
        <f>IF(ISBLANK(L1360),ROUND(SUMIF(Anlagenbewegungsdaten_AV!B:B,A1360,Anlagenbewegungsdaten_AV!D:D),2),ROUND(M1360*L1360%,2))</f>
        <v>0</v>
      </c>
      <c r="O1360" s="328">
        <f>ROUND(N1360-SUMIF(Anlagenbewegungsdaten_AV!B:B,A1360,Anlagenbewegungsdaten_AV!D:D),3)</f>
        <v>0</v>
      </c>
    </row>
    <row r="1361" spans="1:15" ht="15" customHeight="1" x14ac:dyDescent="0.25">
      <c r="A1361" s="261" t="s">
        <v>2821</v>
      </c>
      <c r="B1361" s="172" t="s">
        <v>2108</v>
      </c>
      <c r="C1361" s="172" t="s">
        <v>4044</v>
      </c>
      <c r="D1361" s="172" t="s">
        <v>2620</v>
      </c>
      <c r="E1361" s="172" t="s">
        <v>2576</v>
      </c>
      <c r="F1361" s="287">
        <v>22.72</v>
      </c>
      <c r="G1361" s="331">
        <f>ROUND(SUMIF(Anlagenbewegungsdaten!B:B,A1361,Anlagenbewegungsdaten!C:C),3)</f>
        <v>0</v>
      </c>
      <c r="H1361" s="332">
        <f>IF(ISBLANK(F1361),ROUND(SUMIF(Anlagenbewegungsdaten!B:B,A1361,Anlagenbewegungsdaten!D:D),2),ROUND(G1361*F1361%,2))</f>
        <v>0</v>
      </c>
      <c r="I1361" s="332">
        <f>ROUND((H1361-SUMIF(Anlagenbewegungsdaten!$B:$B,A1361,Anlagenbewegungsdaten!D:D)),3)</f>
        <v>0</v>
      </c>
      <c r="J1361" s="333" t="s">
        <v>5179</v>
      </c>
      <c r="K1361" s="333" t="s">
        <v>5193</v>
      </c>
      <c r="L1361" s="510">
        <v>18.18</v>
      </c>
      <c r="M1361" s="330">
        <f>ROUND(SUMIF(Anlagenbewegungsdaten_AV!B:B,A1361,Anlagenbewegungsdaten_AV!C:C),3)</f>
        <v>0</v>
      </c>
      <c r="N1361" s="328">
        <f>IF(ISBLANK(L1361),ROUND(SUMIF(Anlagenbewegungsdaten_AV!B:B,A1361,Anlagenbewegungsdaten_AV!D:D),2),ROUND(M1361*L1361%,2))</f>
        <v>0</v>
      </c>
      <c r="O1361" s="328">
        <f>ROUND(N1361-SUMIF(Anlagenbewegungsdaten_AV!B:B,A1361,Anlagenbewegungsdaten_AV!D:D),3)</f>
        <v>0</v>
      </c>
    </row>
    <row r="1362" spans="1:15" ht="15" customHeight="1" x14ac:dyDescent="0.25">
      <c r="A1362" s="261" t="s">
        <v>3565</v>
      </c>
      <c r="B1362" s="172" t="s">
        <v>2108</v>
      </c>
      <c r="C1362" s="172" t="s">
        <v>4044</v>
      </c>
      <c r="D1362" s="172" t="s">
        <v>3364</v>
      </c>
      <c r="E1362" s="172" t="s">
        <v>3320</v>
      </c>
      <c r="F1362" s="287">
        <v>22.689999999999998</v>
      </c>
      <c r="G1362" s="331">
        <f>ROUND(SUMIF(Anlagenbewegungsdaten!B:B,A1362,Anlagenbewegungsdaten!C:C),3)</f>
        <v>0</v>
      </c>
      <c r="H1362" s="332">
        <f>IF(ISBLANK(F1362),ROUND(SUMIF(Anlagenbewegungsdaten!B:B,A1362,Anlagenbewegungsdaten!D:D),2),ROUND(G1362*F1362%,2))</f>
        <v>0</v>
      </c>
      <c r="I1362" s="332">
        <f>ROUND((H1362-SUMIF(Anlagenbewegungsdaten!$B:$B,A1362,Anlagenbewegungsdaten!D:D)),3)</f>
        <v>0</v>
      </c>
      <c r="J1362" s="333" t="s">
        <v>5179</v>
      </c>
      <c r="K1362" s="333" t="s">
        <v>5193</v>
      </c>
      <c r="L1362" s="510">
        <v>18.149999999999999</v>
      </c>
      <c r="M1362" s="330">
        <f>ROUND(SUMIF(Anlagenbewegungsdaten_AV!B:B,A1362,Anlagenbewegungsdaten_AV!C:C),3)</f>
        <v>0</v>
      </c>
      <c r="N1362" s="328">
        <f>IF(ISBLANK(L1362),ROUND(SUMIF(Anlagenbewegungsdaten_AV!B:B,A1362,Anlagenbewegungsdaten_AV!D:D),2),ROUND(M1362*L1362%,2))</f>
        <v>0</v>
      </c>
      <c r="O1362" s="328">
        <f>ROUND(N1362-SUMIF(Anlagenbewegungsdaten_AV!B:B,A1362,Anlagenbewegungsdaten_AV!D:D),3)</f>
        <v>0</v>
      </c>
    </row>
    <row r="1363" spans="1:15" ht="15" customHeight="1" x14ac:dyDescent="0.25">
      <c r="A1363" s="273" t="s">
        <v>4340</v>
      </c>
      <c r="B1363" s="191" t="s">
        <v>2108</v>
      </c>
      <c r="C1363" s="191" t="s">
        <v>4044</v>
      </c>
      <c r="D1363" s="191" t="s">
        <v>4137</v>
      </c>
      <c r="E1363" s="191" t="s">
        <v>4093</v>
      </c>
      <c r="F1363" s="288">
        <v>22.66</v>
      </c>
      <c r="G1363" s="331">
        <f>ROUND(SUMIF(Anlagenbewegungsdaten!B:B,A1363,Anlagenbewegungsdaten!C:C),3)</f>
        <v>0</v>
      </c>
      <c r="H1363" s="332">
        <f>IF(ISBLANK(F1363),ROUND(SUMIF(Anlagenbewegungsdaten!B:B,A1363,Anlagenbewegungsdaten!D:D),2),ROUND(G1363*F1363%,2))</f>
        <v>0</v>
      </c>
      <c r="I1363" s="332">
        <f>ROUND((H1363-SUMIF(Anlagenbewegungsdaten!$B:$B,A1363,Anlagenbewegungsdaten!D:D)),3)</f>
        <v>0</v>
      </c>
      <c r="J1363" s="333" t="s">
        <v>5179</v>
      </c>
      <c r="K1363" s="333" t="s">
        <v>5193</v>
      </c>
      <c r="L1363" s="510">
        <v>18.13</v>
      </c>
      <c r="M1363" s="330">
        <f>ROUND(SUMIF(Anlagenbewegungsdaten_AV!B:B,A1363,Anlagenbewegungsdaten_AV!C:C),3)</f>
        <v>0</v>
      </c>
      <c r="N1363" s="328">
        <f>IF(ISBLANK(L1363),ROUND(SUMIF(Anlagenbewegungsdaten_AV!B:B,A1363,Anlagenbewegungsdaten_AV!D:D),2),ROUND(M1363*L1363%,2))</f>
        <v>0</v>
      </c>
      <c r="O1363" s="328">
        <f>ROUND(N1363-SUMIF(Anlagenbewegungsdaten_AV!B:B,A1363,Anlagenbewegungsdaten_AV!D:D),3)</f>
        <v>0</v>
      </c>
    </row>
    <row r="1364" spans="1:15" ht="15" customHeight="1" x14ac:dyDescent="0.25">
      <c r="A1364" s="261" t="s">
        <v>310</v>
      </c>
      <c r="B1364" s="172" t="s">
        <v>2108</v>
      </c>
      <c r="C1364" s="172" t="s">
        <v>4044</v>
      </c>
      <c r="D1364" s="172" t="s">
        <v>1654</v>
      </c>
      <c r="E1364" s="172" t="s">
        <v>2483</v>
      </c>
      <c r="F1364" s="287">
        <v>20.75</v>
      </c>
      <c r="G1364" s="331">
        <f>ROUND(SUMIF(Anlagenbewegungsdaten!B:B,A1364,Anlagenbewegungsdaten!C:C),3)</f>
        <v>0</v>
      </c>
      <c r="H1364" s="332">
        <f>IF(ISBLANK(F1364),ROUND(SUMIF(Anlagenbewegungsdaten!B:B,A1364,Anlagenbewegungsdaten!D:D),2),ROUND(G1364*F1364%,2))</f>
        <v>0</v>
      </c>
      <c r="I1364" s="332">
        <f>ROUND((H1364-SUMIF(Anlagenbewegungsdaten!$B:$B,A1364,Anlagenbewegungsdaten!D:D)),3)</f>
        <v>0</v>
      </c>
      <c r="J1364" s="333" t="s">
        <v>5179</v>
      </c>
      <c r="K1364" s="333" t="s">
        <v>5193</v>
      </c>
      <c r="L1364" s="510">
        <v>16.600000000000001</v>
      </c>
      <c r="M1364" s="330">
        <f>ROUND(SUMIF(Anlagenbewegungsdaten_AV!B:B,A1364,Anlagenbewegungsdaten_AV!C:C),3)</f>
        <v>0</v>
      </c>
      <c r="N1364" s="328">
        <f>IF(ISBLANK(L1364),ROUND(SUMIF(Anlagenbewegungsdaten_AV!B:B,A1364,Anlagenbewegungsdaten_AV!D:D),2),ROUND(M1364*L1364%,2))</f>
        <v>0</v>
      </c>
      <c r="O1364" s="328">
        <f>ROUND(N1364-SUMIF(Anlagenbewegungsdaten_AV!B:B,A1364,Anlagenbewegungsdaten_AV!D:D),3)</f>
        <v>0</v>
      </c>
    </row>
    <row r="1365" spans="1:15" ht="15" customHeight="1" x14ac:dyDescent="0.25">
      <c r="A1365" s="261" t="s">
        <v>311</v>
      </c>
      <c r="B1365" s="172" t="s">
        <v>2108</v>
      </c>
      <c r="C1365" s="172" t="s">
        <v>4044</v>
      </c>
      <c r="D1365" s="172" t="s">
        <v>1827</v>
      </c>
      <c r="E1365" s="172" t="s">
        <v>2486</v>
      </c>
      <c r="F1365" s="287">
        <v>22.75</v>
      </c>
      <c r="G1365" s="331">
        <f>ROUND(SUMIF(Anlagenbewegungsdaten!B:B,A1365,Anlagenbewegungsdaten!C:C),3)</f>
        <v>0</v>
      </c>
      <c r="H1365" s="332">
        <f>IF(ISBLANK(F1365),ROUND(SUMIF(Anlagenbewegungsdaten!B:B,A1365,Anlagenbewegungsdaten!D:D),2),ROUND(G1365*F1365%,2))</f>
        <v>0</v>
      </c>
      <c r="I1365" s="332">
        <f>ROUND((H1365-SUMIF(Anlagenbewegungsdaten!$B:$B,A1365,Anlagenbewegungsdaten!D:D)),3)</f>
        <v>0</v>
      </c>
      <c r="J1365" s="333" t="s">
        <v>5179</v>
      </c>
      <c r="K1365" s="333" t="s">
        <v>5193</v>
      </c>
      <c r="L1365" s="510">
        <v>18.2</v>
      </c>
      <c r="M1365" s="330">
        <f>ROUND(SUMIF(Anlagenbewegungsdaten_AV!B:B,A1365,Anlagenbewegungsdaten_AV!C:C),3)</f>
        <v>0</v>
      </c>
      <c r="N1365" s="328">
        <f>IF(ISBLANK(L1365),ROUND(SUMIF(Anlagenbewegungsdaten_AV!B:B,A1365,Anlagenbewegungsdaten_AV!D:D),2),ROUND(M1365*L1365%,2))</f>
        <v>0</v>
      </c>
      <c r="O1365" s="328">
        <f>ROUND(N1365-SUMIF(Anlagenbewegungsdaten_AV!B:B,A1365,Anlagenbewegungsdaten_AV!D:D),3)</f>
        <v>0</v>
      </c>
    </row>
    <row r="1366" spans="1:15" ht="15" customHeight="1" x14ac:dyDescent="0.25">
      <c r="A1366" s="261" t="s">
        <v>312</v>
      </c>
      <c r="B1366" s="172" t="s">
        <v>2108</v>
      </c>
      <c r="C1366" s="172" t="s">
        <v>4044</v>
      </c>
      <c r="D1366" s="182" t="s">
        <v>1656</v>
      </c>
      <c r="E1366" s="172" t="s">
        <v>1560</v>
      </c>
      <c r="F1366" s="287">
        <v>23.75</v>
      </c>
      <c r="G1366" s="331">
        <f>ROUND(SUMIF(Anlagenbewegungsdaten!B:B,A1366,Anlagenbewegungsdaten!C:C),3)</f>
        <v>0</v>
      </c>
      <c r="H1366" s="332">
        <f>IF(ISBLANK(F1366),ROUND(SUMIF(Anlagenbewegungsdaten!B:B,A1366,Anlagenbewegungsdaten!D:D),2),ROUND(G1366*F1366%,2))</f>
        <v>0</v>
      </c>
      <c r="I1366" s="332">
        <f>ROUND((H1366-SUMIF(Anlagenbewegungsdaten!$B:$B,A1366,Anlagenbewegungsdaten!D:D)),3)</f>
        <v>0</v>
      </c>
      <c r="J1366" s="333" t="s">
        <v>5179</v>
      </c>
      <c r="K1366" s="333" t="s">
        <v>5193</v>
      </c>
      <c r="L1366" s="510">
        <v>19</v>
      </c>
      <c r="M1366" s="330">
        <f>ROUND(SUMIF(Anlagenbewegungsdaten_AV!B:B,A1366,Anlagenbewegungsdaten_AV!C:C),3)</f>
        <v>0</v>
      </c>
      <c r="N1366" s="328">
        <f>IF(ISBLANK(L1366),ROUND(SUMIF(Anlagenbewegungsdaten_AV!B:B,A1366,Anlagenbewegungsdaten_AV!D:D),2),ROUND(M1366*L1366%,2))</f>
        <v>0</v>
      </c>
      <c r="O1366" s="328">
        <f>ROUND(N1366-SUMIF(Anlagenbewegungsdaten_AV!B:B,A1366,Anlagenbewegungsdaten_AV!D:D),3)</f>
        <v>0</v>
      </c>
    </row>
    <row r="1367" spans="1:15" ht="15" customHeight="1" x14ac:dyDescent="0.25">
      <c r="A1367" s="261" t="s">
        <v>313</v>
      </c>
      <c r="B1367" s="172" t="s">
        <v>2108</v>
      </c>
      <c r="C1367" s="172" t="s">
        <v>4044</v>
      </c>
      <c r="D1367" s="172" t="s">
        <v>1658</v>
      </c>
      <c r="E1367" s="172" t="s">
        <v>1563</v>
      </c>
      <c r="F1367" s="287">
        <v>23.75</v>
      </c>
      <c r="G1367" s="331">
        <f>ROUND(SUMIF(Anlagenbewegungsdaten!B:B,A1367,Anlagenbewegungsdaten!C:C),3)</f>
        <v>0</v>
      </c>
      <c r="H1367" s="332">
        <f>IF(ISBLANK(F1367),ROUND(SUMIF(Anlagenbewegungsdaten!B:B,A1367,Anlagenbewegungsdaten!D:D),2),ROUND(G1367*F1367%,2))</f>
        <v>0</v>
      </c>
      <c r="I1367" s="332">
        <f>ROUND((H1367-SUMIF(Anlagenbewegungsdaten!$B:$B,A1367,Anlagenbewegungsdaten!D:D)),3)</f>
        <v>0</v>
      </c>
      <c r="J1367" s="333" t="s">
        <v>5179</v>
      </c>
      <c r="K1367" s="333" t="s">
        <v>5193</v>
      </c>
      <c r="L1367" s="510">
        <v>19</v>
      </c>
      <c r="M1367" s="330">
        <f>ROUND(SUMIF(Anlagenbewegungsdaten_AV!B:B,A1367,Anlagenbewegungsdaten_AV!C:C),3)</f>
        <v>0</v>
      </c>
      <c r="N1367" s="328">
        <f>IF(ISBLANK(L1367),ROUND(SUMIF(Anlagenbewegungsdaten_AV!B:B,A1367,Anlagenbewegungsdaten_AV!D:D),2),ROUND(M1367*L1367%,2))</f>
        <v>0</v>
      </c>
      <c r="O1367" s="328">
        <f>ROUND(N1367-SUMIF(Anlagenbewegungsdaten_AV!B:B,A1367,Anlagenbewegungsdaten_AV!D:D),3)</f>
        <v>0</v>
      </c>
    </row>
    <row r="1368" spans="1:15" ht="15" customHeight="1" x14ac:dyDescent="0.25">
      <c r="A1368" s="261" t="s">
        <v>2822</v>
      </c>
      <c r="B1368" s="172" t="s">
        <v>2108</v>
      </c>
      <c r="C1368" s="172" t="s">
        <v>4044</v>
      </c>
      <c r="D1368" s="172" t="s">
        <v>2622</v>
      </c>
      <c r="E1368" s="172" t="s">
        <v>2576</v>
      </c>
      <c r="F1368" s="287">
        <v>23.72</v>
      </c>
      <c r="G1368" s="331">
        <f>ROUND(SUMIF(Anlagenbewegungsdaten!B:B,A1368,Anlagenbewegungsdaten!C:C),3)</f>
        <v>0</v>
      </c>
      <c r="H1368" s="332">
        <f>IF(ISBLANK(F1368),ROUND(SUMIF(Anlagenbewegungsdaten!B:B,A1368,Anlagenbewegungsdaten!D:D),2),ROUND(G1368*F1368%,2))</f>
        <v>0</v>
      </c>
      <c r="I1368" s="332">
        <f>ROUND((H1368-SUMIF(Anlagenbewegungsdaten!$B:$B,A1368,Anlagenbewegungsdaten!D:D)),3)</f>
        <v>0</v>
      </c>
      <c r="J1368" s="333" t="s">
        <v>5179</v>
      </c>
      <c r="K1368" s="333" t="s">
        <v>5193</v>
      </c>
      <c r="L1368" s="510">
        <v>18.98</v>
      </c>
      <c r="M1368" s="330">
        <f>ROUND(SUMIF(Anlagenbewegungsdaten_AV!B:B,A1368,Anlagenbewegungsdaten_AV!C:C),3)</f>
        <v>0</v>
      </c>
      <c r="N1368" s="328">
        <f>IF(ISBLANK(L1368),ROUND(SUMIF(Anlagenbewegungsdaten_AV!B:B,A1368,Anlagenbewegungsdaten_AV!D:D),2),ROUND(M1368*L1368%,2))</f>
        <v>0</v>
      </c>
      <c r="O1368" s="328">
        <f>ROUND(N1368-SUMIF(Anlagenbewegungsdaten_AV!B:B,A1368,Anlagenbewegungsdaten_AV!D:D),3)</f>
        <v>0</v>
      </c>
    </row>
    <row r="1369" spans="1:15" ht="15" customHeight="1" x14ac:dyDescent="0.25">
      <c r="A1369" s="261" t="s">
        <v>3566</v>
      </c>
      <c r="B1369" s="172" t="s">
        <v>2108</v>
      </c>
      <c r="C1369" s="172" t="s">
        <v>4044</v>
      </c>
      <c r="D1369" s="172" t="s">
        <v>3366</v>
      </c>
      <c r="E1369" s="172" t="s">
        <v>3320</v>
      </c>
      <c r="F1369" s="287">
        <v>23.689999999999998</v>
      </c>
      <c r="G1369" s="331">
        <f>ROUND(SUMIF(Anlagenbewegungsdaten!B:B,A1369,Anlagenbewegungsdaten!C:C),3)</f>
        <v>0</v>
      </c>
      <c r="H1369" s="332">
        <f>IF(ISBLANK(F1369),ROUND(SUMIF(Anlagenbewegungsdaten!B:B,A1369,Anlagenbewegungsdaten!D:D),2),ROUND(G1369*F1369%,2))</f>
        <v>0</v>
      </c>
      <c r="I1369" s="332">
        <f>ROUND((H1369-SUMIF(Anlagenbewegungsdaten!$B:$B,A1369,Anlagenbewegungsdaten!D:D)),3)</f>
        <v>0</v>
      </c>
      <c r="J1369" s="333" t="s">
        <v>5179</v>
      </c>
      <c r="K1369" s="333" t="s">
        <v>5193</v>
      </c>
      <c r="L1369" s="510">
        <v>18.95</v>
      </c>
      <c r="M1369" s="330">
        <f>ROUND(SUMIF(Anlagenbewegungsdaten_AV!B:B,A1369,Anlagenbewegungsdaten_AV!C:C),3)</f>
        <v>0</v>
      </c>
      <c r="N1369" s="328">
        <f>IF(ISBLANK(L1369),ROUND(SUMIF(Anlagenbewegungsdaten_AV!B:B,A1369,Anlagenbewegungsdaten_AV!D:D),2),ROUND(M1369*L1369%,2))</f>
        <v>0</v>
      </c>
      <c r="O1369" s="328">
        <f>ROUND(N1369-SUMIF(Anlagenbewegungsdaten_AV!B:B,A1369,Anlagenbewegungsdaten_AV!D:D),3)</f>
        <v>0</v>
      </c>
    </row>
    <row r="1370" spans="1:15" ht="15" customHeight="1" x14ac:dyDescent="0.25">
      <c r="A1370" s="273" t="s">
        <v>4341</v>
      </c>
      <c r="B1370" s="191" t="s">
        <v>2108</v>
      </c>
      <c r="C1370" s="191" t="s">
        <v>4044</v>
      </c>
      <c r="D1370" s="191" t="s">
        <v>4139</v>
      </c>
      <c r="E1370" s="191" t="s">
        <v>4093</v>
      </c>
      <c r="F1370" s="288">
        <v>23.66</v>
      </c>
      <c r="G1370" s="331">
        <f>ROUND(SUMIF(Anlagenbewegungsdaten!B:B,A1370,Anlagenbewegungsdaten!C:C),3)</f>
        <v>0</v>
      </c>
      <c r="H1370" s="332">
        <f>IF(ISBLANK(F1370),ROUND(SUMIF(Anlagenbewegungsdaten!B:B,A1370,Anlagenbewegungsdaten!D:D),2),ROUND(G1370*F1370%,2))</f>
        <v>0</v>
      </c>
      <c r="I1370" s="332">
        <f>ROUND((H1370-SUMIF(Anlagenbewegungsdaten!$B:$B,A1370,Anlagenbewegungsdaten!D:D)),3)</f>
        <v>0</v>
      </c>
      <c r="J1370" s="333" t="s">
        <v>5179</v>
      </c>
      <c r="K1370" s="333" t="s">
        <v>5193</v>
      </c>
      <c r="L1370" s="510">
        <v>18.93</v>
      </c>
      <c r="M1370" s="330">
        <f>ROUND(SUMIF(Anlagenbewegungsdaten_AV!B:B,A1370,Anlagenbewegungsdaten_AV!C:C),3)</f>
        <v>0</v>
      </c>
      <c r="N1370" s="328">
        <f>IF(ISBLANK(L1370),ROUND(SUMIF(Anlagenbewegungsdaten_AV!B:B,A1370,Anlagenbewegungsdaten_AV!D:D),2),ROUND(M1370*L1370%,2))</f>
        <v>0</v>
      </c>
      <c r="O1370" s="328">
        <f>ROUND(N1370-SUMIF(Anlagenbewegungsdaten_AV!B:B,A1370,Anlagenbewegungsdaten_AV!D:D),3)</f>
        <v>0</v>
      </c>
    </row>
    <row r="1371" spans="1:15" ht="15" customHeight="1" x14ac:dyDescent="0.25">
      <c r="A1371" s="260" t="s">
        <v>2549</v>
      </c>
      <c r="B1371" s="165" t="s">
        <v>2108</v>
      </c>
      <c r="C1371" s="166" t="s">
        <v>4044</v>
      </c>
      <c r="D1371" s="165" t="s">
        <v>2506</v>
      </c>
      <c r="E1371" s="165" t="s">
        <v>2483</v>
      </c>
      <c r="F1371" s="180">
        <v>11.75</v>
      </c>
      <c r="G1371" s="331">
        <f>ROUND(SUMIF(Anlagenbewegungsdaten!B:B,A1371,Anlagenbewegungsdaten!C:C),3)</f>
        <v>0</v>
      </c>
      <c r="H1371" s="332">
        <f>IF(ISBLANK(F1371),ROUND(SUMIF(Anlagenbewegungsdaten!B:B,A1371,Anlagenbewegungsdaten!D:D),2),ROUND(G1371*F1371%,2))</f>
        <v>0</v>
      </c>
      <c r="I1371" s="332">
        <f>ROUND((H1371-SUMIF(Anlagenbewegungsdaten!$B:$B,A1371,Anlagenbewegungsdaten!D:D)),3)</f>
        <v>0</v>
      </c>
      <c r="J1371" s="333" t="s">
        <v>5179</v>
      </c>
      <c r="K1371" s="333" t="s">
        <v>5193</v>
      </c>
      <c r="L1371" s="510">
        <v>9.4</v>
      </c>
      <c r="M1371" s="330">
        <f>ROUND(SUMIF(Anlagenbewegungsdaten_AV!B:B,A1371,Anlagenbewegungsdaten_AV!C:C),3)</f>
        <v>0</v>
      </c>
      <c r="N1371" s="328">
        <f>IF(ISBLANK(L1371),ROUND(SUMIF(Anlagenbewegungsdaten_AV!B:B,A1371,Anlagenbewegungsdaten_AV!D:D),2),ROUND(M1371*L1371%,2))</f>
        <v>0</v>
      </c>
      <c r="O1371" s="328">
        <f>ROUND(N1371-SUMIF(Anlagenbewegungsdaten_AV!B:B,A1371,Anlagenbewegungsdaten_AV!D:D),3)</f>
        <v>0</v>
      </c>
    </row>
    <row r="1372" spans="1:15" ht="15" customHeight="1" x14ac:dyDescent="0.25">
      <c r="A1372" s="260" t="s">
        <v>2550</v>
      </c>
      <c r="B1372" s="165" t="s">
        <v>2108</v>
      </c>
      <c r="C1372" s="166" t="s">
        <v>4044</v>
      </c>
      <c r="D1372" s="177" t="s">
        <v>1830</v>
      </c>
      <c r="E1372" s="165" t="s">
        <v>2486</v>
      </c>
      <c r="F1372" s="180">
        <v>13.75</v>
      </c>
      <c r="G1372" s="331">
        <f>ROUND(SUMIF(Anlagenbewegungsdaten!B:B,A1372,Anlagenbewegungsdaten!C:C),3)</f>
        <v>0</v>
      </c>
      <c r="H1372" s="332">
        <f>IF(ISBLANK(F1372),ROUND(SUMIF(Anlagenbewegungsdaten!B:B,A1372,Anlagenbewegungsdaten!D:D),2),ROUND(G1372*F1372%,2))</f>
        <v>0</v>
      </c>
      <c r="I1372" s="332">
        <f>ROUND((H1372-SUMIF(Anlagenbewegungsdaten!$B:$B,A1372,Anlagenbewegungsdaten!D:D)),3)</f>
        <v>0</v>
      </c>
      <c r="J1372" s="333" t="s">
        <v>5179</v>
      </c>
      <c r="K1372" s="333" t="s">
        <v>5193</v>
      </c>
      <c r="L1372" s="510">
        <v>11</v>
      </c>
      <c r="M1372" s="330">
        <f>ROUND(SUMIF(Anlagenbewegungsdaten_AV!B:B,A1372,Anlagenbewegungsdaten_AV!C:C),3)</f>
        <v>0</v>
      </c>
      <c r="N1372" s="328">
        <f>IF(ISBLANK(L1372),ROUND(SUMIF(Anlagenbewegungsdaten_AV!B:B,A1372,Anlagenbewegungsdaten_AV!D:D),2),ROUND(M1372*L1372%,2))</f>
        <v>0</v>
      </c>
      <c r="O1372" s="328">
        <f>ROUND(N1372-SUMIF(Anlagenbewegungsdaten_AV!B:B,A1372,Anlagenbewegungsdaten_AV!D:D),3)</f>
        <v>0</v>
      </c>
    </row>
    <row r="1373" spans="1:15" ht="15" customHeight="1" x14ac:dyDescent="0.25">
      <c r="A1373" s="261" t="s">
        <v>314</v>
      </c>
      <c r="B1373" s="171" t="s">
        <v>2108</v>
      </c>
      <c r="C1373" s="172" t="s">
        <v>4044</v>
      </c>
      <c r="D1373" s="172" t="s">
        <v>1832</v>
      </c>
      <c r="E1373" s="172" t="s">
        <v>1560</v>
      </c>
      <c r="F1373" s="287">
        <v>14.75</v>
      </c>
      <c r="G1373" s="331">
        <f>ROUND(SUMIF(Anlagenbewegungsdaten!B:B,A1373,Anlagenbewegungsdaten!C:C),3)</f>
        <v>0</v>
      </c>
      <c r="H1373" s="332">
        <f>IF(ISBLANK(F1373),ROUND(SUMIF(Anlagenbewegungsdaten!B:B,A1373,Anlagenbewegungsdaten!D:D),2),ROUND(G1373*F1373%,2))</f>
        <v>0</v>
      </c>
      <c r="I1373" s="332">
        <f>ROUND((H1373-SUMIF(Anlagenbewegungsdaten!$B:$B,A1373,Anlagenbewegungsdaten!D:D)),3)</f>
        <v>0</v>
      </c>
      <c r="J1373" s="333" t="s">
        <v>5179</v>
      </c>
      <c r="K1373" s="333" t="s">
        <v>5193</v>
      </c>
      <c r="L1373" s="510">
        <v>11.8</v>
      </c>
      <c r="M1373" s="330">
        <f>ROUND(SUMIF(Anlagenbewegungsdaten_AV!B:B,A1373,Anlagenbewegungsdaten_AV!C:C),3)</f>
        <v>0</v>
      </c>
      <c r="N1373" s="328">
        <f>IF(ISBLANK(L1373),ROUND(SUMIF(Anlagenbewegungsdaten_AV!B:B,A1373,Anlagenbewegungsdaten_AV!D:D),2),ROUND(M1373*L1373%,2))</f>
        <v>0</v>
      </c>
      <c r="O1373" s="328">
        <f>ROUND(N1373-SUMIF(Anlagenbewegungsdaten_AV!B:B,A1373,Anlagenbewegungsdaten_AV!D:D),3)</f>
        <v>0</v>
      </c>
    </row>
    <row r="1374" spans="1:15" ht="15" customHeight="1" x14ac:dyDescent="0.25">
      <c r="A1374" s="261" t="s">
        <v>315</v>
      </c>
      <c r="B1374" s="171" t="s">
        <v>2108</v>
      </c>
      <c r="C1374" s="171" t="s">
        <v>4044</v>
      </c>
      <c r="D1374" s="172" t="s">
        <v>1834</v>
      </c>
      <c r="E1374" s="171" t="s">
        <v>1563</v>
      </c>
      <c r="F1374" s="287">
        <v>14.75</v>
      </c>
      <c r="G1374" s="331">
        <f>ROUND(SUMIF(Anlagenbewegungsdaten!B:B,A1374,Anlagenbewegungsdaten!C:C),3)</f>
        <v>0</v>
      </c>
      <c r="H1374" s="332">
        <f>IF(ISBLANK(F1374),ROUND(SUMIF(Anlagenbewegungsdaten!B:B,A1374,Anlagenbewegungsdaten!D:D),2),ROUND(G1374*F1374%,2))</f>
        <v>0</v>
      </c>
      <c r="I1374" s="332">
        <f>ROUND((H1374-SUMIF(Anlagenbewegungsdaten!$B:$B,A1374,Anlagenbewegungsdaten!D:D)),3)</f>
        <v>0</v>
      </c>
      <c r="J1374" s="333" t="s">
        <v>5179</v>
      </c>
      <c r="K1374" s="333" t="s">
        <v>5193</v>
      </c>
      <c r="L1374" s="510">
        <v>11.8</v>
      </c>
      <c r="M1374" s="330">
        <f>ROUND(SUMIF(Anlagenbewegungsdaten_AV!B:B,A1374,Anlagenbewegungsdaten_AV!C:C),3)</f>
        <v>0</v>
      </c>
      <c r="N1374" s="328">
        <f>IF(ISBLANK(L1374),ROUND(SUMIF(Anlagenbewegungsdaten_AV!B:B,A1374,Anlagenbewegungsdaten_AV!D:D),2),ROUND(M1374*L1374%,2))</f>
        <v>0</v>
      </c>
      <c r="O1374" s="328">
        <f>ROUND(N1374-SUMIF(Anlagenbewegungsdaten_AV!B:B,A1374,Anlagenbewegungsdaten_AV!D:D),3)</f>
        <v>0</v>
      </c>
    </row>
    <row r="1375" spans="1:15" ht="15" customHeight="1" x14ac:dyDescent="0.25">
      <c r="A1375" s="261" t="s">
        <v>2823</v>
      </c>
      <c r="B1375" s="171" t="s">
        <v>2108</v>
      </c>
      <c r="C1375" s="171" t="s">
        <v>4044</v>
      </c>
      <c r="D1375" s="172" t="s">
        <v>2750</v>
      </c>
      <c r="E1375" s="171" t="s">
        <v>2576</v>
      </c>
      <c r="F1375" s="287">
        <v>14.72</v>
      </c>
      <c r="G1375" s="331">
        <f>ROUND(SUMIF(Anlagenbewegungsdaten!B:B,A1375,Anlagenbewegungsdaten!C:C),3)</f>
        <v>0</v>
      </c>
      <c r="H1375" s="332">
        <f>IF(ISBLANK(F1375),ROUND(SUMIF(Anlagenbewegungsdaten!B:B,A1375,Anlagenbewegungsdaten!D:D),2),ROUND(G1375*F1375%,2))</f>
        <v>0</v>
      </c>
      <c r="I1375" s="332">
        <f>ROUND((H1375-SUMIF(Anlagenbewegungsdaten!$B:$B,A1375,Anlagenbewegungsdaten!D:D)),3)</f>
        <v>0</v>
      </c>
      <c r="J1375" s="333" t="s">
        <v>5179</v>
      </c>
      <c r="K1375" s="333" t="s">
        <v>5193</v>
      </c>
      <c r="L1375" s="510">
        <v>11.78</v>
      </c>
      <c r="M1375" s="330">
        <f>ROUND(SUMIF(Anlagenbewegungsdaten_AV!B:B,A1375,Anlagenbewegungsdaten_AV!C:C),3)</f>
        <v>0</v>
      </c>
      <c r="N1375" s="328">
        <f>IF(ISBLANK(L1375),ROUND(SUMIF(Anlagenbewegungsdaten_AV!B:B,A1375,Anlagenbewegungsdaten_AV!D:D),2),ROUND(M1375*L1375%,2))</f>
        <v>0</v>
      </c>
      <c r="O1375" s="328">
        <f>ROUND(N1375-SUMIF(Anlagenbewegungsdaten_AV!B:B,A1375,Anlagenbewegungsdaten_AV!D:D),3)</f>
        <v>0</v>
      </c>
    </row>
    <row r="1376" spans="1:15" ht="15" customHeight="1" x14ac:dyDescent="0.25">
      <c r="A1376" s="261" t="s">
        <v>3567</v>
      </c>
      <c r="B1376" s="171" t="s">
        <v>2108</v>
      </c>
      <c r="C1376" s="171" t="s">
        <v>4044</v>
      </c>
      <c r="D1376" s="172" t="s">
        <v>3494</v>
      </c>
      <c r="E1376" s="171" t="s">
        <v>3320</v>
      </c>
      <c r="F1376" s="287">
        <v>14.69</v>
      </c>
      <c r="G1376" s="331">
        <f>ROUND(SUMIF(Anlagenbewegungsdaten!B:B,A1376,Anlagenbewegungsdaten!C:C),3)</f>
        <v>0</v>
      </c>
      <c r="H1376" s="332">
        <f>IF(ISBLANK(F1376),ROUND(SUMIF(Anlagenbewegungsdaten!B:B,A1376,Anlagenbewegungsdaten!D:D),2),ROUND(G1376*F1376%,2))</f>
        <v>0</v>
      </c>
      <c r="I1376" s="332">
        <f>ROUND((H1376-SUMIF(Anlagenbewegungsdaten!$B:$B,A1376,Anlagenbewegungsdaten!D:D)),3)</f>
        <v>0</v>
      </c>
      <c r="J1376" s="333" t="s">
        <v>5179</v>
      </c>
      <c r="K1376" s="333" t="s">
        <v>5193</v>
      </c>
      <c r="L1376" s="510">
        <v>11.75</v>
      </c>
      <c r="M1376" s="330">
        <f>ROUND(SUMIF(Anlagenbewegungsdaten_AV!B:B,A1376,Anlagenbewegungsdaten_AV!C:C),3)</f>
        <v>0</v>
      </c>
      <c r="N1376" s="328">
        <f>IF(ISBLANK(L1376),ROUND(SUMIF(Anlagenbewegungsdaten_AV!B:B,A1376,Anlagenbewegungsdaten_AV!D:D),2),ROUND(M1376*L1376%,2))</f>
        <v>0</v>
      </c>
      <c r="O1376" s="328">
        <f>ROUND(N1376-SUMIF(Anlagenbewegungsdaten_AV!B:B,A1376,Anlagenbewegungsdaten_AV!D:D),3)</f>
        <v>0</v>
      </c>
    </row>
    <row r="1377" spans="1:15" ht="15" customHeight="1" x14ac:dyDescent="0.25">
      <c r="A1377" s="273" t="s">
        <v>4342</v>
      </c>
      <c r="B1377" s="192" t="s">
        <v>2108</v>
      </c>
      <c r="C1377" s="192" t="s">
        <v>4044</v>
      </c>
      <c r="D1377" s="191" t="s">
        <v>4268</v>
      </c>
      <c r="E1377" s="192" t="s">
        <v>4093</v>
      </c>
      <c r="F1377" s="288">
        <v>14.66</v>
      </c>
      <c r="G1377" s="331">
        <f>ROUND(SUMIF(Anlagenbewegungsdaten!B:B,A1377,Anlagenbewegungsdaten!C:C),3)</f>
        <v>0</v>
      </c>
      <c r="H1377" s="332">
        <f>IF(ISBLANK(F1377),ROUND(SUMIF(Anlagenbewegungsdaten!B:B,A1377,Anlagenbewegungsdaten!D:D),2),ROUND(G1377*F1377%,2))</f>
        <v>0</v>
      </c>
      <c r="I1377" s="332">
        <f>ROUND((H1377-SUMIF(Anlagenbewegungsdaten!$B:$B,A1377,Anlagenbewegungsdaten!D:D)),3)</f>
        <v>0</v>
      </c>
      <c r="J1377" s="333" t="s">
        <v>5179</v>
      </c>
      <c r="K1377" s="333" t="s">
        <v>5193</v>
      </c>
      <c r="L1377" s="510">
        <v>11.73</v>
      </c>
      <c r="M1377" s="330">
        <f>ROUND(SUMIF(Anlagenbewegungsdaten_AV!B:B,A1377,Anlagenbewegungsdaten_AV!C:C),3)</f>
        <v>0</v>
      </c>
      <c r="N1377" s="328">
        <f>IF(ISBLANK(L1377),ROUND(SUMIF(Anlagenbewegungsdaten_AV!B:B,A1377,Anlagenbewegungsdaten_AV!D:D),2),ROUND(M1377*L1377%,2))</f>
        <v>0</v>
      </c>
      <c r="O1377" s="328">
        <f>ROUND(N1377-SUMIF(Anlagenbewegungsdaten_AV!B:B,A1377,Anlagenbewegungsdaten_AV!D:D),3)</f>
        <v>0</v>
      </c>
    </row>
    <row r="1378" spans="1:15" ht="15" customHeight="1" x14ac:dyDescent="0.25">
      <c r="A1378" s="261" t="s">
        <v>316</v>
      </c>
      <c r="B1378" s="171" t="s">
        <v>2108</v>
      </c>
      <c r="C1378" s="171" t="s">
        <v>4044</v>
      </c>
      <c r="D1378" s="172" t="s">
        <v>1836</v>
      </c>
      <c r="E1378" s="171" t="s">
        <v>2483</v>
      </c>
      <c r="F1378" s="287">
        <v>12.75</v>
      </c>
      <c r="G1378" s="331">
        <f>ROUND(SUMIF(Anlagenbewegungsdaten!B:B,A1378,Anlagenbewegungsdaten!C:C),3)</f>
        <v>0</v>
      </c>
      <c r="H1378" s="332">
        <f>IF(ISBLANK(F1378),ROUND(SUMIF(Anlagenbewegungsdaten!B:B,A1378,Anlagenbewegungsdaten!D:D),2),ROUND(G1378*F1378%,2))</f>
        <v>0</v>
      </c>
      <c r="I1378" s="332">
        <f>ROUND((H1378-SUMIF(Anlagenbewegungsdaten!$B:$B,A1378,Anlagenbewegungsdaten!D:D)),3)</f>
        <v>0</v>
      </c>
      <c r="J1378" s="333" t="s">
        <v>5179</v>
      </c>
      <c r="K1378" s="333" t="s">
        <v>5193</v>
      </c>
      <c r="L1378" s="510">
        <v>10.199999999999999</v>
      </c>
      <c r="M1378" s="330">
        <f>ROUND(SUMIF(Anlagenbewegungsdaten_AV!B:B,A1378,Anlagenbewegungsdaten_AV!C:C),3)</f>
        <v>0</v>
      </c>
      <c r="N1378" s="328">
        <f>IF(ISBLANK(L1378),ROUND(SUMIF(Anlagenbewegungsdaten_AV!B:B,A1378,Anlagenbewegungsdaten_AV!D:D),2),ROUND(M1378*L1378%,2))</f>
        <v>0</v>
      </c>
      <c r="O1378" s="328">
        <f>ROUND(N1378-SUMIF(Anlagenbewegungsdaten_AV!B:B,A1378,Anlagenbewegungsdaten_AV!D:D),3)</f>
        <v>0</v>
      </c>
    </row>
    <row r="1379" spans="1:15" ht="15" customHeight="1" x14ac:dyDescent="0.25">
      <c r="A1379" s="261" t="s">
        <v>317</v>
      </c>
      <c r="B1379" s="171" t="s">
        <v>2108</v>
      </c>
      <c r="C1379" s="171" t="s">
        <v>4044</v>
      </c>
      <c r="D1379" s="172" t="s">
        <v>1838</v>
      </c>
      <c r="E1379" s="171" t="s">
        <v>2486</v>
      </c>
      <c r="F1379" s="287">
        <v>14.75</v>
      </c>
      <c r="G1379" s="331">
        <f>ROUND(SUMIF(Anlagenbewegungsdaten!B:B,A1379,Anlagenbewegungsdaten!C:C),3)</f>
        <v>0</v>
      </c>
      <c r="H1379" s="332">
        <f>IF(ISBLANK(F1379),ROUND(SUMIF(Anlagenbewegungsdaten!B:B,A1379,Anlagenbewegungsdaten!D:D),2),ROUND(G1379*F1379%,2))</f>
        <v>0</v>
      </c>
      <c r="I1379" s="332">
        <f>ROUND((H1379-SUMIF(Anlagenbewegungsdaten!$B:$B,A1379,Anlagenbewegungsdaten!D:D)),3)</f>
        <v>0</v>
      </c>
      <c r="J1379" s="333" t="s">
        <v>5179</v>
      </c>
      <c r="K1379" s="333" t="s">
        <v>5193</v>
      </c>
      <c r="L1379" s="510">
        <v>11.8</v>
      </c>
      <c r="M1379" s="330">
        <f>ROUND(SUMIF(Anlagenbewegungsdaten_AV!B:B,A1379,Anlagenbewegungsdaten_AV!C:C),3)</f>
        <v>0</v>
      </c>
      <c r="N1379" s="328">
        <f>IF(ISBLANK(L1379),ROUND(SUMIF(Anlagenbewegungsdaten_AV!B:B,A1379,Anlagenbewegungsdaten_AV!D:D),2),ROUND(M1379*L1379%,2))</f>
        <v>0</v>
      </c>
      <c r="O1379" s="328">
        <f>ROUND(N1379-SUMIF(Anlagenbewegungsdaten_AV!B:B,A1379,Anlagenbewegungsdaten_AV!D:D),3)</f>
        <v>0</v>
      </c>
    </row>
    <row r="1380" spans="1:15" ht="15" customHeight="1" x14ac:dyDescent="0.25">
      <c r="A1380" s="261" t="s">
        <v>318</v>
      </c>
      <c r="B1380" s="171" t="s">
        <v>2108</v>
      </c>
      <c r="C1380" s="172" t="s">
        <v>4044</v>
      </c>
      <c r="D1380" s="172" t="s">
        <v>1840</v>
      </c>
      <c r="E1380" s="172" t="s">
        <v>1560</v>
      </c>
      <c r="F1380" s="287">
        <v>15.75</v>
      </c>
      <c r="G1380" s="331">
        <f>ROUND(SUMIF(Anlagenbewegungsdaten!B:B,A1380,Anlagenbewegungsdaten!C:C),3)</f>
        <v>0</v>
      </c>
      <c r="H1380" s="332">
        <f>IF(ISBLANK(F1380),ROUND(SUMIF(Anlagenbewegungsdaten!B:B,A1380,Anlagenbewegungsdaten!D:D),2),ROUND(G1380*F1380%,2))</f>
        <v>0</v>
      </c>
      <c r="I1380" s="332">
        <f>ROUND((H1380-SUMIF(Anlagenbewegungsdaten!$B:$B,A1380,Anlagenbewegungsdaten!D:D)),3)</f>
        <v>0</v>
      </c>
      <c r="J1380" s="333" t="s">
        <v>5179</v>
      </c>
      <c r="K1380" s="333" t="s">
        <v>5193</v>
      </c>
      <c r="L1380" s="510">
        <v>12.6</v>
      </c>
      <c r="M1380" s="330">
        <f>ROUND(SUMIF(Anlagenbewegungsdaten_AV!B:B,A1380,Anlagenbewegungsdaten_AV!C:C),3)</f>
        <v>0</v>
      </c>
      <c r="N1380" s="328">
        <f>IF(ISBLANK(L1380),ROUND(SUMIF(Anlagenbewegungsdaten_AV!B:B,A1380,Anlagenbewegungsdaten_AV!D:D),2),ROUND(M1380*L1380%,2))</f>
        <v>0</v>
      </c>
      <c r="O1380" s="328">
        <f>ROUND(N1380-SUMIF(Anlagenbewegungsdaten_AV!B:B,A1380,Anlagenbewegungsdaten_AV!D:D),3)</f>
        <v>0</v>
      </c>
    </row>
    <row r="1381" spans="1:15" ht="15" customHeight="1" x14ac:dyDescent="0.25">
      <c r="A1381" s="261" t="s">
        <v>319</v>
      </c>
      <c r="B1381" s="171" t="s">
        <v>2108</v>
      </c>
      <c r="C1381" s="171" t="s">
        <v>4044</v>
      </c>
      <c r="D1381" s="172" t="s">
        <v>1842</v>
      </c>
      <c r="E1381" s="171" t="s">
        <v>1563</v>
      </c>
      <c r="F1381" s="287">
        <v>15.75</v>
      </c>
      <c r="G1381" s="331">
        <f>ROUND(SUMIF(Anlagenbewegungsdaten!B:B,A1381,Anlagenbewegungsdaten!C:C),3)</f>
        <v>0</v>
      </c>
      <c r="H1381" s="332">
        <f>IF(ISBLANK(F1381),ROUND(SUMIF(Anlagenbewegungsdaten!B:B,A1381,Anlagenbewegungsdaten!D:D),2),ROUND(G1381*F1381%,2))</f>
        <v>0</v>
      </c>
      <c r="I1381" s="332">
        <f>ROUND((H1381-SUMIF(Anlagenbewegungsdaten!$B:$B,A1381,Anlagenbewegungsdaten!D:D)),3)</f>
        <v>0</v>
      </c>
      <c r="J1381" s="333" t="s">
        <v>5179</v>
      </c>
      <c r="K1381" s="333" t="s">
        <v>5193</v>
      </c>
      <c r="L1381" s="510">
        <v>12.6</v>
      </c>
      <c r="M1381" s="330">
        <f>ROUND(SUMIF(Anlagenbewegungsdaten_AV!B:B,A1381,Anlagenbewegungsdaten_AV!C:C),3)</f>
        <v>0</v>
      </c>
      <c r="N1381" s="328">
        <f>IF(ISBLANK(L1381),ROUND(SUMIF(Anlagenbewegungsdaten_AV!B:B,A1381,Anlagenbewegungsdaten_AV!D:D),2),ROUND(M1381*L1381%,2))</f>
        <v>0</v>
      </c>
      <c r="O1381" s="328">
        <f>ROUND(N1381-SUMIF(Anlagenbewegungsdaten_AV!B:B,A1381,Anlagenbewegungsdaten_AV!D:D),3)</f>
        <v>0</v>
      </c>
    </row>
    <row r="1382" spans="1:15" ht="15" customHeight="1" x14ac:dyDescent="0.25">
      <c r="A1382" s="261" t="s">
        <v>2824</v>
      </c>
      <c r="B1382" s="171" t="s">
        <v>2108</v>
      </c>
      <c r="C1382" s="171" t="s">
        <v>4044</v>
      </c>
      <c r="D1382" s="172" t="s">
        <v>2752</v>
      </c>
      <c r="E1382" s="171" t="s">
        <v>2576</v>
      </c>
      <c r="F1382" s="287">
        <v>15.72</v>
      </c>
      <c r="G1382" s="331">
        <f>ROUND(SUMIF(Anlagenbewegungsdaten!B:B,A1382,Anlagenbewegungsdaten!C:C),3)</f>
        <v>0</v>
      </c>
      <c r="H1382" s="332">
        <f>IF(ISBLANK(F1382),ROUND(SUMIF(Anlagenbewegungsdaten!B:B,A1382,Anlagenbewegungsdaten!D:D),2),ROUND(G1382*F1382%,2))</f>
        <v>0</v>
      </c>
      <c r="I1382" s="332">
        <f>ROUND((H1382-SUMIF(Anlagenbewegungsdaten!$B:$B,A1382,Anlagenbewegungsdaten!D:D)),3)</f>
        <v>0</v>
      </c>
      <c r="J1382" s="333" t="s">
        <v>5179</v>
      </c>
      <c r="K1382" s="333" t="s">
        <v>5193</v>
      </c>
      <c r="L1382" s="510">
        <v>12.58</v>
      </c>
      <c r="M1382" s="330">
        <f>ROUND(SUMIF(Anlagenbewegungsdaten_AV!B:B,A1382,Anlagenbewegungsdaten_AV!C:C),3)</f>
        <v>0</v>
      </c>
      <c r="N1382" s="328">
        <f>IF(ISBLANK(L1382),ROUND(SUMIF(Anlagenbewegungsdaten_AV!B:B,A1382,Anlagenbewegungsdaten_AV!D:D),2),ROUND(M1382*L1382%,2))</f>
        <v>0</v>
      </c>
      <c r="O1382" s="328">
        <f>ROUND(N1382-SUMIF(Anlagenbewegungsdaten_AV!B:B,A1382,Anlagenbewegungsdaten_AV!D:D),3)</f>
        <v>0</v>
      </c>
    </row>
    <row r="1383" spans="1:15" ht="15" customHeight="1" x14ac:dyDescent="0.25">
      <c r="A1383" s="261" t="s">
        <v>3568</v>
      </c>
      <c r="B1383" s="171" t="s">
        <v>2108</v>
      </c>
      <c r="C1383" s="171" t="s">
        <v>4044</v>
      </c>
      <c r="D1383" s="172" t="s">
        <v>3496</v>
      </c>
      <c r="E1383" s="171" t="s">
        <v>3320</v>
      </c>
      <c r="F1383" s="287">
        <v>15.69</v>
      </c>
      <c r="G1383" s="331">
        <f>ROUND(SUMIF(Anlagenbewegungsdaten!B:B,A1383,Anlagenbewegungsdaten!C:C),3)</f>
        <v>0</v>
      </c>
      <c r="H1383" s="332">
        <f>IF(ISBLANK(F1383),ROUND(SUMIF(Anlagenbewegungsdaten!B:B,A1383,Anlagenbewegungsdaten!D:D),2),ROUND(G1383*F1383%,2))</f>
        <v>0</v>
      </c>
      <c r="I1383" s="332">
        <f>ROUND((H1383-SUMIF(Anlagenbewegungsdaten!$B:$B,A1383,Anlagenbewegungsdaten!D:D)),3)</f>
        <v>0</v>
      </c>
      <c r="J1383" s="333" t="s">
        <v>5179</v>
      </c>
      <c r="K1383" s="333" t="s">
        <v>5193</v>
      </c>
      <c r="L1383" s="510">
        <v>12.55</v>
      </c>
      <c r="M1383" s="330">
        <f>ROUND(SUMIF(Anlagenbewegungsdaten_AV!B:B,A1383,Anlagenbewegungsdaten_AV!C:C),3)</f>
        <v>0</v>
      </c>
      <c r="N1383" s="328">
        <f>IF(ISBLANK(L1383),ROUND(SUMIF(Anlagenbewegungsdaten_AV!B:B,A1383,Anlagenbewegungsdaten_AV!D:D),2),ROUND(M1383*L1383%,2))</f>
        <v>0</v>
      </c>
      <c r="O1383" s="328">
        <f>ROUND(N1383-SUMIF(Anlagenbewegungsdaten_AV!B:B,A1383,Anlagenbewegungsdaten_AV!D:D),3)</f>
        <v>0</v>
      </c>
    </row>
    <row r="1384" spans="1:15" ht="15" customHeight="1" x14ac:dyDescent="0.25">
      <c r="A1384" s="273" t="s">
        <v>4343</v>
      </c>
      <c r="B1384" s="192" t="s">
        <v>2108</v>
      </c>
      <c r="C1384" s="192" t="s">
        <v>4044</v>
      </c>
      <c r="D1384" s="191" t="s">
        <v>4270</v>
      </c>
      <c r="E1384" s="192" t="s">
        <v>4093</v>
      </c>
      <c r="F1384" s="288">
        <v>15.66</v>
      </c>
      <c r="G1384" s="331">
        <f>ROUND(SUMIF(Anlagenbewegungsdaten!B:B,A1384,Anlagenbewegungsdaten!C:C),3)</f>
        <v>0</v>
      </c>
      <c r="H1384" s="332">
        <f>IF(ISBLANK(F1384),ROUND(SUMIF(Anlagenbewegungsdaten!B:B,A1384,Anlagenbewegungsdaten!D:D),2),ROUND(G1384*F1384%,2))</f>
        <v>0</v>
      </c>
      <c r="I1384" s="332">
        <f>ROUND((H1384-SUMIF(Anlagenbewegungsdaten!$B:$B,A1384,Anlagenbewegungsdaten!D:D)),3)</f>
        <v>0</v>
      </c>
      <c r="J1384" s="333" t="s">
        <v>5179</v>
      </c>
      <c r="K1384" s="333" t="s">
        <v>5193</v>
      </c>
      <c r="L1384" s="510">
        <v>12.53</v>
      </c>
      <c r="M1384" s="330">
        <f>ROUND(SUMIF(Anlagenbewegungsdaten_AV!B:B,A1384,Anlagenbewegungsdaten_AV!C:C),3)</f>
        <v>0</v>
      </c>
      <c r="N1384" s="328">
        <f>IF(ISBLANK(L1384),ROUND(SUMIF(Anlagenbewegungsdaten_AV!B:B,A1384,Anlagenbewegungsdaten_AV!D:D),2),ROUND(M1384*L1384%,2))</f>
        <v>0</v>
      </c>
      <c r="O1384" s="328">
        <f>ROUND(N1384-SUMIF(Anlagenbewegungsdaten_AV!B:B,A1384,Anlagenbewegungsdaten_AV!D:D),3)</f>
        <v>0</v>
      </c>
    </row>
    <row r="1385" spans="1:15" ht="15" customHeight="1" x14ac:dyDescent="0.25">
      <c r="A1385" s="260" t="s">
        <v>2551</v>
      </c>
      <c r="B1385" s="165" t="s">
        <v>2108</v>
      </c>
      <c r="C1385" s="166" t="s">
        <v>4044</v>
      </c>
      <c r="D1385" s="177" t="s">
        <v>2509</v>
      </c>
      <c r="E1385" s="165" t="s">
        <v>2483</v>
      </c>
      <c r="F1385" s="180">
        <v>17.75</v>
      </c>
      <c r="G1385" s="331">
        <f>ROUND(SUMIF(Anlagenbewegungsdaten!B:B,A1385,Anlagenbewegungsdaten!C:C),3)</f>
        <v>0</v>
      </c>
      <c r="H1385" s="332">
        <f>IF(ISBLANK(F1385),ROUND(SUMIF(Anlagenbewegungsdaten!B:B,A1385,Anlagenbewegungsdaten!D:D),2),ROUND(G1385*F1385%,2))</f>
        <v>0</v>
      </c>
      <c r="I1385" s="332">
        <f>ROUND((H1385-SUMIF(Anlagenbewegungsdaten!$B:$B,A1385,Anlagenbewegungsdaten!D:D)),3)</f>
        <v>0</v>
      </c>
      <c r="J1385" s="333" t="s">
        <v>5179</v>
      </c>
      <c r="K1385" s="333" t="s">
        <v>5193</v>
      </c>
      <c r="L1385" s="510">
        <v>14.2</v>
      </c>
      <c r="M1385" s="330">
        <f>ROUND(SUMIF(Anlagenbewegungsdaten_AV!B:B,A1385,Anlagenbewegungsdaten_AV!C:C),3)</f>
        <v>0</v>
      </c>
      <c r="N1385" s="328">
        <f>IF(ISBLANK(L1385),ROUND(SUMIF(Anlagenbewegungsdaten_AV!B:B,A1385,Anlagenbewegungsdaten_AV!D:D),2),ROUND(M1385*L1385%,2))</f>
        <v>0</v>
      </c>
      <c r="O1385" s="328">
        <f>ROUND(N1385-SUMIF(Anlagenbewegungsdaten_AV!B:B,A1385,Anlagenbewegungsdaten_AV!D:D),3)</f>
        <v>0</v>
      </c>
    </row>
    <row r="1386" spans="1:15" ht="15" customHeight="1" x14ac:dyDescent="0.25">
      <c r="A1386" s="260" t="s">
        <v>2552</v>
      </c>
      <c r="B1386" s="165" t="s">
        <v>2108</v>
      </c>
      <c r="C1386" s="166" t="s">
        <v>4044</v>
      </c>
      <c r="D1386" s="165" t="s">
        <v>2511</v>
      </c>
      <c r="E1386" s="165" t="s">
        <v>2486</v>
      </c>
      <c r="F1386" s="180">
        <v>19.75</v>
      </c>
      <c r="G1386" s="331">
        <f>ROUND(SUMIF(Anlagenbewegungsdaten!B:B,A1386,Anlagenbewegungsdaten!C:C),3)</f>
        <v>0</v>
      </c>
      <c r="H1386" s="332">
        <f>IF(ISBLANK(F1386),ROUND(SUMIF(Anlagenbewegungsdaten!B:B,A1386,Anlagenbewegungsdaten!D:D),2),ROUND(G1386*F1386%,2))</f>
        <v>0</v>
      </c>
      <c r="I1386" s="332">
        <f>ROUND((H1386-SUMIF(Anlagenbewegungsdaten!$B:$B,A1386,Anlagenbewegungsdaten!D:D)),3)</f>
        <v>0</v>
      </c>
      <c r="J1386" s="333" t="s">
        <v>5179</v>
      </c>
      <c r="K1386" s="333" t="s">
        <v>5193</v>
      </c>
      <c r="L1386" s="510">
        <v>15.8</v>
      </c>
      <c r="M1386" s="330">
        <f>ROUND(SUMIF(Anlagenbewegungsdaten_AV!B:B,A1386,Anlagenbewegungsdaten_AV!C:C),3)</f>
        <v>0</v>
      </c>
      <c r="N1386" s="328">
        <f>IF(ISBLANK(L1386),ROUND(SUMIF(Anlagenbewegungsdaten_AV!B:B,A1386,Anlagenbewegungsdaten_AV!D:D),2),ROUND(M1386*L1386%,2))</f>
        <v>0</v>
      </c>
      <c r="O1386" s="328">
        <f>ROUND(N1386-SUMIF(Anlagenbewegungsdaten_AV!B:B,A1386,Anlagenbewegungsdaten_AV!D:D),3)</f>
        <v>0</v>
      </c>
    </row>
    <row r="1387" spans="1:15" ht="15" customHeight="1" x14ac:dyDescent="0.25">
      <c r="A1387" s="261" t="s">
        <v>320</v>
      </c>
      <c r="B1387" s="171" t="s">
        <v>2108</v>
      </c>
      <c r="C1387" s="172" t="s">
        <v>4044</v>
      </c>
      <c r="D1387" s="172" t="s">
        <v>1844</v>
      </c>
      <c r="E1387" s="172" t="s">
        <v>1560</v>
      </c>
      <c r="F1387" s="287">
        <v>20.75</v>
      </c>
      <c r="G1387" s="331">
        <f>ROUND(SUMIF(Anlagenbewegungsdaten!B:B,A1387,Anlagenbewegungsdaten!C:C),3)</f>
        <v>0</v>
      </c>
      <c r="H1387" s="332">
        <f>IF(ISBLANK(F1387),ROUND(SUMIF(Anlagenbewegungsdaten!B:B,A1387,Anlagenbewegungsdaten!D:D),2),ROUND(G1387*F1387%,2))</f>
        <v>0</v>
      </c>
      <c r="I1387" s="332">
        <f>ROUND((H1387-SUMIF(Anlagenbewegungsdaten!$B:$B,A1387,Anlagenbewegungsdaten!D:D)),3)</f>
        <v>0</v>
      </c>
      <c r="J1387" s="333" t="s">
        <v>5179</v>
      </c>
      <c r="K1387" s="333" t="s">
        <v>5193</v>
      </c>
      <c r="L1387" s="510">
        <v>16.600000000000001</v>
      </c>
      <c r="M1387" s="330">
        <f>ROUND(SUMIF(Anlagenbewegungsdaten_AV!B:B,A1387,Anlagenbewegungsdaten_AV!C:C),3)</f>
        <v>0</v>
      </c>
      <c r="N1387" s="328">
        <f>IF(ISBLANK(L1387),ROUND(SUMIF(Anlagenbewegungsdaten_AV!B:B,A1387,Anlagenbewegungsdaten_AV!D:D),2),ROUND(M1387*L1387%,2))</f>
        <v>0</v>
      </c>
      <c r="O1387" s="328">
        <f>ROUND(N1387-SUMIF(Anlagenbewegungsdaten_AV!B:B,A1387,Anlagenbewegungsdaten_AV!D:D),3)</f>
        <v>0</v>
      </c>
    </row>
    <row r="1388" spans="1:15" ht="15" customHeight="1" x14ac:dyDescent="0.25">
      <c r="A1388" s="261" t="s">
        <v>321</v>
      </c>
      <c r="B1388" s="171" t="s">
        <v>2108</v>
      </c>
      <c r="C1388" s="171" t="s">
        <v>4044</v>
      </c>
      <c r="D1388" s="172" t="s">
        <v>1846</v>
      </c>
      <c r="E1388" s="171" t="s">
        <v>1563</v>
      </c>
      <c r="F1388" s="287">
        <v>20.75</v>
      </c>
      <c r="G1388" s="331">
        <f>ROUND(SUMIF(Anlagenbewegungsdaten!B:B,A1388,Anlagenbewegungsdaten!C:C),3)</f>
        <v>0</v>
      </c>
      <c r="H1388" s="332">
        <f>IF(ISBLANK(F1388),ROUND(SUMIF(Anlagenbewegungsdaten!B:B,A1388,Anlagenbewegungsdaten!D:D),2),ROUND(G1388*F1388%,2))</f>
        <v>0</v>
      </c>
      <c r="I1388" s="332">
        <f>ROUND((H1388-SUMIF(Anlagenbewegungsdaten!$B:$B,A1388,Anlagenbewegungsdaten!D:D)),3)</f>
        <v>0</v>
      </c>
      <c r="J1388" s="333" t="s">
        <v>5179</v>
      </c>
      <c r="K1388" s="333" t="s">
        <v>5193</v>
      </c>
      <c r="L1388" s="510">
        <v>16.600000000000001</v>
      </c>
      <c r="M1388" s="330">
        <f>ROUND(SUMIF(Anlagenbewegungsdaten_AV!B:B,A1388,Anlagenbewegungsdaten_AV!C:C),3)</f>
        <v>0</v>
      </c>
      <c r="N1388" s="328">
        <f>IF(ISBLANK(L1388),ROUND(SUMIF(Anlagenbewegungsdaten_AV!B:B,A1388,Anlagenbewegungsdaten_AV!D:D),2),ROUND(M1388*L1388%,2))</f>
        <v>0</v>
      </c>
      <c r="O1388" s="328">
        <f>ROUND(N1388-SUMIF(Anlagenbewegungsdaten_AV!B:B,A1388,Anlagenbewegungsdaten_AV!D:D),3)</f>
        <v>0</v>
      </c>
    </row>
    <row r="1389" spans="1:15" ht="15" customHeight="1" x14ac:dyDescent="0.25">
      <c r="A1389" s="261" t="s">
        <v>2825</v>
      </c>
      <c r="B1389" s="171" t="s">
        <v>2108</v>
      </c>
      <c r="C1389" s="171" t="s">
        <v>4044</v>
      </c>
      <c r="D1389" s="172" t="s">
        <v>2754</v>
      </c>
      <c r="E1389" s="171" t="s">
        <v>2576</v>
      </c>
      <c r="F1389" s="287">
        <v>20.72</v>
      </c>
      <c r="G1389" s="331">
        <f>ROUND(SUMIF(Anlagenbewegungsdaten!B:B,A1389,Anlagenbewegungsdaten!C:C),3)</f>
        <v>0</v>
      </c>
      <c r="H1389" s="332">
        <f>IF(ISBLANK(F1389),ROUND(SUMIF(Anlagenbewegungsdaten!B:B,A1389,Anlagenbewegungsdaten!D:D),2),ROUND(G1389*F1389%,2))</f>
        <v>0</v>
      </c>
      <c r="I1389" s="332">
        <f>ROUND((H1389-SUMIF(Anlagenbewegungsdaten!$B:$B,A1389,Anlagenbewegungsdaten!D:D)),3)</f>
        <v>0</v>
      </c>
      <c r="J1389" s="333" t="s">
        <v>5179</v>
      </c>
      <c r="K1389" s="333" t="s">
        <v>5193</v>
      </c>
      <c r="L1389" s="510">
        <v>16.579999999999998</v>
      </c>
      <c r="M1389" s="330">
        <f>ROUND(SUMIF(Anlagenbewegungsdaten_AV!B:B,A1389,Anlagenbewegungsdaten_AV!C:C),3)</f>
        <v>0</v>
      </c>
      <c r="N1389" s="328">
        <f>IF(ISBLANK(L1389),ROUND(SUMIF(Anlagenbewegungsdaten_AV!B:B,A1389,Anlagenbewegungsdaten_AV!D:D),2),ROUND(M1389*L1389%,2))</f>
        <v>0</v>
      </c>
      <c r="O1389" s="328">
        <f>ROUND(N1389-SUMIF(Anlagenbewegungsdaten_AV!B:B,A1389,Anlagenbewegungsdaten_AV!D:D),3)</f>
        <v>0</v>
      </c>
    </row>
    <row r="1390" spans="1:15" ht="15" customHeight="1" x14ac:dyDescent="0.25">
      <c r="A1390" s="261" t="s">
        <v>3569</v>
      </c>
      <c r="B1390" s="171" t="s">
        <v>2108</v>
      </c>
      <c r="C1390" s="171" t="s">
        <v>4044</v>
      </c>
      <c r="D1390" s="172" t="s">
        <v>3498</v>
      </c>
      <c r="E1390" s="171" t="s">
        <v>3320</v>
      </c>
      <c r="F1390" s="287">
        <v>20.689999999999998</v>
      </c>
      <c r="G1390" s="331">
        <f>ROUND(SUMIF(Anlagenbewegungsdaten!B:B,A1390,Anlagenbewegungsdaten!C:C),3)</f>
        <v>0</v>
      </c>
      <c r="H1390" s="332">
        <f>IF(ISBLANK(F1390),ROUND(SUMIF(Anlagenbewegungsdaten!B:B,A1390,Anlagenbewegungsdaten!D:D),2),ROUND(G1390*F1390%,2))</f>
        <v>0</v>
      </c>
      <c r="I1390" s="332">
        <f>ROUND((H1390-SUMIF(Anlagenbewegungsdaten!$B:$B,A1390,Anlagenbewegungsdaten!D:D)),3)</f>
        <v>0</v>
      </c>
      <c r="J1390" s="333" t="s">
        <v>5179</v>
      </c>
      <c r="K1390" s="333" t="s">
        <v>5193</v>
      </c>
      <c r="L1390" s="510">
        <v>16.55</v>
      </c>
      <c r="M1390" s="330">
        <f>ROUND(SUMIF(Anlagenbewegungsdaten_AV!B:B,A1390,Anlagenbewegungsdaten_AV!C:C),3)</f>
        <v>0</v>
      </c>
      <c r="N1390" s="328">
        <f>IF(ISBLANK(L1390),ROUND(SUMIF(Anlagenbewegungsdaten_AV!B:B,A1390,Anlagenbewegungsdaten_AV!D:D),2),ROUND(M1390*L1390%,2))</f>
        <v>0</v>
      </c>
      <c r="O1390" s="328">
        <f>ROUND(N1390-SUMIF(Anlagenbewegungsdaten_AV!B:B,A1390,Anlagenbewegungsdaten_AV!D:D),3)</f>
        <v>0</v>
      </c>
    </row>
    <row r="1391" spans="1:15" ht="15" customHeight="1" x14ac:dyDescent="0.25">
      <c r="A1391" s="273" t="s">
        <v>4344</v>
      </c>
      <c r="B1391" s="192" t="s">
        <v>2108</v>
      </c>
      <c r="C1391" s="192" t="s">
        <v>4044</v>
      </c>
      <c r="D1391" s="191" t="s">
        <v>4272</v>
      </c>
      <c r="E1391" s="192" t="s">
        <v>4093</v>
      </c>
      <c r="F1391" s="288">
        <v>20.66</v>
      </c>
      <c r="G1391" s="331">
        <f>ROUND(SUMIF(Anlagenbewegungsdaten!B:B,A1391,Anlagenbewegungsdaten!C:C),3)</f>
        <v>0</v>
      </c>
      <c r="H1391" s="332">
        <f>IF(ISBLANK(F1391),ROUND(SUMIF(Anlagenbewegungsdaten!B:B,A1391,Anlagenbewegungsdaten!D:D),2),ROUND(G1391*F1391%,2))</f>
        <v>0</v>
      </c>
      <c r="I1391" s="332">
        <f>ROUND((H1391-SUMIF(Anlagenbewegungsdaten!$B:$B,A1391,Anlagenbewegungsdaten!D:D)),3)</f>
        <v>0</v>
      </c>
      <c r="J1391" s="333" t="s">
        <v>5179</v>
      </c>
      <c r="K1391" s="333" t="s">
        <v>5193</v>
      </c>
      <c r="L1391" s="510">
        <v>16.53</v>
      </c>
      <c r="M1391" s="330">
        <f>ROUND(SUMIF(Anlagenbewegungsdaten_AV!B:B,A1391,Anlagenbewegungsdaten_AV!C:C),3)</f>
        <v>0</v>
      </c>
      <c r="N1391" s="328">
        <f>IF(ISBLANK(L1391),ROUND(SUMIF(Anlagenbewegungsdaten_AV!B:B,A1391,Anlagenbewegungsdaten_AV!D:D),2),ROUND(M1391*L1391%,2))</f>
        <v>0</v>
      </c>
      <c r="O1391" s="328">
        <f>ROUND(N1391-SUMIF(Anlagenbewegungsdaten_AV!B:B,A1391,Anlagenbewegungsdaten_AV!D:D),3)</f>
        <v>0</v>
      </c>
    </row>
    <row r="1392" spans="1:15" ht="15" customHeight="1" x14ac:dyDescent="0.25">
      <c r="A1392" s="261" t="s">
        <v>322</v>
      </c>
      <c r="B1392" s="171" t="s">
        <v>2108</v>
      </c>
      <c r="C1392" s="171" t="s">
        <v>4044</v>
      </c>
      <c r="D1392" s="172" t="s">
        <v>1848</v>
      </c>
      <c r="E1392" s="171" t="s">
        <v>2483</v>
      </c>
      <c r="F1392" s="287">
        <v>18.75</v>
      </c>
      <c r="G1392" s="331">
        <f>ROUND(SUMIF(Anlagenbewegungsdaten!B:B,A1392,Anlagenbewegungsdaten!C:C),3)</f>
        <v>0</v>
      </c>
      <c r="H1392" s="332">
        <f>IF(ISBLANK(F1392),ROUND(SUMIF(Anlagenbewegungsdaten!B:B,A1392,Anlagenbewegungsdaten!D:D),2),ROUND(G1392*F1392%,2))</f>
        <v>0</v>
      </c>
      <c r="I1392" s="332">
        <f>ROUND((H1392-SUMIF(Anlagenbewegungsdaten!$B:$B,A1392,Anlagenbewegungsdaten!D:D)),3)</f>
        <v>0</v>
      </c>
      <c r="J1392" s="333" t="s">
        <v>5179</v>
      </c>
      <c r="K1392" s="333" t="s">
        <v>5193</v>
      </c>
      <c r="L1392" s="510">
        <v>15</v>
      </c>
      <c r="M1392" s="330">
        <f>ROUND(SUMIF(Anlagenbewegungsdaten_AV!B:B,A1392,Anlagenbewegungsdaten_AV!C:C),3)</f>
        <v>0</v>
      </c>
      <c r="N1392" s="328">
        <f>IF(ISBLANK(L1392),ROUND(SUMIF(Anlagenbewegungsdaten_AV!B:B,A1392,Anlagenbewegungsdaten_AV!D:D),2),ROUND(M1392*L1392%,2))</f>
        <v>0</v>
      </c>
      <c r="O1392" s="328">
        <f>ROUND(N1392-SUMIF(Anlagenbewegungsdaten_AV!B:B,A1392,Anlagenbewegungsdaten_AV!D:D),3)</f>
        <v>0</v>
      </c>
    </row>
    <row r="1393" spans="1:15" ht="15" customHeight="1" x14ac:dyDescent="0.25">
      <c r="A1393" s="261" t="s">
        <v>323</v>
      </c>
      <c r="B1393" s="171" t="s">
        <v>2108</v>
      </c>
      <c r="C1393" s="171" t="s">
        <v>4044</v>
      </c>
      <c r="D1393" s="171" t="s">
        <v>1850</v>
      </c>
      <c r="E1393" s="171" t="s">
        <v>2486</v>
      </c>
      <c r="F1393" s="287">
        <v>20.75</v>
      </c>
      <c r="G1393" s="331">
        <f>ROUND(SUMIF(Anlagenbewegungsdaten!B:B,A1393,Anlagenbewegungsdaten!C:C),3)</f>
        <v>0</v>
      </c>
      <c r="H1393" s="332">
        <f>IF(ISBLANK(F1393),ROUND(SUMIF(Anlagenbewegungsdaten!B:B,A1393,Anlagenbewegungsdaten!D:D),2),ROUND(G1393*F1393%,2))</f>
        <v>0</v>
      </c>
      <c r="I1393" s="332">
        <f>ROUND((H1393-SUMIF(Anlagenbewegungsdaten!$B:$B,A1393,Anlagenbewegungsdaten!D:D)),3)</f>
        <v>0</v>
      </c>
      <c r="J1393" s="333" t="s">
        <v>5179</v>
      </c>
      <c r="K1393" s="333" t="s">
        <v>5193</v>
      </c>
      <c r="L1393" s="510">
        <v>16.600000000000001</v>
      </c>
      <c r="M1393" s="330">
        <f>ROUND(SUMIF(Anlagenbewegungsdaten_AV!B:B,A1393,Anlagenbewegungsdaten_AV!C:C),3)</f>
        <v>0</v>
      </c>
      <c r="N1393" s="328">
        <f>IF(ISBLANK(L1393),ROUND(SUMIF(Anlagenbewegungsdaten_AV!B:B,A1393,Anlagenbewegungsdaten_AV!D:D),2),ROUND(M1393*L1393%,2))</f>
        <v>0</v>
      </c>
      <c r="O1393" s="328">
        <f>ROUND(N1393-SUMIF(Anlagenbewegungsdaten_AV!B:B,A1393,Anlagenbewegungsdaten_AV!D:D),3)</f>
        <v>0</v>
      </c>
    </row>
    <row r="1394" spans="1:15" ht="15" customHeight="1" x14ac:dyDescent="0.25">
      <c r="A1394" s="261" t="s">
        <v>324</v>
      </c>
      <c r="B1394" s="171" t="s">
        <v>2108</v>
      </c>
      <c r="C1394" s="172" t="s">
        <v>4044</v>
      </c>
      <c r="D1394" s="172" t="s">
        <v>1852</v>
      </c>
      <c r="E1394" s="172" t="s">
        <v>1560</v>
      </c>
      <c r="F1394" s="287">
        <v>21.75</v>
      </c>
      <c r="G1394" s="331">
        <f>ROUND(SUMIF(Anlagenbewegungsdaten!B:B,A1394,Anlagenbewegungsdaten!C:C),3)</f>
        <v>0</v>
      </c>
      <c r="H1394" s="332">
        <f>IF(ISBLANK(F1394),ROUND(SUMIF(Anlagenbewegungsdaten!B:B,A1394,Anlagenbewegungsdaten!D:D),2),ROUND(G1394*F1394%,2))</f>
        <v>0</v>
      </c>
      <c r="I1394" s="332">
        <f>ROUND((H1394-SUMIF(Anlagenbewegungsdaten!$B:$B,A1394,Anlagenbewegungsdaten!D:D)),3)</f>
        <v>0</v>
      </c>
      <c r="J1394" s="333" t="s">
        <v>5179</v>
      </c>
      <c r="K1394" s="333" t="s">
        <v>5193</v>
      </c>
      <c r="L1394" s="510">
        <v>17.399999999999999</v>
      </c>
      <c r="M1394" s="330">
        <f>ROUND(SUMIF(Anlagenbewegungsdaten_AV!B:B,A1394,Anlagenbewegungsdaten_AV!C:C),3)</f>
        <v>0</v>
      </c>
      <c r="N1394" s="328">
        <f>IF(ISBLANK(L1394),ROUND(SUMIF(Anlagenbewegungsdaten_AV!B:B,A1394,Anlagenbewegungsdaten_AV!D:D),2),ROUND(M1394*L1394%,2))</f>
        <v>0</v>
      </c>
      <c r="O1394" s="328">
        <f>ROUND(N1394-SUMIF(Anlagenbewegungsdaten_AV!B:B,A1394,Anlagenbewegungsdaten_AV!D:D),3)</f>
        <v>0</v>
      </c>
    </row>
    <row r="1395" spans="1:15" ht="15" customHeight="1" x14ac:dyDescent="0.25">
      <c r="A1395" s="261" t="s">
        <v>325</v>
      </c>
      <c r="B1395" s="171" t="s">
        <v>2108</v>
      </c>
      <c r="C1395" s="171" t="s">
        <v>4044</v>
      </c>
      <c r="D1395" s="172" t="s">
        <v>1854</v>
      </c>
      <c r="E1395" s="171" t="s">
        <v>1563</v>
      </c>
      <c r="F1395" s="287">
        <v>21.75</v>
      </c>
      <c r="G1395" s="331">
        <f>ROUND(SUMIF(Anlagenbewegungsdaten!B:B,A1395,Anlagenbewegungsdaten!C:C),3)</f>
        <v>0</v>
      </c>
      <c r="H1395" s="332">
        <f>IF(ISBLANK(F1395),ROUND(SUMIF(Anlagenbewegungsdaten!B:B,A1395,Anlagenbewegungsdaten!D:D),2),ROUND(G1395*F1395%,2))</f>
        <v>0</v>
      </c>
      <c r="I1395" s="332">
        <f>ROUND((H1395-SUMIF(Anlagenbewegungsdaten!$B:$B,A1395,Anlagenbewegungsdaten!D:D)),3)</f>
        <v>0</v>
      </c>
      <c r="J1395" s="333" t="s">
        <v>5179</v>
      </c>
      <c r="K1395" s="333" t="s">
        <v>5193</v>
      </c>
      <c r="L1395" s="510">
        <v>17.399999999999999</v>
      </c>
      <c r="M1395" s="330">
        <f>ROUND(SUMIF(Anlagenbewegungsdaten_AV!B:B,A1395,Anlagenbewegungsdaten_AV!C:C),3)</f>
        <v>0</v>
      </c>
      <c r="N1395" s="328">
        <f>IF(ISBLANK(L1395),ROUND(SUMIF(Anlagenbewegungsdaten_AV!B:B,A1395,Anlagenbewegungsdaten_AV!D:D),2),ROUND(M1395*L1395%,2))</f>
        <v>0</v>
      </c>
      <c r="O1395" s="328">
        <f>ROUND(N1395-SUMIF(Anlagenbewegungsdaten_AV!B:B,A1395,Anlagenbewegungsdaten_AV!D:D),3)</f>
        <v>0</v>
      </c>
    </row>
    <row r="1396" spans="1:15" ht="15" customHeight="1" x14ac:dyDescent="0.25">
      <c r="A1396" s="261" t="s">
        <v>2826</v>
      </c>
      <c r="B1396" s="171" t="s">
        <v>2108</v>
      </c>
      <c r="C1396" s="171" t="s">
        <v>4044</v>
      </c>
      <c r="D1396" s="172" t="s">
        <v>2756</v>
      </c>
      <c r="E1396" s="171" t="s">
        <v>2576</v>
      </c>
      <c r="F1396" s="287">
        <v>21.72</v>
      </c>
      <c r="G1396" s="331">
        <f>ROUND(SUMIF(Anlagenbewegungsdaten!B:B,A1396,Anlagenbewegungsdaten!C:C),3)</f>
        <v>0</v>
      </c>
      <c r="H1396" s="332">
        <f>IF(ISBLANK(F1396),ROUND(SUMIF(Anlagenbewegungsdaten!B:B,A1396,Anlagenbewegungsdaten!D:D),2),ROUND(G1396*F1396%,2))</f>
        <v>0</v>
      </c>
      <c r="I1396" s="332">
        <f>ROUND((H1396-SUMIF(Anlagenbewegungsdaten!$B:$B,A1396,Anlagenbewegungsdaten!D:D)),3)</f>
        <v>0</v>
      </c>
      <c r="J1396" s="333" t="s">
        <v>5179</v>
      </c>
      <c r="K1396" s="333" t="s">
        <v>5193</v>
      </c>
      <c r="L1396" s="510">
        <v>17.38</v>
      </c>
      <c r="M1396" s="330">
        <f>ROUND(SUMIF(Anlagenbewegungsdaten_AV!B:B,A1396,Anlagenbewegungsdaten_AV!C:C),3)</f>
        <v>0</v>
      </c>
      <c r="N1396" s="328">
        <f>IF(ISBLANK(L1396),ROUND(SUMIF(Anlagenbewegungsdaten_AV!B:B,A1396,Anlagenbewegungsdaten_AV!D:D),2),ROUND(M1396*L1396%,2))</f>
        <v>0</v>
      </c>
      <c r="O1396" s="328">
        <f>ROUND(N1396-SUMIF(Anlagenbewegungsdaten_AV!B:B,A1396,Anlagenbewegungsdaten_AV!D:D),3)</f>
        <v>0</v>
      </c>
    </row>
    <row r="1397" spans="1:15" ht="15" customHeight="1" x14ac:dyDescent="0.25">
      <c r="A1397" s="261" t="s">
        <v>3570</v>
      </c>
      <c r="B1397" s="171" t="s">
        <v>2108</v>
      </c>
      <c r="C1397" s="171" t="s">
        <v>4044</v>
      </c>
      <c r="D1397" s="172" t="s">
        <v>3500</v>
      </c>
      <c r="E1397" s="171" t="s">
        <v>3320</v>
      </c>
      <c r="F1397" s="287">
        <v>21.689999999999998</v>
      </c>
      <c r="G1397" s="331">
        <f>ROUND(SUMIF(Anlagenbewegungsdaten!B:B,A1397,Anlagenbewegungsdaten!C:C),3)</f>
        <v>0</v>
      </c>
      <c r="H1397" s="332">
        <f>IF(ISBLANK(F1397),ROUND(SUMIF(Anlagenbewegungsdaten!B:B,A1397,Anlagenbewegungsdaten!D:D),2),ROUND(G1397*F1397%,2))</f>
        <v>0</v>
      </c>
      <c r="I1397" s="332">
        <f>ROUND((H1397-SUMIF(Anlagenbewegungsdaten!$B:$B,A1397,Anlagenbewegungsdaten!D:D)),3)</f>
        <v>0</v>
      </c>
      <c r="J1397" s="333" t="s">
        <v>5179</v>
      </c>
      <c r="K1397" s="333" t="s">
        <v>5193</v>
      </c>
      <c r="L1397" s="510">
        <v>17.350000000000001</v>
      </c>
      <c r="M1397" s="330">
        <f>ROUND(SUMIF(Anlagenbewegungsdaten_AV!B:B,A1397,Anlagenbewegungsdaten_AV!C:C),3)</f>
        <v>0</v>
      </c>
      <c r="N1397" s="328">
        <f>IF(ISBLANK(L1397),ROUND(SUMIF(Anlagenbewegungsdaten_AV!B:B,A1397,Anlagenbewegungsdaten_AV!D:D),2),ROUND(M1397*L1397%,2))</f>
        <v>0</v>
      </c>
      <c r="O1397" s="328">
        <f>ROUND(N1397-SUMIF(Anlagenbewegungsdaten_AV!B:B,A1397,Anlagenbewegungsdaten_AV!D:D),3)</f>
        <v>0</v>
      </c>
    </row>
    <row r="1398" spans="1:15" ht="15" customHeight="1" x14ac:dyDescent="0.25">
      <c r="A1398" s="273" t="s">
        <v>4345</v>
      </c>
      <c r="B1398" s="192" t="s">
        <v>2108</v>
      </c>
      <c r="C1398" s="192" t="s">
        <v>4044</v>
      </c>
      <c r="D1398" s="191" t="s">
        <v>4274</v>
      </c>
      <c r="E1398" s="192" t="s">
        <v>4093</v>
      </c>
      <c r="F1398" s="288">
        <v>21.66</v>
      </c>
      <c r="G1398" s="331">
        <f>ROUND(SUMIF(Anlagenbewegungsdaten!B:B,A1398,Anlagenbewegungsdaten!C:C),3)</f>
        <v>0</v>
      </c>
      <c r="H1398" s="332">
        <f>IF(ISBLANK(F1398),ROUND(SUMIF(Anlagenbewegungsdaten!B:B,A1398,Anlagenbewegungsdaten!D:D),2),ROUND(G1398*F1398%,2))</f>
        <v>0</v>
      </c>
      <c r="I1398" s="332">
        <f>ROUND((H1398-SUMIF(Anlagenbewegungsdaten!$B:$B,A1398,Anlagenbewegungsdaten!D:D)),3)</f>
        <v>0</v>
      </c>
      <c r="J1398" s="333" t="s">
        <v>5179</v>
      </c>
      <c r="K1398" s="333" t="s">
        <v>5193</v>
      </c>
      <c r="L1398" s="510">
        <v>17.329999999999998</v>
      </c>
      <c r="M1398" s="330">
        <f>ROUND(SUMIF(Anlagenbewegungsdaten_AV!B:B,A1398,Anlagenbewegungsdaten_AV!C:C),3)</f>
        <v>0</v>
      </c>
      <c r="N1398" s="328">
        <f>IF(ISBLANK(L1398),ROUND(SUMIF(Anlagenbewegungsdaten_AV!B:B,A1398,Anlagenbewegungsdaten_AV!D:D),2),ROUND(M1398*L1398%,2))</f>
        <v>0</v>
      </c>
      <c r="O1398" s="328">
        <f>ROUND(N1398-SUMIF(Anlagenbewegungsdaten_AV!B:B,A1398,Anlagenbewegungsdaten_AV!D:D),3)</f>
        <v>0</v>
      </c>
    </row>
    <row r="1399" spans="1:15" ht="15" customHeight="1" x14ac:dyDescent="0.25">
      <c r="A1399" s="261" t="s">
        <v>326</v>
      </c>
      <c r="B1399" s="172" t="s">
        <v>2108</v>
      </c>
      <c r="C1399" s="172" t="s">
        <v>4044</v>
      </c>
      <c r="D1399" s="172" t="s">
        <v>1856</v>
      </c>
      <c r="E1399" s="172" t="s">
        <v>2483</v>
      </c>
      <c r="F1399" s="287">
        <v>18.75</v>
      </c>
      <c r="G1399" s="331">
        <f>ROUND(SUMIF(Anlagenbewegungsdaten!B:B,A1399,Anlagenbewegungsdaten!C:C),3)</f>
        <v>0</v>
      </c>
      <c r="H1399" s="332">
        <f>IF(ISBLANK(F1399),ROUND(SUMIF(Anlagenbewegungsdaten!B:B,A1399,Anlagenbewegungsdaten!D:D),2),ROUND(G1399*F1399%,2))</f>
        <v>0</v>
      </c>
      <c r="I1399" s="332">
        <f>ROUND((H1399-SUMIF(Anlagenbewegungsdaten!$B:$B,A1399,Anlagenbewegungsdaten!D:D)),3)</f>
        <v>0</v>
      </c>
      <c r="J1399" s="333" t="s">
        <v>5179</v>
      </c>
      <c r="K1399" s="333" t="s">
        <v>5193</v>
      </c>
      <c r="L1399" s="510">
        <v>15</v>
      </c>
      <c r="M1399" s="330">
        <f>ROUND(SUMIF(Anlagenbewegungsdaten_AV!B:B,A1399,Anlagenbewegungsdaten_AV!C:C),3)</f>
        <v>0</v>
      </c>
      <c r="N1399" s="328">
        <f>IF(ISBLANK(L1399),ROUND(SUMIF(Anlagenbewegungsdaten_AV!B:B,A1399,Anlagenbewegungsdaten_AV!D:D),2),ROUND(M1399*L1399%,2))</f>
        <v>0</v>
      </c>
      <c r="O1399" s="328">
        <f>ROUND(N1399-SUMIF(Anlagenbewegungsdaten_AV!B:B,A1399,Anlagenbewegungsdaten_AV!D:D),3)</f>
        <v>0</v>
      </c>
    </row>
    <row r="1400" spans="1:15" ht="15" customHeight="1" x14ac:dyDescent="0.25">
      <c r="A1400" s="261" t="s">
        <v>327</v>
      </c>
      <c r="B1400" s="172" t="s">
        <v>2108</v>
      </c>
      <c r="C1400" s="172" t="s">
        <v>4044</v>
      </c>
      <c r="D1400" s="172" t="s">
        <v>1858</v>
      </c>
      <c r="E1400" s="172" t="s">
        <v>2486</v>
      </c>
      <c r="F1400" s="287">
        <v>20.75</v>
      </c>
      <c r="G1400" s="331">
        <f>ROUND(SUMIF(Anlagenbewegungsdaten!B:B,A1400,Anlagenbewegungsdaten!C:C),3)</f>
        <v>0</v>
      </c>
      <c r="H1400" s="332">
        <f>IF(ISBLANK(F1400),ROUND(SUMIF(Anlagenbewegungsdaten!B:B,A1400,Anlagenbewegungsdaten!D:D),2),ROUND(G1400*F1400%,2))</f>
        <v>0</v>
      </c>
      <c r="I1400" s="332">
        <f>ROUND((H1400-SUMIF(Anlagenbewegungsdaten!$B:$B,A1400,Anlagenbewegungsdaten!D:D)),3)</f>
        <v>0</v>
      </c>
      <c r="J1400" s="333" t="s">
        <v>5179</v>
      </c>
      <c r="K1400" s="333" t="s">
        <v>5193</v>
      </c>
      <c r="L1400" s="510">
        <v>16.600000000000001</v>
      </c>
      <c r="M1400" s="330">
        <f>ROUND(SUMIF(Anlagenbewegungsdaten_AV!B:B,A1400,Anlagenbewegungsdaten_AV!C:C),3)</f>
        <v>0</v>
      </c>
      <c r="N1400" s="328">
        <f>IF(ISBLANK(L1400),ROUND(SUMIF(Anlagenbewegungsdaten_AV!B:B,A1400,Anlagenbewegungsdaten_AV!D:D),2),ROUND(M1400*L1400%,2))</f>
        <v>0</v>
      </c>
      <c r="O1400" s="328">
        <f>ROUND(N1400-SUMIF(Anlagenbewegungsdaten_AV!B:B,A1400,Anlagenbewegungsdaten_AV!D:D),3)</f>
        <v>0</v>
      </c>
    </row>
    <row r="1401" spans="1:15" ht="15" customHeight="1" x14ac:dyDescent="0.25">
      <c r="A1401" s="261" t="s">
        <v>328</v>
      </c>
      <c r="B1401" s="172" t="s">
        <v>2108</v>
      </c>
      <c r="C1401" s="172" t="s">
        <v>4044</v>
      </c>
      <c r="D1401" s="172" t="s">
        <v>1860</v>
      </c>
      <c r="E1401" s="172" t="s">
        <v>1560</v>
      </c>
      <c r="F1401" s="287">
        <v>21.75</v>
      </c>
      <c r="G1401" s="331">
        <f>ROUND(SUMIF(Anlagenbewegungsdaten!B:B,A1401,Anlagenbewegungsdaten!C:C),3)</f>
        <v>0</v>
      </c>
      <c r="H1401" s="332">
        <f>IF(ISBLANK(F1401),ROUND(SUMIF(Anlagenbewegungsdaten!B:B,A1401,Anlagenbewegungsdaten!D:D),2),ROUND(G1401*F1401%,2))</f>
        <v>0</v>
      </c>
      <c r="I1401" s="332">
        <f>ROUND((H1401-SUMIF(Anlagenbewegungsdaten!$B:$B,A1401,Anlagenbewegungsdaten!D:D)),3)</f>
        <v>0</v>
      </c>
      <c r="J1401" s="333" t="s">
        <v>5179</v>
      </c>
      <c r="K1401" s="333" t="s">
        <v>5193</v>
      </c>
      <c r="L1401" s="510">
        <v>17.399999999999999</v>
      </c>
      <c r="M1401" s="330">
        <f>ROUND(SUMIF(Anlagenbewegungsdaten_AV!B:B,A1401,Anlagenbewegungsdaten_AV!C:C),3)</f>
        <v>0</v>
      </c>
      <c r="N1401" s="328">
        <f>IF(ISBLANK(L1401),ROUND(SUMIF(Anlagenbewegungsdaten_AV!B:B,A1401,Anlagenbewegungsdaten_AV!D:D),2),ROUND(M1401*L1401%,2))</f>
        <v>0</v>
      </c>
      <c r="O1401" s="328">
        <f>ROUND(N1401-SUMIF(Anlagenbewegungsdaten_AV!B:B,A1401,Anlagenbewegungsdaten_AV!D:D),3)</f>
        <v>0</v>
      </c>
    </row>
    <row r="1402" spans="1:15" ht="15" customHeight="1" x14ac:dyDescent="0.25">
      <c r="A1402" s="261" t="s">
        <v>329</v>
      </c>
      <c r="B1402" s="172" t="s">
        <v>2108</v>
      </c>
      <c r="C1402" s="172" t="s">
        <v>4044</v>
      </c>
      <c r="D1402" s="172" t="s">
        <v>1862</v>
      </c>
      <c r="E1402" s="172" t="s">
        <v>1563</v>
      </c>
      <c r="F1402" s="287">
        <v>21.75</v>
      </c>
      <c r="G1402" s="331">
        <f>ROUND(SUMIF(Anlagenbewegungsdaten!B:B,A1402,Anlagenbewegungsdaten!C:C),3)</f>
        <v>0</v>
      </c>
      <c r="H1402" s="332">
        <f>IF(ISBLANK(F1402),ROUND(SUMIF(Anlagenbewegungsdaten!B:B,A1402,Anlagenbewegungsdaten!D:D),2),ROUND(G1402*F1402%,2))</f>
        <v>0</v>
      </c>
      <c r="I1402" s="332">
        <f>ROUND((H1402-SUMIF(Anlagenbewegungsdaten!$B:$B,A1402,Anlagenbewegungsdaten!D:D)),3)</f>
        <v>0</v>
      </c>
      <c r="J1402" s="333" t="s">
        <v>5179</v>
      </c>
      <c r="K1402" s="333" t="s">
        <v>5193</v>
      </c>
      <c r="L1402" s="510">
        <v>17.399999999999999</v>
      </c>
      <c r="M1402" s="330">
        <f>ROUND(SUMIF(Anlagenbewegungsdaten_AV!B:B,A1402,Anlagenbewegungsdaten_AV!C:C),3)</f>
        <v>0</v>
      </c>
      <c r="N1402" s="328">
        <f>IF(ISBLANK(L1402),ROUND(SUMIF(Anlagenbewegungsdaten_AV!B:B,A1402,Anlagenbewegungsdaten_AV!D:D),2),ROUND(M1402*L1402%,2))</f>
        <v>0</v>
      </c>
      <c r="O1402" s="328">
        <f>ROUND(N1402-SUMIF(Anlagenbewegungsdaten_AV!B:B,A1402,Anlagenbewegungsdaten_AV!D:D),3)</f>
        <v>0</v>
      </c>
    </row>
    <row r="1403" spans="1:15" ht="15" customHeight="1" x14ac:dyDescent="0.25">
      <c r="A1403" s="261" t="s">
        <v>2827</v>
      </c>
      <c r="B1403" s="172" t="s">
        <v>2108</v>
      </c>
      <c r="C1403" s="172" t="s">
        <v>4044</v>
      </c>
      <c r="D1403" s="172" t="s">
        <v>2758</v>
      </c>
      <c r="E1403" s="172" t="s">
        <v>2576</v>
      </c>
      <c r="F1403" s="287">
        <v>21.72</v>
      </c>
      <c r="G1403" s="331">
        <f>ROUND(SUMIF(Anlagenbewegungsdaten!B:B,A1403,Anlagenbewegungsdaten!C:C),3)</f>
        <v>0</v>
      </c>
      <c r="H1403" s="332">
        <f>IF(ISBLANK(F1403),ROUND(SUMIF(Anlagenbewegungsdaten!B:B,A1403,Anlagenbewegungsdaten!D:D),2),ROUND(G1403*F1403%,2))</f>
        <v>0</v>
      </c>
      <c r="I1403" s="332">
        <f>ROUND((H1403-SUMIF(Anlagenbewegungsdaten!$B:$B,A1403,Anlagenbewegungsdaten!D:D)),3)</f>
        <v>0</v>
      </c>
      <c r="J1403" s="333" t="s">
        <v>5179</v>
      </c>
      <c r="K1403" s="333" t="s">
        <v>5193</v>
      </c>
      <c r="L1403" s="510">
        <v>17.38</v>
      </c>
      <c r="M1403" s="330">
        <f>ROUND(SUMIF(Anlagenbewegungsdaten_AV!B:B,A1403,Anlagenbewegungsdaten_AV!C:C),3)</f>
        <v>0</v>
      </c>
      <c r="N1403" s="328">
        <f>IF(ISBLANK(L1403),ROUND(SUMIF(Anlagenbewegungsdaten_AV!B:B,A1403,Anlagenbewegungsdaten_AV!D:D),2),ROUND(M1403*L1403%,2))</f>
        <v>0</v>
      </c>
      <c r="O1403" s="328">
        <f>ROUND(N1403-SUMIF(Anlagenbewegungsdaten_AV!B:B,A1403,Anlagenbewegungsdaten_AV!D:D),3)</f>
        <v>0</v>
      </c>
    </row>
    <row r="1404" spans="1:15" ht="15" customHeight="1" x14ac:dyDescent="0.25">
      <c r="A1404" s="261" t="s">
        <v>3571</v>
      </c>
      <c r="B1404" s="172" t="s">
        <v>2108</v>
      </c>
      <c r="C1404" s="172" t="s">
        <v>4044</v>
      </c>
      <c r="D1404" s="172" t="s">
        <v>3502</v>
      </c>
      <c r="E1404" s="172" t="s">
        <v>3320</v>
      </c>
      <c r="F1404" s="287">
        <v>21.689999999999998</v>
      </c>
      <c r="G1404" s="331">
        <f>ROUND(SUMIF(Anlagenbewegungsdaten!B:B,A1404,Anlagenbewegungsdaten!C:C),3)</f>
        <v>0</v>
      </c>
      <c r="H1404" s="332">
        <f>IF(ISBLANK(F1404),ROUND(SUMIF(Anlagenbewegungsdaten!B:B,A1404,Anlagenbewegungsdaten!D:D),2),ROUND(G1404*F1404%,2))</f>
        <v>0</v>
      </c>
      <c r="I1404" s="332">
        <f>ROUND((H1404-SUMIF(Anlagenbewegungsdaten!$B:$B,A1404,Anlagenbewegungsdaten!D:D)),3)</f>
        <v>0</v>
      </c>
      <c r="J1404" s="333" t="s">
        <v>5179</v>
      </c>
      <c r="K1404" s="333" t="s">
        <v>5193</v>
      </c>
      <c r="L1404" s="510">
        <v>17.350000000000001</v>
      </c>
      <c r="M1404" s="330">
        <f>ROUND(SUMIF(Anlagenbewegungsdaten_AV!B:B,A1404,Anlagenbewegungsdaten_AV!C:C),3)</f>
        <v>0</v>
      </c>
      <c r="N1404" s="328">
        <f>IF(ISBLANK(L1404),ROUND(SUMIF(Anlagenbewegungsdaten_AV!B:B,A1404,Anlagenbewegungsdaten_AV!D:D),2),ROUND(M1404*L1404%,2))</f>
        <v>0</v>
      </c>
      <c r="O1404" s="328">
        <f>ROUND(N1404-SUMIF(Anlagenbewegungsdaten_AV!B:B,A1404,Anlagenbewegungsdaten_AV!D:D),3)</f>
        <v>0</v>
      </c>
    </row>
    <row r="1405" spans="1:15" ht="15" customHeight="1" x14ac:dyDescent="0.25">
      <c r="A1405" s="273" t="s">
        <v>4346</v>
      </c>
      <c r="B1405" s="191" t="s">
        <v>2108</v>
      </c>
      <c r="C1405" s="191" t="s">
        <v>4044</v>
      </c>
      <c r="D1405" s="191" t="s">
        <v>4276</v>
      </c>
      <c r="E1405" s="191" t="s">
        <v>4093</v>
      </c>
      <c r="F1405" s="288">
        <v>21.66</v>
      </c>
      <c r="G1405" s="331">
        <f>ROUND(SUMIF(Anlagenbewegungsdaten!B:B,A1405,Anlagenbewegungsdaten!C:C),3)</f>
        <v>0</v>
      </c>
      <c r="H1405" s="332">
        <f>IF(ISBLANK(F1405),ROUND(SUMIF(Anlagenbewegungsdaten!B:B,A1405,Anlagenbewegungsdaten!D:D),2),ROUND(G1405*F1405%,2))</f>
        <v>0</v>
      </c>
      <c r="I1405" s="332">
        <f>ROUND((H1405-SUMIF(Anlagenbewegungsdaten!$B:$B,A1405,Anlagenbewegungsdaten!D:D)),3)</f>
        <v>0</v>
      </c>
      <c r="J1405" s="333" t="s">
        <v>5179</v>
      </c>
      <c r="K1405" s="333" t="s">
        <v>5193</v>
      </c>
      <c r="L1405" s="510">
        <v>17.329999999999998</v>
      </c>
      <c r="M1405" s="330">
        <f>ROUND(SUMIF(Anlagenbewegungsdaten_AV!B:B,A1405,Anlagenbewegungsdaten_AV!C:C),3)</f>
        <v>0</v>
      </c>
      <c r="N1405" s="328">
        <f>IF(ISBLANK(L1405),ROUND(SUMIF(Anlagenbewegungsdaten_AV!B:B,A1405,Anlagenbewegungsdaten_AV!D:D),2),ROUND(M1405*L1405%,2))</f>
        <v>0</v>
      </c>
      <c r="O1405" s="328">
        <f>ROUND(N1405-SUMIF(Anlagenbewegungsdaten_AV!B:B,A1405,Anlagenbewegungsdaten_AV!D:D),3)</f>
        <v>0</v>
      </c>
    </row>
    <row r="1406" spans="1:15" ht="15" customHeight="1" x14ac:dyDescent="0.25">
      <c r="A1406" s="261" t="s">
        <v>330</v>
      </c>
      <c r="B1406" s="172" t="s">
        <v>2108</v>
      </c>
      <c r="C1406" s="172" t="s">
        <v>4044</v>
      </c>
      <c r="D1406" s="172" t="s">
        <v>1864</v>
      </c>
      <c r="E1406" s="172" t="s">
        <v>2483</v>
      </c>
      <c r="F1406" s="287">
        <v>19.75</v>
      </c>
      <c r="G1406" s="331">
        <f>ROUND(SUMIF(Anlagenbewegungsdaten!B:B,A1406,Anlagenbewegungsdaten!C:C),3)</f>
        <v>0</v>
      </c>
      <c r="H1406" s="332">
        <f>IF(ISBLANK(F1406),ROUND(SUMIF(Anlagenbewegungsdaten!B:B,A1406,Anlagenbewegungsdaten!D:D),2),ROUND(G1406*F1406%,2))</f>
        <v>0</v>
      </c>
      <c r="I1406" s="332">
        <f>ROUND((H1406-SUMIF(Anlagenbewegungsdaten!$B:$B,A1406,Anlagenbewegungsdaten!D:D)),3)</f>
        <v>0</v>
      </c>
      <c r="J1406" s="333" t="s">
        <v>5179</v>
      </c>
      <c r="K1406" s="333" t="s">
        <v>5193</v>
      </c>
      <c r="L1406" s="510">
        <v>15.8</v>
      </c>
      <c r="M1406" s="330">
        <f>ROUND(SUMIF(Anlagenbewegungsdaten_AV!B:B,A1406,Anlagenbewegungsdaten_AV!C:C),3)</f>
        <v>0</v>
      </c>
      <c r="N1406" s="328">
        <f>IF(ISBLANK(L1406),ROUND(SUMIF(Anlagenbewegungsdaten_AV!B:B,A1406,Anlagenbewegungsdaten_AV!D:D),2),ROUND(M1406*L1406%,2))</f>
        <v>0</v>
      </c>
      <c r="O1406" s="328">
        <f>ROUND(N1406-SUMIF(Anlagenbewegungsdaten_AV!B:B,A1406,Anlagenbewegungsdaten_AV!D:D),3)</f>
        <v>0</v>
      </c>
    </row>
    <row r="1407" spans="1:15" ht="15" customHeight="1" x14ac:dyDescent="0.25">
      <c r="A1407" s="261" t="s">
        <v>331</v>
      </c>
      <c r="B1407" s="172" t="s">
        <v>2108</v>
      </c>
      <c r="C1407" s="172" t="s">
        <v>4044</v>
      </c>
      <c r="D1407" s="172" t="s">
        <v>1866</v>
      </c>
      <c r="E1407" s="172" t="s">
        <v>2486</v>
      </c>
      <c r="F1407" s="287">
        <v>21.75</v>
      </c>
      <c r="G1407" s="331">
        <f>ROUND(SUMIF(Anlagenbewegungsdaten!B:B,A1407,Anlagenbewegungsdaten!C:C),3)</f>
        <v>0</v>
      </c>
      <c r="H1407" s="332">
        <f>IF(ISBLANK(F1407),ROUND(SUMIF(Anlagenbewegungsdaten!B:B,A1407,Anlagenbewegungsdaten!D:D),2),ROUND(G1407*F1407%,2))</f>
        <v>0</v>
      </c>
      <c r="I1407" s="332">
        <f>ROUND((H1407-SUMIF(Anlagenbewegungsdaten!$B:$B,A1407,Anlagenbewegungsdaten!D:D)),3)</f>
        <v>0</v>
      </c>
      <c r="J1407" s="333" t="s">
        <v>5179</v>
      </c>
      <c r="K1407" s="333" t="s">
        <v>5193</v>
      </c>
      <c r="L1407" s="510">
        <v>17.399999999999999</v>
      </c>
      <c r="M1407" s="330">
        <f>ROUND(SUMIF(Anlagenbewegungsdaten_AV!B:B,A1407,Anlagenbewegungsdaten_AV!C:C),3)</f>
        <v>0</v>
      </c>
      <c r="N1407" s="328">
        <f>IF(ISBLANK(L1407),ROUND(SUMIF(Anlagenbewegungsdaten_AV!B:B,A1407,Anlagenbewegungsdaten_AV!D:D),2),ROUND(M1407*L1407%,2))</f>
        <v>0</v>
      </c>
      <c r="O1407" s="328">
        <f>ROUND(N1407-SUMIF(Anlagenbewegungsdaten_AV!B:B,A1407,Anlagenbewegungsdaten_AV!D:D),3)</f>
        <v>0</v>
      </c>
    </row>
    <row r="1408" spans="1:15" ht="15" customHeight="1" x14ac:dyDescent="0.25">
      <c r="A1408" s="261" t="s">
        <v>332</v>
      </c>
      <c r="B1408" s="172" t="s">
        <v>2108</v>
      </c>
      <c r="C1408" s="172" t="s">
        <v>4044</v>
      </c>
      <c r="D1408" s="182" t="s">
        <v>1868</v>
      </c>
      <c r="E1408" s="172" t="s">
        <v>1560</v>
      </c>
      <c r="F1408" s="287">
        <v>22.75</v>
      </c>
      <c r="G1408" s="331">
        <f>ROUND(SUMIF(Anlagenbewegungsdaten!B:B,A1408,Anlagenbewegungsdaten!C:C),3)</f>
        <v>0</v>
      </c>
      <c r="H1408" s="332">
        <f>IF(ISBLANK(F1408),ROUND(SUMIF(Anlagenbewegungsdaten!B:B,A1408,Anlagenbewegungsdaten!D:D),2),ROUND(G1408*F1408%,2))</f>
        <v>0</v>
      </c>
      <c r="I1408" s="332">
        <f>ROUND((H1408-SUMIF(Anlagenbewegungsdaten!$B:$B,A1408,Anlagenbewegungsdaten!D:D)),3)</f>
        <v>0</v>
      </c>
      <c r="J1408" s="333" t="s">
        <v>5179</v>
      </c>
      <c r="K1408" s="333" t="s">
        <v>5193</v>
      </c>
      <c r="L1408" s="510">
        <v>18.2</v>
      </c>
      <c r="M1408" s="330">
        <f>ROUND(SUMIF(Anlagenbewegungsdaten_AV!B:B,A1408,Anlagenbewegungsdaten_AV!C:C),3)</f>
        <v>0</v>
      </c>
      <c r="N1408" s="328">
        <f>IF(ISBLANK(L1408),ROUND(SUMIF(Anlagenbewegungsdaten_AV!B:B,A1408,Anlagenbewegungsdaten_AV!D:D),2),ROUND(M1408*L1408%,2))</f>
        <v>0</v>
      </c>
      <c r="O1408" s="328">
        <f>ROUND(N1408-SUMIF(Anlagenbewegungsdaten_AV!B:B,A1408,Anlagenbewegungsdaten_AV!D:D),3)</f>
        <v>0</v>
      </c>
    </row>
    <row r="1409" spans="1:15" ht="15" customHeight="1" x14ac:dyDescent="0.25">
      <c r="A1409" s="261" t="s">
        <v>333</v>
      </c>
      <c r="B1409" s="172" t="s">
        <v>2108</v>
      </c>
      <c r="C1409" s="172" t="s">
        <v>4044</v>
      </c>
      <c r="D1409" s="172" t="s">
        <v>1870</v>
      </c>
      <c r="E1409" s="172" t="s">
        <v>1563</v>
      </c>
      <c r="F1409" s="287">
        <v>22.75</v>
      </c>
      <c r="G1409" s="331">
        <f>ROUND(SUMIF(Anlagenbewegungsdaten!B:B,A1409,Anlagenbewegungsdaten!C:C),3)</f>
        <v>0</v>
      </c>
      <c r="H1409" s="332">
        <f>IF(ISBLANK(F1409),ROUND(SUMIF(Anlagenbewegungsdaten!B:B,A1409,Anlagenbewegungsdaten!D:D),2),ROUND(G1409*F1409%,2))</f>
        <v>0</v>
      </c>
      <c r="I1409" s="332">
        <f>ROUND((H1409-SUMIF(Anlagenbewegungsdaten!$B:$B,A1409,Anlagenbewegungsdaten!D:D)),3)</f>
        <v>0</v>
      </c>
      <c r="J1409" s="333" t="s">
        <v>5179</v>
      </c>
      <c r="K1409" s="333" t="s">
        <v>5193</v>
      </c>
      <c r="L1409" s="510">
        <v>18.2</v>
      </c>
      <c r="M1409" s="330">
        <f>ROUND(SUMIF(Anlagenbewegungsdaten_AV!B:B,A1409,Anlagenbewegungsdaten_AV!C:C),3)</f>
        <v>0</v>
      </c>
      <c r="N1409" s="328">
        <f>IF(ISBLANK(L1409),ROUND(SUMIF(Anlagenbewegungsdaten_AV!B:B,A1409,Anlagenbewegungsdaten_AV!D:D),2),ROUND(M1409*L1409%,2))</f>
        <v>0</v>
      </c>
      <c r="O1409" s="328">
        <f>ROUND(N1409-SUMIF(Anlagenbewegungsdaten_AV!B:B,A1409,Anlagenbewegungsdaten_AV!D:D),3)</f>
        <v>0</v>
      </c>
    </row>
    <row r="1410" spans="1:15" ht="15" customHeight="1" x14ac:dyDescent="0.25">
      <c r="A1410" s="261" t="s">
        <v>2828</v>
      </c>
      <c r="B1410" s="172" t="s">
        <v>2108</v>
      </c>
      <c r="C1410" s="172" t="s">
        <v>4044</v>
      </c>
      <c r="D1410" s="172" t="s">
        <v>2760</v>
      </c>
      <c r="E1410" s="172" t="s">
        <v>2576</v>
      </c>
      <c r="F1410" s="287">
        <v>22.72</v>
      </c>
      <c r="G1410" s="331">
        <f>ROUND(SUMIF(Anlagenbewegungsdaten!B:B,A1410,Anlagenbewegungsdaten!C:C),3)</f>
        <v>0</v>
      </c>
      <c r="H1410" s="332">
        <f>IF(ISBLANK(F1410),ROUND(SUMIF(Anlagenbewegungsdaten!B:B,A1410,Anlagenbewegungsdaten!D:D),2),ROUND(G1410*F1410%,2))</f>
        <v>0</v>
      </c>
      <c r="I1410" s="332">
        <f>ROUND((H1410-SUMIF(Anlagenbewegungsdaten!$B:$B,A1410,Anlagenbewegungsdaten!D:D)),3)</f>
        <v>0</v>
      </c>
      <c r="J1410" s="333" t="s">
        <v>5179</v>
      </c>
      <c r="K1410" s="333" t="s">
        <v>5193</v>
      </c>
      <c r="L1410" s="510">
        <v>18.18</v>
      </c>
      <c r="M1410" s="330">
        <f>ROUND(SUMIF(Anlagenbewegungsdaten_AV!B:B,A1410,Anlagenbewegungsdaten_AV!C:C),3)</f>
        <v>0</v>
      </c>
      <c r="N1410" s="328">
        <f>IF(ISBLANK(L1410),ROUND(SUMIF(Anlagenbewegungsdaten_AV!B:B,A1410,Anlagenbewegungsdaten_AV!D:D),2),ROUND(M1410*L1410%,2))</f>
        <v>0</v>
      </c>
      <c r="O1410" s="328">
        <f>ROUND(N1410-SUMIF(Anlagenbewegungsdaten_AV!B:B,A1410,Anlagenbewegungsdaten_AV!D:D),3)</f>
        <v>0</v>
      </c>
    </row>
    <row r="1411" spans="1:15" ht="15" customHeight="1" x14ac:dyDescent="0.25">
      <c r="A1411" s="261" t="s">
        <v>3572</v>
      </c>
      <c r="B1411" s="172" t="s">
        <v>2108</v>
      </c>
      <c r="C1411" s="172" t="s">
        <v>4044</v>
      </c>
      <c r="D1411" s="172" t="s">
        <v>3504</v>
      </c>
      <c r="E1411" s="172" t="s">
        <v>3320</v>
      </c>
      <c r="F1411" s="287">
        <v>22.689999999999998</v>
      </c>
      <c r="G1411" s="331">
        <f>ROUND(SUMIF(Anlagenbewegungsdaten!B:B,A1411,Anlagenbewegungsdaten!C:C),3)</f>
        <v>0</v>
      </c>
      <c r="H1411" s="332">
        <f>IF(ISBLANK(F1411),ROUND(SUMIF(Anlagenbewegungsdaten!B:B,A1411,Anlagenbewegungsdaten!D:D),2),ROUND(G1411*F1411%,2))</f>
        <v>0</v>
      </c>
      <c r="I1411" s="332">
        <f>ROUND((H1411-SUMIF(Anlagenbewegungsdaten!$B:$B,A1411,Anlagenbewegungsdaten!D:D)),3)</f>
        <v>0</v>
      </c>
      <c r="J1411" s="333" t="s">
        <v>5179</v>
      </c>
      <c r="K1411" s="333" t="s">
        <v>5193</v>
      </c>
      <c r="L1411" s="510">
        <v>18.149999999999999</v>
      </c>
      <c r="M1411" s="330">
        <f>ROUND(SUMIF(Anlagenbewegungsdaten_AV!B:B,A1411,Anlagenbewegungsdaten_AV!C:C),3)</f>
        <v>0</v>
      </c>
      <c r="N1411" s="328">
        <f>IF(ISBLANK(L1411),ROUND(SUMIF(Anlagenbewegungsdaten_AV!B:B,A1411,Anlagenbewegungsdaten_AV!D:D),2),ROUND(M1411*L1411%,2))</f>
        <v>0</v>
      </c>
      <c r="O1411" s="328">
        <f>ROUND(N1411-SUMIF(Anlagenbewegungsdaten_AV!B:B,A1411,Anlagenbewegungsdaten_AV!D:D),3)</f>
        <v>0</v>
      </c>
    </row>
    <row r="1412" spans="1:15" ht="15" customHeight="1" x14ac:dyDescent="0.25">
      <c r="A1412" s="273" t="s">
        <v>4347</v>
      </c>
      <c r="B1412" s="191" t="s">
        <v>2108</v>
      </c>
      <c r="C1412" s="191" t="s">
        <v>4044</v>
      </c>
      <c r="D1412" s="191" t="s">
        <v>4278</v>
      </c>
      <c r="E1412" s="191" t="s">
        <v>4093</v>
      </c>
      <c r="F1412" s="288">
        <v>22.66</v>
      </c>
      <c r="G1412" s="331">
        <f>ROUND(SUMIF(Anlagenbewegungsdaten!B:B,A1412,Anlagenbewegungsdaten!C:C),3)</f>
        <v>0</v>
      </c>
      <c r="H1412" s="332">
        <f>IF(ISBLANK(F1412),ROUND(SUMIF(Anlagenbewegungsdaten!B:B,A1412,Anlagenbewegungsdaten!D:D),2),ROUND(G1412*F1412%,2))</f>
        <v>0</v>
      </c>
      <c r="I1412" s="332">
        <f>ROUND((H1412-SUMIF(Anlagenbewegungsdaten!$B:$B,A1412,Anlagenbewegungsdaten!D:D)),3)</f>
        <v>0</v>
      </c>
      <c r="J1412" s="333" t="s">
        <v>5179</v>
      </c>
      <c r="K1412" s="333" t="s">
        <v>5193</v>
      </c>
      <c r="L1412" s="510">
        <v>18.13</v>
      </c>
      <c r="M1412" s="330">
        <f>ROUND(SUMIF(Anlagenbewegungsdaten_AV!B:B,A1412,Anlagenbewegungsdaten_AV!C:C),3)</f>
        <v>0</v>
      </c>
      <c r="N1412" s="328">
        <f>IF(ISBLANK(L1412),ROUND(SUMIF(Anlagenbewegungsdaten_AV!B:B,A1412,Anlagenbewegungsdaten_AV!D:D),2),ROUND(M1412*L1412%,2))</f>
        <v>0</v>
      </c>
      <c r="O1412" s="328">
        <f>ROUND(N1412-SUMIF(Anlagenbewegungsdaten_AV!B:B,A1412,Anlagenbewegungsdaten_AV!D:D),3)</f>
        <v>0</v>
      </c>
    </row>
    <row r="1413" spans="1:15" ht="15" customHeight="1" x14ac:dyDescent="0.25">
      <c r="A1413" s="261" t="s">
        <v>334</v>
      </c>
      <c r="B1413" s="172" t="s">
        <v>2108</v>
      </c>
      <c r="C1413" s="172" t="s">
        <v>4044</v>
      </c>
      <c r="D1413" s="172" t="s">
        <v>1872</v>
      </c>
      <c r="E1413" s="172" t="s">
        <v>2483</v>
      </c>
      <c r="F1413" s="287">
        <v>19.75</v>
      </c>
      <c r="G1413" s="331">
        <f>ROUND(SUMIF(Anlagenbewegungsdaten!B:B,A1413,Anlagenbewegungsdaten!C:C),3)</f>
        <v>0</v>
      </c>
      <c r="H1413" s="332">
        <f>IF(ISBLANK(F1413),ROUND(SUMIF(Anlagenbewegungsdaten!B:B,A1413,Anlagenbewegungsdaten!D:D),2),ROUND(G1413*F1413%,2))</f>
        <v>0</v>
      </c>
      <c r="I1413" s="332">
        <f>ROUND((H1413-SUMIF(Anlagenbewegungsdaten!$B:$B,A1413,Anlagenbewegungsdaten!D:D)),3)</f>
        <v>0</v>
      </c>
      <c r="J1413" s="333" t="s">
        <v>5179</v>
      </c>
      <c r="K1413" s="333" t="s">
        <v>5193</v>
      </c>
      <c r="L1413" s="510">
        <v>15.8</v>
      </c>
      <c r="M1413" s="330">
        <f>ROUND(SUMIF(Anlagenbewegungsdaten_AV!B:B,A1413,Anlagenbewegungsdaten_AV!C:C),3)</f>
        <v>0</v>
      </c>
      <c r="N1413" s="328">
        <f>IF(ISBLANK(L1413),ROUND(SUMIF(Anlagenbewegungsdaten_AV!B:B,A1413,Anlagenbewegungsdaten_AV!D:D),2),ROUND(M1413*L1413%,2))</f>
        <v>0</v>
      </c>
      <c r="O1413" s="328">
        <f>ROUND(N1413-SUMIF(Anlagenbewegungsdaten_AV!B:B,A1413,Anlagenbewegungsdaten_AV!D:D),3)</f>
        <v>0</v>
      </c>
    </row>
    <row r="1414" spans="1:15" ht="15" customHeight="1" x14ac:dyDescent="0.25">
      <c r="A1414" s="261" t="s">
        <v>335</v>
      </c>
      <c r="B1414" s="172" t="s">
        <v>2108</v>
      </c>
      <c r="C1414" s="172" t="s">
        <v>4044</v>
      </c>
      <c r="D1414" s="172" t="s">
        <v>1874</v>
      </c>
      <c r="E1414" s="172" t="s">
        <v>2486</v>
      </c>
      <c r="F1414" s="287">
        <v>21.75</v>
      </c>
      <c r="G1414" s="331">
        <f>ROUND(SUMIF(Anlagenbewegungsdaten!B:B,A1414,Anlagenbewegungsdaten!C:C),3)</f>
        <v>0</v>
      </c>
      <c r="H1414" s="332">
        <f>IF(ISBLANK(F1414),ROUND(SUMIF(Anlagenbewegungsdaten!B:B,A1414,Anlagenbewegungsdaten!D:D),2),ROUND(G1414*F1414%,2))</f>
        <v>0</v>
      </c>
      <c r="I1414" s="332">
        <f>ROUND((H1414-SUMIF(Anlagenbewegungsdaten!$B:$B,A1414,Anlagenbewegungsdaten!D:D)),3)</f>
        <v>0</v>
      </c>
      <c r="J1414" s="333" t="s">
        <v>5179</v>
      </c>
      <c r="K1414" s="333" t="s">
        <v>5193</v>
      </c>
      <c r="L1414" s="510">
        <v>17.399999999999999</v>
      </c>
      <c r="M1414" s="330">
        <f>ROUND(SUMIF(Anlagenbewegungsdaten_AV!B:B,A1414,Anlagenbewegungsdaten_AV!C:C),3)</f>
        <v>0</v>
      </c>
      <c r="N1414" s="328">
        <f>IF(ISBLANK(L1414),ROUND(SUMIF(Anlagenbewegungsdaten_AV!B:B,A1414,Anlagenbewegungsdaten_AV!D:D),2),ROUND(M1414*L1414%,2))</f>
        <v>0</v>
      </c>
      <c r="O1414" s="328">
        <f>ROUND(N1414-SUMIF(Anlagenbewegungsdaten_AV!B:B,A1414,Anlagenbewegungsdaten_AV!D:D),3)</f>
        <v>0</v>
      </c>
    </row>
    <row r="1415" spans="1:15" ht="15" customHeight="1" x14ac:dyDescent="0.25">
      <c r="A1415" s="261" t="s">
        <v>336</v>
      </c>
      <c r="B1415" s="172" t="s">
        <v>2108</v>
      </c>
      <c r="C1415" s="172" t="s">
        <v>4044</v>
      </c>
      <c r="D1415" s="172" t="s">
        <v>1876</v>
      </c>
      <c r="E1415" s="172" t="s">
        <v>1560</v>
      </c>
      <c r="F1415" s="287">
        <v>22.75</v>
      </c>
      <c r="G1415" s="331">
        <f>ROUND(SUMIF(Anlagenbewegungsdaten!B:B,A1415,Anlagenbewegungsdaten!C:C),3)</f>
        <v>0</v>
      </c>
      <c r="H1415" s="332">
        <f>IF(ISBLANK(F1415),ROUND(SUMIF(Anlagenbewegungsdaten!B:B,A1415,Anlagenbewegungsdaten!D:D),2),ROUND(G1415*F1415%,2))</f>
        <v>0</v>
      </c>
      <c r="I1415" s="332">
        <f>ROUND((H1415-SUMIF(Anlagenbewegungsdaten!$B:$B,A1415,Anlagenbewegungsdaten!D:D)),3)</f>
        <v>0</v>
      </c>
      <c r="J1415" s="333" t="s">
        <v>5179</v>
      </c>
      <c r="K1415" s="333" t="s">
        <v>5193</v>
      </c>
      <c r="L1415" s="510">
        <v>18.2</v>
      </c>
      <c r="M1415" s="330">
        <f>ROUND(SUMIF(Anlagenbewegungsdaten_AV!B:B,A1415,Anlagenbewegungsdaten_AV!C:C),3)</f>
        <v>0</v>
      </c>
      <c r="N1415" s="328">
        <f>IF(ISBLANK(L1415),ROUND(SUMIF(Anlagenbewegungsdaten_AV!B:B,A1415,Anlagenbewegungsdaten_AV!D:D),2),ROUND(M1415*L1415%,2))</f>
        <v>0</v>
      </c>
      <c r="O1415" s="328">
        <f>ROUND(N1415-SUMIF(Anlagenbewegungsdaten_AV!B:B,A1415,Anlagenbewegungsdaten_AV!D:D),3)</f>
        <v>0</v>
      </c>
    </row>
    <row r="1416" spans="1:15" ht="15" customHeight="1" x14ac:dyDescent="0.25">
      <c r="A1416" s="261" t="s">
        <v>337</v>
      </c>
      <c r="B1416" s="172" t="s">
        <v>2108</v>
      </c>
      <c r="C1416" s="172" t="s">
        <v>4044</v>
      </c>
      <c r="D1416" s="172" t="s">
        <v>1878</v>
      </c>
      <c r="E1416" s="172" t="s">
        <v>1563</v>
      </c>
      <c r="F1416" s="287">
        <v>22.75</v>
      </c>
      <c r="G1416" s="331">
        <f>ROUND(SUMIF(Anlagenbewegungsdaten!B:B,A1416,Anlagenbewegungsdaten!C:C),3)</f>
        <v>0</v>
      </c>
      <c r="H1416" s="332">
        <f>IF(ISBLANK(F1416),ROUND(SUMIF(Anlagenbewegungsdaten!B:B,A1416,Anlagenbewegungsdaten!D:D),2),ROUND(G1416*F1416%,2))</f>
        <v>0</v>
      </c>
      <c r="I1416" s="332">
        <f>ROUND((H1416-SUMIF(Anlagenbewegungsdaten!$B:$B,A1416,Anlagenbewegungsdaten!D:D)),3)</f>
        <v>0</v>
      </c>
      <c r="J1416" s="333" t="s">
        <v>5179</v>
      </c>
      <c r="K1416" s="333" t="s">
        <v>5193</v>
      </c>
      <c r="L1416" s="510">
        <v>18.2</v>
      </c>
      <c r="M1416" s="330">
        <f>ROUND(SUMIF(Anlagenbewegungsdaten_AV!B:B,A1416,Anlagenbewegungsdaten_AV!C:C),3)</f>
        <v>0</v>
      </c>
      <c r="N1416" s="328">
        <f>IF(ISBLANK(L1416),ROUND(SUMIF(Anlagenbewegungsdaten_AV!B:B,A1416,Anlagenbewegungsdaten_AV!D:D),2),ROUND(M1416*L1416%,2))</f>
        <v>0</v>
      </c>
      <c r="O1416" s="328">
        <f>ROUND(N1416-SUMIF(Anlagenbewegungsdaten_AV!B:B,A1416,Anlagenbewegungsdaten_AV!D:D),3)</f>
        <v>0</v>
      </c>
    </row>
    <row r="1417" spans="1:15" ht="15" customHeight="1" x14ac:dyDescent="0.25">
      <c r="A1417" s="261" t="s">
        <v>2829</v>
      </c>
      <c r="B1417" s="172" t="s">
        <v>2108</v>
      </c>
      <c r="C1417" s="172" t="s">
        <v>4044</v>
      </c>
      <c r="D1417" s="172" t="s">
        <v>2762</v>
      </c>
      <c r="E1417" s="172" t="s">
        <v>2576</v>
      </c>
      <c r="F1417" s="287">
        <v>22.72</v>
      </c>
      <c r="G1417" s="331">
        <f>ROUND(SUMIF(Anlagenbewegungsdaten!B:B,A1417,Anlagenbewegungsdaten!C:C),3)</f>
        <v>0</v>
      </c>
      <c r="H1417" s="332">
        <f>IF(ISBLANK(F1417),ROUND(SUMIF(Anlagenbewegungsdaten!B:B,A1417,Anlagenbewegungsdaten!D:D),2),ROUND(G1417*F1417%,2))</f>
        <v>0</v>
      </c>
      <c r="I1417" s="332">
        <f>ROUND((H1417-SUMIF(Anlagenbewegungsdaten!$B:$B,A1417,Anlagenbewegungsdaten!D:D)),3)</f>
        <v>0</v>
      </c>
      <c r="J1417" s="333" t="s">
        <v>5179</v>
      </c>
      <c r="K1417" s="333" t="s">
        <v>5193</v>
      </c>
      <c r="L1417" s="510">
        <v>18.18</v>
      </c>
      <c r="M1417" s="330">
        <f>ROUND(SUMIF(Anlagenbewegungsdaten_AV!B:B,A1417,Anlagenbewegungsdaten_AV!C:C),3)</f>
        <v>0</v>
      </c>
      <c r="N1417" s="328">
        <f>IF(ISBLANK(L1417),ROUND(SUMIF(Anlagenbewegungsdaten_AV!B:B,A1417,Anlagenbewegungsdaten_AV!D:D),2),ROUND(M1417*L1417%,2))</f>
        <v>0</v>
      </c>
      <c r="O1417" s="328">
        <f>ROUND(N1417-SUMIF(Anlagenbewegungsdaten_AV!B:B,A1417,Anlagenbewegungsdaten_AV!D:D),3)</f>
        <v>0</v>
      </c>
    </row>
    <row r="1418" spans="1:15" ht="15" customHeight="1" x14ac:dyDescent="0.25">
      <c r="A1418" s="261" t="s">
        <v>3573</v>
      </c>
      <c r="B1418" s="172" t="s">
        <v>2108</v>
      </c>
      <c r="C1418" s="172" t="s">
        <v>4044</v>
      </c>
      <c r="D1418" s="172" t="s">
        <v>3506</v>
      </c>
      <c r="E1418" s="172" t="s">
        <v>3320</v>
      </c>
      <c r="F1418" s="287">
        <v>22.689999999999998</v>
      </c>
      <c r="G1418" s="331">
        <f>ROUND(SUMIF(Anlagenbewegungsdaten!B:B,A1418,Anlagenbewegungsdaten!C:C),3)</f>
        <v>0</v>
      </c>
      <c r="H1418" s="332">
        <f>IF(ISBLANK(F1418),ROUND(SUMIF(Anlagenbewegungsdaten!B:B,A1418,Anlagenbewegungsdaten!D:D),2),ROUND(G1418*F1418%,2))</f>
        <v>0</v>
      </c>
      <c r="I1418" s="332">
        <f>ROUND((H1418-SUMIF(Anlagenbewegungsdaten!$B:$B,A1418,Anlagenbewegungsdaten!D:D)),3)</f>
        <v>0</v>
      </c>
      <c r="J1418" s="333" t="s">
        <v>5179</v>
      </c>
      <c r="K1418" s="333" t="s">
        <v>5193</v>
      </c>
      <c r="L1418" s="510">
        <v>18.149999999999999</v>
      </c>
      <c r="M1418" s="330">
        <f>ROUND(SUMIF(Anlagenbewegungsdaten_AV!B:B,A1418,Anlagenbewegungsdaten_AV!C:C),3)</f>
        <v>0</v>
      </c>
      <c r="N1418" s="328">
        <f>IF(ISBLANK(L1418),ROUND(SUMIF(Anlagenbewegungsdaten_AV!B:B,A1418,Anlagenbewegungsdaten_AV!D:D),2),ROUND(M1418*L1418%,2))</f>
        <v>0</v>
      </c>
      <c r="O1418" s="328">
        <f>ROUND(N1418-SUMIF(Anlagenbewegungsdaten_AV!B:B,A1418,Anlagenbewegungsdaten_AV!D:D),3)</f>
        <v>0</v>
      </c>
    </row>
    <row r="1419" spans="1:15" ht="15" customHeight="1" x14ac:dyDescent="0.25">
      <c r="A1419" s="273" t="s">
        <v>4348</v>
      </c>
      <c r="B1419" s="191" t="s">
        <v>2108</v>
      </c>
      <c r="C1419" s="191" t="s">
        <v>4044</v>
      </c>
      <c r="D1419" s="191" t="s">
        <v>4280</v>
      </c>
      <c r="E1419" s="191" t="s">
        <v>4093</v>
      </c>
      <c r="F1419" s="288">
        <v>22.66</v>
      </c>
      <c r="G1419" s="331">
        <f>ROUND(SUMIF(Anlagenbewegungsdaten!B:B,A1419,Anlagenbewegungsdaten!C:C),3)</f>
        <v>0</v>
      </c>
      <c r="H1419" s="332">
        <f>IF(ISBLANK(F1419),ROUND(SUMIF(Anlagenbewegungsdaten!B:B,A1419,Anlagenbewegungsdaten!D:D),2),ROUND(G1419*F1419%,2))</f>
        <v>0</v>
      </c>
      <c r="I1419" s="332">
        <f>ROUND((H1419-SUMIF(Anlagenbewegungsdaten!$B:$B,A1419,Anlagenbewegungsdaten!D:D)),3)</f>
        <v>0</v>
      </c>
      <c r="J1419" s="333" t="s">
        <v>5179</v>
      </c>
      <c r="K1419" s="333" t="s">
        <v>5193</v>
      </c>
      <c r="L1419" s="510">
        <v>18.13</v>
      </c>
      <c r="M1419" s="330">
        <f>ROUND(SUMIF(Anlagenbewegungsdaten_AV!B:B,A1419,Anlagenbewegungsdaten_AV!C:C),3)</f>
        <v>0</v>
      </c>
      <c r="N1419" s="328">
        <f>IF(ISBLANK(L1419),ROUND(SUMIF(Anlagenbewegungsdaten_AV!B:B,A1419,Anlagenbewegungsdaten_AV!D:D),2),ROUND(M1419*L1419%,2))</f>
        <v>0</v>
      </c>
      <c r="O1419" s="328">
        <f>ROUND(N1419-SUMIF(Anlagenbewegungsdaten_AV!B:B,A1419,Anlagenbewegungsdaten_AV!D:D),3)</f>
        <v>0</v>
      </c>
    </row>
    <row r="1420" spans="1:15" ht="15" customHeight="1" x14ac:dyDescent="0.25">
      <c r="A1420" s="261" t="s">
        <v>338</v>
      </c>
      <c r="B1420" s="172" t="s">
        <v>2108</v>
      </c>
      <c r="C1420" s="172" t="s">
        <v>4044</v>
      </c>
      <c r="D1420" s="172" t="s">
        <v>1880</v>
      </c>
      <c r="E1420" s="172" t="s">
        <v>2483</v>
      </c>
      <c r="F1420" s="287">
        <v>20.75</v>
      </c>
      <c r="G1420" s="331">
        <f>ROUND(SUMIF(Anlagenbewegungsdaten!B:B,A1420,Anlagenbewegungsdaten!C:C),3)</f>
        <v>0</v>
      </c>
      <c r="H1420" s="332">
        <f>IF(ISBLANK(F1420),ROUND(SUMIF(Anlagenbewegungsdaten!B:B,A1420,Anlagenbewegungsdaten!D:D),2),ROUND(G1420*F1420%,2))</f>
        <v>0</v>
      </c>
      <c r="I1420" s="332">
        <f>ROUND((H1420-SUMIF(Anlagenbewegungsdaten!$B:$B,A1420,Anlagenbewegungsdaten!D:D)),3)</f>
        <v>0</v>
      </c>
      <c r="J1420" s="333" t="s">
        <v>5179</v>
      </c>
      <c r="K1420" s="333" t="s">
        <v>5193</v>
      </c>
      <c r="L1420" s="510">
        <v>16.600000000000001</v>
      </c>
      <c r="M1420" s="330">
        <f>ROUND(SUMIF(Anlagenbewegungsdaten_AV!B:B,A1420,Anlagenbewegungsdaten_AV!C:C),3)</f>
        <v>0</v>
      </c>
      <c r="N1420" s="328">
        <f>IF(ISBLANK(L1420),ROUND(SUMIF(Anlagenbewegungsdaten_AV!B:B,A1420,Anlagenbewegungsdaten_AV!D:D),2),ROUND(M1420*L1420%,2))</f>
        <v>0</v>
      </c>
      <c r="O1420" s="328">
        <f>ROUND(N1420-SUMIF(Anlagenbewegungsdaten_AV!B:B,A1420,Anlagenbewegungsdaten_AV!D:D),3)</f>
        <v>0</v>
      </c>
    </row>
    <row r="1421" spans="1:15" ht="15" customHeight="1" x14ac:dyDescent="0.25">
      <c r="A1421" s="261" t="s">
        <v>339</v>
      </c>
      <c r="B1421" s="172" t="s">
        <v>2108</v>
      </c>
      <c r="C1421" s="172" t="s">
        <v>4044</v>
      </c>
      <c r="D1421" s="172" t="s">
        <v>1882</v>
      </c>
      <c r="E1421" s="172" t="s">
        <v>2486</v>
      </c>
      <c r="F1421" s="287">
        <v>22.75</v>
      </c>
      <c r="G1421" s="331">
        <f>ROUND(SUMIF(Anlagenbewegungsdaten!B:B,A1421,Anlagenbewegungsdaten!C:C),3)</f>
        <v>0</v>
      </c>
      <c r="H1421" s="332">
        <f>IF(ISBLANK(F1421),ROUND(SUMIF(Anlagenbewegungsdaten!B:B,A1421,Anlagenbewegungsdaten!D:D),2),ROUND(G1421*F1421%,2))</f>
        <v>0</v>
      </c>
      <c r="I1421" s="332">
        <f>ROUND((H1421-SUMIF(Anlagenbewegungsdaten!$B:$B,A1421,Anlagenbewegungsdaten!D:D)),3)</f>
        <v>0</v>
      </c>
      <c r="J1421" s="333" t="s">
        <v>5179</v>
      </c>
      <c r="K1421" s="333" t="s">
        <v>5193</v>
      </c>
      <c r="L1421" s="510">
        <v>18.2</v>
      </c>
      <c r="M1421" s="330">
        <f>ROUND(SUMIF(Anlagenbewegungsdaten_AV!B:B,A1421,Anlagenbewegungsdaten_AV!C:C),3)</f>
        <v>0</v>
      </c>
      <c r="N1421" s="328">
        <f>IF(ISBLANK(L1421),ROUND(SUMIF(Anlagenbewegungsdaten_AV!B:B,A1421,Anlagenbewegungsdaten_AV!D:D),2),ROUND(M1421*L1421%,2))</f>
        <v>0</v>
      </c>
      <c r="O1421" s="328">
        <f>ROUND(N1421-SUMIF(Anlagenbewegungsdaten_AV!B:B,A1421,Anlagenbewegungsdaten_AV!D:D),3)</f>
        <v>0</v>
      </c>
    </row>
    <row r="1422" spans="1:15" ht="15" customHeight="1" x14ac:dyDescent="0.25">
      <c r="A1422" s="261" t="s">
        <v>340</v>
      </c>
      <c r="B1422" s="172" t="s">
        <v>2108</v>
      </c>
      <c r="C1422" s="172" t="s">
        <v>4044</v>
      </c>
      <c r="D1422" s="182" t="s">
        <v>1884</v>
      </c>
      <c r="E1422" s="172" t="s">
        <v>1560</v>
      </c>
      <c r="F1422" s="287">
        <v>23.75</v>
      </c>
      <c r="G1422" s="331">
        <f>ROUND(SUMIF(Anlagenbewegungsdaten!B:B,A1422,Anlagenbewegungsdaten!C:C),3)</f>
        <v>0</v>
      </c>
      <c r="H1422" s="332">
        <f>IF(ISBLANK(F1422),ROUND(SUMIF(Anlagenbewegungsdaten!B:B,A1422,Anlagenbewegungsdaten!D:D),2),ROUND(G1422*F1422%,2))</f>
        <v>0</v>
      </c>
      <c r="I1422" s="332">
        <f>ROUND((H1422-SUMIF(Anlagenbewegungsdaten!$B:$B,A1422,Anlagenbewegungsdaten!D:D)),3)</f>
        <v>0</v>
      </c>
      <c r="J1422" s="333" t="s">
        <v>5179</v>
      </c>
      <c r="K1422" s="333" t="s">
        <v>5193</v>
      </c>
      <c r="L1422" s="510">
        <v>19</v>
      </c>
      <c r="M1422" s="330">
        <f>ROUND(SUMIF(Anlagenbewegungsdaten_AV!B:B,A1422,Anlagenbewegungsdaten_AV!C:C),3)</f>
        <v>0</v>
      </c>
      <c r="N1422" s="328">
        <f>IF(ISBLANK(L1422),ROUND(SUMIF(Anlagenbewegungsdaten_AV!B:B,A1422,Anlagenbewegungsdaten_AV!D:D),2),ROUND(M1422*L1422%,2))</f>
        <v>0</v>
      </c>
      <c r="O1422" s="328">
        <f>ROUND(N1422-SUMIF(Anlagenbewegungsdaten_AV!B:B,A1422,Anlagenbewegungsdaten_AV!D:D),3)</f>
        <v>0</v>
      </c>
    </row>
    <row r="1423" spans="1:15" ht="15" customHeight="1" x14ac:dyDescent="0.25">
      <c r="A1423" s="261" t="s">
        <v>341</v>
      </c>
      <c r="B1423" s="172" t="s">
        <v>2108</v>
      </c>
      <c r="C1423" s="172" t="s">
        <v>4044</v>
      </c>
      <c r="D1423" s="172" t="s">
        <v>1886</v>
      </c>
      <c r="E1423" s="172" t="s">
        <v>1563</v>
      </c>
      <c r="F1423" s="287">
        <v>23.75</v>
      </c>
      <c r="G1423" s="331">
        <f>ROUND(SUMIF(Anlagenbewegungsdaten!B:B,A1423,Anlagenbewegungsdaten!C:C),3)</f>
        <v>0</v>
      </c>
      <c r="H1423" s="332">
        <f>IF(ISBLANK(F1423),ROUND(SUMIF(Anlagenbewegungsdaten!B:B,A1423,Anlagenbewegungsdaten!D:D),2),ROUND(G1423*F1423%,2))</f>
        <v>0</v>
      </c>
      <c r="I1423" s="332">
        <f>ROUND((H1423-SUMIF(Anlagenbewegungsdaten!$B:$B,A1423,Anlagenbewegungsdaten!D:D)),3)</f>
        <v>0</v>
      </c>
      <c r="J1423" s="333" t="s">
        <v>5179</v>
      </c>
      <c r="K1423" s="333" t="s">
        <v>5193</v>
      </c>
      <c r="L1423" s="510">
        <v>19</v>
      </c>
      <c r="M1423" s="330">
        <f>ROUND(SUMIF(Anlagenbewegungsdaten_AV!B:B,A1423,Anlagenbewegungsdaten_AV!C:C),3)</f>
        <v>0</v>
      </c>
      <c r="N1423" s="328">
        <f>IF(ISBLANK(L1423),ROUND(SUMIF(Anlagenbewegungsdaten_AV!B:B,A1423,Anlagenbewegungsdaten_AV!D:D),2),ROUND(M1423*L1423%,2))</f>
        <v>0</v>
      </c>
      <c r="O1423" s="328">
        <f>ROUND(N1423-SUMIF(Anlagenbewegungsdaten_AV!B:B,A1423,Anlagenbewegungsdaten_AV!D:D),3)</f>
        <v>0</v>
      </c>
    </row>
    <row r="1424" spans="1:15" ht="15" customHeight="1" x14ac:dyDescent="0.25">
      <c r="A1424" s="261" t="s">
        <v>2830</v>
      </c>
      <c r="B1424" s="172" t="s">
        <v>2108</v>
      </c>
      <c r="C1424" s="172" t="s">
        <v>4044</v>
      </c>
      <c r="D1424" s="172" t="s">
        <v>2764</v>
      </c>
      <c r="E1424" s="172" t="s">
        <v>2576</v>
      </c>
      <c r="F1424" s="287">
        <v>23.72</v>
      </c>
      <c r="G1424" s="331">
        <f>ROUND(SUMIF(Anlagenbewegungsdaten!B:B,A1424,Anlagenbewegungsdaten!C:C),3)</f>
        <v>0</v>
      </c>
      <c r="H1424" s="332">
        <f>IF(ISBLANK(F1424),ROUND(SUMIF(Anlagenbewegungsdaten!B:B,A1424,Anlagenbewegungsdaten!D:D),2),ROUND(G1424*F1424%,2))</f>
        <v>0</v>
      </c>
      <c r="I1424" s="332">
        <f>ROUND((H1424-SUMIF(Anlagenbewegungsdaten!$B:$B,A1424,Anlagenbewegungsdaten!D:D)),3)</f>
        <v>0</v>
      </c>
      <c r="J1424" s="333" t="s">
        <v>5179</v>
      </c>
      <c r="K1424" s="333" t="s">
        <v>5193</v>
      </c>
      <c r="L1424" s="510">
        <v>18.98</v>
      </c>
      <c r="M1424" s="330">
        <f>ROUND(SUMIF(Anlagenbewegungsdaten_AV!B:B,A1424,Anlagenbewegungsdaten_AV!C:C),3)</f>
        <v>0</v>
      </c>
      <c r="N1424" s="328">
        <f>IF(ISBLANK(L1424),ROUND(SUMIF(Anlagenbewegungsdaten_AV!B:B,A1424,Anlagenbewegungsdaten_AV!D:D),2),ROUND(M1424*L1424%,2))</f>
        <v>0</v>
      </c>
      <c r="O1424" s="328">
        <f>ROUND(N1424-SUMIF(Anlagenbewegungsdaten_AV!B:B,A1424,Anlagenbewegungsdaten_AV!D:D),3)</f>
        <v>0</v>
      </c>
    </row>
    <row r="1425" spans="1:15" ht="15" customHeight="1" x14ac:dyDescent="0.25">
      <c r="A1425" s="261" t="s">
        <v>3574</v>
      </c>
      <c r="B1425" s="172" t="s">
        <v>2108</v>
      </c>
      <c r="C1425" s="172" t="s">
        <v>4044</v>
      </c>
      <c r="D1425" s="172" t="s">
        <v>3508</v>
      </c>
      <c r="E1425" s="172" t="s">
        <v>3320</v>
      </c>
      <c r="F1425" s="287">
        <v>23.689999999999998</v>
      </c>
      <c r="G1425" s="331">
        <f>ROUND(SUMIF(Anlagenbewegungsdaten!B:B,A1425,Anlagenbewegungsdaten!C:C),3)</f>
        <v>0</v>
      </c>
      <c r="H1425" s="332">
        <f>IF(ISBLANK(F1425),ROUND(SUMIF(Anlagenbewegungsdaten!B:B,A1425,Anlagenbewegungsdaten!D:D),2),ROUND(G1425*F1425%,2))</f>
        <v>0</v>
      </c>
      <c r="I1425" s="332">
        <f>ROUND((H1425-SUMIF(Anlagenbewegungsdaten!$B:$B,A1425,Anlagenbewegungsdaten!D:D)),3)</f>
        <v>0</v>
      </c>
      <c r="J1425" s="333" t="s">
        <v>5179</v>
      </c>
      <c r="K1425" s="333" t="s">
        <v>5193</v>
      </c>
      <c r="L1425" s="510">
        <v>18.95</v>
      </c>
      <c r="M1425" s="330">
        <f>ROUND(SUMIF(Anlagenbewegungsdaten_AV!B:B,A1425,Anlagenbewegungsdaten_AV!C:C),3)</f>
        <v>0</v>
      </c>
      <c r="N1425" s="328">
        <f>IF(ISBLANK(L1425),ROUND(SUMIF(Anlagenbewegungsdaten_AV!B:B,A1425,Anlagenbewegungsdaten_AV!D:D),2),ROUND(M1425*L1425%,2))</f>
        <v>0</v>
      </c>
      <c r="O1425" s="328">
        <f>ROUND(N1425-SUMIF(Anlagenbewegungsdaten_AV!B:B,A1425,Anlagenbewegungsdaten_AV!D:D),3)</f>
        <v>0</v>
      </c>
    </row>
    <row r="1426" spans="1:15" ht="15" customHeight="1" x14ac:dyDescent="0.25">
      <c r="A1426" s="273" t="s">
        <v>4349</v>
      </c>
      <c r="B1426" s="191" t="s">
        <v>2108</v>
      </c>
      <c r="C1426" s="191" t="s">
        <v>4044</v>
      </c>
      <c r="D1426" s="191" t="s">
        <v>4282</v>
      </c>
      <c r="E1426" s="191" t="s">
        <v>4093</v>
      </c>
      <c r="F1426" s="288">
        <v>23.66</v>
      </c>
      <c r="G1426" s="331">
        <f>ROUND(SUMIF(Anlagenbewegungsdaten!B:B,A1426,Anlagenbewegungsdaten!C:C),3)</f>
        <v>0</v>
      </c>
      <c r="H1426" s="332">
        <f>IF(ISBLANK(F1426),ROUND(SUMIF(Anlagenbewegungsdaten!B:B,A1426,Anlagenbewegungsdaten!D:D),2),ROUND(G1426*F1426%,2))</f>
        <v>0</v>
      </c>
      <c r="I1426" s="332">
        <f>ROUND((H1426-SUMIF(Anlagenbewegungsdaten!$B:$B,A1426,Anlagenbewegungsdaten!D:D)),3)</f>
        <v>0</v>
      </c>
      <c r="J1426" s="333" t="s">
        <v>5179</v>
      </c>
      <c r="K1426" s="333" t="s">
        <v>5193</v>
      </c>
      <c r="L1426" s="510">
        <v>18.93</v>
      </c>
      <c r="M1426" s="330">
        <f>ROUND(SUMIF(Anlagenbewegungsdaten_AV!B:B,A1426,Anlagenbewegungsdaten_AV!C:C),3)</f>
        <v>0</v>
      </c>
      <c r="N1426" s="328">
        <f>IF(ISBLANK(L1426),ROUND(SUMIF(Anlagenbewegungsdaten_AV!B:B,A1426,Anlagenbewegungsdaten_AV!D:D),2),ROUND(M1426*L1426%,2))</f>
        <v>0</v>
      </c>
      <c r="O1426" s="328">
        <f>ROUND(N1426-SUMIF(Anlagenbewegungsdaten_AV!B:B,A1426,Anlagenbewegungsdaten_AV!D:D),3)</f>
        <v>0</v>
      </c>
    </row>
    <row r="1427" spans="1:15" ht="15" customHeight="1" x14ac:dyDescent="0.25">
      <c r="A1427" s="261" t="s">
        <v>342</v>
      </c>
      <c r="B1427" s="172" t="s">
        <v>2108</v>
      </c>
      <c r="C1427" s="172" t="s">
        <v>4044</v>
      </c>
      <c r="D1427" s="172" t="s">
        <v>1888</v>
      </c>
      <c r="E1427" s="172" t="s">
        <v>2483</v>
      </c>
      <c r="F1427" s="287">
        <v>20.75</v>
      </c>
      <c r="G1427" s="331">
        <f>ROUND(SUMIF(Anlagenbewegungsdaten!B:B,A1427,Anlagenbewegungsdaten!C:C),3)</f>
        <v>0</v>
      </c>
      <c r="H1427" s="332">
        <f>IF(ISBLANK(F1427),ROUND(SUMIF(Anlagenbewegungsdaten!B:B,A1427,Anlagenbewegungsdaten!D:D),2),ROUND(G1427*F1427%,2))</f>
        <v>0</v>
      </c>
      <c r="I1427" s="332">
        <f>ROUND((H1427-SUMIF(Anlagenbewegungsdaten!$B:$B,A1427,Anlagenbewegungsdaten!D:D)),3)</f>
        <v>0</v>
      </c>
      <c r="J1427" s="333" t="s">
        <v>5179</v>
      </c>
      <c r="K1427" s="333" t="s">
        <v>5193</v>
      </c>
      <c r="L1427" s="510">
        <v>16.600000000000001</v>
      </c>
      <c r="M1427" s="330">
        <f>ROUND(SUMIF(Anlagenbewegungsdaten_AV!B:B,A1427,Anlagenbewegungsdaten_AV!C:C),3)</f>
        <v>0</v>
      </c>
      <c r="N1427" s="328">
        <f>IF(ISBLANK(L1427),ROUND(SUMIF(Anlagenbewegungsdaten_AV!B:B,A1427,Anlagenbewegungsdaten_AV!D:D),2),ROUND(M1427*L1427%,2))</f>
        <v>0</v>
      </c>
      <c r="O1427" s="328">
        <f>ROUND(N1427-SUMIF(Anlagenbewegungsdaten_AV!B:B,A1427,Anlagenbewegungsdaten_AV!D:D),3)</f>
        <v>0</v>
      </c>
    </row>
    <row r="1428" spans="1:15" ht="15" customHeight="1" x14ac:dyDescent="0.25">
      <c r="A1428" s="261" t="s">
        <v>343</v>
      </c>
      <c r="B1428" s="172" t="s">
        <v>2108</v>
      </c>
      <c r="C1428" s="172" t="s">
        <v>4044</v>
      </c>
      <c r="D1428" s="172" t="s">
        <v>1890</v>
      </c>
      <c r="E1428" s="172" t="s">
        <v>2486</v>
      </c>
      <c r="F1428" s="287">
        <v>22.75</v>
      </c>
      <c r="G1428" s="331">
        <f>ROUND(SUMIF(Anlagenbewegungsdaten!B:B,A1428,Anlagenbewegungsdaten!C:C),3)</f>
        <v>0</v>
      </c>
      <c r="H1428" s="332">
        <f>IF(ISBLANK(F1428),ROUND(SUMIF(Anlagenbewegungsdaten!B:B,A1428,Anlagenbewegungsdaten!D:D),2),ROUND(G1428*F1428%,2))</f>
        <v>0</v>
      </c>
      <c r="I1428" s="332">
        <f>ROUND((H1428-SUMIF(Anlagenbewegungsdaten!$B:$B,A1428,Anlagenbewegungsdaten!D:D)),3)</f>
        <v>0</v>
      </c>
      <c r="J1428" s="333" t="s">
        <v>5179</v>
      </c>
      <c r="K1428" s="333" t="s">
        <v>5193</v>
      </c>
      <c r="L1428" s="510">
        <v>18.2</v>
      </c>
      <c r="M1428" s="330">
        <f>ROUND(SUMIF(Anlagenbewegungsdaten_AV!B:B,A1428,Anlagenbewegungsdaten_AV!C:C),3)</f>
        <v>0</v>
      </c>
      <c r="N1428" s="328">
        <f>IF(ISBLANK(L1428),ROUND(SUMIF(Anlagenbewegungsdaten_AV!B:B,A1428,Anlagenbewegungsdaten_AV!D:D),2),ROUND(M1428*L1428%,2))</f>
        <v>0</v>
      </c>
      <c r="O1428" s="328">
        <f>ROUND(N1428-SUMIF(Anlagenbewegungsdaten_AV!B:B,A1428,Anlagenbewegungsdaten_AV!D:D),3)</f>
        <v>0</v>
      </c>
    </row>
    <row r="1429" spans="1:15" ht="15" customHeight="1" x14ac:dyDescent="0.25">
      <c r="A1429" s="261" t="s">
        <v>344</v>
      </c>
      <c r="B1429" s="172" t="s">
        <v>2108</v>
      </c>
      <c r="C1429" s="172" t="s">
        <v>4044</v>
      </c>
      <c r="D1429" s="172" t="s">
        <v>1892</v>
      </c>
      <c r="E1429" s="172" t="s">
        <v>1560</v>
      </c>
      <c r="F1429" s="287">
        <v>23.75</v>
      </c>
      <c r="G1429" s="331">
        <f>ROUND(SUMIF(Anlagenbewegungsdaten!B:B,A1429,Anlagenbewegungsdaten!C:C),3)</f>
        <v>0</v>
      </c>
      <c r="H1429" s="332">
        <f>IF(ISBLANK(F1429),ROUND(SUMIF(Anlagenbewegungsdaten!B:B,A1429,Anlagenbewegungsdaten!D:D),2),ROUND(G1429*F1429%,2))</f>
        <v>0</v>
      </c>
      <c r="I1429" s="332">
        <f>ROUND((H1429-SUMIF(Anlagenbewegungsdaten!$B:$B,A1429,Anlagenbewegungsdaten!D:D)),3)</f>
        <v>0</v>
      </c>
      <c r="J1429" s="333" t="s">
        <v>5179</v>
      </c>
      <c r="K1429" s="333" t="s">
        <v>5193</v>
      </c>
      <c r="L1429" s="510">
        <v>19</v>
      </c>
      <c r="M1429" s="330">
        <f>ROUND(SUMIF(Anlagenbewegungsdaten_AV!B:B,A1429,Anlagenbewegungsdaten_AV!C:C),3)</f>
        <v>0</v>
      </c>
      <c r="N1429" s="328">
        <f>IF(ISBLANK(L1429),ROUND(SUMIF(Anlagenbewegungsdaten_AV!B:B,A1429,Anlagenbewegungsdaten_AV!D:D),2),ROUND(M1429*L1429%,2))</f>
        <v>0</v>
      </c>
      <c r="O1429" s="328">
        <f>ROUND(N1429-SUMIF(Anlagenbewegungsdaten_AV!B:B,A1429,Anlagenbewegungsdaten_AV!D:D),3)</f>
        <v>0</v>
      </c>
    </row>
    <row r="1430" spans="1:15" ht="15" customHeight="1" x14ac:dyDescent="0.25">
      <c r="A1430" s="261" t="s">
        <v>345</v>
      </c>
      <c r="B1430" s="172" t="s">
        <v>2108</v>
      </c>
      <c r="C1430" s="172" t="s">
        <v>4044</v>
      </c>
      <c r="D1430" s="172" t="s">
        <v>1894</v>
      </c>
      <c r="E1430" s="172" t="s">
        <v>1563</v>
      </c>
      <c r="F1430" s="287">
        <v>23.75</v>
      </c>
      <c r="G1430" s="331">
        <f>ROUND(SUMIF(Anlagenbewegungsdaten!B:B,A1430,Anlagenbewegungsdaten!C:C),3)</f>
        <v>0</v>
      </c>
      <c r="H1430" s="332">
        <f>IF(ISBLANK(F1430),ROUND(SUMIF(Anlagenbewegungsdaten!B:B,A1430,Anlagenbewegungsdaten!D:D),2),ROUND(G1430*F1430%,2))</f>
        <v>0</v>
      </c>
      <c r="I1430" s="332">
        <f>ROUND((H1430-SUMIF(Anlagenbewegungsdaten!$B:$B,A1430,Anlagenbewegungsdaten!D:D)),3)</f>
        <v>0</v>
      </c>
      <c r="J1430" s="333" t="s">
        <v>5179</v>
      </c>
      <c r="K1430" s="333" t="s">
        <v>5193</v>
      </c>
      <c r="L1430" s="510">
        <v>19</v>
      </c>
      <c r="M1430" s="330">
        <f>ROUND(SUMIF(Anlagenbewegungsdaten_AV!B:B,A1430,Anlagenbewegungsdaten_AV!C:C),3)</f>
        <v>0</v>
      </c>
      <c r="N1430" s="328">
        <f>IF(ISBLANK(L1430),ROUND(SUMIF(Anlagenbewegungsdaten_AV!B:B,A1430,Anlagenbewegungsdaten_AV!D:D),2),ROUND(M1430*L1430%,2))</f>
        <v>0</v>
      </c>
      <c r="O1430" s="328">
        <f>ROUND(N1430-SUMIF(Anlagenbewegungsdaten_AV!B:B,A1430,Anlagenbewegungsdaten_AV!D:D),3)</f>
        <v>0</v>
      </c>
    </row>
    <row r="1431" spans="1:15" ht="15" customHeight="1" x14ac:dyDescent="0.25">
      <c r="A1431" s="261" t="s">
        <v>2831</v>
      </c>
      <c r="B1431" s="172" t="s">
        <v>2108</v>
      </c>
      <c r="C1431" s="172" t="s">
        <v>4044</v>
      </c>
      <c r="D1431" s="172" t="s">
        <v>2766</v>
      </c>
      <c r="E1431" s="172" t="s">
        <v>2576</v>
      </c>
      <c r="F1431" s="287">
        <v>23.72</v>
      </c>
      <c r="G1431" s="331">
        <f>ROUND(SUMIF(Anlagenbewegungsdaten!B:B,A1431,Anlagenbewegungsdaten!C:C),3)</f>
        <v>0</v>
      </c>
      <c r="H1431" s="332">
        <f>IF(ISBLANK(F1431),ROUND(SUMIF(Anlagenbewegungsdaten!B:B,A1431,Anlagenbewegungsdaten!D:D),2),ROUND(G1431*F1431%,2))</f>
        <v>0</v>
      </c>
      <c r="I1431" s="332">
        <f>ROUND((H1431-SUMIF(Anlagenbewegungsdaten!$B:$B,A1431,Anlagenbewegungsdaten!D:D)),3)</f>
        <v>0</v>
      </c>
      <c r="J1431" s="333" t="s">
        <v>5179</v>
      </c>
      <c r="K1431" s="333" t="s">
        <v>5193</v>
      </c>
      <c r="L1431" s="510">
        <v>18.98</v>
      </c>
      <c r="M1431" s="330">
        <f>ROUND(SUMIF(Anlagenbewegungsdaten_AV!B:B,A1431,Anlagenbewegungsdaten_AV!C:C),3)</f>
        <v>0</v>
      </c>
      <c r="N1431" s="328">
        <f>IF(ISBLANK(L1431),ROUND(SUMIF(Anlagenbewegungsdaten_AV!B:B,A1431,Anlagenbewegungsdaten_AV!D:D),2),ROUND(M1431*L1431%,2))</f>
        <v>0</v>
      </c>
      <c r="O1431" s="328">
        <f>ROUND(N1431-SUMIF(Anlagenbewegungsdaten_AV!B:B,A1431,Anlagenbewegungsdaten_AV!D:D),3)</f>
        <v>0</v>
      </c>
    </row>
    <row r="1432" spans="1:15" ht="15" customHeight="1" x14ac:dyDescent="0.25">
      <c r="A1432" s="261" t="s">
        <v>3575</v>
      </c>
      <c r="B1432" s="172" t="s">
        <v>2108</v>
      </c>
      <c r="C1432" s="172" t="s">
        <v>4044</v>
      </c>
      <c r="D1432" s="172" t="s">
        <v>3510</v>
      </c>
      <c r="E1432" s="172" t="s">
        <v>3320</v>
      </c>
      <c r="F1432" s="287">
        <v>23.689999999999998</v>
      </c>
      <c r="G1432" s="331">
        <f>ROUND(SUMIF(Anlagenbewegungsdaten!B:B,A1432,Anlagenbewegungsdaten!C:C),3)</f>
        <v>0</v>
      </c>
      <c r="H1432" s="332">
        <f>IF(ISBLANK(F1432),ROUND(SUMIF(Anlagenbewegungsdaten!B:B,A1432,Anlagenbewegungsdaten!D:D),2),ROUND(G1432*F1432%,2))</f>
        <v>0</v>
      </c>
      <c r="I1432" s="332">
        <f>ROUND((H1432-SUMIF(Anlagenbewegungsdaten!$B:$B,A1432,Anlagenbewegungsdaten!D:D)),3)</f>
        <v>0</v>
      </c>
      <c r="J1432" s="333" t="s">
        <v>5179</v>
      </c>
      <c r="K1432" s="333" t="s">
        <v>5193</v>
      </c>
      <c r="L1432" s="510">
        <v>18.95</v>
      </c>
      <c r="M1432" s="330">
        <f>ROUND(SUMIF(Anlagenbewegungsdaten_AV!B:B,A1432,Anlagenbewegungsdaten_AV!C:C),3)</f>
        <v>0</v>
      </c>
      <c r="N1432" s="328">
        <f>IF(ISBLANK(L1432),ROUND(SUMIF(Anlagenbewegungsdaten_AV!B:B,A1432,Anlagenbewegungsdaten_AV!D:D),2),ROUND(M1432*L1432%,2))</f>
        <v>0</v>
      </c>
      <c r="O1432" s="328">
        <f>ROUND(N1432-SUMIF(Anlagenbewegungsdaten_AV!B:B,A1432,Anlagenbewegungsdaten_AV!D:D),3)</f>
        <v>0</v>
      </c>
    </row>
    <row r="1433" spans="1:15" ht="15" customHeight="1" x14ac:dyDescent="0.25">
      <c r="A1433" s="273" t="s">
        <v>4350</v>
      </c>
      <c r="B1433" s="191" t="s">
        <v>2108</v>
      </c>
      <c r="C1433" s="191" t="s">
        <v>4044</v>
      </c>
      <c r="D1433" s="191" t="s">
        <v>4284</v>
      </c>
      <c r="E1433" s="191" t="s">
        <v>4093</v>
      </c>
      <c r="F1433" s="288">
        <v>23.66</v>
      </c>
      <c r="G1433" s="331">
        <f>ROUND(SUMIF(Anlagenbewegungsdaten!B:B,A1433,Anlagenbewegungsdaten!C:C),3)</f>
        <v>0</v>
      </c>
      <c r="H1433" s="332">
        <f>IF(ISBLANK(F1433),ROUND(SUMIF(Anlagenbewegungsdaten!B:B,A1433,Anlagenbewegungsdaten!D:D),2),ROUND(G1433*F1433%,2))</f>
        <v>0</v>
      </c>
      <c r="I1433" s="332">
        <f>ROUND((H1433-SUMIF(Anlagenbewegungsdaten!$B:$B,A1433,Anlagenbewegungsdaten!D:D)),3)</f>
        <v>0</v>
      </c>
      <c r="J1433" s="333" t="s">
        <v>5179</v>
      </c>
      <c r="K1433" s="333" t="s">
        <v>5193</v>
      </c>
      <c r="L1433" s="510">
        <v>18.93</v>
      </c>
      <c r="M1433" s="330">
        <f>ROUND(SUMIF(Anlagenbewegungsdaten_AV!B:B,A1433,Anlagenbewegungsdaten_AV!C:C),3)</f>
        <v>0</v>
      </c>
      <c r="N1433" s="328">
        <f>IF(ISBLANK(L1433),ROUND(SUMIF(Anlagenbewegungsdaten_AV!B:B,A1433,Anlagenbewegungsdaten_AV!D:D),2),ROUND(M1433*L1433%,2))</f>
        <v>0</v>
      </c>
      <c r="O1433" s="328">
        <f>ROUND(N1433-SUMIF(Anlagenbewegungsdaten_AV!B:B,A1433,Anlagenbewegungsdaten_AV!D:D),3)</f>
        <v>0</v>
      </c>
    </row>
    <row r="1434" spans="1:15" ht="15" customHeight="1" x14ac:dyDescent="0.25">
      <c r="A1434" s="261" t="s">
        <v>346</v>
      </c>
      <c r="B1434" s="172" t="s">
        <v>2108</v>
      </c>
      <c r="C1434" s="172" t="s">
        <v>4044</v>
      </c>
      <c r="D1434" s="172" t="s">
        <v>1896</v>
      </c>
      <c r="E1434" s="172" t="s">
        <v>2483</v>
      </c>
      <c r="F1434" s="287">
        <v>21.75</v>
      </c>
      <c r="G1434" s="331">
        <f>ROUND(SUMIF(Anlagenbewegungsdaten!B:B,A1434,Anlagenbewegungsdaten!C:C),3)</f>
        <v>0</v>
      </c>
      <c r="H1434" s="332">
        <f>IF(ISBLANK(F1434),ROUND(SUMIF(Anlagenbewegungsdaten!B:B,A1434,Anlagenbewegungsdaten!D:D),2),ROUND(G1434*F1434%,2))</f>
        <v>0</v>
      </c>
      <c r="I1434" s="332">
        <f>ROUND((H1434-SUMIF(Anlagenbewegungsdaten!$B:$B,A1434,Anlagenbewegungsdaten!D:D)),3)</f>
        <v>0</v>
      </c>
      <c r="J1434" s="333" t="s">
        <v>5179</v>
      </c>
      <c r="K1434" s="333" t="s">
        <v>5193</v>
      </c>
      <c r="L1434" s="510">
        <v>17.399999999999999</v>
      </c>
      <c r="M1434" s="330">
        <f>ROUND(SUMIF(Anlagenbewegungsdaten_AV!B:B,A1434,Anlagenbewegungsdaten_AV!C:C),3)</f>
        <v>0</v>
      </c>
      <c r="N1434" s="328">
        <f>IF(ISBLANK(L1434),ROUND(SUMIF(Anlagenbewegungsdaten_AV!B:B,A1434,Anlagenbewegungsdaten_AV!D:D),2),ROUND(M1434*L1434%,2))</f>
        <v>0</v>
      </c>
      <c r="O1434" s="328">
        <f>ROUND(N1434-SUMIF(Anlagenbewegungsdaten_AV!B:B,A1434,Anlagenbewegungsdaten_AV!D:D),3)</f>
        <v>0</v>
      </c>
    </row>
    <row r="1435" spans="1:15" ht="15" customHeight="1" x14ac:dyDescent="0.25">
      <c r="A1435" s="261" t="s">
        <v>347</v>
      </c>
      <c r="B1435" s="172" t="s">
        <v>2108</v>
      </c>
      <c r="C1435" s="172" t="s">
        <v>4044</v>
      </c>
      <c r="D1435" s="172" t="s">
        <v>1898</v>
      </c>
      <c r="E1435" s="172" t="s">
        <v>2486</v>
      </c>
      <c r="F1435" s="287">
        <v>23.75</v>
      </c>
      <c r="G1435" s="331">
        <f>ROUND(SUMIF(Anlagenbewegungsdaten!B:B,A1435,Anlagenbewegungsdaten!C:C),3)</f>
        <v>0</v>
      </c>
      <c r="H1435" s="332">
        <f>IF(ISBLANK(F1435),ROUND(SUMIF(Anlagenbewegungsdaten!B:B,A1435,Anlagenbewegungsdaten!D:D),2),ROUND(G1435*F1435%,2))</f>
        <v>0</v>
      </c>
      <c r="I1435" s="332">
        <f>ROUND((H1435-SUMIF(Anlagenbewegungsdaten!$B:$B,A1435,Anlagenbewegungsdaten!D:D)),3)</f>
        <v>0</v>
      </c>
      <c r="J1435" s="333" t="s">
        <v>5179</v>
      </c>
      <c r="K1435" s="333" t="s">
        <v>5193</v>
      </c>
      <c r="L1435" s="510">
        <v>19</v>
      </c>
      <c r="M1435" s="330">
        <f>ROUND(SUMIF(Anlagenbewegungsdaten_AV!B:B,A1435,Anlagenbewegungsdaten_AV!C:C),3)</f>
        <v>0</v>
      </c>
      <c r="N1435" s="328">
        <f>IF(ISBLANK(L1435),ROUND(SUMIF(Anlagenbewegungsdaten_AV!B:B,A1435,Anlagenbewegungsdaten_AV!D:D),2),ROUND(M1435*L1435%,2))</f>
        <v>0</v>
      </c>
      <c r="O1435" s="328">
        <f>ROUND(N1435-SUMIF(Anlagenbewegungsdaten_AV!B:B,A1435,Anlagenbewegungsdaten_AV!D:D),3)</f>
        <v>0</v>
      </c>
    </row>
    <row r="1436" spans="1:15" ht="15" customHeight="1" x14ac:dyDescent="0.25">
      <c r="A1436" s="261" t="s">
        <v>348</v>
      </c>
      <c r="B1436" s="172" t="s">
        <v>2108</v>
      </c>
      <c r="C1436" s="172" t="s">
        <v>4044</v>
      </c>
      <c r="D1436" s="182" t="s">
        <v>1900</v>
      </c>
      <c r="E1436" s="172" t="s">
        <v>1560</v>
      </c>
      <c r="F1436" s="287">
        <v>24.75</v>
      </c>
      <c r="G1436" s="331">
        <f>ROUND(SUMIF(Anlagenbewegungsdaten!B:B,A1436,Anlagenbewegungsdaten!C:C),3)</f>
        <v>0</v>
      </c>
      <c r="H1436" s="332">
        <f>IF(ISBLANK(F1436),ROUND(SUMIF(Anlagenbewegungsdaten!B:B,A1436,Anlagenbewegungsdaten!D:D),2),ROUND(G1436*F1436%,2))</f>
        <v>0</v>
      </c>
      <c r="I1436" s="332">
        <f>ROUND((H1436-SUMIF(Anlagenbewegungsdaten!$B:$B,A1436,Anlagenbewegungsdaten!D:D)),3)</f>
        <v>0</v>
      </c>
      <c r="J1436" s="333" t="s">
        <v>5179</v>
      </c>
      <c r="K1436" s="333" t="s">
        <v>5193</v>
      </c>
      <c r="L1436" s="510">
        <v>19.8</v>
      </c>
      <c r="M1436" s="330">
        <f>ROUND(SUMIF(Anlagenbewegungsdaten_AV!B:B,A1436,Anlagenbewegungsdaten_AV!C:C),3)</f>
        <v>0</v>
      </c>
      <c r="N1436" s="328">
        <f>IF(ISBLANK(L1436),ROUND(SUMIF(Anlagenbewegungsdaten_AV!B:B,A1436,Anlagenbewegungsdaten_AV!D:D),2),ROUND(M1436*L1436%,2))</f>
        <v>0</v>
      </c>
      <c r="O1436" s="328">
        <f>ROUND(N1436-SUMIF(Anlagenbewegungsdaten_AV!B:B,A1436,Anlagenbewegungsdaten_AV!D:D),3)</f>
        <v>0</v>
      </c>
    </row>
    <row r="1437" spans="1:15" ht="15" customHeight="1" x14ac:dyDescent="0.25">
      <c r="A1437" s="261" t="s">
        <v>349</v>
      </c>
      <c r="B1437" s="172" t="s">
        <v>2108</v>
      </c>
      <c r="C1437" s="172" t="s">
        <v>4044</v>
      </c>
      <c r="D1437" s="172" t="s">
        <v>554</v>
      </c>
      <c r="E1437" s="172" t="s">
        <v>1563</v>
      </c>
      <c r="F1437" s="287">
        <v>24.75</v>
      </c>
      <c r="G1437" s="331">
        <f>ROUND(SUMIF(Anlagenbewegungsdaten!B:B,A1437,Anlagenbewegungsdaten!C:C),3)</f>
        <v>0</v>
      </c>
      <c r="H1437" s="332">
        <f>IF(ISBLANK(F1437),ROUND(SUMIF(Anlagenbewegungsdaten!B:B,A1437,Anlagenbewegungsdaten!D:D),2),ROUND(G1437*F1437%,2))</f>
        <v>0</v>
      </c>
      <c r="I1437" s="332">
        <f>ROUND((H1437-SUMIF(Anlagenbewegungsdaten!$B:$B,A1437,Anlagenbewegungsdaten!D:D)),3)</f>
        <v>0</v>
      </c>
      <c r="J1437" s="333" t="s">
        <v>5179</v>
      </c>
      <c r="K1437" s="333" t="s">
        <v>5193</v>
      </c>
      <c r="L1437" s="510">
        <v>19.8</v>
      </c>
      <c r="M1437" s="330">
        <f>ROUND(SUMIF(Anlagenbewegungsdaten_AV!B:B,A1437,Anlagenbewegungsdaten_AV!C:C),3)</f>
        <v>0</v>
      </c>
      <c r="N1437" s="328">
        <f>IF(ISBLANK(L1437),ROUND(SUMIF(Anlagenbewegungsdaten_AV!B:B,A1437,Anlagenbewegungsdaten_AV!D:D),2),ROUND(M1437*L1437%,2))</f>
        <v>0</v>
      </c>
      <c r="O1437" s="328">
        <f>ROUND(N1437-SUMIF(Anlagenbewegungsdaten_AV!B:B,A1437,Anlagenbewegungsdaten_AV!D:D),3)</f>
        <v>0</v>
      </c>
    </row>
    <row r="1438" spans="1:15" ht="15" customHeight="1" x14ac:dyDescent="0.25">
      <c r="A1438" s="261" t="s">
        <v>2832</v>
      </c>
      <c r="B1438" s="172" t="s">
        <v>2108</v>
      </c>
      <c r="C1438" s="172" t="s">
        <v>4044</v>
      </c>
      <c r="D1438" s="172" t="s">
        <v>2768</v>
      </c>
      <c r="E1438" s="172" t="s">
        <v>2576</v>
      </c>
      <c r="F1438" s="287">
        <v>24.72</v>
      </c>
      <c r="G1438" s="331">
        <f>ROUND(SUMIF(Anlagenbewegungsdaten!B:B,A1438,Anlagenbewegungsdaten!C:C),3)</f>
        <v>0</v>
      </c>
      <c r="H1438" s="332">
        <f>IF(ISBLANK(F1438),ROUND(SUMIF(Anlagenbewegungsdaten!B:B,A1438,Anlagenbewegungsdaten!D:D),2),ROUND(G1438*F1438%,2))</f>
        <v>0</v>
      </c>
      <c r="I1438" s="332">
        <f>ROUND((H1438-SUMIF(Anlagenbewegungsdaten!$B:$B,A1438,Anlagenbewegungsdaten!D:D)),3)</f>
        <v>0</v>
      </c>
      <c r="J1438" s="333" t="s">
        <v>5179</v>
      </c>
      <c r="K1438" s="333" t="s">
        <v>5193</v>
      </c>
      <c r="L1438" s="510">
        <v>19.78</v>
      </c>
      <c r="M1438" s="330">
        <f>ROUND(SUMIF(Anlagenbewegungsdaten_AV!B:B,A1438,Anlagenbewegungsdaten_AV!C:C),3)</f>
        <v>0</v>
      </c>
      <c r="N1438" s="328">
        <f>IF(ISBLANK(L1438),ROUND(SUMIF(Anlagenbewegungsdaten_AV!B:B,A1438,Anlagenbewegungsdaten_AV!D:D),2),ROUND(M1438*L1438%,2))</f>
        <v>0</v>
      </c>
      <c r="O1438" s="328">
        <f>ROUND(N1438-SUMIF(Anlagenbewegungsdaten_AV!B:B,A1438,Anlagenbewegungsdaten_AV!D:D),3)</f>
        <v>0</v>
      </c>
    </row>
    <row r="1439" spans="1:15" ht="15" customHeight="1" x14ac:dyDescent="0.25">
      <c r="A1439" s="261" t="s">
        <v>3576</v>
      </c>
      <c r="B1439" s="172" t="s">
        <v>2108</v>
      </c>
      <c r="C1439" s="172" t="s">
        <v>4044</v>
      </c>
      <c r="D1439" s="172" t="s">
        <v>3512</v>
      </c>
      <c r="E1439" s="172" t="s">
        <v>3320</v>
      </c>
      <c r="F1439" s="287">
        <v>24.689999999999998</v>
      </c>
      <c r="G1439" s="331">
        <f>ROUND(SUMIF(Anlagenbewegungsdaten!B:B,A1439,Anlagenbewegungsdaten!C:C),3)</f>
        <v>0</v>
      </c>
      <c r="H1439" s="332">
        <f>IF(ISBLANK(F1439),ROUND(SUMIF(Anlagenbewegungsdaten!B:B,A1439,Anlagenbewegungsdaten!D:D),2),ROUND(G1439*F1439%,2))</f>
        <v>0</v>
      </c>
      <c r="I1439" s="332">
        <f>ROUND((H1439-SUMIF(Anlagenbewegungsdaten!$B:$B,A1439,Anlagenbewegungsdaten!D:D)),3)</f>
        <v>0</v>
      </c>
      <c r="J1439" s="333" t="s">
        <v>5179</v>
      </c>
      <c r="K1439" s="333" t="s">
        <v>5193</v>
      </c>
      <c r="L1439" s="510">
        <v>19.75</v>
      </c>
      <c r="M1439" s="330">
        <f>ROUND(SUMIF(Anlagenbewegungsdaten_AV!B:B,A1439,Anlagenbewegungsdaten_AV!C:C),3)</f>
        <v>0</v>
      </c>
      <c r="N1439" s="328">
        <f>IF(ISBLANK(L1439),ROUND(SUMIF(Anlagenbewegungsdaten_AV!B:B,A1439,Anlagenbewegungsdaten_AV!D:D),2),ROUND(M1439*L1439%,2))</f>
        <v>0</v>
      </c>
      <c r="O1439" s="328">
        <f>ROUND(N1439-SUMIF(Anlagenbewegungsdaten_AV!B:B,A1439,Anlagenbewegungsdaten_AV!D:D),3)</f>
        <v>0</v>
      </c>
    </row>
    <row r="1440" spans="1:15" ht="15" customHeight="1" x14ac:dyDescent="0.25">
      <c r="A1440" s="273" t="s">
        <v>4351</v>
      </c>
      <c r="B1440" s="191" t="s">
        <v>2108</v>
      </c>
      <c r="C1440" s="191" t="s">
        <v>4044</v>
      </c>
      <c r="D1440" s="191" t="s">
        <v>4286</v>
      </c>
      <c r="E1440" s="191" t="s">
        <v>4093</v>
      </c>
      <c r="F1440" s="288">
        <v>24.66</v>
      </c>
      <c r="G1440" s="331">
        <f>ROUND(SUMIF(Anlagenbewegungsdaten!B:B,A1440,Anlagenbewegungsdaten!C:C),3)</f>
        <v>0</v>
      </c>
      <c r="H1440" s="332">
        <f>IF(ISBLANK(F1440),ROUND(SUMIF(Anlagenbewegungsdaten!B:B,A1440,Anlagenbewegungsdaten!D:D),2),ROUND(G1440*F1440%,2))</f>
        <v>0</v>
      </c>
      <c r="I1440" s="332">
        <f>ROUND((H1440-SUMIF(Anlagenbewegungsdaten!$B:$B,A1440,Anlagenbewegungsdaten!D:D)),3)</f>
        <v>0</v>
      </c>
      <c r="J1440" s="333" t="s">
        <v>5179</v>
      </c>
      <c r="K1440" s="333" t="s">
        <v>5193</v>
      </c>
      <c r="L1440" s="510">
        <v>19.73</v>
      </c>
      <c r="M1440" s="330">
        <f>ROUND(SUMIF(Anlagenbewegungsdaten_AV!B:B,A1440,Anlagenbewegungsdaten_AV!C:C),3)</f>
        <v>0</v>
      </c>
      <c r="N1440" s="328">
        <f>IF(ISBLANK(L1440),ROUND(SUMIF(Anlagenbewegungsdaten_AV!B:B,A1440,Anlagenbewegungsdaten_AV!D:D),2),ROUND(M1440*L1440%,2))</f>
        <v>0</v>
      </c>
      <c r="O1440" s="328">
        <f>ROUND(N1440-SUMIF(Anlagenbewegungsdaten_AV!B:B,A1440,Anlagenbewegungsdaten_AV!D:D),3)</f>
        <v>0</v>
      </c>
    </row>
    <row r="1441" spans="1:15" ht="15" customHeight="1" x14ac:dyDescent="0.25">
      <c r="A1441" s="261" t="s">
        <v>350</v>
      </c>
      <c r="B1441" s="172" t="s">
        <v>2108</v>
      </c>
      <c r="C1441" s="172" t="s">
        <v>4044</v>
      </c>
      <c r="D1441" s="172" t="s">
        <v>556</v>
      </c>
      <c r="E1441" s="172" t="s">
        <v>2483</v>
      </c>
      <c r="F1441" s="287">
        <v>21.75</v>
      </c>
      <c r="G1441" s="331">
        <f>ROUND(SUMIF(Anlagenbewegungsdaten!B:B,A1441,Anlagenbewegungsdaten!C:C),3)</f>
        <v>0</v>
      </c>
      <c r="H1441" s="332">
        <f>IF(ISBLANK(F1441),ROUND(SUMIF(Anlagenbewegungsdaten!B:B,A1441,Anlagenbewegungsdaten!D:D),2),ROUND(G1441*F1441%,2))</f>
        <v>0</v>
      </c>
      <c r="I1441" s="332">
        <f>ROUND((H1441-SUMIF(Anlagenbewegungsdaten!$B:$B,A1441,Anlagenbewegungsdaten!D:D)),3)</f>
        <v>0</v>
      </c>
      <c r="J1441" s="333" t="s">
        <v>5179</v>
      </c>
      <c r="K1441" s="333" t="s">
        <v>5193</v>
      </c>
      <c r="L1441" s="510">
        <v>17.399999999999999</v>
      </c>
      <c r="M1441" s="330">
        <f>ROUND(SUMIF(Anlagenbewegungsdaten_AV!B:B,A1441,Anlagenbewegungsdaten_AV!C:C),3)</f>
        <v>0</v>
      </c>
      <c r="N1441" s="328">
        <f>IF(ISBLANK(L1441),ROUND(SUMIF(Anlagenbewegungsdaten_AV!B:B,A1441,Anlagenbewegungsdaten_AV!D:D),2),ROUND(M1441*L1441%,2))</f>
        <v>0</v>
      </c>
      <c r="O1441" s="328">
        <f>ROUND(N1441-SUMIF(Anlagenbewegungsdaten_AV!B:B,A1441,Anlagenbewegungsdaten_AV!D:D),3)</f>
        <v>0</v>
      </c>
    </row>
    <row r="1442" spans="1:15" ht="15" customHeight="1" x14ac:dyDescent="0.25">
      <c r="A1442" s="261" t="s">
        <v>351</v>
      </c>
      <c r="B1442" s="172" t="s">
        <v>2108</v>
      </c>
      <c r="C1442" s="172" t="s">
        <v>4044</v>
      </c>
      <c r="D1442" s="172" t="s">
        <v>558</v>
      </c>
      <c r="E1442" s="172" t="s">
        <v>2486</v>
      </c>
      <c r="F1442" s="287">
        <v>23.75</v>
      </c>
      <c r="G1442" s="331">
        <f>ROUND(SUMIF(Anlagenbewegungsdaten!B:B,A1442,Anlagenbewegungsdaten!C:C),3)</f>
        <v>0</v>
      </c>
      <c r="H1442" s="332">
        <f>IF(ISBLANK(F1442),ROUND(SUMIF(Anlagenbewegungsdaten!B:B,A1442,Anlagenbewegungsdaten!D:D),2),ROUND(G1442*F1442%,2))</f>
        <v>0</v>
      </c>
      <c r="I1442" s="332">
        <f>ROUND((H1442-SUMIF(Anlagenbewegungsdaten!$B:$B,A1442,Anlagenbewegungsdaten!D:D)),3)</f>
        <v>0</v>
      </c>
      <c r="J1442" s="333" t="s">
        <v>5179</v>
      </c>
      <c r="K1442" s="333" t="s">
        <v>5193</v>
      </c>
      <c r="L1442" s="510">
        <v>19</v>
      </c>
      <c r="M1442" s="330">
        <f>ROUND(SUMIF(Anlagenbewegungsdaten_AV!B:B,A1442,Anlagenbewegungsdaten_AV!C:C),3)</f>
        <v>0</v>
      </c>
      <c r="N1442" s="328">
        <f>IF(ISBLANK(L1442),ROUND(SUMIF(Anlagenbewegungsdaten_AV!B:B,A1442,Anlagenbewegungsdaten_AV!D:D),2),ROUND(M1442*L1442%,2))</f>
        <v>0</v>
      </c>
      <c r="O1442" s="328">
        <f>ROUND(N1442-SUMIF(Anlagenbewegungsdaten_AV!B:B,A1442,Anlagenbewegungsdaten_AV!D:D),3)</f>
        <v>0</v>
      </c>
    </row>
    <row r="1443" spans="1:15" ht="15" customHeight="1" x14ac:dyDescent="0.25">
      <c r="A1443" s="261" t="s">
        <v>352</v>
      </c>
      <c r="B1443" s="172" t="s">
        <v>2108</v>
      </c>
      <c r="C1443" s="172" t="s">
        <v>4044</v>
      </c>
      <c r="D1443" s="172" t="s">
        <v>560</v>
      </c>
      <c r="E1443" s="172" t="s">
        <v>1560</v>
      </c>
      <c r="F1443" s="287">
        <v>24.75</v>
      </c>
      <c r="G1443" s="331">
        <f>ROUND(SUMIF(Anlagenbewegungsdaten!B:B,A1443,Anlagenbewegungsdaten!C:C),3)</f>
        <v>0</v>
      </c>
      <c r="H1443" s="332">
        <f>IF(ISBLANK(F1443),ROUND(SUMIF(Anlagenbewegungsdaten!B:B,A1443,Anlagenbewegungsdaten!D:D),2),ROUND(G1443*F1443%,2))</f>
        <v>0</v>
      </c>
      <c r="I1443" s="332">
        <f>ROUND((H1443-SUMIF(Anlagenbewegungsdaten!$B:$B,A1443,Anlagenbewegungsdaten!D:D)),3)</f>
        <v>0</v>
      </c>
      <c r="J1443" s="333" t="s">
        <v>5179</v>
      </c>
      <c r="K1443" s="333" t="s">
        <v>5193</v>
      </c>
      <c r="L1443" s="510">
        <v>19.8</v>
      </c>
      <c r="M1443" s="330">
        <f>ROUND(SUMIF(Anlagenbewegungsdaten_AV!B:B,A1443,Anlagenbewegungsdaten_AV!C:C),3)</f>
        <v>0</v>
      </c>
      <c r="N1443" s="328">
        <f>IF(ISBLANK(L1443),ROUND(SUMIF(Anlagenbewegungsdaten_AV!B:B,A1443,Anlagenbewegungsdaten_AV!D:D),2),ROUND(M1443*L1443%,2))</f>
        <v>0</v>
      </c>
      <c r="O1443" s="328">
        <f>ROUND(N1443-SUMIF(Anlagenbewegungsdaten_AV!B:B,A1443,Anlagenbewegungsdaten_AV!D:D),3)</f>
        <v>0</v>
      </c>
    </row>
    <row r="1444" spans="1:15" ht="15" customHeight="1" x14ac:dyDescent="0.25">
      <c r="A1444" s="261" t="s">
        <v>353</v>
      </c>
      <c r="B1444" s="172" t="s">
        <v>2108</v>
      </c>
      <c r="C1444" s="172" t="s">
        <v>4044</v>
      </c>
      <c r="D1444" s="172" t="s">
        <v>562</v>
      </c>
      <c r="E1444" s="172" t="s">
        <v>1563</v>
      </c>
      <c r="F1444" s="287">
        <v>24.75</v>
      </c>
      <c r="G1444" s="331">
        <f>ROUND(SUMIF(Anlagenbewegungsdaten!B:B,A1444,Anlagenbewegungsdaten!C:C),3)</f>
        <v>0</v>
      </c>
      <c r="H1444" s="332">
        <f>IF(ISBLANK(F1444),ROUND(SUMIF(Anlagenbewegungsdaten!B:B,A1444,Anlagenbewegungsdaten!D:D),2),ROUND(G1444*F1444%,2))</f>
        <v>0</v>
      </c>
      <c r="I1444" s="332">
        <f>ROUND((H1444-SUMIF(Anlagenbewegungsdaten!$B:$B,A1444,Anlagenbewegungsdaten!D:D)),3)</f>
        <v>0</v>
      </c>
      <c r="J1444" s="333" t="s">
        <v>5179</v>
      </c>
      <c r="K1444" s="333" t="s">
        <v>5193</v>
      </c>
      <c r="L1444" s="510">
        <v>19.8</v>
      </c>
      <c r="M1444" s="330">
        <f>ROUND(SUMIF(Anlagenbewegungsdaten_AV!B:B,A1444,Anlagenbewegungsdaten_AV!C:C),3)</f>
        <v>0</v>
      </c>
      <c r="N1444" s="328">
        <f>IF(ISBLANK(L1444),ROUND(SUMIF(Anlagenbewegungsdaten_AV!B:B,A1444,Anlagenbewegungsdaten_AV!D:D),2),ROUND(M1444*L1444%,2))</f>
        <v>0</v>
      </c>
      <c r="O1444" s="328">
        <f>ROUND(N1444-SUMIF(Anlagenbewegungsdaten_AV!B:B,A1444,Anlagenbewegungsdaten_AV!D:D),3)</f>
        <v>0</v>
      </c>
    </row>
    <row r="1445" spans="1:15" ht="15" customHeight="1" x14ac:dyDescent="0.25">
      <c r="A1445" s="261" t="s">
        <v>2833</v>
      </c>
      <c r="B1445" s="172" t="s">
        <v>2108</v>
      </c>
      <c r="C1445" s="172" t="s">
        <v>4044</v>
      </c>
      <c r="D1445" s="172" t="s">
        <v>2770</v>
      </c>
      <c r="E1445" s="172" t="s">
        <v>2576</v>
      </c>
      <c r="F1445" s="287">
        <v>24.72</v>
      </c>
      <c r="G1445" s="331">
        <f>ROUND(SUMIF(Anlagenbewegungsdaten!B:B,A1445,Anlagenbewegungsdaten!C:C),3)</f>
        <v>0</v>
      </c>
      <c r="H1445" s="332">
        <f>IF(ISBLANK(F1445),ROUND(SUMIF(Anlagenbewegungsdaten!B:B,A1445,Anlagenbewegungsdaten!D:D),2),ROUND(G1445*F1445%,2))</f>
        <v>0</v>
      </c>
      <c r="I1445" s="332">
        <f>ROUND((H1445-SUMIF(Anlagenbewegungsdaten!$B:$B,A1445,Anlagenbewegungsdaten!D:D)),3)</f>
        <v>0</v>
      </c>
      <c r="J1445" s="333" t="s">
        <v>5179</v>
      </c>
      <c r="K1445" s="333" t="s">
        <v>5193</v>
      </c>
      <c r="L1445" s="510">
        <v>19.78</v>
      </c>
      <c r="M1445" s="330">
        <f>ROUND(SUMIF(Anlagenbewegungsdaten_AV!B:B,A1445,Anlagenbewegungsdaten_AV!C:C),3)</f>
        <v>0</v>
      </c>
      <c r="N1445" s="328">
        <f>IF(ISBLANK(L1445),ROUND(SUMIF(Anlagenbewegungsdaten_AV!B:B,A1445,Anlagenbewegungsdaten_AV!D:D),2),ROUND(M1445*L1445%,2))</f>
        <v>0</v>
      </c>
      <c r="O1445" s="328">
        <f>ROUND(N1445-SUMIF(Anlagenbewegungsdaten_AV!B:B,A1445,Anlagenbewegungsdaten_AV!D:D),3)</f>
        <v>0</v>
      </c>
    </row>
    <row r="1446" spans="1:15" ht="15" customHeight="1" x14ac:dyDescent="0.25">
      <c r="A1446" s="261" t="s">
        <v>3577</v>
      </c>
      <c r="B1446" s="172" t="s">
        <v>2108</v>
      </c>
      <c r="C1446" s="172" t="s">
        <v>4044</v>
      </c>
      <c r="D1446" s="172" t="s">
        <v>3514</v>
      </c>
      <c r="E1446" s="172" t="s">
        <v>3320</v>
      </c>
      <c r="F1446" s="287">
        <v>24.689999999999998</v>
      </c>
      <c r="G1446" s="331">
        <f>ROUND(SUMIF(Anlagenbewegungsdaten!B:B,A1446,Anlagenbewegungsdaten!C:C),3)</f>
        <v>0</v>
      </c>
      <c r="H1446" s="332">
        <f>IF(ISBLANK(F1446),ROUND(SUMIF(Anlagenbewegungsdaten!B:B,A1446,Anlagenbewegungsdaten!D:D),2),ROUND(G1446*F1446%,2))</f>
        <v>0</v>
      </c>
      <c r="I1446" s="332">
        <f>ROUND((H1446-SUMIF(Anlagenbewegungsdaten!$B:$B,A1446,Anlagenbewegungsdaten!D:D)),3)</f>
        <v>0</v>
      </c>
      <c r="J1446" s="333" t="s">
        <v>5179</v>
      </c>
      <c r="K1446" s="333" t="s">
        <v>5193</v>
      </c>
      <c r="L1446" s="510">
        <v>19.75</v>
      </c>
      <c r="M1446" s="330">
        <f>ROUND(SUMIF(Anlagenbewegungsdaten_AV!B:B,A1446,Anlagenbewegungsdaten_AV!C:C),3)</f>
        <v>0</v>
      </c>
      <c r="N1446" s="328">
        <f>IF(ISBLANK(L1446),ROUND(SUMIF(Anlagenbewegungsdaten_AV!B:B,A1446,Anlagenbewegungsdaten_AV!D:D),2),ROUND(M1446*L1446%,2))</f>
        <v>0</v>
      </c>
      <c r="O1446" s="328">
        <f>ROUND(N1446-SUMIF(Anlagenbewegungsdaten_AV!B:B,A1446,Anlagenbewegungsdaten_AV!D:D),3)</f>
        <v>0</v>
      </c>
    </row>
    <row r="1447" spans="1:15" ht="15" customHeight="1" x14ac:dyDescent="0.25">
      <c r="A1447" s="273" t="s">
        <v>4352</v>
      </c>
      <c r="B1447" s="191" t="s">
        <v>2108</v>
      </c>
      <c r="C1447" s="191" t="s">
        <v>4044</v>
      </c>
      <c r="D1447" s="191" t="s">
        <v>4288</v>
      </c>
      <c r="E1447" s="191" t="s">
        <v>4093</v>
      </c>
      <c r="F1447" s="288">
        <v>24.66</v>
      </c>
      <c r="G1447" s="331">
        <f>ROUND(SUMIF(Anlagenbewegungsdaten!B:B,A1447,Anlagenbewegungsdaten!C:C),3)</f>
        <v>0</v>
      </c>
      <c r="H1447" s="332">
        <f>IF(ISBLANK(F1447),ROUND(SUMIF(Anlagenbewegungsdaten!B:B,A1447,Anlagenbewegungsdaten!D:D),2),ROUND(G1447*F1447%,2))</f>
        <v>0</v>
      </c>
      <c r="I1447" s="332">
        <f>ROUND((H1447-SUMIF(Anlagenbewegungsdaten!$B:$B,A1447,Anlagenbewegungsdaten!D:D)),3)</f>
        <v>0</v>
      </c>
      <c r="J1447" s="333" t="s">
        <v>5179</v>
      </c>
      <c r="K1447" s="333" t="s">
        <v>5193</v>
      </c>
      <c r="L1447" s="510">
        <v>19.73</v>
      </c>
      <c r="M1447" s="330">
        <f>ROUND(SUMIF(Anlagenbewegungsdaten_AV!B:B,A1447,Anlagenbewegungsdaten_AV!C:C),3)</f>
        <v>0</v>
      </c>
      <c r="N1447" s="328">
        <f>IF(ISBLANK(L1447),ROUND(SUMIF(Anlagenbewegungsdaten_AV!B:B,A1447,Anlagenbewegungsdaten_AV!D:D),2),ROUND(M1447*L1447%,2))</f>
        <v>0</v>
      </c>
      <c r="O1447" s="328">
        <f>ROUND(N1447-SUMIF(Anlagenbewegungsdaten_AV!B:B,A1447,Anlagenbewegungsdaten_AV!D:D),3)</f>
        <v>0</v>
      </c>
    </row>
    <row r="1448" spans="1:15" ht="15" customHeight="1" x14ac:dyDescent="0.25">
      <c r="A1448" s="261" t="s">
        <v>354</v>
      </c>
      <c r="B1448" s="172" t="s">
        <v>2108</v>
      </c>
      <c r="C1448" s="172" t="s">
        <v>4044</v>
      </c>
      <c r="D1448" s="172" t="s">
        <v>564</v>
      </c>
      <c r="E1448" s="172" t="s">
        <v>2483</v>
      </c>
      <c r="F1448" s="287">
        <v>22.75</v>
      </c>
      <c r="G1448" s="331">
        <f>ROUND(SUMIF(Anlagenbewegungsdaten!B:B,A1448,Anlagenbewegungsdaten!C:C),3)</f>
        <v>0</v>
      </c>
      <c r="H1448" s="332">
        <f>IF(ISBLANK(F1448),ROUND(SUMIF(Anlagenbewegungsdaten!B:B,A1448,Anlagenbewegungsdaten!D:D),2),ROUND(G1448*F1448%,2))</f>
        <v>0</v>
      </c>
      <c r="I1448" s="332">
        <f>ROUND((H1448-SUMIF(Anlagenbewegungsdaten!$B:$B,A1448,Anlagenbewegungsdaten!D:D)),3)</f>
        <v>0</v>
      </c>
      <c r="J1448" s="333" t="s">
        <v>5179</v>
      </c>
      <c r="K1448" s="333" t="s">
        <v>5193</v>
      </c>
      <c r="L1448" s="510">
        <v>18.2</v>
      </c>
      <c r="M1448" s="330">
        <f>ROUND(SUMIF(Anlagenbewegungsdaten_AV!B:B,A1448,Anlagenbewegungsdaten_AV!C:C),3)</f>
        <v>0</v>
      </c>
      <c r="N1448" s="328">
        <f>IF(ISBLANK(L1448),ROUND(SUMIF(Anlagenbewegungsdaten_AV!B:B,A1448,Anlagenbewegungsdaten_AV!D:D),2),ROUND(M1448*L1448%,2))</f>
        <v>0</v>
      </c>
      <c r="O1448" s="328">
        <f>ROUND(N1448-SUMIF(Anlagenbewegungsdaten_AV!B:B,A1448,Anlagenbewegungsdaten_AV!D:D),3)</f>
        <v>0</v>
      </c>
    </row>
    <row r="1449" spans="1:15" ht="15" customHeight="1" x14ac:dyDescent="0.25">
      <c r="A1449" s="261" t="s">
        <v>355</v>
      </c>
      <c r="B1449" s="172" t="s">
        <v>2108</v>
      </c>
      <c r="C1449" s="172" t="s">
        <v>4044</v>
      </c>
      <c r="D1449" s="172" t="s">
        <v>566</v>
      </c>
      <c r="E1449" s="172" t="s">
        <v>2486</v>
      </c>
      <c r="F1449" s="287">
        <v>24.75</v>
      </c>
      <c r="G1449" s="331">
        <f>ROUND(SUMIF(Anlagenbewegungsdaten!B:B,A1449,Anlagenbewegungsdaten!C:C),3)</f>
        <v>0</v>
      </c>
      <c r="H1449" s="332">
        <f>IF(ISBLANK(F1449),ROUND(SUMIF(Anlagenbewegungsdaten!B:B,A1449,Anlagenbewegungsdaten!D:D),2),ROUND(G1449*F1449%,2))</f>
        <v>0</v>
      </c>
      <c r="I1449" s="332">
        <f>ROUND((H1449-SUMIF(Anlagenbewegungsdaten!$B:$B,A1449,Anlagenbewegungsdaten!D:D)),3)</f>
        <v>0</v>
      </c>
      <c r="J1449" s="333" t="s">
        <v>5179</v>
      </c>
      <c r="K1449" s="333" t="s">
        <v>5193</v>
      </c>
      <c r="L1449" s="510">
        <v>19.8</v>
      </c>
      <c r="M1449" s="330">
        <f>ROUND(SUMIF(Anlagenbewegungsdaten_AV!B:B,A1449,Anlagenbewegungsdaten_AV!C:C),3)</f>
        <v>0</v>
      </c>
      <c r="N1449" s="328">
        <f>IF(ISBLANK(L1449),ROUND(SUMIF(Anlagenbewegungsdaten_AV!B:B,A1449,Anlagenbewegungsdaten_AV!D:D),2),ROUND(M1449*L1449%,2))</f>
        <v>0</v>
      </c>
      <c r="O1449" s="328">
        <f>ROUND(N1449-SUMIF(Anlagenbewegungsdaten_AV!B:B,A1449,Anlagenbewegungsdaten_AV!D:D),3)</f>
        <v>0</v>
      </c>
    </row>
    <row r="1450" spans="1:15" ht="15" customHeight="1" x14ac:dyDescent="0.25">
      <c r="A1450" s="261" t="s">
        <v>356</v>
      </c>
      <c r="B1450" s="172" t="s">
        <v>2108</v>
      </c>
      <c r="C1450" s="172" t="s">
        <v>4044</v>
      </c>
      <c r="D1450" s="182" t="s">
        <v>568</v>
      </c>
      <c r="E1450" s="172" t="s">
        <v>1560</v>
      </c>
      <c r="F1450" s="287">
        <v>25.75</v>
      </c>
      <c r="G1450" s="331">
        <f>ROUND(SUMIF(Anlagenbewegungsdaten!B:B,A1450,Anlagenbewegungsdaten!C:C),3)</f>
        <v>0</v>
      </c>
      <c r="H1450" s="332">
        <f>IF(ISBLANK(F1450),ROUND(SUMIF(Anlagenbewegungsdaten!B:B,A1450,Anlagenbewegungsdaten!D:D),2),ROUND(G1450*F1450%,2))</f>
        <v>0</v>
      </c>
      <c r="I1450" s="332">
        <f>ROUND((H1450-SUMIF(Anlagenbewegungsdaten!$B:$B,A1450,Anlagenbewegungsdaten!D:D)),3)</f>
        <v>0</v>
      </c>
      <c r="J1450" s="333" t="s">
        <v>5179</v>
      </c>
      <c r="K1450" s="333" t="s">
        <v>5193</v>
      </c>
      <c r="L1450" s="510">
        <v>20.6</v>
      </c>
      <c r="M1450" s="330">
        <f>ROUND(SUMIF(Anlagenbewegungsdaten_AV!B:B,A1450,Anlagenbewegungsdaten_AV!C:C),3)</f>
        <v>0</v>
      </c>
      <c r="N1450" s="328">
        <f>IF(ISBLANK(L1450),ROUND(SUMIF(Anlagenbewegungsdaten_AV!B:B,A1450,Anlagenbewegungsdaten_AV!D:D),2),ROUND(M1450*L1450%,2))</f>
        <v>0</v>
      </c>
      <c r="O1450" s="328">
        <f>ROUND(N1450-SUMIF(Anlagenbewegungsdaten_AV!B:B,A1450,Anlagenbewegungsdaten_AV!D:D),3)</f>
        <v>0</v>
      </c>
    </row>
    <row r="1451" spans="1:15" ht="15" customHeight="1" x14ac:dyDescent="0.25">
      <c r="A1451" s="261" t="s">
        <v>357</v>
      </c>
      <c r="B1451" s="172" t="s">
        <v>2108</v>
      </c>
      <c r="C1451" s="172" t="s">
        <v>4044</v>
      </c>
      <c r="D1451" s="172" t="s">
        <v>570</v>
      </c>
      <c r="E1451" s="172" t="s">
        <v>1563</v>
      </c>
      <c r="F1451" s="287">
        <v>25.75</v>
      </c>
      <c r="G1451" s="331">
        <f>ROUND(SUMIF(Anlagenbewegungsdaten!B:B,A1451,Anlagenbewegungsdaten!C:C),3)</f>
        <v>0</v>
      </c>
      <c r="H1451" s="332">
        <f>IF(ISBLANK(F1451),ROUND(SUMIF(Anlagenbewegungsdaten!B:B,A1451,Anlagenbewegungsdaten!D:D),2),ROUND(G1451*F1451%,2))</f>
        <v>0</v>
      </c>
      <c r="I1451" s="332">
        <f>ROUND((H1451-SUMIF(Anlagenbewegungsdaten!$B:$B,A1451,Anlagenbewegungsdaten!D:D)),3)</f>
        <v>0</v>
      </c>
      <c r="J1451" s="333" t="s">
        <v>5179</v>
      </c>
      <c r="K1451" s="333" t="s">
        <v>5193</v>
      </c>
      <c r="L1451" s="510">
        <v>20.6</v>
      </c>
      <c r="M1451" s="330">
        <f>ROUND(SUMIF(Anlagenbewegungsdaten_AV!B:B,A1451,Anlagenbewegungsdaten_AV!C:C),3)</f>
        <v>0</v>
      </c>
      <c r="N1451" s="328">
        <f>IF(ISBLANK(L1451),ROUND(SUMIF(Anlagenbewegungsdaten_AV!B:B,A1451,Anlagenbewegungsdaten_AV!D:D),2),ROUND(M1451*L1451%,2))</f>
        <v>0</v>
      </c>
      <c r="O1451" s="328">
        <f>ROUND(N1451-SUMIF(Anlagenbewegungsdaten_AV!B:B,A1451,Anlagenbewegungsdaten_AV!D:D),3)</f>
        <v>0</v>
      </c>
    </row>
    <row r="1452" spans="1:15" ht="15" customHeight="1" x14ac:dyDescent="0.25">
      <c r="A1452" s="261" t="s">
        <v>2834</v>
      </c>
      <c r="B1452" s="172" t="s">
        <v>2108</v>
      </c>
      <c r="C1452" s="172" t="s">
        <v>4044</v>
      </c>
      <c r="D1452" s="172" t="s">
        <v>2772</v>
      </c>
      <c r="E1452" s="172" t="s">
        <v>2576</v>
      </c>
      <c r="F1452" s="287">
        <v>25.72</v>
      </c>
      <c r="G1452" s="331">
        <f>ROUND(SUMIF(Anlagenbewegungsdaten!B:B,A1452,Anlagenbewegungsdaten!C:C),3)</f>
        <v>0</v>
      </c>
      <c r="H1452" s="332">
        <f>IF(ISBLANK(F1452),ROUND(SUMIF(Anlagenbewegungsdaten!B:B,A1452,Anlagenbewegungsdaten!D:D),2),ROUND(G1452*F1452%,2))</f>
        <v>0</v>
      </c>
      <c r="I1452" s="332">
        <f>ROUND((H1452-SUMIF(Anlagenbewegungsdaten!$B:$B,A1452,Anlagenbewegungsdaten!D:D)),3)</f>
        <v>0</v>
      </c>
      <c r="J1452" s="333" t="s">
        <v>5179</v>
      </c>
      <c r="K1452" s="333" t="s">
        <v>5193</v>
      </c>
      <c r="L1452" s="510">
        <v>20.58</v>
      </c>
      <c r="M1452" s="330">
        <f>ROUND(SUMIF(Anlagenbewegungsdaten_AV!B:B,A1452,Anlagenbewegungsdaten_AV!C:C),3)</f>
        <v>0</v>
      </c>
      <c r="N1452" s="328">
        <f>IF(ISBLANK(L1452),ROUND(SUMIF(Anlagenbewegungsdaten_AV!B:B,A1452,Anlagenbewegungsdaten_AV!D:D),2),ROUND(M1452*L1452%,2))</f>
        <v>0</v>
      </c>
      <c r="O1452" s="328">
        <f>ROUND(N1452-SUMIF(Anlagenbewegungsdaten_AV!B:B,A1452,Anlagenbewegungsdaten_AV!D:D),3)</f>
        <v>0</v>
      </c>
    </row>
    <row r="1453" spans="1:15" ht="15" customHeight="1" x14ac:dyDescent="0.25">
      <c r="A1453" s="261" t="s">
        <v>3578</v>
      </c>
      <c r="B1453" s="172" t="s">
        <v>2108</v>
      </c>
      <c r="C1453" s="172" t="s">
        <v>4044</v>
      </c>
      <c r="D1453" s="172" t="s">
        <v>3516</v>
      </c>
      <c r="E1453" s="172" t="s">
        <v>3320</v>
      </c>
      <c r="F1453" s="287">
        <v>25.689999999999998</v>
      </c>
      <c r="G1453" s="331">
        <f>ROUND(SUMIF(Anlagenbewegungsdaten!B:B,A1453,Anlagenbewegungsdaten!C:C),3)</f>
        <v>0</v>
      </c>
      <c r="H1453" s="332">
        <f>IF(ISBLANK(F1453),ROUND(SUMIF(Anlagenbewegungsdaten!B:B,A1453,Anlagenbewegungsdaten!D:D),2),ROUND(G1453*F1453%,2))</f>
        <v>0</v>
      </c>
      <c r="I1453" s="332">
        <f>ROUND((H1453-SUMIF(Anlagenbewegungsdaten!$B:$B,A1453,Anlagenbewegungsdaten!D:D)),3)</f>
        <v>0</v>
      </c>
      <c r="J1453" s="333" t="s">
        <v>5179</v>
      </c>
      <c r="K1453" s="333" t="s">
        <v>5193</v>
      </c>
      <c r="L1453" s="510">
        <v>20.55</v>
      </c>
      <c r="M1453" s="330">
        <f>ROUND(SUMIF(Anlagenbewegungsdaten_AV!B:B,A1453,Anlagenbewegungsdaten_AV!C:C),3)</f>
        <v>0</v>
      </c>
      <c r="N1453" s="328">
        <f>IF(ISBLANK(L1453),ROUND(SUMIF(Anlagenbewegungsdaten_AV!B:B,A1453,Anlagenbewegungsdaten_AV!D:D),2),ROUND(M1453*L1453%,2))</f>
        <v>0</v>
      </c>
      <c r="O1453" s="328">
        <f>ROUND(N1453-SUMIF(Anlagenbewegungsdaten_AV!B:B,A1453,Anlagenbewegungsdaten_AV!D:D),3)</f>
        <v>0</v>
      </c>
    </row>
    <row r="1454" spans="1:15" ht="15" customHeight="1" x14ac:dyDescent="0.25">
      <c r="A1454" s="273" t="s">
        <v>4353</v>
      </c>
      <c r="B1454" s="191" t="s">
        <v>2108</v>
      </c>
      <c r="C1454" s="191" t="s">
        <v>4044</v>
      </c>
      <c r="D1454" s="191" t="s">
        <v>4290</v>
      </c>
      <c r="E1454" s="191" t="s">
        <v>4093</v>
      </c>
      <c r="F1454" s="288">
        <v>25.66</v>
      </c>
      <c r="G1454" s="331">
        <f>ROUND(SUMIF(Anlagenbewegungsdaten!B:B,A1454,Anlagenbewegungsdaten!C:C),3)</f>
        <v>0</v>
      </c>
      <c r="H1454" s="332">
        <f>IF(ISBLANK(F1454),ROUND(SUMIF(Anlagenbewegungsdaten!B:B,A1454,Anlagenbewegungsdaten!D:D),2),ROUND(G1454*F1454%,2))</f>
        <v>0</v>
      </c>
      <c r="I1454" s="332">
        <f>ROUND((H1454-SUMIF(Anlagenbewegungsdaten!$B:$B,A1454,Anlagenbewegungsdaten!D:D)),3)</f>
        <v>0</v>
      </c>
      <c r="J1454" s="333" t="s">
        <v>5179</v>
      </c>
      <c r="K1454" s="333" t="s">
        <v>5193</v>
      </c>
      <c r="L1454" s="510">
        <v>20.53</v>
      </c>
      <c r="M1454" s="330">
        <f>ROUND(SUMIF(Anlagenbewegungsdaten_AV!B:B,A1454,Anlagenbewegungsdaten_AV!C:C),3)</f>
        <v>0</v>
      </c>
      <c r="N1454" s="328">
        <f>IF(ISBLANK(L1454),ROUND(SUMIF(Anlagenbewegungsdaten_AV!B:B,A1454,Anlagenbewegungsdaten_AV!D:D),2),ROUND(M1454*L1454%,2))</f>
        <v>0</v>
      </c>
      <c r="O1454" s="328">
        <f>ROUND(N1454-SUMIF(Anlagenbewegungsdaten_AV!B:B,A1454,Anlagenbewegungsdaten_AV!D:D),3)</f>
        <v>0</v>
      </c>
    </row>
    <row r="1455" spans="1:15" ht="15" customHeight="1" x14ac:dyDescent="0.25">
      <c r="A1455" s="260" t="s">
        <v>2553</v>
      </c>
      <c r="B1455" s="165" t="s">
        <v>2108</v>
      </c>
      <c r="C1455" s="166" t="s">
        <v>4044</v>
      </c>
      <c r="D1455" s="165" t="s">
        <v>2411</v>
      </c>
      <c r="E1455" s="165" t="s">
        <v>2483</v>
      </c>
      <c r="F1455" s="180">
        <v>8.77</v>
      </c>
      <c r="G1455" s="331">
        <f>ROUND(SUMIF(Anlagenbewegungsdaten!B:B,A1455,Anlagenbewegungsdaten!C:C),3)</f>
        <v>0</v>
      </c>
      <c r="H1455" s="332">
        <f>IF(ISBLANK(F1455),ROUND(SUMIF(Anlagenbewegungsdaten!B:B,A1455,Anlagenbewegungsdaten!D:D),2),ROUND(G1455*F1455%,2))</f>
        <v>0</v>
      </c>
      <c r="I1455" s="332">
        <f>ROUND((H1455-SUMIF(Anlagenbewegungsdaten!$B:$B,A1455,Anlagenbewegungsdaten!D:D)),3)</f>
        <v>0</v>
      </c>
      <c r="J1455" s="333" t="s">
        <v>5179</v>
      </c>
      <c r="K1455" s="333" t="s">
        <v>5193</v>
      </c>
      <c r="L1455" s="510">
        <v>7.02</v>
      </c>
      <c r="M1455" s="330">
        <f>ROUND(SUMIF(Anlagenbewegungsdaten_AV!B:B,A1455,Anlagenbewegungsdaten_AV!C:C),3)</f>
        <v>0</v>
      </c>
      <c r="N1455" s="328">
        <f>IF(ISBLANK(L1455),ROUND(SUMIF(Anlagenbewegungsdaten_AV!B:B,A1455,Anlagenbewegungsdaten_AV!D:D),2),ROUND(M1455*L1455%,2))</f>
        <v>0</v>
      </c>
      <c r="O1455" s="328">
        <f>ROUND(N1455-SUMIF(Anlagenbewegungsdaten_AV!B:B,A1455,Anlagenbewegungsdaten_AV!D:D),3)</f>
        <v>0</v>
      </c>
    </row>
    <row r="1456" spans="1:15" ht="15" customHeight="1" x14ac:dyDescent="0.25">
      <c r="A1456" s="260" t="s">
        <v>2554</v>
      </c>
      <c r="B1456" s="165" t="s">
        <v>2108</v>
      </c>
      <c r="C1456" s="166" t="s">
        <v>4044</v>
      </c>
      <c r="D1456" s="165" t="s">
        <v>2514</v>
      </c>
      <c r="E1456" s="165" t="s">
        <v>2486</v>
      </c>
      <c r="F1456" s="180">
        <v>10.77</v>
      </c>
      <c r="G1456" s="331">
        <f>ROUND(SUMIF(Anlagenbewegungsdaten!B:B,A1456,Anlagenbewegungsdaten!C:C),3)</f>
        <v>0</v>
      </c>
      <c r="H1456" s="332">
        <f>IF(ISBLANK(F1456),ROUND(SUMIF(Anlagenbewegungsdaten!B:B,A1456,Anlagenbewegungsdaten!D:D),2),ROUND(G1456*F1456%,2))</f>
        <v>0</v>
      </c>
      <c r="I1456" s="332">
        <f>ROUND((H1456-SUMIF(Anlagenbewegungsdaten!$B:$B,A1456,Anlagenbewegungsdaten!D:D)),3)</f>
        <v>0</v>
      </c>
      <c r="J1456" s="333" t="s">
        <v>5179</v>
      </c>
      <c r="K1456" s="333" t="s">
        <v>5193</v>
      </c>
      <c r="L1456" s="510">
        <v>8.6199999999999992</v>
      </c>
      <c r="M1456" s="330">
        <f>ROUND(SUMIF(Anlagenbewegungsdaten_AV!B:B,A1456,Anlagenbewegungsdaten_AV!C:C),3)</f>
        <v>0</v>
      </c>
      <c r="N1456" s="328">
        <f>IF(ISBLANK(L1456),ROUND(SUMIF(Anlagenbewegungsdaten_AV!B:B,A1456,Anlagenbewegungsdaten_AV!D:D),2),ROUND(M1456*L1456%,2))</f>
        <v>0</v>
      </c>
      <c r="O1456" s="328">
        <f>ROUND(N1456-SUMIF(Anlagenbewegungsdaten_AV!B:B,A1456,Anlagenbewegungsdaten_AV!D:D),3)</f>
        <v>0</v>
      </c>
    </row>
    <row r="1457" spans="1:15" ht="15" customHeight="1" x14ac:dyDescent="0.25">
      <c r="A1457" s="261" t="s">
        <v>358</v>
      </c>
      <c r="B1457" s="171" t="s">
        <v>2108</v>
      </c>
      <c r="C1457" s="171" t="s">
        <v>4044</v>
      </c>
      <c r="D1457" s="172" t="s">
        <v>1660</v>
      </c>
      <c r="E1457" s="171" t="s">
        <v>1563</v>
      </c>
      <c r="F1457" s="287">
        <v>11.77</v>
      </c>
      <c r="G1457" s="331">
        <f>ROUND(SUMIF(Anlagenbewegungsdaten!B:B,A1457,Anlagenbewegungsdaten!C:C),3)</f>
        <v>0</v>
      </c>
      <c r="H1457" s="332">
        <f>IF(ISBLANK(F1457),ROUND(SUMIF(Anlagenbewegungsdaten!B:B,A1457,Anlagenbewegungsdaten!D:D),2),ROUND(G1457*F1457%,2))</f>
        <v>0</v>
      </c>
      <c r="I1457" s="332">
        <f>ROUND((H1457-SUMIF(Anlagenbewegungsdaten!$B:$B,A1457,Anlagenbewegungsdaten!D:D)),3)</f>
        <v>0</v>
      </c>
      <c r="J1457" s="333" t="s">
        <v>5179</v>
      </c>
      <c r="K1457" s="333" t="s">
        <v>5193</v>
      </c>
      <c r="L1457" s="510">
        <v>9.42</v>
      </c>
      <c r="M1457" s="330">
        <f>ROUND(SUMIF(Anlagenbewegungsdaten_AV!B:B,A1457,Anlagenbewegungsdaten_AV!C:C),3)</f>
        <v>0</v>
      </c>
      <c r="N1457" s="328">
        <f>IF(ISBLANK(L1457),ROUND(SUMIF(Anlagenbewegungsdaten_AV!B:B,A1457,Anlagenbewegungsdaten_AV!D:D),2),ROUND(M1457*L1457%,2))</f>
        <v>0</v>
      </c>
      <c r="O1457" s="328">
        <f>ROUND(N1457-SUMIF(Anlagenbewegungsdaten_AV!B:B,A1457,Anlagenbewegungsdaten_AV!D:D),3)</f>
        <v>0</v>
      </c>
    </row>
    <row r="1458" spans="1:15" ht="15" customHeight="1" x14ac:dyDescent="0.25">
      <c r="A1458" s="261" t="s">
        <v>2835</v>
      </c>
      <c r="B1458" s="171" t="s">
        <v>2108</v>
      </c>
      <c r="C1458" s="171" t="s">
        <v>4044</v>
      </c>
      <c r="D1458" s="172" t="s">
        <v>2624</v>
      </c>
      <c r="E1458" s="171" t="s">
        <v>2576</v>
      </c>
      <c r="F1458" s="287">
        <v>11.74</v>
      </c>
      <c r="G1458" s="331">
        <f>ROUND(SUMIF(Anlagenbewegungsdaten!B:B,A1458,Anlagenbewegungsdaten!C:C),3)</f>
        <v>0</v>
      </c>
      <c r="H1458" s="332">
        <f>IF(ISBLANK(F1458),ROUND(SUMIF(Anlagenbewegungsdaten!B:B,A1458,Anlagenbewegungsdaten!D:D),2),ROUND(G1458*F1458%,2))</f>
        <v>0</v>
      </c>
      <c r="I1458" s="332">
        <f>ROUND((H1458-SUMIF(Anlagenbewegungsdaten!$B:$B,A1458,Anlagenbewegungsdaten!D:D)),3)</f>
        <v>0</v>
      </c>
      <c r="J1458" s="333" t="s">
        <v>5179</v>
      </c>
      <c r="K1458" s="333" t="s">
        <v>5193</v>
      </c>
      <c r="L1458" s="510">
        <v>9.39</v>
      </c>
      <c r="M1458" s="330">
        <f>ROUND(SUMIF(Anlagenbewegungsdaten_AV!B:B,A1458,Anlagenbewegungsdaten_AV!C:C),3)</f>
        <v>0</v>
      </c>
      <c r="N1458" s="328">
        <f>IF(ISBLANK(L1458),ROUND(SUMIF(Anlagenbewegungsdaten_AV!B:B,A1458,Anlagenbewegungsdaten_AV!D:D),2),ROUND(M1458*L1458%,2))</f>
        <v>0</v>
      </c>
      <c r="O1458" s="328">
        <f>ROUND(N1458-SUMIF(Anlagenbewegungsdaten_AV!B:B,A1458,Anlagenbewegungsdaten_AV!D:D),3)</f>
        <v>0</v>
      </c>
    </row>
    <row r="1459" spans="1:15" ht="15" customHeight="1" x14ac:dyDescent="0.25">
      <c r="A1459" s="261" t="s">
        <v>3579</v>
      </c>
      <c r="B1459" s="171" t="s">
        <v>2108</v>
      </c>
      <c r="C1459" s="171" t="s">
        <v>4044</v>
      </c>
      <c r="D1459" s="172" t="s">
        <v>3368</v>
      </c>
      <c r="E1459" s="171" t="s">
        <v>3320</v>
      </c>
      <c r="F1459" s="287">
        <v>11.709999999999999</v>
      </c>
      <c r="G1459" s="331">
        <f>ROUND(SUMIF(Anlagenbewegungsdaten!B:B,A1459,Anlagenbewegungsdaten!C:C),3)</f>
        <v>0</v>
      </c>
      <c r="H1459" s="332">
        <f>IF(ISBLANK(F1459),ROUND(SUMIF(Anlagenbewegungsdaten!B:B,A1459,Anlagenbewegungsdaten!D:D),2),ROUND(G1459*F1459%,2))</f>
        <v>0</v>
      </c>
      <c r="I1459" s="332">
        <f>ROUND((H1459-SUMIF(Anlagenbewegungsdaten!$B:$B,A1459,Anlagenbewegungsdaten!D:D)),3)</f>
        <v>0</v>
      </c>
      <c r="J1459" s="333" t="s">
        <v>5179</v>
      </c>
      <c r="K1459" s="333" t="s">
        <v>5193</v>
      </c>
      <c r="L1459" s="510">
        <v>9.3699999999999992</v>
      </c>
      <c r="M1459" s="330">
        <f>ROUND(SUMIF(Anlagenbewegungsdaten_AV!B:B,A1459,Anlagenbewegungsdaten_AV!C:C),3)</f>
        <v>0</v>
      </c>
      <c r="N1459" s="328">
        <f>IF(ISBLANK(L1459),ROUND(SUMIF(Anlagenbewegungsdaten_AV!B:B,A1459,Anlagenbewegungsdaten_AV!D:D),2),ROUND(M1459*L1459%,2))</f>
        <v>0</v>
      </c>
      <c r="O1459" s="328">
        <f>ROUND(N1459-SUMIF(Anlagenbewegungsdaten_AV!B:B,A1459,Anlagenbewegungsdaten_AV!D:D),3)</f>
        <v>0</v>
      </c>
    </row>
    <row r="1460" spans="1:15" ht="15" customHeight="1" x14ac:dyDescent="0.25">
      <c r="A1460" s="273" t="s">
        <v>4354</v>
      </c>
      <c r="B1460" s="192" t="s">
        <v>2108</v>
      </c>
      <c r="C1460" s="192" t="s">
        <v>4044</v>
      </c>
      <c r="D1460" s="191" t="s">
        <v>4141</v>
      </c>
      <c r="E1460" s="192" t="s">
        <v>4093</v>
      </c>
      <c r="F1460" s="288">
        <v>11.68</v>
      </c>
      <c r="G1460" s="331">
        <f>ROUND(SUMIF(Anlagenbewegungsdaten!B:B,A1460,Anlagenbewegungsdaten!C:C),3)</f>
        <v>0</v>
      </c>
      <c r="H1460" s="332">
        <f>IF(ISBLANK(F1460),ROUND(SUMIF(Anlagenbewegungsdaten!B:B,A1460,Anlagenbewegungsdaten!D:D),2),ROUND(G1460*F1460%,2))</f>
        <v>0</v>
      </c>
      <c r="I1460" s="332">
        <f>ROUND((H1460-SUMIF(Anlagenbewegungsdaten!$B:$B,A1460,Anlagenbewegungsdaten!D:D)),3)</f>
        <v>0</v>
      </c>
      <c r="J1460" s="333" t="s">
        <v>5179</v>
      </c>
      <c r="K1460" s="333" t="s">
        <v>5193</v>
      </c>
      <c r="L1460" s="510">
        <v>9.34</v>
      </c>
      <c r="M1460" s="330">
        <f>ROUND(SUMIF(Anlagenbewegungsdaten_AV!B:B,A1460,Anlagenbewegungsdaten_AV!C:C),3)</f>
        <v>0</v>
      </c>
      <c r="N1460" s="328">
        <f>IF(ISBLANK(L1460),ROUND(SUMIF(Anlagenbewegungsdaten_AV!B:B,A1460,Anlagenbewegungsdaten_AV!D:D),2),ROUND(M1460*L1460%,2))</f>
        <v>0</v>
      </c>
      <c r="O1460" s="328">
        <f>ROUND(N1460-SUMIF(Anlagenbewegungsdaten_AV!B:B,A1460,Anlagenbewegungsdaten_AV!D:D),3)</f>
        <v>0</v>
      </c>
    </row>
    <row r="1461" spans="1:15" ht="15" customHeight="1" x14ac:dyDescent="0.25">
      <c r="A1461" s="260" t="s">
        <v>2555</v>
      </c>
      <c r="B1461" s="165" t="s">
        <v>2108</v>
      </c>
      <c r="C1461" s="166" t="s">
        <v>4044</v>
      </c>
      <c r="D1461" s="165" t="s">
        <v>2464</v>
      </c>
      <c r="E1461" s="165" t="s">
        <v>2483</v>
      </c>
      <c r="F1461" s="180">
        <v>12.77</v>
      </c>
      <c r="G1461" s="331">
        <f>ROUND(SUMIF(Anlagenbewegungsdaten!B:B,A1461,Anlagenbewegungsdaten!C:C),3)</f>
        <v>0</v>
      </c>
      <c r="H1461" s="332">
        <f>IF(ISBLANK(F1461),ROUND(SUMIF(Anlagenbewegungsdaten!B:B,A1461,Anlagenbewegungsdaten!D:D),2),ROUND(G1461*F1461%,2))</f>
        <v>0</v>
      </c>
      <c r="I1461" s="332">
        <f>ROUND((H1461-SUMIF(Anlagenbewegungsdaten!$B:$B,A1461,Anlagenbewegungsdaten!D:D)),3)</f>
        <v>0</v>
      </c>
      <c r="J1461" s="333" t="s">
        <v>5179</v>
      </c>
      <c r="K1461" s="333" t="s">
        <v>5193</v>
      </c>
      <c r="L1461" s="510">
        <v>10.220000000000001</v>
      </c>
      <c r="M1461" s="330">
        <f>ROUND(SUMIF(Anlagenbewegungsdaten_AV!B:B,A1461,Anlagenbewegungsdaten_AV!C:C),3)</f>
        <v>0</v>
      </c>
      <c r="N1461" s="328">
        <f>IF(ISBLANK(L1461),ROUND(SUMIF(Anlagenbewegungsdaten_AV!B:B,A1461,Anlagenbewegungsdaten_AV!D:D),2),ROUND(M1461*L1461%,2))</f>
        <v>0</v>
      </c>
      <c r="O1461" s="328">
        <f>ROUND(N1461-SUMIF(Anlagenbewegungsdaten_AV!B:B,A1461,Anlagenbewegungsdaten_AV!D:D),3)</f>
        <v>0</v>
      </c>
    </row>
    <row r="1462" spans="1:15" ht="15" customHeight="1" x14ac:dyDescent="0.25">
      <c r="A1462" s="260" t="s">
        <v>2556</v>
      </c>
      <c r="B1462" s="165" t="s">
        <v>2108</v>
      </c>
      <c r="C1462" s="166" t="s">
        <v>4044</v>
      </c>
      <c r="D1462" s="165" t="s">
        <v>2517</v>
      </c>
      <c r="E1462" s="165" t="s">
        <v>2486</v>
      </c>
      <c r="F1462" s="180">
        <v>14.77</v>
      </c>
      <c r="G1462" s="331">
        <f>ROUND(SUMIF(Anlagenbewegungsdaten!B:B,A1462,Anlagenbewegungsdaten!C:C),3)</f>
        <v>0</v>
      </c>
      <c r="H1462" s="332">
        <f>IF(ISBLANK(F1462),ROUND(SUMIF(Anlagenbewegungsdaten!B:B,A1462,Anlagenbewegungsdaten!D:D),2),ROUND(G1462*F1462%,2))</f>
        <v>0</v>
      </c>
      <c r="I1462" s="332">
        <f>ROUND((H1462-SUMIF(Anlagenbewegungsdaten!$B:$B,A1462,Anlagenbewegungsdaten!D:D)),3)</f>
        <v>0</v>
      </c>
      <c r="J1462" s="333" t="s">
        <v>5179</v>
      </c>
      <c r="K1462" s="333" t="s">
        <v>5193</v>
      </c>
      <c r="L1462" s="510">
        <v>11.82</v>
      </c>
      <c r="M1462" s="330">
        <f>ROUND(SUMIF(Anlagenbewegungsdaten_AV!B:B,A1462,Anlagenbewegungsdaten_AV!C:C),3)</f>
        <v>0</v>
      </c>
      <c r="N1462" s="328">
        <f>IF(ISBLANK(L1462),ROUND(SUMIF(Anlagenbewegungsdaten_AV!B:B,A1462,Anlagenbewegungsdaten_AV!D:D),2),ROUND(M1462*L1462%,2))</f>
        <v>0</v>
      </c>
      <c r="O1462" s="328">
        <f>ROUND(N1462-SUMIF(Anlagenbewegungsdaten_AV!B:B,A1462,Anlagenbewegungsdaten_AV!D:D),3)</f>
        <v>0</v>
      </c>
    </row>
    <row r="1463" spans="1:15" ht="15" customHeight="1" x14ac:dyDescent="0.25">
      <c r="A1463" s="261" t="s">
        <v>359</v>
      </c>
      <c r="B1463" s="171" t="s">
        <v>2108</v>
      </c>
      <c r="C1463" s="171" t="s">
        <v>4044</v>
      </c>
      <c r="D1463" s="172" t="s">
        <v>573</v>
      </c>
      <c r="E1463" s="171" t="s">
        <v>1563</v>
      </c>
      <c r="F1463" s="287">
        <v>15.77</v>
      </c>
      <c r="G1463" s="331">
        <f>ROUND(SUMIF(Anlagenbewegungsdaten!B:B,A1463,Anlagenbewegungsdaten!C:C),3)</f>
        <v>0</v>
      </c>
      <c r="H1463" s="332">
        <f>IF(ISBLANK(F1463),ROUND(SUMIF(Anlagenbewegungsdaten!B:B,A1463,Anlagenbewegungsdaten!D:D),2),ROUND(G1463*F1463%,2))</f>
        <v>0</v>
      </c>
      <c r="I1463" s="332">
        <f>ROUND((H1463-SUMIF(Anlagenbewegungsdaten!$B:$B,A1463,Anlagenbewegungsdaten!D:D)),3)</f>
        <v>0</v>
      </c>
      <c r="J1463" s="333" t="s">
        <v>5179</v>
      </c>
      <c r="K1463" s="333" t="s">
        <v>5193</v>
      </c>
      <c r="L1463" s="510">
        <v>12.62</v>
      </c>
      <c r="M1463" s="330">
        <f>ROUND(SUMIF(Anlagenbewegungsdaten_AV!B:B,A1463,Anlagenbewegungsdaten_AV!C:C),3)</f>
        <v>0</v>
      </c>
      <c r="N1463" s="328">
        <f>IF(ISBLANK(L1463),ROUND(SUMIF(Anlagenbewegungsdaten_AV!B:B,A1463,Anlagenbewegungsdaten_AV!D:D),2),ROUND(M1463*L1463%,2))</f>
        <v>0</v>
      </c>
      <c r="O1463" s="328">
        <f>ROUND(N1463-SUMIF(Anlagenbewegungsdaten_AV!B:B,A1463,Anlagenbewegungsdaten_AV!D:D),3)</f>
        <v>0</v>
      </c>
    </row>
    <row r="1464" spans="1:15" ht="15" customHeight="1" x14ac:dyDescent="0.25">
      <c r="A1464" s="261" t="s">
        <v>2836</v>
      </c>
      <c r="B1464" s="171" t="s">
        <v>2108</v>
      </c>
      <c r="C1464" s="171" t="s">
        <v>4044</v>
      </c>
      <c r="D1464" s="172" t="s">
        <v>2775</v>
      </c>
      <c r="E1464" s="171" t="s">
        <v>2576</v>
      </c>
      <c r="F1464" s="287">
        <v>15.74</v>
      </c>
      <c r="G1464" s="331">
        <f>ROUND(SUMIF(Anlagenbewegungsdaten!B:B,A1464,Anlagenbewegungsdaten!C:C),3)</f>
        <v>0</v>
      </c>
      <c r="H1464" s="332">
        <f>IF(ISBLANK(F1464),ROUND(SUMIF(Anlagenbewegungsdaten!B:B,A1464,Anlagenbewegungsdaten!D:D),2),ROUND(G1464*F1464%,2))</f>
        <v>0</v>
      </c>
      <c r="I1464" s="332">
        <f>ROUND((H1464-SUMIF(Anlagenbewegungsdaten!$B:$B,A1464,Anlagenbewegungsdaten!D:D)),3)</f>
        <v>0</v>
      </c>
      <c r="J1464" s="333" t="s">
        <v>5179</v>
      </c>
      <c r="K1464" s="333" t="s">
        <v>5193</v>
      </c>
      <c r="L1464" s="510">
        <v>12.59</v>
      </c>
      <c r="M1464" s="330">
        <f>ROUND(SUMIF(Anlagenbewegungsdaten_AV!B:B,A1464,Anlagenbewegungsdaten_AV!C:C),3)</f>
        <v>0</v>
      </c>
      <c r="N1464" s="328">
        <f>IF(ISBLANK(L1464),ROUND(SUMIF(Anlagenbewegungsdaten_AV!B:B,A1464,Anlagenbewegungsdaten_AV!D:D),2),ROUND(M1464*L1464%,2))</f>
        <v>0</v>
      </c>
      <c r="O1464" s="328">
        <f>ROUND(N1464-SUMIF(Anlagenbewegungsdaten_AV!B:B,A1464,Anlagenbewegungsdaten_AV!D:D),3)</f>
        <v>0</v>
      </c>
    </row>
    <row r="1465" spans="1:15" ht="15" customHeight="1" x14ac:dyDescent="0.25">
      <c r="A1465" s="261" t="s">
        <v>3580</v>
      </c>
      <c r="B1465" s="171" t="s">
        <v>2108</v>
      </c>
      <c r="C1465" s="171" t="s">
        <v>4044</v>
      </c>
      <c r="D1465" s="172" t="s">
        <v>3519</v>
      </c>
      <c r="E1465" s="171" t="s">
        <v>3320</v>
      </c>
      <c r="F1465" s="287">
        <v>15.709999999999999</v>
      </c>
      <c r="G1465" s="331">
        <f>ROUND(SUMIF(Anlagenbewegungsdaten!B:B,A1465,Anlagenbewegungsdaten!C:C),3)</f>
        <v>0</v>
      </c>
      <c r="H1465" s="332">
        <f>IF(ISBLANK(F1465),ROUND(SUMIF(Anlagenbewegungsdaten!B:B,A1465,Anlagenbewegungsdaten!D:D),2),ROUND(G1465*F1465%,2))</f>
        <v>0</v>
      </c>
      <c r="I1465" s="332">
        <f>ROUND((H1465-SUMIF(Anlagenbewegungsdaten!$B:$B,A1465,Anlagenbewegungsdaten!D:D)),3)</f>
        <v>0</v>
      </c>
      <c r="J1465" s="333" t="s">
        <v>5179</v>
      </c>
      <c r="K1465" s="333" t="s">
        <v>5193</v>
      </c>
      <c r="L1465" s="510">
        <v>12.57</v>
      </c>
      <c r="M1465" s="330">
        <f>ROUND(SUMIF(Anlagenbewegungsdaten_AV!B:B,A1465,Anlagenbewegungsdaten_AV!C:C),3)</f>
        <v>0</v>
      </c>
      <c r="N1465" s="328">
        <f>IF(ISBLANK(L1465),ROUND(SUMIF(Anlagenbewegungsdaten_AV!B:B,A1465,Anlagenbewegungsdaten_AV!D:D),2),ROUND(M1465*L1465%,2))</f>
        <v>0</v>
      </c>
      <c r="O1465" s="328">
        <f>ROUND(N1465-SUMIF(Anlagenbewegungsdaten_AV!B:B,A1465,Anlagenbewegungsdaten_AV!D:D),3)</f>
        <v>0</v>
      </c>
    </row>
    <row r="1466" spans="1:15" ht="15" customHeight="1" x14ac:dyDescent="0.25">
      <c r="A1466" s="273" t="s">
        <v>4355</v>
      </c>
      <c r="B1466" s="192" t="s">
        <v>2108</v>
      </c>
      <c r="C1466" s="192" t="s">
        <v>4044</v>
      </c>
      <c r="D1466" s="191" t="s">
        <v>4293</v>
      </c>
      <c r="E1466" s="192" t="s">
        <v>4093</v>
      </c>
      <c r="F1466" s="288">
        <v>15.68</v>
      </c>
      <c r="G1466" s="331">
        <f>ROUND(SUMIF(Anlagenbewegungsdaten!B:B,A1466,Anlagenbewegungsdaten!C:C),3)</f>
        <v>0</v>
      </c>
      <c r="H1466" s="332">
        <f>IF(ISBLANK(F1466),ROUND(SUMIF(Anlagenbewegungsdaten!B:B,A1466,Anlagenbewegungsdaten!D:D),2),ROUND(G1466*F1466%,2))</f>
        <v>0</v>
      </c>
      <c r="I1466" s="332">
        <f>ROUND((H1466-SUMIF(Anlagenbewegungsdaten!$B:$B,A1466,Anlagenbewegungsdaten!D:D)),3)</f>
        <v>0</v>
      </c>
      <c r="J1466" s="333" t="s">
        <v>5179</v>
      </c>
      <c r="K1466" s="333" t="s">
        <v>5193</v>
      </c>
      <c r="L1466" s="510">
        <v>12.54</v>
      </c>
      <c r="M1466" s="330">
        <f>ROUND(SUMIF(Anlagenbewegungsdaten_AV!B:B,A1466,Anlagenbewegungsdaten_AV!C:C),3)</f>
        <v>0</v>
      </c>
      <c r="N1466" s="328">
        <f>IF(ISBLANK(L1466),ROUND(SUMIF(Anlagenbewegungsdaten_AV!B:B,A1466,Anlagenbewegungsdaten_AV!D:D),2),ROUND(M1466*L1466%,2))</f>
        <v>0</v>
      </c>
      <c r="O1466" s="328">
        <f>ROUND(N1466-SUMIF(Anlagenbewegungsdaten_AV!B:B,A1466,Anlagenbewegungsdaten_AV!D:D),3)</f>
        <v>0</v>
      </c>
    </row>
    <row r="1467" spans="1:15" ht="15" customHeight="1" x14ac:dyDescent="0.25">
      <c r="A1467" s="260" t="s">
        <v>2557</v>
      </c>
      <c r="B1467" s="165" t="s">
        <v>2108</v>
      </c>
      <c r="C1467" s="166" t="s">
        <v>4044</v>
      </c>
      <c r="D1467" s="165" t="s">
        <v>2466</v>
      </c>
      <c r="E1467" s="165" t="s">
        <v>2483</v>
      </c>
      <c r="F1467" s="180">
        <v>11.27</v>
      </c>
      <c r="G1467" s="331">
        <f>ROUND(SUMIF(Anlagenbewegungsdaten!B:B,A1467,Anlagenbewegungsdaten!C:C),3)</f>
        <v>0</v>
      </c>
      <c r="H1467" s="332">
        <f>IF(ISBLANK(F1467),ROUND(SUMIF(Anlagenbewegungsdaten!B:B,A1467,Anlagenbewegungsdaten!D:D),2),ROUND(G1467*F1467%,2))</f>
        <v>0</v>
      </c>
      <c r="I1467" s="332">
        <f>ROUND((H1467-SUMIF(Anlagenbewegungsdaten!$B:$B,A1467,Anlagenbewegungsdaten!D:D)),3)</f>
        <v>0</v>
      </c>
      <c r="J1467" s="333" t="s">
        <v>5179</v>
      </c>
      <c r="K1467" s="333" t="s">
        <v>5193</v>
      </c>
      <c r="L1467" s="510">
        <v>9.02</v>
      </c>
      <c r="M1467" s="330">
        <f>ROUND(SUMIF(Anlagenbewegungsdaten_AV!B:B,A1467,Anlagenbewegungsdaten_AV!C:C),3)</f>
        <v>0</v>
      </c>
      <c r="N1467" s="328">
        <f>IF(ISBLANK(L1467),ROUND(SUMIF(Anlagenbewegungsdaten_AV!B:B,A1467,Anlagenbewegungsdaten_AV!D:D),2),ROUND(M1467*L1467%,2))</f>
        <v>0</v>
      </c>
      <c r="O1467" s="328">
        <f>ROUND(N1467-SUMIF(Anlagenbewegungsdaten_AV!B:B,A1467,Anlagenbewegungsdaten_AV!D:D),3)</f>
        <v>0</v>
      </c>
    </row>
    <row r="1468" spans="1:15" ht="15" customHeight="1" x14ac:dyDescent="0.25">
      <c r="A1468" s="260" t="s">
        <v>2558</v>
      </c>
      <c r="B1468" s="165" t="s">
        <v>2108</v>
      </c>
      <c r="C1468" s="166" t="s">
        <v>4044</v>
      </c>
      <c r="D1468" s="165" t="s">
        <v>2520</v>
      </c>
      <c r="E1468" s="165" t="s">
        <v>2486</v>
      </c>
      <c r="F1468" s="180">
        <v>13.27</v>
      </c>
      <c r="G1468" s="331">
        <f>ROUND(SUMIF(Anlagenbewegungsdaten!B:B,A1468,Anlagenbewegungsdaten!C:C),3)</f>
        <v>0</v>
      </c>
      <c r="H1468" s="332">
        <f>IF(ISBLANK(F1468),ROUND(SUMIF(Anlagenbewegungsdaten!B:B,A1468,Anlagenbewegungsdaten!D:D),2),ROUND(G1468*F1468%,2))</f>
        <v>0</v>
      </c>
      <c r="I1468" s="332">
        <f>ROUND((H1468-SUMIF(Anlagenbewegungsdaten!$B:$B,A1468,Anlagenbewegungsdaten!D:D)),3)</f>
        <v>0</v>
      </c>
      <c r="J1468" s="333" t="s">
        <v>5179</v>
      </c>
      <c r="K1468" s="333" t="s">
        <v>5193</v>
      </c>
      <c r="L1468" s="510">
        <v>10.62</v>
      </c>
      <c r="M1468" s="330">
        <f>ROUND(SUMIF(Anlagenbewegungsdaten_AV!B:B,A1468,Anlagenbewegungsdaten_AV!C:C),3)</f>
        <v>0</v>
      </c>
      <c r="N1468" s="328">
        <f>IF(ISBLANK(L1468),ROUND(SUMIF(Anlagenbewegungsdaten_AV!B:B,A1468,Anlagenbewegungsdaten_AV!D:D),2),ROUND(M1468*L1468%,2))</f>
        <v>0</v>
      </c>
      <c r="O1468" s="328">
        <f>ROUND(N1468-SUMIF(Anlagenbewegungsdaten_AV!B:B,A1468,Anlagenbewegungsdaten_AV!D:D),3)</f>
        <v>0</v>
      </c>
    </row>
    <row r="1469" spans="1:15" ht="15" customHeight="1" x14ac:dyDescent="0.25">
      <c r="A1469" s="261" t="s">
        <v>360</v>
      </c>
      <c r="B1469" s="171" t="s">
        <v>2108</v>
      </c>
      <c r="C1469" s="171" t="s">
        <v>4044</v>
      </c>
      <c r="D1469" s="172" t="s">
        <v>575</v>
      </c>
      <c r="E1469" s="171" t="s">
        <v>1563</v>
      </c>
      <c r="F1469" s="287">
        <v>14.27</v>
      </c>
      <c r="G1469" s="331">
        <f>ROUND(SUMIF(Anlagenbewegungsdaten!B:B,A1469,Anlagenbewegungsdaten!C:C),3)</f>
        <v>0</v>
      </c>
      <c r="H1469" s="332">
        <f>IF(ISBLANK(F1469),ROUND(SUMIF(Anlagenbewegungsdaten!B:B,A1469,Anlagenbewegungsdaten!D:D),2),ROUND(G1469*F1469%,2))</f>
        <v>0</v>
      </c>
      <c r="I1469" s="332">
        <f>ROUND((H1469-SUMIF(Anlagenbewegungsdaten!$B:$B,A1469,Anlagenbewegungsdaten!D:D)),3)</f>
        <v>0</v>
      </c>
      <c r="J1469" s="333" t="s">
        <v>5179</v>
      </c>
      <c r="K1469" s="333" t="s">
        <v>5193</v>
      </c>
      <c r="L1469" s="510">
        <v>11.42</v>
      </c>
      <c r="M1469" s="330">
        <f>ROUND(SUMIF(Anlagenbewegungsdaten_AV!B:B,A1469,Anlagenbewegungsdaten_AV!C:C),3)</f>
        <v>0</v>
      </c>
      <c r="N1469" s="328">
        <f>IF(ISBLANK(L1469),ROUND(SUMIF(Anlagenbewegungsdaten_AV!B:B,A1469,Anlagenbewegungsdaten_AV!D:D),2),ROUND(M1469*L1469%,2))</f>
        <v>0</v>
      </c>
      <c r="O1469" s="328">
        <f>ROUND(N1469-SUMIF(Anlagenbewegungsdaten_AV!B:B,A1469,Anlagenbewegungsdaten_AV!D:D),3)</f>
        <v>0</v>
      </c>
    </row>
    <row r="1470" spans="1:15" ht="15" customHeight="1" x14ac:dyDescent="0.25">
      <c r="A1470" s="261" t="s">
        <v>2837</v>
      </c>
      <c r="B1470" s="171" t="s">
        <v>2108</v>
      </c>
      <c r="C1470" s="171" t="s">
        <v>4044</v>
      </c>
      <c r="D1470" s="172" t="s">
        <v>2777</v>
      </c>
      <c r="E1470" s="171" t="s">
        <v>2576</v>
      </c>
      <c r="F1470" s="287">
        <v>14.24</v>
      </c>
      <c r="G1470" s="331">
        <f>ROUND(SUMIF(Anlagenbewegungsdaten!B:B,A1470,Anlagenbewegungsdaten!C:C),3)</f>
        <v>0</v>
      </c>
      <c r="H1470" s="332">
        <f>IF(ISBLANK(F1470),ROUND(SUMIF(Anlagenbewegungsdaten!B:B,A1470,Anlagenbewegungsdaten!D:D),2),ROUND(G1470*F1470%,2))</f>
        <v>0</v>
      </c>
      <c r="I1470" s="332">
        <f>ROUND((H1470-SUMIF(Anlagenbewegungsdaten!$B:$B,A1470,Anlagenbewegungsdaten!D:D)),3)</f>
        <v>0</v>
      </c>
      <c r="J1470" s="333" t="s">
        <v>5179</v>
      </c>
      <c r="K1470" s="333" t="s">
        <v>5193</v>
      </c>
      <c r="L1470" s="510">
        <v>11.39</v>
      </c>
      <c r="M1470" s="330">
        <f>ROUND(SUMIF(Anlagenbewegungsdaten_AV!B:B,A1470,Anlagenbewegungsdaten_AV!C:C),3)</f>
        <v>0</v>
      </c>
      <c r="N1470" s="328">
        <f>IF(ISBLANK(L1470),ROUND(SUMIF(Anlagenbewegungsdaten_AV!B:B,A1470,Anlagenbewegungsdaten_AV!D:D),2),ROUND(M1470*L1470%,2))</f>
        <v>0</v>
      </c>
      <c r="O1470" s="328">
        <f>ROUND(N1470-SUMIF(Anlagenbewegungsdaten_AV!B:B,A1470,Anlagenbewegungsdaten_AV!D:D),3)</f>
        <v>0</v>
      </c>
    </row>
    <row r="1471" spans="1:15" ht="15" customHeight="1" x14ac:dyDescent="0.25">
      <c r="A1471" s="261" t="s">
        <v>3581</v>
      </c>
      <c r="B1471" s="171" t="s">
        <v>2108</v>
      </c>
      <c r="C1471" s="171" t="s">
        <v>4044</v>
      </c>
      <c r="D1471" s="172" t="s">
        <v>3521</v>
      </c>
      <c r="E1471" s="171" t="s">
        <v>3320</v>
      </c>
      <c r="F1471" s="287">
        <v>14.209999999999999</v>
      </c>
      <c r="G1471" s="331">
        <f>ROUND(SUMIF(Anlagenbewegungsdaten!B:B,A1471,Anlagenbewegungsdaten!C:C),3)</f>
        <v>0</v>
      </c>
      <c r="H1471" s="332">
        <f>IF(ISBLANK(F1471),ROUND(SUMIF(Anlagenbewegungsdaten!B:B,A1471,Anlagenbewegungsdaten!D:D),2),ROUND(G1471*F1471%,2))</f>
        <v>0</v>
      </c>
      <c r="I1471" s="332">
        <f>ROUND((H1471-SUMIF(Anlagenbewegungsdaten!$B:$B,A1471,Anlagenbewegungsdaten!D:D)),3)</f>
        <v>0</v>
      </c>
      <c r="J1471" s="333" t="s">
        <v>5179</v>
      </c>
      <c r="K1471" s="333" t="s">
        <v>5193</v>
      </c>
      <c r="L1471" s="510">
        <v>11.37</v>
      </c>
      <c r="M1471" s="330">
        <f>ROUND(SUMIF(Anlagenbewegungsdaten_AV!B:B,A1471,Anlagenbewegungsdaten_AV!C:C),3)</f>
        <v>0</v>
      </c>
      <c r="N1471" s="328">
        <f>IF(ISBLANK(L1471),ROUND(SUMIF(Anlagenbewegungsdaten_AV!B:B,A1471,Anlagenbewegungsdaten_AV!D:D),2),ROUND(M1471*L1471%,2))</f>
        <v>0</v>
      </c>
      <c r="O1471" s="328">
        <f>ROUND(N1471-SUMIF(Anlagenbewegungsdaten_AV!B:B,A1471,Anlagenbewegungsdaten_AV!D:D),3)</f>
        <v>0</v>
      </c>
    </row>
    <row r="1472" spans="1:15" ht="15" customHeight="1" x14ac:dyDescent="0.25">
      <c r="A1472" s="273" t="s">
        <v>4356</v>
      </c>
      <c r="B1472" s="192" t="s">
        <v>2108</v>
      </c>
      <c r="C1472" s="192" t="s">
        <v>4044</v>
      </c>
      <c r="D1472" s="191" t="s">
        <v>4295</v>
      </c>
      <c r="E1472" s="192" t="s">
        <v>4093</v>
      </c>
      <c r="F1472" s="288">
        <v>14.18</v>
      </c>
      <c r="G1472" s="331">
        <f>ROUND(SUMIF(Anlagenbewegungsdaten!B:B,A1472,Anlagenbewegungsdaten!C:C),3)</f>
        <v>0</v>
      </c>
      <c r="H1472" s="332">
        <f>IF(ISBLANK(F1472),ROUND(SUMIF(Anlagenbewegungsdaten!B:B,A1472,Anlagenbewegungsdaten!D:D),2),ROUND(G1472*F1472%,2))</f>
        <v>0</v>
      </c>
      <c r="I1472" s="332">
        <f>ROUND((H1472-SUMIF(Anlagenbewegungsdaten!$B:$B,A1472,Anlagenbewegungsdaten!D:D)),3)</f>
        <v>0</v>
      </c>
      <c r="J1472" s="333" t="s">
        <v>5179</v>
      </c>
      <c r="K1472" s="333" t="s">
        <v>5193</v>
      </c>
      <c r="L1472" s="510">
        <v>11.34</v>
      </c>
      <c r="M1472" s="330">
        <f>ROUND(SUMIF(Anlagenbewegungsdaten_AV!B:B,A1472,Anlagenbewegungsdaten_AV!C:C),3)</f>
        <v>0</v>
      </c>
      <c r="N1472" s="328">
        <f>IF(ISBLANK(L1472),ROUND(SUMIF(Anlagenbewegungsdaten_AV!B:B,A1472,Anlagenbewegungsdaten_AV!D:D),2),ROUND(M1472*L1472%,2))</f>
        <v>0</v>
      </c>
      <c r="O1472" s="328">
        <f>ROUND(N1472-SUMIF(Anlagenbewegungsdaten_AV!B:B,A1472,Anlagenbewegungsdaten_AV!D:D),3)</f>
        <v>0</v>
      </c>
    </row>
    <row r="1473" spans="1:15" ht="15" customHeight="1" x14ac:dyDescent="0.25">
      <c r="A1473" s="260" t="s">
        <v>2559</v>
      </c>
      <c r="B1473" s="165" t="s">
        <v>2108</v>
      </c>
      <c r="C1473" s="166" t="s">
        <v>4044</v>
      </c>
      <c r="D1473" s="165" t="s">
        <v>2522</v>
      </c>
      <c r="E1473" s="165" t="s">
        <v>2483</v>
      </c>
      <c r="F1473" s="180">
        <v>10.77</v>
      </c>
      <c r="G1473" s="331">
        <f>ROUND(SUMIF(Anlagenbewegungsdaten!B:B,A1473,Anlagenbewegungsdaten!C:C),3)</f>
        <v>0</v>
      </c>
      <c r="H1473" s="332">
        <f>IF(ISBLANK(F1473),ROUND(SUMIF(Anlagenbewegungsdaten!B:B,A1473,Anlagenbewegungsdaten!D:D),2),ROUND(G1473*F1473%,2))</f>
        <v>0</v>
      </c>
      <c r="I1473" s="332">
        <f>ROUND((H1473-SUMIF(Anlagenbewegungsdaten!$B:$B,A1473,Anlagenbewegungsdaten!D:D)),3)</f>
        <v>0</v>
      </c>
      <c r="J1473" s="333" t="s">
        <v>5179</v>
      </c>
      <c r="K1473" s="333" t="s">
        <v>5193</v>
      </c>
      <c r="L1473" s="510">
        <v>8.6199999999999992</v>
      </c>
      <c r="M1473" s="330">
        <f>ROUND(SUMIF(Anlagenbewegungsdaten_AV!B:B,A1473,Anlagenbewegungsdaten_AV!C:C),3)</f>
        <v>0</v>
      </c>
      <c r="N1473" s="328">
        <f>IF(ISBLANK(L1473),ROUND(SUMIF(Anlagenbewegungsdaten_AV!B:B,A1473,Anlagenbewegungsdaten_AV!D:D),2),ROUND(M1473*L1473%,2))</f>
        <v>0</v>
      </c>
      <c r="O1473" s="328">
        <f>ROUND(N1473-SUMIF(Anlagenbewegungsdaten_AV!B:B,A1473,Anlagenbewegungsdaten_AV!D:D),3)</f>
        <v>0</v>
      </c>
    </row>
    <row r="1474" spans="1:15" ht="15" customHeight="1" x14ac:dyDescent="0.25">
      <c r="A1474" s="260" t="s">
        <v>2560</v>
      </c>
      <c r="B1474" s="165" t="s">
        <v>2108</v>
      </c>
      <c r="C1474" s="166" t="s">
        <v>4044</v>
      </c>
      <c r="D1474" s="165" t="s">
        <v>2524</v>
      </c>
      <c r="E1474" s="165" t="s">
        <v>2486</v>
      </c>
      <c r="F1474" s="180">
        <v>12.77</v>
      </c>
      <c r="G1474" s="331">
        <f>ROUND(SUMIF(Anlagenbewegungsdaten!B:B,A1474,Anlagenbewegungsdaten!C:C),3)</f>
        <v>0</v>
      </c>
      <c r="H1474" s="332">
        <f>IF(ISBLANK(F1474),ROUND(SUMIF(Anlagenbewegungsdaten!B:B,A1474,Anlagenbewegungsdaten!D:D),2),ROUND(G1474*F1474%,2))</f>
        <v>0</v>
      </c>
      <c r="I1474" s="332">
        <f>ROUND((H1474-SUMIF(Anlagenbewegungsdaten!$B:$B,A1474,Anlagenbewegungsdaten!D:D)),3)</f>
        <v>0</v>
      </c>
      <c r="J1474" s="333" t="s">
        <v>5179</v>
      </c>
      <c r="K1474" s="333" t="s">
        <v>5193</v>
      </c>
      <c r="L1474" s="510">
        <v>10.220000000000001</v>
      </c>
      <c r="M1474" s="330">
        <f>ROUND(SUMIF(Anlagenbewegungsdaten_AV!B:B,A1474,Anlagenbewegungsdaten_AV!C:C),3)</f>
        <v>0</v>
      </c>
      <c r="N1474" s="328">
        <f>IF(ISBLANK(L1474),ROUND(SUMIF(Anlagenbewegungsdaten_AV!B:B,A1474,Anlagenbewegungsdaten_AV!D:D),2),ROUND(M1474*L1474%,2))</f>
        <v>0</v>
      </c>
      <c r="O1474" s="328">
        <f>ROUND(N1474-SUMIF(Anlagenbewegungsdaten_AV!B:B,A1474,Anlagenbewegungsdaten_AV!D:D),3)</f>
        <v>0</v>
      </c>
    </row>
    <row r="1475" spans="1:15" ht="15" customHeight="1" x14ac:dyDescent="0.25">
      <c r="A1475" s="261" t="s">
        <v>361</v>
      </c>
      <c r="B1475" s="171" t="s">
        <v>2108</v>
      </c>
      <c r="C1475" s="171" t="s">
        <v>4044</v>
      </c>
      <c r="D1475" s="172" t="s">
        <v>577</v>
      </c>
      <c r="E1475" s="171" t="s">
        <v>1563</v>
      </c>
      <c r="F1475" s="287">
        <v>13.77</v>
      </c>
      <c r="G1475" s="331">
        <f>ROUND(SUMIF(Anlagenbewegungsdaten!B:B,A1475,Anlagenbewegungsdaten!C:C),3)</f>
        <v>0</v>
      </c>
      <c r="H1475" s="332">
        <f>IF(ISBLANK(F1475),ROUND(SUMIF(Anlagenbewegungsdaten!B:B,A1475,Anlagenbewegungsdaten!D:D),2),ROUND(G1475*F1475%,2))</f>
        <v>0</v>
      </c>
      <c r="I1475" s="332">
        <f>ROUND((H1475-SUMIF(Anlagenbewegungsdaten!$B:$B,A1475,Anlagenbewegungsdaten!D:D)),3)</f>
        <v>0</v>
      </c>
      <c r="J1475" s="333" t="s">
        <v>5179</v>
      </c>
      <c r="K1475" s="333" t="s">
        <v>5193</v>
      </c>
      <c r="L1475" s="510">
        <v>11.02</v>
      </c>
      <c r="M1475" s="330">
        <f>ROUND(SUMIF(Anlagenbewegungsdaten_AV!B:B,A1475,Anlagenbewegungsdaten_AV!C:C),3)</f>
        <v>0</v>
      </c>
      <c r="N1475" s="328">
        <f>IF(ISBLANK(L1475),ROUND(SUMIF(Anlagenbewegungsdaten_AV!B:B,A1475,Anlagenbewegungsdaten_AV!D:D),2),ROUND(M1475*L1475%,2))</f>
        <v>0</v>
      </c>
      <c r="O1475" s="328">
        <f>ROUND(N1475-SUMIF(Anlagenbewegungsdaten_AV!B:B,A1475,Anlagenbewegungsdaten_AV!D:D),3)</f>
        <v>0</v>
      </c>
    </row>
    <row r="1476" spans="1:15" ht="15" customHeight="1" x14ac:dyDescent="0.25">
      <c r="A1476" s="261" t="s">
        <v>2838</v>
      </c>
      <c r="B1476" s="171" t="s">
        <v>2108</v>
      </c>
      <c r="C1476" s="171" t="s">
        <v>4044</v>
      </c>
      <c r="D1476" s="172" t="s">
        <v>2779</v>
      </c>
      <c r="E1476" s="171" t="s">
        <v>2576</v>
      </c>
      <c r="F1476" s="287">
        <v>13.74</v>
      </c>
      <c r="G1476" s="331">
        <f>ROUND(SUMIF(Anlagenbewegungsdaten!B:B,A1476,Anlagenbewegungsdaten!C:C),3)</f>
        <v>0</v>
      </c>
      <c r="H1476" s="332">
        <f>IF(ISBLANK(F1476),ROUND(SUMIF(Anlagenbewegungsdaten!B:B,A1476,Anlagenbewegungsdaten!D:D),2),ROUND(G1476*F1476%,2))</f>
        <v>0</v>
      </c>
      <c r="I1476" s="332">
        <f>ROUND((H1476-SUMIF(Anlagenbewegungsdaten!$B:$B,A1476,Anlagenbewegungsdaten!D:D)),3)</f>
        <v>0</v>
      </c>
      <c r="J1476" s="333" t="s">
        <v>5179</v>
      </c>
      <c r="K1476" s="333" t="s">
        <v>5193</v>
      </c>
      <c r="L1476" s="510">
        <v>10.99</v>
      </c>
      <c r="M1476" s="330">
        <f>ROUND(SUMIF(Anlagenbewegungsdaten_AV!B:B,A1476,Anlagenbewegungsdaten_AV!C:C),3)</f>
        <v>0</v>
      </c>
      <c r="N1476" s="328">
        <f>IF(ISBLANK(L1476),ROUND(SUMIF(Anlagenbewegungsdaten_AV!B:B,A1476,Anlagenbewegungsdaten_AV!D:D),2),ROUND(M1476*L1476%,2))</f>
        <v>0</v>
      </c>
      <c r="O1476" s="328">
        <f>ROUND(N1476-SUMIF(Anlagenbewegungsdaten_AV!B:B,A1476,Anlagenbewegungsdaten_AV!D:D),3)</f>
        <v>0</v>
      </c>
    </row>
    <row r="1477" spans="1:15" ht="15" customHeight="1" x14ac:dyDescent="0.25">
      <c r="A1477" s="261" t="s">
        <v>3582</v>
      </c>
      <c r="B1477" s="171" t="s">
        <v>2108</v>
      </c>
      <c r="C1477" s="171" t="s">
        <v>4044</v>
      </c>
      <c r="D1477" s="172" t="s">
        <v>3523</v>
      </c>
      <c r="E1477" s="171" t="s">
        <v>3320</v>
      </c>
      <c r="F1477" s="287">
        <v>13.709999999999999</v>
      </c>
      <c r="G1477" s="331">
        <f>ROUND(SUMIF(Anlagenbewegungsdaten!B:B,A1477,Anlagenbewegungsdaten!C:C),3)</f>
        <v>0</v>
      </c>
      <c r="H1477" s="332">
        <f>IF(ISBLANK(F1477),ROUND(SUMIF(Anlagenbewegungsdaten!B:B,A1477,Anlagenbewegungsdaten!D:D),2),ROUND(G1477*F1477%,2))</f>
        <v>0</v>
      </c>
      <c r="I1477" s="332">
        <f>ROUND((H1477-SUMIF(Anlagenbewegungsdaten!$B:$B,A1477,Anlagenbewegungsdaten!D:D)),3)</f>
        <v>0</v>
      </c>
      <c r="J1477" s="333" t="s">
        <v>5179</v>
      </c>
      <c r="K1477" s="333" t="s">
        <v>5193</v>
      </c>
      <c r="L1477" s="510">
        <v>10.97</v>
      </c>
      <c r="M1477" s="330">
        <f>ROUND(SUMIF(Anlagenbewegungsdaten_AV!B:B,A1477,Anlagenbewegungsdaten_AV!C:C),3)</f>
        <v>0</v>
      </c>
      <c r="N1477" s="328">
        <f>IF(ISBLANK(L1477),ROUND(SUMIF(Anlagenbewegungsdaten_AV!B:B,A1477,Anlagenbewegungsdaten_AV!D:D),2),ROUND(M1477*L1477%,2))</f>
        <v>0</v>
      </c>
      <c r="O1477" s="328">
        <f>ROUND(N1477-SUMIF(Anlagenbewegungsdaten_AV!B:B,A1477,Anlagenbewegungsdaten_AV!D:D),3)</f>
        <v>0</v>
      </c>
    </row>
    <row r="1478" spans="1:15" ht="15" customHeight="1" x14ac:dyDescent="0.25">
      <c r="A1478" s="273" t="s">
        <v>4357</v>
      </c>
      <c r="B1478" s="192" t="s">
        <v>2108</v>
      </c>
      <c r="C1478" s="192" t="s">
        <v>4044</v>
      </c>
      <c r="D1478" s="191" t="s">
        <v>4297</v>
      </c>
      <c r="E1478" s="192" t="s">
        <v>4093</v>
      </c>
      <c r="F1478" s="288">
        <v>13.68</v>
      </c>
      <c r="G1478" s="331">
        <f>ROUND(SUMIF(Anlagenbewegungsdaten!B:B,A1478,Anlagenbewegungsdaten!C:C),3)</f>
        <v>0</v>
      </c>
      <c r="H1478" s="332">
        <f>IF(ISBLANK(F1478),ROUND(SUMIF(Anlagenbewegungsdaten!B:B,A1478,Anlagenbewegungsdaten!D:D),2),ROUND(G1478*F1478%,2))</f>
        <v>0</v>
      </c>
      <c r="I1478" s="332">
        <f>ROUND((H1478-SUMIF(Anlagenbewegungsdaten!$B:$B,A1478,Anlagenbewegungsdaten!D:D)),3)</f>
        <v>0</v>
      </c>
      <c r="J1478" s="333" t="s">
        <v>5179</v>
      </c>
      <c r="K1478" s="333" t="s">
        <v>5193</v>
      </c>
      <c r="L1478" s="510">
        <v>10.94</v>
      </c>
      <c r="M1478" s="330">
        <f>ROUND(SUMIF(Anlagenbewegungsdaten_AV!B:B,A1478,Anlagenbewegungsdaten_AV!C:C),3)</f>
        <v>0</v>
      </c>
      <c r="N1478" s="328">
        <f>IF(ISBLANK(L1478),ROUND(SUMIF(Anlagenbewegungsdaten_AV!B:B,A1478,Anlagenbewegungsdaten_AV!D:D),2),ROUND(M1478*L1478%,2))</f>
        <v>0</v>
      </c>
      <c r="O1478" s="328">
        <f>ROUND(N1478-SUMIF(Anlagenbewegungsdaten_AV!B:B,A1478,Anlagenbewegungsdaten_AV!D:D),3)</f>
        <v>0</v>
      </c>
    </row>
    <row r="1479" spans="1:15" ht="15" customHeight="1" x14ac:dyDescent="0.25">
      <c r="A1479" s="260" t="s">
        <v>2561</v>
      </c>
      <c r="B1479" s="165" t="s">
        <v>2108</v>
      </c>
      <c r="C1479" s="166" t="s">
        <v>4044</v>
      </c>
      <c r="D1479" s="165" t="s">
        <v>2526</v>
      </c>
      <c r="E1479" s="165" t="s">
        <v>2483</v>
      </c>
      <c r="F1479" s="180">
        <v>14.77</v>
      </c>
      <c r="G1479" s="331">
        <f>ROUND(SUMIF(Anlagenbewegungsdaten!B:B,A1479,Anlagenbewegungsdaten!C:C),3)</f>
        <v>0</v>
      </c>
      <c r="H1479" s="332">
        <f>IF(ISBLANK(F1479),ROUND(SUMIF(Anlagenbewegungsdaten!B:B,A1479,Anlagenbewegungsdaten!D:D),2),ROUND(G1479*F1479%,2))</f>
        <v>0</v>
      </c>
      <c r="I1479" s="332">
        <f>ROUND((H1479-SUMIF(Anlagenbewegungsdaten!$B:$B,A1479,Anlagenbewegungsdaten!D:D)),3)</f>
        <v>0</v>
      </c>
      <c r="J1479" s="333" t="s">
        <v>5179</v>
      </c>
      <c r="K1479" s="333" t="s">
        <v>5193</v>
      </c>
      <c r="L1479" s="510">
        <v>11.82</v>
      </c>
      <c r="M1479" s="330">
        <f>ROUND(SUMIF(Anlagenbewegungsdaten_AV!B:B,A1479,Anlagenbewegungsdaten_AV!C:C),3)</f>
        <v>0</v>
      </c>
      <c r="N1479" s="328">
        <f>IF(ISBLANK(L1479),ROUND(SUMIF(Anlagenbewegungsdaten_AV!B:B,A1479,Anlagenbewegungsdaten_AV!D:D),2),ROUND(M1479*L1479%,2))</f>
        <v>0</v>
      </c>
      <c r="O1479" s="328">
        <f>ROUND(N1479-SUMIF(Anlagenbewegungsdaten_AV!B:B,A1479,Anlagenbewegungsdaten_AV!D:D),3)</f>
        <v>0</v>
      </c>
    </row>
    <row r="1480" spans="1:15" ht="15" customHeight="1" x14ac:dyDescent="0.25">
      <c r="A1480" s="260" t="s">
        <v>2562</v>
      </c>
      <c r="B1480" s="165" t="s">
        <v>2108</v>
      </c>
      <c r="C1480" s="166" t="s">
        <v>4044</v>
      </c>
      <c r="D1480" s="165" t="s">
        <v>2528</v>
      </c>
      <c r="E1480" s="165" t="s">
        <v>2486</v>
      </c>
      <c r="F1480" s="180">
        <v>16.77</v>
      </c>
      <c r="G1480" s="331">
        <f>ROUND(SUMIF(Anlagenbewegungsdaten!B:B,A1480,Anlagenbewegungsdaten!C:C),3)</f>
        <v>0</v>
      </c>
      <c r="H1480" s="332">
        <f>IF(ISBLANK(F1480),ROUND(SUMIF(Anlagenbewegungsdaten!B:B,A1480,Anlagenbewegungsdaten!D:D),2),ROUND(G1480*F1480%,2))</f>
        <v>0</v>
      </c>
      <c r="I1480" s="332">
        <f>ROUND((H1480-SUMIF(Anlagenbewegungsdaten!$B:$B,A1480,Anlagenbewegungsdaten!D:D)),3)</f>
        <v>0</v>
      </c>
      <c r="J1480" s="333" t="s">
        <v>5179</v>
      </c>
      <c r="K1480" s="333" t="s">
        <v>5193</v>
      </c>
      <c r="L1480" s="510">
        <v>13.42</v>
      </c>
      <c r="M1480" s="330">
        <f>ROUND(SUMIF(Anlagenbewegungsdaten_AV!B:B,A1480,Anlagenbewegungsdaten_AV!C:C),3)</f>
        <v>0</v>
      </c>
      <c r="N1480" s="328">
        <f>IF(ISBLANK(L1480),ROUND(SUMIF(Anlagenbewegungsdaten_AV!B:B,A1480,Anlagenbewegungsdaten_AV!D:D),2),ROUND(M1480*L1480%,2))</f>
        <v>0</v>
      </c>
      <c r="O1480" s="328">
        <f>ROUND(N1480-SUMIF(Anlagenbewegungsdaten_AV!B:B,A1480,Anlagenbewegungsdaten_AV!D:D),3)</f>
        <v>0</v>
      </c>
    </row>
    <row r="1481" spans="1:15" ht="15" customHeight="1" x14ac:dyDescent="0.25">
      <c r="A1481" s="261" t="s">
        <v>362</v>
      </c>
      <c r="B1481" s="171" t="s">
        <v>2108</v>
      </c>
      <c r="C1481" s="171" t="s">
        <v>4044</v>
      </c>
      <c r="D1481" s="172" t="s">
        <v>579</v>
      </c>
      <c r="E1481" s="172" t="s">
        <v>1563</v>
      </c>
      <c r="F1481" s="287">
        <v>17.77</v>
      </c>
      <c r="G1481" s="331">
        <f>ROUND(SUMIF(Anlagenbewegungsdaten!B:B,A1481,Anlagenbewegungsdaten!C:C),3)</f>
        <v>0</v>
      </c>
      <c r="H1481" s="332">
        <f>IF(ISBLANK(F1481),ROUND(SUMIF(Anlagenbewegungsdaten!B:B,A1481,Anlagenbewegungsdaten!D:D),2),ROUND(G1481*F1481%,2))</f>
        <v>0</v>
      </c>
      <c r="I1481" s="332">
        <f>ROUND((H1481-SUMIF(Anlagenbewegungsdaten!$B:$B,A1481,Anlagenbewegungsdaten!D:D)),3)</f>
        <v>0</v>
      </c>
      <c r="J1481" s="333" t="s">
        <v>5179</v>
      </c>
      <c r="K1481" s="333" t="s">
        <v>5193</v>
      </c>
      <c r="L1481" s="510">
        <v>14.22</v>
      </c>
      <c r="M1481" s="330">
        <f>ROUND(SUMIF(Anlagenbewegungsdaten_AV!B:B,A1481,Anlagenbewegungsdaten_AV!C:C),3)</f>
        <v>0</v>
      </c>
      <c r="N1481" s="328">
        <f>IF(ISBLANK(L1481),ROUND(SUMIF(Anlagenbewegungsdaten_AV!B:B,A1481,Anlagenbewegungsdaten_AV!D:D),2),ROUND(M1481*L1481%,2))</f>
        <v>0</v>
      </c>
      <c r="O1481" s="328">
        <f>ROUND(N1481-SUMIF(Anlagenbewegungsdaten_AV!B:B,A1481,Anlagenbewegungsdaten_AV!D:D),3)</f>
        <v>0</v>
      </c>
    </row>
    <row r="1482" spans="1:15" ht="15" customHeight="1" x14ac:dyDescent="0.25">
      <c r="A1482" s="261" t="s">
        <v>2839</v>
      </c>
      <c r="B1482" s="171" t="s">
        <v>2108</v>
      </c>
      <c r="C1482" s="171" t="s">
        <v>4044</v>
      </c>
      <c r="D1482" s="172" t="s">
        <v>2781</v>
      </c>
      <c r="E1482" s="172" t="s">
        <v>2576</v>
      </c>
      <c r="F1482" s="287">
        <v>17.740000000000002</v>
      </c>
      <c r="G1482" s="331">
        <f>ROUND(SUMIF(Anlagenbewegungsdaten!B:B,A1482,Anlagenbewegungsdaten!C:C),3)</f>
        <v>0</v>
      </c>
      <c r="H1482" s="332">
        <f>IF(ISBLANK(F1482),ROUND(SUMIF(Anlagenbewegungsdaten!B:B,A1482,Anlagenbewegungsdaten!D:D),2),ROUND(G1482*F1482%,2))</f>
        <v>0</v>
      </c>
      <c r="I1482" s="332">
        <f>ROUND((H1482-SUMIF(Anlagenbewegungsdaten!$B:$B,A1482,Anlagenbewegungsdaten!D:D)),3)</f>
        <v>0</v>
      </c>
      <c r="J1482" s="333" t="s">
        <v>5179</v>
      </c>
      <c r="K1482" s="333" t="s">
        <v>5193</v>
      </c>
      <c r="L1482" s="510">
        <v>14.19</v>
      </c>
      <c r="M1482" s="330">
        <f>ROUND(SUMIF(Anlagenbewegungsdaten_AV!B:B,A1482,Anlagenbewegungsdaten_AV!C:C),3)</f>
        <v>0</v>
      </c>
      <c r="N1482" s="328">
        <f>IF(ISBLANK(L1482),ROUND(SUMIF(Anlagenbewegungsdaten_AV!B:B,A1482,Anlagenbewegungsdaten_AV!D:D),2),ROUND(M1482*L1482%,2))</f>
        <v>0</v>
      </c>
      <c r="O1482" s="328">
        <f>ROUND(N1482-SUMIF(Anlagenbewegungsdaten_AV!B:B,A1482,Anlagenbewegungsdaten_AV!D:D),3)</f>
        <v>0</v>
      </c>
    </row>
    <row r="1483" spans="1:15" ht="15" customHeight="1" x14ac:dyDescent="0.25">
      <c r="A1483" s="261" t="s">
        <v>3583</v>
      </c>
      <c r="B1483" s="171" t="s">
        <v>2108</v>
      </c>
      <c r="C1483" s="171" t="s">
        <v>4044</v>
      </c>
      <c r="D1483" s="172" t="s">
        <v>3525</v>
      </c>
      <c r="E1483" s="172" t="s">
        <v>3320</v>
      </c>
      <c r="F1483" s="287">
        <v>17.71</v>
      </c>
      <c r="G1483" s="331">
        <f>ROUND(SUMIF(Anlagenbewegungsdaten!B:B,A1483,Anlagenbewegungsdaten!C:C),3)</f>
        <v>0</v>
      </c>
      <c r="H1483" s="332">
        <f>IF(ISBLANK(F1483),ROUND(SUMIF(Anlagenbewegungsdaten!B:B,A1483,Anlagenbewegungsdaten!D:D),2),ROUND(G1483*F1483%,2))</f>
        <v>0</v>
      </c>
      <c r="I1483" s="332">
        <f>ROUND((H1483-SUMIF(Anlagenbewegungsdaten!$B:$B,A1483,Anlagenbewegungsdaten!D:D)),3)</f>
        <v>0</v>
      </c>
      <c r="J1483" s="333" t="s">
        <v>5179</v>
      </c>
      <c r="K1483" s="333" t="s">
        <v>5193</v>
      </c>
      <c r="L1483" s="510">
        <v>14.17</v>
      </c>
      <c r="M1483" s="330">
        <f>ROUND(SUMIF(Anlagenbewegungsdaten_AV!B:B,A1483,Anlagenbewegungsdaten_AV!C:C),3)</f>
        <v>0</v>
      </c>
      <c r="N1483" s="328">
        <f>IF(ISBLANK(L1483),ROUND(SUMIF(Anlagenbewegungsdaten_AV!B:B,A1483,Anlagenbewegungsdaten_AV!D:D),2),ROUND(M1483*L1483%,2))</f>
        <v>0</v>
      </c>
      <c r="O1483" s="328">
        <f>ROUND(N1483-SUMIF(Anlagenbewegungsdaten_AV!B:B,A1483,Anlagenbewegungsdaten_AV!D:D),3)</f>
        <v>0</v>
      </c>
    </row>
    <row r="1484" spans="1:15" ht="15" customHeight="1" x14ac:dyDescent="0.25">
      <c r="A1484" s="273" t="s">
        <v>4358</v>
      </c>
      <c r="B1484" s="192" t="s">
        <v>2108</v>
      </c>
      <c r="C1484" s="192" t="s">
        <v>4044</v>
      </c>
      <c r="D1484" s="191" t="s">
        <v>4299</v>
      </c>
      <c r="E1484" s="191" t="s">
        <v>4093</v>
      </c>
      <c r="F1484" s="288">
        <v>17.68</v>
      </c>
      <c r="G1484" s="331">
        <f>ROUND(SUMIF(Anlagenbewegungsdaten!B:B,A1484,Anlagenbewegungsdaten!C:C),3)</f>
        <v>0</v>
      </c>
      <c r="H1484" s="332">
        <f>IF(ISBLANK(F1484),ROUND(SUMIF(Anlagenbewegungsdaten!B:B,A1484,Anlagenbewegungsdaten!D:D),2),ROUND(G1484*F1484%,2))</f>
        <v>0</v>
      </c>
      <c r="I1484" s="332">
        <f>ROUND((H1484-SUMIF(Anlagenbewegungsdaten!$B:$B,A1484,Anlagenbewegungsdaten!D:D)),3)</f>
        <v>0</v>
      </c>
      <c r="J1484" s="333" t="s">
        <v>5179</v>
      </c>
      <c r="K1484" s="333" t="s">
        <v>5193</v>
      </c>
      <c r="L1484" s="510">
        <v>14.14</v>
      </c>
      <c r="M1484" s="330">
        <f>ROUND(SUMIF(Anlagenbewegungsdaten_AV!B:B,A1484,Anlagenbewegungsdaten_AV!C:C),3)</f>
        <v>0</v>
      </c>
      <c r="N1484" s="328">
        <f>IF(ISBLANK(L1484),ROUND(SUMIF(Anlagenbewegungsdaten_AV!B:B,A1484,Anlagenbewegungsdaten_AV!D:D),2),ROUND(M1484*L1484%,2))</f>
        <v>0</v>
      </c>
      <c r="O1484" s="328">
        <f>ROUND(N1484-SUMIF(Anlagenbewegungsdaten_AV!B:B,A1484,Anlagenbewegungsdaten_AV!D:D),3)</f>
        <v>0</v>
      </c>
    </row>
    <row r="1485" spans="1:15" ht="15" customHeight="1" x14ac:dyDescent="0.25">
      <c r="A1485" s="260" t="s">
        <v>697</v>
      </c>
      <c r="B1485" s="165" t="s">
        <v>2108</v>
      </c>
      <c r="C1485" s="166" t="s">
        <v>4044</v>
      </c>
      <c r="D1485" s="165" t="s">
        <v>2530</v>
      </c>
      <c r="E1485" s="165" t="s">
        <v>2483</v>
      </c>
      <c r="F1485" s="180">
        <v>13.27</v>
      </c>
      <c r="G1485" s="331">
        <f>ROUND(SUMIF(Anlagenbewegungsdaten!B:B,A1485,Anlagenbewegungsdaten!C:C),3)</f>
        <v>0</v>
      </c>
      <c r="H1485" s="332">
        <f>IF(ISBLANK(F1485),ROUND(SUMIF(Anlagenbewegungsdaten!B:B,A1485,Anlagenbewegungsdaten!D:D),2),ROUND(G1485*F1485%,2))</f>
        <v>0</v>
      </c>
      <c r="I1485" s="332">
        <f>ROUND((H1485-SUMIF(Anlagenbewegungsdaten!$B:$B,A1485,Anlagenbewegungsdaten!D:D)),3)</f>
        <v>0</v>
      </c>
      <c r="J1485" s="333" t="s">
        <v>5179</v>
      </c>
      <c r="K1485" s="333" t="s">
        <v>5193</v>
      </c>
      <c r="L1485" s="510">
        <v>10.62</v>
      </c>
      <c r="M1485" s="330">
        <f>ROUND(SUMIF(Anlagenbewegungsdaten_AV!B:B,A1485,Anlagenbewegungsdaten_AV!C:C),3)</f>
        <v>0</v>
      </c>
      <c r="N1485" s="328">
        <f>IF(ISBLANK(L1485),ROUND(SUMIF(Anlagenbewegungsdaten_AV!B:B,A1485,Anlagenbewegungsdaten_AV!D:D),2),ROUND(M1485*L1485%,2))</f>
        <v>0</v>
      </c>
      <c r="O1485" s="328">
        <f>ROUND(N1485-SUMIF(Anlagenbewegungsdaten_AV!B:B,A1485,Anlagenbewegungsdaten_AV!D:D),3)</f>
        <v>0</v>
      </c>
    </row>
    <row r="1486" spans="1:15" ht="15" customHeight="1" x14ac:dyDescent="0.25">
      <c r="A1486" s="260" t="s">
        <v>698</v>
      </c>
      <c r="B1486" s="165" t="s">
        <v>2108</v>
      </c>
      <c r="C1486" s="166" t="s">
        <v>4044</v>
      </c>
      <c r="D1486" s="165" t="s">
        <v>2532</v>
      </c>
      <c r="E1486" s="165" t="s">
        <v>2486</v>
      </c>
      <c r="F1486" s="180">
        <v>15.27</v>
      </c>
      <c r="G1486" s="331">
        <f>ROUND(SUMIF(Anlagenbewegungsdaten!B:B,A1486,Anlagenbewegungsdaten!C:C),3)</f>
        <v>0</v>
      </c>
      <c r="H1486" s="332">
        <f>IF(ISBLANK(F1486),ROUND(SUMIF(Anlagenbewegungsdaten!B:B,A1486,Anlagenbewegungsdaten!D:D),2),ROUND(G1486*F1486%,2))</f>
        <v>0</v>
      </c>
      <c r="I1486" s="332">
        <f>ROUND((H1486-SUMIF(Anlagenbewegungsdaten!$B:$B,A1486,Anlagenbewegungsdaten!D:D)),3)</f>
        <v>0</v>
      </c>
      <c r="J1486" s="333" t="s">
        <v>5179</v>
      </c>
      <c r="K1486" s="333" t="s">
        <v>5193</v>
      </c>
      <c r="L1486" s="510">
        <v>12.22</v>
      </c>
      <c r="M1486" s="330">
        <f>ROUND(SUMIF(Anlagenbewegungsdaten_AV!B:B,A1486,Anlagenbewegungsdaten_AV!C:C),3)</f>
        <v>0</v>
      </c>
      <c r="N1486" s="328">
        <f>IF(ISBLANK(L1486),ROUND(SUMIF(Anlagenbewegungsdaten_AV!B:B,A1486,Anlagenbewegungsdaten_AV!D:D),2),ROUND(M1486*L1486%,2))</f>
        <v>0</v>
      </c>
      <c r="O1486" s="328">
        <f>ROUND(N1486-SUMIF(Anlagenbewegungsdaten_AV!B:B,A1486,Anlagenbewegungsdaten_AV!D:D),3)</f>
        <v>0</v>
      </c>
    </row>
    <row r="1487" spans="1:15" ht="15" customHeight="1" x14ac:dyDescent="0.25">
      <c r="A1487" s="261" t="s">
        <v>363</v>
      </c>
      <c r="B1487" s="171" t="s">
        <v>2108</v>
      </c>
      <c r="C1487" s="171" t="s">
        <v>4044</v>
      </c>
      <c r="D1487" s="172" t="s">
        <v>581</v>
      </c>
      <c r="E1487" s="171" t="s">
        <v>1563</v>
      </c>
      <c r="F1487" s="287">
        <v>16.27</v>
      </c>
      <c r="G1487" s="331">
        <f>ROUND(SUMIF(Anlagenbewegungsdaten!B:B,A1487,Anlagenbewegungsdaten!C:C),3)</f>
        <v>0</v>
      </c>
      <c r="H1487" s="332">
        <f>IF(ISBLANK(F1487),ROUND(SUMIF(Anlagenbewegungsdaten!B:B,A1487,Anlagenbewegungsdaten!D:D),2),ROUND(G1487*F1487%,2))</f>
        <v>0</v>
      </c>
      <c r="I1487" s="332">
        <f>ROUND((H1487-SUMIF(Anlagenbewegungsdaten!$B:$B,A1487,Anlagenbewegungsdaten!D:D)),3)</f>
        <v>0</v>
      </c>
      <c r="J1487" s="333" t="s">
        <v>5179</v>
      </c>
      <c r="K1487" s="333" t="s">
        <v>5193</v>
      </c>
      <c r="L1487" s="510">
        <v>13.02</v>
      </c>
      <c r="M1487" s="330">
        <f>ROUND(SUMIF(Anlagenbewegungsdaten_AV!B:B,A1487,Anlagenbewegungsdaten_AV!C:C),3)</f>
        <v>0</v>
      </c>
      <c r="N1487" s="328">
        <f>IF(ISBLANK(L1487),ROUND(SUMIF(Anlagenbewegungsdaten_AV!B:B,A1487,Anlagenbewegungsdaten_AV!D:D),2),ROUND(M1487*L1487%,2))</f>
        <v>0</v>
      </c>
      <c r="O1487" s="328">
        <f>ROUND(N1487-SUMIF(Anlagenbewegungsdaten_AV!B:B,A1487,Anlagenbewegungsdaten_AV!D:D),3)</f>
        <v>0</v>
      </c>
    </row>
    <row r="1488" spans="1:15" ht="15" customHeight="1" x14ac:dyDescent="0.25">
      <c r="A1488" s="261" t="s">
        <v>2840</v>
      </c>
      <c r="B1488" s="171" t="s">
        <v>2108</v>
      </c>
      <c r="C1488" s="171" t="s">
        <v>4044</v>
      </c>
      <c r="D1488" s="172" t="s">
        <v>2783</v>
      </c>
      <c r="E1488" s="171" t="s">
        <v>2576</v>
      </c>
      <c r="F1488" s="287">
        <v>16.240000000000002</v>
      </c>
      <c r="G1488" s="331">
        <f>ROUND(SUMIF(Anlagenbewegungsdaten!B:B,A1488,Anlagenbewegungsdaten!C:C),3)</f>
        <v>0</v>
      </c>
      <c r="H1488" s="332">
        <f>IF(ISBLANK(F1488),ROUND(SUMIF(Anlagenbewegungsdaten!B:B,A1488,Anlagenbewegungsdaten!D:D),2),ROUND(G1488*F1488%,2))</f>
        <v>0</v>
      </c>
      <c r="I1488" s="332">
        <f>ROUND((H1488-SUMIF(Anlagenbewegungsdaten!$B:$B,A1488,Anlagenbewegungsdaten!D:D)),3)</f>
        <v>0</v>
      </c>
      <c r="J1488" s="333" t="s">
        <v>5179</v>
      </c>
      <c r="K1488" s="333" t="s">
        <v>5193</v>
      </c>
      <c r="L1488" s="510">
        <v>12.99</v>
      </c>
      <c r="M1488" s="330">
        <f>ROUND(SUMIF(Anlagenbewegungsdaten_AV!B:B,A1488,Anlagenbewegungsdaten_AV!C:C),3)</f>
        <v>0</v>
      </c>
      <c r="N1488" s="328">
        <f>IF(ISBLANK(L1488),ROUND(SUMIF(Anlagenbewegungsdaten_AV!B:B,A1488,Anlagenbewegungsdaten_AV!D:D),2),ROUND(M1488*L1488%,2))</f>
        <v>0</v>
      </c>
      <c r="O1488" s="328">
        <f>ROUND(N1488-SUMIF(Anlagenbewegungsdaten_AV!B:B,A1488,Anlagenbewegungsdaten_AV!D:D),3)</f>
        <v>0</v>
      </c>
    </row>
    <row r="1489" spans="1:15" ht="15" customHeight="1" x14ac:dyDescent="0.25">
      <c r="A1489" s="261" t="s">
        <v>3584</v>
      </c>
      <c r="B1489" s="171" t="s">
        <v>2108</v>
      </c>
      <c r="C1489" s="171" t="s">
        <v>4044</v>
      </c>
      <c r="D1489" s="172" t="s">
        <v>3527</v>
      </c>
      <c r="E1489" s="171" t="s">
        <v>3320</v>
      </c>
      <c r="F1489" s="287">
        <v>16.21</v>
      </c>
      <c r="G1489" s="331">
        <f>ROUND(SUMIF(Anlagenbewegungsdaten!B:B,A1489,Anlagenbewegungsdaten!C:C),3)</f>
        <v>0</v>
      </c>
      <c r="H1489" s="332">
        <f>IF(ISBLANK(F1489),ROUND(SUMIF(Anlagenbewegungsdaten!B:B,A1489,Anlagenbewegungsdaten!D:D),2),ROUND(G1489*F1489%,2))</f>
        <v>0</v>
      </c>
      <c r="I1489" s="332">
        <f>ROUND((H1489-SUMIF(Anlagenbewegungsdaten!$B:$B,A1489,Anlagenbewegungsdaten!D:D)),3)</f>
        <v>0</v>
      </c>
      <c r="J1489" s="333" t="s">
        <v>5179</v>
      </c>
      <c r="K1489" s="333" t="s">
        <v>5193</v>
      </c>
      <c r="L1489" s="510">
        <v>12.97</v>
      </c>
      <c r="M1489" s="330">
        <f>ROUND(SUMIF(Anlagenbewegungsdaten_AV!B:B,A1489,Anlagenbewegungsdaten_AV!C:C),3)</f>
        <v>0</v>
      </c>
      <c r="N1489" s="328">
        <f>IF(ISBLANK(L1489),ROUND(SUMIF(Anlagenbewegungsdaten_AV!B:B,A1489,Anlagenbewegungsdaten_AV!D:D),2),ROUND(M1489*L1489%,2))</f>
        <v>0</v>
      </c>
      <c r="O1489" s="328">
        <f>ROUND(N1489-SUMIF(Anlagenbewegungsdaten_AV!B:B,A1489,Anlagenbewegungsdaten_AV!D:D),3)</f>
        <v>0</v>
      </c>
    </row>
    <row r="1490" spans="1:15" ht="15" customHeight="1" x14ac:dyDescent="0.25">
      <c r="A1490" s="273" t="s">
        <v>4359</v>
      </c>
      <c r="B1490" s="192" t="s">
        <v>2108</v>
      </c>
      <c r="C1490" s="192" t="s">
        <v>4044</v>
      </c>
      <c r="D1490" s="191" t="s">
        <v>4301</v>
      </c>
      <c r="E1490" s="192" t="s">
        <v>4093</v>
      </c>
      <c r="F1490" s="288">
        <v>16.18</v>
      </c>
      <c r="G1490" s="331">
        <f>ROUND(SUMIF(Anlagenbewegungsdaten!B:B,A1490,Anlagenbewegungsdaten!C:C),3)</f>
        <v>0</v>
      </c>
      <c r="H1490" s="332">
        <f>IF(ISBLANK(F1490),ROUND(SUMIF(Anlagenbewegungsdaten!B:B,A1490,Anlagenbewegungsdaten!D:D),2),ROUND(G1490*F1490%,2))</f>
        <v>0</v>
      </c>
      <c r="I1490" s="332">
        <f>ROUND((H1490-SUMIF(Anlagenbewegungsdaten!$B:$B,A1490,Anlagenbewegungsdaten!D:D)),3)</f>
        <v>0</v>
      </c>
      <c r="J1490" s="333" t="s">
        <v>5179</v>
      </c>
      <c r="K1490" s="333" t="s">
        <v>5193</v>
      </c>
      <c r="L1490" s="510">
        <v>12.94</v>
      </c>
      <c r="M1490" s="330">
        <f>ROUND(SUMIF(Anlagenbewegungsdaten_AV!B:B,A1490,Anlagenbewegungsdaten_AV!C:C),3)</f>
        <v>0</v>
      </c>
      <c r="N1490" s="328">
        <f>IF(ISBLANK(L1490),ROUND(SUMIF(Anlagenbewegungsdaten_AV!B:B,A1490,Anlagenbewegungsdaten_AV!D:D),2),ROUND(M1490*L1490%,2))</f>
        <v>0</v>
      </c>
      <c r="O1490" s="328">
        <f>ROUND(N1490-SUMIF(Anlagenbewegungsdaten_AV!B:B,A1490,Anlagenbewegungsdaten_AV!D:D),3)</f>
        <v>0</v>
      </c>
    </row>
    <row r="1491" spans="1:15" ht="15" customHeight="1" x14ac:dyDescent="0.25">
      <c r="A1491" s="260" t="s">
        <v>699</v>
      </c>
      <c r="B1491" s="165" t="s">
        <v>2108</v>
      </c>
      <c r="C1491" s="166" t="s">
        <v>4044</v>
      </c>
      <c r="D1491" s="165" t="s">
        <v>2534</v>
      </c>
      <c r="E1491" s="165" t="s">
        <v>2483</v>
      </c>
      <c r="F1491" s="180">
        <v>8.27</v>
      </c>
      <c r="G1491" s="331">
        <f>ROUND(SUMIF(Anlagenbewegungsdaten!B:B,A1491,Anlagenbewegungsdaten!C:C),3)</f>
        <v>0</v>
      </c>
      <c r="H1491" s="332">
        <f>IF(ISBLANK(F1491),ROUND(SUMIF(Anlagenbewegungsdaten!B:B,A1491,Anlagenbewegungsdaten!D:D),2),ROUND(G1491*F1491%,2))</f>
        <v>0</v>
      </c>
      <c r="I1491" s="332">
        <f>ROUND((H1491-SUMIF(Anlagenbewegungsdaten!$B:$B,A1491,Anlagenbewegungsdaten!D:D)),3)</f>
        <v>0</v>
      </c>
      <c r="J1491" s="333" t="s">
        <v>5179</v>
      </c>
      <c r="K1491" s="333" t="s">
        <v>5193</v>
      </c>
      <c r="L1491" s="510">
        <v>6.62</v>
      </c>
      <c r="M1491" s="330">
        <f>ROUND(SUMIF(Anlagenbewegungsdaten_AV!B:B,A1491,Anlagenbewegungsdaten_AV!C:C),3)</f>
        <v>0</v>
      </c>
      <c r="N1491" s="328">
        <f>IF(ISBLANK(L1491),ROUND(SUMIF(Anlagenbewegungsdaten_AV!B:B,A1491,Anlagenbewegungsdaten_AV!D:D),2),ROUND(M1491*L1491%,2))</f>
        <v>0</v>
      </c>
      <c r="O1491" s="328">
        <f>ROUND(N1491-SUMIF(Anlagenbewegungsdaten_AV!B:B,A1491,Anlagenbewegungsdaten_AV!D:D),3)</f>
        <v>0</v>
      </c>
    </row>
    <row r="1492" spans="1:15" ht="15" customHeight="1" x14ac:dyDescent="0.25">
      <c r="A1492" s="260" t="s">
        <v>700</v>
      </c>
      <c r="B1492" s="165" t="s">
        <v>2108</v>
      </c>
      <c r="C1492" s="166" t="s">
        <v>4044</v>
      </c>
      <c r="D1492" s="165" t="s">
        <v>2536</v>
      </c>
      <c r="E1492" s="165" t="s">
        <v>2486</v>
      </c>
      <c r="F1492" s="180">
        <v>10.27</v>
      </c>
      <c r="G1492" s="331">
        <f>ROUND(SUMIF(Anlagenbewegungsdaten!B:B,A1492,Anlagenbewegungsdaten!C:C),3)</f>
        <v>0</v>
      </c>
      <c r="H1492" s="332">
        <f>IF(ISBLANK(F1492),ROUND(SUMIF(Anlagenbewegungsdaten!B:B,A1492,Anlagenbewegungsdaten!D:D),2),ROUND(G1492*F1492%,2))</f>
        <v>0</v>
      </c>
      <c r="I1492" s="332">
        <f>ROUND((H1492-SUMIF(Anlagenbewegungsdaten!$B:$B,A1492,Anlagenbewegungsdaten!D:D)),3)</f>
        <v>0</v>
      </c>
      <c r="J1492" s="333" t="s">
        <v>5179</v>
      </c>
      <c r="K1492" s="333" t="s">
        <v>5193</v>
      </c>
      <c r="L1492" s="510">
        <v>8.2200000000000006</v>
      </c>
      <c r="M1492" s="330">
        <f>ROUND(SUMIF(Anlagenbewegungsdaten_AV!B:B,A1492,Anlagenbewegungsdaten_AV!C:C),3)</f>
        <v>0</v>
      </c>
      <c r="N1492" s="328">
        <f>IF(ISBLANK(L1492),ROUND(SUMIF(Anlagenbewegungsdaten_AV!B:B,A1492,Anlagenbewegungsdaten_AV!D:D),2),ROUND(M1492*L1492%,2))</f>
        <v>0</v>
      </c>
      <c r="O1492" s="328">
        <f>ROUND(N1492-SUMIF(Anlagenbewegungsdaten_AV!B:B,A1492,Anlagenbewegungsdaten_AV!D:D),3)</f>
        <v>0</v>
      </c>
    </row>
    <row r="1493" spans="1:15" ht="15" customHeight="1" x14ac:dyDescent="0.25">
      <c r="A1493" s="261" t="s">
        <v>364</v>
      </c>
      <c r="B1493" s="171" t="s">
        <v>2108</v>
      </c>
      <c r="C1493" s="171" t="s">
        <v>4044</v>
      </c>
      <c r="D1493" s="172" t="s">
        <v>1666</v>
      </c>
      <c r="E1493" s="171" t="s">
        <v>1563</v>
      </c>
      <c r="F1493" s="287">
        <v>11.27</v>
      </c>
      <c r="G1493" s="331">
        <f>ROUND(SUMIF(Anlagenbewegungsdaten!B:B,A1493,Anlagenbewegungsdaten!C:C),3)</f>
        <v>0</v>
      </c>
      <c r="H1493" s="332">
        <f>IF(ISBLANK(F1493),ROUND(SUMIF(Anlagenbewegungsdaten!B:B,A1493,Anlagenbewegungsdaten!D:D),2),ROUND(G1493*F1493%,2))</f>
        <v>0</v>
      </c>
      <c r="I1493" s="332">
        <f>ROUND((H1493-SUMIF(Anlagenbewegungsdaten!$B:$B,A1493,Anlagenbewegungsdaten!D:D)),3)</f>
        <v>0</v>
      </c>
      <c r="J1493" s="333" t="s">
        <v>5179</v>
      </c>
      <c r="K1493" s="333" t="s">
        <v>5193</v>
      </c>
      <c r="L1493" s="510">
        <v>9.02</v>
      </c>
      <c r="M1493" s="330">
        <f>ROUND(SUMIF(Anlagenbewegungsdaten_AV!B:B,A1493,Anlagenbewegungsdaten_AV!C:C),3)</f>
        <v>0</v>
      </c>
      <c r="N1493" s="328">
        <f>IF(ISBLANK(L1493),ROUND(SUMIF(Anlagenbewegungsdaten_AV!B:B,A1493,Anlagenbewegungsdaten_AV!D:D),2),ROUND(M1493*L1493%,2))</f>
        <v>0</v>
      </c>
      <c r="O1493" s="328">
        <f>ROUND(N1493-SUMIF(Anlagenbewegungsdaten_AV!B:B,A1493,Anlagenbewegungsdaten_AV!D:D),3)</f>
        <v>0</v>
      </c>
    </row>
    <row r="1494" spans="1:15" ht="15" customHeight="1" x14ac:dyDescent="0.25">
      <c r="A1494" s="261" t="s">
        <v>2841</v>
      </c>
      <c r="B1494" s="171" t="s">
        <v>2108</v>
      </c>
      <c r="C1494" s="171" t="s">
        <v>4044</v>
      </c>
      <c r="D1494" s="172" t="s">
        <v>2630</v>
      </c>
      <c r="E1494" s="171" t="s">
        <v>2576</v>
      </c>
      <c r="F1494" s="287">
        <v>11.24</v>
      </c>
      <c r="G1494" s="331">
        <f>ROUND(SUMIF(Anlagenbewegungsdaten!B:B,A1494,Anlagenbewegungsdaten!C:C),3)</f>
        <v>0</v>
      </c>
      <c r="H1494" s="332">
        <f>IF(ISBLANK(F1494),ROUND(SUMIF(Anlagenbewegungsdaten!B:B,A1494,Anlagenbewegungsdaten!D:D),2),ROUND(G1494*F1494%,2))</f>
        <v>0</v>
      </c>
      <c r="I1494" s="332">
        <f>ROUND((H1494-SUMIF(Anlagenbewegungsdaten!$B:$B,A1494,Anlagenbewegungsdaten!D:D)),3)</f>
        <v>0</v>
      </c>
      <c r="J1494" s="333" t="s">
        <v>5179</v>
      </c>
      <c r="K1494" s="333" t="s">
        <v>5193</v>
      </c>
      <c r="L1494" s="510">
        <v>8.99</v>
      </c>
      <c r="M1494" s="330">
        <f>ROUND(SUMIF(Anlagenbewegungsdaten_AV!B:B,A1494,Anlagenbewegungsdaten_AV!C:C),3)</f>
        <v>0</v>
      </c>
      <c r="N1494" s="328">
        <f>IF(ISBLANK(L1494),ROUND(SUMIF(Anlagenbewegungsdaten_AV!B:B,A1494,Anlagenbewegungsdaten_AV!D:D),2),ROUND(M1494*L1494%,2))</f>
        <v>0</v>
      </c>
      <c r="O1494" s="328">
        <f>ROUND(N1494-SUMIF(Anlagenbewegungsdaten_AV!B:B,A1494,Anlagenbewegungsdaten_AV!D:D),3)</f>
        <v>0</v>
      </c>
    </row>
    <row r="1495" spans="1:15" ht="15" customHeight="1" x14ac:dyDescent="0.25">
      <c r="A1495" s="261" t="s">
        <v>3585</v>
      </c>
      <c r="B1495" s="171" t="s">
        <v>2108</v>
      </c>
      <c r="C1495" s="171" t="s">
        <v>4044</v>
      </c>
      <c r="D1495" s="172" t="s">
        <v>3374</v>
      </c>
      <c r="E1495" s="171" t="s">
        <v>3320</v>
      </c>
      <c r="F1495" s="287">
        <v>11.209999999999999</v>
      </c>
      <c r="G1495" s="331">
        <f>ROUND(SUMIF(Anlagenbewegungsdaten!B:B,A1495,Anlagenbewegungsdaten!C:C),3)</f>
        <v>0</v>
      </c>
      <c r="H1495" s="332">
        <f>IF(ISBLANK(F1495),ROUND(SUMIF(Anlagenbewegungsdaten!B:B,A1495,Anlagenbewegungsdaten!D:D),2),ROUND(G1495*F1495%,2))</f>
        <v>0</v>
      </c>
      <c r="I1495" s="332">
        <f>ROUND((H1495-SUMIF(Anlagenbewegungsdaten!$B:$B,A1495,Anlagenbewegungsdaten!D:D)),3)</f>
        <v>0</v>
      </c>
      <c r="J1495" s="333" t="s">
        <v>5179</v>
      </c>
      <c r="K1495" s="333" t="s">
        <v>5193</v>
      </c>
      <c r="L1495" s="510">
        <v>8.9700000000000006</v>
      </c>
      <c r="M1495" s="330">
        <f>ROUND(SUMIF(Anlagenbewegungsdaten_AV!B:B,A1495,Anlagenbewegungsdaten_AV!C:C),3)</f>
        <v>0</v>
      </c>
      <c r="N1495" s="328">
        <f>IF(ISBLANK(L1495),ROUND(SUMIF(Anlagenbewegungsdaten_AV!B:B,A1495,Anlagenbewegungsdaten_AV!D:D),2),ROUND(M1495*L1495%,2))</f>
        <v>0</v>
      </c>
      <c r="O1495" s="328">
        <f>ROUND(N1495-SUMIF(Anlagenbewegungsdaten_AV!B:B,A1495,Anlagenbewegungsdaten_AV!D:D),3)</f>
        <v>0</v>
      </c>
    </row>
    <row r="1496" spans="1:15" ht="15" customHeight="1" x14ac:dyDescent="0.25">
      <c r="A1496" s="273" t="s">
        <v>4360</v>
      </c>
      <c r="B1496" s="192" t="s">
        <v>2108</v>
      </c>
      <c r="C1496" s="192" t="s">
        <v>4044</v>
      </c>
      <c r="D1496" s="191" t="s">
        <v>4147</v>
      </c>
      <c r="E1496" s="192" t="s">
        <v>4093</v>
      </c>
      <c r="F1496" s="288">
        <v>11.18</v>
      </c>
      <c r="G1496" s="331">
        <f>ROUND(SUMIF(Anlagenbewegungsdaten!B:B,A1496,Anlagenbewegungsdaten!C:C),3)</f>
        <v>0</v>
      </c>
      <c r="H1496" s="332">
        <f>IF(ISBLANK(F1496),ROUND(SUMIF(Anlagenbewegungsdaten!B:B,A1496,Anlagenbewegungsdaten!D:D),2),ROUND(G1496*F1496%,2))</f>
        <v>0</v>
      </c>
      <c r="I1496" s="332">
        <f>ROUND((H1496-SUMIF(Anlagenbewegungsdaten!$B:$B,A1496,Anlagenbewegungsdaten!D:D)),3)</f>
        <v>0</v>
      </c>
      <c r="J1496" s="333" t="s">
        <v>5179</v>
      </c>
      <c r="K1496" s="333" t="s">
        <v>5193</v>
      </c>
      <c r="L1496" s="510">
        <v>8.94</v>
      </c>
      <c r="M1496" s="330">
        <f>ROUND(SUMIF(Anlagenbewegungsdaten_AV!B:B,A1496,Anlagenbewegungsdaten_AV!C:C),3)</f>
        <v>0</v>
      </c>
      <c r="N1496" s="328">
        <f>IF(ISBLANK(L1496),ROUND(SUMIF(Anlagenbewegungsdaten_AV!B:B,A1496,Anlagenbewegungsdaten_AV!D:D),2),ROUND(M1496*L1496%,2))</f>
        <v>0</v>
      </c>
      <c r="O1496" s="328">
        <f>ROUND(N1496-SUMIF(Anlagenbewegungsdaten_AV!B:B,A1496,Anlagenbewegungsdaten_AV!D:D),3)</f>
        <v>0</v>
      </c>
    </row>
    <row r="1497" spans="1:15" ht="15" customHeight="1" x14ac:dyDescent="0.25">
      <c r="A1497" s="260"/>
      <c r="B1497" s="165"/>
      <c r="C1497" s="165"/>
      <c r="D1497" s="165" t="s">
        <v>4090</v>
      </c>
      <c r="E1497" s="165" t="s">
        <v>4090</v>
      </c>
      <c r="F1497" s="181"/>
    </row>
    <row r="1498" spans="1:15" ht="15" customHeight="1" x14ac:dyDescent="0.25">
      <c r="A1498" s="266" t="s">
        <v>5664</v>
      </c>
      <c r="B1498" s="235" t="s">
        <v>2108</v>
      </c>
      <c r="C1498" s="235" t="s">
        <v>4044</v>
      </c>
      <c r="D1498" s="235" t="s">
        <v>5665</v>
      </c>
      <c r="E1498" s="235" t="s">
        <v>5276</v>
      </c>
      <c r="F1498" s="235">
        <v>21.55</v>
      </c>
      <c r="G1498" s="331">
        <f>ROUND(SUMIF(Anlagenbewegungsdaten!B:B,A1498,Anlagenbewegungsdaten!C:C),3)</f>
        <v>0</v>
      </c>
      <c r="H1498" s="332">
        <f>IF(ISBLANK(F1498),ROUND(SUMIF(Anlagenbewegungsdaten!B:B,A1498,Anlagenbewegungsdaten!D:D),2),ROUND(G1498*F1498%,2))</f>
        <v>0</v>
      </c>
      <c r="I1498" s="332">
        <f>ROUND((H1498-SUMIF(Anlagenbewegungsdaten!$B:$B,A1498,Anlagenbewegungsdaten!D:D)),3)</f>
        <v>0</v>
      </c>
      <c r="J1498" s="333" t="s">
        <v>5179</v>
      </c>
      <c r="K1498" s="333" t="s">
        <v>5193</v>
      </c>
      <c r="L1498" s="510">
        <v>17.239999999999998</v>
      </c>
      <c r="M1498" s="330">
        <f>ROUND(SUMIF(Anlagenbewegungsdaten_AV!B:B,A1498,Anlagenbewegungsdaten_AV!C:C),3)</f>
        <v>0</v>
      </c>
      <c r="N1498" s="328">
        <f>IF(ISBLANK(L1498),ROUND(SUMIF(Anlagenbewegungsdaten_AV!B:B,A1498,Anlagenbewegungsdaten_AV!D:D),2),ROUND(M1498*L1498%,2))</f>
        <v>0</v>
      </c>
      <c r="O1498" s="328">
        <f>ROUND(N1498-SUMIF(Anlagenbewegungsdaten_AV!B:B,A1498,Anlagenbewegungsdaten_AV!D:D),3)</f>
        <v>0</v>
      </c>
    </row>
    <row r="1499" spans="1:15" ht="15" customHeight="1" x14ac:dyDescent="0.25">
      <c r="A1499" s="266" t="s">
        <v>6344</v>
      </c>
      <c r="B1499" s="235" t="s">
        <v>2108</v>
      </c>
      <c r="C1499" s="235" t="s">
        <v>4044</v>
      </c>
      <c r="D1499" s="235" t="s">
        <v>5657</v>
      </c>
      <c r="E1499" s="235" t="s">
        <v>5276</v>
      </c>
      <c r="F1499" s="235">
        <v>24.55</v>
      </c>
      <c r="G1499" s="331">
        <f>ROUND(SUMIF(Anlagenbewegungsdaten!B:B,A1499,Anlagenbewegungsdaten!C:C),3)</f>
        <v>0</v>
      </c>
      <c r="H1499" s="332">
        <f>IF(ISBLANK(F1499),ROUND(SUMIF(Anlagenbewegungsdaten!B:B,A1499,Anlagenbewegungsdaten!D:D),2),ROUND(G1499*F1499%,2))</f>
        <v>0</v>
      </c>
      <c r="I1499" s="332">
        <f>ROUND((H1499-SUMIF(Anlagenbewegungsdaten!$B:$B,A1499,Anlagenbewegungsdaten!D:D)),3)</f>
        <v>0</v>
      </c>
      <c r="J1499" s="333" t="s">
        <v>5179</v>
      </c>
      <c r="K1499" s="333" t="s">
        <v>5193</v>
      </c>
      <c r="L1499" s="510">
        <v>19.66</v>
      </c>
      <c r="M1499" s="330">
        <f>ROUND(SUMIF(Anlagenbewegungsdaten_AV!B:B,A1499,Anlagenbewegungsdaten_AV!C:C),3)</f>
        <v>0</v>
      </c>
      <c r="N1499" s="328">
        <f>IF(ISBLANK(L1499),ROUND(SUMIF(Anlagenbewegungsdaten_AV!B:B,A1499,Anlagenbewegungsdaten_AV!D:D),2),ROUND(M1499*L1499%,2))</f>
        <v>0</v>
      </c>
      <c r="O1499" s="328">
        <f>ROUND(N1499-SUMIF(Anlagenbewegungsdaten_AV!B:B,A1499,Anlagenbewegungsdaten_AV!D:D),3)</f>
        <v>0</v>
      </c>
    </row>
    <row r="1500" spans="1:15" ht="15" customHeight="1" x14ac:dyDescent="0.25">
      <c r="A1500" s="266" t="s">
        <v>5666</v>
      </c>
      <c r="B1500" s="235" t="s">
        <v>2108</v>
      </c>
      <c r="C1500" s="235" t="s">
        <v>4044</v>
      </c>
      <c r="D1500" s="235" t="s">
        <v>5667</v>
      </c>
      <c r="E1500" s="235" t="s">
        <v>5276</v>
      </c>
      <c r="F1500" s="290">
        <v>25.55</v>
      </c>
      <c r="G1500" s="331">
        <f>ROUND(SUMIF(Anlagenbewegungsdaten!B:B,A1500,Anlagenbewegungsdaten!C:C),3)</f>
        <v>0</v>
      </c>
      <c r="H1500" s="332">
        <f>IF(ISBLANK(F1500),ROUND(SUMIF(Anlagenbewegungsdaten!B:B,A1500,Anlagenbewegungsdaten!D:D),2),ROUND(G1500*F1500%,2))</f>
        <v>0</v>
      </c>
      <c r="I1500" s="332">
        <f>ROUND((H1500-SUMIF(Anlagenbewegungsdaten!$B:$B,A1500,Anlagenbewegungsdaten!D:D)),3)</f>
        <v>0</v>
      </c>
      <c r="J1500" s="333" t="s">
        <v>5179</v>
      </c>
      <c r="K1500" s="333" t="s">
        <v>5193</v>
      </c>
      <c r="L1500" s="510">
        <v>20.440000000000001</v>
      </c>
      <c r="M1500" s="330">
        <f>ROUND(SUMIF(Anlagenbewegungsdaten_AV!B:B,A1500,Anlagenbewegungsdaten_AV!C:C),3)</f>
        <v>0</v>
      </c>
      <c r="N1500" s="328">
        <f>IF(ISBLANK(L1500),ROUND(SUMIF(Anlagenbewegungsdaten_AV!B:B,A1500,Anlagenbewegungsdaten_AV!D:D),2),ROUND(M1500*L1500%,2))</f>
        <v>0</v>
      </c>
      <c r="O1500" s="328">
        <f>ROUND(N1500-SUMIF(Anlagenbewegungsdaten_AV!B:B,A1500,Anlagenbewegungsdaten_AV!D:D),3)</f>
        <v>0</v>
      </c>
    </row>
    <row r="1501" spans="1:15" ht="15" customHeight="1" x14ac:dyDescent="0.25">
      <c r="A1501" s="266" t="s">
        <v>5668</v>
      </c>
      <c r="B1501" s="235" t="s">
        <v>2108</v>
      </c>
      <c r="C1501" s="235" t="s">
        <v>4044</v>
      </c>
      <c r="D1501" s="235" t="s">
        <v>5282</v>
      </c>
      <c r="E1501" s="235" t="s">
        <v>5276</v>
      </c>
      <c r="F1501" s="235">
        <v>26.55</v>
      </c>
      <c r="G1501" s="331">
        <f>ROUND(SUMIF(Anlagenbewegungsdaten!B:B,A1501,Anlagenbewegungsdaten!C:C),3)</f>
        <v>0</v>
      </c>
      <c r="H1501" s="332">
        <f>IF(ISBLANK(F1501),ROUND(SUMIF(Anlagenbewegungsdaten!B:B,A1501,Anlagenbewegungsdaten!D:D),2),ROUND(G1501*F1501%,2))</f>
        <v>0</v>
      </c>
      <c r="I1501" s="332">
        <f>ROUND((H1501-SUMIF(Anlagenbewegungsdaten!$B:$B,A1501,Anlagenbewegungsdaten!D:D)),3)</f>
        <v>0</v>
      </c>
      <c r="J1501" s="333" t="s">
        <v>5179</v>
      </c>
      <c r="K1501" s="333" t="s">
        <v>5193</v>
      </c>
      <c r="L1501" s="510">
        <v>21.24</v>
      </c>
      <c r="M1501" s="330">
        <f>ROUND(SUMIF(Anlagenbewegungsdaten_AV!B:B,A1501,Anlagenbewegungsdaten_AV!C:C),3)</f>
        <v>0</v>
      </c>
      <c r="N1501" s="328">
        <f>IF(ISBLANK(L1501),ROUND(SUMIF(Anlagenbewegungsdaten_AV!B:B,A1501,Anlagenbewegungsdaten_AV!D:D),2),ROUND(M1501*L1501%,2))</f>
        <v>0</v>
      </c>
      <c r="O1501" s="328">
        <f>ROUND(N1501-SUMIF(Anlagenbewegungsdaten_AV!B:B,A1501,Anlagenbewegungsdaten_AV!D:D),3)</f>
        <v>0</v>
      </c>
    </row>
    <row r="1502" spans="1:15" ht="15" customHeight="1" x14ac:dyDescent="0.25">
      <c r="A1502" s="266" t="s">
        <v>5669</v>
      </c>
      <c r="B1502" s="235" t="s">
        <v>2108</v>
      </c>
      <c r="C1502" s="235" t="s">
        <v>4044</v>
      </c>
      <c r="D1502" s="235" t="s">
        <v>5670</v>
      </c>
      <c r="E1502" s="235" t="s">
        <v>5276</v>
      </c>
      <c r="F1502" s="235">
        <v>19.63</v>
      </c>
      <c r="G1502" s="331">
        <f>ROUND(SUMIF(Anlagenbewegungsdaten!B:B,A1502,Anlagenbewegungsdaten!C:C),3)</f>
        <v>0</v>
      </c>
      <c r="H1502" s="332">
        <f>IF(ISBLANK(F1502),ROUND(SUMIF(Anlagenbewegungsdaten!B:B,A1502,Anlagenbewegungsdaten!D:D),2),ROUND(G1502*F1502%,2))</f>
        <v>0</v>
      </c>
      <c r="I1502" s="332">
        <f>ROUND((H1502-SUMIF(Anlagenbewegungsdaten!$B:$B,A1502,Anlagenbewegungsdaten!D:D)),3)</f>
        <v>0</v>
      </c>
      <c r="J1502" s="333" t="s">
        <v>5179</v>
      </c>
      <c r="K1502" s="333" t="s">
        <v>5193</v>
      </c>
      <c r="L1502" s="510">
        <v>15.7</v>
      </c>
      <c r="M1502" s="330">
        <f>ROUND(SUMIF(Anlagenbewegungsdaten_AV!B:B,A1502,Anlagenbewegungsdaten_AV!C:C),3)</f>
        <v>0</v>
      </c>
      <c r="N1502" s="328">
        <f>IF(ISBLANK(L1502),ROUND(SUMIF(Anlagenbewegungsdaten_AV!B:B,A1502,Anlagenbewegungsdaten_AV!D:D),2),ROUND(M1502*L1502%,2))</f>
        <v>0</v>
      </c>
      <c r="O1502" s="328">
        <f>ROUND(N1502-SUMIF(Anlagenbewegungsdaten_AV!B:B,A1502,Anlagenbewegungsdaten_AV!D:D),3)</f>
        <v>0</v>
      </c>
    </row>
    <row r="1503" spans="1:15" ht="15" customHeight="1" x14ac:dyDescent="0.25">
      <c r="A1503" s="266" t="s">
        <v>6345</v>
      </c>
      <c r="B1503" s="235" t="s">
        <v>2108</v>
      </c>
      <c r="C1503" s="235" t="s">
        <v>4044</v>
      </c>
      <c r="D1503" s="235" t="s">
        <v>5659</v>
      </c>
      <c r="E1503" s="235" t="s">
        <v>5276</v>
      </c>
      <c r="F1503" s="235">
        <v>22.63</v>
      </c>
      <c r="G1503" s="331">
        <f>ROUND(SUMIF(Anlagenbewegungsdaten!B:B,A1503,Anlagenbewegungsdaten!C:C),3)</f>
        <v>0</v>
      </c>
      <c r="H1503" s="332">
        <f>IF(ISBLANK(F1503),ROUND(SUMIF(Anlagenbewegungsdaten!B:B,A1503,Anlagenbewegungsdaten!D:D),2),ROUND(G1503*F1503%,2))</f>
        <v>0</v>
      </c>
      <c r="I1503" s="332">
        <f>ROUND((H1503-SUMIF(Anlagenbewegungsdaten!$B:$B,A1503,Anlagenbewegungsdaten!D:D)),3)</f>
        <v>0</v>
      </c>
      <c r="J1503" s="333" t="s">
        <v>5179</v>
      </c>
      <c r="K1503" s="333" t="s">
        <v>5193</v>
      </c>
      <c r="L1503" s="510">
        <v>18.13</v>
      </c>
      <c r="M1503" s="330">
        <f>ROUND(SUMIF(Anlagenbewegungsdaten_AV!B:B,A1503,Anlagenbewegungsdaten_AV!C:C),3)</f>
        <v>0</v>
      </c>
      <c r="N1503" s="328">
        <f>IF(ISBLANK(L1503),ROUND(SUMIF(Anlagenbewegungsdaten_AV!B:B,A1503,Anlagenbewegungsdaten_AV!D:D),2),ROUND(M1503*L1503%,2))</f>
        <v>0</v>
      </c>
      <c r="O1503" s="328">
        <f>ROUND(N1503-SUMIF(Anlagenbewegungsdaten_AV!B:B,A1503,Anlagenbewegungsdaten_AV!D:D),3)</f>
        <v>0</v>
      </c>
    </row>
    <row r="1504" spans="1:15" ht="15" customHeight="1" x14ac:dyDescent="0.25">
      <c r="A1504" s="266" t="s">
        <v>5671</v>
      </c>
      <c r="B1504" s="235" t="s">
        <v>2108</v>
      </c>
      <c r="C1504" s="235" t="s">
        <v>4044</v>
      </c>
      <c r="D1504" s="235" t="s">
        <v>5672</v>
      </c>
      <c r="E1504" s="235" t="s">
        <v>5276</v>
      </c>
      <c r="F1504" s="290">
        <v>20.63</v>
      </c>
      <c r="G1504" s="331">
        <f>ROUND(SUMIF(Anlagenbewegungsdaten!B:B,A1504,Anlagenbewegungsdaten!C:C),3)</f>
        <v>0</v>
      </c>
      <c r="H1504" s="332">
        <f>IF(ISBLANK(F1504),ROUND(SUMIF(Anlagenbewegungsdaten!B:B,A1504,Anlagenbewegungsdaten!D:D),2),ROUND(G1504*F1504%,2))</f>
        <v>0</v>
      </c>
      <c r="I1504" s="332">
        <f>ROUND((H1504-SUMIF(Anlagenbewegungsdaten!$B:$B,A1504,Anlagenbewegungsdaten!D:D)),3)</f>
        <v>0</v>
      </c>
      <c r="J1504" s="333" t="s">
        <v>5179</v>
      </c>
      <c r="K1504" s="333" t="s">
        <v>5193</v>
      </c>
      <c r="L1504" s="510">
        <v>16.5</v>
      </c>
      <c r="M1504" s="330">
        <f>ROUND(SUMIF(Anlagenbewegungsdaten_AV!B:B,A1504,Anlagenbewegungsdaten_AV!C:C),3)</f>
        <v>0</v>
      </c>
      <c r="N1504" s="328">
        <f>IF(ISBLANK(L1504),ROUND(SUMIF(Anlagenbewegungsdaten_AV!B:B,A1504,Anlagenbewegungsdaten_AV!D:D),2),ROUND(M1504*L1504%,2))</f>
        <v>0</v>
      </c>
      <c r="O1504" s="328">
        <f>ROUND(N1504-SUMIF(Anlagenbewegungsdaten_AV!B:B,A1504,Anlagenbewegungsdaten_AV!D:D),3)</f>
        <v>0</v>
      </c>
    </row>
    <row r="1505" spans="1:15" ht="15" customHeight="1" x14ac:dyDescent="0.25">
      <c r="A1505" s="266" t="s">
        <v>5673</v>
      </c>
      <c r="B1505" s="235" t="s">
        <v>2108</v>
      </c>
      <c r="C1505" s="235" t="s">
        <v>4044</v>
      </c>
      <c r="D1505" s="235" t="s">
        <v>5286</v>
      </c>
      <c r="E1505" s="235" t="s">
        <v>5276</v>
      </c>
      <c r="F1505" s="235">
        <v>21.63</v>
      </c>
      <c r="G1505" s="331">
        <f>ROUND(SUMIF(Anlagenbewegungsdaten!B:B,A1505,Anlagenbewegungsdaten!C:C),3)</f>
        <v>0</v>
      </c>
      <c r="H1505" s="332">
        <f>IF(ISBLANK(F1505),ROUND(SUMIF(Anlagenbewegungsdaten!B:B,A1505,Anlagenbewegungsdaten!D:D),2),ROUND(G1505*F1505%,2))</f>
        <v>0</v>
      </c>
      <c r="I1505" s="332">
        <f>ROUND((H1505-SUMIF(Anlagenbewegungsdaten!$B:$B,A1505,Anlagenbewegungsdaten!D:D)),3)</f>
        <v>0</v>
      </c>
      <c r="J1505" s="333" t="s">
        <v>5179</v>
      </c>
      <c r="K1505" s="333" t="s">
        <v>5193</v>
      </c>
      <c r="L1505" s="510">
        <v>17.3</v>
      </c>
      <c r="M1505" s="330">
        <f>ROUND(SUMIF(Anlagenbewegungsdaten_AV!B:B,A1505,Anlagenbewegungsdaten_AV!C:C),3)</f>
        <v>0</v>
      </c>
      <c r="N1505" s="328">
        <f>IF(ISBLANK(L1505),ROUND(SUMIF(Anlagenbewegungsdaten_AV!B:B,A1505,Anlagenbewegungsdaten_AV!D:D),2),ROUND(M1505*L1505%,2))</f>
        <v>0</v>
      </c>
      <c r="O1505" s="328">
        <f>ROUND(N1505-SUMIF(Anlagenbewegungsdaten_AV!B:B,A1505,Anlagenbewegungsdaten_AV!D:D),3)</f>
        <v>0</v>
      </c>
    </row>
    <row r="1506" spans="1:15" ht="15" customHeight="1" x14ac:dyDescent="0.25">
      <c r="A1506" s="266" t="s">
        <v>5674</v>
      </c>
      <c r="B1506" s="235" t="s">
        <v>2108</v>
      </c>
      <c r="C1506" s="235" t="s">
        <v>4044</v>
      </c>
      <c r="D1506" s="235" t="s">
        <v>5290</v>
      </c>
      <c r="E1506" s="235" t="s">
        <v>5276</v>
      </c>
      <c r="F1506" s="235">
        <v>15.649999999999999</v>
      </c>
      <c r="G1506" s="331">
        <f>ROUND(SUMIF(Anlagenbewegungsdaten!B:B,A1506,Anlagenbewegungsdaten!C:C),3)</f>
        <v>0</v>
      </c>
      <c r="H1506" s="332">
        <f>IF(ISBLANK(F1506),ROUND(SUMIF(Anlagenbewegungsdaten!B:B,A1506,Anlagenbewegungsdaten!D:D),2),ROUND(G1506*F1506%,2))</f>
        <v>0</v>
      </c>
      <c r="I1506" s="332">
        <f>ROUND((H1506-SUMIF(Anlagenbewegungsdaten!$B:$B,A1506,Anlagenbewegungsdaten!D:D)),3)</f>
        <v>0</v>
      </c>
      <c r="J1506" s="333" t="s">
        <v>5179</v>
      </c>
      <c r="K1506" s="333" t="s">
        <v>5193</v>
      </c>
      <c r="L1506" s="510">
        <v>12.52</v>
      </c>
      <c r="M1506" s="330">
        <f>ROUND(SUMIF(Anlagenbewegungsdaten_AV!B:B,A1506,Anlagenbewegungsdaten_AV!C:C),3)</f>
        <v>0</v>
      </c>
      <c r="N1506" s="328">
        <f>IF(ISBLANK(L1506),ROUND(SUMIF(Anlagenbewegungsdaten_AV!B:B,A1506,Anlagenbewegungsdaten_AV!D:D),2),ROUND(M1506*L1506%,2))</f>
        <v>0</v>
      </c>
      <c r="O1506" s="328">
        <f>ROUND(N1506-SUMIF(Anlagenbewegungsdaten_AV!B:B,A1506,Anlagenbewegungsdaten_AV!D:D),3)</f>
        <v>0</v>
      </c>
    </row>
    <row r="1507" spans="1:15" ht="15" customHeight="1" x14ac:dyDescent="0.25">
      <c r="A1507" s="266" t="s">
        <v>6346</v>
      </c>
      <c r="B1507" s="235" t="s">
        <v>2108</v>
      </c>
      <c r="C1507" s="235" t="s">
        <v>4044</v>
      </c>
      <c r="D1507" s="235" t="s">
        <v>6347</v>
      </c>
      <c r="E1507" s="235" t="s">
        <v>5646</v>
      </c>
      <c r="F1507" s="250">
        <v>14.52</v>
      </c>
      <c r="G1507" s="331">
        <f>ROUND(SUMIF(Anlagenbewegungsdaten!B:B,A1507,Anlagenbewegungsdaten!C:C),3)</f>
        <v>0</v>
      </c>
      <c r="H1507" s="332">
        <f>IF(ISBLANK(F1507),ROUND(SUMIF(Anlagenbewegungsdaten!B:B,A1507,Anlagenbewegungsdaten!D:D),2),ROUND(G1507*F1507%,2))</f>
        <v>0</v>
      </c>
      <c r="I1507" s="332">
        <f>ROUND((H1507-SUMIF(Anlagenbewegungsdaten!$B:$B,A1507,Anlagenbewegungsdaten!D:D)),3)</f>
        <v>0</v>
      </c>
      <c r="J1507" s="333" t="s">
        <v>5179</v>
      </c>
      <c r="K1507" s="333" t="s">
        <v>5193</v>
      </c>
      <c r="L1507" s="510">
        <v>11.62</v>
      </c>
      <c r="M1507" s="330">
        <f>ROUND(SUMIF(Anlagenbewegungsdaten_AV!B:B,A1507,Anlagenbewegungsdaten_AV!C:C),3)</f>
        <v>0</v>
      </c>
      <c r="N1507" s="328">
        <f>IF(ISBLANK(L1507),ROUND(SUMIF(Anlagenbewegungsdaten_AV!B:B,A1507,Anlagenbewegungsdaten_AV!D:D),2),ROUND(M1507*L1507%,2))</f>
        <v>0</v>
      </c>
      <c r="O1507" s="328">
        <f>ROUND(N1507-SUMIF(Anlagenbewegungsdaten_AV!B:B,A1507,Anlagenbewegungsdaten_AV!D:D),3)</f>
        <v>0</v>
      </c>
    </row>
    <row r="1508" spans="1:15" ht="15" customHeight="1" x14ac:dyDescent="0.25">
      <c r="A1508" s="266" t="s">
        <v>6348</v>
      </c>
      <c r="B1508" s="235" t="s">
        <v>2108</v>
      </c>
      <c r="C1508" s="235" t="s">
        <v>4044</v>
      </c>
      <c r="D1508" s="235" t="s">
        <v>6349</v>
      </c>
      <c r="E1508" s="235" t="s">
        <v>5646</v>
      </c>
      <c r="F1508" s="250">
        <v>12.6</v>
      </c>
      <c r="G1508" s="331">
        <f>ROUND(SUMIF(Anlagenbewegungsdaten!B:B,A1508,Anlagenbewegungsdaten!C:C),3)</f>
        <v>0</v>
      </c>
      <c r="H1508" s="332">
        <f>IF(ISBLANK(F1508),ROUND(SUMIF(Anlagenbewegungsdaten!B:B,A1508,Anlagenbewegungsdaten!D:D),2),ROUND(G1508*F1508%,2))</f>
        <v>0</v>
      </c>
      <c r="I1508" s="332">
        <f>ROUND((H1508-SUMIF(Anlagenbewegungsdaten!$B:$B,A1508,Anlagenbewegungsdaten!D:D)),3)</f>
        <v>0</v>
      </c>
      <c r="J1508" s="333" t="s">
        <v>5179</v>
      </c>
      <c r="K1508" s="333" t="s">
        <v>5193</v>
      </c>
      <c r="L1508" s="510">
        <v>10.08</v>
      </c>
      <c r="M1508" s="330">
        <f>ROUND(SUMIF(Anlagenbewegungsdaten_AV!B:B,A1508,Anlagenbewegungsdaten_AV!C:C),3)</f>
        <v>0</v>
      </c>
      <c r="N1508" s="328">
        <f>IF(ISBLANK(L1508),ROUND(SUMIF(Anlagenbewegungsdaten_AV!B:B,A1508,Anlagenbewegungsdaten_AV!D:D),2),ROUND(M1508*L1508%,2))</f>
        <v>0</v>
      </c>
      <c r="O1508" s="328">
        <f>ROUND(N1508-SUMIF(Anlagenbewegungsdaten_AV!B:B,A1508,Anlagenbewegungsdaten_AV!D:D),3)</f>
        <v>0</v>
      </c>
    </row>
    <row r="1509" spans="1:15" ht="15" customHeight="1" x14ac:dyDescent="0.25">
      <c r="A1509" s="266" t="s">
        <v>6350</v>
      </c>
      <c r="B1509" s="235" t="s">
        <v>2108</v>
      </c>
      <c r="C1509" s="235" t="s">
        <v>4044</v>
      </c>
      <c r="D1509" s="235" t="s">
        <v>6351</v>
      </c>
      <c r="E1509" s="235" t="s">
        <v>5646</v>
      </c>
      <c r="F1509" s="250">
        <v>11.62</v>
      </c>
      <c r="G1509" s="331">
        <f>ROUND(SUMIF(Anlagenbewegungsdaten!B:B,A1509,Anlagenbewegungsdaten!C:C),3)</f>
        <v>0</v>
      </c>
      <c r="H1509" s="332">
        <f>IF(ISBLANK(F1509),ROUND(SUMIF(Anlagenbewegungsdaten!B:B,A1509,Anlagenbewegungsdaten!D:D),2),ROUND(G1509*F1509%,2))</f>
        <v>0</v>
      </c>
      <c r="I1509" s="332">
        <f>ROUND((H1509-SUMIF(Anlagenbewegungsdaten!$B:$B,A1509,Anlagenbewegungsdaten!D:D)),3)</f>
        <v>0</v>
      </c>
      <c r="J1509" s="333" t="s">
        <v>5179</v>
      </c>
      <c r="K1509" s="333" t="s">
        <v>5193</v>
      </c>
      <c r="L1509" s="510">
        <v>9.3000000000000007</v>
      </c>
      <c r="M1509" s="330">
        <f>ROUND(SUMIF(Anlagenbewegungsdaten_AV!B:B,A1509,Anlagenbewegungsdaten_AV!C:C),3)</f>
        <v>0</v>
      </c>
      <c r="N1509" s="328">
        <f>IF(ISBLANK(L1509),ROUND(SUMIF(Anlagenbewegungsdaten_AV!B:B,A1509,Anlagenbewegungsdaten_AV!D:D),2),ROUND(M1509*L1509%,2))</f>
        <v>0</v>
      </c>
      <c r="O1509" s="328">
        <f>ROUND(N1509-SUMIF(Anlagenbewegungsdaten_AV!B:B,A1509,Anlagenbewegungsdaten_AV!D:D),3)</f>
        <v>0</v>
      </c>
    </row>
    <row r="1510" spans="1:15" ht="15" customHeight="1" x14ac:dyDescent="0.25">
      <c r="A1510" s="260"/>
      <c r="B1510" s="165"/>
      <c r="C1510" s="165"/>
      <c r="D1510" s="166" t="s">
        <v>4090</v>
      </c>
      <c r="E1510" s="165" t="s">
        <v>4090</v>
      </c>
      <c r="F1510" s="181"/>
    </row>
    <row r="1511" spans="1:15" ht="15" customHeight="1" x14ac:dyDescent="0.25">
      <c r="A1511" s="268" t="s">
        <v>701</v>
      </c>
      <c r="B1511" s="175" t="s">
        <v>2108</v>
      </c>
      <c r="C1511" s="175" t="s">
        <v>4045</v>
      </c>
      <c r="D1511" s="175" t="s">
        <v>2482</v>
      </c>
      <c r="E1511" s="175" t="s">
        <v>2483</v>
      </c>
      <c r="F1511" s="291">
        <v>11.67</v>
      </c>
      <c r="G1511" s="331">
        <f>ROUND(SUMIF(Anlagenbewegungsdaten!B:B,A1511,Anlagenbewegungsdaten!C:C),3)</f>
        <v>0</v>
      </c>
      <c r="H1511" s="332">
        <f>IF(ISBLANK(F1511),ROUND(SUMIF(Anlagenbewegungsdaten!B:B,A1511,Anlagenbewegungsdaten!D:D),2),ROUND(G1511*F1511%,2))</f>
        <v>0</v>
      </c>
      <c r="I1511" s="332">
        <f>ROUND((H1511-SUMIF(Anlagenbewegungsdaten!$B:$B,A1511,Anlagenbewegungsdaten!D:D)),3)</f>
        <v>0</v>
      </c>
      <c r="J1511" s="333" t="s">
        <v>5179</v>
      </c>
      <c r="K1511" s="333" t="s">
        <v>5193</v>
      </c>
      <c r="L1511" s="510">
        <v>9.34</v>
      </c>
      <c r="M1511" s="330">
        <f>ROUND(SUMIF(Anlagenbewegungsdaten_AV!B:B,A1511,Anlagenbewegungsdaten_AV!C:C),3)</f>
        <v>0</v>
      </c>
      <c r="N1511" s="328">
        <f>IF(ISBLANK(L1511),ROUND(SUMIF(Anlagenbewegungsdaten_AV!B:B,A1511,Anlagenbewegungsdaten_AV!D:D),2),ROUND(M1511*L1511%,2))</f>
        <v>0</v>
      </c>
      <c r="O1511" s="328">
        <f>ROUND(N1511-SUMIF(Anlagenbewegungsdaten_AV!B:B,A1511,Anlagenbewegungsdaten_AV!D:D),3)</f>
        <v>0</v>
      </c>
    </row>
    <row r="1512" spans="1:15" ht="15" customHeight="1" x14ac:dyDescent="0.25">
      <c r="A1512" s="268" t="s">
        <v>702</v>
      </c>
      <c r="B1512" s="175" t="s">
        <v>2108</v>
      </c>
      <c r="C1512" s="175" t="s">
        <v>4045</v>
      </c>
      <c r="D1512" s="176" t="s">
        <v>2485</v>
      </c>
      <c r="E1512" s="175" t="s">
        <v>2486</v>
      </c>
      <c r="F1512" s="291">
        <v>13.67</v>
      </c>
      <c r="G1512" s="331">
        <f>ROUND(SUMIF(Anlagenbewegungsdaten!B:B,A1512,Anlagenbewegungsdaten!C:C),3)</f>
        <v>0</v>
      </c>
      <c r="H1512" s="332">
        <f>IF(ISBLANK(F1512),ROUND(SUMIF(Anlagenbewegungsdaten!B:B,A1512,Anlagenbewegungsdaten!D:D),2),ROUND(G1512*F1512%,2))</f>
        <v>0</v>
      </c>
      <c r="I1512" s="332">
        <f>ROUND((H1512-SUMIF(Anlagenbewegungsdaten!$B:$B,A1512,Anlagenbewegungsdaten!D:D)),3)</f>
        <v>0</v>
      </c>
      <c r="J1512" s="333" t="s">
        <v>5179</v>
      </c>
      <c r="K1512" s="333" t="s">
        <v>5193</v>
      </c>
      <c r="L1512" s="510">
        <v>10.94</v>
      </c>
      <c r="M1512" s="330">
        <f>ROUND(SUMIF(Anlagenbewegungsdaten_AV!B:B,A1512,Anlagenbewegungsdaten_AV!C:C),3)</f>
        <v>0</v>
      </c>
      <c r="N1512" s="328">
        <f>IF(ISBLANK(L1512),ROUND(SUMIF(Anlagenbewegungsdaten_AV!B:B,A1512,Anlagenbewegungsdaten_AV!D:D),2),ROUND(M1512*L1512%,2))</f>
        <v>0</v>
      </c>
      <c r="O1512" s="328">
        <f>ROUND(N1512-SUMIF(Anlagenbewegungsdaten_AV!B:B,A1512,Anlagenbewegungsdaten_AV!D:D),3)</f>
        <v>0</v>
      </c>
    </row>
    <row r="1513" spans="1:15" ht="15" customHeight="1" x14ac:dyDescent="0.25">
      <c r="A1513" s="261" t="s">
        <v>365</v>
      </c>
      <c r="B1513" s="171" t="s">
        <v>2108</v>
      </c>
      <c r="C1513" s="172" t="s">
        <v>4045</v>
      </c>
      <c r="D1513" s="172" t="s">
        <v>1</v>
      </c>
      <c r="E1513" s="172" t="s">
        <v>1560</v>
      </c>
      <c r="F1513" s="287">
        <v>14.67</v>
      </c>
      <c r="G1513" s="331">
        <f>ROUND(SUMIF(Anlagenbewegungsdaten!B:B,A1513,Anlagenbewegungsdaten!C:C),3)</f>
        <v>0</v>
      </c>
      <c r="H1513" s="332">
        <f>IF(ISBLANK(F1513),ROUND(SUMIF(Anlagenbewegungsdaten!B:B,A1513,Anlagenbewegungsdaten!D:D),2),ROUND(G1513*F1513%,2))</f>
        <v>0</v>
      </c>
      <c r="I1513" s="332">
        <f>ROUND((H1513-SUMIF(Anlagenbewegungsdaten!$B:$B,A1513,Anlagenbewegungsdaten!D:D)),3)</f>
        <v>0</v>
      </c>
      <c r="J1513" s="333" t="s">
        <v>5179</v>
      </c>
      <c r="K1513" s="333" t="s">
        <v>5193</v>
      </c>
      <c r="L1513" s="510">
        <v>11.74</v>
      </c>
      <c r="M1513" s="330">
        <f>ROUND(SUMIF(Anlagenbewegungsdaten_AV!B:B,A1513,Anlagenbewegungsdaten_AV!C:C),3)</f>
        <v>0</v>
      </c>
      <c r="N1513" s="328">
        <f>IF(ISBLANK(L1513),ROUND(SUMIF(Anlagenbewegungsdaten_AV!B:B,A1513,Anlagenbewegungsdaten_AV!D:D),2),ROUND(M1513*L1513%,2))</f>
        <v>0</v>
      </c>
      <c r="O1513" s="328">
        <f>ROUND(N1513-SUMIF(Anlagenbewegungsdaten_AV!B:B,A1513,Anlagenbewegungsdaten_AV!D:D),3)</f>
        <v>0</v>
      </c>
    </row>
    <row r="1514" spans="1:15" ht="15" customHeight="1" x14ac:dyDescent="0.25">
      <c r="A1514" s="261" t="s">
        <v>366</v>
      </c>
      <c r="B1514" s="171" t="s">
        <v>2108</v>
      </c>
      <c r="C1514" s="171" t="s">
        <v>4045</v>
      </c>
      <c r="D1514" s="172" t="s">
        <v>3</v>
      </c>
      <c r="E1514" s="171" t="s">
        <v>1563</v>
      </c>
      <c r="F1514" s="287">
        <v>14.67</v>
      </c>
      <c r="G1514" s="331">
        <f>ROUND(SUMIF(Anlagenbewegungsdaten!B:B,A1514,Anlagenbewegungsdaten!C:C),3)</f>
        <v>0</v>
      </c>
      <c r="H1514" s="332">
        <f>IF(ISBLANK(F1514),ROUND(SUMIF(Anlagenbewegungsdaten!B:B,A1514,Anlagenbewegungsdaten!D:D),2),ROUND(G1514*F1514%,2))</f>
        <v>0</v>
      </c>
      <c r="I1514" s="332">
        <f>ROUND((H1514-SUMIF(Anlagenbewegungsdaten!$B:$B,A1514,Anlagenbewegungsdaten!D:D)),3)</f>
        <v>0</v>
      </c>
      <c r="J1514" s="333" t="s">
        <v>5179</v>
      </c>
      <c r="K1514" s="333" t="s">
        <v>5193</v>
      </c>
      <c r="L1514" s="510">
        <v>11.74</v>
      </c>
      <c r="M1514" s="330">
        <f>ROUND(SUMIF(Anlagenbewegungsdaten_AV!B:B,A1514,Anlagenbewegungsdaten_AV!C:C),3)</f>
        <v>0</v>
      </c>
      <c r="N1514" s="328">
        <f>IF(ISBLANK(L1514),ROUND(SUMIF(Anlagenbewegungsdaten_AV!B:B,A1514,Anlagenbewegungsdaten_AV!D:D),2),ROUND(M1514*L1514%,2))</f>
        <v>0</v>
      </c>
      <c r="O1514" s="328">
        <f>ROUND(N1514-SUMIF(Anlagenbewegungsdaten_AV!B:B,A1514,Anlagenbewegungsdaten_AV!D:D),3)</f>
        <v>0</v>
      </c>
    </row>
    <row r="1515" spans="1:15" ht="15" customHeight="1" x14ac:dyDescent="0.25">
      <c r="A1515" s="261" t="s">
        <v>2842</v>
      </c>
      <c r="B1515" s="171" t="s">
        <v>2108</v>
      </c>
      <c r="C1515" s="171" t="s">
        <v>4045</v>
      </c>
      <c r="D1515" s="172" t="s">
        <v>2692</v>
      </c>
      <c r="E1515" s="172" t="s">
        <v>2576</v>
      </c>
      <c r="F1515" s="287">
        <v>14.64</v>
      </c>
      <c r="G1515" s="331">
        <f>ROUND(SUMIF(Anlagenbewegungsdaten!B:B,A1515,Anlagenbewegungsdaten!C:C),3)</f>
        <v>0</v>
      </c>
      <c r="H1515" s="332">
        <f>IF(ISBLANK(F1515),ROUND(SUMIF(Anlagenbewegungsdaten!B:B,A1515,Anlagenbewegungsdaten!D:D),2),ROUND(G1515*F1515%,2))</f>
        <v>0</v>
      </c>
      <c r="I1515" s="332">
        <f>ROUND((H1515-SUMIF(Anlagenbewegungsdaten!$B:$B,A1515,Anlagenbewegungsdaten!D:D)),3)</f>
        <v>0</v>
      </c>
      <c r="J1515" s="333" t="s">
        <v>5179</v>
      </c>
      <c r="K1515" s="333" t="s">
        <v>5193</v>
      </c>
      <c r="L1515" s="510">
        <v>11.71</v>
      </c>
      <c r="M1515" s="330">
        <f>ROUND(SUMIF(Anlagenbewegungsdaten_AV!B:B,A1515,Anlagenbewegungsdaten_AV!C:C),3)</f>
        <v>0</v>
      </c>
      <c r="N1515" s="328">
        <f>IF(ISBLANK(L1515),ROUND(SUMIF(Anlagenbewegungsdaten_AV!B:B,A1515,Anlagenbewegungsdaten_AV!D:D),2),ROUND(M1515*L1515%,2))</f>
        <v>0</v>
      </c>
      <c r="O1515" s="328">
        <f>ROUND(N1515-SUMIF(Anlagenbewegungsdaten_AV!B:B,A1515,Anlagenbewegungsdaten_AV!D:D),3)</f>
        <v>0</v>
      </c>
    </row>
    <row r="1516" spans="1:15" ht="15" customHeight="1" x14ac:dyDescent="0.25">
      <c r="A1516" s="261" t="s">
        <v>3586</v>
      </c>
      <c r="B1516" s="171" t="s">
        <v>2108</v>
      </c>
      <c r="C1516" s="171" t="s">
        <v>4045</v>
      </c>
      <c r="D1516" s="172" t="s">
        <v>3436</v>
      </c>
      <c r="E1516" s="172" t="s">
        <v>3320</v>
      </c>
      <c r="F1516" s="287">
        <v>14.61</v>
      </c>
      <c r="G1516" s="331">
        <f>ROUND(SUMIF(Anlagenbewegungsdaten!B:B,A1516,Anlagenbewegungsdaten!C:C),3)</f>
        <v>0</v>
      </c>
      <c r="H1516" s="332">
        <f>IF(ISBLANK(F1516),ROUND(SUMIF(Anlagenbewegungsdaten!B:B,A1516,Anlagenbewegungsdaten!D:D),2),ROUND(G1516*F1516%,2))</f>
        <v>0</v>
      </c>
      <c r="I1516" s="332">
        <f>ROUND((H1516-SUMIF(Anlagenbewegungsdaten!$B:$B,A1516,Anlagenbewegungsdaten!D:D)),3)</f>
        <v>0</v>
      </c>
      <c r="J1516" s="333" t="s">
        <v>5179</v>
      </c>
      <c r="K1516" s="333" t="s">
        <v>5193</v>
      </c>
      <c r="L1516" s="510">
        <v>11.69</v>
      </c>
      <c r="M1516" s="330">
        <f>ROUND(SUMIF(Anlagenbewegungsdaten_AV!B:B,A1516,Anlagenbewegungsdaten_AV!C:C),3)</f>
        <v>0</v>
      </c>
      <c r="N1516" s="328">
        <f>IF(ISBLANK(L1516),ROUND(SUMIF(Anlagenbewegungsdaten_AV!B:B,A1516,Anlagenbewegungsdaten_AV!D:D),2),ROUND(M1516*L1516%,2))</f>
        <v>0</v>
      </c>
      <c r="O1516" s="328">
        <f>ROUND(N1516-SUMIF(Anlagenbewegungsdaten_AV!B:B,A1516,Anlagenbewegungsdaten_AV!D:D),3)</f>
        <v>0</v>
      </c>
    </row>
    <row r="1517" spans="1:15" ht="15" customHeight="1" x14ac:dyDescent="0.25">
      <c r="A1517" s="273" t="s">
        <v>4361</v>
      </c>
      <c r="B1517" s="192" t="s">
        <v>2108</v>
      </c>
      <c r="C1517" s="192" t="s">
        <v>4045</v>
      </c>
      <c r="D1517" s="191" t="s">
        <v>4210</v>
      </c>
      <c r="E1517" s="191" t="s">
        <v>4093</v>
      </c>
      <c r="F1517" s="288">
        <v>14.58</v>
      </c>
      <c r="G1517" s="331">
        <f>ROUND(SUMIF(Anlagenbewegungsdaten!B:B,A1517,Anlagenbewegungsdaten!C:C),3)</f>
        <v>0</v>
      </c>
      <c r="H1517" s="332">
        <f>IF(ISBLANK(F1517),ROUND(SUMIF(Anlagenbewegungsdaten!B:B,A1517,Anlagenbewegungsdaten!D:D),2),ROUND(G1517*F1517%,2))</f>
        <v>0</v>
      </c>
      <c r="I1517" s="332">
        <f>ROUND((H1517-SUMIF(Anlagenbewegungsdaten!$B:$B,A1517,Anlagenbewegungsdaten!D:D)),3)</f>
        <v>0</v>
      </c>
      <c r="J1517" s="333" t="s">
        <v>5179</v>
      </c>
      <c r="K1517" s="333" t="s">
        <v>5193</v>
      </c>
      <c r="L1517" s="510">
        <v>11.66</v>
      </c>
      <c r="M1517" s="330">
        <f>ROUND(SUMIF(Anlagenbewegungsdaten_AV!B:B,A1517,Anlagenbewegungsdaten_AV!C:C),3)</f>
        <v>0</v>
      </c>
      <c r="N1517" s="328">
        <f>IF(ISBLANK(L1517),ROUND(SUMIF(Anlagenbewegungsdaten_AV!B:B,A1517,Anlagenbewegungsdaten_AV!D:D),2),ROUND(M1517*L1517%,2))</f>
        <v>0</v>
      </c>
      <c r="O1517" s="328">
        <f>ROUND(N1517-SUMIF(Anlagenbewegungsdaten_AV!B:B,A1517,Anlagenbewegungsdaten_AV!D:D),3)</f>
        <v>0</v>
      </c>
    </row>
    <row r="1518" spans="1:15" ht="15" customHeight="1" x14ac:dyDescent="0.25">
      <c r="A1518" s="261" t="s">
        <v>367</v>
      </c>
      <c r="B1518" s="171" t="s">
        <v>2108</v>
      </c>
      <c r="C1518" s="171" t="s">
        <v>4045</v>
      </c>
      <c r="D1518" s="172" t="s">
        <v>5</v>
      </c>
      <c r="E1518" s="171" t="s">
        <v>2483</v>
      </c>
      <c r="F1518" s="287">
        <v>12.67</v>
      </c>
      <c r="G1518" s="331">
        <f>ROUND(SUMIF(Anlagenbewegungsdaten!B:B,A1518,Anlagenbewegungsdaten!C:C),3)</f>
        <v>0</v>
      </c>
      <c r="H1518" s="332">
        <f>IF(ISBLANK(F1518),ROUND(SUMIF(Anlagenbewegungsdaten!B:B,A1518,Anlagenbewegungsdaten!D:D),2),ROUND(G1518*F1518%,2))</f>
        <v>0</v>
      </c>
      <c r="I1518" s="332">
        <f>ROUND((H1518-SUMIF(Anlagenbewegungsdaten!$B:$B,A1518,Anlagenbewegungsdaten!D:D)),3)</f>
        <v>0</v>
      </c>
      <c r="J1518" s="333" t="s">
        <v>5179</v>
      </c>
      <c r="K1518" s="333" t="s">
        <v>5193</v>
      </c>
      <c r="L1518" s="510">
        <v>10.14</v>
      </c>
      <c r="M1518" s="330">
        <f>ROUND(SUMIF(Anlagenbewegungsdaten_AV!B:B,A1518,Anlagenbewegungsdaten_AV!C:C),3)</f>
        <v>0</v>
      </c>
      <c r="N1518" s="328">
        <f>IF(ISBLANK(L1518),ROUND(SUMIF(Anlagenbewegungsdaten_AV!B:B,A1518,Anlagenbewegungsdaten_AV!D:D),2),ROUND(M1518*L1518%,2))</f>
        <v>0</v>
      </c>
      <c r="O1518" s="328">
        <f>ROUND(N1518-SUMIF(Anlagenbewegungsdaten_AV!B:B,A1518,Anlagenbewegungsdaten_AV!D:D),3)</f>
        <v>0</v>
      </c>
    </row>
    <row r="1519" spans="1:15" ht="15" customHeight="1" x14ac:dyDescent="0.25">
      <c r="A1519" s="261" t="s">
        <v>368</v>
      </c>
      <c r="B1519" s="171" t="s">
        <v>2108</v>
      </c>
      <c r="C1519" s="171" t="s">
        <v>4045</v>
      </c>
      <c r="D1519" s="172" t="s">
        <v>7</v>
      </c>
      <c r="E1519" s="171" t="s">
        <v>2486</v>
      </c>
      <c r="F1519" s="287">
        <v>14.67</v>
      </c>
      <c r="G1519" s="331">
        <f>ROUND(SUMIF(Anlagenbewegungsdaten!B:B,A1519,Anlagenbewegungsdaten!C:C),3)</f>
        <v>0</v>
      </c>
      <c r="H1519" s="332">
        <f>IF(ISBLANK(F1519),ROUND(SUMIF(Anlagenbewegungsdaten!B:B,A1519,Anlagenbewegungsdaten!D:D),2),ROUND(G1519*F1519%,2))</f>
        <v>0</v>
      </c>
      <c r="I1519" s="332">
        <f>ROUND((H1519-SUMIF(Anlagenbewegungsdaten!$B:$B,A1519,Anlagenbewegungsdaten!D:D)),3)</f>
        <v>0</v>
      </c>
      <c r="J1519" s="333" t="s">
        <v>5179</v>
      </c>
      <c r="K1519" s="333" t="s">
        <v>5193</v>
      </c>
      <c r="L1519" s="510">
        <v>11.74</v>
      </c>
      <c r="M1519" s="330">
        <f>ROUND(SUMIF(Anlagenbewegungsdaten_AV!B:B,A1519,Anlagenbewegungsdaten_AV!C:C),3)</f>
        <v>0</v>
      </c>
      <c r="N1519" s="328">
        <f>IF(ISBLANK(L1519),ROUND(SUMIF(Anlagenbewegungsdaten_AV!B:B,A1519,Anlagenbewegungsdaten_AV!D:D),2),ROUND(M1519*L1519%,2))</f>
        <v>0</v>
      </c>
      <c r="O1519" s="328">
        <f>ROUND(N1519-SUMIF(Anlagenbewegungsdaten_AV!B:B,A1519,Anlagenbewegungsdaten_AV!D:D),3)</f>
        <v>0</v>
      </c>
    </row>
    <row r="1520" spans="1:15" ht="15" customHeight="1" x14ac:dyDescent="0.25">
      <c r="A1520" s="261" t="s">
        <v>369</v>
      </c>
      <c r="B1520" s="171" t="s">
        <v>2108</v>
      </c>
      <c r="C1520" s="172" t="s">
        <v>4045</v>
      </c>
      <c r="D1520" s="172" t="s">
        <v>9</v>
      </c>
      <c r="E1520" s="172" t="s">
        <v>1560</v>
      </c>
      <c r="F1520" s="287">
        <v>15.67</v>
      </c>
      <c r="G1520" s="331">
        <f>ROUND(SUMIF(Anlagenbewegungsdaten!B:B,A1520,Anlagenbewegungsdaten!C:C),3)</f>
        <v>0</v>
      </c>
      <c r="H1520" s="332">
        <f>IF(ISBLANK(F1520),ROUND(SUMIF(Anlagenbewegungsdaten!B:B,A1520,Anlagenbewegungsdaten!D:D),2),ROUND(G1520*F1520%,2))</f>
        <v>0</v>
      </c>
      <c r="I1520" s="332">
        <f>ROUND((H1520-SUMIF(Anlagenbewegungsdaten!$B:$B,A1520,Anlagenbewegungsdaten!D:D)),3)</f>
        <v>0</v>
      </c>
      <c r="J1520" s="333" t="s">
        <v>5179</v>
      </c>
      <c r="K1520" s="333" t="s">
        <v>5193</v>
      </c>
      <c r="L1520" s="510">
        <v>12.54</v>
      </c>
      <c r="M1520" s="330">
        <f>ROUND(SUMIF(Anlagenbewegungsdaten_AV!B:B,A1520,Anlagenbewegungsdaten_AV!C:C),3)</f>
        <v>0</v>
      </c>
      <c r="N1520" s="328">
        <f>IF(ISBLANK(L1520),ROUND(SUMIF(Anlagenbewegungsdaten_AV!B:B,A1520,Anlagenbewegungsdaten_AV!D:D),2),ROUND(M1520*L1520%,2))</f>
        <v>0</v>
      </c>
      <c r="O1520" s="328">
        <f>ROUND(N1520-SUMIF(Anlagenbewegungsdaten_AV!B:B,A1520,Anlagenbewegungsdaten_AV!D:D),3)</f>
        <v>0</v>
      </c>
    </row>
    <row r="1521" spans="1:15" ht="15" customHeight="1" x14ac:dyDescent="0.25">
      <c r="A1521" s="261" t="s">
        <v>370</v>
      </c>
      <c r="B1521" s="171" t="s">
        <v>2108</v>
      </c>
      <c r="C1521" s="171" t="s">
        <v>4045</v>
      </c>
      <c r="D1521" s="172" t="s">
        <v>11</v>
      </c>
      <c r="E1521" s="171" t="s">
        <v>1563</v>
      </c>
      <c r="F1521" s="287">
        <v>15.67</v>
      </c>
      <c r="G1521" s="331">
        <f>ROUND(SUMIF(Anlagenbewegungsdaten!B:B,A1521,Anlagenbewegungsdaten!C:C),3)</f>
        <v>0</v>
      </c>
      <c r="H1521" s="332">
        <f>IF(ISBLANK(F1521),ROUND(SUMIF(Anlagenbewegungsdaten!B:B,A1521,Anlagenbewegungsdaten!D:D),2),ROUND(G1521*F1521%,2))</f>
        <v>0</v>
      </c>
      <c r="I1521" s="332">
        <f>ROUND((H1521-SUMIF(Anlagenbewegungsdaten!$B:$B,A1521,Anlagenbewegungsdaten!D:D)),3)</f>
        <v>0</v>
      </c>
      <c r="J1521" s="333" t="s">
        <v>5179</v>
      </c>
      <c r="K1521" s="333" t="s">
        <v>5193</v>
      </c>
      <c r="L1521" s="510">
        <v>12.54</v>
      </c>
      <c r="M1521" s="330">
        <f>ROUND(SUMIF(Anlagenbewegungsdaten_AV!B:B,A1521,Anlagenbewegungsdaten_AV!C:C),3)</f>
        <v>0</v>
      </c>
      <c r="N1521" s="328">
        <f>IF(ISBLANK(L1521),ROUND(SUMIF(Anlagenbewegungsdaten_AV!B:B,A1521,Anlagenbewegungsdaten_AV!D:D),2),ROUND(M1521*L1521%,2))</f>
        <v>0</v>
      </c>
      <c r="O1521" s="328">
        <f>ROUND(N1521-SUMIF(Anlagenbewegungsdaten_AV!B:B,A1521,Anlagenbewegungsdaten_AV!D:D),3)</f>
        <v>0</v>
      </c>
    </row>
    <row r="1522" spans="1:15" ht="15" customHeight="1" x14ac:dyDescent="0.25">
      <c r="A1522" s="261" t="s">
        <v>2843</v>
      </c>
      <c r="B1522" s="171" t="s">
        <v>2108</v>
      </c>
      <c r="C1522" s="171" t="s">
        <v>4045</v>
      </c>
      <c r="D1522" s="172" t="s">
        <v>2694</v>
      </c>
      <c r="E1522" s="172" t="s">
        <v>2576</v>
      </c>
      <c r="F1522" s="287">
        <v>15.64</v>
      </c>
      <c r="G1522" s="331">
        <f>ROUND(SUMIF(Anlagenbewegungsdaten!B:B,A1522,Anlagenbewegungsdaten!C:C),3)</f>
        <v>0</v>
      </c>
      <c r="H1522" s="332">
        <f>IF(ISBLANK(F1522),ROUND(SUMIF(Anlagenbewegungsdaten!B:B,A1522,Anlagenbewegungsdaten!D:D),2),ROUND(G1522*F1522%,2))</f>
        <v>0</v>
      </c>
      <c r="I1522" s="332">
        <f>ROUND((H1522-SUMIF(Anlagenbewegungsdaten!$B:$B,A1522,Anlagenbewegungsdaten!D:D)),3)</f>
        <v>0</v>
      </c>
      <c r="J1522" s="333" t="s">
        <v>5179</v>
      </c>
      <c r="K1522" s="333" t="s">
        <v>5193</v>
      </c>
      <c r="L1522" s="510">
        <v>12.51</v>
      </c>
      <c r="M1522" s="330">
        <f>ROUND(SUMIF(Anlagenbewegungsdaten_AV!B:B,A1522,Anlagenbewegungsdaten_AV!C:C),3)</f>
        <v>0</v>
      </c>
      <c r="N1522" s="328">
        <f>IF(ISBLANK(L1522),ROUND(SUMIF(Anlagenbewegungsdaten_AV!B:B,A1522,Anlagenbewegungsdaten_AV!D:D),2),ROUND(M1522*L1522%,2))</f>
        <v>0</v>
      </c>
      <c r="O1522" s="328">
        <f>ROUND(N1522-SUMIF(Anlagenbewegungsdaten_AV!B:B,A1522,Anlagenbewegungsdaten_AV!D:D),3)</f>
        <v>0</v>
      </c>
    </row>
    <row r="1523" spans="1:15" ht="15" customHeight="1" x14ac:dyDescent="0.25">
      <c r="A1523" s="261" t="s">
        <v>3587</v>
      </c>
      <c r="B1523" s="171" t="s">
        <v>2108</v>
      </c>
      <c r="C1523" s="171" t="s">
        <v>4045</v>
      </c>
      <c r="D1523" s="172" t="s">
        <v>3438</v>
      </c>
      <c r="E1523" s="172" t="s">
        <v>3320</v>
      </c>
      <c r="F1523" s="287">
        <v>15.61</v>
      </c>
      <c r="G1523" s="331">
        <f>ROUND(SUMIF(Anlagenbewegungsdaten!B:B,A1523,Anlagenbewegungsdaten!C:C),3)</f>
        <v>0</v>
      </c>
      <c r="H1523" s="332">
        <f>IF(ISBLANK(F1523),ROUND(SUMIF(Anlagenbewegungsdaten!B:B,A1523,Anlagenbewegungsdaten!D:D),2),ROUND(G1523*F1523%,2))</f>
        <v>0</v>
      </c>
      <c r="I1523" s="332">
        <f>ROUND((H1523-SUMIF(Anlagenbewegungsdaten!$B:$B,A1523,Anlagenbewegungsdaten!D:D)),3)</f>
        <v>0</v>
      </c>
      <c r="J1523" s="333" t="s">
        <v>5179</v>
      </c>
      <c r="K1523" s="333" t="s">
        <v>5193</v>
      </c>
      <c r="L1523" s="510">
        <v>12.49</v>
      </c>
      <c r="M1523" s="330">
        <f>ROUND(SUMIF(Anlagenbewegungsdaten_AV!B:B,A1523,Anlagenbewegungsdaten_AV!C:C),3)</f>
        <v>0</v>
      </c>
      <c r="N1523" s="328">
        <f>IF(ISBLANK(L1523),ROUND(SUMIF(Anlagenbewegungsdaten_AV!B:B,A1523,Anlagenbewegungsdaten_AV!D:D),2),ROUND(M1523*L1523%,2))</f>
        <v>0</v>
      </c>
      <c r="O1523" s="328">
        <f>ROUND(N1523-SUMIF(Anlagenbewegungsdaten_AV!B:B,A1523,Anlagenbewegungsdaten_AV!D:D),3)</f>
        <v>0</v>
      </c>
    </row>
    <row r="1524" spans="1:15" ht="15" customHeight="1" x14ac:dyDescent="0.25">
      <c r="A1524" s="273" t="s">
        <v>4362</v>
      </c>
      <c r="B1524" s="192" t="s">
        <v>2108</v>
      </c>
      <c r="C1524" s="192" t="s">
        <v>4045</v>
      </c>
      <c r="D1524" s="191" t="s">
        <v>4212</v>
      </c>
      <c r="E1524" s="191" t="s">
        <v>4093</v>
      </c>
      <c r="F1524" s="288">
        <v>15.58</v>
      </c>
      <c r="G1524" s="331">
        <f>ROUND(SUMIF(Anlagenbewegungsdaten!B:B,A1524,Anlagenbewegungsdaten!C:C),3)</f>
        <v>0</v>
      </c>
      <c r="H1524" s="332">
        <f>IF(ISBLANK(F1524),ROUND(SUMIF(Anlagenbewegungsdaten!B:B,A1524,Anlagenbewegungsdaten!D:D),2),ROUND(G1524*F1524%,2))</f>
        <v>0</v>
      </c>
      <c r="I1524" s="332">
        <f>ROUND((H1524-SUMIF(Anlagenbewegungsdaten!$B:$B,A1524,Anlagenbewegungsdaten!D:D)),3)</f>
        <v>0</v>
      </c>
      <c r="J1524" s="333" t="s">
        <v>5179</v>
      </c>
      <c r="K1524" s="333" t="s">
        <v>5193</v>
      </c>
      <c r="L1524" s="510">
        <v>12.46</v>
      </c>
      <c r="M1524" s="330">
        <f>ROUND(SUMIF(Anlagenbewegungsdaten_AV!B:B,A1524,Anlagenbewegungsdaten_AV!C:C),3)</f>
        <v>0</v>
      </c>
      <c r="N1524" s="328">
        <f>IF(ISBLANK(L1524),ROUND(SUMIF(Anlagenbewegungsdaten_AV!B:B,A1524,Anlagenbewegungsdaten_AV!D:D),2),ROUND(M1524*L1524%,2))</f>
        <v>0</v>
      </c>
      <c r="O1524" s="328">
        <f>ROUND(N1524-SUMIF(Anlagenbewegungsdaten_AV!B:B,A1524,Anlagenbewegungsdaten_AV!D:D),3)</f>
        <v>0</v>
      </c>
    </row>
    <row r="1525" spans="1:15" ht="15" customHeight="1" x14ac:dyDescent="0.25">
      <c r="A1525" s="268" t="s">
        <v>703</v>
      </c>
      <c r="B1525" s="175" t="s">
        <v>2108</v>
      </c>
      <c r="C1525" s="175" t="s">
        <v>4045</v>
      </c>
      <c r="D1525" s="175" t="s">
        <v>2488</v>
      </c>
      <c r="E1525" s="175" t="s">
        <v>2483</v>
      </c>
      <c r="F1525" s="291">
        <v>17.670000000000002</v>
      </c>
      <c r="G1525" s="331">
        <f>ROUND(SUMIF(Anlagenbewegungsdaten!B:B,A1525,Anlagenbewegungsdaten!C:C),3)</f>
        <v>0</v>
      </c>
      <c r="H1525" s="332">
        <f>IF(ISBLANK(F1525),ROUND(SUMIF(Anlagenbewegungsdaten!B:B,A1525,Anlagenbewegungsdaten!D:D),2),ROUND(G1525*F1525%,2))</f>
        <v>0</v>
      </c>
      <c r="I1525" s="332">
        <f>ROUND((H1525-SUMIF(Anlagenbewegungsdaten!$B:$B,A1525,Anlagenbewegungsdaten!D:D)),3)</f>
        <v>0</v>
      </c>
      <c r="J1525" s="333" t="s">
        <v>5179</v>
      </c>
      <c r="K1525" s="333" t="s">
        <v>5193</v>
      </c>
      <c r="L1525" s="510">
        <v>14.14</v>
      </c>
      <c r="M1525" s="330">
        <f>ROUND(SUMIF(Anlagenbewegungsdaten_AV!B:B,A1525,Anlagenbewegungsdaten_AV!C:C),3)</f>
        <v>0</v>
      </c>
      <c r="N1525" s="328">
        <f>IF(ISBLANK(L1525),ROUND(SUMIF(Anlagenbewegungsdaten_AV!B:B,A1525,Anlagenbewegungsdaten_AV!D:D),2),ROUND(M1525*L1525%,2))</f>
        <v>0</v>
      </c>
      <c r="O1525" s="328">
        <f>ROUND(N1525-SUMIF(Anlagenbewegungsdaten_AV!B:B,A1525,Anlagenbewegungsdaten_AV!D:D),3)</f>
        <v>0</v>
      </c>
    </row>
    <row r="1526" spans="1:15" ht="15" customHeight="1" x14ac:dyDescent="0.25">
      <c r="A1526" s="268" t="s">
        <v>704</v>
      </c>
      <c r="B1526" s="175" t="s">
        <v>2108</v>
      </c>
      <c r="C1526" s="175" t="s">
        <v>4045</v>
      </c>
      <c r="D1526" s="176" t="s">
        <v>12</v>
      </c>
      <c r="E1526" s="175" t="s">
        <v>2486</v>
      </c>
      <c r="F1526" s="291">
        <v>19.670000000000002</v>
      </c>
      <c r="G1526" s="331">
        <f>ROUND(SUMIF(Anlagenbewegungsdaten!B:B,A1526,Anlagenbewegungsdaten!C:C),3)</f>
        <v>0</v>
      </c>
      <c r="H1526" s="332">
        <f>IF(ISBLANK(F1526),ROUND(SUMIF(Anlagenbewegungsdaten!B:B,A1526,Anlagenbewegungsdaten!D:D),2),ROUND(G1526*F1526%,2))</f>
        <v>0</v>
      </c>
      <c r="I1526" s="332">
        <f>ROUND((H1526-SUMIF(Anlagenbewegungsdaten!$B:$B,A1526,Anlagenbewegungsdaten!D:D)),3)</f>
        <v>0</v>
      </c>
      <c r="J1526" s="333" t="s">
        <v>5179</v>
      </c>
      <c r="K1526" s="333" t="s">
        <v>5193</v>
      </c>
      <c r="L1526" s="510">
        <v>15.74</v>
      </c>
      <c r="M1526" s="330">
        <f>ROUND(SUMIF(Anlagenbewegungsdaten_AV!B:B,A1526,Anlagenbewegungsdaten_AV!C:C),3)</f>
        <v>0</v>
      </c>
      <c r="N1526" s="328">
        <f>IF(ISBLANK(L1526),ROUND(SUMIF(Anlagenbewegungsdaten_AV!B:B,A1526,Anlagenbewegungsdaten_AV!D:D),2),ROUND(M1526*L1526%,2))</f>
        <v>0</v>
      </c>
      <c r="O1526" s="328">
        <f>ROUND(N1526-SUMIF(Anlagenbewegungsdaten_AV!B:B,A1526,Anlagenbewegungsdaten_AV!D:D),3)</f>
        <v>0</v>
      </c>
    </row>
    <row r="1527" spans="1:15" ht="15" customHeight="1" x14ac:dyDescent="0.25">
      <c r="A1527" s="261" t="s">
        <v>371</v>
      </c>
      <c r="B1527" s="171" t="s">
        <v>2108</v>
      </c>
      <c r="C1527" s="172" t="s">
        <v>4045</v>
      </c>
      <c r="D1527" s="172" t="s">
        <v>14</v>
      </c>
      <c r="E1527" s="172" t="s">
        <v>1560</v>
      </c>
      <c r="F1527" s="287">
        <v>20.67</v>
      </c>
      <c r="G1527" s="331">
        <f>ROUND(SUMIF(Anlagenbewegungsdaten!B:B,A1527,Anlagenbewegungsdaten!C:C),3)</f>
        <v>0</v>
      </c>
      <c r="H1527" s="332">
        <f>IF(ISBLANK(F1527),ROUND(SUMIF(Anlagenbewegungsdaten!B:B,A1527,Anlagenbewegungsdaten!D:D),2),ROUND(G1527*F1527%,2))</f>
        <v>0</v>
      </c>
      <c r="I1527" s="332">
        <f>ROUND((H1527-SUMIF(Anlagenbewegungsdaten!$B:$B,A1527,Anlagenbewegungsdaten!D:D)),3)</f>
        <v>0</v>
      </c>
      <c r="J1527" s="333" t="s">
        <v>5179</v>
      </c>
      <c r="K1527" s="333" t="s">
        <v>5193</v>
      </c>
      <c r="L1527" s="510">
        <v>16.54</v>
      </c>
      <c r="M1527" s="330">
        <f>ROUND(SUMIF(Anlagenbewegungsdaten_AV!B:B,A1527,Anlagenbewegungsdaten_AV!C:C),3)</f>
        <v>0</v>
      </c>
      <c r="N1527" s="328">
        <f>IF(ISBLANK(L1527),ROUND(SUMIF(Anlagenbewegungsdaten_AV!B:B,A1527,Anlagenbewegungsdaten_AV!D:D),2),ROUND(M1527*L1527%,2))</f>
        <v>0</v>
      </c>
      <c r="O1527" s="328">
        <f>ROUND(N1527-SUMIF(Anlagenbewegungsdaten_AV!B:B,A1527,Anlagenbewegungsdaten_AV!D:D),3)</f>
        <v>0</v>
      </c>
    </row>
    <row r="1528" spans="1:15" ht="15" customHeight="1" x14ac:dyDescent="0.25">
      <c r="A1528" s="261" t="s">
        <v>372</v>
      </c>
      <c r="B1528" s="171" t="s">
        <v>2108</v>
      </c>
      <c r="C1528" s="171" t="s">
        <v>4045</v>
      </c>
      <c r="D1528" s="172" t="s">
        <v>593</v>
      </c>
      <c r="E1528" s="171" t="s">
        <v>1563</v>
      </c>
      <c r="F1528" s="287">
        <v>20.67</v>
      </c>
      <c r="G1528" s="331">
        <f>ROUND(SUMIF(Anlagenbewegungsdaten!B:B,A1528,Anlagenbewegungsdaten!C:C),3)</f>
        <v>0</v>
      </c>
      <c r="H1528" s="332">
        <f>IF(ISBLANK(F1528),ROUND(SUMIF(Anlagenbewegungsdaten!B:B,A1528,Anlagenbewegungsdaten!D:D),2),ROUND(G1528*F1528%,2))</f>
        <v>0</v>
      </c>
      <c r="I1528" s="332">
        <f>ROUND((H1528-SUMIF(Anlagenbewegungsdaten!$B:$B,A1528,Anlagenbewegungsdaten!D:D)),3)</f>
        <v>0</v>
      </c>
      <c r="J1528" s="333" t="s">
        <v>5179</v>
      </c>
      <c r="K1528" s="333" t="s">
        <v>5193</v>
      </c>
      <c r="L1528" s="510">
        <v>16.54</v>
      </c>
      <c r="M1528" s="330">
        <f>ROUND(SUMIF(Anlagenbewegungsdaten_AV!B:B,A1528,Anlagenbewegungsdaten_AV!C:C),3)</f>
        <v>0</v>
      </c>
      <c r="N1528" s="328">
        <f>IF(ISBLANK(L1528),ROUND(SUMIF(Anlagenbewegungsdaten_AV!B:B,A1528,Anlagenbewegungsdaten_AV!D:D),2),ROUND(M1528*L1528%,2))</f>
        <v>0</v>
      </c>
      <c r="O1528" s="328">
        <f>ROUND(N1528-SUMIF(Anlagenbewegungsdaten_AV!B:B,A1528,Anlagenbewegungsdaten_AV!D:D),3)</f>
        <v>0</v>
      </c>
    </row>
    <row r="1529" spans="1:15" ht="15" customHeight="1" x14ac:dyDescent="0.25">
      <c r="A1529" s="261" t="s">
        <v>2844</v>
      </c>
      <c r="B1529" s="171" t="s">
        <v>2108</v>
      </c>
      <c r="C1529" s="171" t="s">
        <v>4045</v>
      </c>
      <c r="D1529" s="172" t="s">
        <v>2789</v>
      </c>
      <c r="E1529" s="172" t="s">
        <v>2576</v>
      </c>
      <c r="F1529" s="287">
        <v>20.64</v>
      </c>
      <c r="G1529" s="331">
        <f>ROUND(SUMIF(Anlagenbewegungsdaten!B:B,A1529,Anlagenbewegungsdaten!C:C),3)</f>
        <v>0</v>
      </c>
      <c r="H1529" s="332">
        <f>IF(ISBLANK(F1529),ROUND(SUMIF(Anlagenbewegungsdaten!B:B,A1529,Anlagenbewegungsdaten!D:D),2),ROUND(G1529*F1529%,2))</f>
        <v>0</v>
      </c>
      <c r="I1529" s="332">
        <f>ROUND((H1529-SUMIF(Anlagenbewegungsdaten!$B:$B,A1529,Anlagenbewegungsdaten!D:D)),3)</f>
        <v>0</v>
      </c>
      <c r="J1529" s="333" t="s">
        <v>5179</v>
      </c>
      <c r="K1529" s="333" t="s">
        <v>5193</v>
      </c>
      <c r="L1529" s="510">
        <v>16.510000000000002</v>
      </c>
      <c r="M1529" s="330">
        <f>ROUND(SUMIF(Anlagenbewegungsdaten_AV!B:B,A1529,Anlagenbewegungsdaten_AV!C:C),3)</f>
        <v>0</v>
      </c>
      <c r="N1529" s="328">
        <f>IF(ISBLANK(L1529),ROUND(SUMIF(Anlagenbewegungsdaten_AV!B:B,A1529,Anlagenbewegungsdaten_AV!D:D),2),ROUND(M1529*L1529%,2))</f>
        <v>0</v>
      </c>
      <c r="O1529" s="328">
        <f>ROUND(N1529-SUMIF(Anlagenbewegungsdaten_AV!B:B,A1529,Anlagenbewegungsdaten_AV!D:D),3)</f>
        <v>0</v>
      </c>
    </row>
    <row r="1530" spans="1:15" ht="15" customHeight="1" x14ac:dyDescent="0.25">
      <c r="A1530" s="261" t="s">
        <v>3588</v>
      </c>
      <c r="B1530" s="171" t="s">
        <v>2108</v>
      </c>
      <c r="C1530" s="171" t="s">
        <v>4045</v>
      </c>
      <c r="D1530" s="172" t="s">
        <v>3533</v>
      </c>
      <c r="E1530" s="172" t="s">
        <v>3320</v>
      </c>
      <c r="F1530" s="287">
        <v>20.61</v>
      </c>
      <c r="G1530" s="331">
        <f>ROUND(SUMIF(Anlagenbewegungsdaten!B:B,A1530,Anlagenbewegungsdaten!C:C),3)</f>
        <v>0</v>
      </c>
      <c r="H1530" s="332">
        <f>IF(ISBLANK(F1530),ROUND(SUMIF(Anlagenbewegungsdaten!B:B,A1530,Anlagenbewegungsdaten!D:D),2),ROUND(G1530*F1530%,2))</f>
        <v>0</v>
      </c>
      <c r="I1530" s="332">
        <f>ROUND((H1530-SUMIF(Anlagenbewegungsdaten!$B:$B,A1530,Anlagenbewegungsdaten!D:D)),3)</f>
        <v>0</v>
      </c>
      <c r="J1530" s="333" t="s">
        <v>5179</v>
      </c>
      <c r="K1530" s="333" t="s">
        <v>5193</v>
      </c>
      <c r="L1530" s="510">
        <v>16.489999999999998</v>
      </c>
      <c r="M1530" s="330">
        <f>ROUND(SUMIF(Anlagenbewegungsdaten_AV!B:B,A1530,Anlagenbewegungsdaten_AV!C:C),3)</f>
        <v>0</v>
      </c>
      <c r="N1530" s="328">
        <f>IF(ISBLANK(L1530),ROUND(SUMIF(Anlagenbewegungsdaten_AV!B:B,A1530,Anlagenbewegungsdaten_AV!D:D),2),ROUND(M1530*L1530%,2))</f>
        <v>0</v>
      </c>
      <c r="O1530" s="328">
        <f>ROUND(N1530-SUMIF(Anlagenbewegungsdaten_AV!B:B,A1530,Anlagenbewegungsdaten_AV!D:D),3)</f>
        <v>0</v>
      </c>
    </row>
    <row r="1531" spans="1:15" ht="15" customHeight="1" x14ac:dyDescent="0.25">
      <c r="A1531" s="273" t="s">
        <v>4363</v>
      </c>
      <c r="B1531" s="192" t="s">
        <v>2108</v>
      </c>
      <c r="C1531" s="192" t="s">
        <v>4045</v>
      </c>
      <c r="D1531" s="191" t="s">
        <v>4308</v>
      </c>
      <c r="E1531" s="191" t="s">
        <v>4093</v>
      </c>
      <c r="F1531" s="288">
        <v>20.58</v>
      </c>
      <c r="G1531" s="331">
        <f>ROUND(SUMIF(Anlagenbewegungsdaten!B:B,A1531,Anlagenbewegungsdaten!C:C),3)</f>
        <v>0</v>
      </c>
      <c r="H1531" s="332">
        <f>IF(ISBLANK(F1531),ROUND(SUMIF(Anlagenbewegungsdaten!B:B,A1531,Anlagenbewegungsdaten!D:D),2),ROUND(G1531*F1531%,2))</f>
        <v>0</v>
      </c>
      <c r="I1531" s="332">
        <f>ROUND((H1531-SUMIF(Anlagenbewegungsdaten!$B:$B,A1531,Anlagenbewegungsdaten!D:D)),3)</f>
        <v>0</v>
      </c>
      <c r="J1531" s="333" t="s">
        <v>5179</v>
      </c>
      <c r="K1531" s="333" t="s">
        <v>5193</v>
      </c>
      <c r="L1531" s="510">
        <v>16.46</v>
      </c>
      <c r="M1531" s="330">
        <f>ROUND(SUMIF(Anlagenbewegungsdaten_AV!B:B,A1531,Anlagenbewegungsdaten_AV!C:C),3)</f>
        <v>0</v>
      </c>
      <c r="N1531" s="328">
        <f>IF(ISBLANK(L1531),ROUND(SUMIF(Anlagenbewegungsdaten_AV!B:B,A1531,Anlagenbewegungsdaten_AV!D:D),2),ROUND(M1531*L1531%,2))</f>
        <v>0</v>
      </c>
      <c r="O1531" s="328">
        <f>ROUND(N1531-SUMIF(Anlagenbewegungsdaten_AV!B:B,A1531,Anlagenbewegungsdaten_AV!D:D),3)</f>
        <v>0</v>
      </c>
    </row>
    <row r="1532" spans="1:15" ht="15" customHeight="1" x14ac:dyDescent="0.25">
      <c r="A1532" s="261" t="s">
        <v>373</v>
      </c>
      <c r="B1532" s="171" t="s">
        <v>2108</v>
      </c>
      <c r="C1532" s="171" t="s">
        <v>4045</v>
      </c>
      <c r="D1532" s="172" t="s">
        <v>18</v>
      </c>
      <c r="E1532" s="171" t="s">
        <v>2483</v>
      </c>
      <c r="F1532" s="287">
        <v>18.670000000000002</v>
      </c>
      <c r="G1532" s="331">
        <f>ROUND(SUMIF(Anlagenbewegungsdaten!B:B,A1532,Anlagenbewegungsdaten!C:C),3)</f>
        <v>0</v>
      </c>
      <c r="H1532" s="332">
        <f>IF(ISBLANK(F1532),ROUND(SUMIF(Anlagenbewegungsdaten!B:B,A1532,Anlagenbewegungsdaten!D:D),2),ROUND(G1532*F1532%,2))</f>
        <v>0</v>
      </c>
      <c r="I1532" s="332">
        <f>ROUND((H1532-SUMIF(Anlagenbewegungsdaten!$B:$B,A1532,Anlagenbewegungsdaten!D:D)),3)</f>
        <v>0</v>
      </c>
      <c r="J1532" s="333" t="s">
        <v>5179</v>
      </c>
      <c r="K1532" s="333" t="s">
        <v>5193</v>
      </c>
      <c r="L1532" s="510">
        <v>14.94</v>
      </c>
      <c r="M1532" s="330">
        <f>ROUND(SUMIF(Anlagenbewegungsdaten_AV!B:B,A1532,Anlagenbewegungsdaten_AV!C:C),3)</f>
        <v>0</v>
      </c>
      <c r="N1532" s="328">
        <f>IF(ISBLANK(L1532),ROUND(SUMIF(Anlagenbewegungsdaten_AV!B:B,A1532,Anlagenbewegungsdaten_AV!D:D),2),ROUND(M1532*L1532%,2))</f>
        <v>0</v>
      </c>
      <c r="O1532" s="328">
        <f>ROUND(N1532-SUMIF(Anlagenbewegungsdaten_AV!B:B,A1532,Anlagenbewegungsdaten_AV!D:D),3)</f>
        <v>0</v>
      </c>
    </row>
    <row r="1533" spans="1:15" ht="15" customHeight="1" x14ac:dyDescent="0.25">
      <c r="A1533" s="261" t="s">
        <v>374</v>
      </c>
      <c r="B1533" s="171" t="s">
        <v>2108</v>
      </c>
      <c r="C1533" s="171" t="s">
        <v>4045</v>
      </c>
      <c r="D1533" s="172" t="s">
        <v>20</v>
      </c>
      <c r="E1533" s="171" t="s">
        <v>2486</v>
      </c>
      <c r="F1533" s="287">
        <v>20.67</v>
      </c>
      <c r="G1533" s="331">
        <f>ROUND(SUMIF(Anlagenbewegungsdaten!B:B,A1533,Anlagenbewegungsdaten!C:C),3)</f>
        <v>0</v>
      </c>
      <c r="H1533" s="332">
        <f>IF(ISBLANK(F1533),ROUND(SUMIF(Anlagenbewegungsdaten!B:B,A1533,Anlagenbewegungsdaten!D:D),2),ROUND(G1533*F1533%,2))</f>
        <v>0</v>
      </c>
      <c r="I1533" s="332">
        <f>ROUND((H1533-SUMIF(Anlagenbewegungsdaten!$B:$B,A1533,Anlagenbewegungsdaten!D:D)),3)</f>
        <v>0</v>
      </c>
      <c r="J1533" s="333" t="s">
        <v>5179</v>
      </c>
      <c r="K1533" s="333" t="s">
        <v>5193</v>
      </c>
      <c r="L1533" s="510">
        <v>16.54</v>
      </c>
      <c r="M1533" s="330">
        <f>ROUND(SUMIF(Anlagenbewegungsdaten_AV!B:B,A1533,Anlagenbewegungsdaten_AV!C:C),3)</f>
        <v>0</v>
      </c>
      <c r="N1533" s="328">
        <f>IF(ISBLANK(L1533),ROUND(SUMIF(Anlagenbewegungsdaten_AV!B:B,A1533,Anlagenbewegungsdaten_AV!D:D),2),ROUND(M1533*L1533%,2))</f>
        <v>0</v>
      </c>
      <c r="O1533" s="328">
        <f>ROUND(N1533-SUMIF(Anlagenbewegungsdaten_AV!B:B,A1533,Anlagenbewegungsdaten_AV!D:D),3)</f>
        <v>0</v>
      </c>
    </row>
    <row r="1534" spans="1:15" ht="15" customHeight="1" x14ac:dyDescent="0.25">
      <c r="A1534" s="261" t="s">
        <v>375</v>
      </c>
      <c r="B1534" s="171" t="s">
        <v>2108</v>
      </c>
      <c r="C1534" s="172" t="s">
        <v>4045</v>
      </c>
      <c r="D1534" s="172" t="s">
        <v>22</v>
      </c>
      <c r="E1534" s="172" t="s">
        <v>1560</v>
      </c>
      <c r="F1534" s="287">
        <v>21.67</v>
      </c>
      <c r="G1534" s="331">
        <f>ROUND(SUMIF(Anlagenbewegungsdaten!B:B,A1534,Anlagenbewegungsdaten!C:C),3)</f>
        <v>0</v>
      </c>
      <c r="H1534" s="332">
        <f>IF(ISBLANK(F1534),ROUND(SUMIF(Anlagenbewegungsdaten!B:B,A1534,Anlagenbewegungsdaten!D:D),2),ROUND(G1534*F1534%,2))</f>
        <v>0</v>
      </c>
      <c r="I1534" s="332">
        <f>ROUND((H1534-SUMIF(Anlagenbewegungsdaten!$B:$B,A1534,Anlagenbewegungsdaten!D:D)),3)</f>
        <v>0</v>
      </c>
      <c r="J1534" s="333" t="s">
        <v>5179</v>
      </c>
      <c r="K1534" s="333" t="s">
        <v>5193</v>
      </c>
      <c r="L1534" s="510">
        <v>17.34</v>
      </c>
      <c r="M1534" s="330">
        <f>ROUND(SUMIF(Anlagenbewegungsdaten_AV!B:B,A1534,Anlagenbewegungsdaten_AV!C:C),3)</f>
        <v>0</v>
      </c>
      <c r="N1534" s="328">
        <f>IF(ISBLANK(L1534),ROUND(SUMIF(Anlagenbewegungsdaten_AV!B:B,A1534,Anlagenbewegungsdaten_AV!D:D),2),ROUND(M1534*L1534%,2))</f>
        <v>0</v>
      </c>
      <c r="O1534" s="328">
        <f>ROUND(N1534-SUMIF(Anlagenbewegungsdaten_AV!B:B,A1534,Anlagenbewegungsdaten_AV!D:D),3)</f>
        <v>0</v>
      </c>
    </row>
    <row r="1535" spans="1:15" ht="15" customHeight="1" x14ac:dyDescent="0.25">
      <c r="A1535" s="261" t="s">
        <v>376</v>
      </c>
      <c r="B1535" s="171" t="s">
        <v>2108</v>
      </c>
      <c r="C1535" s="171" t="s">
        <v>4045</v>
      </c>
      <c r="D1535" s="172" t="s">
        <v>24</v>
      </c>
      <c r="E1535" s="171" t="s">
        <v>1563</v>
      </c>
      <c r="F1535" s="287">
        <v>21.67</v>
      </c>
      <c r="G1535" s="331">
        <f>ROUND(SUMIF(Anlagenbewegungsdaten!B:B,A1535,Anlagenbewegungsdaten!C:C),3)</f>
        <v>0</v>
      </c>
      <c r="H1535" s="332">
        <f>IF(ISBLANK(F1535),ROUND(SUMIF(Anlagenbewegungsdaten!B:B,A1535,Anlagenbewegungsdaten!D:D),2),ROUND(G1535*F1535%,2))</f>
        <v>0</v>
      </c>
      <c r="I1535" s="332">
        <f>ROUND((H1535-SUMIF(Anlagenbewegungsdaten!$B:$B,A1535,Anlagenbewegungsdaten!D:D)),3)</f>
        <v>0</v>
      </c>
      <c r="J1535" s="333" t="s">
        <v>5179</v>
      </c>
      <c r="K1535" s="333" t="s">
        <v>5193</v>
      </c>
      <c r="L1535" s="510">
        <v>17.34</v>
      </c>
      <c r="M1535" s="330">
        <f>ROUND(SUMIF(Anlagenbewegungsdaten_AV!B:B,A1535,Anlagenbewegungsdaten_AV!C:C),3)</f>
        <v>0</v>
      </c>
      <c r="N1535" s="328">
        <f>IF(ISBLANK(L1535),ROUND(SUMIF(Anlagenbewegungsdaten_AV!B:B,A1535,Anlagenbewegungsdaten_AV!D:D),2),ROUND(M1535*L1535%,2))</f>
        <v>0</v>
      </c>
      <c r="O1535" s="328">
        <f>ROUND(N1535-SUMIF(Anlagenbewegungsdaten_AV!B:B,A1535,Anlagenbewegungsdaten_AV!D:D),3)</f>
        <v>0</v>
      </c>
    </row>
    <row r="1536" spans="1:15" ht="15" customHeight="1" x14ac:dyDescent="0.25">
      <c r="A1536" s="261" t="s">
        <v>2845</v>
      </c>
      <c r="B1536" s="171" t="s">
        <v>2108</v>
      </c>
      <c r="C1536" s="171" t="s">
        <v>4045</v>
      </c>
      <c r="D1536" s="172" t="s">
        <v>2698</v>
      </c>
      <c r="E1536" s="172" t="s">
        <v>2576</v>
      </c>
      <c r="F1536" s="287">
        <v>21.64</v>
      </c>
      <c r="G1536" s="331">
        <f>ROUND(SUMIF(Anlagenbewegungsdaten!B:B,A1536,Anlagenbewegungsdaten!C:C),3)</f>
        <v>0</v>
      </c>
      <c r="H1536" s="332">
        <f>IF(ISBLANK(F1536),ROUND(SUMIF(Anlagenbewegungsdaten!B:B,A1536,Anlagenbewegungsdaten!D:D),2),ROUND(G1536*F1536%,2))</f>
        <v>0</v>
      </c>
      <c r="I1536" s="332">
        <f>ROUND((H1536-SUMIF(Anlagenbewegungsdaten!$B:$B,A1536,Anlagenbewegungsdaten!D:D)),3)</f>
        <v>0</v>
      </c>
      <c r="J1536" s="333" t="s">
        <v>5179</v>
      </c>
      <c r="K1536" s="333" t="s">
        <v>5193</v>
      </c>
      <c r="L1536" s="510">
        <v>17.309999999999999</v>
      </c>
      <c r="M1536" s="330">
        <f>ROUND(SUMIF(Anlagenbewegungsdaten_AV!B:B,A1536,Anlagenbewegungsdaten_AV!C:C),3)</f>
        <v>0</v>
      </c>
      <c r="N1536" s="328">
        <f>IF(ISBLANK(L1536),ROUND(SUMIF(Anlagenbewegungsdaten_AV!B:B,A1536,Anlagenbewegungsdaten_AV!D:D),2),ROUND(M1536*L1536%,2))</f>
        <v>0</v>
      </c>
      <c r="O1536" s="328">
        <f>ROUND(N1536-SUMIF(Anlagenbewegungsdaten_AV!B:B,A1536,Anlagenbewegungsdaten_AV!D:D),3)</f>
        <v>0</v>
      </c>
    </row>
    <row r="1537" spans="1:15" ht="15" customHeight="1" x14ac:dyDescent="0.25">
      <c r="A1537" s="261" t="s">
        <v>3589</v>
      </c>
      <c r="B1537" s="171" t="s">
        <v>2108</v>
      </c>
      <c r="C1537" s="171" t="s">
        <v>4045</v>
      </c>
      <c r="D1537" s="172" t="s">
        <v>3442</v>
      </c>
      <c r="E1537" s="172" t="s">
        <v>3320</v>
      </c>
      <c r="F1537" s="287">
        <v>21.61</v>
      </c>
      <c r="G1537" s="331">
        <f>ROUND(SUMIF(Anlagenbewegungsdaten!B:B,A1537,Anlagenbewegungsdaten!C:C),3)</f>
        <v>0</v>
      </c>
      <c r="H1537" s="332">
        <f>IF(ISBLANK(F1537),ROUND(SUMIF(Anlagenbewegungsdaten!B:B,A1537,Anlagenbewegungsdaten!D:D),2),ROUND(G1537*F1537%,2))</f>
        <v>0</v>
      </c>
      <c r="I1537" s="332">
        <f>ROUND((H1537-SUMIF(Anlagenbewegungsdaten!$B:$B,A1537,Anlagenbewegungsdaten!D:D)),3)</f>
        <v>0</v>
      </c>
      <c r="J1537" s="333" t="s">
        <v>5179</v>
      </c>
      <c r="K1537" s="333" t="s">
        <v>5193</v>
      </c>
      <c r="L1537" s="510">
        <v>17.29</v>
      </c>
      <c r="M1537" s="330">
        <f>ROUND(SUMIF(Anlagenbewegungsdaten_AV!B:B,A1537,Anlagenbewegungsdaten_AV!C:C),3)</f>
        <v>0</v>
      </c>
      <c r="N1537" s="328">
        <f>IF(ISBLANK(L1537),ROUND(SUMIF(Anlagenbewegungsdaten_AV!B:B,A1537,Anlagenbewegungsdaten_AV!D:D),2),ROUND(M1537*L1537%,2))</f>
        <v>0</v>
      </c>
      <c r="O1537" s="328">
        <f>ROUND(N1537-SUMIF(Anlagenbewegungsdaten_AV!B:B,A1537,Anlagenbewegungsdaten_AV!D:D),3)</f>
        <v>0</v>
      </c>
    </row>
    <row r="1538" spans="1:15" ht="15" customHeight="1" x14ac:dyDescent="0.25">
      <c r="A1538" s="273" t="s">
        <v>4364</v>
      </c>
      <c r="B1538" s="192" t="s">
        <v>2108</v>
      </c>
      <c r="C1538" s="192" t="s">
        <v>4045</v>
      </c>
      <c r="D1538" s="191" t="s">
        <v>4216</v>
      </c>
      <c r="E1538" s="191" t="s">
        <v>4093</v>
      </c>
      <c r="F1538" s="288">
        <v>21.58</v>
      </c>
      <c r="G1538" s="331">
        <f>ROUND(SUMIF(Anlagenbewegungsdaten!B:B,A1538,Anlagenbewegungsdaten!C:C),3)</f>
        <v>0</v>
      </c>
      <c r="H1538" s="332">
        <f>IF(ISBLANK(F1538),ROUND(SUMIF(Anlagenbewegungsdaten!B:B,A1538,Anlagenbewegungsdaten!D:D),2),ROUND(G1538*F1538%,2))</f>
        <v>0</v>
      </c>
      <c r="I1538" s="332">
        <f>ROUND((H1538-SUMIF(Anlagenbewegungsdaten!$B:$B,A1538,Anlagenbewegungsdaten!D:D)),3)</f>
        <v>0</v>
      </c>
      <c r="J1538" s="333" t="s">
        <v>5179</v>
      </c>
      <c r="K1538" s="333" t="s">
        <v>5193</v>
      </c>
      <c r="L1538" s="510">
        <v>17.260000000000002</v>
      </c>
      <c r="M1538" s="330">
        <f>ROUND(SUMIF(Anlagenbewegungsdaten_AV!B:B,A1538,Anlagenbewegungsdaten_AV!C:C),3)</f>
        <v>0</v>
      </c>
      <c r="N1538" s="328">
        <f>IF(ISBLANK(L1538),ROUND(SUMIF(Anlagenbewegungsdaten_AV!B:B,A1538,Anlagenbewegungsdaten_AV!D:D),2),ROUND(M1538*L1538%,2))</f>
        <v>0</v>
      </c>
      <c r="O1538" s="328">
        <f>ROUND(N1538-SUMIF(Anlagenbewegungsdaten_AV!B:B,A1538,Anlagenbewegungsdaten_AV!D:D),3)</f>
        <v>0</v>
      </c>
    </row>
    <row r="1539" spans="1:15" ht="15" customHeight="1" x14ac:dyDescent="0.25">
      <c r="A1539" s="261" t="s">
        <v>377</v>
      </c>
      <c r="B1539" s="172" t="s">
        <v>2108</v>
      </c>
      <c r="C1539" s="172" t="s">
        <v>4045</v>
      </c>
      <c r="D1539" s="172" t="s">
        <v>1583</v>
      </c>
      <c r="E1539" s="172" t="s">
        <v>2483</v>
      </c>
      <c r="F1539" s="287">
        <v>18.670000000000002</v>
      </c>
      <c r="G1539" s="331">
        <f>ROUND(SUMIF(Anlagenbewegungsdaten!B:B,A1539,Anlagenbewegungsdaten!C:C),3)</f>
        <v>0</v>
      </c>
      <c r="H1539" s="332">
        <f>IF(ISBLANK(F1539),ROUND(SUMIF(Anlagenbewegungsdaten!B:B,A1539,Anlagenbewegungsdaten!D:D),2),ROUND(G1539*F1539%,2))</f>
        <v>0</v>
      </c>
      <c r="I1539" s="332">
        <f>ROUND((H1539-SUMIF(Anlagenbewegungsdaten!$B:$B,A1539,Anlagenbewegungsdaten!D:D)),3)</f>
        <v>0</v>
      </c>
      <c r="J1539" s="333" t="s">
        <v>5179</v>
      </c>
      <c r="K1539" s="333" t="s">
        <v>5193</v>
      </c>
      <c r="L1539" s="510">
        <v>14.94</v>
      </c>
      <c r="M1539" s="330">
        <f>ROUND(SUMIF(Anlagenbewegungsdaten_AV!B:B,A1539,Anlagenbewegungsdaten_AV!C:C),3)</f>
        <v>0</v>
      </c>
      <c r="N1539" s="328">
        <f>IF(ISBLANK(L1539),ROUND(SUMIF(Anlagenbewegungsdaten_AV!B:B,A1539,Anlagenbewegungsdaten_AV!D:D),2),ROUND(M1539*L1539%,2))</f>
        <v>0</v>
      </c>
      <c r="O1539" s="328">
        <f>ROUND(N1539-SUMIF(Anlagenbewegungsdaten_AV!B:B,A1539,Anlagenbewegungsdaten_AV!D:D),3)</f>
        <v>0</v>
      </c>
    </row>
    <row r="1540" spans="1:15" ht="15" customHeight="1" x14ac:dyDescent="0.25">
      <c r="A1540" s="261" t="s">
        <v>378</v>
      </c>
      <c r="B1540" s="172" t="s">
        <v>2108</v>
      </c>
      <c r="C1540" s="172" t="s">
        <v>4045</v>
      </c>
      <c r="D1540" s="172" t="s">
        <v>27</v>
      </c>
      <c r="E1540" s="172" t="s">
        <v>2486</v>
      </c>
      <c r="F1540" s="287">
        <v>20.67</v>
      </c>
      <c r="G1540" s="331">
        <f>ROUND(SUMIF(Anlagenbewegungsdaten!B:B,A1540,Anlagenbewegungsdaten!C:C),3)</f>
        <v>0</v>
      </c>
      <c r="H1540" s="332">
        <f>IF(ISBLANK(F1540),ROUND(SUMIF(Anlagenbewegungsdaten!B:B,A1540,Anlagenbewegungsdaten!D:D),2),ROUND(G1540*F1540%,2))</f>
        <v>0</v>
      </c>
      <c r="I1540" s="332">
        <f>ROUND((H1540-SUMIF(Anlagenbewegungsdaten!$B:$B,A1540,Anlagenbewegungsdaten!D:D)),3)</f>
        <v>0</v>
      </c>
      <c r="J1540" s="333" t="s">
        <v>5179</v>
      </c>
      <c r="K1540" s="333" t="s">
        <v>5193</v>
      </c>
      <c r="L1540" s="510">
        <v>16.54</v>
      </c>
      <c r="M1540" s="330">
        <f>ROUND(SUMIF(Anlagenbewegungsdaten_AV!B:B,A1540,Anlagenbewegungsdaten_AV!C:C),3)</f>
        <v>0</v>
      </c>
      <c r="N1540" s="328">
        <f>IF(ISBLANK(L1540),ROUND(SUMIF(Anlagenbewegungsdaten_AV!B:B,A1540,Anlagenbewegungsdaten_AV!D:D),2),ROUND(M1540*L1540%,2))</f>
        <v>0</v>
      </c>
      <c r="O1540" s="328">
        <f>ROUND(N1540-SUMIF(Anlagenbewegungsdaten_AV!B:B,A1540,Anlagenbewegungsdaten_AV!D:D),3)</f>
        <v>0</v>
      </c>
    </row>
    <row r="1541" spans="1:15" ht="15" customHeight="1" x14ac:dyDescent="0.25">
      <c r="A1541" s="261" t="s">
        <v>379</v>
      </c>
      <c r="B1541" s="172" t="s">
        <v>2108</v>
      </c>
      <c r="C1541" s="172" t="s">
        <v>4045</v>
      </c>
      <c r="D1541" s="172" t="s">
        <v>1585</v>
      </c>
      <c r="E1541" s="172" t="s">
        <v>1560</v>
      </c>
      <c r="F1541" s="287">
        <v>21.67</v>
      </c>
      <c r="G1541" s="331">
        <f>ROUND(SUMIF(Anlagenbewegungsdaten!B:B,A1541,Anlagenbewegungsdaten!C:C),3)</f>
        <v>0</v>
      </c>
      <c r="H1541" s="332">
        <f>IF(ISBLANK(F1541),ROUND(SUMIF(Anlagenbewegungsdaten!B:B,A1541,Anlagenbewegungsdaten!D:D),2),ROUND(G1541*F1541%,2))</f>
        <v>0</v>
      </c>
      <c r="I1541" s="332">
        <f>ROUND((H1541-SUMIF(Anlagenbewegungsdaten!$B:$B,A1541,Anlagenbewegungsdaten!D:D)),3)</f>
        <v>0</v>
      </c>
      <c r="J1541" s="333" t="s">
        <v>5179</v>
      </c>
      <c r="K1541" s="333" t="s">
        <v>5193</v>
      </c>
      <c r="L1541" s="510">
        <v>17.34</v>
      </c>
      <c r="M1541" s="330">
        <f>ROUND(SUMIF(Anlagenbewegungsdaten_AV!B:B,A1541,Anlagenbewegungsdaten_AV!C:C),3)</f>
        <v>0</v>
      </c>
      <c r="N1541" s="328">
        <f>IF(ISBLANK(L1541),ROUND(SUMIF(Anlagenbewegungsdaten_AV!B:B,A1541,Anlagenbewegungsdaten_AV!D:D),2),ROUND(M1541*L1541%,2))</f>
        <v>0</v>
      </c>
      <c r="O1541" s="328">
        <f>ROUND(N1541-SUMIF(Anlagenbewegungsdaten_AV!B:B,A1541,Anlagenbewegungsdaten_AV!D:D),3)</f>
        <v>0</v>
      </c>
    </row>
    <row r="1542" spans="1:15" ht="15" customHeight="1" x14ac:dyDescent="0.25">
      <c r="A1542" s="261" t="s">
        <v>380</v>
      </c>
      <c r="B1542" s="172" t="s">
        <v>2108</v>
      </c>
      <c r="C1542" s="172" t="s">
        <v>4045</v>
      </c>
      <c r="D1542" s="172" t="s">
        <v>1587</v>
      </c>
      <c r="E1542" s="172" t="s">
        <v>1563</v>
      </c>
      <c r="F1542" s="287">
        <v>21.67</v>
      </c>
      <c r="G1542" s="331">
        <f>ROUND(SUMIF(Anlagenbewegungsdaten!B:B,A1542,Anlagenbewegungsdaten!C:C),3)</f>
        <v>0</v>
      </c>
      <c r="H1542" s="332">
        <f>IF(ISBLANK(F1542),ROUND(SUMIF(Anlagenbewegungsdaten!B:B,A1542,Anlagenbewegungsdaten!D:D),2),ROUND(G1542*F1542%,2))</f>
        <v>0</v>
      </c>
      <c r="I1542" s="332">
        <f>ROUND((H1542-SUMIF(Anlagenbewegungsdaten!$B:$B,A1542,Anlagenbewegungsdaten!D:D)),3)</f>
        <v>0</v>
      </c>
      <c r="J1542" s="333" t="s">
        <v>5179</v>
      </c>
      <c r="K1542" s="333" t="s">
        <v>5193</v>
      </c>
      <c r="L1542" s="510">
        <v>17.34</v>
      </c>
      <c r="M1542" s="330">
        <f>ROUND(SUMIF(Anlagenbewegungsdaten_AV!B:B,A1542,Anlagenbewegungsdaten_AV!C:C),3)</f>
        <v>0</v>
      </c>
      <c r="N1542" s="328">
        <f>IF(ISBLANK(L1542),ROUND(SUMIF(Anlagenbewegungsdaten_AV!B:B,A1542,Anlagenbewegungsdaten_AV!D:D),2),ROUND(M1542*L1542%,2))</f>
        <v>0</v>
      </c>
      <c r="O1542" s="328">
        <f>ROUND(N1542-SUMIF(Anlagenbewegungsdaten_AV!B:B,A1542,Anlagenbewegungsdaten_AV!D:D),3)</f>
        <v>0</v>
      </c>
    </row>
    <row r="1543" spans="1:15" ht="15" customHeight="1" x14ac:dyDescent="0.25">
      <c r="A1543" s="261" t="s">
        <v>2846</v>
      </c>
      <c r="B1543" s="172" t="s">
        <v>2108</v>
      </c>
      <c r="C1543" s="172" t="s">
        <v>4045</v>
      </c>
      <c r="D1543" s="172" t="s">
        <v>2584</v>
      </c>
      <c r="E1543" s="172" t="s">
        <v>2576</v>
      </c>
      <c r="F1543" s="287">
        <v>21.64</v>
      </c>
      <c r="G1543" s="331">
        <f>ROUND(SUMIF(Anlagenbewegungsdaten!B:B,A1543,Anlagenbewegungsdaten!C:C),3)</f>
        <v>0</v>
      </c>
      <c r="H1543" s="332">
        <f>IF(ISBLANK(F1543),ROUND(SUMIF(Anlagenbewegungsdaten!B:B,A1543,Anlagenbewegungsdaten!D:D),2),ROUND(G1543*F1543%,2))</f>
        <v>0</v>
      </c>
      <c r="I1543" s="332">
        <f>ROUND((H1543-SUMIF(Anlagenbewegungsdaten!$B:$B,A1543,Anlagenbewegungsdaten!D:D)),3)</f>
        <v>0</v>
      </c>
      <c r="J1543" s="333" t="s">
        <v>5179</v>
      </c>
      <c r="K1543" s="333" t="s">
        <v>5193</v>
      </c>
      <c r="L1543" s="510">
        <v>17.309999999999999</v>
      </c>
      <c r="M1543" s="330">
        <f>ROUND(SUMIF(Anlagenbewegungsdaten_AV!B:B,A1543,Anlagenbewegungsdaten_AV!C:C),3)</f>
        <v>0</v>
      </c>
      <c r="N1543" s="328">
        <f>IF(ISBLANK(L1543),ROUND(SUMIF(Anlagenbewegungsdaten_AV!B:B,A1543,Anlagenbewegungsdaten_AV!D:D),2),ROUND(M1543*L1543%,2))</f>
        <v>0</v>
      </c>
      <c r="O1543" s="328">
        <f>ROUND(N1543-SUMIF(Anlagenbewegungsdaten_AV!B:B,A1543,Anlagenbewegungsdaten_AV!D:D),3)</f>
        <v>0</v>
      </c>
    </row>
    <row r="1544" spans="1:15" ht="15" customHeight="1" x14ac:dyDescent="0.25">
      <c r="A1544" s="261" t="s">
        <v>3590</v>
      </c>
      <c r="B1544" s="172" t="s">
        <v>2108</v>
      </c>
      <c r="C1544" s="172" t="s">
        <v>4045</v>
      </c>
      <c r="D1544" s="172" t="s">
        <v>3328</v>
      </c>
      <c r="E1544" s="172" t="s">
        <v>3320</v>
      </c>
      <c r="F1544" s="287">
        <v>21.61</v>
      </c>
      <c r="G1544" s="331">
        <f>ROUND(SUMIF(Anlagenbewegungsdaten!B:B,A1544,Anlagenbewegungsdaten!C:C),3)</f>
        <v>0</v>
      </c>
      <c r="H1544" s="332">
        <f>IF(ISBLANK(F1544),ROUND(SUMIF(Anlagenbewegungsdaten!B:B,A1544,Anlagenbewegungsdaten!D:D),2),ROUND(G1544*F1544%,2))</f>
        <v>0</v>
      </c>
      <c r="I1544" s="332">
        <f>ROUND((H1544-SUMIF(Anlagenbewegungsdaten!$B:$B,A1544,Anlagenbewegungsdaten!D:D)),3)</f>
        <v>0</v>
      </c>
      <c r="J1544" s="333" t="s">
        <v>5179</v>
      </c>
      <c r="K1544" s="333" t="s">
        <v>5193</v>
      </c>
      <c r="L1544" s="510">
        <v>17.29</v>
      </c>
      <c r="M1544" s="330">
        <f>ROUND(SUMIF(Anlagenbewegungsdaten_AV!B:B,A1544,Anlagenbewegungsdaten_AV!C:C),3)</f>
        <v>0</v>
      </c>
      <c r="N1544" s="328">
        <f>IF(ISBLANK(L1544),ROUND(SUMIF(Anlagenbewegungsdaten_AV!B:B,A1544,Anlagenbewegungsdaten_AV!D:D),2),ROUND(M1544*L1544%,2))</f>
        <v>0</v>
      </c>
      <c r="O1544" s="328">
        <f>ROUND(N1544-SUMIF(Anlagenbewegungsdaten_AV!B:B,A1544,Anlagenbewegungsdaten_AV!D:D),3)</f>
        <v>0</v>
      </c>
    </row>
    <row r="1545" spans="1:15" ht="15" customHeight="1" x14ac:dyDescent="0.25">
      <c r="A1545" s="273" t="s">
        <v>4365</v>
      </c>
      <c r="B1545" s="191" t="s">
        <v>2108</v>
      </c>
      <c r="C1545" s="191" t="s">
        <v>4045</v>
      </c>
      <c r="D1545" s="191" t="s">
        <v>4101</v>
      </c>
      <c r="E1545" s="191" t="s">
        <v>4093</v>
      </c>
      <c r="F1545" s="288">
        <v>21.58</v>
      </c>
      <c r="G1545" s="331">
        <f>ROUND(SUMIF(Anlagenbewegungsdaten!B:B,A1545,Anlagenbewegungsdaten!C:C),3)</f>
        <v>0</v>
      </c>
      <c r="H1545" s="332">
        <f>IF(ISBLANK(F1545),ROUND(SUMIF(Anlagenbewegungsdaten!B:B,A1545,Anlagenbewegungsdaten!D:D),2),ROUND(G1545*F1545%,2))</f>
        <v>0</v>
      </c>
      <c r="I1545" s="332">
        <f>ROUND((H1545-SUMIF(Anlagenbewegungsdaten!$B:$B,A1545,Anlagenbewegungsdaten!D:D)),3)</f>
        <v>0</v>
      </c>
      <c r="J1545" s="333" t="s">
        <v>5179</v>
      </c>
      <c r="K1545" s="333" t="s">
        <v>5193</v>
      </c>
      <c r="L1545" s="510">
        <v>17.260000000000002</v>
      </c>
      <c r="M1545" s="330">
        <f>ROUND(SUMIF(Anlagenbewegungsdaten_AV!B:B,A1545,Anlagenbewegungsdaten_AV!C:C),3)</f>
        <v>0</v>
      </c>
      <c r="N1545" s="328">
        <f>IF(ISBLANK(L1545),ROUND(SUMIF(Anlagenbewegungsdaten_AV!B:B,A1545,Anlagenbewegungsdaten_AV!D:D),2),ROUND(M1545*L1545%,2))</f>
        <v>0</v>
      </c>
      <c r="O1545" s="328">
        <f>ROUND(N1545-SUMIF(Anlagenbewegungsdaten_AV!B:B,A1545,Anlagenbewegungsdaten_AV!D:D),3)</f>
        <v>0</v>
      </c>
    </row>
    <row r="1546" spans="1:15" ht="15" customHeight="1" x14ac:dyDescent="0.25">
      <c r="A1546" s="261" t="s">
        <v>381</v>
      </c>
      <c r="B1546" s="172" t="s">
        <v>2108</v>
      </c>
      <c r="C1546" s="172" t="s">
        <v>4045</v>
      </c>
      <c r="D1546" s="172" t="s">
        <v>1589</v>
      </c>
      <c r="E1546" s="172" t="s">
        <v>2483</v>
      </c>
      <c r="F1546" s="287">
        <v>19.670000000000002</v>
      </c>
      <c r="G1546" s="331">
        <f>ROUND(SUMIF(Anlagenbewegungsdaten!B:B,A1546,Anlagenbewegungsdaten!C:C),3)</f>
        <v>0</v>
      </c>
      <c r="H1546" s="332">
        <f>IF(ISBLANK(F1546),ROUND(SUMIF(Anlagenbewegungsdaten!B:B,A1546,Anlagenbewegungsdaten!D:D),2),ROUND(G1546*F1546%,2))</f>
        <v>0</v>
      </c>
      <c r="I1546" s="332">
        <f>ROUND((H1546-SUMIF(Anlagenbewegungsdaten!$B:$B,A1546,Anlagenbewegungsdaten!D:D)),3)</f>
        <v>0</v>
      </c>
      <c r="J1546" s="333" t="s">
        <v>5179</v>
      </c>
      <c r="K1546" s="333" t="s">
        <v>5193</v>
      </c>
      <c r="L1546" s="510">
        <v>15.74</v>
      </c>
      <c r="M1546" s="330">
        <f>ROUND(SUMIF(Anlagenbewegungsdaten_AV!B:B,A1546,Anlagenbewegungsdaten_AV!C:C),3)</f>
        <v>0</v>
      </c>
      <c r="N1546" s="328">
        <f>IF(ISBLANK(L1546),ROUND(SUMIF(Anlagenbewegungsdaten_AV!B:B,A1546,Anlagenbewegungsdaten_AV!D:D),2),ROUND(M1546*L1546%,2))</f>
        <v>0</v>
      </c>
      <c r="O1546" s="328">
        <f>ROUND(N1546-SUMIF(Anlagenbewegungsdaten_AV!B:B,A1546,Anlagenbewegungsdaten_AV!D:D),3)</f>
        <v>0</v>
      </c>
    </row>
    <row r="1547" spans="1:15" ht="15" customHeight="1" x14ac:dyDescent="0.25">
      <c r="A1547" s="261" t="s">
        <v>382</v>
      </c>
      <c r="B1547" s="172" t="s">
        <v>2108</v>
      </c>
      <c r="C1547" s="172" t="s">
        <v>4045</v>
      </c>
      <c r="D1547" s="172" t="s">
        <v>32</v>
      </c>
      <c r="E1547" s="172" t="s">
        <v>2486</v>
      </c>
      <c r="F1547" s="287">
        <v>21.67</v>
      </c>
      <c r="G1547" s="331">
        <f>ROUND(SUMIF(Anlagenbewegungsdaten!B:B,A1547,Anlagenbewegungsdaten!C:C),3)</f>
        <v>0</v>
      </c>
      <c r="H1547" s="332">
        <f>IF(ISBLANK(F1547),ROUND(SUMIF(Anlagenbewegungsdaten!B:B,A1547,Anlagenbewegungsdaten!D:D),2),ROUND(G1547*F1547%,2))</f>
        <v>0</v>
      </c>
      <c r="I1547" s="332">
        <f>ROUND((H1547-SUMIF(Anlagenbewegungsdaten!$B:$B,A1547,Anlagenbewegungsdaten!D:D)),3)</f>
        <v>0</v>
      </c>
      <c r="J1547" s="333" t="s">
        <v>5179</v>
      </c>
      <c r="K1547" s="333" t="s">
        <v>5193</v>
      </c>
      <c r="L1547" s="510">
        <v>17.34</v>
      </c>
      <c r="M1547" s="330">
        <f>ROUND(SUMIF(Anlagenbewegungsdaten_AV!B:B,A1547,Anlagenbewegungsdaten_AV!C:C),3)</f>
        <v>0</v>
      </c>
      <c r="N1547" s="328">
        <f>IF(ISBLANK(L1547),ROUND(SUMIF(Anlagenbewegungsdaten_AV!B:B,A1547,Anlagenbewegungsdaten_AV!D:D),2),ROUND(M1547*L1547%,2))</f>
        <v>0</v>
      </c>
      <c r="O1547" s="328">
        <f>ROUND(N1547-SUMIF(Anlagenbewegungsdaten_AV!B:B,A1547,Anlagenbewegungsdaten_AV!D:D),3)</f>
        <v>0</v>
      </c>
    </row>
    <row r="1548" spans="1:15" ht="15" customHeight="1" x14ac:dyDescent="0.25">
      <c r="A1548" s="261" t="s">
        <v>383</v>
      </c>
      <c r="B1548" s="172" t="s">
        <v>2108</v>
      </c>
      <c r="C1548" s="172" t="s">
        <v>4045</v>
      </c>
      <c r="D1548" s="182" t="s">
        <v>1591</v>
      </c>
      <c r="E1548" s="172" t="s">
        <v>1560</v>
      </c>
      <c r="F1548" s="287">
        <v>22.67</v>
      </c>
      <c r="G1548" s="331">
        <f>ROUND(SUMIF(Anlagenbewegungsdaten!B:B,A1548,Anlagenbewegungsdaten!C:C),3)</f>
        <v>0</v>
      </c>
      <c r="H1548" s="332">
        <f>IF(ISBLANK(F1548),ROUND(SUMIF(Anlagenbewegungsdaten!B:B,A1548,Anlagenbewegungsdaten!D:D),2),ROUND(G1548*F1548%,2))</f>
        <v>0</v>
      </c>
      <c r="I1548" s="332">
        <f>ROUND((H1548-SUMIF(Anlagenbewegungsdaten!$B:$B,A1548,Anlagenbewegungsdaten!D:D)),3)</f>
        <v>0</v>
      </c>
      <c r="J1548" s="333" t="s">
        <v>5179</v>
      </c>
      <c r="K1548" s="333" t="s">
        <v>5193</v>
      </c>
      <c r="L1548" s="510">
        <v>18.14</v>
      </c>
      <c r="M1548" s="330">
        <f>ROUND(SUMIF(Anlagenbewegungsdaten_AV!B:B,A1548,Anlagenbewegungsdaten_AV!C:C),3)</f>
        <v>0</v>
      </c>
      <c r="N1548" s="328">
        <f>IF(ISBLANK(L1548),ROUND(SUMIF(Anlagenbewegungsdaten_AV!B:B,A1548,Anlagenbewegungsdaten_AV!D:D),2),ROUND(M1548*L1548%,2))</f>
        <v>0</v>
      </c>
      <c r="O1548" s="328">
        <f>ROUND(N1548-SUMIF(Anlagenbewegungsdaten_AV!B:B,A1548,Anlagenbewegungsdaten_AV!D:D),3)</f>
        <v>0</v>
      </c>
    </row>
    <row r="1549" spans="1:15" ht="15" customHeight="1" x14ac:dyDescent="0.25">
      <c r="A1549" s="261" t="s">
        <v>384</v>
      </c>
      <c r="B1549" s="172" t="s">
        <v>2108</v>
      </c>
      <c r="C1549" s="172" t="s">
        <v>4045</v>
      </c>
      <c r="D1549" s="172" t="s">
        <v>1593</v>
      </c>
      <c r="E1549" s="172" t="s">
        <v>1563</v>
      </c>
      <c r="F1549" s="287">
        <v>22.67</v>
      </c>
      <c r="G1549" s="331">
        <f>ROUND(SUMIF(Anlagenbewegungsdaten!B:B,A1549,Anlagenbewegungsdaten!C:C),3)</f>
        <v>0</v>
      </c>
      <c r="H1549" s="332">
        <f>IF(ISBLANK(F1549),ROUND(SUMIF(Anlagenbewegungsdaten!B:B,A1549,Anlagenbewegungsdaten!D:D),2),ROUND(G1549*F1549%,2))</f>
        <v>0</v>
      </c>
      <c r="I1549" s="332">
        <f>ROUND((H1549-SUMIF(Anlagenbewegungsdaten!$B:$B,A1549,Anlagenbewegungsdaten!D:D)),3)</f>
        <v>0</v>
      </c>
      <c r="J1549" s="333" t="s">
        <v>5179</v>
      </c>
      <c r="K1549" s="333" t="s">
        <v>5193</v>
      </c>
      <c r="L1549" s="510">
        <v>18.14</v>
      </c>
      <c r="M1549" s="330">
        <f>ROUND(SUMIF(Anlagenbewegungsdaten_AV!B:B,A1549,Anlagenbewegungsdaten_AV!C:C),3)</f>
        <v>0</v>
      </c>
      <c r="N1549" s="328">
        <f>IF(ISBLANK(L1549),ROUND(SUMIF(Anlagenbewegungsdaten_AV!B:B,A1549,Anlagenbewegungsdaten_AV!D:D),2),ROUND(M1549*L1549%,2))</f>
        <v>0</v>
      </c>
      <c r="O1549" s="328">
        <f>ROUND(N1549-SUMIF(Anlagenbewegungsdaten_AV!B:B,A1549,Anlagenbewegungsdaten_AV!D:D),3)</f>
        <v>0</v>
      </c>
    </row>
    <row r="1550" spans="1:15" ht="15" customHeight="1" x14ac:dyDescent="0.25">
      <c r="A1550" s="261" t="s">
        <v>2847</v>
      </c>
      <c r="B1550" s="172" t="s">
        <v>2108</v>
      </c>
      <c r="C1550" s="172" t="s">
        <v>4045</v>
      </c>
      <c r="D1550" s="172" t="s">
        <v>2586</v>
      </c>
      <c r="E1550" s="172" t="s">
        <v>2576</v>
      </c>
      <c r="F1550" s="287">
        <v>22.64</v>
      </c>
      <c r="G1550" s="331">
        <f>ROUND(SUMIF(Anlagenbewegungsdaten!B:B,A1550,Anlagenbewegungsdaten!C:C),3)</f>
        <v>0</v>
      </c>
      <c r="H1550" s="332">
        <f>IF(ISBLANK(F1550),ROUND(SUMIF(Anlagenbewegungsdaten!B:B,A1550,Anlagenbewegungsdaten!D:D),2),ROUND(G1550*F1550%,2))</f>
        <v>0</v>
      </c>
      <c r="I1550" s="332">
        <f>ROUND((H1550-SUMIF(Anlagenbewegungsdaten!$B:$B,A1550,Anlagenbewegungsdaten!D:D)),3)</f>
        <v>0</v>
      </c>
      <c r="J1550" s="333" t="s">
        <v>5179</v>
      </c>
      <c r="K1550" s="333" t="s">
        <v>5193</v>
      </c>
      <c r="L1550" s="510">
        <v>18.11</v>
      </c>
      <c r="M1550" s="330">
        <f>ROUND(SUMIF(Anlagenbewegungsdaten_AV!B:B,A1550,Anlagenbewegungsdaten_AV!C:C),3)</f>
        <v>0</v>
      </c>
      <c r="N1550" s="328">
        <f>IF(ISBLANK(L1550),ROUND(SUMIF(Anlagenbewegungsdaten_AV!B:B,A1550,Anlagenbewegungsdaten_AV!D:D),2),ROUND(M1550*L1550%,2))</f>
        <v>0</v>
      </c>
      <c r="O1550" s="328">
        <f>ROUND(N1550-SUMIF(Anlagenbewegungsdaten_AV!B:B,A1550,Anlagenbewegungsdaten_AV!D:D),3)</f>
        <v>0</v>
      </c>
    </row>
    <row r="1551" spans="1:15" ht="15" customHeight="1" x14ac:dyDescent="0.25">
      <c r="A1551" s="261" t="s">
        <v>3591</v>
      </c>
      <c r="B1551" s="172" t="s">
        <v>2108</v>
      </c>
      <c r="C1551" s="172" t="s">
        <v>4045</v>
      </c>
      <c r="D1551" s="172" t="s">
        <v>3330</v>
      </c>
      <c r="E1551" s="172" t="s">
        <v>3320</v>
      </c>
      <c r="F1551" s="287">
        <v>22.61</v>
      </c>
      <c r="G1551" s="331">
        <f>ROUND(SUMIF(Anlagenbewegungsdaten!B:B,A1551,Anlagenbewegungsdaten!C:C),3)</f>
        <v>0</v>
      </c>
      <c r="H1551" s="332">
        <f>IF(ISBLANK(F1551),ROUND(SUMIF(Anlagenbewegungsdaten!B:B,A1551,Anlagenbewegungsdaten!D:D),2),ROUND(G1551*F1551%,2))</f>
        <v>0</v>
      </c>
      <c r="I1551" s="332">
        <f>ROUND((H1551-SUMIF(Anlagenbewegungsdaten!$B:$B,A1551,Anlagenbewegungsdaten!D:D)),3)</f>
        <v>0</v>
      </c>
      <c r="J1551" s="333" t="s">
        <v>5179</v>
      </c>
      <c r="K1551" s="333" t="s">
        <v>5193</v>
      </c>
      <c r="L1551" s="510">
        <v>18.09</v>
      </c>
      <c r="M1551" s="330">
        <f>ROUND(SUMIF(Anlagenbewegungsdaten_AV!B:B,A1551,Anlagenbewegungsdaten_AV!C:C),3)</f>
        <v>0</v>
      </c>
      <c r="N1551" s="328">
        <f>IF(ISBLANK(L1551),ROUND(SUMIF(Anlagenbewegungsdaten_AV!B:B,A1551,Anlagenbewegungsdaten_AV!D:D),2),ROUND(M1551*L1551%,2))</f>
        <v>0</v>
      </c>
      <c r="O1551" s="328">
        <f>ROUND(N1551-SUMIF(Anlagenbewegungsdaten_AV!B:B,A1551,Anlagenbewegungsdaten_AV!D:D),3)</f>
        <v>0</v>
      </c>
    </row>
    <row r="1552" spans="1:15" ht="15" customHeight="1" x14ac:dyDescent="0.25">
      <c r="A1552" s="273" t="s">
        <v>4366</v>
      </c>
      <c r="B1552" s="191" t="s">
        <v>2108</v>
      </c>
      <c r="C1552" s="191" t="s">
        <v>4045</v>
      </c>
      <c r="D1552" s="191" t="s">
        <v>4103</v>
      </c>
      <c r="E1552" s="191" t="s">
        <v>4093</v>
      </c>
      <c r="F1552" s="288">
        <v>22.58</v>
      </c>
      <c r="G1552" s="331">
        <f>ROUND(SUMIF(Anlagenbewegungsdaten!B:B,A1552,Anlagenbewegungsdaten!C:C),3)</f>
        <v>0</v>
      </c>
      <c r="H1552" s="332">
        <f>IF(ISBLANK(F1552),ROUND(SUMIF(Anlagenbewegungsdaten!B:B,A1552,Anlagenbewegungsdaten!D:D),2),ROUND(G1552*F1552%,2))</f>
        <v>0</v>
      </c>
      <c r="I1552" s="332">
        <f>ROUND((H1552-SUMIF(Anlagenbewegungsdaten!$B:$B,A1552,Anlagenbewegungsdaten!D:D)),3)</f>
        <v>0</v>
      </c>
      <c r="J1552" s="333" t="s">
        <v>5179</v>
      </c>
      <c r="K1552" s="333" t="s">
        <v>5193</v>
      </c>
      <c r="L1552" s="510">
        <v>18.059999999999999</v>
      </c>
      <c r="M1552" s="330">
        <f>ROUND(SUMIF(Anlagenbewegungsdaten_AV!B:B,A1552,Anlagenbewegungsdaten_AV!C:C),3)</f>
        <v>0</v>
      </c>
      <c r="N1552" s="328">
        <f>IF(ISBLANK(L1552),ROUND(SUMIF(Anlagenbewegungsdaten_AV!B:B,A1552,Anlagenbewegungsdaten_AV!D:D),2),ROUND(M1552*L1552%,2))</f>
        <v>0</v>
      </c>
      <c r="O1552" s="328">
        <f>ROUND(N1552-SUMIF(Anlagenbewegungsdaten_AV!B:B,A1552,Anlagenbewegungsdaten_AV!D:D),3)</f>
        <v>0</v>
      </c>
    </row>
    <row r="1553" spans="1:15" ht="15" customHeight="1" x14ac:dyDescent="0.25">
      <c r="A1553" s="261" t="s">
        <v>385</v>
      </c>
      <c r="B1553" s="172" t="s">
        <v>2108</v>
      </c>
      <c r="C1553" s="172" t="s">
        <v>4045</v>
      </c>
      <c r="D1553" s="172" t="s">
        <v>1595</v>
      </c>
      <c r="E1553" s="172" t="s">
        <v>2483</v>
      </c>
      <c r="F1553" s="287">
        <v>22.67</v>
      </c>
      <c r="G1553" s="331">
        <f>ROUND(SUMIF(Anlagenbewegungsdaten!B:B,A1553,Anlagenbewegungsdaten!C:C),3)</f>
        <v>0</v>
      </c>
      <c r="H1553" s="332">
        <f>IF(ISBLANK(F1553),ROUND(SUMIF(Anlagenbewegungsdaten!B:B,A1553,Anlagenbewegungsdaten!D:D),2),ROUND(G1553*F1553%,2))</f>
        <v>0</v>
      </c>
      <c r="I1553" s="332">
        <f>ROUND((H1553-SUMIF(Anlagenbewegungsdaten!$B:$B,A1553,Anlagenbewegungsdaten!D:D)),3)</f>
        <v>0</v>
      </c>
      <c r="J1553" s="333" t="s">
        <v>5179</v>
      </c>
      <c r="K1553" s="333" t="s">
        <v>5193</v>
      </c>
      <c r="L1553" s="510">
        <v>18.14</v>
      </c>
      <c r="M1553" s="330">
        <f>ROUND(SUMIF(Anlagenbewegungsdaten_AV!B:B,A1553,Anlagenbewegungsdaten_AV!C:C),3)</f>
        <v>0</v>
      </c>
      <c r="N1553" s="328">
        <f>IF(ISBLANK(L1553),ROUND(SUMIF(Anlagenbewegungsdaten_AV!B:B,A1553,Anlagenbewegungsdaten_AV!D:D),2),ROUND(M1553*L1553%,2))</f>
        <v>0</v>
      </c>
      <c r="O1553" s="328">
        <f>ROUND(N1553-SUMIF(Anlagenbewegungsdaten_AV!B:B,A1553,Anlagenbewegungsdaten_AV!D:D),3)</f>
        <v>0</v>
      </c>
    </row>
    <row r="1554" spans="1:15" ht="15" customHeight="1" x14ac:dyDescent="0.25">
      <c r="A1554" s="261" t="s">
        <v>386</v>
      </c>
      <c r="B1554" s="172" t="s">
        <v>2108</v>
      </c>
      <c r="C1554" s="172" t="s">
        <v>4045</v>
      </c>
      <c r="D1554" s="172" t="s">
        <v>37</v>
      </c>
      <c r="E1554" s="172" t="s">
        <v>2486</v>
      </c>
      <c r="F1554" s="287">
        <v>24.67</v>
      </c>
      <c r="G1554" s="331">
        <f>ROUND(SUMIF(Anlagenbewegungsdaten!B:B,A1554,Anlagenbewegungsdaten!C:C),3)</f>
        <v>0</v>
      </c>
      <c r="H1554" s="332">
        <f>IF(ISBLANK(F1554),ROUND(SUMIF(Anlagenbewegungsdaten!B:B,A1554,Anlagenbewegungsdaten!D:D),2),ROUND(G1554*F1554%,2))</f>
        <v>0</v>
      </c>
      <c r="I1554" s="332">
        <f>ROUND((H1554-SUMIF(Anlagenbewegungsdaten!$B:$B,A1554,Anlagenbewegungsdaten!D:D)),3)</f>
        <v>0</v>
      </c>
      <c r="J1554" s="333" t="s">
        <v>5179</v>
      </c>
      <c r="K1554" s="333" t="s">
        <v>5193</v>
      </c>
      <c r="L1554" s="510">
        <v>19.739999999999998</v>
      </c>
      <c r="M1554" s="330">
        <f>ROUND(SUMIF(Anlagenbewegungsdaten_AV!B:B,A1554,Anlagenbewegungsdaten_AV!C:C),3)</f>
        <v>0</v>
      </c>
      <c r="N1554" s="328">
        <f>IF(ISBLANK(L1554),ROUND(SUMIF(Anlagenbewegungsdaten_AV!B:B,A1554,Anlagenbewegungsdaten_AV!D:D),2),ROUND(M1554*L1554%,2))</f>
        <v>0</v>
      </c>
      <c r="O1554" s="328">
        <f>ROUND(N1554-SUMIF(Anlagenbewegungsdaten_AV!B:B,A1554,Anlagenbewegungsdaten_AV!D:D),3)</f>
        <v>0</v>
      </c>
    </row>
    <row r="1555" spans="1:15" ht="15" customHeight="1" x14ac:dyDescent="0.25">
      <c r="A1555" s="261" t="s">
        <v>387</v>
      </c>
      <c r="B1555" s="172" t="s">
        <v>2108</v>
      </c>
      <c r="C1555" s="172" t="s">
        <v>4045</v>
      </c>
      <c r="D1555" s="172" t="s">
        <v>1597</v>
      </c>
      <c r="E1555" s="172" t="s">
        <v>1560</v>
      </c>
      <c r="F1555" s="287">
        <v>25.67</v>
      </c>
      <c r="G1555" s="331">
        <f>ROUND(SUMIF(Anlagenbewegungsdaten!B:B,A1555,Anlagenbewegungsdaten!C:C),3)</f>
        <v>0</v>
      </c>
      <c r="H1555" s="332">
        <f>IF(ISBLANK(F1555),ROUND(SUMIF(Anlagenbewegungsdaten!B:B,A1555,Anlagenbewegungsdaten!D:D),2),ROUND(G1555*F1555%,2))</f>
        <v>0</v>
      </c>
      <c r="I1555" s="332">
        <f>ROUND((H1555-SUMIF(Anlagenbewegungsdaten!$B:$B,A1555,Anlagenbewegungsdaten!D:D)),3)</f>
        <v>0</v>
      </c>
      <c r="J1555" s="333" t="s">
        <v>5179</v>
      </c>
      <c r="K1555" s="333" t="s">
        <v>5193</v>
      </c>
      <c r="L1555" s="510">
        <v>20.54</v>
      </c>
      <c r="M1555" s="330">
        <f>ROUND(SUMIF(Anlagenbewegungsdaten_AV!B:B,A1555,Anlagenbewegungsdaten_AV!C:C),3)</f>
        <v>0</v>
      </c>
      <c r="N1555" s="328">
        <f>IF(ISBLANK(L1555),ROUND(SUMIF(Anlagenbewegungsdaten_AV!B:B,A1555,Anlagenbewegungsdaten_AV!D:D),2),ROUND(M1555*L1555%,2))</f>
        <v>0</v>
      </c>
      <c r="O1555" s="328">
        <f>ROUND(N1555-SUMIF(Anlagenbewegungsdaten_AV!B:B,A1555,Anlagenbewegungsdaten_AV!D:D),3)</f>
        <v>0</v>
      </c>
    </row>
    <row r="1556" spans="1:15" ht="15" customHeight="1" x14ac:dyDescent="0.25">
      <c r="A1556" s="261" t="s">
        <v>388</v>
      </c>
      <c r="B1556" s="172" t="s">
        <v>2108</v>
      </c>
      <c r="C1556" s="172" t="s">
        <v>4045</v>
      </c>
      <c r="D1556" s="172" t="s">
        <v>40</v>
      </c>
      <c r="E1556" s="172" t="s">
        <v>1563</v>
      </c>
      <c r="F1556" s="287">
        <v>25.67</v>
      </c>
      <c r="G1556" s="331">
        <f>ROUND(SUMIF(Anlagenbewegungsdaten!B:B,A1556,Anlagenbewegungsdaten!C:C),3)</f>
        <v>0</v>
      </c>
      <c r="H1556" s="332">
        <f>IF(ISBLANK(F1556),ROUND(SUMIF(Anlagenbewegungsdaten!B:B,A1556,Anlagenbewegungsdaten!D:D),2),ROUND(G1556*F1556%,2))</f>
        <v>0</v>
      </c>
      <c r="I1556" s="332">
        <f>ROUND((H1556-SUMIF(Anlagenbewegungsdaten!$B:$B,A1556,Anlagenbewegungsdaten!D:D)),3)</f>
        <v>0</v>
      </c>
      <c r="J1556" s="333" t="s">
        <v>5179</v>
      </c>
      <c r="K1556" s="333" t="s">
        <v>5193</v>
      </c>
      <c r="L1556" s="510">
        <v>20.54</v>
      </c>
      <c r="M1556" s="330">
        <f>ROUND(SUMIF(Anlagenbewegungsdaten_AV!B:B,A1556,Anlagenbewegungsdaten_AV!C:C),3)</f>
        <v>0</v>
      </c>
      <c r="N1556" s="328">
        <f>IF(ISBLANK(L1556),ROUND(SUMIF(Anlagenbewegungsdaten_AV!B:B,A1556,Anlagenbewegungsdaten_AV!D:D),2),ROUND(M1556*L1556%,2))</f>
        <v>0</v>
      </c>
      <c r="O1556" s="328">
        <f>ROUND(N1556-SUMIF(Anlagenbewegungsdaten_AV!B:B,A1556,Anlagenbewegungsdaten_AV!D:D),3)</f>
        <v>0</v>
      </c>
    </row>
    <row r="1557" spans="1:15" ht="15" customHeight="1" x14ac:dyDescent="0.25">
      <c r="A1557" s="261" t="s">
        <v>2848</v>
      </c>
      <c r="B1557" s="172" t="s">
        <v>2108</v>
      </c>
      <c r="C1557" s="172" t="s">
        <v>4045</v>
      </c>
      <c r="D1557" s="172" t="s">
        <v>2702</v>
      </c>
      <c r="E1557" s="172" t="s">
        <v>2576</v>
      </c>
      <c r="F1557" s="287">
        <v>25.64</v>
      </c>
      <c r="G1557" s="331">
        <f>ROUND(SUMIF(Anlagenbewegungsdaten!B:B,A1557,Anlagenbewegungsdaten!C:C),3)</f>
        <v>0</v>
      </c>
      <c r="H1557" s="332">
        <f>IF(ISBLANK(F1557),ROUND(SUMIF(Anlagenbewegungsdaten!B:B,A1557,Anlagenbewegungsdaten!D:D),2),ROUND(G1557*F1557%,2))</f>
        <v>0</v>
      </c>
      <c r="I1557" s="332">
        <f>ROUND((H1557-SUMIF(Anlagenbewegungsdaten!$B:$B,A1557,Anlagenbewegungsdaten!D:D)),3)</f>
        <v>0</v>
      </c>
      <c r="J1557" s="333" t="s">
        <v>5179</v>
      </c>
      <c r="K1557" s="333" t="s">
        <v>5193</v>
      </c>
      <c r="L1557" s="510">
        <v>20.51</v>
      </c>
      <c r="M1557" s="330">
        <f>ROUND(SUMIF(Anlagenbewegungsdaten_AV!B:B,A1557,Anlagenbewegungsdaten_AV!C:C),3)</f>
        <v>0</v>
      </c>
      <c r="N1557" s="328">
        <f>IF(ISBLANK(L1557),ROUND(SUMIF(Anlagenbewegungsdaten_AV!B:B,A1557,Anlagenbewegungsdaten_AV!D:D),2),ROUND(M1557*L1557%,2))</f>
        <v>0</v>
      </c>
      <c r="O1557" s="328">
        <f>ROUND(N1557-SUMIF(Anlagenbewegungsdaten_AV!B:B,A1557,Anlagenbewegungsdaten_AV!D:D),3)</f>
        <v>0</v>
      </c>
    </row>
    <row r="1558" spans="1:15" ht="15" customHeight="1" x14ac:dyDescent="0.25">
      <c r="A1558" s="261" t="s">
        <v>3592</v>
      </c>
      <c r="B1558" s="172" t="s">
        <v>2108</v>
      </c>
      <c r="C1558" s="172" t="s">
        <v>4045</v>
      </c>
      <c r="D1558" s="172" t="s">
        <v>3446</v>
      </c>
      <c r="E1558" s="172" t="s">
        <v>3320</v>
      </c>
      <c r="F1558" s="287">
        <v>25.61</v>
      </c>
      <c r="G1558" s="331">
        <f>ROUND(SUMIF(Anlagenbewegungsdaten!B:B,A1558,Anlagenbewegungsdaten!C:C),3)</f>
        <v>0</v>
      </c>
      <c r="H1558" s="332">
        <f>IF(ISBLANK(F1558),ROUND(SUMIF(Anlagenbewegungsdaten!B:B,A1558,Anlagenbewegungsdaten!D:D),2),ROUND(G1558*F1558%,2))</f>
        <v>0</v>
      </c>
      <c r="I1558" s="332">
        <f>ROUND((H1558-SUMIF(Anlagenbewegungsdaten!$B:$B,A1558,Anlagenbewegungsdaten!D:D)),3)</f>
        <v>0</v>
      </c>
      <c r="J1558" s="333" t="s">
        <v>5179</v>
      </c>
      <c r="K1558" s="333" t="s">
        <v>5193</v>
      </c>
      <c r="L1558" s="510">
        <v>20.49</v>
      </c>
      <c r="M1558" s="330">
        <f>ROUND(SUMIF(Anlagenbewegungsdaten_AV!B:B,A1558,Anlagenbewegungsdaten_AV!C:C),3)</f>
        <v>0</v>
      </c>
      <c r="N1558" s="328">
        <f>IF(ISBLANK(L1558),ROUND(SUMIF(Anlagenbewegungsdaten_AV!B:B,A1558,Anlagenbewegungsdaten_AV!D:D),2),ROUND(M1558*L1558%,2))</f>
        <v>0</v>
      </c>
      <c r="O1558" s="328">
        <f>ROUND(N1558-SUMIF(Anlagenbewegungsdaten_AV!B:B,A1558,Anlagenbewegungsdaten_AV!D:D),3)</f>
        <v>0</v>
      </c>
    </row>
    <row r="1559" spans="1:15" ht="15" customHeight="1" x14ac:dyDescent="0.25">
      <c r="A1559" s="273" t="s">
        <v>4367</v>
      </c>
      <c r="B1559" s="191" t="s">
        <v>2108</v>
      </c>
      <c r="C1559" s="191" t="s">
        <v>4045</v>
      </c>
      <c r="D1559" s="191" t="s">
        <v>4220</v>
      </c>
      <c r="E1559" s="191" t="s">
        <v>4093</v>
      </c>
      <c r="F1559" s="288">
        <v>25.58</v>
      </c>
      <c r="G1559" s="331">
        <f>ROUND(SUMIF(Anlagenbewegungsdaten!B:B,A1559,Anlagenbewegungsdaten!C:C),3)</f>
        <v>0</v>
      </c>
      <c r="H1559" s="332">
        <f>IF(ISBLANK(F1559),ROUND(SUMIF(Anlagenbewegungsdaten!B:B,A1559,Anlagenbewegungsdaten!D:D),2),ROUND(G1559*F1559%,2))</f>
        <v>0</v>
      </c>
      <c r="I1559" s="332">
        <f>ROUND((H1559-SUMIF(Anlagenbewegungsdaten!$B:$B,A1559,Anlagenbewegungsdaten!D:D)),3)</f>
        <v>0</v>
      </c>
      <c r="J1559" s="333" t="s">
        <v>5179</v>
      </c>
      <c r="K1559" s="333" t="s">
        <v>5193</v>
      </c>
      <c r="L1559" s="510">
        <v>20.46</v>
      </c>
      <c r="M1559" s="330">
        <f>ROUND(SUMIF(Anlagenbewegungsdaten_AV!B:B,A1559,Anlagenbewegungsdaten_AV!C:C),3)</f>
        <v>0</v>
      </c>
      <c r="N1559" s="328">
        <f>IF(ISBLANK(L1559),ROUND(SUMIF(Anlagenbewegungsdaten_AV!B:B,A1559,Anlagenbewegungsdaten_AV!D:D),2),ROUND(M1559*L1559%,2))</f>
        <v>0</v>
      </c>
      <c r="O1559" s="328">
        <f>ROUND(N1559-SUMIF(Anlagenbewegungsdaten_AV!B:B,A1559,Anlagenbewegungsdaten_AV!D:D),3)</f>
        <v>0</v>
      </c>
    </row>
    <row r="1560" spans="1:15" ht="15" customHeight="1" x14ac:dyDescent="0.25">
      <c r="A1560" s="261" t="s">
        <v>389</v>
      </c>
      <c r="B1560" s="172" t="s">
        <v>2108</v>
      </c>
      <c r="C1560" s="172" t="s">
        <v>4045</v>
      </c>
      <c r="D1560" s="172" t="s">
        <v>1601</v>
      </c>
      <c r="E1560" s="172" t="s">
        <v>2483</v>
      </c>
      <c r="F1560" s="287">
        <v>23.67</v>
      </c>
      <c r="G1560" s="331">
        <f>ROUND(SUMIF(Anlagenbewegungsdaten!B:B,A1560,Anlagenbewegungsdaten!C:C),3)</f>
        <v>0</v>
      </c>
      <c r="H1560" s="332">
        <f>IF(ISBLANK(F1560),ROUND(SUMIF(Anlagenbewegungsdaten!B:B,A1560,Anlagenbewegungsdaten!D:D),2),ROUND(G1560*F1560%,2))</f>
        <v>0</v>
      </c>
      <c r="I1560" s="332">
        <f>ROUND((H1560-SUMIF(Anlagenbewegungsdaten!$B:$B,A1560,Anlagenbewegungsdaten!D:D)),3)</f>
        <v>0</v>
      </c>
      <c r="J1560" s="333" t="s">
        <v>5179</v>
      </c>
      <c r="K1560" s="333" t="s">
        <v>5193</v>
      </c>
      <c r="L1560" s="510">
        <v>18.940000000000001</v>
      </c>
      <c r="M1560" s="330">
        <f>ROUND(SUMIF(Anlagenbewegungsdaten_AV!B:B,A1560,Anlagenbewegungsdaten_AV!C:C),3)</f>
        <v>0</v>
      </c>
      <c r="N1560" s="328">
        <f>IF(ISBLANK(L1560),ROUND(SUMIF(Anlagenbewegungsdaten_AV!B:B,A1560,Anlagenbewegungsdaten_AV!D:D),2),ROUND(M1560*L1560%,2))</f>
        <v>0</v>
      </c>
      <c r="O1560" s="328">
        <f>ROUND(N1560-SUMIF(Anlagenbewegungsdaten_AV!B:B,A1560,Anlagenbewegungsdaten_AV!D:D),3)</f>
        <v>0</v>
      </c>
    </row>
    <row r="1561" spans="1:15" ht="15" customHeight="1" x14ac:dyDescent="0.25">
      <c r="A1561" s="261" t="s">
        <v>390</v>
      </c>
      <c r="B1561" s="172" t="s">
        <v>2108</v>
      </c>
      <c r="C1561" s="172" t="s">
        <v>4045</v>
      </c>
      <c r="D1561" s="172" t="s">
        <v>43</v>
      </c>
      <c r="E1561" s="172" t="s">
        <v>2486</v>
      </c>
      <c r="F1561" s="287">
        <v>25.67</v>
      </c>
      <c r="G1561" s="331">
        <f>ROUND(SUMIF(Anlagenbewegungsdaten!B:B,A1561,Anlagenbewegungsdaten!C:C),3)</f>
        <v>0</v>
      </c>
      <c r="H1561" s="332">
        <f>IF(ISBLANK(F1561),ROUND(SUMIF(Anlagenbewegungsdaten!B:B,A1561,Anlagenbewegungsdaten!D:D),2),ROUND(G1561*F1561%,2))</f>
        <v>0</v>
      </c>
      <c r="I1561" s="332">
        <f>ROUND((H1561-SUMIF(Anlagenbewegungsdaten!$B:$B,A1561,Anlagenbewegungsdaten!D:D)),3)</f>
        <v>0</v>
      </c>
      <c r="J1561" s="333" t="s">
        <v>5179</v>
      </c>
      <c r="K1561" s="333" t="s">
        <v>5193</v>
      </c>
      <c r="L1561" s="510">
        <v>20.54</v>
      </c>
      <c r="M1561" s="330">
        <f>ROUND(SUMIF(Anlagenbewegungsdaten_AV!B:B,A1561,Anlagenbewegungsdaten_AV!C:C),3)</f>
        <v>0</v>
      </c>
      <c r="N1561" s="328">
        <f>IF(ISBLANK(L1561),ROUND(SUMIF(Anlagenbewegungsdaten_AV!B:B,A1561,Anlagenbewegungsdaten_AV!D:D),2),ROUND(M1561*L1561%,2))</f>
        <v>0</v>
      </c>
      <c r="O1561" s="328">
        <f>ROUND(N1561-SUMIF(Anlagenbewegungsdaten_AV!B:B,A1561,Anlagenbewegungsdaten_AV!D:D),3)</f>
        <v>0</v>
      </c>
    </row>
    <row r="1562" spans="1:15" ht="15" customHeight="1" x14ac:dyDescent="0.25">
      <c r="A1562" s="261" t="s">
        <v>391</v>
      </c>
      <c r="B1562" s="172" t="s">
        <v>2108</v>
      </c>
      <c r="C1562" s="172" t="s">
        <v>4045</v>
      </c>
      <c r="D1562" s="182" t="s">
        <v>1603</v>
      </c>
      <c r="E1562" s="172" t="s">
        <v>1560</v>
      </c>
      <c r="F1562" s="287">
        <v>26.67</v>
      </c>
      <c r="G1562" s="331">
        <f>ROUND(SUMIF(Anlagenbewegungsdaten!B:B,A1562,Anlagenbewegungsdaten!C:C),3)</f>
        <v>0</v>
      </c>
      <c r="H1562" s="332">
        <f>IF(ISBLANK(F1562),ROUND(SUMIF(Anlagenbewegungsdaten!B:B,A1562,Anlagenbewegungsdaten!D:D),2),ROUND(G1562*F1562%,2))</f>
        <v>0</v>
      </c>
      <c r="I1562" s="332">
        <f>ROUND((H1562-SUMIF(Anlagenbewegungsdaten!$B:$B,A1562,Anlagenbewegungsdaten!D:D)),3)</f>
        <v>0</v>
      </c>
      <c r="J1562" s="333" t="s">
        <v>5179</v>
      </c>
      <c r="K1562" s="333" t="s">
        <v>5193</v>
      </c>
      <c r="L1562" s="510">
        <v>21.34</v>
      </c>
      <c r="M1562" s="330">
        <f>ROUND(SUMIF(Anlagenbewegungsdaten_AV!B:B,A1562,Anlagenbewegungsdaten_AV!C:C),3)</f>
        <v>0</v>
      </c>
      <c r="N1562" s="328">
        <f>IF(ISBLANK(L1562),ROUND(SUMIF(Anlagenbewegungsdaten_AV!B:B,A1562,Anlagenbewegungsdaten_AV!D:D),2),ROUND(M1562*L1562%,2))</f>
        <v>0</v>
      </c>
      <c r="O1562" s="328">
        <f>ROUND(N1562-SUMIF(Anlagenbewegungsdaten_AV!B:B,A1562,Anlagenbewegungsdaten_AV!D:D),3)</f>
        <v>0</v>
      </c>
    </row>
    <row r="1563" spans="1:15" ht="15" customHeight="1" x14ac:dyDescent="0.25">
      <c r="A1563" s="261" t="s">
        <v>392</v>
      </c>
      <c r="B1563" s="172" t="s">
        <v>2108</v>
      </c>
      <c r="C1563" s="172" t="s">
        <v>4045</v>
      </c>
      <c r="D1563" s="172" t="s">
        <v>1605</v>
      </c>
      <c r="E1563" s="172" t="s">
        <v>1563</v>
      </c>
      <c r="F1563" s="287">
        <v>26.67</v>
      </c>
      <c r="G1563" s="331">
        <f>ROUND(SUMIF(Anlagenbewegungsdaten!B:B,A1563,Anlagenbewegungsdaten!C:C),3)</f>
        <v>0</v>
      </c>
      <c r="H1563" s="332">
        <f>IF(ISBLANK(F1563),ROUND(SUMIF(Anlagenbewegungsdaten!B:B,A1563,Anlagenbewegungsdaten!D:D),2),ROUND(G1563*F1563%,2))</f>
        <v>0</v>
      </c>
      <c r="I1563" s="332">
        <f>ROUND((H1563-SUMIF(Anlagenbewegungsdaten!$B:$B,A1563,Anlagenbewegungsdaten!D:D)),3)</f>
        <v>0</v>
      </c>
      <c r="J1563" s="333" t="s">
        <v>5179</v>
      </c>
      <c r="K1563" s="333" t="s">
        <v>5193</v>
      </c>
      <c r="L1563" s="510">
        <v>21.34</v>
      </c>
      <c r="M1563" s="330">
        <f>ROUND(SUMIF(Anlagenbewegungsdaten_AV!B:B,A1563,Anlagenbewegungsdaten_AV!C:C),3)</f>
        <v>0</v>
      </c>
      <c r="N1563" s="328">
        <f>IF(ISBLANK(L1563),ROUND(SUMIF(Anlagenbewegungsdaten_AV!B:B,A1563,Anlagenbewegungsdaten_AV!D:D),2),ROUND(M1563*L1563%,2))</f>
        <v>0</v>
      </c>
      <c r="O1563" s="328">
        <f>ROUND(N1563-SUMIF(Anlagenbewegungsdaten_AV!B:B,A1563,Anlagenbewegungsdaten_AV!D:D),3)</f>
        <v>0</v>
      </c>
    </row>
    <row r="1564" spans="1:15" ht="15" customHeight="1" x14ac:dyDescent="0.25">
      <c r="A1564" s="261" t="s">
        <v>2849</v>
      </c>
      <c r="B1564" s="172" t="s">
        <v>2108</v>
      </c>
      <c r="C1564" s="172" t="s">
        <v>4045</v>
      </c>
      <c r="D1564" s="172" t="s">
        <v>2590</v>
      </c>
      <c r="E1564" s="172" t="s">
        <v>2576</v>
      </c>
      <c r="F1564" s="287">
        <v>26.64</v>
      </c>
      <c r="G1564" s="331">
        <f>ROUND(SUMIF(Anlagenbewegungsdaten!B:B,A1564,Anlagenbewegungsdaten!C:C),3)</f>
        <v>0</v>
      </c>
      <c r="H1564" s="332">
        <f>IF(ISBLANK(F1564),ROUND(SUMIF(Anlagenbewegungsdaten!B:B,A1564,Anlagenbewegungsdaten!D:D),2),ROUND(G1564*F1564%,2))</f>
        <v>0</v>
      </c>
      <c r="I1564" s="332">
        <f>ROUND((H1564-SUMIF(Anlagenbewegungsdaten!$B:$B,A1564,Anlagenbewegungsdaten!D:D)),3)</f>
        <v>0</v>
      </c>
      <c r="J1564" s="333" t="s">
        <v>5179</v>
      </c>
      <c r="K1564" s="333" t="s">
        <v>5193</v>
      </c>
      <c r="L1564" s="510">
        <v>21.31</v>
      </c>
      <c r="M1564" s="330">
        <f>ROUND(SUMIF(Anlagenbewegungsdaten_AV!B:B,A1564,Anlagenbewegungsdaten_AV!C:C),3)</f>
        <v>0</v>
      </c>
      <c r="N1564" s="328">
        <f>IF(ISBLANK(L1564),ROUND(SUMIF(Anlagenbewegungsdaten_AV!B:B,A1564,Anlagenbewegungsdaten_AV!D:D),2),ROUND(M1564*L1564%,2))</f>
        <v>0</v>
      </c>
      <c r="O1564" s="328">
        <f>ROUND(N1564-SUMIF(Anlagenbewegungsdaten_AV!B:B,A1564,Anlagenbewegungsdaten_AV!D:D),3)</f>
        <v>0</v>
      </c>
    </row>
    <row r="1565" spans="1:15" ht="15" customHeight="1" x14ac:dyDescent="0.25">
      <c r="A1565" s="261" t="s">
        <v>3593</v>
      </c>
      <c r="B1565" s="172" t="s">
        <v>2108</v>
      </c>
      <c r="C1565" s="172" t="s">
        <v>4045</v>
      </c>
      <c r="D1565" s="172" t="s">
        <v>3334</v>
      </c>
      <c r="E1565" s="172" t="s">
        <v>3320</v>
      </c>
      <c r="F1565" s="287">
        <v>26.61</v>
      </c>
      <c r="G1565" s="331">
        <f>ROUND(SUMIF(Anlagenbewegungsdaten!B:B,A1565,Anlagenbewegungsdaten!C:C),3)</f>
        <v>0</v>
      </c>
      <c r="H1565" s="332">
        <f>IF(ISBLANK(F1565),ROUND(SUMIF(Anlagenbewegungsdaten!B:B,A1565,Anlagenbewegungsdaten!D:D),2),ROUND(G1565*F1565%,2))</f>
        <v>0</v>
      </c>
      <c r="I1565" s="332">
        <f>ROUND((H1565-SUMIF(Anlagenbewegungsdaten!$B:$B,A1565,Anlagenbewegungsdaten!D:D)),3)</f>
        <v>0</v>
      </c>
      <c r="J1565" s="333" t="s">
        <v>5179</v>
      </c>
      <c r="K1565" s="333" t="s">
        <v>5193</v>
      </c>
      <c r="L1565" s="510">
        <v>21.29</v>
      </c>
      <c r="M1565" s="330">
        <f>ROUND(SUMIF(Anlagenbewegungsdaten_AV!B:B,A1565,Anlagenbewegungsdaten_AV!C:C),3)</f>
        <v>0</v>
      </c>
      <c r="N1565" s="328">
        <f>IF(ISBLANK(L1565),ROUND(SUMIF(Anlagenbewegungsdaten_AV!B:B,A1565,Anlagenbewegungsdaten_AV!D:D),2),ROUND(M1565*L1565%,2))</f>
        <v>0</v>
      </c>
      <c r="O1565" s="328">
        <f>ROUND(N1565-SUMIF(Anlagenbewegungsdaten_AV!B:B,A1565,Anlagenbewegungsdaten_AV!D:D),3)</f>
        <v>0</v>
      </c>
    </row>
    <row r="1566" spans="1:15" ht="15" customHeight="1" x14ac:dyDescent="0.25">
      <c r="A1566" s="273" t="s">
        <v>4368</v>
      </c>
      <c r="B1566" s="191" t="s">
        <v>2108</v>
      </c>
      <c r="C1566" s="191" t="s">
        <v>4045</v>
      </c>
      <c r="D1566" s="191" t="s">
        <v>4107</v>
      </c>
      <c r="E1566" s="191" t="s">
        <v>4093</v>
      </c>
      <c r="F1566" s="288">
        <v>26.58</v>
      </c>
      <c r="G1566" s="331">
        <f>ROUND(SUMIF(Anlagenbewegungsdaten!B:B,A1566,Anlagenbewegungsdaten!C:C),3)</f>
        <v>0</v>
      </c>
      <c r="H1566" s="332">
        <f>IF(ISBLANK(F1566),ROUND(SUMIF(Anlagenbewegungsdaten!B:B,A1566,Anlagenbewegungsdaten!D:D),2),ROUND(G1566*F1566%,2))</f>
        <v>0</v>
      </c>
      <c r="I1566" s="332">
        <f>ROUND((H1566-SUMIF(Anlagenbewegungsdaten!$B:$B,A1566,Anlagenbewegungsdaten!D:D)),3)</f>
        <v>0</v>
      </c>
      <c r="J1566" s="333" t="s">
        <v>5179</v>
      </c>
      <c r="K1566" s="333" t="s">
        <v>5193</v>
      </c>
      <c r="L1566" s="510">
        <v>21.26</v>
      </c>
      <c r="M1566" s="330">
        <f>ROUND(SUMIF(Anlagenbewegungsdaten_AV!B:B,A1566,Anlagenbewegungsdaten_AV!C:C),3)</f>
        <v>0</v>
      </c>
      <c r="N1566" s="328">
        <f>IF(ISBLANK(L1566),ROUND(SUMIF(Anlagenbewegungsdaten_AV!B:B,A1566,Anlagenbewegungsdaten_AV!D:D),2),ROUND(M1566*L1566%,2))</f>
        <v>0</v>
      </c>
      <c r="O1566" s="328">
        <f>ROUND(N1566-SUMIF(Anlagenbewegungsdaten_AV!B:B,A1566,Anlagenbewegungsdaten_AV!D:D),3)</f>
        <v>0</v>
      </c>
    </row>
    <row r="1567" spans="1:15" ht="15" customHeight="1" x14ac:dyDescent="0.25">
      <c r="A1567" s="261" t="s">
        <v>393</v>
      </c>
      <c r="B1567" s="172" t="s">
        <v>2108</v>
      </c>
      <c r="C1567" s="172" t="s">
        <v>4045</v>
      </c>
      <c r="D1567" s="172" t="s">
        <v>1607</v>
      </c>
      <c r="E1567" s="172" t="s">
        <v>2483</v>
      </c>
      <c r="F1567" s="287">
        <v>20.67</v>
      </c>
      <c r="G1567" s="331">
        <f>ROUND(SUMIF(Anlagenbewegungsdaten!B:B,A1567,Anlagenbewegungsdaten!C:C),3)</f>
        <v>0</v>
      </c>
      <c r="H1567" s="332">
        <f>IF(ISBLANK(F1567),ROUND(SUMIF(Anlagenbewegungsdaten!B:B,A1567,Anlagenbewegungsdaten!D:D),2),ROUND(G1567*F1567%,2))</f>
        <v>0</v>
      </c>
      <c r="I1567" s="332">
        <f>ROUND((H1567-SUMIF(Anlagenbewegungsdaten!$B:$B,A1567,Anlagenbewegungsdaten!D:D)),3)</f>
        <v>0</v>
      </c>
      <c r="J1567" s="333" t="s">
        <v>5179</v>
      </c>
      <c r="K1567" s="333" t="s">
        <v>5193</v>
      </c>
      <c r="L1567" s="510">
        <v>16.54</v>
      </c>
      <c r="M1567" s="330">
        <f>ROUND(SUMIF(Anlagenbewegungsdaten_AV!B:B,A1567,Anlagenbewegungsdaten_AV!C:C),3)</f>
        <v>0</v>
      </c>
      <c r="N1567" s="328">
        <f>IF(ISBLANK(L1567),ROUND(SUMIF(Anlagenbewegungsdaten_AV!B:B,A1567,Anlagenbewegungsdaten_AV!D:D),2),ROUND(M1567*L1567%,2))</f>
        <v>0</v>
      </c>
      <c r="O1567" s="328">
        <f>ROUND(N1567-SUMIF(Anlagenbewegungsdaten_AV!B:B,A1567,Anlagenbewegungsdaten_AV!D:D),3)</f>
        <v>0</v>
      </c>
    </row>
    <row r="1568" spans="1:15" ht="15" customHeight="1" x14ac:dyDescent="0.25">
      <c r="A1568" s="261" t="s">
        <v>394</v>
      </c>
      <c r="B1568" s="172" t="s">
        <v>2108</v>
      </c>
      <c r="C1568" s="172" t="s">
        <v>4045</v>
      </c>
      <c r="D1568" s="172" t="s">
        <v>48</v>
      </c>
      <c r="E1568" s="172" t="s">
        <v>2486</v>
      </c>
      <c r="F1568" s="287">
        <v>22.67</v>
      </c>
      <c r="G1568" s="331">
        <f>ROUND(SUMIF(Anlagenbewegungsdaten!B:B,A1568,Anlagenbewegungsdaten!C:C),3)</f>
        <v>0</v>
      </c>
      <c r="H1568" s="332">
        <f>IF(ISBLANK(F1568),ROUND(SUMIF(Anlagenbewegungsdaten!B:B,A1568,Anlagenbewegungsdaten!D:D),2),ROUND(G1568*F1568%,2))</f>
        <v>0</v>
      </c>
      <c r="I1568" s="332">
        <f>ROUND((H1568-SUMIF(Anlagenbewegungsdaten!$B:$B,A1568,Anlagenbewegungsdaten!D:D)),3)</f>
        <v>0</v>
      </c>
      <c r="J1568" s="333" t="s">
        <v>5179</v>
      </c>
      <c r="K1568" s="333" t="s">
        <v>5193</v>
      </c>
      <c r="L1568" s="510">
        <v>18.14</v>
      </c>
      <c r="M1568" s="330">
        <f>ROUND(SUMIF(Anlagenbewegungsdaten_AV!B:B,A1568,Anlagenbewegungsdaten_AV!C:C),3)</f>
        <v>0</v>
      </c>
      <c r="N1568" s="328">
        <f>IF(ISBLANK(L1568),ROUND(SUMIF(Anlagenbewegungsdaten_AV!B:B,A1568,Anlagenbewegungsdaten_AV!D:D),2),ROUND(M1568*L1568%,2))</f>
        <v>0</v>
      </c>
      <c r="O1568" s="328">
        <f>ROUND(N1568-SUMIF(Anlagenbewegungsdaten_AV!B:B,A1568,Anlagenbewegungsdaten_AV!D:D),3)</f>
        <v>0</v>
      </c>
    </row>
    <row r="1569" spans="1:15" ht="15" customHeight="1" x14ac:dyDescent="0.25">
      <c r="A1569" s="261" t="s">
        <v>395</v>
      </c>
      <c r="B1569" s="172" t="s">
        <v>2108</v>
      </c>
      <c r="C1569" s="172" t="s">
        <v>4045</v>
      </c>
      <c r="D1569" s="172" t="s">
        <v>1609</v>
      </c>
      <c r="E1569" s="172" t="s">
        <v>1560</v>
      </c>
      <c r="F1569" s="287">
        <v>23.67</v>
      </c>
      <c r="G1569" s="331">
        <f>ROUND(SUMIF(Anlagenbewegungsdaten!B:B,A1569,Anlagenbewegungsdaten!C:C),3)</f>
        <v>0</v>
      </c>
      <c r="H1569" s="332">
        <f>IF(ISBLANK(F1569),ROUND(SUMIF(Anlagenbewegungsdaten!B:B,A1569,Anlagenbewegungsdaten!D:D),2),ROUND(G1569*F1569%,2))</f>
        <v>0</v>
      </c>
      <c r="I1569" s="332">
        <f>ROUND((H1569-SUMIF(Anlagenbewegungsdaten!$B:$B,A1569,Anlagenbewegungsdaten!D:D)),3)</f>
        <v>0</v>
      </c>
      <c r="J1569" s="333" t="s">
        <v>5179</v>
      </c>
      <c r="K1569" s="333" t="s">
        <v>5193</v>
      </c>
      <c r="L1569" s="510">
        <v>18.940000000000001</v>
      </c>
      <c r="M1569" s="330">
        <f>ROUND(SUMIF(Anlagenbewegungsdaten_AV!B:B,A1569,Anlagenbewegungsdaten_AV!C:C),3)</f>
        <v>0</v>
      </c>
      <c r="N1569" s="328">
        <f>IF(ISBLANK(L1569),ROUND(SUMIF(Anlagenbewegungsdaten_AV!B:B,A1569,Anlagenbewegungsdaten_AV!D:D),2),ROUND(M1569*L1569%,2))</f>
        <v>0</v>
      </c>
      <c r="O1569" s="328">
        <f>ROUND(N1569-SUMIF(Anlagenbewegungsdaten_AV!B:B,A1569,Anlagenbewegungsdaten_AV!D:D),3)</f>
        <v>0</v>
      </c>
    </row>
    <row r="1570" spans="1:15" ht="15" customHeight="1" x14ac:dyDescent="0.25">
      <c r="A1570" s="261" t="s">
        <v>396</v>
      </c>
      <c r="B1570" s="172" t="s">
        <v>2108</v>
      </c>
      <c r="C1570" s="172" t="s">
        <v>4045</v>
      </c>
      <c r="D1570" s="172" t="s">
        <v>1611</v>
      </c>
      <c r="E1570" s="172" t="s">
        <v>1563</v>
      </c>
      <c r="F1570" s="287">
        <v>23.67</v>
      </c>
      <c r="G1570" s="331">
        <f>ROUND(SUMIF(Anlagenbewegungsdaten!B:B,A1570,Anlagenbewegungsdaten!C:C),3)</f>
        <v>0</v>
      </c>
      <c r="H1570" s="332">
        <f>IF(ISBLANK(F1570),ROUND(SUMIF(Anlagenbewegungsdaten!B:B,A1570,Anlagenbewegungsdaten!D:D),2),ROUND(G1570*F1570%,2))</f>
        <v>0</v>
      </c>
      <c r="I1570" s="332">
        <f>ROUND((H1570-SUMIF(Anlagenbewegungsdaten!$B:$B,A1570,Anlagenbewegungsdaten!D:D)),3)</f>
        <v>0</v>
      </c>
      <c r="J1570" s="333" t="s">
        <v>5179</v>
      </c>
      <c r="K1570" s="333" t="s">
        <v>5193</v>
      </c>
      <c r="L1570" s="510">
        <v>18.940000000000001</v>
      </c>
      <c r="M1570" s="330">
        <f>ROUND(SUMIF(Anlagenbewegungsdaten_AV!B:B,A1570,Anlagenbewegungsdaten_AV!C:C),3)</f>
        <v>0</v>
      </c>
      <c r="N1570" s="328">
        <f>IF(ISBLANK(L1570),ROUND(SUMIF(Anlagenbewegungsdaten_AV!B:B,A1570,Anlagenbewegungsdaten_AV!D:D),2),ROUND(M1570*L1570%,2))</f>
        <v>0</v>
      </c>
      <c r="O1570" s="328">
        <f>ROUND(N1570-SUMIF(Anlagenbewegungsdaten_AV!B:B,A1570,Anlagenbewegungsdaten_AV!D:D),3)</f>
        <v>0</v>
      </c>
    </row>
    <row r="1571" spans="1:15" ht="15" customHeight="1" x14ac:dyDescent="0.25">
      <c r="A1571" s="261" t="s">
        <v>2850</v>
      </c>
      <c r="B1571" s="172" t="s">
        <v>2108</v>
      </c>
      <c r="C1571" s="172" t="s">
        <v>4045</v>
      </c>
      <c r="D1571" s="172" t="s">
        <v>2592</v>
      </c>
      <c r="E1571" s="172" t="s">
        <v>2576</v>
      </c>
      <c r="F1571" s="287">
        <v>23.64</v>
      </c>
      <c r="G1571" s="331">
        <f>ROUND(SUMIF(Anlagenbewegungsdaten!B:B,A1571,Anlagenbewegungsdaten!C:C),3)</f>
        <v>0</v>
      </c>
      <c r="H1571" s="332">
        <f>IF(ISBLANK(F1571),ROUND(SUMIF(Anlagenbewegungsdaten!B:B,A1571,Anlagenbewegungsdaten!D:D),2),ROUND(G1571*F1571%,2))</f>
        <v>0</v>
      </c>
      <c r="I1571" s="332">
        <f>ROUND((H1571-SUMIF(Anlagenbewegungsdaten!$B:$B,A1571,Anlagenbewegungsdaten!D:D)),3)</f>
        <v>0</v>
      </c>
      <c r="J1571" s="333" t="s">
        <v>5179</v>
      </c>
      <c r="K1571" s="333" t="s">
        <v>5193</v>
      </c>
      <c r="L1571" s="510">
        <v>18.91</v>
      </c>
      <c r="M1571" s="330">
        <f>ROUND(SUMIF(Anlagenbewegungsdaten_AV!B:B,A1571,Anlagenbewegungsdaten_AV!C:C),3)</f>
        <v>0</v>
      </c>
      <c r="N1571" s="328">
        <f>IF(ISBLANK(L1571),ROUND(SUMIF(Anlagenbewegungsdaten_AV!B:B,A1571,Anlagenbewegungsdaten_AV!D:D),2),ROUND(M1571*L1571%,2))</f>
        <v>0</v>
      </c>
      <c r="O1571" s="328">
        <f>ROUND(N1571-SUMIF(Anlagenbewegungsdaten_AV!B:B,A1571,Anlagenbewegungsdaten_AV!D:D),3)</f>
        <v>0</v>
      </c>
    </row>
    <row r="1572" spans="1:15" ht="15" customHeight="1" x14ac:dyDescent="0.25">
      <c r="A1572" s="261" t="s">
        <v>3594</v>
      </c>
      <c r="B1572" s="172" t="s">
        <v>2108</v>
      </c>
      <c r="C1572" s="172" t="s">
        <v>4045</v>
      </c>
      <c r="D1572" s="172" t="s">
        <v>3336</v>
      </c>
      <c r="E1572" s="172" t="s">
        <v>3320</v>
      </c>
      <c r="F1572" s="287">
        <v>23.61</v>
      </c>
      <c r="G1572" s="331">
        <f>ROUND(SUMIF(Anlagenbewegungsdaten!B:B,A1572,Anlagenbewegungsdaten!C:C),3)</f>
        <v>0</v>
      </c>
      <c r="H1572" s="332">
        <f>IF(ISBLANK(F1572),ROUND(SUMIF(Anlagenbewegungsdaten!B:B,A1572,Anlagenbewegungsdaten!D:D),2),ROUND(G1572*F1572%,2))</f>
        <v>0</v>
      </c>
      <c r="I1572" s="332">
        <f>ROUND((H1572-SUMIF(Anlagenbewegungsdaten!$B:$B,A1572,Anlagenbewegungsdaten!D:D)),3)</f>
        <v>0</v>
      </c>
      <c r="J1572" s="333" t="s">
        <v>5179</v>
      </c>
      <c r="K1572" s="333" t="s">
        <v>5193</v>
      </c>
      <c r="L1572" s="510">
        <v>18.89</v>
      </c>
      <c r="M1572" s="330">
        <f>ROUND(SUMIF(Anlagenbewegungsdaten_AV!B:B,A1572,Anlagenbewegungsdaten_AV!C:C),3)</f>
        <v>0</v>
      </c>
      <c r="N1572" s="328">
        <f>IF(ISBLANK(L1572),ROUND(SUMIF(Anlagenbewegungsdaten_AV!B:B,A1572,Anlagenbewegungsdaten_AV!D:D),2),ROUND(M1572*L1572%,2))</f>
        <v>0</v>
      </c>
      <c r="O1572" s="328">
        <f>ROUND(N1572-SUMIF(Anlagenbewegungsdaten_AV!B:B,A1572,Anlagenbewegungsdaten_AV!D:D),3)</f>
        <v>0</v>
      </c>
    </row>
    <row r="1573" spans="1:15" ht="15" customHeight="1" x14ac:dyDescent="0.25">
      <c r="A1573" s="273" t="s">
        <v>4369</v>
      </c>
      <c r="B1573" s="191" t="s">
        <v>2108</v>
      </c>
      <c r="C1573" s="191" t="s">
        <v>4045</v>
      </c>
      <c r="D1573" s="191" t="s">
        <v>4109</v>
      </c>
      <c r="E1573" s="191" t="s">
        <v>4093</v>
      </c>
      <c r="F1573" s="288">
        <v>23.58</v>
      </c>
      <c r="G1573" s="331">
        <f>ROUND(SUMIF(Anlagenbewegungsdaten!B:B,A1573,Anlagenbewegungsdaten!C:C),3)</f>
        <v>0</v>
      </c>
      <c r="H1573" s="332">
        <f>IF(ISBLANK(F1573),ROUND(SUMIF(Anlagenbewegungsdaten!B:B,A1573,Anlagenbewegungsdaten!D:D),2),ROUND(G1573*F1573%,2))</f>
        <v>0</v>
      </c>
      <c r="I1573" s="332">
        <f>ROUND((H1573-SUMIF(Anlagenbewegungsdaten!$B:$B,A1573,Anlagenbewegungsdaten!D:D)),3)</f>
        <v>0</v>
      </c>
      <c r="J1573" s="333" t="s">
        <v>5179</v>
      </c>
      <c r="K1573" s="333" t="s">
        <v>5193</v>
      </c>
      <c r="L1573" s="510">
        <v>18.86</v>
      </c>
      <c r="M1573" s="330">
        <f>ROUND(SUMIF(Anlagenbewegungsdaten_AV!B:B,A1573,Anlagenbewegungsdaten_AV!C:C),3)</f>
        <v>0</v>
      </c>
      <c r="N1573" s="328">
        <f>IF(ISBLANK(L1573),ROUND(SUMIF(Anlagenbewegungsdaten_AV!B:B,A1573,Anlagenbewegungsdaten_AV!D:D),2),ROUND(M1573*L1573%,2))</f>
        <v>0</v>
      </c>
      <c r="O1573" s="328">
        <f>ROUND(N1573-SUMIF(Anlagenbewegungsdaten_AV!B:B,A1573,Anlagenbewegungsdaten_AV!D:D),3)</f>
        <v>0</v>
      </c>
    </row>
    <row r="1574" spans="1:15" ht="15" customHeight="1" x14ac:dyDescent="0.25">
      <c r="A1574" s="261" t="s">
        <v>397</v>
      </c>
      <c r="B1574" s="172" t="s">
        <v>2108</v>
      </c>
      <c r="C1574" s="172" t="s">
        <v>4045</v>
      </c>
      <c r="D1574" s="172" t="s">
        <v>1613</v>
      </c>
      <c r="E1574" s="172" t="s">
        <v>2483</v>
      </c>
      <c r="F1574" s="287">
        <v>21.67</v>
      </c>
      <c r="G1574" s="331">
        <f>ROUND(SUMIF(Anlagenbewegungsdaten!B:B,A1574,Anlagenbewegungsdaten!C:C),3)</f>
        <v>0</v>
      </c>
      <c r="H1574" s="332">
        <f>IF(ISBLANK(F1574),ROUND(SUMIF(Anlagenbewegungsdaten!B:B,A1574,Anlagenbewegungsdaten!D:D),2),ROUND(G1574*F1574%,2))</f>
        <v>0</v>
      </c>
      <c r="I1574" s="332">
        <f>ROUND((H1574-SUMIF(Anlagenbewegungsdaten!$B:$B,A1574,Anlagenbewegungsdaten!D:D)),3)</f>
        <v>0</v>
      </c>
      <c r="J1574" s="333" t="s">
        <v>5179</v>
      </c>
      <c r="K1574" s="333" t="s">
        <v>5193</v>
      </c>
      <c r="L1574" s="510">
        <v>17.34</v>
      </c>
      <c r="M1574" s="330">
        <f>ROUND(SUMIF(Anlagenbewegungsdaten_AV!B:B,A1574,Anlagenbewegungsdaten_AV!C:C),3)</f>
        <v>0</v>
      </c>
      <c r="N1574" s="328">
        <f>IF(ISBLANK(L1574),ROUND(SUMIF(Anlagenbewegungsdaten_AV!B:B,A1574,Anlagenbewegungsdaten_AV!D:D),2),ROUND(M1574*L1574%,2))</f>
        <v>0</v>
      </c>
      <c r="O1574" s="328">
        <f>ROUND(N1574-SUMIF(Anlagenbewegungsdaten_AV!B:B,A1574,Anlagenbewegungsdaten_AV!D:D),3)</f>
        <v>0</v>
      </c>
    </row>
    <row r="1575" spans="1:15" ht="15" customHeight="1" x14ac:dyDescent="0.25">
      <c r="A1575" s="261" t="s">
        <v>398</v>
      </c>
      <c r="B1575" s="172" t="s">
        <v>2108</v>
      </c>
      <c r="C1575" s="172" t="s">
        <v>4045</v>
      </c>
      <c r="D1575" s="172" t="s">
        <v>53</v>
      </c>
      <c r="E1575" s="172" t="s">
        <v>2486</v>
      </c>
      <c r="F1575" s="287">
        <v>23.67</v>
      </c>
      <c r="G1575" s="331">
        <f>ROUND(SUMIF(Anlagenbewegungsdaten!B:B,A1575,Anlagenbewegungsdaten!C:C),3)</f>
        <v>0</v>
      </c>
      <c r="H1575" s="332">
        <f>IF(ISBLANK(F1575),ROUND(SUMIF(Anlagenbewegungsdaten!B:B,A1575,Anlagenbewegungsdaten!D:D),2),ROUND(G1575*F1575%,2))</f>
        <v>0</v>
      </c>
      <c r="I1575" s="332">
        <f>ROUND((H1575-SUMIF(Anlagenbewegungsdaten!$B:$B,A1575,Anlagenbewegungsdaten!D:D)),3)</f>
        <v>0</v>
      </c>
      <c r="J1575" s="333" t="s">
        <v>5179</v>
      </c>
      <c r="K1575" s="333" t="s">
        <v>5193</v>
      </c>
      <c r="L1575" s="510">
        <v>18.940000000000001</v>
      </c>
      <c r="M1575" s="330">
        <f>ROUND(SUMIF(Anlagenbewegungsdaten_AV!B:B,A1575,Anlagenbewegungsdaten_AV!C:C),3)</f>
        <v>0</v>
      </c>
      <c r="N1575" s="328">
        <f>IF(ISBLANK(L1575),ROUND(SUMIF(Anlagenbewegungsdaten_AV!B:B,A1575,Anlagenbewegungsdaten_AV!D:D),2),ROUND(M1575*L1575%,2))</f>
        <v>0</v>
      </c>
      <c r="O1575" s="328">
        <f>ROUND(N1575-SUMIF(Anlagenbewegungsdaten_AV!B:B,A1575,Anlagenbewegungsdaten_AV!D:D),3)</f>
        <v>0</v>
      </c>
    </row>
    <row r="1576" spans="1:15" ht="15" customHeight="1" x14ac:dyDescent="0.25">
      <c r="A1576" s="261" t="s">
        <v>399</v>
      </c>
      <c r="B1576" s="172" t="s">
        <v>2108</v>
      </c>
      <c r="C1576" s="172" t="s">
        <v>4045</v>
      </c>
      <c r="D1576" s="182" t="s">
        <v>1615</v>
      </c>
      <c r="E1576" s="172" t="s">
        <v>1560</v>
      </c>
      <c r="F1576" s="287">
        <v>24.67</v>
      </c>
      <c r="G1576" s="331">
        <f>ROUND(SUMIF(Anlagenbewegungsdaten!B:B,A1576,Anlagenbewegungsdaten!C:C),3)</f>
        <v>0</v>
      </c>
      <c r="H1576" s="332">
        <f>IF(ISBLANK(F1576),ROUND(SUMIF(Anlagenbewegungsdaten!B:B,A1576,Anlagenbewegungsdaten!D:D),2),ROUND(G1576*F1576%,2))</f>
        <v>0</v>
      </c>
      <c r="I1576" s="332">
        <f>ROUND((H1576-SUMIF(Anlagenbewegungsdaten!$B:$B,A1576,Anlagenbewegungsdaten!D:D)),3)</f>
        <v>0</v>
      </c>
      <c r="J1576" s="333" t="s">
        <v>5179</v>
      </c>
      <c r="K1576" s="333" t="s">
        <v>5193</v>
      </c>
      <c r="L1576" s="510">
        <v>19.739999999999998</v>
      </c>
      <c r="M1576" s="330">
        <f>ROUND(SUMIF(Anlagenbewegungsdaten_AV!B:B,A1576,Anlagenbewegungsdaten_AV!C:C),3)</f>
        <v>0</v>
      </c>
      <c r="N1576" s="328">
        <f>IF(ISBLANK(L1576),ROUND(SUMIF(Anlagenbewegungsdaten_AV!B:B,A1576,Anlagenbewegungsdaten_AV!D:D),2),ROUND(M1576*L1576%,2))</f>
        <v>0</v>
      </c>
      <c r="O1576" s="328">
        <f>ROUND(N1576-SUMIF(Anlagenbewegungsdaten_AV!B:B,A1576,Anlagenbewegungsdaten_AV!D:D),3)</f>
        <v>0</v>
      </c>
    </row>
    <row r="1577" spans="1:15" ht="15" customHeight="1" x14ac:dyDescent="0.25">
      <c r="A1577" s="261" t="s">
        <v>400</v>
      </c>
      <c r="B1577" s="172" t="s">
        <v>2108</v>
      </c>
      <c r="C1577" s="172" t="s">
        <v>4045</v>
      </c>
      <c r="D1577" s="172" t="s">
        <v>1617</v>
      </c>
      <c r="E1577" s="172" t="s">
        <v>1563</v>
      </c>
      <c r="F1577" s="287">
        <v>24.67</v>
      </c>
      <c r="G1577" s="331">
        <f>ROUND(SUMIF(Anlagenbewegungsdaten!B:B,A1577,Anlagenbewegungsdaten!C:C),3)</f>
        <v>0</v>
      </c>
      <c r="H1577" s="332">
        <f>IF(ISBLANK(F1577),ROUND(SUMIF(Anlagenbewegungsdaten!B:B,A1577,Anlagenbewegungsdaten!D:D),2),ROUND(G1577*F1577%,2))</f>
        <v>0</v>
      </c>
      <c r="I1577" s="332">
        <f>ROUND((H1577-SUMIF(Anlagenbewegungsdaten!$B:$B,A1577,Anlagenbewegungsdaten!D:D)),3)</f>
        <v>0</v>
      </c>
      <c r="J1577" s="333" t="s">
        <v>5179</v>
      </c>
      <c r="K1577" s="333" t="s">
        <v>5193</v>
      </c>
      <c r="L1577" s="510">
        <v>19.739999999999998</v>
      </c>
      <c r="M1577" s="330">
        <f>ROUND(SUMIF(Anlagenbewegungsdaten_AV!B:B,A1577,Anlagenbewegungsdaten_AV!C:C),3)</f>
        <v>0</v>
      </c>
      <c r="N1577" s="328">
        <f>IF(ISBLANK(L1577),ROUND(SUMIF(Anlagenbewegungsdaten_AV!B:B,A1577,Anlagenbewegungsdaten_AV!D:D),2),ROUND(M1577*L1577%,2))</f>
        <v>0</v>
      </c>
      <c r="O1577" s="328">
        <f>ROUND(N1577-SUMIF(Anlagenbewegungsdaten_AV!B:B,A1577,Anlagenbewegungsdaten_AV!D:D),3)</f>
        <v>0</v>
      </c>
    </row>
    <row r="1578" spans="1:15" ht="15" customHeight="1" x14ac:dyDescent="0.25">
      <c r="A1578" s="261" t="s">
        <v>2851</v>
      </c>
      <c r="B1578" s="172" t="s">
        <v>2108</v>
      </c>
      <c r="C1578" s="172" t="s">
        <v>4045</v>
      </c>
      <c r="D1578" s="172" t="s">
        <v>2594</v>
      </c>
      <c r="E1578" s="172" t="s">
        <v>2576</v>
      </c>
      <c r="F1578" s="287">
        <v>24.64</v>
      </c>
      <c r="G1578" s="331">
        <f>ROUND(SUMIF(Anlagenbewegungsdaten!B:B,A1578,Anlagenbewegungsdaten!C:C),3)</f>
        <v>0</v>
      </c>
      <c r="H1578" s="332">
        <f>IF(ISBLANK(F1578),ROUND(SUMIF(Anlagenbewegungsdaten!B:B,A1578,Anlagenbewegungsdaten!D:D),2),ROUND(G1578*F1578%,2))</f>
        <v>0</v>
      </c>
      <c r="I1578" s="332">
        <f>ROUND((H1578-SUMIF(Anlagenbewegungsdaten!$B:$B,A1578,Anlagenbewegungsdaten!D:D)),3)</f>
        <v>0</v>
      </c>
      <c r="J1578" s="333" t="s">
        <v>5179</v>
      </c>
      <c r="K1578" s="333" t="s">
        <v>5193</v>
      </c>
      <c r="L1578" s="510">
        <v>19.71</v>
      </c>
      <c r="M1578" s="330">
        <f>ROUND(SUMIF(Anlagenbewegungsdaten_AV!B:B,A1578,Anlagenbewegungsdaten_AV!C:C),3)</f>
        <v>0</v>
      </c>
      <c r="N1578" s="328">
        <f>IF(ISBLANK(L1578),ROUND(SUMIF(Anlagenbewegungsdaten_AV!B:B,A1578,Anlagenbewegungsdaten_AV!D:D),2),ROUND(M1578*L1578%,2))</f>
        <v>0</v>
      </c>
      <c r="O1578" s="328">
        <f>ROUND(N1578-SUMIF(Anlagenbewegungsdaten_AV!B:B,A1578,Anlagenbewegungsdaten_AV!D:D),3)</f>
        <v>0</v>
      </c>
    </row>
    <row r="1579" spans="1:15" ht="15" customHeight="1" x14ac:dyDescent="0.25">
      <c r="A1579" s="261" t="s">
        <v>3595</v>
      </c>
      <c r="B1579" s="172" t="s">
        <v>2108</v>
      </c>
      <c r="C1579" s="172" t="s">
        <v>4045</v>
      </c>
      <c r="D1579" s="172" t="s">
        <v>3338</v>
      </c>
      <c r="E1579" s="172" t="s">
        <v>3320</v>
      </c>
      <c r="F1579" s="287">
        <v>24.61</v>
      </c>
      <c r="G1579" s="331">
        <f>ROUND(SUMIF(Anlagenbewegungsdaten!B:B,A1579,Anlagenbewegungsdaten!C:C),3)</f>
        <v>0</v>
      </c>
      <c r="H1579" s="332">
        <f>IF(ISBLANK(F1579),ROUND(SUMIF(Anlagenbewegungsdaten!B:B,A1579,Anlagenbewegungsdaten!D:D),2),ROUND(G1579*F1579%,2))</f>
        <v>0</v>
      </c>
      <c r="I1579" s="332">
        <f>ROUND((H1579-SUMIF(Anlagenbewegungsdaten!$B:$B,A1579,Anlagenbewegungsdaten!D:D)),3)</f>
        <v>0</v>
      </c>
      <c r="J1579" s="333" t="s">
        <v>5179</v>
      </c>
      <c r="K1579" s="333" t="s">
        <v>5193</v>
      </c>
      <c r="L1579" s="510">
        <v>19.690000000000001</v>
      </c>
      <c r="M1579" s="330">
        <f>ROUND(SUMIF(Anlagenbewegungsdaten_AV!B:B,A1579,Anlagenbewegungsdaten_AV!C:C),3)</f>
        <v>0</v>
      </c>
      <c r="N1579" s="328">
        <f>IF(ISBLANK(L1579),ROUND(SUMIF(Anlagenbewegungsdaten_AV!B:B,A1579,Anlagenbewegungsdaten_AV!D:D),2),ROUND(M1579*L1579%,2))</f>
        <v>0</v>
      </c>
      <c r="O1579" s="328">
        <f>ROUND(N1579-SUMIF(Anlagenbewegungsdaten_AV!B:B,A1579,Anlagenbewegungsdaten_AV!D:D),3)</f>
        <v>0</v>
      </c>
    </row>
    <row r="1580" spans="1:15" ht="15" customHeight="1" x14ac:dyDescent="0.25">
      <c r="A1580" s="273" t="s">
        <v>4370</v>
      </c>
      <c r="B1580" s="191" t="s">
        <v>2108</v>
      </c>
      <c r="C1580" s="191" t="s">
        <v>4045</v>
      </c>
      <c r="D1580" s="191" t="s">
        <v>4111</v>
      </c>
      <c r="E1580" s="191" t="s">
        <v>4093</v>
      </c>
      <c r="F1580" s="288">
        <v>24.58</v>
      </c>
      <c r="G1580" s="331">
        <f>ROUND(SUMIF(Anlagenbewegungsdaten!B:B,A1580,Anlagenbewegungsdaten!C:C),3)</f>
        <v>0</v>
      </c>
      <c r="H1580" s="332">
        <f>IF(ISBLANK(F1580),ROUND(SUMIF(Anlagenbewegungsdaten!B:B,A1580,Anlagenbewegungsdaten!D:D),2),ROUND(G1580*F1580%,2))</f>
        <v>0</v>
      </c>
      <c r="I1580" s="332">
        <f>ROUND((H1580-SUMIF(Anlagenbewegungsdaten!$B:$B,A1580,Anlagenbewegungsdaten!D:D)),3)</f>
        <v>0</v>
      </c>
      <c r="J1580" s="333" t="s">
        <v>5179</v>
      </c>
      <c r="K1580" s="333" t="s">
        <v>5193</v>
      </c>
      <c r="L1580" s="510">
        <v>19.66</v>
      </c>
      <c r="M1580" s="330">
        <f>ROUND(SUMIF(Anlagenbewegungsdaten_AV!B:B,A1580,Anlagenbewegungsdaten_AV!C:C),3)</f>
        <v>0</v>
      </c>
      <c r="N1580" s="328">
        <f>IF(ISBLANK(L1580),ROUND(SUMIF(Anlagenbewegungsdaten_AV!B:B,A1580,Anlagenbewegungsdaten_AV!D:D),2),ROUND(M1580*L1580%,2))</f>
        <v>0</v>
      </c>
      <c r="O1580" s="328">
        <f>ROUND(N1580-SUMIF(Anlagenbewegungsdaten_AV!B:B,A1580,Anlagenbewegungsdaten_AV!D:D),3)</f>
        <v>0</v>
      </c>
    </row>
    <row r="1581" spans="1:15" ht="15" customHeight="1" x14ac:dyDescent="0.25">
      <c r="A1581" s="261" t="s">
        <v>401</v>
      </c>
      <c r="B1581" s="172" t="s">
        <v>2108</v>
      </c>
      <c r="C1581" s="172" t="s">
        <v>4045</v>
      </c>
      <c r="D1581" s="172" t="s">
        <v>1619</v>
      </c>
      <c r="E1581" s="172" t="s">
        <v>2483</v>
      </c>
      <c r="F1581" s="287">
        <v>24.67</v>
      </c>
      <c r="G1581" s="331">
        <f>ROUND(SUMIF(Anlagenbewegungsdaten!B:B,A1581,Anlagenbewegungsdaten!C:C),3)</f>
        <v>0</v>
      </c>
      <c r="H1581" s="332">
        <f>IF(ISBLANK(F1581),ROUND(SUMIF(Anlagenbewegungsdaten!B:B,A1581,Anlagenbewegungsdaten!D:D),2),ROUND(G1581*F1581%,2))</f>
        <v>0</v>
      </c>
      <c r="I1581" s="332">
        <f>ROUND((H1581-SUMIF(Anlagenbewegungsdaten!$B:$B,A1581,Anlagenbewegungsdaten!D:D)),3)</f>
        <v>0</v>
      </c>
      <c r="J1581" s="333" t="s">
        <v>5179</v>
      </c>
      <c r="K1581" s="333" t="s">
        <v>5193</v>
      </c>
      <c r="L1581" s="510">
        <v>19.739999999999998</v>
      </c>
      <c r="M1581" s="330">
        <f>ROUND(SUMIF(Anlagenbewegungsdaten_AV!B:B,A1581,Anlagenbewegungsdaten_AV!C:C),3)</f>
        <v>0</v>
      </c>
      <c r="N1581" s="328">
        <f>IF(ISBLANK(L1581),ROUND(SUMIF(Anlagenbewegungsdaten_AV!B:B,A1581,Anlagenbewegungsdaten_AV!D:D),2),ROUND(M1581*L1581%,2))</f>
        <v>0</v>
      </c>
      <c r="O1581" s="328">
        <f>ROUND(N1581-SUMIF(Anlagenbewegungsdaten_AV!B:B,A1581,Anlagenbewegungsdaten_AV!D:D),3)</f>
        <v>0</v>
      </c>
    </row>
    <row r="1582" spans="1:15" ht="15" customHeight="1" x14ac:dyDescent="0.25">
      <c r="A1582" s="261" t="s">
        <v>402</v>
      </c>
      <c r="B1582" s="172" t="s">
        <v>2108</v>
      </c>
      <c r="C1582" s="172" t="s">
        <v>4045</v>
      </c>
      <c r="D1582" s="172" t="s">
        <v>58</v>
      </c>
      <c r="E1582" s="172" t="s">
        <v>2486</v>
      </c>
      <c r="F1582" s="287">
        <v>26.67</v>
      </c>
      <c r="G1582" s="331">
        <f>ROUND(SUMIF(Anlagenbewegungsdaten!B:B,A1582,Anlagenbewegungsdaten!C:C),3)</f>
        <v>0</v>
      </c>
      <c r="H1582" s="332">
        <f>IF(ISBLANK(F1582),ROUND(SUMIF(Anlagenbewegungsdaten!B:B,A1582,Anlagenbewegungsdaten!D:D),2),ROUND(G1582*F1582%,2))</f>
        <v>0</v>
      </c>
      <c r="I1582" s="332">
        <f>ROUND((H1582-SUMIF(Anlagenbewegungsdaten!$B:$B,A1582,Anlagenbewegungsdaten!D:D)),3)</f>
        <v>0</v>
      </c>
      <c r="J1582" s="333" t="s">
        <v>5179</v>
      </c>
      <c r="K1582" s="333" t="s">
        <v>5193</v>
      </c>
      <c r="L1582" s="510">
        <v>21.34</v>
      </c>
      <c r="M1582" s="330">
        <f>ROUND(SUMIF(Anlagenbewegungsdaten_AV!B:B,A1582,Anlagenbewegungsdaten_AV!C:C),3)</f>
        <v>0</v>
      </c>
      <c r="N1582" s="328">
        <f>IF(ISBLANK(L1582),ROUND(SUMIF(Anlagenbewegungsdaten_AV!B:B,A1582,Anlagenbewegungsdaten_AV!D:D),2),ROUND(M1582*L1582%,2))</f>
        <v>0</v>
      </c>
      <c r="O1582" s="328">
        <f>ROUND(N1582-SUMIF(Anlagenbewegungsdaten_AV!B:B,A1582,Anlagenbewegungsdaten_AV!D:D),3)</f>
        <v>0</v>
      </c>
    </row>
    <row r="1583" spans="1:15" ht="15" customHeight="1" x14ac:dyDescent="0.25">
      <c r="A1583" s="261" t="s">
        <v>403</v>
      </c>
      <c r="B1583" s="172" t="s">
        <v>2108</v>
      </c>
      <c r="C1583" s="172" t="s">
        <v>4045</v>
      </c>
      <c r="D1583" s="172" t="s">
        <v>1621</v>
      </c>
      <c r="E1583" s="172" t="s">
        <v>1560</v>
      </c>
      <c r="F1583" s="287">
        <v>27.67</v>
      </c>
      <c r="G1583" s="331">
        <f>ROUND(SUMIF(Anlagenbewegungsdaten!B:B,A1583,Anlagenbewegungsdaten!C:C),3)</f>
        <v>0</v>
      </c>
      <c r="H1583" s="332">
        <f>IF(ISBLANK(F1583),ROUND(SUMIF(Anlagenbewegungsdaten!B:B,A1583,Anlagenbewegungsdaten!D:D),2),ROUND(G1583*F1583%,2))</f>
        <v>0</v>
      </c>
      <c r="I1583" s="332">
        <f>ROUND((H1583-SUMIF(Anlagenbewegungsdaten!$B:$B,A1583,Anlagenbewegungsdaten!D:D)),3)</f>
        <v>0</v>
      </c>
      <c r="J1583" s="333" t="s">
        <v>5179</v>
      </c>
      <c r="K1583" s="333" t="s">
        <v>5193</v>
      </c>
      <c r="L1583" s="510">
        <v>22.14</v>
      </c>
      <c r="M1583" s="330">
        <f>ROUND(SUMIF(Anlagenbewegungsdaten_AV!B:B,A1583,Anlagenbewegungsdaten_AV!C:C),3)</f>
        <v>0</v>
      </c>
      <c r="N1583" s="328">
        <f>IF(ISBLANK(L1583),ROUND(SUMIF(Anlagenbewegungsdaten_AV!B:B,A1583,Anlagenbewegungsdaten_AV!D:D),2),ROUND(M1583*L1583%,2))</f>
        <v>0</v>
      </c>
      <c r="O1583" s="328">
        <f>ROUND(N1583-SUMIF(Anlagenbewegungsdaten_AV!B:B,A1583,Anlagenbewegungsdaten_AV!D:D),3)</f>
        <v>0</v>
      </c>
    </row>
    <row r="1584" spans="1:15" ht="15" customHeight="1" x14ac:dyDescent="0.25">
      <c r="A1584" s="261" t="s">
        <v>404</v>
      </c>
      <c r="B1584" s="172" t="s">
        <v>2108</v>
      </c>
      <c r="C1584" s="172" t="s">
        <v>4045</v>
      </c>
      <c r="D1584" s="172" t="s">
        <v>1623</v>
      </c>
      <c r="E1584" s="172" t="s">
        <v>1563</v>
      </c>
      <c r="F1584" s="287">
        <v>27.67</v>
      </c>
      <c r="G1584" s="331">
        <f>ROUND(SUMIF(Anlagenbewegungsdaten!B:B,A1584,Anlagenbewegungsdaten!C:C),3)</f>
        <v>0</v>
      </c>
      <c r="H1584" s="332">
        <f>IF(ISBLANK(F1584),ROUND(SUMIF(Anlagenbewegungsdaten!B:B,A1584,Anlagenbewegungsdaten!D:D),2),ROUND(G1584*F1584%,2))</f>
        <v>0</v>
      </c>
      <c r="I1584" s="332">
        <f>ROUND((H1584-SUMIF(Anlagenbewegungsdaten!$B:$B,A1584,Anlagenbewegungsdaten!D:D)),3)</f>
        <v>0</v>
      </c>
      <c r="J1584" s="333" t="s">
        <v>5179</v>
      </c>
      <c r="K1584" s="333" t="s">
        <v>5193</v>
      </c>
      <c r="L1584" s="510">
        <v>22.14</v>
      </c>
      <c r="M1584" s="330">
        <f>ROUND(SUMIF(Anlagenbewegungsdaten_AV!B:B,A1584,Anlagenbewegungsdaten_AV!C:C),3)</f>
        <v>0</v>
      </c>
      <c r="N1584" s="328">
        <f>IF(ISBLANK(L1584),ROUND(SUMIF(Anlagenbewegungsdaten_AV!B:B,A1584,Anlagenbewegungsdaten_AV!D:D),2),ROUND(M1584*L1584%,2))</f>
        <v>0</v>
      </c>
      <c r="O1584" s="328">
        <f>ROUND(N1584-SUMIF(Anlagenbewegungsdaten_AV!B:B,A1584,Anlagenbewegungsdaten_AV!D:D),3)</f>
        <v>0</v>
      </c>
    </row>
    <row r="1585" spans="1:15" ht="15" customHeight="1" x14ac:dyDescent="0.25">
      <c r="A1585" s="261" t="s">
        <v>2852</v>
      </c>
      <c r="B1585" s="172" t="s">
        <v>2108</v>
      </c>
      <c r="C1585" s="172" t="s">
        <v>4045</v>
      </c>
      <c r="D1585" s="172" t="s">
        <v>2596</v>
      </c>
      <c r="E1585" s="172" t="s">
        <v>2576</v>
      </c>
      <c r="F1585" s="287">
        <v>27.64</v>
      </c>
      <c r="G1585" s="331">
        <f>ROUND(SUMIF(Anlagenbewegungsdaten!B:B,A1585,Anlagenbewegungsdaten!C:C),3)</f>
        <v>0</v>
      </c>
      <c r="H1585" s="332">
        <f>IF(ISBLANK(F1585),ROUND(SUMIF(Anlagenbewegungsdaten!B:B,A1585,Anlagenbewegungsdaten!D:D),2),ROUND(G1585*F1585%,2))</f>
        <v>0</v>
      </c>
      <c r="I1585" s="332">
        <f>ROUND((H1585-SUMIF(Anlagenbewegungsdaten!$B:$B,A1585,Anlagenbewegungsdaten!D:D)),3)</f>
        <v>0</v>
      </c>
      <c r="J1585" s="333" t="s">
        <v>5179</v>
      </c>
      <c r="K1585" s="333" t="s">
        <v>5193</v>
      </c>
      <c r="L1585" s="510">
        <v>22.11</v>
      </c>
      <c r="M1585" s="330">
        <f>ROUND(SUMIF(Anlagenbewegungsdaten_AV!B:B,A1585,Anlagenbewegungsdaten_AV!C:C),3)</f>
        <v>0</v>
      </c>
      <c r="N1585" s="328">
        <f>IF(ISBLANK(L1585),ROUND(SUMIF(Anlagenbewegungsdaten_AV!B:B,A1585,Anlagenbewegungsdaten_AV!D:D),2),ROUND(M1585*L1585%,2))</f>
        <v>0</v>
      </c>
      <c r="O1585" s="328">
        <f>ROUND(N1585-SUMIF(Anlagenbewegungsdaten_AV!B:B,A1585,Anlagenbewegungsdaten_AV!D:D),3)</f>
        <v>0</v>
      </c>
    </row>
    <row r="1586" spans="1:15" ht="15" customHeight="1" x14ac:dyDescent="0.25">
      <c r="A1586" s="261" t="s">
        <v>3596</v>
      </c>
      <c r="B1586" s="172" t="s">
        <v>2108</v>
      </c>
      <c r="C1586" s="172" t="s">
        <v>4045</v>
      </c>
      <c r="D1586" s="172" t="s">
        <v>3340</v>
      </c>
      <c r="E1586" s="172" t="s">
        <v>3320</v>
      </c>
      <c r="F1586" s="287">
        <v>27.61</v>
      </c>
      <c r="G1586" s="331">
        <f>ROUND(SUMIF(Anlagenbewegungsdaten!B:B,A1586,Anlagenbewegungsdaten!C:C),3)</f>
        <v>0</v>
      </c>
      <c r="H1586" s="332">
        <f>IF(ISBLANK(F1586),ROUND(SUMIF(Anlagenbewegungsdaten!B:B,A1586,Anlagenbewegungsdaten!D:D),2),ROUND(G1586*F1586%,2))</f>
        <v>0</v>
      </c>
      <c r="I1586" s="332">
        <f>ROUND((H1586-SUMIF(Anlagenbewegungsdaten!$B:$B,A1586,Anlagenbewegungsdaten!D:D)),3)</f>
        <v>0</v>
      </c>
      <c r="J1586" s="333" t="s">
        <v>5179</v>
      </c>
      <c r="K1586" s="333" t="s">
        <v>5193</v>
      </c>
      <c r="L1586" s="510">
        <v>22.09</v>
      </c>
      <c r="M1586" s="330">
        <f>ROUND(SUMIF(Anlagenbewegungsdaten_AV!B:B,A1586,Anlagenbewegungsdaten_AV!C:C),3)</f>
        <v>0</v>
      </c>
      <c r="N1586" s="328">
        <f>IF(ISBLANK(L1586),ROUND(SUMIF(Anlagenbewegungsdaten_AV!B:B,A1586,Anlagenbewegungsdaten_AV!D:D),2),ROUND(M1586*L1586%,2))</f>
        <v>0</v>
      </c>
      <c r="O1586" s="328">
        <f>ROUND(N1586-SUMIF(Anlagenbewegungsdaten_AV!B:B,A1586,Anlagenbewegungsdaten_AV!D:D),3)</f>
        <v>0</v>
      </c>
    </row>
    <row r="1587" spans="1:15" ht="15" customHeight="1" x14ac:dyDescent="0.25">
      <c r="A1587" s="273" t="s">
        <v>4371</v>
      </c>
      <c r="B1587" s="191" t="s">
        <v>2108</v>
      </c>
      <c r="C1587" s="191" t="s">
        <v>4045</v>
      </c>
      <c r="D1587" s="191" t="s">
        <v>4113</v>
      </c>
      <c r="E1587" s="191" t="s">
        <v>4093</v>
      </c>
      <c r="F1587" s="288">
        <v>27.58</v>
      </c>
      <c r="G1587" s="331">
        <f>ROUND(SUMIF(Anlagenbewegungsdaten!B:B,A1587,Anlagenbewegungsdaten!C:C),3)</f>
        <v>0</v>
      </c>
      <c r="H1587" s="332">
        <f>IF(ISBLANK(F1587),ROUND(SUMIF(Anlagenbewegungsdaten!B:B,A1587,Anlagenbewegungsdaten!D:D),2),ROUND(G1587*F1587%,2))</f>
        <v>0</v>
      </c>
      <c r="I1587" s="332">
        <f>ROUND((H1587-SUMIF(Anlagenbewegungsdaten!$B:$B,A1587,Anlagenbewegungsdaten!D:D)),3)</f>
        <v>0</v>
      </c>
      <c r="J1587" s="333" t="s">
        <v>5179</v>
      </c>
      <c r="K1587" s="333" t="s">
        <v>5193</v>
      </c>
      <c r="L1587" s="510">
        <v>22.06</v>
      </c>
      <c r="M1587" s="330">
        <f>ROUND(SUMIF(Anlagenbewegungsdaten_AV!B:B,A1587,Anlagenbewegungsdaten_AV!C:C),3)</f>
        <v>0</v>
      </c>
      <c r="N1587" s="328">
        <f>IF(ISBLANK(L1587),ROUND(SUMIF(Anlagenbewegungsdaten_AV!B:B,A1587,Anlagenbewegungsdaten_AV!D:D),2),ROUND(M1587*L1587%,2))</f>
        <v>0</v>
      </c>
      <c r="O1587" s="328">
        <f>ROUND(N1587-SUMIF(Anlagenbewegungsdaten_AV!B:B,A1587,Anlagenbewegungsdaten_AV!D:D),3)</f>
        <v>0</v>
      </c>
    </row>
    <row r="1588" spans="1:15" ht="15" customHeight="1" x14ac:dyDescent="0.25">
      <c r="A1588" s="261" t="s">
        <v>405</v>
      </c>
      <c r="B1588" s="172" t="s">
        <v>2108</v>
      </c>
      <c r="C1588" s="172" t="s">
        <v>4045</v>
      </c>
      <c r="D1588" s="172" t="s">
        <v>1625</v>
      </c>
      <c r="E1588" s="172" t="s">
        <v>2483</v>
      </c>
      <c r="F1588" s="287">
        <v>25.67</v>
      </c>
      <c r="G1588" s="331">
        <f>ROUND(SUMIF(Anlagenbewegungsdaten!B:B,A1588,Anlagenbewegungsdaten!C:C),3)</f>
        <v>0</v>
      </c>
      <c r="H1588" s="332">
        <f>IF(ISBLANK(F1588),ROUND(SUMIF(Anlagenbewegungsdaten!B:B,A1588,Anlagenbewegungsdaten!D:D),2),ROUND(G1588*F1588%,2))</f>
        <v>0</v>
      </c>
      <c r="I1588" s="332">
        <f>ROUND((H1588-SUMIF(Anlagenbewegungsdaten!$B:$B,A1588,Anlagenbewegungsdaten!D:D)),3)</f>
        <v>0</v>
      </c>
      <c r="J1588" s="333" t="s">
        <v>5179</v>
      </c>
      <c r="K1588" s="333" t="s">
        <v>5193</v>
      </c>
      <c r="L1588" s="510">
        <v>20.54</v>
      </c>
      <c r="M1588" s="330">
        <f>ROUND(SUMIF(Anlagenbewegungsdaten_AV!B:B,A1588,Anlagenbewegungsdaten_AV!C:C),3)</f>
        <v>0</v>
      </c>
      <c r="N1588" s="328">
        <f>IF(ISBLANK(L1588),ROUND(SUMIF(Anlagenbewegungsdaten_AV!B:B,A1588,Anlagenbewegungsdaten_AV!D:D),2),ROUND(M1588*L1588%,2))</f>
        <v>0</v>
      </c>
      <c r="O1588" s="328">
        <f>ROUND(N1588-SUMIF(Anlagenbewegungsdaten_AV!B:B,A1588,Anlagenbewegungsdaten_AV!D:D),3)</f>
        <v>0</v>
      </c>
    </row>
    <row r="1589" spans="1:15" ht="15" customHeight="1" x14ac:dyDescent="0.25">
      <c r="A1589" s="261" t="s">
        <v>406</v>
      </c>
      <c r="B1589" s="172" t="s">
        <v>2108</v>
      </c>
      <c r="C1589" s="172" t="s">
        <v>4045</v>
      </c>
      <c r="D1589" s="172" t="s">
        <v>63</v>
      </c>
      <c r="E1589" s="172" t="s">
        <v>2486</v>
      </c>
      <c r="F1589" s="287">
        <v>27.67</v>
      </c>
      <c r="G1589" s="331">
        <f>ROUND(SUMIF(Anlagenbewegungsdaten!B:B,A1589,Anlagenbewegungsdaten!C:C),3)</f>
        <v>0</v>
      </c>
      <c r="H1589" s="332">
        <f>IF(ISBLANK(F1589),ROUND(SUMIF(Anlagenbewegungsdaten!B:B,A1589,Anlagenbewegungsdaten!D:D),2),ROUND(G1589*F1589%,2))</f>
        <v>0</v>
      </c>
      <c r="I1589" s="332">
        <f>ROUND((H1589-SUMIF(Anlagenbewegungsdaten!$B:$B,A1589,Anlagenbewegungsdaten!D:D)),3)</f>
        <v>0</v>
      </c>
      <c r="J1589" s="333" t="s">
        <v>5179</v>
      </c>
      <c r="K1589" s="333" t="s">
        <v>5193</v>
      </c>
      <c r="L1589" s="510">
        <v>22.14</v>
      </c>
      <c r="M1589" s="330">
        <f>ROUND(SUMIF(Anlagenbewegungsdaten_AV!B:B,A1589,Anlagenbewegungsdaten_AV!C:C),3)</f>
        <v>0</v>
      </c>
      <c r="N1589" s="328">
        <f>IF(ISBLANK(L1589),ROUND(SUMIF(Anlagenbewegungsdaten_AV!B:B,A1589,Anlagenbewegungsdaten_AV!D:D),2),ROUND(M1589*L1589%,2))</f>
        <v>0</v>
      </c>
      <c r="O1589" s="328">
        <f>ROUND(N1589-SUMIF(Anlagenbewegungsdaten_AV!B:B,A1589,Anlagenbewegungsdaten_AV!D:D),3)</f>
        <v>0</v>
      </c>
    </row>
    <row r="1590" spans="1:15" ht="15" customHeight="1" x14ac:dyDescent="0.25">
      <c r="A1590" s="261" t="s">
        <v>407</v>
      </c>
      <c r="B1590" s="172" t="s">
        <v>2108</v>
      </c>
      <c r="C1590" s="172" t="s">
        <v>4045</v>
      </c>
      <c r="D1590" s="182" t="s">
        <v>1627</v>
      </c>
      <c r="E1590" s="172" t="s">
        <v>1560</v>
      </c>
      <c r="F1590" s="287">
        <v>28.67</v>
      </c>
      <c r="G1590" s="331">
        <f>ROUND(SUMIF(Anlagenbewegungsdaten!B:B,A1590,Anlagenbewegungsdaten!C:C),3)</f>
        <v>0</v>
      </c>
      <c r="H1590" s="332">
        <f>IF(ISBLANK(F1590),ROUND(SUMIF(Anlagenbewegungsdaten!B:B,A1590,Anlagenbewegungsdaten!D:D),2),ROUND(G1590*F1590%,2))</f>
        <v>0</v>
      </c>
      <c r="I1590" s="332">
        <f>ROUND((H1590-SUMIF(Anlagenbewegungsdaten!$B:$B,A1590,Anlagenbewegungsdaten!D:D)),3)</f>
        <v>0</v>
      </c>
      <c r="J1590" s="333" t="s">
        <v>5179</v>
      </c>
      <c r="K1590" s="333" t="s">
        <v>5193</v>
      </c>
      <c r="L1590" s="510">
        <v>22.94</v>
      </c>
      <c r="M1590" s="330">
        <f>ROUND(SUMIF(Anlagenbewegungsdaten_AV!B:B,A1590,Anlagenbewegungsdaten_AV!C:C),3)</f>
        <v>0</v>
      </c>
      <c r="N1590" s="328">
        <f>IF(ISBLANK(L1590),ROUND(SUMIF(Anlagenbewegungsdaten_AV!B:B,A1590,Anlagenbewegungsdaten_AV!D:D),2),ROUND(M1590*L1590%,2))</f>
        <v>0</v>
      </c>
      <c r="O1590" s="328">
        <f>ROUND(N1590-SUMIF(Anlagenbewegungsdaten_AV!B:B,A1590,Anlagenbewegungsdaten_AV!D:D),3)</f>
        <v>0</v>
      </c>
    </row>
    <row r="1591" spans="1:15" ht="15" customHeight="1" x14ac:dyDescent="0.25">
      <c r="A1591" s="261" t="s">
        <v>408</v>
      </c>
      <c r="B1591" s="172" t="s">
        <v>2108</v>
      </c>
      <c r="C1591" s="172" t="s">
        <v>4045</v>
      </c>
      <c r="D1591" s="172" t="s">
        <v>1629</v>
      </c>
      <c r="E1591" s="172" t="s">
        <v>1563</v>
      </c>
      <c r="F1591" s="287">
        <v>28.67</v>
      </c>
      <c r="G1591" s="331">
        <f>ROUND(SUMIF(Anlagenbewegungsdaten!B:B,A1591,Anlagenbewegungsdaten!C:C),3)</f>
        <v>0</v>
      </c>
      <c r="H1591" s="332">
        <f>IF(ISBLANK(F1591),ROUND(SUMIF(Anlagenbewegungsdaten!B:B,A1591,Anlagenbewegungsdaten!D:D),2),ROUND(G1591*F1591%,2))</f>
        <v>0</v>
      </c>
      <c r="I1591" s="332">
        <f>ROUND((H1591-SUMIF(Anlagenbewegungsdaten!$B:$B,A1591,Anlagenbewegungsdaten!D:D)),3)</f>
        <v>0</v>
      </c>
      <c r="J1591" s="333" t="s">
        <v>5179</v>
      </c>
      <c r="K1591" s="333" t="s">
        <v>5193</v>
      </c>
      <c r="L1591" s="510">
        <v>22.94</v>
      </c>
      <c r="M1591" s="330">
        <f>ROUND(SUMIF(Anlagenbewegungsdaten_AV!B:B,A1591,Anlagenbewegungsdaten_AV!C:C),3)</f>
        <v>0</v>
      </c>
      <c r="N1591" s="328">
        <f>IF(ISBLANK(L1591),ROUND(SUMIF(Anlagenbewegungsdaten_AV!B:B,A1591,Anlagenbewegungsdaten_AV!D:D),2),ROUND(M1591*L1591%,2))</f>
        <v>0</v>
      </c>
      <c r="O1591" s="328">
        <f>ROUND(N1591-SUMIF(Anlagenbewegungsdaten_AV!B:B,A1591,Anlagenbewegungsdaten_AV!D:D),3)</f>
        <v>0</v>
      </c>
    </row>
    <row r="1592" spans="1:15" ht="15" customHeight="1" x14ac:dyDescent="0.25">
      <c r="A1592" s="261" t="s">
        <v>2853</v>
      </c>
      <c r="B1592" s="172" t="s">
        <v>2108</v>
      </c>
      <c r="C1592" s="172" t="s">
        <v>4045</v>
      </c>
      <c r="D1592" s="172" t="s">
        <v>2598</v>
      </c>
      <c r="E1592" s="172" t="s">
        <v>2576</v>
      </c>
      <c r="F1592" s="287">
        <v>28.64</v>
      </c>
      <c r="G1592" s="331">
        <f>ROUND(SUMIF(Anlagenbewegungsdaten!B:B,A1592,Anlagenbewegungsdaten!C:C),3)</f>
        <v>0</v>
      </c>
      <c r="H1592" s="332">
        <f>IF(ISBLANK(F1592),ROUND(SUMIF(Anlagenbewegungsdaten!B:B,A1592,Anlagenbewegungsdaten!D:D),2),ROUND(G1592*F1592%,2))</f>
        <v>0</v>
      </c>
      <c r="I1592" s="332">
        <f>ROUND((H1592-SUMIF(Anlagenbewegungsdaten!$B:$B,A1592,Anlagenbewegungsdaten!D:D)),3)</f>
        <v>0</v>
      </c>
      <c r="J1592" s="333" t="s">
        <v>5179</v>
      </c>
      <c r="K1592" s="333" t="s">
        <v>5193</v>
      </c>
      <c r="L1592" s="510">
        <v>22.91</v>
      </c>
      <c r="M1592" s="330">
        <f>ROUND(SUMIF(Anlagenbewegungsdaten_AV!B:B,A1592,Anlagenbewegungsdaten_AV!C:C),3)</f>
        <v>0</v>
      </c>
      <c r="N1592" s="328">
        <f>IF(ISBLANK(L1592),ROUND(SUMIF(Anlagenbewegungsdaten_AV!B:B,A1592,Anlagenbewegungsdaten_AV!D:D),2),ROUND(M1592*L1592%,2))</f>
        <v>0</v>
      </c>
      <c r="O1592" s="328">
        <f>ROUND(N1592-SUMIF(Anlagenbewegungsdaten_AV!B:B,A1592,Anlagenbewegungsdaten_AV!D:D),3)</f>
        <v>0</v>
      </c>
    </row>
    <row r="1593" spans="1:15" ht="15" customHeight="1" x14ac:dyDescent="0.25">
      <c r="A1593" s="261" t="s">
        <v>3597</v>
      </c>
      <c r="B1593" s="172" t="s">
        <v>2108</v>
      </c>
      <c r="C1593" s="172" t="s">
        <v>4045</v>
      </c>
      <c r="D1593" s="172" t="s">
        <v>3342</v>
      </c>
      <c r="E1593" s="172" t="s">
        <v>3320</v>
      </c>
      <c r="F1593" s="287">
        <v>28.61</v>
      </c>
      <c r="G1593" s="331">
        <f>ROUND(SUMIF(Anlagenbewegungsdaten!B:B,A1593,Anlagenbewegungsdaten!C:C),3)</f>
        <v>0</v>
      </c>
      <c r="H1593" s="332">
        <f>IF(ISBLANK(F1593),ROUND(SUMIF(Anlagenbewegungsdaten!B:B,A1593,Anlagenbewegungsdaten!D:D),2),ROUND(G1593*F1593%,2))</f>
        <v>0</v>
      </c>
      <c r="I1593" s="332">
        <f>ROUND((H1593-SUMIF(Anlagenbewegungsdaten!$B:$B,A1593,Anlagenbewegungsdaten!D:D)),3)</f>
        <v>0</v>
      </c>
      <c r="J1593" s="333" t="s">
        <v>5179</v>
      </c>
      <c r="K1593" s="333" t="s">
        <v>5193</v>
      </c>
      <c r="L1593" s="510">
        <v>22.89</v>
      </c>
      <c r="M1593" s="330">
        <f>ROUND(SUMIF(Anlagenbewegungsdaten_AV!B:B,A1593,Anlagenbewegungsdaten_AV!C:C),3)</f>
        <v>0</v>
      </c>
      <c r="N1593" s="328">
        <f>IF(ISBLANK(L1593),ROUND(SUMIF(Anlagenbewegungsdaten_AV!B:B,A1593,Anlagenbewegungsdaten_AV!D:D),2),ROUND(M1593*L1593%,2))</f>
        <v>0</v>
      </c>
      <c r="O1593" s="328">
        <f>ROUND(N1593-SUMIF(Anlagenbewegungsdaten_AV!B:B,A1593,Anlagenbewegungsdaten_AV!D:D),3)</f>
        <v>0</v>
      </c>
    </row>
    <row r="1594" spans="1:15" ht="15" customHeight="1" x14ac:dyDescent="0.25">
      <c r="A1594" s="273" t="s">
        <v>4372</v>
      </c>
      <c r="B1594" s="191" t="s">
        <v>2108</v>
      </c>
      <c r="C1594" s="191" t="s">
        <v>4045</v>
      </c>
      <c r="D1594" s="191" t="s">
        <v>4115</v>
      </c>
      <c r="E1594" s="191" t="s">
        <v>4093</v>
      </c>
      <c r="F1594" s="288">
        <v>28.58</v>
      </c>
      <c r="G1594" s="331">
        <f>ROUND(SUMIF(Anlagenbewegungsdaten!B:B,A1594,Anlagenbewegungsdaten!C:C),3)</f>
        <v>0</v>
      </c>
      <c r="H1594" s="332">
        <f>IF(ISBLANK(F1594),ROUND(SUMIF(Anlagenbewegungsdaten!B:B,A1594,Anlagenbewegungsdaten!D:D),2),ROUND(G1594*F1594%,2))</f>
        <v>0</v>
      </c>
      <c r="I1594" s="332">
        <f>ROUND((H1594-SUMIF(Anlagenbewegungsdaten!$B:$B,A1594,Anlagenbewegungsdaten!D:D)),3)</f>
        <v>0</v>
      </c>
      <c r="J1594" s="333" t="s">
        <v>5179</v>
      </c>
      <c r="K1594" s="333" t="s">
        <v>5193</v>
      </c>
      <c r="L1594" s="510">
        <v>22.86</v>
      </c>
      <c r="M1594" s="330">
        <f>ROUND(SUMIF(Anlagenbewegungsdaten_AV!B:B,A1594,Anlagenbewegungsdaten_AV!C:C),3)</f>
        <v>0</v>
      </c>
      <c r="N1594" s="328">
        <f>IF(ISBLANK(L1594),ROUND(SUMIF(Anlagenbewegungsdaten_AV!B:B,A1594,Anlagenbewegungsdaten_AV!D:D),2),ROUND(M1594*L1594%,2))</f>
        <v>0</v>
      </c>
      <c r="O1594" s="328">
        <f>ROUND(N1594-SUMIF(Anlagenbewegungsdaten_AV!B:B,A1594,Anlagenbewegungsdaten_AV!D:D),3)</f>
        <v>0</v>
      </c>
    </row>
    <row r="1595" spans="1:15" ht="15" customHeight="1" x14ac:dyDescent="0.25">
      <c r="A1595" s="268" t="s">
        <v>705</v>
      </c>
      <c r="B1595" s="175" t="s">
        <v>2108</v>
      </c>
      <c r="C1595" s="175" t="s">
        <v>4045</v>
      </c>
      <c r="D1595" s="175" t="s">
        <v>2491</v>
      </c>
      <c r="E1595" s="175" t="s">
        <v>2483</v>
      </c>
      <c r="F1595" s="291">
        <v>13.67</v>
      </c>
      <c r="G1595" s="331">
        <f>ROUND(SUMIF(Anlagenbewegungsdaten!B:B,A1595,Anlagenbewegungsdaten!C:C),3)</f>
        <v>0</v>
      </c>
      <c r="H1595" s="332">
        <f>IF(ISBLANK(F1595),ROUND(SUMIF(Anlagenbewegungsdaten!B:B,A1595,Anlagenbewegungsdaten!D:D),2),ROUND(G1595*F1595%,2))</f>
        <v>0</v>
      </c>
      <c r="I1595" s="332">
        <f>ROUND((H1595-SUMIF(Anlagenbewegungsdaten!$B:$B,A1595,Anlagenbewegungsdaten!D:D)),3)</f>
        <v>0</v>
      </c>
      <c r="J1595" s="333" t="s">
        <v>5179</v>
      </c>
      <c r="K1595" s="333" t="s">
        <v>5193</v>
      </c>
      <c r="L1595" s="510">
        <v>10.94</v>
      </c>
      <c r="M1595" s="330">
        <f>ROUND(SUMIF(Anlagenbewegungsdaten_AV!B:B,A1595,Anlagenbewegungsdaten_AV!C:C),3)</f>
        <v>0</v>
      </c>
      <c r="N1595" s="328">
        <f>IF(ISBLANK(L1595),ROUND(SUMIF(Anlagenbewegungsdaten_AV!B:B,A1595,Anlagenbewegungsdaten_AV!D:D),2),ROUND(M1595*L1595%,2))</f>
        <v>0</v>
      </c>
      <c r="O1595" s="328">
        <f>ROUND(N1595-SUMIF(Anlagenbewegungsdaten_AV!B:B,A1595,Anlagenbewegungsdaten_AV!D:D),3)</f>
        <v>0</v>
      </c>
    </row>
    <row r="1596" spans="1:15" ht="15" customHeight="1" x14ac:dyDescent="0.25">
      <c r="A1596" s="268" t="s">
        <v>706</v>
      </c>
      <c r="B1596" s="175" t="s">
        <v>2108</v>
      </c>
      <c r="C1596" s="175" t="s">
        <v>4045</v>
      </c>
      <c r="D1596" s="176" t="s">
        <v>66</v>
      </c>
      <c r="E1596" s="175" t="s">
        <v>2486</v>
      </c>
      <c r="F1596" s="291">
        <v>15.67</v>
      </c>
      <c r="G1596" s="331">
        <f>ROUND(SUMIF(Anlagenbewegungsdaten!B:B,A1596,Anlagenbewegungsdaten!C:C),3)</f>
        <v>0</v>
      </c>
      <c r="H1596" s="332">
        <f>IF(ISBLANK(F1596),ROUND(SUMIF(Anlagenbewegungsdaten!B:B,A1596,Anlagenbewegungsdaten!D:D),2),ROUND(G1596*F1596%,2))</f>
        <v>0</v>
      </c>
      <c r="I1596" s="332">
        <f>ROUND((H1596-SUMIF(Anlagenbewegungsdaten!$B:$B,A1596,Anlagenbewegungsdaten!D:D)),3)</f>
        <v>0</v>
      </c>
      <c r="J1596" s="333" t="s">
        <v>5179</v>
      </c>
      <c r="K1596" s="333" t="s">
        <v>5193</v>
      </c>
      <c r="L1596" s="510">
        <v>12.54</v>
      </c>
      <c r="M1596" s="330">
        <f>ROUND(SUMIF(Anlagenbewegungsdaten_AV!B:B,A1596,Anlagenbewegungsdaten_AV!C:C),3)</f>
        <v>0</v>
      </c>
      <c r="N1596" s="328">
        <f>IF(ISBLANK(L1596),ROUND(SUMIF(Anlagenbewegungsdaten_AV!B:B,A1596,Anlagenbewegungsdaten_AV!D:D),2),ROUND(M1596*L1596%,2))</f>
        <v>0</v>
      </c>
      <c r="O1596" s="328">
        <f>ROUND(N1596-SUMIF(Anlagenbewegungsdaten_AV!B:B,A1596,Anlagenbewegungsdaten_AV!D:D),3)</f>
        <v>0</v>
      </c>
    </row>
    <row r="1597" spans="1:15" ht="15" customHeight="1" x14ac:dyDescent="0.25">
      <c r="A1597" s="261" t="s">
        <v>409</v>
      </c>
      <c r="B1597" s="171" t="s">
        <v>2108</v>
      </c>
      <c r="C1597" s="172" t="s">
        <v>4045</v>
      </c>
      <c r="D1597" s="172" t="s">
        <v>68</v>
      </c>
      <c r="E1597" s="172" t="s">
        <v>1560</v>
      </c>
      <c r="F1597" s="287">
        <v>16.670000000000002</v>
      </c>
      <c r="G1597" s="331">
        <f>ROUND(SUMIF(Anlagenbewegungsdaten!B:B,A1597,Anlagenbewegungsdaten!C:C),3)</f>
        <v>0</v>
      </c>
      <c r="H1597" s="332">
        <f>IF(ISBLANK(F1597),ROUND(SUMIF(Anlagenbewegungsdaten!B:B,A1597,Anlagenbewegungsdaten!D:D),2),ROUND(G1597*F1597%,2))</f>
        <v>0</v>
      </c>
      <c r="I1597" s="332">
        <f>ROUND((H1597-SUMIF(Anlagenbewegungsdaten!$B:$B,A1597,Anlagenbewegungsdaten!D:D)),3)</f>
        <v>0</v>
      </c>
      <c r="J1597" s="333" t="s">
        <v>5179</v>
      </c>
      <c r="K1597" s="333" t="s">
        <v>5193</v>
      </c>
      <c r="L1597" s="510">
        <v>13.34</v>
      </c>
      <c r="M1597" s="330">
        <f>ROUND(SUMIF(Anlagenbewegungsdaten_AV!B:B,A1597,Anlagenbewegungsdaten_AV!C:C),3)</f>
        <v>0</v>
      </c>
      <c r="N1597" s="328">
        <f>IF(ISBLANK(L1597),ROUND(SUMIF(Anlagenbewegungsdaten_AV!B:B,A1597,Anlagenbewegungsdaten_AV!D:D),2),ROUND(M1597*L1597%,2))</f>
        <v>0</v>
      </c>
      <c r="O1597" s="328">
        <f>ROUND(N1597-SUMIF(Anlagenbewegungsdaten_AV!B:B,A1597,Anlagenbewegungsdaten_AV!D:D),3)</f>
        <v>0</v>
      </c>
    </row>
    <row r="1598" spans="1:15" ht="15" customHeight="1" x14ac:dyDescent="0.25">
      <c r="A1598" s="261" t="s">
        <v>410</v>
      </c>
      <c r="B1598" s="171" t="s">
        <v>2108</v>
      </c>
      <c r="C1598" s="171" t="s">
        <v>4045</v>
      </c>
      <c r="D1598" s="172" t="s">
        <v>70</v>
      </c>
      <c r="E1598" s="171" t="s">
        <v>1563</v>
      </c>
      <c r="F1598" s="287">
        <v>16.670000000000002</v>
      </c>
      <c r="G1598" s="331">
        <f>ROUND(SUMIF(Anlagenbewegungsdaten!B:B,A1598,Anlagenbewegungsdaten!C:C),3)</f>
        <v>0</v>
      </c>
      <c r="H1598" s="332">
        <f>IF(ISBLANK(F1598),ROUND(SUMIF(Anlagenbewegungsdaten!B:B,A1598,Anlagenbewegungsdaten!D:D),2),ROUND(G1598*F1598%,2))</f>
        <v>0</v>
      </c>
      <c r="I1598" s="332">
        <f>ROUND((H1598-SUMIF(Anlagenbewegungsdaten!$B:$B,A1598,Anlagenbewegungsdaten!D:D)),3)</f>
        <v>0</v>
      </c>
      <c r="J1598" s="333" t="s">
        <v>5179</v>
      </c>
      <c r="K1598" s="333" t="s">
        <v>5193</v>
      </c>
      <c r="L1598" s="510">
        <v>13.34</v>
      </c>
      <c r="M1598" s="330">
        <f>ROUND(SUMIF(Anlagenbewegungsdaten_AV!B:B,A1598,Anlagenbewegungsdaten_AV!C:C),3)</f>
        <v>0</v>
      </c>
      <c r="N1598" s="328">
        <f>IF(ISBLANK(L1598),ROUND(SUMIF(Anlagenbewegungsdaten_AV!B:B,A1598,Anlagenbewegungsdaten_AV!D:D),2),ROUND(M1598*L1598%,2))</f>
        <v>0</v>
      </c>
      <c r="O1598" s="328">
        <f>ROUND(N1598-SUMIF(Anlagenbewegungsdaten_AV!B:B,A1598,Anlagenbewegungsdaten_AV!D:D),3)</f>
        <v>0</v>
      </c>
    </row>
    <row r="1599" spans="1:15" ht="15" customHeight="1" x14ac:dyDescent="0.25">
      <c r="A1599" s="261" t="s">
        <v>2854</v>
      </c>
      <c r="B1599" s="171" t="s">
        <v>2108</v>
      </c>
      <c r="C1599" s="171" t="s">
        <v>4045</v>
      </c>
      <c r="D1599" s="172" t="s">
        <v>2709</v>
      </c>
      <c r="E1599" s="172" t="s">
        <v>2576</v>
      </c>
      <c r="F1599" s="287">
        <v>16.64</v>
      </c>
      <c r="G1599" s="331">
        <f>ROUND(SUMIF(Anlagenbewegungsdaten!B:B,A1599,Anlagenbewegungsdaten!C:C),3)</f>
        <v>0</v>
      </c>
      <c r="H1599" s="332">
        <f>IF(ISBLANK(F1599),ROUND(SUMIF(Anlagenbewegungsdaten!B:B,A1599,Anlagenbewegungsdaten!D:D),2),ROUND(G1599*F1599%,2))</f>
        <v>0</v>
      </c>
      <c r="I1599" s="332">
        <f>ROUND((H1599-SUMIF(Anlagenbewegungsdaten!$B:$B,A1599,Anlagenbewegungsdaten!D:D)),3)</f>
        <v>0</v>
      </c>
      <c r="J1599" s="333" t="s">
        <v>5179</v>
      </c>
      <c r="K1599" s="333" t="s">
        <v>5193</v>
      </c>
      <c r="L1599" s="510">
        <v>13.31</v>
      </c>
      <c r="M1599" s="330">
        <f>ROUND(SUMIF(Anlagenbewegungsdaten_AV!B:B,A1599,Anlagenbewegungsdaten_AV!C:C),3)</f>
        <v>0</v>
      </c>
      <c r="N1599" s="328">
        <f>IF(ISBLANK(L1599),ROUND(SUMIF(Anlagenbewegungsdaten_AV!B:B,A1599,Anlagenbewegungsdaten_AV!D:D),2),ROUND(M1599*L1599%,2))</f>
        <v>0</v>
      </c>
      <c r="O1599" s="328">
        <f>ROUND(N1599-SUMIF(Anlagenbewegungsdaten_AV!B:B,A1599,Anlagenbewegungsdaten_AV!D:D),3)</f>
        <v>0</v>
      </c>
    </row>
    <row r="1600" spans="1:15" ht="15" customHeight="1" x14ac:dyDescent="0.25">
      <c r="A1600" s="261" t="s">
        <v>3598</v>
      </c>
      <c r="B1600" s="171" t="s">
        <v>2108</v>
      </c>
      <c r="C1600" s="171" t="s">
        <v>4045</v>
      </c>
      <c r="D1600" s="172" t="s">
        <v>3453</v>
      </c>
      <c r="E1600" s="172" t="s">
        <v>3320</v>
      </c>
      <c r="F1600" s="287">
        <v>16.61</v>
      </c>
      <c r="G1600" s="331">
        <f>ROUND(SUMIF(Anlagenbewegungsdaten!B:B,A1600,Anlagenbewegungsdaten!C:C),3)</f>
        <v>0</v>
      </c>
      <c r="H1600" s="332">
        <f>IF(ISBLANK(F1600),ROUND(SUMIF(Anlagenbewegungsdaten!B:B,A1600,Anlagenbewegungsdaten!D:D),2),ROUND(G1600*F1600%,2))</f>
        <v>0</v>
      </c>
      <c r="I1600" s="332">
        <f>ROUND((H1600-SUMIF(Anlagenbewegungsdaten!$B:$B,A1600,Anlagenbewegungsdaten!D:D)),3)</f>
        <v>0</v>
      </c>
      <c r="J1600" s="333" t="s">
        <v>5179</v>
      </c>
      <c r="K1600" s="333" t="s">
        <v>5193</v>
      </c>
      <c r="L1600" s="510">
        <v>13.29</v>
      </c>
      <c r="M1600" s="330">
        <f>ROUND(SUMIF(Anlagenbewegungsdaten_AV!B:B,A1600,Anlagenbewegungsdaten_AV!C:C),3)</f>
        <v>0</v>
      </c>
      <c r="N1600" s="328">
        <f>IF(ISBLANK(L1600),ROUND(SUMIF(Anlagenbewegungsdaten_AV!B:B,A1600,Anlagenbewegungsdaten_AV!D:D),2),ROUND(M1600*L1600%,2))</f>
        <v>0</v>
      </c>
      <c r="O1600" s="328">
        <f>ROUND(N1600-SUMIF(Anlagenbewegungsdaten_AV!B:B,A1600,Anlagenbewegungsdaten_AV!D:D),3)</f>
        <v>0</v>
      </c>
    </row>
    <row r="1601" spans="1:15" ht="15" customHeight="1" x14ac:dyDescent="0.25">
      <c r="A1601" s="273" t="s">
        <v>4373</v>
      </c>
      <c r="B1601" s="192" t="s">
        <v>2108</v>
      </c>
      <c r="C1601" s="192" t="s">
        <v>4045</v>
      </c>
      <c r="D1601" s="191" t="s">
        <v>4227</v>
      </c>
      <c r="E1601" s="191" t="s">
        <v>4093</v>
      </c>
      <c r="F1601" s="288">
        <v>16.579999999999998</v>
      </c>
      <c r="G1601" s="331">
        <f>ROUND(SUMIF(Anlagenbewegungsdaten!B:B,A1601,Anlagenbewegungsdaten!C:C),3)</f>
        <v>0</v>
      </c>
      <c r="H1601" s="332">
        <f>IF(ISBLANK(F1601),ROUND(SUMIF(Anlagenbewegungsdaten!B:B,A1601,Anlagenbewegungsdaten!D:D),2),ROUND(G1601*F1601%,2))</f>
        <v>0</v>
      </c>
      <c r="I1601" s="332">
        <f>ROUND((H1601-SUMIF(Anlagenbewegungsdaten!$B:$B,A1601,Anlagenbewegungsdaten!D:D)),3)</f>
        <v>0</v>
      </c>
      <c r="J1601" s="333" t="s">
        <v>5179</v>
      </c>
      <c r="K1601" s="333" t="s">
        <v>5193</v>
      </c>
      <c r="L1601" s="510">
        <v>13.26</v>
      </c>
      <c r="M1601" s="330">
        <f>ROUND(SUMIF(Anlagenbewegungsdaten_AV!B:B,A1601,Anlagenbewegungsdaten_AV!C:C),3)</f>
        <v>0</v>
      </c>
      <c r="N1601" s="328">
        <f>IF(ISBLANK(L1601),ROUND(SUMIF(Anlagenbewegungsdaten_AV!B:B,A1601,Anlagenbewegungsdaten_AV!D:D),2),ROUND(M1601*L1601%,2))</f>
        <v>0</v>
      </c>
      <c r="O1601" s="328">
        <f>ROUND(N1601-SUMIF(Anlagenbewegungsdaten_AV!B:B,A1601,Anlagenbewegungsdaten_AV!D:D),3)</f>
        <v>0</v>
      </c>
    </row>
    <row r="1602" spans="1:15" ht="15" customHeight="1" x14ac:dyDescent="0.25">
      <c r="A1602" s="261" t="s">
        <v>411</v>
      </c>
      <c r="B1602" s="171" t="s">
        <v>2108</v>
      </c>
      <c r="C1602" s="171" t="s">
        <v>4045</v>
      </c>
      <c r="D1602" s="172" t="s">
        <v>1901</v>
      </c>
      <c r="E1602" s="171" t="s">
        <v>2483</v>
      </c>
      <c r="F1602" s="287">
        <v>14.67</v>
      </c>
      <c r="G1602" s="331">
        <f>ROUND(SUMIF(Anlagenbewegungsdaten!B:B,A1602,Anlagenbewegungsdaten!C:C),3)</f>
        <v>0</v>
      </c>
      <c r="H1602" s="332">
        <f>IF(ISBLANK(F1602),ROUND(SUMIF(Anlagenbewegungsdaten!B:B,A1602,Anlagenbewegungsdaten!D:D),2),ROUND(G1602*F1602%,2))</f>
        <v>0</v>
      </c>
      <c r="I1602" s="332">
        <f>ROUND((H1602-SUMIF(Anlagenbewegungsdaten!$B:$B,A1602,Anlagenbewegungsdaten!D:D)),3)</f>
        <v>0</v>
      </c>
      <c r="J1602" s="333" t="s">
        <v>5179</v>
      </c>
      <c r="K1602" s="333" t="s">
        <v>5193</v>
      </c>
      <c r="L1602" s="510">
        <v>11.74</v>
      </c>
      <c r="M1602" s="330">
        <f>ROUND(SUMIF(Anlagenbewegungsdaten_AV!B:B,A1602,Anlagenbewegungsdaten_AV!C:C),3)</f>
        <v>0</v>
      </c>
      <c r="N1602" s="328">
        <f>IF(ISBLANK(L1602),ROUND(SUMIF(Anlagenbewegungsdaten_AV!B:B,A1602,Anlagenbewegungsdaten_AV!D:D),2),ROUND(M1602*L1602%,2))</f>
        <v>0</v>
      </c>
      <c r="O1602" s="328">
        <f>ROUND(N1602-SUMIF(Anlagenbewegungsdaten_AV!B:B,A1602,Anlagenbewegungsdaten_AV!D:D),3)</f>
        <v>0</v>
      </c>
    </row>
    <row r="1603" spans="1:15" ht="15" customHeight="1" x14ac:dyDescent="0.25">
      <c r="A1603" s="261" t="s">
        <v>412</v>
      </c>
      <c r="B1603" s="171" t="s">
        <v>2108</v>
      </c>
      <c r="C1603" s="171" t="s">
        <v>4045</v>
      </c>
      <c r="D1603" s="172" t="s">
        <v>1903</v>
      </c>
      <c r="E1603" s="171" t="s">
        <v>2486</v>
      </c>
      <c r="F1603" s="287">
        <v>16.670000000000002</v>
      </c>
      <c r="G1603" s="331">
        <f>ROUND(SUMIF(Anlagenbewegungsdaten!B:B,A1603,Anlagenbewegungsdaten!C:C),3)</f>
        <v>0</v>
      </c>
      <c r="H1603" s="332">
        <f>IF(ISBLANK(F1603),ROUND(SUMIF(Anlagenbewegungsdaten!B:B,A1603,Anlagenbewegungsdaten!D:D),2),ROUND(G1603*F1603%,2))</f>
        <v>0</v>
      </c>
      <c r="I1603" s="332">
        <f>ROUND((H1603-SUMIF(Anlagenbewegungsdaten!$B:$B,A1603,Anlagenbewegungsdaten!D:D)),3)</f>
        <v>0</v>
      </c>
      <c r="J1603" s="333" t="s">
        <v>5179</v>
      </c>
      <c r="K1603" s="333" t="s">
        <v>5193</v>
      </c>
      <c r="L1603" s="510">
        <v>13.34</v>
      </c>
      <c r="M1603" s="330">
        <f>ROUND(SUMIF(Anlagenbewegungsdaten_AV!B:B,A1603,Anlagenbewegungsdaten_AV!C:C),3)</f>
        <v>0</v>
      </c>
      <c r="N1603" s="328">
        <f>IF(ISBLANK(L1603),ROUND(SUMIF(Anlagenbewegungsdaten_AV!B:B,A1603,Anlagenbewegungsdaten_AV!D:D),2),ROUND(M1603*L1603%,2))</f>
        <v>0</v>
      </c>
      <c r="O1603" s="328">
        <f>ROUND(N1603-SUMIF(Anlagenbewegungsdaten_AV!B:B,A1603,Anlagenbewegungsdaten_AV!D:D),3)</f>
        <v>0</v>
      </c>
    </row>
    <row r="1604" spans="1:15" ht="15" customHeight="1" x14ac:dyDescent="0.25">
      <c r="A1604" s="261" t="s">
        <v>413</v>
      </c>
      <c r="B1604" s="171" t="s">
        <v>2108</v>
      </c>
      <c r="C1604" s="172" t="s">
        <v>4045</v>
      </c>
      <c r="D1604" s="172" t="s">
        <v>1905</v>
      </c>
      <c r="E1604" s="172" t="s">
        <v>1560</v>
      </c>
      <c r="F1604" s="287">
        <v>17.670000000000002</v>
      </c>
      <c r="G1604" s="331">
        <f>ROUND(SUMIF(Anlagenbewegungsdaten!B:B,A1604,Anlagenbewegungsdaten!C:C),3)</f>
        <v>0</v>
      </c>
      <c r="H1604" s="332">
        <f>IF(ISBLANK(F1604),ROUND(SUMIF(Anlagenbewegungsdaten!B:B,A1604,Anlagenbewegungsdaten!D:D),2),ROUND(G1604*F1604%,2))</f>
        <v>0</v>
      </c>
      <c r="I1604" s="332">
        <f>ROUND((H1604-SUMIF(Anlagenbewegungsdaten!$B:$B,A1604,Anlagenbewegungsdaten!D:D)),3)</f>
        <v>0</v>
      </c>
      <c r="J1604" s="333" t="s">
        <v>5179</v>
      </c>
      <c r="K1604" s="333" t="s">
        <v>5193</v>
      </c>
      <c r="L1604" s="510">
        <v>14.14</v>
      </c>
      <c r="M1604" s="330">
        <f>ROUND(SUMIF(Anlagenbewegungsdaten_AV!B:B,A1604,Anlagenbewegungsdaten_AV!C:C),3)</f>
        <v>0</v>
      </c>
      <c r="N1604" s="328">
        <f>IF(ISBLANK(L1604),ROUND(SUMIF(Anlagenbewegungsdaten_AV!B:B,A1604,Anlagenbewegungsdaten_AV!D:D),2),ROUND(M1604*L1604%,2))</f>
        <v>0</v>
      </c>
      <c r="O1604" s="328">
        <f>ROUND(N1604-SUMIF(Anlagenbewegungsdaten_AV!B:B,A1604,Anlagenbewegungsdaten_AV!D:D),3)</f>
        <v>0</v>
      </c>
    </row>
    <row r="1605" spans="1:15" ht="15" customHeight="1" x14ac:dyDescent="0.25">
      <c r="A1605" s="261" t="s">
        <v>414</v>
      </c>
      <c r="B1605" s="171" t="s">
        <v>2108</v>
      </c>
      <c r="C1605" s="171" t="s">
        <v>4045</v>
      </c>
      <c r="D1605" s="172" t="s">
        <v>1907</v>
      </c>
      <c r="E1605" s="171" t="s">
        <v>1563</v>
      </c>
      <c r="F1605" s="287">
        <v>17.670000000000002</v>
      </c>
      <c r="G1605" s="331">
        <f>ROUND(SUMIF(Anlagenbewegungsdaten!B:B,A1605,Anlagenbewegungsdaten!C:C),3)</f>
        <v>0</v>
      </c>
      <c r="H1605" s="332">
        <f>IF(ISBLANK(F1605),ROUND(SUMIF(Anlagenbewegungsdaten!B:B,A1605,Anlagenbewegungsdaten!D:D),2),ROUND(G1605*F1605%,2))</f>
        <v>0</v>
      </c>
      <c r="I1605" s="332">
        <f>ROUND((H1605-SUMIF(Anlagenbewegungsdaten!$B:$B,A1605,Anlagenbewegungsdaten!D:D)),3)</f>
        <v>0</v>
      </c>
      <c r="J1605" s="333" t="s">
        <v>5179</v>
      </c>
      <c r="K1605" s="333" t="s">
        <v>5193</v>
      </c>
      <c r="L1605" s="510">
        <v>14.14</v>
      </c>
      <c r="M1605" s="330">
        <f>ROUND(SUMIF(Anlagenbewegungsdaten_AV!B:B,A1605,Anlagenbewegungsdaten_AV!C:C),3)</f>
        <v>0</v>
      </c>
      <c r="N1605" s="328">
        <f>IF(ISBLANK(L1605),ROUND(SUMIF(Anlagenbewegungsdaten_AV!B:B,A1605,Anlagenbewegungsdaten_AV!D:D),2),ROUND(M1605*L1605%,2))</f>
        <v>0</v>
      </c>
      <c r="O1605" s="328">
        <f>ROUND(N1605-SUMIF(Anlagenbewegungsdaten_AV!B:B,A1605,Anlagenbewegungsdaten_AV!D:D),3)</f>
        <v>0</v>
      </c>
    </row>
    <row r="1606" spans="1:15" ht="15" customHeight="1" x14ac:dyDescent="0.25">
      <c r="A1606" s="261" t="s">
        <v>2855</v>
      </c>
      <c r="B1606" s="171" t="s">
        <v>2108</v>
      </c>
      <c r="C1606" s="171" t="s">
        <v>4045</v>
      </c>
      <c r="D1606" s="172" t="s">
        <v>2711</v>
      </c>
      <c r="E1606" s="172" t="s">
        <v>2576</v>
      </c>
      <c r="F1606" s="287">
        <v>17.64</v>
      </c>
      <c r="G1606" s="331">
        <f>ROUND(SUMIF(Anlagenbewegungsdaten!B:B,A1606,Anlagenbewegungsdaten!C:C),3)</f>
        <v>0</v>
      </c>
      <c r="H1606" s="332">
        <f>IF(ISBLANK(F1606),ROUND(SUMIF(Anlagenbewegungsdaten!B:B,A1606,Anlagenbewegungsdaten!D:D),2),ROUND(G1606*F1606%,2))</f>
        <v>0</v>
      </c>
      <c r="I1606" s="332">
        <f>ROUND((H1606-SUMIF(Anlagenbewegungsdaten!$B:$B,A1606,Anlagenbewegungsdaten!D:D)),3)</f>
        <v>0</v>
      </c>
      <c r="J1606" s="333" t="s">
        <v>5179</v>
      </c>
      <c r="K1606" s="333" t="s">
        <v>5193</v>
      </c>
      <c r="L1606" s="510">
        <v>14.11</v>
      </c>
      <c r="M1606" s="330">
        <f>ROUND(SUMIF(Anlagenbewegungsdaten_AV!B:B,A1606,Anlagenbewegungsdaten_AV!C:C),3)</f>
        <v>0</v>
      </c>
      <c r="N1606" s="328">
        <f>IF(ISBLANK(L1606),ROUND(SUMIF(Anlagenbewegungsdaten_AV!B:B,A1606,Anlagenbewegungsdaten_AV!D:D),2),ROUND(M1606*L1606%,2))</f>
        <v>0</v>
      </c>
      <c r="O1606" s="328">
        <f>ROUND(N1606-SUMIF(Anlagenbewegungsdaten_AV!B:B,A1606,Anlagenbewegungsdaten_AV!D:D),3)</f>
        <v>0</v>
      </c>
    </row>
    <row r="1607" spans="1:15" ht="15" customHeight="1" x14ac:dyDescent="0.25">
      <c r="A1607" s="261" t="s">
        <v>3599</v>
      </c>
      <c r="B1607" s="171" t="s">
        <v>2108</v>
      </c>
      <c r="C1607" s="171" t="s">
        <v>4045</v>
      </c>
      <c r="D1607" s="172" t="s">
        <v>3455</v>
      </c>
      <c r="E1607" s="172" t="s">
        <v>3320</v>
      </c>
      <c r="F1607" s="287">
        <v>17.61</v>
      </c>
      <c r="G1607" s="331">
        <f>ROUND(SUMIF(Anlagenbewegungsdaten!B:B,A1607,Anlagenbewegungsdaten!C:C),3)</f>
        <v>0</v>
      </c>
      <c r="H1607" s="332">
        <f>IF(ISBLANK(F1607),ROUND(SUMIF(Anlagenbewegungsdaten!B:B,A1607,Anlagenbewegungsdaten!D:D),2),ROUND(G1607*F1607%,2))</f>
        <v>0</v>
      </c>
      <c r="I1607" s="332">
        <f>ROUND((H1607-SUMIF(Anlagenbewegungsdaten!$B:$B,A1607,Anlagenbewegungsdaten!D:D)),3)</f>
        <v>0</v>
      </c>
      <c r="J1607" s="333" t="s">
        <v>5179</v>
      </c>
      <c r="K1607" s="333" t="s">
        <v>5193</v>
      </c>
      <c r="L1607" s="510">
        <v>14.09</v>
      </c>
      <c r="M1607" s="330">
        <f>ROUND(SUMIF(Anlagenbewegungsdaten_AV!B:B,A1607,Anlagenbewegungsdaten_AV!C:C),3)</f>
        <v>0</v>
      </c>
      <c r="N1607" s="328">
        <f>IF(ISBLANK(L1607),ROUND(SUMIF(Anlagenbewegungsdaten_AV!B:B,A1607,Anlagenbewegungsdaten_AV!D:D),2),ROUND(M1607*L1607%,2))</f>
        <v>0</v>
      </c>
      <c r="O1607" s="328">
        <f>ROUND(N1607-SUMIF(Anlagenbewegungsdaten_AV!B:B,A1607,Anlagenbewegungsdaten_AV!D:D),3)</f>
        <v>0</v>
      </c>
    </row>
    <row r="1608" spans="1:15" ht="15" customHeight="1" x14ac:dyDescent="0.25">
      <c r="A1608" s="273" t="s">
        <v>4374</v>
      </c>
      <c r="B1608" s="192" t="s">
        <v>2108</v>
      </c>
      <c r="C1608" s="192" t="s">
        <v>4045</v>
      </c>
      <c r="D1608" s="191" t="s">
        <v>4229</v>
      </c>
      <c r="E1608" s="191" t="s">
        <v>4093</v>
      </c>
      <c r="F1608" s="288">
        <v>17.579999999999998</v>
      </c>
      <c r="G1608" s="331">
        <f>ROUND(SUMIF(Anlagenbewegungsdaten!B:B,A1608,Anlagenbewegungsdaten!C:C),3)</f>
        <v>0</v>
      </c>
      <c r="H1608" s="332">
        <f>IF(ISBLANK(F1608),ROUND(SUMIF(Anlagenbewegungsdaten!B:B,A1608,Anlagenbewegungsdaten!D:D),2),ROUND(G1608*F1608%,2))</f>
        <v>0</v>
      </c>
      <c r="I1608" s="332">
        <f>ROUND((H1608-SUMIF(Anlagenbewegungsdaten!$B:$B,A1608,Anlagenbewegungsdaten!D:D)),3)</f>
        <v>0</v>
      </c>
      <c r="J1608" s="333" t="s">
        <v>5179</v>
      </c>
      <c r="K1608" s="333" t="s">
        <v>5193</v>
      </c>
      <c r="L1608" s="510">
        <v>14.06</v>
      </c>
      <c r="M1608" s="330">
        <f>ROUND(SUMIF(Anlagenbewegungsdaten_AV!B:B,A1608,Anlagenbewegungsdaten_AV!C:C),3)</f>
        <v>0</v>
      </c>
      <c r="N1608" s="328">
        <f>IF(ISBLANK(L1608),ROUND(SUMIF(Anlagenbewegungsdaten_AV!B:B,A1608,Anlagenbewegungsdaten_AV!D:D),2),ROUND(M1608*L1608%,2))</f>
        <v>0</v>
      </c>
      <c r="O1608" s="328">
        <f>ROUND(N1608-SUMIF(Anlagenbewegungsdaten_AV!B:B,A1608,Anlagenbewegungsdaten_AV!D:D),3)</f>
        <v>0</v>
      </c>
    </row>
    <row r="1609" spans="1:15" ht="15" customHeight="1" x14ac:dyDescent="0.25">
      <c r="A1609" s="268" t="s">
        <v>707</v>
      </c>
      <c r="B1609" s="175" t="s">
        <v>2108</v>
      </c>
      <c r="C1609" s="175" t="s">
        <v>4045</v>
      </c>
      <c r="D1609" s="175" t="s">
        <v>2494</v>
      </c>
      <c r="E1609" s="175" t="s">
        <v>2483</v>
      </c>
      <c r="F1609" s="291">
        <v>19.670000000000002</v>
      </c>
      <c r="G1609" s="331">
        <f>ROUND(SUMIF(Anlagenbewegungsdaten!B:B,A1609,Anlagenbewegungsdaten!C:C),3)</f>
        <v>0</v>
      </c>
      <c r="H1609" s="332">
        <f>IF(ISBLANK(F1609),ROUND(SUMIF(Anlagenbewegungsdaten!B:B,A1609,Anlagenbewegungsdaten!D:D),2),ROUND(G1609*F1609%,2))</f>
        <v>0</v>
      </c>
      <c r="I1609" s="332">
        <f>ROUND((H1609-SUMIF(Anlagenbewegungsdaten!$B:$B,A1609,Anlagenbewegungsdaten!D:D)),3)</f>
        <v>0</v>
      </c>
      <c r="J1609" s="333" t="s">
        <v>5179</v>
      </c>
      <c r="K1609" s="333" t="s">
        <v>5193</v>
      </c>
      <c r="L1609" s="510">
        <v>15.74</v>
      </c>
      <c r="M1609" s="330">
        <f>ROUND(SUMIF(Anlagenbewegungsdaten_AV!B:B,A1609,Anlagenbewegungsdaten_AV!C:C),3)</f>
        <v>0</v>
      </c>
      <c r="N1609" s="328">
        <f>IF(ISBLANK(L1609),ROUND(SUMIF(Anlagenbewegungsdaten_AV!B:B,A1609,Anlagenbewegungsdaten_AV!D:D),2),ROUND(M1609*L1609%,2))</f>
        <v>0</v>
      </c>
      <c r="O1609" s="328">
        <f>ROUND(N1609-SUMIF(Anlagenbewegungsdaten_AV!B:B,A1609,Anlagenbewegungsdaten_AV!D:D),3)</f>
        <v>0</v>
      </c>
    </row>
    <row r="1610" spans="1:15" ht="15" customHeight="1" x14ac:dyDescent="0.25">
      <c r="A1610" s="268" t="s">
        <v>708</v>
      </c>
      <c r="B1610" s="175" t="s">
        <v>2108</v>
      </c>
      <c r="C1610" s="175" t="s">
        <v>4045</v>
      </c>
      <c r="D1610" s="175" t="s">
        <v>2496</v>
      </c>
      <c r="E1610" s="175" t="s">
        <v>2486</v>
      </c>
      <c r="F1610" s="291">
        <v>21.67</v>
      </c>
      <c r="G1610" s="331">
        <f>ROUND(SUMIF(Anlagenbewegungsdaten!B:B,A1610,Anlagenbewegungsdaten!C:C),3)</f>
        <v>0</v>
      </c>
      <c r="H1610" s="332">
        <f>IF(ISBLANK(F1610),ROUND(SUMIF(Anlagenbewegungsdaten!B:B,A1610,Anlagenbewegungsdaten!D:D),2),ROUND(G1610*F1610%,2))</f>
        <v>0</v>
      </c>
      <c r="I1610" s="332">
        <f>ROUND((H1610-SUMIF(Anlagenbewegungsdaten!$B:$B,A1610,Anlagenbewegungsdaten!D:D)),3)</f>
        <v>0</v>
      </c>
      <c r="J1610" s="333" t="s">
        <v>5179</v>
      </c>
      <c r="K1610" s="333" t="s">
        <v>5193</v>
      </c>
      <c r="L1610" s="510">
        <v>17.34</v>
      </c>
      <c r="M1610" s="330">
        <f>ROUND(SUMIF(Anlagenbewegungsdaten_AV!B:B,A1610,Anlagenbewegungsdaten_AV!C:C),3)</f>
        <v>0</v>
      </c>
      <c r="N1610" s="328">
        <f>IF(ISBLANK(L1610),ROUND(SUMIF(Anlagenbewegungsdaten_AV!B:B,A1610,Anlagenbewegungsdaten_AV!D:D),2),ROUND(M1610*L1610%,2))</f>
        <v>0</v>
      </c>
      <c r="O1610" s="328">
        <f>ROUND(N1610-SUMIF(Anlagenbewegungsdaten_AV!B:B,A1610,Anlagenbewegungsdaten_AV!D:D),3)</f>
        <v>0</v>
      </c>
    </row>
    <row r="1611" spans="1:15" ht="15" customHeight="1" x14ac:dyDescent="0.25">
      <c r="A1611" s="261" t="s">
        <v>415</v>
      </c>
      <c r="B1611" s="171" t="s">
        <v>2108</v>
      </c>
      <c r="C1611" s="172" t="s">
        <v>4045</v>
      </c>
      <c r="D1611" s="172" t="s">
        <v>1909</v>
      </c>
      <c r="E1611" s="172" t="s">
        <v>1560</v>
      </c>
      <c r="F1611" s="287">
        <v>22.67</v>
      </c>
      <c r="G1611" s="331">
        <f>ROUND(SUMIF(Anlagenbewegungsdaten!B:B,A1611,Anlagenbewegungsdaten!C:C),3)</f>
        <v>0</v>
      </c>
      <c r="H1611" s="332">
        <f>IF(ISBLANK(F1611),ROUND(SUMIF(Anlagenbewegungsdaten!B:B,A1611,Anlagenbewegungsdaten!D:D),2),ROUND(G1611*F1611%,2))</f>
        <v>0</v>
      </c>
      <c r="I1611" s="332">
        <f>ROUND((H1611-SUMIF(Anlagenbewegungsdaten!$B:$B,A1611,Anlagenbewegungsdaten!D:D)),3)</f>
        <v>0</v>
      </c>
      <c r="J1611" s="333" t="s">
        <v>5179</v>
      </c>
      <c r="K1611" s="333" t="s">
        <v>5193</v>
      </c>
      <c r="L1611" s="510">
        <v>18.14</v>
      </c>
      <c r="M1611" s="330">
        <f>ROUND(SUMIF(Anlagenbewegungsdaten_AV!B:B,A1611,Anlagenbewegungsdaten_AV!C:C),3)</f>
        <v>0</v>
      </c>
      <c r="N1611" s="328">
        <f>IF(ISBLANK(L1611),ROUND(SUMIF(Anlagenbewegungsdaten_AV!B:B,A1611,Anlagenbewegungsdaten_AV!D:D),2),ROUND(M1611*L1611%,2))</f>
        <v>0</v>
      </c>
      <c r="O1611" s="328">
        <f>ROUND(N1611-SUMIF(Anlagenbewegungsdaten_AV!B:B,A1611,Anlagenbewegungsdaten_AV!D:D),3)</f>
        <v>0</v>
      </c>
    </row>
    <row r="1612" spans="1:15" ht="15" customHeight="1" x14ac:dyDescent="0.25">
      <c r="A1612" s="261" t="s">
        <v>416</v>
      </c>
      <c r="B1612" s="171" t="s">
        <v>2108</v>
      </c>
      <c r="C1612" s="171" t="s">
        <v>4045</v>
      </c>
      <c r="D1612" s="172" t="s">
        <v>1911</v>
      </c>
      <c r="E1612" s="171" t="s">
        <v>1563</v>
      </c>
      <c r="F1612" s="287">
        <v>22.67</v>
      </c>
      <c r="G1612" s="331">
        <f>ROUND(SUMIF(Anlagenbewegungsdaten!B:B,A1612,Anlagenbewegungsdaten!C:C),3)</f>
        <v>0</v>
      </c>
      <c r="H1612" s="332">
        <f>IF(ISBLANK(F1612),ROUND(SUMIF(Anlagenbewegungsdaten!B:B,A1612,Anlagenbewegungsdaten!D:D),2),ROUND(G1612*F1612%,2))</f>
        <v>0</v>
      </c>
      <c r="I1612" s="332">
        <f>ROUND((H1612-SUMIF(Anlagenbewegungsdaten!$B:$B,A1612,Anlagenbewegungsdaten!D:D)),3)</f>
        <v>0</v>
      </c>
      <c r="J1612" s="333" t="s">
        <v>5179</v>
      </c>
      <c r="K1612" s="333" t="s">
        <v>5193</v>
      </c>
      <c r="L1612" s="510">
        <v>18.14</v>
      </c>
      <c r="M1612" s="330">
        <f>ROUND(SUMIF(Anlagenbewegungsdaten_AV!B:B,A1612,Anlagenbewegungsdaten_AV!C:C),3)</f>
        <v>0</v>
      </c>
      <c r="N1612" s="328">
        <f>IF(ISBLANK(L1612),ROUND(SUMIF(Anlagenbewegungsdaten_AV!B:B,A1612,Anlagenbewegungsdaten_AV!D:D),2),ROUND(M1612*L1612%,2))</f>
        <v>0</v>
      </c>
      <c r="O1612" s="328">
        <f>ROUND(N1612-SUMIF(Anlagenbewegungsdaten_AV!B:B,A1612,Anlagenbewegungsdaten_AV!D:D),3)</f>
        <v>0</v>
      </c>
    </row>
    <row r="1613" spans="1:15" ht="15" customHeight="1" x14ac:dyDescent="0.25">
      <c r="A1613" s="261" t="s">
        <v>2856</v>
      </c>
      <c r="B1613" s="171" t="s">
        <v>2108</v>
      </c>
      <c r="C1613" s="171" t="s">
        <v>4045</v>
      </c>
      <c r="D1613" s="172" t="s">
        <v>2713</v>
      </c>
      <c r="E1613" s="172" t="s">
        <v>2576</v>
      </c>
      <c r="F1613" s="287">
        <v>22.64</v>
      </c>
      <c r="G1613" s="331">
        <f>ROUND(SUMIF(Anlagenbewegungsdaten!B:B,A1613,Anlagenbewegungsdaten!C:C),3)</f>
        <v>0</v>
      </c>
      <c r="H1613" s="332">
        <f>IF(ISBLANK(F1613),ROUND(SUMIF(Anlagenbewegungsdaten!B:B,A1613,Anlagenbewegungsdaten!D:D),2),ROUND(G1613*F1613%,2))</f>
        <v>0</v>
      </c>
      <c r="I1613" s="332">
        <f>ROUND((H1613-SUMIF(Anlagenbewegungsdaten!$B:$B,A1613,Anlagenbewegungsdaten!D:D)),3)</f>
        <v>0</v>
      </c>
      <c r="J1613" s="333" t="s">
        <v>5179</v>
      </c>
      <c r="K1613" s="333" t="s">
        <v>5193</v>
      </c>
      <c r="L1613" s="510">
        <v>18.11</v>
      </c>
      <c r="M1613" s="330">
        <f>ROUND(SUMIF(Anlagenbewegungsdaten_AV!B:B,A1613,Anlagenbewegungsdaten_AV!C:C),3)</f>
        <v>0</v>
      </c>
      <c r="N1613" s="328">
        <f>IF(ISBLANK(L1613),ROUND(SUMIF(Anlagenbewegungsdaten_AV!B:B,A1613,Anlagenbewegungsdaten_AV!D:D),2),ROUND(M1613*L1613%,2))</f>
        <v>0</v>
      </c>
      <c r="O1613" s="328">
        <f>ROUND(N1613-SUMIF(Anlagenbewegungsdaten_AV!B:B,A1613,Anlagenbewegungsdaten_AV!D:D),3)</f>
        <v>0</v>
      </c>
    </row>
    <row r="1614" spans="1:15" ht="15" customHeight="1" x14ac:dyDescent="0.25">
      <c r="A1614" s="261" t="s">
        <v>3600</v>
      </c>
      <c r="B1614" s="171" t="s">
        <v>2108</v>
      </c>
      <c r="C1614" s="171" t="s">
        <v>4045</v>
      </c>
      <c r="D1614" s="172" t="s">
        <v>3457</v>
      </c>
      <c r="E1614" s="172" t="s">
        <v>3320</v>
      </c>
      <c r="F1614" s="287">
        <v>22.61</v>
      </c>
      <c r="G1614" s="331">
        <f>ROUND(SUMIF(Anlagenbewegungsdaten!B:B,A1614,Anlagenbewegungsdaten!C:C),3)</f>
        <v>0</v>
      </c>
      <c r="H1614" s="332">
        <f>IF(ISBLANK(F1614),ROUND(SUMIF(Anlagenbewegungsdaten!B:B,A1614,Anlagenbewegungsdaten!D:D),2),ROUND(G1614*F1614%,2))</f>
        <v>0</v>
      </c>
      <c r="I1614" s="332">
        <f>ROUND((H1614-SUMIF(Anlagenbewegungsdaten!$B:$B,A1614,Anlagenbewegungsdaten!D:D)),3)</f>
        <v>0</v>
      </c>
      <c r="J1614" s="333" t="s">
        <v>5179</v>
      </c>
      <c r="K1614" s="333" t="s">
        <v>5193</v>
      </c>
      <c r="L1614" s="510">
        <v>18.09</v>
      </c>
      <c r="M1614" s="330">
        <f>ROUND(SUMIF(Anlagenbewegungsdaten_AV!B:B,A1614,Anlagenbewegungsdaten_AV!C:C),3)</f>
        <v>0</v>
      </c>
      <c r="N1614" s="328">
        <f>IF(ISBLANK(L1614),ROUND(SUMIF(Anlagenbewegungsdaten_AV!B:B,A1614,Anlagenbewegungsdaten_AV!D:D),2),ROUND(M1614*L1614%,2))</f>
        <v>0</v>
      </c>
      <c r="O1614" s="328">
        <f>ROUND(N1614-SUMIF(Anlagenbewegungsdaten_AV!B:B,A1614,Anlagenbewegungsdaten_AV!D:D),3)</f>
        <v>0</v>
      </c>
    </row>
    <row r="1615" spans="1:15" ht="15" customHeight="1" x14ac:dyDescent="0.25">
      <c r="A1615" s="273" t="s">
        <v>4375</v>
      </c>
      <c r="B1615" s="192" t="s">
        <v>2108</v>
      </c>
      <c r="C1615" s="192" t="s">
        <v>4045</v>
      </c>
      <c r="D1615" s="191" t="s">
        <v>4231</v>
      </c>
      <c r="E1615" s="191" t="s">
        <v>4093</v>
      </c>
      <c r="F1615" s="288">
        <v>22.58</v>
      </c>
      <c r="G1615" s="331">
        <f>ROUND(SUMIF(Anlagenbewegungsdaten!B:B,A1615,Anlagenbewegungsdaten!C:C),3)</f>
        <v>0</v>
      </c>
      <c r="H1615" s="332">
        <f>IF(ISBLANK(F1615),ROUND(SUMIF(Anlagenbewegungsdaten!B:B,A1615,Anlagenbewegungsdaten!D:D),2),ROUND(G1615*F1615%,2))</f>
        <v>0</v>
      </c>
      <c r="I1615" s="332">
        <f>ROUND((H1615-SUMIF(Anlagenbewegungsdaten!$B:$B,A1615,Anlagenbewegungsdaten!D:D)),3)</f>
        <v>0</v>
      </c>
      <c r="J1615" s="333" t="s">
        <v>5179</v>
      </c>
      <c r="K1615" s="333" t="s">
        <v>5193</v>
      </c>
      <c r="L1615" s="510">
        <v>18.059999999999999</v>
      </c>
      <c r="M1615" s="330">
        <f>ROUND(SUMIF(Anlagenbewegungsdaten_AV!B:B,A1615,Anlagenbewegungsdaten_AV!C:C),3)</f>
        <v>0</v>
      </c>
      <c r="N1615" s="328">
        <f>IF(ISBLANK(L1615),ROUND(SUMIF(Anlagenbewegungsdaten_AV!B:B,A1615,Anlagenbewegungsdaten_AV!D:D),2),ROUND(M1615*L1615%,2))</f>
        <v>0</v>
      </c>
      <c r="O1615" s="328">
        <f>ROUND(N1615-SUMIF(Anlagenbewegungsdaten_AV!B:B,A1615,Anlagenbewegungsdaten_AV!D:D),3)</f>
        <v>0</v>
      </c>
    </row>
    <row r="1616" spans="1:15" ht="15" customHeight="1" x14ac:dyDescent="0.25">
      <c r="A1616" s="261" t="s">
        <v>417</v>
      </c>
      <c r="B1616" s="171" t="s">
        <v>2108</v>
      </c>
      <c r="C1616" s="171" t="s">
        <v>4045</v>
      </c>
      <c r="D1616" s="172" t="s">
        <v>1913</v>
      </c>
      <c r="E1616" s="171" t="s">
        <v>2483</v>
      </c>
      <c r="F1616" s="287">
        <v>20.67</v>
      </c>
      <c r="G1616" s="331">
        <f>ROUND(SUMIF(Anlagenbewegungsdaten!B:B,A1616,Anlagenbewegungsdaten!C:C),3)</f>
        <v>0</v>
      </c>
      <c r="H1616" s="332">
        <f>IF(ISBLANK(F1616),ROUND(SUMIF(Anlagenbewegungsdaten!B:B,A1616,Anlagenbewegungsdaten!D:D),2),ROUND(G1616*F1616%,2))</f>
        <v>0</v>
      </c>
      <c r="I1616" s="332">
        <f>ROUND((H1616-SUMIF(Anlagenbewegungsdaten!$B:$B,A1616,Anlagenbewegungsdaten!D:D)),3)</f>
        <v>0</v>
      </c>
      <c r="J1616" s="333" t="s">
        <v>5179</v>
      </c>
      <c r="K1616" s="333" t="s">
        <v>5193</v>
      </c>
      <c r="L1616" s="510">
        <v>16.54</v>
      </c>
      <c r="M1616" s="330">
        <f>ROUND(SUMIF(Anlagenbewegungsdaten_AV!B:B,A1616,Anlagenbewegungsdaten_AV!C:C),3)</f>
        <v>0</v>
      </c>
      <c r="N1616" s="328">
        <f>IF(ISBLANK(L1616),ROUND(SUMIF(Anlagenbewegungsdaten_AV!B:B,A1616,Anlagenbewegungsdaten_AV!D:D),2),ROUND(M1616*L1616%,2))</f>
        <v>0</v>
      </c>
      <c r="O1616" s="328">
        <f>ROUND(N1616-SUMIF(Anlagenbewegungsdaten_AV!B:B,A1616,Anlagenbewegungsdaten_AV!D:D),3)</f>
        <v>0</v>
      </c>
    </row>
    <row r="1617" spans="1:15" ht="15" customHeight="1" x14ac:dyDescent="0.25">
      <c r="A1617" s="261" t="s">
        <v>418</v>
      </c>
      <c r="B1617" s="171" t="s">
        <v>2108</v>
      </c>
      <c r="C1617" s="171" t="s">
        <v>4045</v>
      </c>
      <c r="D1617" s="171" t="s">
        <v>1915</v>
      </c>
      <c r="E1617" s="171" t="s">
        <v>2486</v>
      </c>
      <c r="F1617" s="287">
        <v>22.67</v>
      </c>
      <c r="G1617" s="331">
        <f>ROUND(SUMIF(Anlagenbewegungsdaten!B:B,A1617,Anlagenbewegungsdaten!C:C),3)</f>
        <v>0</v>
      </c>
      <c r="H1617" s="332">
        <f>IF(ISBLANK(F1617),ROUND(SUMIF(Anlagenbewegungsdaten!B:B,A1617,Anlagenbewegungsdaten!D:D),2),ROUND(G1617*F1617%,2))</f>
        <v>0</v>
      </c>
      <c r="I1617" s="332">
        <f>ROUND((H1617-SUMIF(Anlagenbewegungsdaten!$B:$B,A1617,Anlagenbewegungsdaten!D:D)),3)</f>
        <v>0</v>
      </c>
      <c r="J1617" s="333" t="s">
        <v>5179</v>
      </c>
      <c r="K1617" s="333" t="s">
        <v>5193</v>
      </c>
      <c r="L1617" s="510">
        <v>18.14</v>
      </c>
      <c r="M1617" s="330">
        <f>ROUND(SUMIF(Anlagenbewegungsdaten_AV!B:B,A1617,Anlagenbewegungsdaten_AV!C:C),3)</f>
        <v>0</v>
      </c>
      <c r="N1617" s="328">
        <f>IF(ISBLANK(L1617),ROUND(SUMIF(Anlagenbewegungsdaten_AV!B:B,A1617,Anlagenbewegungsdaten_AV!D:D),2),ROUND(M1617*L1617%,2))</f>
        <v>0</v>
      </c>
      <c r="O1617" s="328">
        <f>ROUND(N1617-SUMIF(Anlagenbewegungsdaten_AV!B:B,A1617,Anlagenbewegungsdaten_AV!D:D),3)</f>
        <v>0</v>
      </c>
    </row>
    <row r="1618" spans="1:15" ht="15" customHeight="1" x14ac:dyDescent="0.25">
      <c r="A1618" s="261" t="s">
        <v>419</v>
      </c>
      <c r="B1618" s="171" t="s">
        <v>2108</v>
      </c>
      <c r="C1618" s="172" t="s">
        <v>4045</v>
      </c>
      <c r="D1618" s="172" t="s">
        <v>1917</v>
      </c>
      <c r="E1618" s="172" t="s">
        <v>1560</v>
      </c>
      <c r="F1618" s="287">
        <v>23.67</v>
      </c>
      <c r="G1618" s="331">
        <f>ROUND(SUMIF(Anlagenbewegungsdaten!B:B,A1618,Anlagenbewegungsdaten!C:C),3)</f>
        <v>0</v>
      </c>
      <c r="H1618" s="332">
        <f>IF(ISBLANK(F1618),ROUND(SUMIF(Anlagenbewegungsdaten!B:B,A1618,Anlagenbewegungsdaten!D:D),2),ROUND(G1618*F1618%,2))</f>
        <v>0</v>
      </c>
      <c r="I1618" s="332">
        <f>ROUND((H1618-SUMIF(Anlagenbewegungsdaten!$B:$B,A1618,Anlagenbewegungsdaten!D:D)),3)</f>
        <v>0</v>
      </c>
      <c r="J1618" s="333" t="s">
        <v>5179</v>
      </c>
      <c r="K1618" s="333" t="s">
        <v>5193</v>
      </c>
      <c r="L1618" s="510">
        <v>18.940000000000001</v>
      </c>
      <c r="M1618" s="330">
        <f>ROUND(SUMIF(Anlagenbewegungsdaten_AV!B:B,A1618,Anlagenbewegungsdaten_AV!C:C),3)</f>
        <v>0</v>
      </c>
      <c r="N1618" s="328">
        <f>IF(ISBLANK(L1618),ROUND(SUMIF(Anlagenbewegungsdaten_AV!B:B,A1618,Anlagenbewegungsdaten_AV!D:D),2),ROUND(M1618*L1618%,2))</f>
        <v>0</v>
      </c>
      <c r="O1618" s="328">
        <f>ROUND(N1618-SUMIF(Anlagenbewegungsdaten_AV!B:B,A1618,Anlagenbewegungsdaten_AV!D:D),3)</f>
        <v>0</v>
      </c>
    </row>
    <row r="1619" spans="1:15" ht="15" customHeight="1" x14ac:dyDescent="0.25">
      <c r="A1619" s="261" t="s">
        <v>420</v>
      </c>
      <c r="B1619" s="171" t="s">
        <v>2108</v>
      </c>
      <c r="C1619" s="171" t="s">
        <v>4045</v>
      </c>
      <c r="D1619" s="172" t="s">
        <v>1919</v>
      </c>
      <c r="E1619" s="171" t="s">
        <v>1563</v>
      </c>
      <c r="F1619" s="287">
        <v>23.67</v>
      </c>
      <c r="G1619" s="331">
        <f>ROUND(SUMIF(Anlagenbewegungsdaten!B:B,A1619,Anlagenbewegungsdaten!C:C),3)</f>
        <v>0</v>
      </c>
      <c r="H1619" s="332">
        <f>IF(ISBLANK(F1619),ROUND(SUMIF(Anlagenbewegungsdaten!B:B,A1619,Anlagenbewegungsdaten!D:D),2),ROUND(G1619*F1619%,2))</f>
        <v>0</v>
      </c>
      <c r="I1619" s="332">
        <f>ROUND((H1619-SUMIF(Anlagenbewegungsdaten!$B:$B,A1619,Anlagenbewegungsdaten!D:D)),3)</f>
        <v>0</v>
      </c>
      <c r="J1619" s="333" t="s">
        <v>5179</v>
      </c>
      <c r="K1619" s="333" t="s">
        <v>5193</v>
      </c>
      <c r="L1619" s="510">
        <v>18.940000000000001</v>
      </c>
      <c r="M1619" s="330">
        <f>ROUND(SUMIF(Anlagenbewegungsdaten_AV!B:B,A1619,Anlagenbewegungsdaten_AV!C:C),3)</f>
        <v>0</v>
      </c>
      <c r="N1619" s="328">
        <f>IF(ISBLANK(L1619),ROUND(SUMIF(Anlagenbewegungsdaten_AV!B:B,A1619,Anlagenbewegungsdaten_AV!D:D),2),ROUND(M1619*L1619%,2))</f>
        <v>0</v>
      </c>
      <c r="O1619" s="328">
        <f>ROUND(N1619-SUMIF(Anlagenbewegungsdaten_AV!B:B,A1619,Anlagenbewegungsdaten_AV!D:D),3)</f>
        <v>0</v>
      </c>
    </row>
    <row r="1620" spans="1:15" ht="15" customHeight="1" x14ac:dyDescent="0.25">
      <c r="A1620" s="261" t="s">
        <v>2857</v>
      </c>
      <c r="B1620" s="171" t="s">
        <v>2108</v>
      </c>
      <c r="C1620" s="171" t="s">
        <v>4045</v>
      </c>
      <c r="D1620" s="172" t="s">
        <v>2715</v>
      </c>
      <c r="E1620" s="172" t="s">
        <v>2576</v>
      </c>
      <c r="F1620" s="287">
        <v>23.64</v>
      </c>
      <c r="G1620" s="331">
        <f>ROUND(SUMIF(Anlagenbewegungsdaten!B:B,A1620,Anlagenbewegungsdaten!C:C),3)</f>
        <v>0</v>
      </c>
      <c r="H1620" s="332">
        <f>IF(ISBLANK(F1620),ROUND(SUMIF(Anlagenbewegungsdaten!B:B,A1620,Anlagenbewegungsdaten!D:D),2),ROUND(G1620*F1620%,2))</f>
        <v>0</v>
      </c>
      <c r="I1620" s="332">
        <f>ROUND((H1620-SUMIF(Anlagenbewegungsdaten!$B:$B,A1620,Anlagenbewegungsdaten!D:D)),3)</f>
        <v>0</v>
      </c>
      <c r="J1620" s="333" t="s">
        <v>5179</v>
      </c>
      <c r="K1620" s="333" t="s">
        <v>5193</v>
      </c>
      <c r="L1620" s="510">
        <v>18.91</v>
      </c>
      <c r="M1620" s="330">
        <f>ROUND(SUMIF(Anlagenbewegungsdaten_AV!B:B,A1620,Anlagenbewegungsdaten_AV!C:C),3)</f>
        <v>0</v>
      </c>
      <c r="N1620" s="328">
        <f>IF(ISBLANK(L1620),ROUND(SUMIF(Anlagenbewegungsdaten_AV!B:B,A1620,Anlagenbewegungsdaten_AV!D:D),2),ROUND(M1620*L1620%,2))</f>
        <v>0</v>
      </c>
      <c r="O1620" s="328">
        <f>ROUND(N1620-SUMIF(Anlagenbewegungsdaten_AV!B:B,A1620,Anlagenbewegungsdaten_AV!D:D),3)</f>
        <v>0</v>
      </c>
    </row>
    <row r="1621" spans="1:15" ht="15" customHeight="1" x14ac:dyDescent="0.25">
      <c r="A1621" s="261" t="s">
        <v>3601</v>
      </c>
      <c r="B1621" s="171" t="s">
        <v>2108</v>
      </c>
      <c r="C1621" s="171" t="s">
        <v>4045</v>
      </c>
      <c r="D1621" s="172" t="s">
        <v>3459</v>
      </c>
      <c r="E1621" s="172" t="s">
        <v>3320</v>
      </c>
      <c r="F1621" s="287">
        <v>23.61</v>
      </c>
      <c r="G1621" s="331">
        <f>ROUND(SUMIF(Anlagenbewegungsdaten!B:B,A1621,Anlagenbewegungsdaten!C:C),3)</f>
        <v>0</v>
      </c>
      <c r="H1621" s="332">
        <f>IF(ISBLANK(F1621),ROUND(SUMIF(Anlagenbewegungsdaten!B:B,A1621,Anlagenbewegungsdaten!D:D),2),ROUND(G1621*F1621%,2))</f>
        <v>0</v>
      </c>
      <c r="I1621" s="332">
        <f>ROUND((H1621-SUMIF(Anlagenbewegungsdaten!$B:$B,A1621,Anlagenbewegungsdaten!D:D)),3)</f>
        <v>0</v>
      </c>
      <c r="J1621" s="333" t="s">
        <v>5179</v>
      </c>
      <c r="K1621" s="333" t="s">
        <v>5193</v>
      </c>
      <c r="L1621" s="510">
        <v>18.89</v>
      </c>
      <c r="M1621" s="330">
        <f>ROUND(SUMIF(Anlagenbewegungsdaten_AV!B:B,A1621,Anlagenbewegungsdaten_AV!C:C),3)</f>
        <v>0</v>
      </c>
      <c r="N1621" s="328">
        <f>IF(ISBLANK(L1621),ROUND(SUMIF(Anlagenbewegungsdaten_AV!B:B,A1621,Anlagenbewegungsdaten_AV!D:D),2),ROUND(M1621*L1621%,2))</f>
        <v>0</v>
      </c>
      <c r="O1621" s="328">
        <f>ROUND(N1621-SUMIF(Anlagenbewegungsdaten_AV!B:B,A1621,Anlagenbewegungsdaten_AV!D:D),3)</f>
        <v>0</v>
      </c>
    </row>
    <row r="1622" spans="1:15" ht="15" customHeight="1" x14ac:dyDescent="0.25">
      <c r="A1622" s="273" t="s">
        <v>4376</v>
      </c>
      <c r="B1622" s="192" t="s">
        <v>2108</v>
      </c>
      <c r="C1622" s="192" t="s">
        <v>4045</v>
      </c>
      <c r="D1622" s="191" t="s">
        <v>4233</v>
      </c>
      <c r="E1622" s="191" t="s">
        <v>4093</v>
      </c>
      <c r="F1622" s="288">
        <v>23.58</v>
      </c>
      <c r="G1622" s="331">
        <f>ROUND(SUMIF(Anlagenbewegungsdaten!B:B,A1622,Anlagenbewegungsdaten!C:C),3)</f>
        <v>0</v>
      </c>
      <c r="H1622" s="332">
        <f>IF(ISBLANK(F1622),ROUND(SUMIF(Anlagenbewegungsdaten!B:B,A1622,Anlagenbewegungsdaten!D:D),2),ROUND(G1622*F1622%,2))</f>
        <v>0</v>
      </c>
      <c r="I1622" s="332">
        <f>ROUND((H1622-SUMIF(Anlagenbewegungsdaten!$B:$B,A1622,Anlagenbewegungsdaten!D:D)),3)</f>
        <v>0</v>
      </c>
      <c r="J1622" s="333" t="s">
        <v>5179</v>
      </c>
      <c r="K1622" s="333" t="s">
        <v>5193</v>
      </c>
      <c r="L1622" s="510">
        <v>18.86</v>
      </c>
      <c r="M1622" s="330">
        <f>ROUND(SUMIF(Anlagenbewegungsdaten_AV!B:B,A1622,Anlagenbewegungsdaten_AV!C:C),3)</f>
        <v>0</v>
      </c>
      <c r="N1622" s="328">
        <f>IF(ISBLANK(L1622),ROUND(SUMIF(Anlagenbewegungsdaten_AV!B:B,A1622,Anlagenbewegungsdaten_AV!D:D),2),ROUND(M1622*L1622%,2))</f>
        <v>0</v>
      </c>
      <c r="O1622" s="328">
        <f>ROUND(N1622-SUMIF(Anlagenbewegungsdaten_AV!B:B,A1622,Anlagenbewegungsdaten_AV!D:D),3)</f>
        <v>0</v>
      </c>
    </row>
    <row r="1623" spans="1:15" ht="15" customHeight="1" x14ac:dyDescent="0.25">
      <c r="A1623" s="261" t="s">
        <v>421</v>
      </c>
      <c r="B1623" s="172" t="s">
        <v>2108</v>
      </c>
      <c r="C1623" s="172" t="s">
        <v>4045</v>
      </c>
      <c r="D1623" s="172" t="s">
        <v>1921</v>
      </c>
      <c r="E1623" s="172" t="s">
        <v>2483</v>
      </c>
      <c r="F1623" s="287">
        <v>20.67</v>
      </c>
      <c r="G1623" s="331">
        <f>ROUND(SUMIF(Anlagenbewegungsdaten!B:B,A1623,Anlagenbewegungsdaten!C:C),3)</f>
        <v>0</v>
      </c>
      <c r="H1623" s="332">
        <f>IF(ISBLANK(F1623),ROUND(SUMIF(Anlagenbewegungsdaten!B:B,A1623,Anlagenbewegungsdaten!D:D),2),ROUND(G1623*F1623%,2))</f>
        <v>0</v>
      </c>
      <c r="I1623" s="332">
        <f>ROUND((H1623-SUMIF(Anlagenbewegungsdaten!$B:$B,A1623,Anlagenbewegungsdaten!D:D)),3)</f>
        <v>0</v>
      </c>
      <c r="J1623" s="333" t="s">
        <v>5179</v>
      </c>
      <c r="K1623" s="333" t="s">
        <v>5193</v>
      </c>
      <c r="L1623" s="510">
        <v>16.54</v>
      </c>
      <c r="M1623" s="330">
        <f>ROUND(SUMIF(Anlagenbewegungsdaten_AV!B:B,A1623,Anlagenbewegungsdaten_AV!C:C),3)</f>
        <v>0</v>
      </c>
      <c r="N1623" s="328">
        <f>IF(ISBLANK(L1623),ROUND(SUMIF(Anlagenbewegungsdaten_AV!B:B,A1623,Anlagenbewegungsdaten_AV!D:D),2),ROUND(M1623*L1623%,2))</f>
        <v>0</v>
      </c>
      <c r="O1623" s="328">
        <f>ROUND(N1623-SUMIF(Anlagenbewegungsdaten_AV!B:B,A1623,Anlagenbewegungsdaten_AV!D:D),3)</f>
        <v>0</v>
      </c>
    </row>
    <row r="1624" spans="1:15" ht="15" customHeight="1" x14ac:dyDescent="0.25">
      <c r="A1624" s="261" t="s">
        <v>422</v>
      </c>
      <c r="B1624" s="172" t="s">
        <v>2108</v>
      </c>
      <c r="C1624" s="172" t="s">
        <v>4045</v>
      </c>
      <c r="D1624" s="172" t="s">
        <v>1923</v>
      </c>
      <c r="E1624" s="172" t="s">
        <v>2486</v>
      </c>
      <c r="F1624" s="287">
        <v>22.67</v>
      </c>
      <c r="G1624" s="331">
        <f>ROUND(SUMIF(Anlagenbewegungsdaten!B:B,A1624,Anlagenbewegungsdaten!C:C),3)</f>
        <v>0</v>
      </c>
      <c r="H1624" s="332">
        <f>IF(ISBLANK(F1624),ROUND(SUMIF(Anlagenbewegungsdaten!B:B,A1624,Anlagenbewegungsdaten!D:D),2),ROUND(G1624*F1624%,2))</f>
        <v>0</v>
      </c>
      <c r="I1624" s="332">
        <f>ROUND((H1624-SUMIF(Anlagenbewegungsdaten!$B:$B,A1624,Anlagenbewegungsdaten!D:D)),3)</f>
        <v>0</v>
      </c>
      <c r="J1624" s="333" t="s">
        <v>5179</v>
      </c>
      <c r="K1624" s="333" t="s">
        <v>5193</v>
      </c>
      <c r="L1624" s="510">
        <v>18.14</v>
      </c>
      <c r="M1624" s="330">
        <f>ROUND(SUMIF(Anlagenbewegungsdaten_AV!B:B,A1624,Anlagenbewegungsdaten_AV!C:C),3)</f>
        <v>0</v>
      </c>
      <c r="N1624" s="328">
        <f>IF(ISBLANK(L1624),ROUND(SUMIF(Anlagenbewegungsdaten_AV!B:B,A1624,Anlagenbewegungsdaten_AV!D:D),2),ROUND(M1624*L1624%,2))</f>
        <v>0</v>
      </c>
      <c r="O1624" s="328">
        <f>ROUND(N1624-SUMIF(Anlagenbewegungsdaten_AV!B:B,A1624,Anlagenbewegungsdaten_AV!D:D),3)</f>
        <v>0</v>
      </c>
    </row>
    <row r="1625" spans="1:15" ht="15" customHeight="1" x14ac:dyDescent="0.25">
      <c r="A1625" s="261" t="s">
        <v>423</v>
      </c>
      <c r="B1625" s="172" t="s">
        <v>2108</v>
      </c>
      <c r="C1625" s="172" t="s">
        <v>4045</v>
      </c>
      <c r="D1625" s="172" t="s">
        <v>1925</v>
      </c>
      <c r="E1625" s="172" t="s">
        <v>1560</v>
      </c>
      <c r="F1625" s="287">
        <v>23.67</v>
      </c>
      <c r="G1625" s="331">
        <f>ROUND(SUMIF(Anlagenbewegungsdaten!B:B,A1625,Anlagenbewegungsdaten!C:C),3)</f>
        <v>0</v>
      </c>
      <c r="H1625" s="332">
        <f>IF(ISBLANK(F1625),ROUND(SUMIF(Anlagenbewegungsdaten!B:B,A1625,Anlagenbewegungsdaten!D:D),2),ROUND(G1625*F1625%,2))</f>
        <v>0</v>
      </c>
      <c r="I1625" s="332">
        <f>ROUND((H1625-SUMIF(Anlagenbewegungsdaten!$B:$B,A1625,Anlagenbewegungsdaten!D:D)),3)</f>
        <v>0</v>
      </c>
      <c r="J1625" s="333" t="s">
        <v>5179</v>
      </c>
      <c r="K1625" s="333" t="s">
        <v>5193</v>
      </c>
      <c r="L1625" s="510">
        <v>18.940000000000001</v>
      </c>
      <c r="M1625" s="330">
        <f>ROUND(SUMIF(Anlagenbewegungsdaten_AV!B:B,A1625,Anlagenbewegungsdaten_AV!C:C),3)</f>
        <v>0</v>
      </c>
      <c r="N1625" s="328">
        <f>IF(ISBLANK(L1625),ROUND(SUMIF(Anlagenbewegungsdaten_AV!B:B,A1625,Anlagenbewegungsdaten_AV!D:D),2),ROUND(M1625*L1625%,2))</f>
        <v>0</v>
      </c>
      <c r="O1625" s="328">
        <f>ROUND(N1625-SUMIF(Anlagenbewegungsdaten_AV!B:B,A1625,Anlagenbewegungsdaten_AV!D:D),3)</f>
        <v>0</v>
      </c>
    </row>
    <row r="1626" spans="1:15" ht="15" customHeight="1" x14ac:dyDescent="0.25">
      <c r="A1626" s="261" t="s">
        <v>424</v>
      </c>
      <c r="B1626" s="172" t="s">
        <v>2108</v>
      </c>
      <c r="C1626" s="172" t="s">
        <v>4045</v>
      </c>
      <c r="D1626" s="172" t="s">
        <v>1927</v>
      </c>
      <c r="E1626" s="172" t="s">
        <v>1563</v>
      </c>
      <c r="F1626" s="287">
        <v>23.67</v>
      </c>
      <c r="G1626" s="331">
        <f>ROUND(SUMIF(Anlagenbewegungsdaten!B:B,A1626,Anlagenbewegungsdaten!C:C),3)</f>
        <v>0</v>
      </c>
      <c r="H1626" s="332">
        <f>IF(ISBLANK(F1626),ROUND(SUMIF(Anlagenbewegungsdaten!B:B,A1626,Anlagenbewegungsdaten!D:D),2),ROUND(G1626*F1626%,2))</f>
        <v>0</v>
      </c>
      <c r="I1626" s="332">
        <f>ROUND((H1626-SUMIF(Anlagenbewegungsdaten!$B:$B,A1626,Anlagenbewegungsdaten!D:D)),3)</f>
        <v>0</v>
      </c>
      <c r="J1626" s="333" t="s">
        <v>5179</v>
      </c>
      <c r="K1626" s="333" t="s">
        <v>5193</v>
      </c>
      <c r="L1626" s="510">
        <v>18.940000000000001</v>
      </c>
      <c r="M1626" s="330">
        <f>ROUND(SUMIF(Anlagenbewegungsdaten_AV!B:B,A1626,Anlagenbewegungsdaten_AV!C:C),3)</f>
        <v>0</v>
      </c>
      <c r="N1626" s="328">
        <f>IF(ISBLANK(L1626),ROUND(SUMIF(Anlagenbewegungsdaten_AV!B:B,A1626,Anlagenbewegungsdaten_AV!D:D),2),ROUND(M1626*L1626%,2))</f>
        <v>0</v>
      </c>
      <c r="O1626" s="328">
        <f>ROUND(N1626-SUMIF(Anlagenbewegungsdaten_AV!B:B,A1626,Anlagenbewegungsdaten_AV!D:D),3)</f>
        <v>0</v>
      </c>
    </row>
    <row r="1627" spans="1:15" ht="15" customHeight="1" x14ac:dyDescent="0.25">
      <c r="A1627" s="261" t="s">
        <v>2858</v>
      </c>
      <c r="B1627" s="172" t="s">
        <v>2108</v>
      </c>
      <c r="C1627" s="172" t="s">
        <v>4045</v>
      </c>
      <c r="D1627" s="172" t="s">
        <v>2717</v>
      </c>
      <c r="E1627" s="172" t="s">
        <v>2576</v>
      </c>
      <c r="F1627" s="287">
        <v>23.64</v>
      </c>
      <c r="G1627" s="331">
        <f>ROUND(SUMIF(Anlagenbewegungsdaten!B:B,A1627,Anlagenbewegungsdaten!C:C),3)</f>
        <v>0</v>
      </c>
      <c r="H1627" s="332">
        <f>IF(ISBLANK(F1627),ROUND(SUMIF(Anlagenbewegungsdaten!B:B,A1627,Anlagenbewegungsdaten!D:D),2),ROUND(G1627*F1627%,2))</f>
        <v>0</v>
      </c>
      <c r="I1627" s="332">
        <f>ROUND((H1627-SUMIF(Anlagenbewegungsdaten!$B:$B,A1627,Anlagenbewegungsdaten!D:D)),3)</f>
        <v>0</v>
      </c>
      <c r="J1627" s="333" t="s">
        <v>5179</v>
      </c>
      <c r="K1627" s="333" t="s">
        <v>5193</v>
      </c>
      <c r="L1627" s="510">
        <v>18.91</v>
      </c>
      <c r="M1627" s="330">
        <f>ROUND(SUMIF(Anlagenbewegungsdaten_AV!B:B,A1627,Anlagenbewegungsdaten_AV!C:C),3)</f>
        <v>0</v>
      </c>
      <c r="N1627" s="328">
        <f>IF(ISBLANK(L1627),ROUND(SUMIF(Anlagenbewegungsdaten_AV!B:B,A1627,Anlagenbewegungsdaten_AV!D:D),2),ROUND(M1627*L1627%,2))</f>
        <v>0</v>
      </c>
      <c r="O1627" s="328">
        <f>ROUND(N1627-SUMIF(Anlagenbewegungsdaten_AV!B:B,A1627,Anlagenbewegungsdaten_AV!D:D),3)</f>
        <v>0</v>
      </c>
    </row>
    <row r="1628" spans="1:15" ht="15" customHeight="1" x14ac:dyDescent="0.25">
      <c r="A1628" s="261" t="s">
        <v>3602</v>
      </c>
      <c r="B1628" s="172" t="s">
        <v>2108</v>
      </c>
      <c r="C1628" s="172" t="s">
        <v>4045</v>
      </c>
      <c r="D1628" s="172" t="s">
        <v>3461</v>
      </c>
      <c r="E1628" s="172" t="s">
        <v>3320</v>
      </c>
      <c r="F1628" s="287">
        <v>23.61</v>
      </c>
      <c r="G1628" s="331">
        <f>ROUND(SUMIF(Anlagenbewegungsdaten!B:B,A1628,Anlagenbewegungsdaten!C:C),3)</f>
        <v>0</v>
      </c>
      <c r="H1628" s="332">
        <f>IF(ISBLANK(F1628),ROUND(SUMIF(Anlagenbewegungsdaten!B:B,A1628,Anlagenbewegungsdaten!D:D),2),ROUND(G1628*F1628%,2))</f>
        <v>0</v>
      </c>
      <c r="I1628" s="332">
        <f>ROUND((H1628-SUMIF(Anlagenbewegungsdaten!$B:$B,A1628,Anlagenbewegungsdaten!D:D)),3)</f>
        <v>0</v>
      </c>
      <c r="J1628" s="333" t="s">
        <v>5179</v>
      </c>
      <c r="K1628" s="333" t="s">
        <v>5193</v>
      </c>
      <c r="L1628" s="510">
        <v>18.89</v>
      </c>
      <c r="M1628" s="330">
        <f>ROUND(SUMIF(Anlagenbewegungsdaten_AV!B:B,A1628,Anlagenbewegungsdaten_AV!C:C),3)</f>
        <v>0</v>
      </c>
      <c r="N1628" s="328">
        <f>IF(ISBLANK(L1628),ROUND(SUMIF(Anlagenbewegungsdaten_AV!B:B,A1628,Anlagenbewegungsdaten_AV!D:D),2),ROUND(M1628*L1628%,2))</f>
        <v>0</v>
      </c>
      <c r="O1628" s="328">
        <f>ROUND(N1628-SUMIF(Anlagenbewegungsdaten_AV!B:B,A1628,Anlagenbewegungsdaten_AV!D:D),3)</f>
        <v>0</v>
      </c>
    </row>
    <row r="1629" spans="1:15" ht="15" customHeight="1" x14ac:dyDescent="0.25">
      <c r="A1629" s="273" t="s">
        <v>4377</v>
      </c>
      <c r="B1629" s="191" t="s">
        <v>2108</v>
      </c>
      <c r="C1629" s="191" t="s">
        <v>4045</v>
      </c>
      <c r="D1629" s="191" t="s">
        <v>4235</v>
      </c>
      <c r="E1629" s="191" t="s">
        <v>4093</v>
      </c>
      <c r="F1629" s="288">
        <v>23.58</v>
      </c>
      <c r="G1629" s="331">
        <f>ROUND(SUMIF(Anlagenbewegungsdaten!B:B,A1629,Anlagenbewegungsdaten!C:C),3)</f>
        <v>0</v>
      </c>
      <c r="H1629" s="332">
        <f>IF(ISBLANK(F1629),ROUND(SUMIF(Anlagenbewegungsdaten!B:B,A1629,Anlagenbewegungsdaten!D:D),2),ROUND(G1629*F1629%,2))</f>
        <v>0</v>
      </c>
      <c r="I1629" s="332">
        <f>ROUND((H1629-SUMIF(Anlagenbewegungsdaten!$B:$B,A1629,Anlagenbewegungsdaten!D:D)),3)</f>
        <v>0</v>
      </c>
      <c r="J1629" s="333" t="s">
        <v>5179</v>
      </c>
      <c r="K1629" s="333" t="s">
        <v>5193</v>
      </c>
      <c r="L1629" s="510">
        <v>18.86</v>
      </c>
      <c r="M1629" s="330">
        <f>ROUND(SUMIF(Anlagenbewegungsdaten_AV!B:B,A1629,Anlagenbewegungsdaten_AV!C:C),3)</f>
        <v>0</v>
      </c>
      <c r="N1629" s="328">
        <f>IF(ISBLANK(L1629),ROUND(SUMIF(Anlagenbewegungsdaten_AV!B:B,A1629,Anlagenbewegungsdaten_AV!D:D),2),ROUND(M1629*L1629%,2))</f>
        <v>0</v>
      </c>
      <c r="O1629" s="328">
        <f>ROUND(N1629-SUMIF(Anlagenbewegungsdaten_AV!B:B,A1629,Anlagenbewegungsdaten_AV!D:D),3)</f>
        <v>0</v>
      </c>
    </row>
    <row r="1630" spans="1:15" ht="15" customHeight="1" x14ac:dyDescent="0.25">
      <c r="A1630" s="261" t="s">
        <v>425</v>
      </c>
      <c r="B1630" s="172" t="s">
        <v>2108</v>
      </c>
      <c r="C1630" s="172" t="s">
        <v>4045</v>
      </c>
      <c r="D1630" s="172" t="s">
        <v>1929</v>
      </c>
      <c r="E1630" s="172" t="s">
        <v>2483</v>
      </c>
      <c r="F1630" s="287">
        <v>21.67</v>
      </c>
      <c r="G1630" s="331">
        <f>ROUND(SUMIF(Anlagenbewegungsdaten!B:B,A1630,Anlagenbewegungsdaten!C:C),3)</f>
        <v>0</v>
      </c>
      <c r="H1630" s="332">
        <f>IF(ISBLANK(F1630),ROUND(SUMIF(Anlagenbewegungsdaten!B:B,A1630,Anlagenbewegungsdaten!D:D),2),ROUND(G1630*F1630%,2))</f>
        <v>0</v>
      </c>
      <c r="I1630" s="332">
        <f>ROUND((H1630-SUMIF(Anlagenbewegungsdaten!$B:$B,A1630,Anlagenbewegungsdaten!D:D)),3)</f>
        <v>0</v>
      </c>
      <c r="J1630" s="333" t="s">
        <v>5179</v>
      </c>
      <c r="K1630" s="333" t="s">
        <v>5193</v>
      </c>
      <c r="L1630" s="510">
        <v>17.34</v>
      </c>
      <c r="M1630" s="330">
        <f>ROUND(SUMIF(Anlagenbewegungsdaten_AV!B:B,A1630,Anlagenbewegungsdaten_AV!C:C),3)</f>
        <v>0</v>
      </c>
      <c r="N1630" s="328">
        <f>IF(ISBLANK(L1630),ROUND(SUMIF(Anlagenbewegungsdaten_AV!B:B,A1630,Anlagenbewegungsdaten_AV!D:D),2),ROUND(M1630*L1630%,2))</f>
        <v>0</v>
      </c>
      <c r="O1630" s="328">
        <f>ROUND(N1630-SUMIF(Anlagenbewegungsdaten_AV!B:B,A1630,Anlagenbewegungsdaten_AV!D:D),3)</f>
        <v>0</v>
      </c>
    </row>
    <row r="1631" spans="1:15" ht="15" customHeight="1" x14ac:dyDescent="0.25">
      <c r="A1631" s="261" t="s">
        <v>426</v>
      </c>
      <c r="B1631" s="172" t="s">
        <v>2108</v>
      </c>
      <c r="C1631" s="172" t="s">
        <v>4045</v>
      </c>
      <c r="D1631" s="172" t="s">
        <v>1931</v>
      </c>
      <c r="E1631" s="172" t="s">
        <v>2486</v>
      </c>
      <c r="F1631" s="287">
        <v>23.67</v>
      </c>
      <c r="G1631" s="331">
        <f>ROUND(SUMIF(Anlagenbewegungsdaten!B:B,A1631,Anlagenbewegungsdaten!C:C),3)</f>
        <v>0</v>
      </c>
      <c r="H1631" s="332">
        <f>IF(ISBLANK(F1631),ROUND(SUMIF(Anlagenbewegungsdaten!B:B,A1631,Anlagenbewegungsdaten!D:D),2),ROUND(G1631*F1631%,2))</f>
        <v>0</v>
      </c>
      <c r="I1631" s="332">
        <f>ROUND((H1631-SUMIF(Anlagenbewegungsdaten!$B:$B,A1631,Anlagenbewegungsdaten!D:D)),3)</f>
        <v>0</v>
      </c>
      <c r="J1631" s="333" t="s">
        <v>5179</v>
      </c>
      <c r="K1631" s="333" t="s">
        <v>5193</v>
      </c>
      <c r="L1631" s="510">
        <v>18.940000000000001</v>
      </c>
      <c r="M1631" s="330">
        <f>ROUND(SUMIF(Anlagenbewegungsdaten_AV!B:B,A1631,Anlagenbewegungsdaten_AV!C:C),3)</f>
        <v>0</v>
      </c>
      <c r="N1631" s="328">
        <f>IF(ISBLANK(L1631),ROUND(SUMIF(Anlagenbewegungsdaten_AV!B:B,A1631,Anlagenbewegungsdaten_AV!D:D),2),ROUND(M1631*L1631%,2))</f>
        <v>0</v>
      </c>
      <c r="O1631" s="328">
        <f>ROUND(N1631-SUMIF(Anlagenbewegungsdaten_AV!B:B,A1631,Anlagenbewegungsdaten_AV!D:D),3)</f>
        <v>0</v>
      </c>
    </row>
    <row r="1632" spans="1:15" ht="15" customHeight="1" x14ac:dyDescent="0.25">
      <c r="A1632" s="261" t="s">
        <v>427</v>
      </c>
      <c r="B1632" s="172" t="s">
        <v>2108</v>
      </c>
      <c r="C1632" s="172" t="s">
        <v>4045</v>
      </c>
      <c r="D1632" s="182" t="s">
        <v>1933</v>
      </c>
      <c r="E1632" s="172" t="s">
        <v>1560</v>
      </c>
      <c r="F1632" s="287">
        <v>24.67</v>
      </c>
      <c r="G1632" s="331">
        <f>ROUND(SUMIF(Anlagenbewegungsdaten!B:B,A1632,Anlagenbewegungsdaten!C:C),3)</f>
        <v>0</v>
      </c>
      <c r="H1632" s="332">
        <f>IF(ISBLANK(F1632),ROUND(SUMIF(Anlagenbewegungsdaten!B:B,A1632,Anlagenbewegungsdaten!D:D),2),ROUND(G1632*F1632%,2))</f>
        <v>0</v>
      </c>
      <c r="I1632" s="332">
        <f>ROUND((H1632-SUMIF(Anlagenbewegungsdaten!$B:$B,A1632,Anlagenbewegungsdaten!D:D)),3)</f>
        <v>0</v>
      </c>
      <c r="J1632" s="333" t="s">
        <v>5179</v>
      </c>
      <c r="K1632" s="333" t="s">
        <v>5193</v>
      </c>
      <c r="L1632" s="510">
        <v>19.739999999999998</v>
      </c>
      <c r="M1632" s="330">
        <f>ROUND(SUMIF(Anlagenbewegungsdaten_AV!B:B,A1632,Anlagenbewegungsdaten_AV!C:C),3)</f>
        <v>0</v>
      </c>
      <c r="N1632" s="328">
        <f>IF(ISBLANK(L1632),ROUND(SUMIF(Anlagenbewegungsdaten_AV!B:B,A1632,Anlagenbewegungsdaten_AV!D:D),2),ROUND(M1632*L1632%,2))</f>
        <v>0</v>
      </c>
      <c r="O1632" s="328">
        <f>ROUND(N1632-SUMIF(Anlagenbewegungsdaten_AV!B:B,A1632,Anlagenbewegungsdaten_AV!D:D),3)</f>
        <v>0</v>
      </c>
    </row>
    <row r="1633" spans="1:15" ht="15" customHeight="1" x14ac:dyDescent="0.25">
      <c r="A1633" s="261" t="s">
        <v>428</v>
      </c>
      <c r="B1633" s="172" t="s">
        <v>2108</v>
      </c>
      <c r="C1633" s="172" t="s">
        <v>4045</v>
      </c>
      <c r="D1633" s="172" t="s">
        <v>1935</v>
      </c>
      <c r="E1633" s="172" t="s">
        <v>1563</v>
      </c>
      <c r="F1633" s="287">
        <v>24.67</v>
      </c>
      <c r="G1633" s="331">
        <f>ROUND(SUMIF(Anlagenbewegungsdaten!B:B,A1633,Anlagenbewegungsdaten!C:C),3)</f>
        <v>0</v>
      </c>
      <c r="H1633" s="332">
        <f>IF(ISBLANK(F1633),ROUND(SUMIF(Anlagenbewegungsdaten!B:B,A1633,Anlagenbewegungsdaten!D:D),2),ROUND(G1633*F1633%,2))</f>
        <v>0</v>
      </c>
      <c r="I1633" s="332">
        <f>ROUND((H1633-SUMIF(Anlagenbewegungsdaten!$B:$B,A1633,Anlagenbewegungsdaten!D:D)),3)</f>
        <v>0</v>
      </c>
      <c r="J1633" s="333" t="s">
        <v>5179</v>
      </c>
      <c r="K1633" s="333" t="s">
        <v>5193</v>
      </c>
      <c r="L1633" s="510">
        <v>19.739999999999998</v>
      </c>
      <c r="M1633" s="330">
        <f>ROUND(SUMIF(Anlagenbewegungsdaten_AV!B:B,A1633,Anlagenbewegungsdaten_AV!C:C),3)</f>
        <v>0</v>
      </c>
      <c r="N1633" s="328">
        <f>IF(ISBLANK(L1633),ROUND(SUMIF(Anlagenbewegungsdaten_AV!B:B,A1633,Anlagenbewegungsdaten_AV!D:D),2),ROUND(M1633*L1633%,2))</f>
        <v>0</v>
      </c>
      <c r="O1633" s="328">
        <f>ROUND(N1633-SUMIF(Anlagenbewegungsdaten_AV!B:B,A1633,Anlagenbewegungsdaten_AV!D:D),3)</f>
        <v>0</v>
      </c>
    </row>
    <row r="1634" spans="1:15" ht="15" customHeight="1" x14ac:dyDescent="0.25">
      <c r="A1634" s="261" t="s">
        <v>2859</v>
      </c>
      <c r="B1634" s="172" t="s">
        <v>2108</v>
      </c>
      <c r="C1634" s="172" t="s">
        <v>4045</v>
      </c>
      <c r="D1634" s="172" t="s">
        <v>2719</v>
      </c>
      <c r="E1634" s="172" t="s">
        <v>2576</v>
      </c>
      <c r="F1634" s="287">
        <v>24.64</v>
      </c>
      <c r="G1634" s="331">
        <f>ROUND(SUMIF(Anlagenbewegungsdaten!B:B,A1634,Anlagenbewegungsdaten!C:C),3)</f>
        <v>0</v>
      </c>
      <c r="H1634" s="332">
        <f>IF(ISBLANK(F1634),ROUND(SUMIF(Anlagenbewegungsdaten!B:B,A1634,Anlagenbewegungsdaten!D:D),2),ROUND(G1634*F1634%,2))</f>
        <v>0</v>
      </c>
      <c r="I1634" s="332">
        <f>ROUND((H1634-SUMIF(Anlagenbewegungsdaten!$B:$B,A1634,Anlagenbewegungsdaten!D:D)),3)</f>
        <v>0</v>
      </c>
      <c r="J1634" s="333" t="s">
        <v>5179</v>
      </c>
      <c r="K1634" s="333" t="s">
        <v>5193</v>
      </c>
      <c r="L1634" s="510">
        <v>19.71</v>
      </c>
      <c r="M1634" s="330">
        <f>ROUND(SUMIF(Anlagenbewegungsdaten_AV!B:B,A1634,Anlagenbewegungsdaten_AV!C:C),3)</f>
        <v>0</v>
      </c>
      <c r="N1634" s="328">
        <f>IF(ISBLANK(L1634),ROUND(SUMIF(Anlagenbewegungsdaten_AV!B:B,A1634,Anlagenbewegungsdaten_AV!D:D),2),ROUND(M1634*L1634%,2))</f>
        <v>0</v>
      </c>
      <c r="O1634" s="328">
        <f>ROUND(N1634-SUMIF(Anlagenbewegungsdaten_AV!B:B,A1634,Anlagenbewegungsdaten_AV!D:D),3)</f>
        <v>0</v>
      </c>
    </row>
    <row r="1635" spans="1:15" ht="15" customHeight="1" x14ac:dyDescent="0.25">
      <c r="A1635" s="261" t="s">
        <v>3603</v>
      </c>
      <c r="B1635" s="172" t="s">
        <v>2108</v>
      </c>
      <c r="C1635" s="172" t="s">
        <v>4045</v>
      </c>
      <c r="D1635" s="172" t="s">
        <v>3463</v>
      </c>
      <c r="E1635" s="172" t="s">
        <v>3320</v>
      </c>
      <c r="F1635" s="287">
        <v>24.61</v>
      </c>
      <c r="G1635" s="331">
        <f>ROUND(SUMIF(Anlagenbewegungsdaten!B:B,A1635,Anlagenbewegungsdaten!C:C),3)</f>
        <v>0</v>
      </c>
      <c r="H1635" s="332">
        <f>IF(ISBLANK(F1635),ROUND(SUMIF(Anlagenbewegungsdaten!B:B,A1635,Anlagenbewegungsdaten!D:D),2),ROUND(G1635*F1635%,2))</f>
        <v>0</v>
      </c>
      <c r="I1635" s="332">
        <f>ROUND((H1635-SUMIF(Anlagenbewegungsdaten!$B:$B,A1635,Anlagenbewegungsdaten!D:D)),3)</f>
        <v>0</v>
      </c>
      <c r="J1635" s="333" t="s">
        <v>5179</v>
      </c>
      <c r="K1635" s="333" t="s">
        <v>5193</v>
      </c>
      <c r="L1635" s="510">
        <v>19.690000000000001</v>
      </c>
      <c r="M1635" s="330">
        <f>ROUND(SUMIF(Anlagenbewegungsdaten_AV!B:B,A1635,Anlagenbewegungsdaten_AV!C:C),3)</f>
        <v>0</v>
      </c>
      <c r="N1635" s="328">
        <f>IF(ISBLANK(L1635),ROUND(SUMIF(Anlagenbewegungsdaten_AV!B:B,A1635,Anlagenbewegungsdaten_AV!D:D),2),ROUND(M1635*L1635%,2))</f>
        <v>0</v>
      </c>
      <c r="O1635" s="328">
        <f>ROUND(N1635-SUMIF(Anlagenbewegungsdaten_AV!B:B,A1635,Anlagenbewegungsdaten_AV!D:D),3)</f>
        <v>0</v>
      </c>
    </row>
    <row r="1636" spans="1:15" ht="15" customHeight="1" x14ac:dyDescent="0.25">
      <c r="A1636" s="273" t="s">
        <v>4378</v>
      </c>
      <c r="B1636" s="191" t="s">
        <v>2108</v>
      </c>
      <c r="C1636" s="191" t="s">
        <v>4045</v>
      </c>
      <c r="D1636" s="191" t="s">
        <v>4237</v>
      </c>
      <c r="E1636" s="191" t="s">
        <v>4093</v>
      </c>
      <c r="F1636" s="288">
        <v>24.58</v>
      </c>
      <c r="G1636" s="331">
        <f>ROUND(SUMIF(Anlagenbewegungsdaten!B:B,A1636,Anlagenbewegungsdaten!C:C),3)</f>
        <v>0</v>
      </c>
      <c r="H1636" s="332">
        <f>IF(ISBLANK(F1636),ROUND(SUMIF(Anlagenbewegungsdaten!B:B,A1636,Anlagenbewegungsdaten!D:D),2),ROUND(G1636*F1636%,2))</f>
        <v>0</v>
      </c>
      <c r="I1636" s="332">
        <f>ROUND((H1636-SUMIF(Anlagenbewegungsdaten!$B:$B,A1636,Anlagenbewegungsdaten!D:D)),3)</f>
        <v>0</v>
      </c>
      <c r="J1636" s="333" t="s">
        <v>5179</v>
      </c>
      <c r="K1636" s="333" t="s">
        <v>5193</v>
      </c>
      <c r="L1636" s="510">
        <v>19.66</v>
      </c>
      <c r="M1636" s="330">
        <f>ROUND(SUMIF(Anlagenbewegungsdaten_AV!B:B,A1636,Anlagenbewegungsdaten_AV!C:C),3)</f>
        <v>0</v>
      </c>
      <c r="N1636" s="328">
        <f>IF(ISBLANK(L1636),ROUND(SUMIF(Anlagenbewegungsdaten_AV!B:B,A1636,Anlagenbewegungsdaten_AV!D:D),2),ROUND(M1636*L1636%,2))</f>
        <v>0</v>
      </c>
      <c r="O1636" s="328">
        <f>ROUND(N1636-SUMIF(Anlagenbewegungsdaten_AV!B:B,A1636,Anlagenbewegungsdaten_AV!D:D),3)</f>
        <v>0</v>
      </c>
    </row>
    <row r="1637" spans="1:15" ht="15" customHeight="1" x14ac:dyDescent="0.25">
      <c r="A1637" s="261" t="s">
        <v>429</v>
      </c>
      <c r="B1637" s="172" t="s">
        <v>2108</v>
      </c>
      <c r="C1637" s="172" t="s">
        <v>4045</v>
      </c>
      <c r="D1637" s="172" t="s">
        <v>1937</v>
      </c>
      <c r="E1637" s="172" t="s">
        <v>2483</v>
      </c>
      <c r="F1637" s="287">
        <v>24.67</v>
      </c>
      <c r="G1637" s="331">
        <f>ROUND(SUMIF(Anlagenbewegungsdaten!B:B,A1637,Anlagenbewegungsdaten!C:C),3)</f>
        <v>0</v>
      </c>
      <c r="H1637" s="332">
        <f>IF(ISBLANK(F1637),ROUND(SUMIF(Anlagenbewegungsdaten!B:B,A1637,Anlagenbewegungsdaten!D:D),2),ROUND(G1637*F1637%,2))</f>
        <v>0</v>
      </c>
      <c r="I1637" s="332">
        <f>ROUND((H1637-SUMIF(Anlagenbewegungsdaten!$B:$B,A1637,Anlagenbewegungsdaten!D:D)),3)</f>
        <v>0</v>
      </c>
      <c r="J1637" s="333" t="s">
        <v>5179</v>
      </c>
      <c r="K1637" s="333" t="s">
        <v>5193</v>
      </c>
      <c r="L1637" s="510">
        <v>19.739999999999998</v>
      </c>
      <c r="M1637" s="330">
        <f>ROUND(SUMIF(Anlagenbewegungsdaten_AV!B:B,A1637,Anlagenbewegungsdaten_AV!C:C),3)</f>
        <v>0</v>
      </c>
      <c r="N1637" s="328">
        <f>IF(ISBLANK(L1637),ROUND(SUMIF(Anlagenbewegungsdaten_AV!B:B,A1637,Anlagenbewegungsdaten_AV!D:D),2),ROUND(M1637*L1637%,2))</f>
        <v>0</v>
      </c>
      <c r="O1637" s="328">
        <f>ROUND(N1637-SUMIF(Anlagenbewegungsdaten_AV!B:B,A1637,Anlagenbewegungsdaten_AV!D:D),3)</f>
        <v>0</v>
      </c>
    </row>
    <row r="1638" spans="1:15" ht="15" customHeight="1" x14ac:dyDescent="0.25">
      <c r="A1638" s="261" t="s">
        <v>430</v>
      </c>
      <c r="B1638" s="172" t="s">
        <v>2108</v>
      </c>
      <c r="C1638" s="172" t="s">
        <v>4045</v>
      </c>
      <c r="D1638" s="172" t="s">
        <v>1939</v>
      </c>
      <c r="E1638" s="172" t="s">
        <v>2486</v>
      </c>
      <c r="F1638" s="287">
        <v>26.67</v>
      </c>
      <c r="G1638" s="331">
        <f>ROUND(SUMIF(Anlagenbewegungsdaten!B:B,A1638,Anlagenbewegungsdaten!C:C),3)</f>
        <v>0</v>
      </c>
      <c r="H1638" s="332">
        <f>IF(ISBLANK(F1638),ROUND(SUMIF(Anlagenbewegungsdaten!B:B,A1638,Anlagenbewegungsdaten!D:D),2),ROUND(G1638*F1638%,2))</f>
        <v>0</v>
      </c>
      <c r="I1638" s="332">
        <f>ROUND((H1638-SUMIF(Anlagenbewegungsdaten!$B:$B,A1638,Anlagenbewegungsdaten!D:D)),3)</f>
        <v>0</v>
      </c>
      <c r="J1638" s="333" t="s">
        <v>5179</v>
      </c>
      <c r="K1638" s="333" t="s">
        <v>5193</v>
      </c>
      <c r="L1638" s="510">
        <v>21.34</v>
      </c>
      <c r="M1638" s="330">
        <f>ROUND(SUMIF(Anlagenbewegungsdaten_AV!B:B,A1638,Anlagenbewegungsdaten_AV!C:C),3)</f>
        <v>0</v>
      </c>
      <c r="N1638" s="328">
        <f>IF(ISBLANK(L1638),ROUND(SUMIF(Anlagenbewegungsdaten_AV!B:B,A1638,Anlagenbewegungsdaten_AV!D:D),2),ROUND(M1638*L1638%,2))</f>
        <v>0</v>
      </c>
      <c r="O1638" s="328">
        <f>ROUND(N1638-SUMIF(Anlagenbewegungsdaten_AV!B:B,A1638,Anlagenbewegungsdaten_AV!D:D),3)</f>
        <v>0</v>
      </c>
    </row>
    <row r="1639" spans="1:15" ht="15" customHeight="1" x14ac:dyDescent="0.25">
      <c r="A1639" s="261" t="s">
        <v>431</v>
      </c>
      <c r="B1639" s="172" t="s">
        <v>2108</v>
      </c>
      <c r="C1639" s="172" t="s">
        <v>4045</v>
      </c>
      <c r="D1639" s="172" t="s">
        <v>1941</v>
      </c>
      <c r="E1639" s="172" t="s">
        <v>1560</v>
      </c>
      <c r="F1639" s="287">
        <v>27.67</v>
      </c>
      <c r="G1639" s="331">
        <f>ROUND(SUMIF(Anlagenbewegungsdaten!B:B,A1639,Anlagenbewegungsdaten!C:C),3)</f>
        <v>0</v>
      </c>
      <c r="H1639" s="332">
        <f>IF(ISBLANK(F1639),ROUND(SUMIF(Anlagenbewegungsdaten!B:B,A1639,Anlagenbewegungsdaten!D:D),2),ROUND(G1639*F1639%,2))</f>
        <v>0</v>
      </c>
      <c r="I1639" s="332">
        <f>ROUND((H1639-SUMIF(Anlagenbewegungsdaten!$B:$B,A1639,Anlagenbewegungsdaten!D:D)),3)</f>
        <v>0</v>
      </c>
      <c r="J1639" s="333" t="s">
        <v>5179</v>
      </c>
      <c r="K1639" s="333" t="s">
        <v>5193</v>
      </c>
      <c r="L1639" s="510">
        <v>22.14</v>
      </c>
      <c r="M1639" s="330">
        <f>ROUND(SUMIF(Anlagenbewegungsdaten_AV!B:B,A1639,Anlagenbewegungsdaten_AV!C:C),3)</f>
        <v>0</v>
      </c>
      <c r="N1639" s="328">
        <f>IF(ISBLANK(L1639),ROUND(SUMIF(Anlagenbewegungsdaten_AV!B:B,A1639,Anlagenbewegungsdaten_AV!D:D),2),ROUND(M1639*L1639%,2))</f>
        <v>0</v>
      </c>
      <c r="O1639" s="328">
        <f>ROUND(N1639-SUMIF(Anlagenbewegungsdaten_AV!B:B,A1639,Anlagenbewegungsdaten_AV!D:D),3)</f>
        <v>0</v>
      </c>
    </row>
    <row r="1640" spans="1:15" ht="15" customHeight="1" x14ac:dyDescent="0.25">
      <c r="A1640" s="261" t="s">
        <v>432</v>
      </c>
      <c r="B1640" s="172" t="s">
        <v>2108</v>
      </c>
      <c r="C1640" s="172" t="s">
        <v>4045</v>
      </c>
      <c r="D1640" s="172" t="s">
        <v>1943</v>
      </c>
      <c r="E1640" s="172" t="s">
        <v>1563</v>
      </c>
      <c r="F1640" s="287">
        <v>27.67</v>
      </c>
      <c r="G1640" s="331">
        <f>ROUND(SUMIF(Anlagenbewegungsdaten!B:B,A1640,Anlagenbewegungsdaten!C:C),3)</f>
        <v>0</v>
      </c>
      <c r="H1640" s="332">
        <f>IF(ISBLANK(F1640),ROUND(SUMIF(Anlagenbewegungsdaten!B:B,A1640,Anlagenbewegungsdaten!D:D),2),ROUND(G1640*F1640%,2))</f>
        <v>0</v>
      </c>
      <c r="I1640" s="332">
        <f>ROUND((H1640-SUMIF(Anlagenbewegungsdaten!$B:$B,A1640,Anlagenbewegungsdaten!D:D)),3)</f>
        <v>0</v>
      </c>
      <c r="J1640" s="333" t="s">
        <v>5179</v>
      </c>
      <c r="K1640" s="333" t="s">
        <v>5193</v>
      </c>
      <c r="L1640" s="510">
        <v>22.14</v>
      </c>
      <c r="M1640" s="330">
        <f>ROUND(SUMIF(Anlagenbewegungsdaten_AV!B:B,A1640,Anlagenbewegungsdaten_AV!C:C),3)</f>
        <v>0</v>
      </c>
      <c r="N1640" s="328">
        <f>IF(ISBLANK(L1640),ROUND(SUMIF(Anlagenbewegungsdaten_AV!B:B,A1640,Anlagenbewegungsdaten_AV!D:D),2),ROUND(M1640*L1640%,2))</f>
        <v>0</v>
      </c>
      <c r="O1640" s="328">
        <f>ROUND(N1640-SUMIF(Anlagenbewegungsdaten_AV!B:B,A1640,Anlagenbewegungsdaten_AV!D:D),3)</f>
        <v>0</v>
      </c>
    </row>
    <row r="1641" spans="1:15" ht="15" customHeight="1" x14ac:dyDescent="0.25">
      <c r="A1641" s="261" t="s">
        <v>2860</v>
      </c>
      <c r="B1641" s="172" t="s">
        <v>2108</v>
      </c>
      <c r="C1641" s="172" t="s">
        <v>4045</v>
      </c>
      <c r="D1641" s="172" t="s">
        <v>2721</v>
      </c>
      <c r="E1641" s="172" t="s">
        <v>2576</v>
      </c>
      <c r="F1641" s="287">
        <v>27.64</v>
      </c>
      <c r="G1641" s="331">
        <f>ROUND(SUMIF(Anlagenbewegungsdaten!B:B,A1641,Anlagenbewegungsdaten!C:C),3)</f>
        <v>0</v>
      </c>
      <c r="H1641" s="332">
        <f>IF(ISBLANK(F1641),ROUND(SUMIF(Anlagenbewegungsdaten!B:B,A1641,Anlagenbewegungsdaten!D:D),2),ROUND(G1641*F1641%,2))</f>
        <v>0</v>
      </c>
      <c r="I1641" s="332">
        <f>ROUND((H1641-SUMIF(Anlagenbewegungsdaten!$B:$B,A1641,Anlagenbewegungsdaten!D:D)),3)</f>
        <v>0</v>
      </c>
      <c r="J1641" s="333" t="s">
        <v>5179</v>
      </c>
      <c r="K1641" s="333" t="s">
        <v>5193</v>
      </c>
      <c r="L1641" s="510">
        <v>22.11</v>
      </c>
      <c r="M1641" s="330">
        <f>ROUND(SUMIF(Anlagenbewegungsdaten_AV!B:B,A1641,Anlagenbewegungsdaten_AV!C:C),3)</f>
        <v>0</v>
      </c>
      <c r="N1641" s="328">
        <f>IF(ISBLANK(L1641),ROUND(SUMIF(Anlagenbewegungsdaten_AV!B:B,A1641,Anlagenbewegungsdaten_AV!D:D),2),ROUND(M1641*L1641%,2))</f>
        <v>0</v>
      </c>
      <c r="O1641" s="328">
        <f>ROUND(N1641-SUMIF(Anlagenbewegungsdaten_AV!B:B,A1641,Anlagenbewegungsdaten_AV!D:D),3)</f>
        <v>0</v>
      </c>
    </row>
    <row r="1642" spans="1:15" ht="15" customHeight="1" x14ac:dyDescent="0.25">
      <c r="A1642" s="261" t="s">
        <v>3604</v>
      </c>
      <c r="B1642" s="172" t="s">
        <v>2108</v>
      </c>
      <c r="C1642" s="172" t="s">
        <v>4045</v>
      </c>
      <c r="D1642" s="172" t="s">
        <v>3465</v>
      </c>
      <c r="E1642" s="172" t="s">
        <v>3320</v>
      </c>
      <c r="F1642" s="287">
        <v>27.61</v>
      </c>
      <c r="G1642" s="331">
        <f>ROUND(SUMIF(Anlagenbewegungsdaten!B:B,A1642,Anlagenbewegungsdaten!C:C),3)</f>
        <v>0</v>
      </c>
      <c r="H1642" s="332">
        <f>IF(ISBLANK(F1642),ROUND(SUMIF(Anlagenbewegungsdaten!B:B,A1642,Anlagenbewegungsdaten!D:D),2),ROUND(G1642*F1642%,2))</f>
        <v>0</v>
      </c>
      <c r="I1642" s="332">
        <f>ROUND((H1642-SUMIF(Anlagenbewegungsdaten!$B:$B,A1642,Anlagenbewegungsdaten!D:D)),3)</f>
        <v>0</v>
      </c>
      <c r="J1642" s="333" t="s">
        <v>5179</v>
      </c>
      <c r="K1642" s="333" t="s">
        <v>5193</v>
      </c>
      <c r="L1642" s="510">
        <v>22.09</v>
      </c>
      <c r="M1642" s="330">
        <f>ROUND(SUMIF(Anlagenbewegungsdaten_AV!B:B,A1642,Anlagenbewegungsdaten_AV!C:C),3)</f>
        <v>0</v>
      </c>
      <c r="N1642" s="328">
        <f>IF(ISBLANK(L1642),ROUND(SUMIF(Anlagenbewegungsdaten_AV!B:B,A1642,Anlagenbewegungsdaten_AV!D:D),2),ROUND(M1642*L1642%,2))</f>
        <v>0</v>
      </c>
      <c r="O1642" s="328">
        <f>ROUND(N1642-SUMIF(Anlagenbewegungsdaten_AV!B:B,A1642,Anlagenbewegungsdaten_AV!D:D),3)</f>
        <v>0</v>
      </c>
    </row>
    <row r="1643" spans="1:15" ht="15" customHeight="1" x14ac:dyDescent="0.25">
      <c r="A1643" s="273" t="s">
        <v>4379</v>
      </c>
      <c r="B1643" s="191" t="s">
        <v>2108</v>
      </c>
      <c r="C1643" s="191" t="s">
        <v>4045</v>
      </c>
      <c r="D1643" s="191" t="s">
        <v>4239</v>
      </c>
      <c r="E1643" s="191" t="s">
        <v>4093</v>
      </c>
      <c r="F1643" s="288">
        <v>27.58</v>
      </c>
      <c r="G1643" s="331">
        <f>ROUND(SUMIF(Anlagenbewegungsdaten!B:B,A1643,Anlagenbewegungsdaten!C:C),3)</f>
        <v>0</v>
      </c>
      <c r="H1643" s="332">
        <f>IF(ISBLANK(F1643),ROUND(SUMIF(Anlagenbewegungsdaten!B:B,A1643,Anlagenbewegungsdaten!D:D),2),ROUND(G1643*F1643%,2))</f>
        <v>0</v>
      </c>
      <c r="I1643" s="332">
        <f>ROUND((H1643-SUMIF(Anlagenbewegungsdaten!$B:$B,A1643,Anlagenbewegungsdaten!D:D)),3)</f>
        <v>0</v>
      </c>
      <c r="J1643" s="333" t="s">
        <v>5179</v>
      </c>
      <c r="K1643" s="333" t="s">
        <v>5193</v>
      </c>
      <c r="L1643" s="510">
        <v>22.06</v>
      </c>
      <c r="M1643" s="330">
        <f>ROUND(SUMIF(Anlagenbewegungsdaten_AV!B:B,A1643,Anlagenbewegungsdaten_AV!C:C),3)</f>
        <v>0</v>
      </c>
      <c r="N1643" s="328">
        <f>IF(ISBLANK(L1643),ROUND(SUMIF(Anlagenbewegungsdaten_AV!B:B,A1643,Anlagenbewegungsdaten_AV!D:D),2),ROUND(M1643*L1643%,2))</f>
        <v>0</v>
      </c>
      <c r="O1643" s="328">
        <f>ROUND(N1643-SUMIF(Anlagenbewegungsdaten_AV!B:B,A1643,Anlagenbewegungsdaten_AV!D:D),3)</f>
        <v>0</v>
      </c>
    </row>
    <row r="1644" spans="1:15" ht="15" customHeight="1" x14ac:dyDescent="0.25">
      <c r="A1644" s="261" t="s">
        <v>433</v>
      </c>
      <c r="B1644" s="172" t="s">
        <v>2108</v>
      </c>
      <c r="C1644" s="172" t="s">
        <v>4045</v>
      </c>
      <c r="D1644" s="172" t="s">
        <v>1945</v>
      </c>
      <c r="E1644" s="172" t="s">
        <v>2483</v>
      </c>
      <c r="F1644" s="287">
        <v>25.67</v>
      </c>
      <c r="G1644" s="331">
        <f>ROUND(SUMIF(Anlagenbewegungsdaten!B:B,A1644,Anlagenbewegungsdaten!C:C),3)</f>
        <v>0</v>
      </c>
      <c r="H1644" s="332">
        <f>IF(ISBLANK(F1644),ROUND(SUMIF(Anlagenbewegungsdaten!B:B,A1644,Anlagenbewegungsdaten!D:D),2),ROUND(G1644*F1644%,2))</f>
        <v>0</v>
      </c>
      <c r="I1644" s="332">
        <f>ROUND((H1644-SUMIF(Anlagenbewegungsdaten!$B:$B,A1644,Anlagenbewegungsdaten!D:D)),3)</f>
        <v>0</v>
      </c>
      <c r="J1644" s="333" t="s">
        <v>5179</v>
      </c>
      <c r="K1644" s="333" t="s">
        <v>5193</v>
      </c>
      <c r="L1644" s="510">
        <v>20.54</v>
      </c>
      <c r="M1644" s="330">
        <f>ROUND(SUMIF(Anlagenbewegungsdaten_AV!B:B,A1644,Anlagenbewegungsdaten_AV!C:C),3)</f>
        <v>0</v>
      </c>
      <c r="N1644" s="328">
        <f>IF(ISBLANK(L1644),ROUND(SUMIF(Anlagenbewegungsdaten_AV!B:B,A1644,Anlagenbewegungsdaten_AV!D:D),2),ROUND(M1644*L1644%,2))</f>
        <v>0</v>
      </c>
      <c r="O1644" s="328">
        <f>ROUND(N1644-SUMIF(Anlagenbewegungsdaten_AV!B:B,A1644,Anlagenbewegungsdaten_AV!D:D),3)</f>
        <v>0</v>
      </c>
    </row>
    <row r="1645" spans="1:15" ht="15" customHeight="1" x14ac:dyDescent="0.25">
      <c r="A1645" s="261" t="s">
        <v>434</v>
      </c>
      <c r="B1645" s="172" t="s">
        <v>2108</v>
      </c>
      <c r="C1645" s="172" t="s">
        <v>4045</v>
      </c>
      <c r="D1645" s="172" t="s">
        <v>1947</v>
      </c>
      <c r="E1645" s="172" t="s">
        <v>2486</v>
      </c>
      <c r="F1645" s="287">
        <v>27.67</v>
      </c>
      <c r="G1645" s="331">
        <f>ROUND(SUMIF(Anlagenbewegungsdaten!B:B,A1645,Anlagenbewegungsdaten!C:C),3)</f>
        <v>0</v>
      </c>
      <c r="H1645" s="332">
        <f>IF(ISBLANK(F1645),ROUND(SUMIF(Anlagenbewegungsdaten!B:B,A1645,Anlagenbewegungsdaten!D:D),2),ROUND(G1645*F1645%,2))</f>
        <v>0</v>
      </c>
      <c r="I1645" s="332">
        <f>ROUND((H1645-SUMIF(Anlagenbewegungsdaten!$B:$B,A1645,Anlagenbewegungsdaten!D:D)),3)</f>
        <v>0</v>
      </c>
      <c r="J1645" s="333" t="s">
        <v>5179</v>
      </c>
      <c r="K1645" s="333" t="s">
        <v>5193</v>
      </c>
      <c r="L1645" s="510">
        <v>22.14</v>
      </c>
      <c r="M1645" s="330">
        <f>ROUND(SUMIF(Anlagenbewegungsdaten_AV!B:B,A1645,Anlagenbewegungsdaten_AV!C:C),3)</f>
        <v>0</v>
      </c>
      <c r="N1645" s="328">
        <f>IF(ISBLANK(L1645),ROUND(SUMIF(Anlagenbewegungsdaten_AV!B:B,A1645,Anlagenbewegungsdaten_AV!D:D),2),ROUND(M1645*L1645%,2))</f>
        <v>0</v>
      </c>
      <c r="O1645" s="328">
        <f>ROUND(N1645-SUMIF(Anlagenbewegungsdaten_AV!B:B,A1645,Anlagenbewegungsdaten_AV!D:D),3)</f>
        <v>0</v>
      </c>
    </row>
    <row r="1646" spans="1:15" ht="15" customHeight="1" x14ac:dyDescent="0.25">
      <c r="A1646" s="261" t="s">
        <v>435</v>
      </c>
      <c r="B1646" s="172" t="s">
        <v>2108</v>
      </c>
      <c r="C1646" s="172" t="s">
        <v>4045</v>
      </c>
      <c r="D1646" s="182" t="s">
        <v>1949</v>
      </c>
      <c r="E1646" s="172" t="s">
        <v>1560</v>
      </c>
      <c r="F1646" s="287">
        <v>28.67</v>
      </c>
      <c r="G1646" s="331">
        <f>ROUND(SUMIF(Anlagenbewegungsdaten!B:B,A1646,Anlagenbewegungsdaten!C:C),3)</f>
        <v>0</v>
      </c>
      <c r="H1646" s="332">
        <f>IF(ISBLANK(F1646),ROUND(SUMIF(Anlagenbewegungsdaten!B:B,A1646,Anlagenbewegungsdaten!D:D),2),ROUND(G1646*F1646%,2))</f>
        <v>0</v>
      </c>
      <c r="I1646" s="332">
        <f>ROUND((H1646-SUMIF(Anlagenbewegungsdaten!$B:$B,A1646,Anlagenbewegungsdaten!D:D)),3)</f>
        <v>0</v>
      </c>
      <c r="J1646" s="333" t="s">
        <v>5179</v>
      </c>
      <c r="K1646" s="333" t="s">
        <v>5193</v>
      </c>
      <c r="L1646" s="510">
        <v>22.94</v>
      </c>
      <c r="M1646" s="330">
        <f>ROUND(SUMIF(Anlagenbewegungsdaten_AV!B:B,A1646,Anlagenbewegungsdaten_AV!C:C),3)</f>
        <v>0</v>
      </c>
      <c r="N1646" s="328">
        <f>IF(ISBLANK(L1646),ROUND(SUMIF(Anlagenbewegungsdaten_AV!B:B,A1646,Anlagenbewegungsdaten_AV!D:D),2),ROUND(M1646*L1646%,2))</f>
        <v>0</v>
      </c>
      <c r="O1646" s="328">
        <f>ROUND(N1646-SUMIF(Anlagenbewegungsdaten_AV!B:B,A1646,Anlagenbewegungsdaten_AV!D:D),3)</f>
        <v>0</v>
      </c>
    </row>
    <row r="1647" spans="1:15" ht="15" customHeight="1" x14ac:dyDescent="0.25">
      <c r="A1647" s="261" t="s">
        <v>436</v>
      </c>
      <c r="B1647" s="172" t="s">
        <v>2108</v>
      </c>
      <c r="C1647" s="172" t="s">
        <v>4045</v>
      </c>
      <c r="D1647" s="172" t="s">
        <v>1951</v>
      </c>
      <c r="E1647" s="172" t="s">
        <v>1563</v>
      </c>
      <c r="F1647" s="287">
        <v>28.67</v>
      </c>
      <c r="G1647" s="331">
        <f>ROUND(SUMIF(Anlagenbewegungsdaten!B:B,A1647,Anlagenbewegungsdaten!C:C),3)</f>
        <v>0</v>
      </c>
      <c r="H1647" s="332">
        <f>IF(ISBLANK(F1647),ROUND(SUMIF(Anlagenbewegungsdaten!B:B,A1647,Anlagenbewegungsdaten!D:D),2),ROUND(G1647*F1647%,2))</f>
        <v>0</v>
      </c>
      <c r="I1647" s="332">
        <f>ROUND((H1647-SUMIF(Anlagenbewegungsdaten!$B:$B,A1647,Anlagenbewegungsdaten!D:D)),3)</f>
        <v>0</v>
      </c>
      <c r="J1647" s="333" t="s">
        <v>5179</v>
      </c>
      <c r="K1647" s="333" t="s">
        <v>5193</v>
      </c>
      <c r="L1647" s="510">
        <v>22.94</v>
      </c>
      <c r="M1647" s="330">
        <f>ROUND(SUMIF(Anlagenbewegungsdaten_AV!B:B,A1647,Anlagenbewegungsdaten_AV!C:C),3)</f>
        <v>0</v>
      </c>
      <c r="N1647" s="328">
        <f>IF(ISBLANK(L1647),ROUND(SUMIF(Anlagenbewegungsdaten_AV!B:B,A1647,Anlagenbewegungsdaten_AV!D:D),2),ROUND(M1647*L1647%,2))</f>
        <v>0</v>
      </c>
      <c r="O1647" s="328">
        <f>ROUND(N1647-SUMIF(Anlagenbewegungsdaten_AV!B:B,A1647,Anlagenbewegungsdaten_AV!D:D),3)</f>
        <v>0</v>
      </c>
    </row>
    <row r="1648" spans="1:15" ht="15" customHeight="1" x14ac:dyDescent="0.25">
      <c r="A1648" s="261" t="s">
        <v>2861</v>
      </c>
      <c r="B1648" s="172" t="s">
        <v>2108</v>
      </c>
      <c r="C1648" s="172" t="s">
        <v>4045</v>
      </c>
      <c r="D1648" s="172" t="s">
        <v>2723</v>
      </c>
      <c r="E1648" s="172" t="s">
        <v>2576</v>
      </c>
      <c r="F1648" s="287">
        <v>28.64</v>
      </c>
      <c r="G1648" s="331">
        <f>ROUND(SUMIF(Anlagenbewegungsdaten!B:B,A1648,Anlagenbewegungsdaten!C:C),3)</f>
        <v>0</v>
      </c>
      <c r="H1648" s="332">
        <f>IF(ISBLANK(F1648),ROUND(SUMIF(Anlagenbewegungsdaten!B:B,A1648,Anlagenbewegungsdaten!D:D),2),ROUND(G1648*F1648%,2))</f>
        <v>0</v>
      </c>
      <c r="I1648" s="332">
        <f>ROUND((H1648-SUMIF(Anlagenbewegungsdaten!$B:$B,A1648,Anlagenbewegungsdaten!D:D)),3)</f>
        <v>0</v>
      </c>
      <c r="J1648" s="333" t="s">
        <v>5179</v>
      </c>
      <c r="K1648" s="333" t="s">
        <v>5193</v>
      </c>
      <c r="L1648" s="510">
        <v>22.91</v>
      </c>
      <c r="M1648" s="330">
        <f>ROUND(SUMIF(Anlagenbewegungsdaten_AV!B:B,A1648,Anlagenbewegungsdaten_AV!C:C),3)</f>
        <v>0</v>
      </c>
      <c r="N1648" s="328">
        <f>IF(ISBLANK(L1648),ROUND(SUMIF(Anlagenbewegungsdaten_AV!B:B,A1648,Anlagenbewegungsdaten_AV!D:D),2),ROUND(M1648*L1648%,2))</f>
        <v>0</v>
      </c>
      <c r="O1648" s="328">
        <f>ROUND(N1648-SUMIF(Anlagenbewegungsdaten_AV!B:B,A1648,Anlagenbewegungsdaten_AV!D:D),3)</f>
        <v>0</v>
      </c>
    </row>
    <row r="1649" spans="1:15" ht="15" customHeight="1" x14ac:dyDescent="0.25">
      <c r="A1649" s="261" t="s">
        <v>3605</v>
      </c>
      <c r="B1649" s="172" t="s">
        <v>2108</v>
      </c>
      <c r="C1649" s="172" t="s">
        <v>4045</v>
      </c>
      <c r="D1649" s="172" t="s">
        <v>3467</v>
      </c>
      <c r="E1649" s="172" t="s">
        <v>3320</v>
      </c>
      <c r="F1649" s="287">
        <v>28.61</v>
      </c>
      <c r="G1649" s="331">
        <f>ROUND(SUMIF(Anlagenbewegungsdaten!B:B,A1649,Anlagenbewegungsdaten!C:C),3)</f>
        <v>0</v>
      </c>
      <c r="H1649" s="332">
        <f>IF(ISBLANK(F1649),ROUND(SUMIF(Anlagenbewegungsdaten!B:B,A1649,Anlagenbewegungsdaten!D:D),2),ROUND(G1649*F1649%,2))</f>
        <v>0</v>
      </c>
      <c r="I1649" s="332">
        <f>ROUND((H1649-SUMIF(Anlagenbewegungsdaten!$B:$B,A1649,Anlagenbewegungsdaten!D:D)),3)</f>
        <v>0</v>
      </c>
      <c r="J1649" s="333" t="s">
        <v>5179</v>
      </c>
      <c r="K1649" s="333" t="s">
        <v>5193</v>
      </c>
      <c r="L1649" s="510">
        <v>22.89</v>
      </c>
      <c r="M1649" s="330">
        <f>ROUND(SUMIF(Anlagenbewegungsdaten_AV!B:B,A1649,Anlagenbewegungsdaten_AV!C:C),3)</f>
        <v>0</v>
      </c>
      <c r="N1649" s="328">
        <f>IF(ISBLANK(L1649),ROUND(SUMIF(Anlagenbewegungsdaten_AV!B:B,A1649,Anlagenbewegungsdaten_AV!D:D),2),ROUND(M1649*L1649%,2))</f>
        <v>0</v>
      </c>
      <c r="O1649" s="328">
        <f>ROUND(N1649-SUMIF(Anlagenbewegungsdaten_AV!B:B,A1649,Anlagenbewegungsdaten_AV!D:D),3)</f>
        <v>0</v>
      </c>
    </row>
    <row r="1650" spans="1:15" ht="15" customHeight="1" x14ac:dyDescent="0.25">
      <c r="A1650" s="273" t="s">
        <v>4380</v>
      </c>
      <c r="B1650" s="191" t="s">
        <v>2108</v>
      </c>
      <c r="C1650" s="191" t="s">
        <v>4045</v>
      </c>
      <c r="D1650" s="191" t="s">
        <v>4241</v>
      </c>
      <c r="E1650" s="191" t="s">
        <v>4093</v>
      </c>
      <c r="F1650" s="288">
        <v>28.58</v>
      </c>
      <c r="G1650" s="331">
        <f>ROUND(SUMIF(Anlagenbewegungsdaten!B:B,A1650,Anlagenbewegungsdaten!C:C),3)</f>
        <v>0</v>
      </c>
      <c r="H1650" s="332">
        <f>IF(ISBLANK(F1650),ROUND(SUMIF(Anlagenbewegungsdaten!B:B,A1650,Anlagenbewegungsdaten!D:D),2),ROUND(G1650*F1650%,2))</f>
        <v>0</v>
      </c>
      <c r="I1650" s="332">
        <f>ROUND((H1650-SUMIF(Anlagenbewegungsdaten!$B:$B,A1650,Anlagenbewegungsdaten!D:D)),3)</f>
        <v>0</v>
      </c>
      <c r="J1650" s="333" t="s">
        <v>5179</v>
      </c>
      <c r="K1650" s="333" t="s">
        <v>5193</v>
      </c>
      <c r="L1650" s="510">
        <v>22.86</v>
      </c>
      <c r="M1650" s="330">
        <f>ROUND(SUMIF(Anlagenbewegungsdaten_AV!B:B,A1650,Anlagenbewegungsdaten_AV!C:C),3)</f>
        <v>0</v>
      </c>
      <c r="N1650" s="328">
        <f>IF(ISBLANK(L1650),ROUND(SUMIF(Anlagenbewegungsdaten_AV!B:B,A1650,Anlagenbewegungsdaten_AV!D:D),2),ROUND(M1650*L1650%,2))</f>
        <v>0</v>
      </c>
      <c r="O1650" s="328">
        <f>ROUND(N1650-SUMIF(Anlagenbewegungsdaten_AV!B:B,A1650,Anlagenbewegungsdaten_AV!D:D),3)</f>
        <v>0</v>
      </c>
    </row>
    <row r="1651" spans="1:15" ht="15" customHeight="1" x14ac:dyDescent="0.25">
      <c r="A1651" s="261" t="s">
        <v>437</v>
      </c>
      <c r="B1651" s="172" t="s">
        <v>2108</v>
      </c>
      <c r="C1651" s="172" t="s">
        <v>4045</v>
      </c>
      <c r="D1651" s="172" t="s">
        <v>1953</v>
      </c>
      <c r="E1651" s="172" t="s">
        <v>2483</v>
      </c>
      <c r="F1651" s="287">
        <v>22.67</v>
      </c>
      <c r="G1651" s="331">
        <f>ROUND(SUMIF(Anlagenbewegungsdaten!B:B,A1651,Anlagenbewegungsdaten!C:C),3)</f>
        <v>0</v>
      </c>
      <c r="H1651" s="332">
        <f>IF(ISBLANK(F1651),ROUND(SUMIF(Anlagenbewegungsdaten!B:B,A1651,Anlagenbewegungsdaten!D:D),2),ROUND(G1651*F1651%,2))</f>
        <v>0</v>
      </c>
      <c r="I1651" s="332">
        <f>ROUND((H1651-SUMIF(Anlagenbewegungsdaten!$B:$B,A1651,Anlagenbewegungsdaten!D:D)),3)</f>
        <v>0</v>
      </c>
      <c r="J1651" s="333" t="s">
        <v>5179</v>
      </c>
      <c r="K1651" s="333" t="s">
        <v>5193</v>
      </c>
      <c r="L1651" s="510">
        <v>18.14</v>
      </c>
      <c r="M1651" s="330">
        <f>ROUND(SUMIF(Anlagenbewegungsdaten_AV!B:B,A1651,Anlagenbewegungsdaten_AV!C:C),3)</f>
        <v>0</v>
      </c>
      <c r="N1651" s="328">
        <f>IF(ISBLANK(L1651),ROUND(SUMIF(Anlagenbewegungsdaten_AV!B:B,A1651,Anlagenbewegungsdaten_AV!D:D),2),ROUND(M1651*L1651%,2))</f>
        <v>0</v>
      </c>
      <c r="O1651" s="328">
        <f>ROUND(N1651-SUMIF(Anlagenbewegungsdaten_AV!B:B,A1651,Anlagenbewegungsdaten_AV!D:D),3)</f>
        <v>0</v>
      </c>
    </row>
    <row r="1652" spans="1:15" ht="15" customHeight="1" x14ac:dyDescent="0.25">
      <c r="A1652" s="261" t="s">
        <v>438</v>
      </c>
      <c r="B1652" s="172" t="s">
        <v>2108</v>
      </c>
      <c r="C1652" s="172" t="s">
        <v>4045</v>
      </c>
      <c r="D1652" s="172" t="s">
        <v>1955</v>
      </c>
      <c r="E1652" s="172" t="s">
        <v>2486</v>
      </c>
      <c r="F1652" s="287">
        <v>24.67</v>
      </c>
      <c r="G1652" s="331">
        <f>ROUND(SUMIF(Anlagenbewegungsdaten!B:B,A1652,Anlagenbewegungsdaten!C:C),3)</f>
        <v>0</v>
      </c>
      <c r="H1652" s="332">
        <f>IF(ISBLANK(F1652),ROUND(SUMIF(Anlagenbewegungsdaten!B:B,A1652,Anlagenbewegungsdaten!D:D),2),ROUND(G1652*F1652%,2))</f>
        <v>0</v>
      </c>
      <c r="I1652" s="332">
        <f>ROUND((H1652-SUMIF(Anlagenbewegungsdaten!$B:$B,A1652,Anlagenbewegungsdaten!D:D)),3)</f>
        <v>0</v>
      </c>
      <c r="J1652" s="333" t="s">
        <v>5179</v>
      </c>
      <c r="K1652" s="333" t="s">
        <v>5193</v>
      </c>
      <c r="L1652" s="510">
        <v>19.739999999999998</v>
      </c>
      <c r="M1652" s="330">
        <f>ROUND(SUMIF(Anlagenbewegungsdaten_AV!B:B,A1652,Anlagenbewegungsdaten_AV!C:C),3)</f>
        <v>0</v>
      </c>
      <c r="N1652" s="328">
        <f>IF(ISBLANK(L1652),ROUND(SUMIF(Anlagenbewegungsdaten_AV!B:B,A1652,Anlagenbewegungsdaten_AV!D:D),2),ROUND(M1652*L1652%,2))</f>
        <v>0</v>
      </c>
      <c r="O1652" s="328">
        <f>ROUND(N1652-SUMIF(Anlagenbewegungsdaten_AV!B:B,A1652,Anlagenbewegungsdaten_AV!D:D),3)</f>
        <v>0</v>
      </c>
    </row>
    <row r="1653" spans="1:15" ht="15" customHeight="1" x14ac:dyDescent="0.25">
      <c r="A1653" s="261" t="s">
        <v>439</v>
      </c>
      <c r="B1653" s="172" t="s">
        <v>2108</v>
      </c>
      <c r="C1653" s="172" t="s">
        <v>4045</v>
      </c>
      <c r="D1653" s="172" t="s">
        <v>1957</v>
      </c>
      <c r="E1653" s="172" t="s">
        <v>1560</v>
      </c>
      <c r="F1653" s="287">
        <v>25.67</v>
      </c>
      <c r="G1653" s="331">
        <f>ROUND(SUMIF(Anlagenbewegungsdaten!B:B,A1653,Anlagenbewegungsdaten!C:C),3)</f>
        <v>0</v>
      </c>
      <c r="H1653" s="332">
        <f>IF(ISBLANK(F1653),ROUND(SUMIF(Anlagenbewegungsdaten!B:B,A1653,Anlagenbewegungsdaten!D:D),2),ROUND(G1653*F1653%,2))</f>
        <v>0</v>
      </c>
      <c r="I1653" s="332">
        <f>ROUND((H1653-SUMIF(Anlagenbewegungsdaten!$B:$B,A1653,Anlagenbewegungsdaten!D:D)),3)</f>
        <v>0</v>
      </c>
      <c r="J1653" s="333" t="s">
        <v>5179</v>
      </c>
      <c r="K1653" s="333" t="s">
        <v>5193</v>
      </c>
      <c r="L1653" s="510">
        <v>20.54</v>
      </c>
      <c r="M1653" s="330">
        <f>ROUND(SUMIF(Anlagenbewegungsdaten_AV!B:B,A1653,Anlagenbewegungsdaten_AV!C:C),3)</f>
        <v>0</v>
      </c>
      <c r="N1653" s="328">
        <f>IF(ISBLANK(L1653),ROUND(SUMIF(Anlagenbewegungsdaten_AV!B:B,A1653,Anlagenbewegungsdaten_AV!D:D),2),ROUND(M1653*L1653%,2))</f>
        <v>0</v>
      </c>
      <c r="O1653" s="328">
        <f>ROUND(N1653-SUMIF(Anlagenbewegungsdaten_AV!B:B,A1653,Anlagenbewegungsdaten_AV!D:D),3)</f>
        <v>0</v>
      </c>
    </row>
    <row r="1654" spans="1:15" ht="15" customHeight="1" x14ac:dyDescent="0.25">
      <c r="A1654" s="261" t="s">
        <v>440</v>
      </c>
      <c r="B1654" s="172" t="s">
        <v>2108</v>
      </c>
      <c r="C1654" s="172" t="s">
        <v>4045</v>
      </c>
      <c r="D1654" s="172" t="s">
        <v>1959</v>
      </c>
      <c r="E1654" s="172" t="s">
        <v>1563</v>
      </c>
      <c r="F1654" s="287">
        <v>25.67</v>
      </c>
      <c r="G1654" s="331">
        <f>ROUND(SUMIF(Anlagenbewegungsdaten!B:B,A1654,Anlagenbewegungsdaten!C:C),3)</f>
        <v>0</v>
      </c>
      <c r="H1654" s="332">
        <f>IF(ISBLANK(F1654),ROUND(SUMIF(Anlagenbewegungsdaten!B:B,A1654,Anlagenbewegungsdaten!D:D),2),ROUND(G1654*F1654%,2))</f>
        <v>0</v>
      </c>
      <c r="I1654" s="332">
        <f>ROUND((H1654-SUMIF(Anlagenbewegungsdaten!$B:$B,A1654,Anlagenbewegungsdaten!D:D)),3)</f>
        <v>0</v>
      </c>
      <c r="J1654" s="333" t="s">
        <v>5179</v>
      </c>
      <c r="K1654" s="333" t="s">
        <v>5193</v>
      </c>
      <c r="L1654" s="510">
        <v>20.54</v>
      </c>
      <c r="M1654" s="330">
        <f>ROUND(SUMIF(Anlagenbewegungsdaten_AV!B:B,A1654,Anlagenbewegungsdaten_AV!C:C),3)</f>
        <v>0</v>
      </c>
      <c r="N1654" s="328">
        <f>IF(ISBLANK(L1654),ROUND(SUMIF(Anlagenbewegungsdaten_AV!B:B,A1654,Anlagenbewegungsdaten_AV!D:D),2),ROUND(M1654*L1654%,2))</f>
        <v>0</v>
      </c>
      <c r="O1654" s="328">
        <f>ROUND(N1654-SUMIF(Anlagenbewegungsdaten_AV!B:B,A1654,Anlagenbewegungsdaten_AV!D:D),3)</f>
        <v>0</v>
      </c>
    </row>
    <row r="1655" spans="1:15" ht="15" customHeight="1" x14ac:dyDescent="0.25">
      <c r="A1655" s="261" t="s">
        <v>2862</v>
      </c>
      <c r="B1655" s="172" t="s">
        <v>2108</v>
      </c>
      <c r="C1655" s="172" t="s">
        <v>4045</v>
      </c>
      <c r="D1655" s="172" t="s">
        <v>2725</v>
      </c>
      <c r="E1655" s="172" t="s">
        <v>2576</v>
      </c>
      <c r="F1655" s="287">
        <v>25.64</v>
      </c>
      <c r="G1655" s="331">
        <f>ROUND(SUMIF(Anlagenbewegungsdaten!B:B,A1655,Anlagenbewegungsdaten!C:C),3)</f>
        <v>0</v>
      </c>
      <c r="H1655" s="332">
        <f>IF(ISBLANK(F1655),ROUND(SUMIF(Anlagenbewegungsdaten!B:B,A1655,Anlagenbewegungsdaten!D:D),2),ROUND(G1655*F1655%,2))</f>
        <v>0</v>
      </c>
      <c r="I1655" s="332">
        <f>ROUND((H1655-SUMIF(Anlagenbewegungsdaten!$B:$B,A1655,Anlagenbewegungsdaten!D:D)),3)</f>
        <v>0</v>
      </c>
      <c r="J1655" s="333" t="s">
        <v>5179</v>
      </c>
      <c r="K1655" s="333" t="s">
        <v>5193</v>
      </c>
      <c r="L1655" s="510">
        <v>20.51</v>
      </c>
      <c r="M1655" s="330">
        <f>ROUND(SUMIF(Anlagenbewegungsdaten_AV!B:B,A1655,Anlagenbewegungsdaten_AV!C:C),3)</f>
        <v>0</v>
      </c>
      <c r="N1655" s="328">
        <f>IF(ISBLANK(L1655),ROUND(SUMIF(Anlagenbewegungsdaten_AV!B:B,A1655,Anlagenbewegungsdaten_AV!D:D),2),ROUND(M1655*L1655%,2))</f>
        <v>0</v>
      </c>
      <c r="O1655" s="328">
        <f>ROUND(N1655-SUMIF(Anlagenbewegungsdaten_AV!B:B,A1655,Anlagenbewegungsdaten_AV!D:D),3)</f>
        <v>0</v>
      </c>
    </row>
    <row r="1656" spans="1:15" ht="15" customHeight="1" x14ac:dyDescent="0.25">
      <c r="A1656" s="261" t="s">
        <v>3606</v>
      </c>
      <c r="B1656" s="172" t="s">
        <v>2108</v>
      </c>
      <c r="C1656" s="172" t="s">
        <v>4045</v>
      </c>
      <c r="D1656" s="172" t="s">
        <v>3469</v>
      </c>
      <c r="E1656" s="172" t="s">
        <v>3320</v>
      </c>
      <c r="F1656" s="287">
        <v>25.61</v>
      </c>
      <c r="G1656" s="331">
        <f>ROUND(SUMIF(Anlagenbewegungsdaten!B:B,A1656,Anlagenbewegungsdaten!C:C),3)</f>
        <v>0</v>
      </c>
      <c r="H1656" s="332">
        <f>IF(ISBLANK(F1656),ROUND(SUMIF(Anlagenbewegungsdaten!B:B,A1656,Anlagenbewegungsdaten!D:D),2),ROUND(G1656*F1656%,2))</f>
        <v>0</v>
      </c>
      <c r="I1656" s="332">
        <f>ROUND((H1656-SUMIF(Anlagenbewegungsdaten!$B:$B,A1656,Anlagenbewegungsdaten!D:D)),3)</f>
        <v>0</v>
      </c>
      <c r="J1656" s="333" t="s">
        <v>5179</v>
      </c>
      <c r="K1656" s="333" t="s">
        <v>5193</v>
      </c>
      <c r="L1656" s="510">
        <v>20.49</v>
      </c>
      <c r="M1656" s="330">
        <f>ROUND(SUMIF(Anlagenbewegungsdaten_AV!B:B,A1656,Anlagenbewegungsdaten_AV!C:C),3)</f>
        <v>0</v>
      </c>
      <c r="N1656" s="328">
        <f>IF(ISBLANK(L1656),ROUND(SUMIF(Anlagenbewegungsdaten_AV!B:B,A1656,Anlagenbewegungsdaten_AV!D:D),2),ROUND(M1656*L1656%,2))</f>
        <v>0</v>
      </c>
      <c r="O1656" s="328">
        <f>ROUND(N1656-SUMIF(Anlagenbewegungsdaten_AV!B:B,A1656,Anlagenbewegungsdaten_AV!D:D),3)</f>
        <v>0</v>
      </c>
    </row>
    <row r="1657" spans="1:15" ht="15" customHeight="1" x14ac:dyDescent="0.25">
      <c r="A1657" s="273" t="s">
        <v>4381</v>
      </c>
      <c r="B1657" s="191" t="s">
        <v>2108</v>
      </c>
      <c r="C1657" s="191" t="s">
        <v>4045</v>
      </c>
      <c r="D1657" s="191" t="s">
        <v>4243</v>
      </c>
      <c r="E1657" s="191" t="s">
        <v>4093</v>
      </c>
      <c r="F1657" s="288">
        <v>25.58</v>
      </c>
      <c r="G1657" s="331">
        <f>ROUND(SUMIF(Anlagenbewegungsdaten!B:B,A1657,Anlagenbewegungsdaten!C:C),3)</f>
        <v>0</v>
      </c>
      <c r="H1657" s="332">
        <f>IF(ISBLANK(F1657),ROUND(SUMIF(Anlagenbewegungsdaten!B:B,A1657,Anlagenbewegungsdaten!D:D),2),ROUND(G1657*F1657%,2))</f>
        <v>0</v>
      </c>
      <c r="I1657" s="332">
        <f>ROUND((H1657-SUMIF(Anlagenbewegungsdaten!$B:$B,A1657,Anlagenbewegungsdaten!D:D)),3)</f>
        <v>0</v>
      </c>
      <c r="J1657" s="333" t="s">
        <v>5179</v>
      </c>
      <c r="K1657" s="333" t="s">
        <v>5193</v>
      </c>
      <c r="L1657" s="510">
        <v>20.46</v>
      </c>
      <c r="M1657" s="330">
        <f>ROUND(SUMIF(Anlagenbewegungsdaten_AV!B:B,A1657,Anlagenbewegungsdaten_AV!C:C),3)</f>
        <v>0</v>
      </c>
      <c r="N1657" s="328">
        <f>IF(ISBLANK(L1657),ROUND(SUMIF(Anlagenbewegungsdaten_AV!B:B,A1657,Anlagenbewegungsdaten_AV!D:D),2),ROUND(M1657*L1657%,2))</f>
        <v>0</v>
      </c>
      <c r="O1657" s="328">
        <f>ROUND(N1657-SUMIF(Anlagenbewegungsdaten_AV!B:B,A1657,Anlagenbewegungsdaten_AV!D:D),3)</f>
        <v>0</v>
      </c>
    </row>
    <row r="1658" spans="1:15" ht="15" customHeight="1" x14ac:dyDescent="0.25">
      <c r="A1658" s="261" t="s">
        <v>441</v>
      </c>
      <c r="B1658" s="172" t="s">
        <v>2108</v>
      </c>
      <c r="C1658" s="172" t="s">
        <v>4045</v>
      </c>
      <c r="D1658" s="172" t="s">
        <v>1961</v>
      </c>
      <c r="E1658" s="172" t="s">
        <v>2483</v>
      </c>
      <c r="F1658" s="287">
        <v>23.67</v>
      </c>
      <c r="G1658" s="331">
        <f>ROUND(SUMIF(Anlagenbewegungsdaten!B:B,A1658,Anlagenbewegungsdaten!C:C),3)</f>
        <v>0</v>
      </c>
      <c r="H1658" s="332">
        <f>IF(ISBLANK(F1658),ROUND(SUMIF(Anlagenbewegungsdaten!B:B,A1658,Anlagenbewegungsdaten!D:D),2),ROUND(G1658*F1658%,2))</f>
        <v>0</v>
      </c>
      <c r="I1658" s="332">
        <f>ROUND((H1658-SUMIF(Anlagenbewegungsdaten!$B:$B,A1658,Anlagenbewegungsdaten!D:D)),3)</f>
        <v>0</v>
      </c>
      <c r="J1658" s="333" t="s">
        <v>5179</v>
      </c>
      <c r="K1658" s="333" t="s">
        <v>5193</v>
      </c>
      <c r="L1658" s="510">
        <v>18.940000000000001</v>
      </c>
      <c r="M1658" s="330">
        <f>ROUND(SUMIF(Anlagenbewegungsdaten_AV!B:B,A1658,Anlagenbewegungsdaten_AV!C:C),3)</f>
        <v>0</v>
      </c>
      <c r="N1658" s="328">
        <f>IF(ISBLANK(L1658),ROUND(SUMIF(Anlagenbewegungsdaten_AV!B:B,A1658,Anlagenbewegungsdaten_AV!D:D),2),ROUND(M1658*L1658%,2))</f>
        <v>0</v>
      </c>
      <c r="O1658" s="328">
        <f>ROUND(N1658-SUMIF(Anlagenbewegungsdaten_AV!B:B,A1658,Anlagenbewegungsdaten_AV!D:D),3)</f>
        <v>0</v>
      </c>
    </row>
    <row r="1659" spans="1:15" ht="15" customHeight="1" x14ac:dyDescent="0.25">
      <c r="A1659" s="261" t="s">
        <v>442</v>
      </c>
      <c r="B1659" s="172" t="s">
        <v>2108</v>
      </c>
      <c r="C1659" s="172" t="s">
        <v>4045</v>
      </c>
      <c r="D1659" s="172" t="s">
        <v>1963</v>
      </c>
      <c r="E1659" s="172" t="s">
        <v>2486</v>
      </c>
      <c r="F1659" s="287">
        <v>25.67</v>
      </c>
      <c r="G1659" s="331">
        <f>ROUND(SUMIF(Anlagenbewegungsdaten!B:B,A1659,Anlagenbewegungsdaten!C:C),3)</f>
        <v>0</v>
      </c>
      <c r="H1659" s="332">
        <f>IF(ISBLANK(F1659),ROUND(SUMIF(Anlagenbewegungsdaten!B:B,A1659,Anlagenbewegungsdaten!D:D),2),ROUND(G1659*F1659%,2))</f>
        <v>0</v>
      </c>
      <c r="I1659" s="332">
        <f>ROUND((H1659-SUMIF(Anlagenbewegungsdaten!$B:$B,A1659,Anlagenbewegungsdaten!D:D)),3)</f>
        <v>0</v>
      </c>
      <c r="J1659" s="333" t="s">
        <v>5179</v>
      </c>
      <c r="K1659" s="333" t="s">
        <v>5193</v>
      </c>
      <c r="L1659" s="510">
        <v>20.54</v>
      </c>
      <c r="M1659" s="330">
        <f>ROUND(SUMIF(Anlagenbewegungsdaten_AV!B:B,A1659,Anlagenbewegungsdaten_AV!C:C),3)</f>
        <v>0</v>
      </c>
      <c r="N1659" s="328">
        <f>IF(ISBLANK(L1659),ROUND(SUMIF(Anlagenbewegungsdaten_AV!B:B,A1659,Anlagenbewegungsdaten_AV!D:D),2),ROUND(M1659*L1659%,2))</f>
        <v>0</v>
      </c>
      <c r="O1659" s="328">
        <f>ROUND(N1659-SUMIF(Anlagenbewegungsdaten_AV!B:B,A1659,Anlagenbewegungsdaten_AV!D:D),3)</f>
        <v>0</v>
      </c>
    </row>
    <row r="1660" spans="1:15" ht="15" customHeight="1" x14ac:dyDescent="0.25">
      <c r="A1660" s="261" t="s">
        <v>443</v>
      </c>
      <c r="B1660" s="172" t="s">
        <v>2108</v>
      </c>
      <c r="C1660" s="172" t="s">
        <v>4045</v>
      </c>
      <c r="D1660" s="182" t="s">
        <v>1965</v>
      </c>
      <c r="E1660" s="172" t="s">
        <v>1560</v>
      </c>
      <c r="F1660" s="287">
        <v>26.67</v>
      </c>
      <c r="G1660" s="331">
        <f>ROUND(SUMIF(Anlagenbewegungsdaten!B:B,A1660,Anlagenbewegungsdaten!C:C),3)</f>
        <v>0</v>
      </c>
      <c r="H1660" s="332">
        <f>IF(ISBLANK(F1660),ROUND(SUMIF(Anlagenbewegungsdaten!B:B,A1660,Anlagenbewegungsdaten!D:D),2),ROUND(G1660*F1660%,2))</f>
        <v>0</v>
      </c>
      <c r="I1660" s="332">
        <f>ROUND((H1660-SUMIF(Anlagenbewegungsdaten!$B:$B,A1660,Anlagenbewegungsdaten!D:D)),3)</f>
        <v>0</v>
      </c>
      <c r="J1660" s="333" t="s">
        <v>5179</v>
      </c>
      <c r="K1660" s="333" t="s">
        <v>5193</v>
      </c>
      <c r="L1660" s="510">
        <v>21.34</v>
      </c>
      <c r="M1660" s="330">
        <f>ROUND(SUMIF(Anlagenbewegungsdaten_AV!B:B,A1660,Anlagenbewegungsdaten_AV!C:C),3)</f>
        <v>0</v>
      </c>
      <c r="N1660" s="328">
        <f>IF(ISBLANK(L1660),ROUND(SUMIF(Anlagenbewegungsdaten_AV!B:B,A1660,Anlagenbewegungsdaten_AV!D:D),2),ROUND(M1660*L1660%,2))</f>
        <v>0</v>
      </c>
      <c r="O1660" s="328">
        <f>ROUND(N1660-SUMIF(Anlagenbewegungsdaten_AV!B:B,A1660,Anlagenbewegungsdaten_AV!D:D),3)</f>
        <v>0</v>
      </c>
    </row>
    <row r="1661" spans="1:15" ht="15" customHeight="1" x14ac:dyDescent="0.25">
      <c r="A1661" s="261" t="s">
        <v>444</v>
      </c>
      <c r="B1661" s="172" t="s">
        <v>2108</v>
      </c>
      <c r="C1661" s="172" t="s">
        <v>4045</v>
      </c>
      <c r="D1661" s="172" t="s">
        <v>1967</v>
      </c>
      <c r="E1661" s="172" t="s">
        <v>1563</v>
      </c>
      <c r="F1661" s="287">
        <v>26.67</v>
      </c>
      <c r="G1661" s="331">
        <f>ROUND(SUMIF(Anlagenbewegungsdaten!B:B,A1661,Anlagenbewegungsdaten!C:C),3)</f>
        <v>0</v>
      </c>
      <c r="H1661" s="332">
        <f>IF(ISBLANK(F1661),ROUND(SUMIF(Anlagenbewegungsdaten!B:B,A1661,Anlagenbewegungsdaten!D:D),2),ROUND(G1661*F1661%,2))</f>
        <v>0</v>
      </c>
      <c r="I1661" s="332">
        <f>ROUND((H1661-SUMIF(Anlagenbewegungsdaten!$B:$B,A1661,Anlagenbewegungsdaten!D:D)),3)</f>
        <v>0</v>
      </c>
      <c r="J1661" s="333" t="s">
        <v>5179</v>
      </c>
      <c r="K1661" s="333" t="s">
        <v>5193</v>
      </c>
      <c r="L1661" s="510">
        <v>21.34</v>
      </c>
      <c r="M1661" s="330">
        <f>ROUND(SUMIF(Anlagenbewegungsdaten_AV!B:B,A1661,Anlagenbewegungsdaten_AV!C:C),3)</f>
        <v>0</v>
      </c>
      <c r="N1661" s="328">
        <f>IF(ISBLANK(L1661),ROUND(SUMIF(Anlagenbewegungsdaten_AV!B:B,A1661,Anlagenbewegungsdaten_AV!D:D),2),ROUND(M1661*L1661%,2))</f>
        <v>0</v>
      </c>
      <c r="O1661" s="328">
        <f>ROUND(N1661-SUMIF(Anlagenbewegungsdaten_AV!B:B,A1661,Anlagenbewegungsdaten_AV!D:D),3)</f>
        <v>0</v>
      </c>
    </row>
    <row r="1662" spans="1:15" ht="15" customHeight="1" x14ac:dyDescent="0.25">
      <c r="A1662" s="261" t="s">
        <v>2863</v>
      </c>
      <c r="B1662" s="172" t="s">
        <v>2108</v>
      </c>
      <c r="C1662" s="172" t="s">
        <v>4045</v>
      </c>
      <c r="D1662" s="172" t="s">
        <v>2727</v>
      </c>
      <c r="E1662" s="172" t="s">
        <v>2576</v>
      </c>
      <c r="F1662" s="287">
        <v>26.64</v>
      </c>
      <c r="G1662" s="331">
        <f>ROUND(SUMIF(Anlagenbewegungsdaten!B:B,A1662,Anlagenbewegungsdaten!C:C),3)</f>
        <v>0</v>
      </c>
      <c r="H1662" s="332">
        <f>IF(ISBLANK(F1662),ROUND(SUMIF(Anlagenbewegungsdaten!B:B,A1662,Anlagenbewegungsdaten!D:D),2),ROUND(G1662*F1662%,2))</f>
        <v>0</v>
      </c>
      <c r="I1662" s="332">
        <f>ROUND((H1662-SUMIF(Anlagenbewegungsdaten!$B:$B,A1662,Anlagenbewegungsdaten!D:D)),3)</f>
        <v>0</v>
      </c>
      <c r="J1662" s="333" t="s">
        <v>5179</v>
      </c>
      <c r="K1662" s="333" t="s">
        <v>5193</v>
      </c>
      <c r="L1662" s="510">
        <v>21.31</v>
      </c>
      <c r="M1662" s="330">
        <f>ROUND(SUMIF(Anlagenbewegungsdaten_AV!B:B,A1662,Anlagenbewegungsdaten_AV!C:C),3)</f>
        <v>0</v>
      </c>
      <c r="N1662" s="328">
        <f>IF(ISBLANK(L1662),ROUND(SUMIF(Anlagenbewegungsdaten_AV!B:B,A1662,Anlagenbewegungsdaten_AV!D:D),2),ROUND(M1662*L1662%,2))</f>
        <v>0</v>
      </c>
      <c r="O1662" s="328">
        <f>ROUND(N1662-SUMIF(Anlagenbewegungsdaten_AV!B:B,A1662,Anlagenbewegungsdaten_AV!D:D),3)</f>
        <v>0</v>
      </c>
    </row>
    <row r="1663" spans="1:15" ht="15" customHeight="1" x14ac:dyDescent="0.25">
      <c r="A1663" s="261" t="s">
        <v>3607</v>
      </c>
      <c r="B1663" s="172" t="s">
        <v>2108</v>
      </c>
      <c r="C1663" s="172" t="s">
        <v>4045</v>
      </c>
      <c r="D1663" s="172" t="s">
        <v>3471</v>
      </c>
      <c r="E1663" s="172" t="s">
        <v>3320</v>
      </c>
      <c r="F1663" s="287">
        <v>26.61</v>
      </c>
      <c r="G1663" s="331">
        <f>ROUND(SUMIF(Anlagenbewegungsdaten!B:B,A1663,Anlagenbewegungsdaten!C:C),3)</f>
        <v>0</v>
      </c>
      <c r="H1663" s="332">
        <f>IF(ISBLANK(F1663),ROUND(SUMIF(Anlagenbewegungsdaten!B:B,A1663,Anlagenbewegungsdaten!D:D),2),ROUND(G1663*F1663%,2))</f>
        <v>0</v>
      </c>
      <c r="I1663" s="332">
        <f>ROUND((H1663-SUMIF(Anlagenbewegungsdaten!$B:$B,A1663,Anlagenbewegungsdaten!D:D)),3)</f>
        <v>0</v>
      </c>
      <c r="J1663" s="333" t="s">
        <v>5179</v>
      </c>
      <c r="K1663" s="333" t="s">
        <v>5193</v>
      </c>
      <c r="L1663" s="510">
        <v>21.29</v>
      </c>
      <c r="M1663" s="330">
        <f>ROUND(SUMIF(Anlagenbewegungsdaten_AV!B:B,A1663,Anlagenbewegungsdaten_AV!C:C),3)</f>
        <v>0</v>
      </c>
      <c r="N1663" s="328">
        <f>IF(ISBLANK(L1663),ROUND(SUMIF(Anlagenbewegungsdaten_AV!B:B,A1663,Anlagenbewegungsdaten_AV!D:D),2),ROUND(M1663*L1663%,2))</f>
        <v>0</v>
      </c>
      <c r="O1663" s="328">
        <f>ROUND(N1663-SUMIF(Anlagenbewegungsdaten_AV!B:B,A1663,Anlagenbewegungsdaten_AV!D:D),3)</f>
        <v>0</v>
      </c>
    </row>
    <row r="1664" spans="1:15" ht="15" customHeight="1" x14ac:dyDescent="0.25">
      <c r="A1664" s="273" t="s">
        <v>4382</v>
      </c>
      <c r="B1664" s="191" t="s">
        <v>2108</v>
      </c>
      <c r="C1664" s="191" t="s">
        <v>4045</v>
      </c>
      <c r="D1664" s="191" t="s">
        <v>4245</v>
      </c>
      <c r="E1664" s="191" t="s">
        <v>4093</v>
      </c>
      <c r="F1664" s="288">
        <v>26.58</v>
      </c>
      <c r="G1664" s="331">
        <f>ROUND(SUMIF(Anlagenbewegungsdaten!B:B,A1664,Anlagenbewegungsdaten!C:C),3)</f>
        <v>0</v>
      </c>
      <c r="H1664" s="332">
        <f>IF(ISBLANK(F1664),ROUND(SUMIF(Anlagenbewegungsdaten!B:B,A1664,Anlagenbewegungsdaten!D:D),2),ROUND(G1664*F1664%,2))</f>
        <v>0</v>
      </c>
      <c r="I1664" s="332">
        <f>ROUND((H1664-SUMIF(Anlagenbewegungsdaten!$B:$B,A1664,Anlagenbewegungsdaten!D:D)),3)</f>
        <v>0</v>
      </c>
      <c r="J1664" s="333" t="s">
        <v>5179</v>
      </c>
      <c r="K1664" s="333" t="s">
        <v>5193</v>
      </c>
      <c r="L1664" s="510">
        <v>21.26</v>
      </c>
      <c r="M1664" s="330">
        <f>ROUND(SUMIF(Anlagenbewegungsdaten_AV!B:B,A1664,Anlagenbewegungsdaten_AV!C:C),3)</f>
        <v>0</v>
      </c>
      <c r="N1664" s="328">
        <f>IF(ISBLANK(L1664),ROUND(SUMIF(Anlagenbewegungsdaten_AV!B:B,A1664,Anlagenbewegungsdaten_AV!D:D),2),ROUND(M1664*L1664%,2))</f>
        <v>0</v>
      </c>
      <c r="O1664" s="328">
        <f>ROUND(N1664-SUMIF(Anlagenbewegungsdaten_AV!B:B,A1664,Anlagenbewegungsdaten_AV!D:D),3)</f>
        <v>0</v>
      </c>
    </row>
    <row r="1665" spans="1:15" ht="15" customHeight="1" x14ac:dyDescent="0.25">
      <c r="A1665" s="261" t="s">
        <v>445</v>
      </c>
      <c r="B1665" s="172" t="s">
        <v>2108</v>
      </c>
      <c r="C1665" s="172" t="s">
        <v>4045</v>
      </c>
      <c r="D1665" s="172" t="s">
        <v>1969</v>
      </c>
      <c r="E1665" s="172" t="s">
        <v>2483</v>
      </c>
      <c r="F1665" s="287">
        <v>26.67</v>
      </c>
      <c r="G1665" s="331">
        <f>ROUND(SUMIF(Anlagenbewegungsdaten!B:B,A1665,Anlagenbewegungsdaten!C:C),3)</f>
        <v>0</v>
      </c>
      <c r="H1665" s="332">
        <f>IF(ISBLANK(F1665),ROUND(SUMIF(Anlagenbewegungsdaten!B:B,A1665,Anlagenbewegungsdaten!D:D),2),ROUND(G1665*F1665%,2))</f>
        <v>0</v>
      </c>
      <c r="I1665" s="332">
        <f>ROUND((H1665-SUMIF(Anlagenbewegungsdaten!$B:$B,A1665,Anlagenbewegungsdaten!D:D)),3)</f>
        <v>0</v>
      </c>
      <c r="J1665" s="333" t="s">
        <v>5179</v>
      </c>
      <c r="K1665" s="333" t="s">
        <v>5193</v>
      </c>
      <c r="L1665" s="510">
        <v>21.34</v>
      </c>
      <c r="M1665" s="330">
        <f>ROUND(SUMIF(Anlagenbewegungsdaten_AV!B:B,A1665,Anlagenbewegungsdaten_AV!C:C),3)</f>
        <v>0</v>
      </c>
      <c r="N1665" s="328">
        <f>IF(ISBLANK(L1665),ROUND(SUMIF(Anlagenbewegungsdaten_AV!B:B,A1665,Anlagenbewegungsdaten_AV!D:D),2),ROUND(M1665*L1665%,2))</f>
        <v>0</v>
      </c>
      <c r="O1665" s="328">
        <f>ROUND(N1665-SUMIF(Anlagenbewegungsdaten_AV!B:B,A1665,Anlagenbewegungsdaten_AV!D:D),3)</f>
        <v>0</v>
      </c>
    </row>
    <row r="1666" spans="1:15" ht="15" customHeight="1" x14ac:dyDescent="0.25">
      <c r="A1666" s="261" t="s">
        <v>446</v>
      </c>
      <c r="B1666" s="172" t="s">
        <v>2108</v>
      </c>
      <c r="C1666" s="172" t="s">
        <v>4045</v>
      </c>
      <c r="D1666" s="172" t="s">
        <v>1971</v>
      </c>
      <c r="E1666" s="172" t="s">
        <v>2486</v>
      </c>
      <c r="F1666" s="287">
        <v>28.67</v>
      </c>
      <c r="G1666" s="331">
        <f>ROUND(SUMIF(Anlagenbewegungsdaten!B:B,A1666,Anlagenbewegungsdaten!C:C),3)</f>
        <v>0</v>
      </c>
      <c r="H1666" s="332">
        <f>IF(ISBLANK(F1666),ROUND(SUMIF(Anlagenbewegungsdaten!B:B,A1666,Anlagenbewegungsdaten!D:D),2),ROUND(G1666*F1666%,2))</f>
        <v>0</v>
      </c>
      <c r="I1666" s="332">
        <f>ROUND((H1666-SUMIF(Anlagenbewegungsdaten!$B:$B,A1666,Anlagenbewegungsdaten!D:D)),3)</f>
        <v>0</v>
      </c>
      <c r="J1666" s="333" t="s">
        <v>5179</v>
      </c>
      <c r="K1666" s="333" t="s">
        <v>5193</v>
      </c>
      <c r="L1666" s="510">
        <v>22.94</v>
      </c>
      <c r="M1666" s="330">
        <f>ROUND(SUMIF(Anlagenbewegungsdaten_AV!B:B,A1666,Anlagenbewegungsdaten_AV!C:C),3)</f>
        <v>0</v>
      </c>
      <c r="N1666" s="328">
        <f>IF(ISBLANK(L1666),ROUND(SUMIF(Anlagenbewegungsdaten_AV!B:B,A1666,Anlagenbewegungsdaten_AV!D:D),2),ROUND(M1666*L1666%,2))</f>
        <v>0</v>
      </c>
      <c r="O1666" s="328">
        <f>ROUND(N1666-SUMIF(Anlagenbewegungsdaten_AV!B:B,A1666,Anlagenbewegungsdaten_AV!D:D),3)</f>
        <v>0</v>
      </c>
    </row>
    <row r="1667" spans="1:15" ht="15" customHeight="1" x14ac:dyDescent="0.25">
      <c r="A1667" s="261" t="s">
        <v>447</v>
      </c>
      <c r="B1667" s="172" t="s">
        <v>2108</v>
      </c>
      <c r="C1667" s="172" t="s">
        <v>4045</v>
      </c>
      <c r="D1667" s="172" t="s">
        <v>1973</v>
      </c>
      <c r="E1667" s="172" t="s">
        <v>1560</v>
      </c>
      <c r="F1667" s="287">
        <v>29.67</v>
      </c>
      <c r="G1667" s="331">
        <f>ROUND(SUMIF(Anlagenbewegungsdaten!B:B,A1667,Anlagenbewegungsdaten!C:C),3)</f>
        <v>0</v>
      </c>
      <c r="H1667" s="332">
        <f>IF(ISBLANK(F1667),ROUND(SUMIF(Anlagenbewegungsdaten!B:B,A1667,Anlagenbewegungsdaten!D:D),2),ROUND(G1667*F1667%,2))</f>
        <v>0</v>
      </c>
      <c r="I1667" s="332">
        <f>ROUND((H1667-SUMIF(Anlagenbewegungsdaten!$B:$B,A1667,Anlagenbewegungsdaten!D:D)),3)</f>
        <v>0</v>
      </c>
      <c r="J1667" s="333" t="s">
        <v>5179</v>
      </c>
      <c r="K1667" s="333" t="s">
        <v>5193</v>
      </c>
      <c r="L1667" s="510">
        <v>23.74</v>
      </c>
      <c r="M1667" s="330">
        <f>ROUND(SUMIF(Anlagenbewegungsdaten_AV!B:B,A1667,Anlagenbewegungsdaten_AV!C:C),3)</f>
        <v>0</v>
      </c>
      <c r="N1667" s="328">
        <f>IF(ISBLANK(L1667),ROUND(SUMIF(Anlagenbewegungsdaten_AV!B:B,A1667,Anlagenbewegungsdaten_AV!D:D),2),ROUND(M1667*L1667%,2))</f>
        <v>0</v>
      </c>
      <c r="O1667" s="328">
        <f>ROUND(N1667-SUMIF(Anlagenbewegungsdaten_AV!B:B,A1667,Anlagenbewegungsdaten_AV!D:D),3)</f>
        <v>0</v>
      </c>
    </row>
    <row r="1668" spans="1:15" ht="15" customHeight="1" x14ac:dyDescent="0.25">
      <c r="A1668" s="261" t="s">
        <v>448</v>
      </c>
      <c r="B1668" s="172" t="s">
        <v>2108</v>
      </c>
      <c r="C1668" s="172" t="s">
        <v>4045</v>
      </c>
      <c r="D1668" s="172" t="s">
        <v>1975</v>
      </c>
      <c r="E1668" s="172" t="s">
        <v>1563</v>
      </c>
      <c r="F1668" s="287">
        <v>29.67</v>
      </c>
      <c r="G1668" s="331">
        <f>ROUND(SUMIF(Anlagenbewegungsdaten!B:B,A1668,Anlagenbewegungsdaten!C:C),3)</f>
        <v>0</v>
      </c>
      <c r="H1668" s="332">
        <f>IF(ISBLANK(F1668),ROUND(SUMIF(Anlagenbewegungsdaten!B:B,A1668,Anlagenbewegungsdaten!D:D),2),ROUND(G1668*F1668%,2))</f>
        <v>0</v>
      </c>
      <c r="I1668" s="332">
        <f>ROUND((H1668-SUMIF(Anlagenbewegungsdaten!$B:$B,A1668,Anlagenbewegungsdaten!D:D)),3)</f>
        <v>0</v>
      </c>
      <c r="J1668" s="333" t="s">
        <v>5179</v>
      </c>
      <c r="K1668" s="333" t="s">
        <v>5193</v>
      </c>
      <c r="L1668" s="510">
        <v>23.74</v>
      </c>
      <c r="M1668" s="330">
        <f>ROUND(SUMIF(Anlagenbewegungsdaten_AV!B:B,A1668,Anlagenbewegungsdaten_AV!C:C),3)</f>
        <v>0</v>
      </c>
      <c r="N1668" s="328">
        <f>IF(ISBLANK(L1668),ROUND(SUMIF(Anlagenbewegungsdaten_AV!B:B,A1668,Anlagenbewegungsdaten_AV!D:D),2),ROUND(M1668*L1668%,2))</f>
        <v>0</v>
      </c>
      <c r="O1668" s="328">
        <f>ROUND(N1668-SUMIF(Anlagenbewegungsdaten_AV!B:B,A1668,Anlagenbewegungsdaten_AV!D:D),3)</f>
        <v>0</v>
      </c>
    </row>
    <row r="1669" spans="1:15" ht="15" customHeight="1" x14ac:dyDescent="0.25">
      <c r="A1669" s="261" t="s">
        <v>2864</v>
      </c>
      <c r="B1669" s="172" t="s">
        <v>2108</v>
      </c>
      <c r="C1669" s="172" t="s">
        <v>4045</v>
      </c>
      <c r="D1669" s="172" t="s">
        <v>2729</v>
      </c>
      <c r="E1669" s="172" t="s">
        <v>2576</v>
      </c>
      <c r="F1669" s="287">
        <v>29.64</v>
      </c>
      <c r="G1669" s="331">
        <f>ROUND(SUMIF(Anlagenbewegungsdaten!B:B,A1669,Anlagenbewegungsdaten!C:C),3)</f>
        <v>0</v>
      </c>
      <c r="H1669" s="332">
        <f>IF(ISBLANK(F1669),ROUND(SUMIF(Anlagenbewegungsdaten!B:B,A1669,Anlagenbewegungsdaten!D:D),2),ROUND(G1669*F1669%,2))</f>
        <v>0</v>
      </c>
      <c r="I1669" s="332">
        <f>ROUND((H1669-SUMIF(Anlagenbewegungsdaten!$B:$B,A1669,Anlagenbewegungsdaten!D:D)),3)</f>
        <v>0</v>
      </c>
      <c r="J1669" s="333" t="s">
        <v>5179</v>
      </c>
      <c r="K1669" s="333" t="s">
        <v>5193</v>
      </c>
      <c r="L1669" s="510">
        <v>23.71</v>
      </c>
      <c r="M1669" s="330">
        <f>ROUND(SUMIF(Anlagenbewegungsdaten_AV!B:B,A1669,Anlagenbewegungsdaten_AV!C:C),3)</f>
        <v>0</v>
      </c>
      <c r="N1669" s="328">
        <f>IF(ISBLANK(L1669),ROUND(SUMIF(Anlagenbewegungsdaten_AV!B:B,A1669,Anlagenbewegungsdaten_AV!D:D),2),ROUND(M1669*L1669%,2))</f>
        <v>0</v>
      </c>
      <c r="O1669" s="328">
        <f>ROUND(N1669-SUMIF(Anlagenbewegungsdaten_AV!B:B,A1669,Anlagenbewegungsdaten_AV!D:D),3)</f>
        <v>0</v>
      </c>
    </row>
    <row r="1670" spans="1:15" ht="15" customHeight="1" x14ac:dyDescent="0.25">
      <c r="A1670" s="261" t="s">
        <v>3608</v>
      </c>
      <c r="B1670" s="172" t="s">
        <v>2108</v>
      </c>
      <c r="C1670" s="172" t="s">
        <v>4045</v>
      </c>
      <c r="D1670" s="172" t="s">
        <v>3473</v>
      </c>
      <c r="E1670" s="172" t="s">
        <v>3320</v>
      </c>
      <c r="F1670" s="287">
        <v>29.61</v>
      </c>
      <c r="G1670" s="331">
        <f>ROUND(SUMIF(Anlagenbewegungsdaten!B:B,A1670,Anlagenbewegungsdaten!C:C),3)</f>
        <v>0</v>
      </c>
      <c r="H1670" s="332">
        <f>IF(ISBLANK(F1670),ROUND(SUMIF(Anlagenbewegungsdaten!B:B,A1670,Anlagenbewegungsdaten!D:D),2),ROUND(G1670*F1670%,2))</f>
        <v>0</v>
      </c>
      <c r="I1670" s="332">
        <f>ROUND((H1670-SUMIF(Anlagenbewegungsdaten!$B:$B,A1670,Anlagenbewegungsdaten!D:D)),3)</f>
        <v>0</v>
      </c>
      <c r="J1670" s="333" t="s">
        <v>5179</v>
      </c>
      <c r="K1670" s="333" t="s">
        <v>5193</v>
      </c>
      <c r="L1670" s="510">
        <v>23.69</v>
      </c>
      <c r="M1670" s="330">
        <f>ROUND(SUMIF(Anlagenbewegungsdaten_AV!B:B,A1670,Anlagenbewegungsdaten_AV!C:C),3)</f>
        <v>0</v>
      </c>
      <c r="N1670" s="328">
        <f>IF(ISBLANK(L1670),ROUND(SUMIF(Anlagenbewegungsdaten_AV!B:B,A1670,Anlagenbewegungsdaten_AV!D:D),2),ROUND(M1670*L1670%,2))</f>
        <v>0</v>
      </c>
      <c r="O1670" s="328">
        <f>ROUND(N1670-SUMIF(Anlagenbewegungsdaten_AV!B:B,A1670,Anlagenbewegungsdaten_AV!D:D),3)</f>
        <v>0</v>
      </c>
    </row>
    <row r="1671" spans="1:15" ht="15" customHeight="1" x14ac:dyDescent="0.25">
      <c r="A1671" s="273" t="s">
        <v>4383</v>
      </c>
      <c r="B1671" s="191" t="s">
        <v>2108</v>
      </c>
      <c r="C1671" s="191" t="s">
        <v>4045</v>
      </c>
      <c r="D1671" s="191" t="s">
        <v>4247</v>
      </c>
      <c r="E1671" s="191" t="s">
        <v>4093</v>
      </c>
      <c r="F1671" s="288">
        <v>29.58</v>
      </c>
      <c r="G1671" s="331">
        <f>ROUND(SUMIF(Anlagenbewegungsdaten!B:B,A1671,Anlagenbewegungsdaten!C:C),3)</f>
        <v>0</v>
      </c>
      <c r="H1671" s="332">
        <f>IF(ISBLANK(F1671),ROUND(SUMIF(Anlagenbewegungsdaten!B:B,A1671,Anlagenbewegungsdaten!D:D),2),ROUND(G1671*F1671%,2))</f>
        <v>0</v>
      </c>
      <c r="I1671" s="332">
        <f>ROUND((H1671-SUMIF(Anlagenbewegungsdaten!$B:$B,A1671,Anlagenbewegungsdaten!D:D)),3)</f>
        <v>0</v>
      </c>
      <c r="J1671" s="333" t="s">
        <v>5179</v>
      </c>
      <c r="K1671" s="333" t="s">
        <v>5193</v>
      </c>
      <c r="L1671" s="510">
        <v>23.66</v>
      </c>
      <c r="M1671" s="330">
        <f>ROUND(SUMIF(Anlagenbewegungsdaten_AV!B:B,A1671,Anlagenbewegungsdaten_AV!C:C),3)</f>
        <v>0</v>
      </c>
      <c r="N1671" s="328">
        <f>IF(ISBLANK(L1671),ROUND(SUMIF(Anlagenbewegungsdaten_AV!B:B,A1671,Anlagenbewegungsdaten_AV!D:D),2),ROUND(M1671*L1671%,2))</f>
        <v>0</v>
      </c>
      <c r="O1671" s="328">
        <f>ROUND(N1671-SUMIF(Anlagenbewegungsdaten_AV!B:B,A1671,Anlagenbewegungsdaten_AV!D:D),3)</f>
        <v>0</v>
      </c>
    </row>
    <row r="1672" spans="1:15" ht="15" customHeight="1" x14ac:dyDescent="0.25">
      <c r="A1672" s="261" t="s">
        <v>449</v>
      </c>
      <c r="B1672" s="172" t="s">
        <v>2108</v>
      </c>
      <c r="C1672" s="172" t="s">
        <v>4045</v>
      </c>
      <c r="D1672" s="172" t="s">
        <v>1977</v>
      </c>
      <c r="E1672" s="172" t="s">
        <v>2483</v>
      </c>
      <c r="F1672" s="287">
        <v>27.67</v>
      </c>
      <c r="G1672" s="331">
        <f>ROUND(SUMIF(Anlagenbewegungsdaten!B:B,A1672,Anlagenbewegungsdaten!C:C),3)</f>
        <v>0</v>
      </c>
      <c r="H1672" s="332">
        <f>IF(ISBLANK(F1672),ROUND(SUMIF(Anlagenbewegungsdaten!B:B,A1672,Anlagenbewegungsdaten!D:D),2),ROUND(G1672*F1672%,2))</f>
        <v>0</v>
      </c>
      <c r="I1672" s="332">
        <f>ROUND((H1672-SUMIF(Anlagenbewegungsdaten!$B:$B,A1672,Anlagenbewegungsdaten!D:D)),3)</f>
        <v>0</v>
      </c>
      <c r="J1672" s="333" t="s">
        <v>5179</v>
      </c>
      <c r="K1672" s="333" t="s">
        <v>5193</v>
      </c>
      <c r="L1672" s="510">
        <v>22.14</v>
      </c>
      <c r="M1672" s="330">
        <f>ROUND(SUMIF(Anlagenbewegungsdaten_AV!B:B,A1672,Anlagenbewegungsdaten_AV!C:C),3)</f>
        <v>0</v>
      </c>
      <c r="N1672" s="328">
        <f>IF(ISBLANK(L1672),ROUND(SUMIF(Anlagenbewegungsdaten_AV!B:B,A1672,Anlagenbewegungsdaten_AV!D:D),2),ROUND(M1672*L1672%,2))</f>
        <v>0</v>
      </c>
      <c r="O1672" s="328">
        <f>ROUND(N1672-SUMIF(Anlagenbewegungsdaten_AV!B:B,A1672,Anlagenbewegungsdaten_AV!D:D),3)</f>
        <v>0</v>
      </c>
    </row>
    <row r="1673" spans="1:15" ht="15" customHeight="1" x14ac:dyDescent="0.25">
      <c r="A1673" s="261" t="s">
        <v>450</v>
      </c>
      <c r="B1673" s="172" t="s">
        <v>2108</v>
      </c>
      <c r="C1673" s="172" t="s">
        <v>4045</v>
      </c>
      <c r="D1673" s="172" t="s">
        <v>1979</v>
      </c>
      <c r="E1673" s="172" t="s">
        <v>2486</v>
      </c>
      <c r="F1673" s="287">
        <v>29.67</v>
      </c>
      <c r="G1673" s="331">
        <f>ROUND(SUMIF(Anlagenbewegungsdaten!B:B,A1673,Anlagenbewegungsdaten!C:C),3)</f>
        <v>0</v>
      </c>
      <c r="H1673" s="332">
        <f>IF(ISBLANK(F1673),ROUND(SUMIF(Anlagenbewegungsdaten!B:B,A1673,Anlagenbewegungsdaten!D:D),2),ROUND(G1673*F1673%,2))</f>
        <v>0</v>
      </c>
      <c r="I1673" s="332">
        <f>ROUND((H1673-SUMIF(Anlagenbewegungsdaten!$B:$B,A1673,Anlagenbewegungsdaten!D:D)),3)</f>
        <v>0</v>
      </c>
      <c r="J1673" s="333" t="s">
        <v>5179</v>
      </c>
      <c r="K1673" s="333" t="s">
        <v>5193</v>
      </c>
      <c r="L1673" s="510">
        <v>23.74</v>
      </c>
      <c r="M1673" s="330">
        <f>ROUND(SUMIF(Anlagenbewegungsdaten_AV!B:B,A1673,Anlagenbewegungsdaten_AV!C:C),3)</f>
        <v>0</v>
      </c>
      <c r="N1673" s="328">
        <f>IF(ISBLANK(L1673),ROUND(SUMIF(Anlagenbewegungsdaten_AV!B:B,A1673,Anlagenbewegungsdaten_AV!D:D),2),ROUND(M1673*L1673%,2))</f>
        <v>0</v>
      </c>
      <c r="O1673" s="328">
        <f>ROUND(N1673-SUMIF(Anlagenbewegungsdaten_AV!B:B,A1673,Anlagenbewegungsdaten_AV!D:D),3)</f>
        <v>0</v>
      </c>
    </row>
    <row r="1674" spans="1:15" ht="15" customHeight="1" x14ac:dyDescent="0.25">
      <c r="A1674" s="261" t="s">
        <v>451</v>
      </c>
      <c r="B1674" s="172" t="s">
        <v>2108</v>
      </c>
      <c r="C1674" s="172" t="s">
        <v>4045</v>
      </c>
      <c r="D1674" s="182" t="s">
        <v>1981</v>
      </c>
      <c r="E1674" s="172" t="s">
        <v>1560</v>
      </c>
      <c r="F1674" s="287">
        <v>30.67</v>
      </c>
      <c r="G1674" s="331">
        <f>ROUND(SUMIF(Anlagenbewegungsdaten!B:B,A1674,Anlagenbewegungsdaten!C:C),3)</f>
        <v>0</v>
      </c>
      <c r="H1674" s="332">
        <f>IF(ISBLANK(F1674),ROUND(SUMIF(Anlagenbewegungsdaten!B:B,A1674,Anlagenbewegungsdaten!D:D),2),ROUND(G1674*F1674%,2))</f>
        <v>0</v>
      </c>
      <c r="I1674" s="332">
        <f>ROUND((H1674-SUMIF(Anlagenbewegungsdaten!$B:$B,A1674,Anlagenbewegungsdaten!D:D)),3)</f>
        <v>0</v>
      </c>
      <c r="J1674" s="333" t="s">
        <v>5179</v>
      </c>
      <c r="K1674" s="333" t="s">
        <v>5193</v>
      </c>
      <c r="L1674" s="510">
        <v>24.54</v>
      </c>
      <c r="M1674" s="330">
        <f>ROUND(SUMIF(Anlagenbewegungsdaten_AV!B:B,A1674,Anlagenbewegungsdaten_AV!C:C),3)</f>
        <v>0</v>
      </c>
      <c r="N1674" s="328">
        <f>IF(ISBLANK(L1674),ROUND(SUMIF(Anlagenbewegungsdaten_AV!B:B,A1674,Anlagenbewegungsdaten_AV!D:D),2),ROUND(M1674*L1674%,2))</f>
        <v>0</v>
      </c>
      <c r="O1674" s="328">
        <f>ROUND(N1674-SUMIF(Anlagenbewegungsdaten_AV!B:B,A1674,Anlagenbewegungsdaten_AV!D:D),3)</f>
        <v>0</v>
      </c>
    </row>
    <row r="1675" spans="1:15" ht="15" customHeight="1" x14ac:dyDescent="0.25">
      <c r="A1675" s="261" t="s">
        <v>452</v>
      </c>
      <c r="B1675" s="172" t="s">
        <v>2108</v>
      </c>
      <c r="C1675" s="172" t="s">
        <v>4045</v>
      </c>
      <c r="D1675" s="172" t="s">
        <v>1983</v>
      </c>
      <c r="E1675" s="172" t="s">
        <v>1563</v>
      </c>
      <c r="F1675" s="287">
        <v>30.67</v>
      </c>
      <c r="G1675" s="331">
        <f>ROUND(SUMIF(Anlagenbewegungsdaten!B:B,A1675,Anlagenbewegungsdaten!C:C),3)</f>
        <v>0</v>
      </c>
      <c r="H1675" s="332">
        <f>IF(ISBLANK(F1675),ROUND(SUMIF(Anlagenbewegungsdaten!B:B,A1675,Anlagenbewegungsdaten!D:D),2),ROUND(G1675*F1675%,2))</f>
        <v>0</v>
      </c>
      <c r="I1675" s="332">
        <f>ROUND((H1675-SUMIF(Anlagenbewegungsdaten!$B:$B,A1675,Anlagenbewegungsdaten!D:D)),3)</f>
        <v>0</v>
      </c>
      <c r="J1675" s="333" t="s">
        <v>5179</v>
      </c>
      <c r="K1675" s="333" t="s">
        <v>5193</v>
      </c>
      <c r="L1675" s="510">
        <v>24.54</v>
      </c>
      <c r="M1675" s="330">
        <f>ROUND(SUMIF(Anlagenbewegungsdaten_AV!B:B,A1675,Anlagenbewegungsdaten_AV!C:C),3)</f>
        <v>0</v>
      </c>
      <c r="N1675" s="328">
        <f>IF(ISBLANK(L1675),ROUND(SUMIF(Anlagenbewegungsdaten_AV!B:B,A1675,Anlagenbewegungsdaten_AV!D:D),2),ROUND(M1675*L1675%,2))</f>
        <v>0</v>
      </c>
      <c r="O1675" s="328">
        <f>ROUND(N1675-SUMIF(Anlagenbewegungsdaten_AV!B:B,A1675,Anlagenbewegungsdaten_AV!D:D),3)</f>
        <v>0</v>
      </c>
    </row>
    <row r="1676" spans="1:15" ht="15" customHeight="1" x14ac:dyDescent="0.25">
      <c r="A1676" s="261" t="s">
        <v>2865</v>
      </c>
      <c r="B1676" s="172" t="s">
        <v>2108</v>
      </c>
      <c r="C1676" s="172" t="s">
        <v>4045</v>
      </c>
      <c r="D1676" s="172" t="s">
        <v>2731</v>
      </c>
      <c r="E1676" s="172" t="s">
        <v>2576</v>
      </c>
      <c r="F1676" s="287">
        <v>30.64</v>
      </c>
      <c r="G1676" s="331">
        <f>ROUND(SUMIF(Anlagenbewegungsdaten!B:B,A1676,Anlagenbewegungsdaten!C:C),3)</f>
        <v>0</v>
      </c>
      <c r="H1676" s="332">
        <f>IF(ISBLANK(F1676),ROUND(SUMIF(Anlagenbewegungsdaten!B:B,A1676,Anlagenbewegungsdaten!D:D),2),ROUND(G1676*F1676%,2))</f>
        <v>0</v>
      </c>
      <c r="I1676" s="332">
        <f>ROUND((H1676-SUMIF(Anlagenbewegungsdaten!$B:$B,A1676,Anlagenbewegungsdaten!D:D)),3)</f>
        <v>0</v>
      </c>
      <c r="J1676" s="333" t="s">
        <v>5179</v>
      </c>
      <c r="K1676" s="333" t="s">
        <v>5193</v>
      </c>
      <c r="L1676" s="510">
        <v>24.51</v>
      </c>
      <c r="M1676" s="330">
        <f>ROUND(SUMIF(Anlagenbewegungsdaten_AV!B:B,A1676,Anlagenbewegungsdaten_AV!C:C),3)</f>
        <v>0</v>
      </c>
      <c r="N1676" s="328">
        <f>IF(ISBLANK(L1676),ROUND(SUMIF(Anlagenbewegungsdaten_AV!B:B,A1676,Anlagenbewegungsdaten_AV!D:D),2),ROUND(M1676*L1676%,2))</f>
        <v>0</v>
      </c>
      <c r="O1676" s="328">
        <f>ROUND(N1676-SUMIF(Anlagenbewegungsdaten_AV!B:B,A1676,Anlagenbewegungsdaten_AV!D:D),3)</f>
        <v>0</v>
      </c>
    </row>
    <row r="1677" spans="1:15" ht="15" customHeight="1" x14ac:dyDescent="0.25">
      <c r="A1677" s="261" t="s">
        <v>3609</v>
      </c>
      <c r="B1677" s="172" t="s">
        <v>2108</v>
      </c>
      <c r="C1677" s="172" t="s">
        <v>4045</v>
      </c>
      <c r="D1677" s="172" t="s">
        <v>3475</v>
      </c>
      <c r="E1677" s="172" t="s">
        <v>3320</v>
      </c>
      <c r="F1677" s="287">
        <v>30.61</v>
      </c>
      <c r="G1677" s="331">
        <f>ROUND(SUMIF(Anlagenbewegungsdaten!B:B,A1677,Anlagenbewegungsdaten!C:C),3)</f>
        <v>0</v>
      </c>
      <c r="H1677" s="332">
        <f>IF(ISBLANK(F1677),ROUND(SUMIF(Anlagenbewegungsdaten!B:B,A1677,Anlagenbewegungsdaten!D:D),2),ROUND(G1677*F1677%,2))</f>
        <v>0</v>
      </c>
      <c r="I1677" s="332">
        <f>ROUND((H1677-SUMIF(Anlagenbewegungsdaten!$B:$B,A1677,Anlagenbewegungsdaten!D:D)),3)</f>
        <v>0</v>
      </c>
      <c r="J1677" s="333" t="s">
        <v>5179</v>
      </c>
      <c r="K1677" s="333" t="s">
        <v>5193</v>
      </c>
      <c r="L1677" s="510">
        <v>24.49</v>
      </c>
      <c r="M1677" s="330">
        <f>ROUND(SUMIF(Anlagenbewegungsdaten_AV!B:B,A1677,Anlagenbewegungsdaten_AV!C:C),3)</f>
        <v>0</v>
      </c>
      <c r="N1677" s="328">
        <f>IF(ISBLANK(L1677),ROUND(SUMIF(Anlagenbewegungsdaten_AV!B:B,A1677,Anlagenbewegungsdaten_AV!D:D),2),ROUND(M1677*L1677%,2))</f>
        <v>0</v>
      </c>
      <c r="O1677" s="328">
        <f>ROUND(N1677-SUMIF(Anlagenbewegungsdaten_AV!B:B,A1677,Anlagenbewegungsdaten_AV!D:D),3)</f>
        <v>0</v>
      </c>
    </row>
    <row r="1678" spans="1:15" ht="15" customHeight="1" x14ac:dyDescent="0.25">
      <c r="A1678" s="273" t="s">
        <v>4384</v>
      </c>
      <c r="B1678" s="191" t="s">
        <v>2108</v>
      </c>
      <c r="C1678" s="191" t="s">
        <v>4045</v>
      </c>
      <c r="D1678" s="191" t="s">
        <v>4249</v>
      </c>
      <c r="E1678" s="191" t="s">
        <v>4093</v>
      </c>
      <c r="F1678" s="288">
        <v>30.58</v>
      </c>
      <c r="G1678" s="331">
        <f>ROUND(SUMIF(Anlagenbewegungsdaten!B:B,A1678,Anlagenbewegungsdaten!C:C),3)</f>
        <v>0</v>
      </c>
      <c r="H1678" s="332">
        <f>IF(ISBLANK(F1678),ROUND(SUMIF(Anlagenbewegungsdaten!B:B,A1678,Anlagenbewegungsdaten!D:D),2),ROUND(G1678*F1678%,2))</f>
        <v>0</v>
      </c>
      <c r="I1678" s="332">
        <f>ROUND((H1678-SUMIF(Anlagenbewegungsdaten!$B:$B,A1678,Anlagenbewegungsdaten!D:D)),3)</f>
        <v>0</v>
      </c>
      <c r="J1678" s="333" t="s">
        <v>5179</v>
      </c>
      <c r="K1678" s="333" t="s">
        <v>5193</v>
      </c>
      <c r="L1678" s="510">
        <v>24.46</v>
      </c>
      <c r="M1678" s="330">
        <f>ROUND(SUMIF(Anlagenbewegungsdaten_AV!B:B,A1678,Anlagenbewegungsdaten_AV!C:C),3)</f>
        <v>0</v>
      </c>
      <c r="N1678" s="328">
        <f>IF(ISBLANK(L1678),ROUND(SUMIF(Anlagenbewegungsdaten_AV!B:B,A1678,Anlagenbewegungsdaten_AV!D:D),2),ROUND(M1678*L1678%,2))</f>
        <v>0</v>
      </c>
      <c r="O1678" s="328">
        <f>ROUND(N1678-SUMIF(Anlagenbewegungsdaten_AV!B:B,A1678,Anlagenbewegungsdaten_AV!D:D),3)</f>
        <v>0</v>
      </c>
    </row>
    <row r="1679" spans="1:15" ht="15" customHeight="1" x14ac:dyDescent="0.25">
      <c r="A1679" s="260" t="s">
        <v>709</v>
      </c>
      <c r="B1679" s="165" t="s">
        <v>2108</v>
      </c>
      <c r="C1679" s="166" t="s">
        <v>4045</v>
      </c>
      <c r="D1679" s="165" t="s">
        <v>2498</v>
      </c>
      <c r="E1679" s="165" t="s">
        <v>2483</v>
      </c>
      <c r="F1679" s="180">
        <v>9.6</v>
      </c>
      <c r="G1679" s="331">
        <f>ROUND(SUMIF(Anlagenbewegungsdaten!B:B,A1679,Anlagenbewegungsdaten!C:C),3)</f>
        <v>0</v>
      </c>
      <c r="H1679" s="332">
        <f>IF(ISBLANK(F1679),ROUND(SUMIF(Anlagenbewegungsdaten!B:B,A1679,Anlagenbewegungsdaten!D:D),2),ROUND(G1679*F1679%,2))</f>
        <v>0</v>
      </c>
      <c r="I1679" s="332">
        <f>ROUND((H1679-SUMIF(Anlagenbewegungsdaten!$B:$B,A1679,Anlagenbewegungsdaten!D:D)),3)</f>
        <v>0</v>
      </c>
      <c r="J1679" s="333" t="s">
        <v>5179</v>
      </c>
      <c r="K1679" s="333" t="s">
        <v>5193</v>
      </c>
      <c r="L1679" s="510">
        <v>7.68</v>
      </c>
      <c r="M1679" s="330">
        <f>ROUND(SUMIF(Anlagenbewegungsdaten_AV!B:B,A1679,Anlagenbewegungsdaten_AV!C:C),3)</f>
        <v>0</v>
      </c>
      <c r="N1679" s="328">
        <f>IF(ISBLANK(L1679),ROUND(SUMIF(Anlagenbewegungsdaten_AV!B:B,A1679,Anlagenbewegungsdaten_AV!D:D),2),ROUND(M1679*L1679%,2))</f>
        <v>0</v>
      </c>
      <c r="O1679" s="328">
        <f>ROUND(N1679-SUMIF(Anlagenbewegungsdaten_AV!B:B,A1679,Anlagenbewegungsdaten_AV!D:D),3)</f>
        <v>0</v>
      </c>
    </row>
    <row r="1680" spans="1:15" ht="15" customHeight="1" x14ac:dyDescent="0.25">
      <c r="A1680" s="260" t="s">
        <v>710</v>
      </c>
      <c r="B1680" s="165" t="s">
        <v>2108</v>
      </c>
      <c r="C1680" s="166" t="s">
        <v>4045</v>
      </c>
      <c r="D1680" s="165" t="s">
        <v>2500</v>
      </c>
      <c r="E1680" s="165" t="s">
        <v>2486</v>
      </c>
      <c r="F1680" s="180">
        <v>11.6</v>
      </c>
      <c r="G1680" s="331">
        <f>ROUND(SUMIF(Anlagenbewegungsdaten!B:B,A1680,Anlagenbewegungsdaten!C:C),3)</f>
        <v>0</v>
      </c>
      <c r="H1680" s="332">
        <f>IF(ISBLANK(F1680),ROUND(SUMIF(Anlagenbewegungsdaten!B:B,A1680,Anlagenbewegungsdaten!D:D),2),ROUND(G1680*F1680%,2))</f>
        <v>0</v>
      </c>
      <c r="I1680" s="332">
        <f>ROUND((H1680-SUMIF(Anlagenbewegungsdaten!$B:$B,A1680,Anlagenbewegungsdaten!D:D)),3)</f>
        <v>0</v>
      </c>
      <c r="J1680" s="333" t="s">
        <v>5179</v>
      </c>
      <c r="K1680" s="333" t="s">
        <v>5193</v>
      </c>
      <c r="L1680" s="510">
        <v>9.2799999999999994</v>
      </c>
      <c r="M1680" s="330">
        <f>ROUND(SUMIF(Anlagenbewegungsdaten_AV!B:B,A1680,Anlagenbewegungsdaten_AV!C:C),3)</f>
        <v>0</v>
      </c>
      <c r="N1680" s="328">
        <f>IF(ISBLANK(L1680),ROUND(SUMIF(Anlagenbewegungsdaten_AV!B:B,A1680,Anlagenbewegungsdaten_AV!D:D),2),ROUND(M1680*L1680%,2))</f>
        <v>0</v>
      </c>
      <c r="O1680" s="328">
        <f>ROUND(N1680-SUMIF(Anlagenbewegungsdaten_AV!B:B,A1680,Anlagenbewegungsdaten_AV!D:D),3)</f>
        <v>0</v>
      </c>
    </row>
    <row r="1681" spans="1:15" ht="15" customHeight="1" x14ac:dyDescent="0.25">
      <c r="A1681" s="261" t="s">
        <v>453</v>
      </c>
      <c r="B1681" s="171" t="s">
        <v>2108</v>
      </c>
      <c r="C1681" s="172" t="s">
        <v>4045</v>
      </c>
      <c r="D1681" s="172" t="s">
        <v>1985</v>
      </c>
      <c r="E1681" s="172" t="s">
        <v>1560</v>
      </c>
      <c r="F1681" s="287">
        <v>12.6</v>
      </c>
      <c r="G1681" s="331">
        <f>ROUND(SUMIF(Anlagenbewegungsdaten!B:B,A1681,Anlagenbewegungsdaten!C:C),3)</f>
        <v>0</v>
      </c>
      <c r="H1681" s="332">
        <f>IF(ISBLANK(F1681),ROUND(SUMIF(Anlagenbewegungsdaten!B:B,A1681,Anlagenbewegungsdaten!D:D),2),ROUND(G1681*F1681%,2))</f>
        <v>0</v>
      </c>
      <c r="I1681" s="332">
        <f>ROUND((H1681-SUMIF(Anlagenbewegungsdaten!$B:$B,A1681,Anlagenbewegungsdaten!D:D)),3)</f>
        <v>0</v>
      </c>
      <c r="J1681" s="333" t="s">
        <v>5179</v>
      </c>
      <c r="K1681" s="333" t="s">
        <v>5193</v>
      </c>
      <c r="L1681" s="510">
        <v>10.08</v>
      </c>
      <c r="M1681" s="330">
        <f>ROUND(SUMIF(Anlagenbewegungsdaten_AV!B:B,A1681,Anlagenbewegungsdaten_AV!C:C),3)</f>
        <v>0</v>
      </c>
      <c r="N1681" s="328">
        <f>IF(ISBLANK(L1681),ROUND(SUMIF(Anlagenbewegungsdaten_AV!B:B,A1681,Anlagenbewegungsdaten_AV!D:D),2),ROUND(M1681*L1681%,2))</f>
        <v>0</v>
      </c>
      <c r="O1681" s="328">
        <f>ROUND(N1681-SUMIF(Anlagenbewegungsdaten_AV!B:B,A1681,Anlagenbewegungsdaten_AV!D:D),3)</f>
        <v>0</v>
      </c>
    </row>
    <row r="1682" spans="1:15" ht="15" customHeight="1" x14ac:dyDescent="0.25">
      <c r="A1682" s="261" t="s">
        <v>454</v>
      </c>
      <c r="B1682" s="171" t="s">
        <v>2108</v>
      </c>
      <c r="C1682" s="171" t="s">
        <v>4045</v>
      </c>
      <c r="D1682" s="172" t="s">
        <v>1987</v>
      </c>
      <c r="E1682" s="171" t="s">
        <v>1563</v>
      </c>
      <c r="F1682" s="287">
        <v>12.6</v>
      </c>
      <c r="G1682" s="331">
        <f>ROUND(SUMIF(Anlagenbewegungsdaten!B:B,A1682,Anlagenbewegungsdaten!C:C),3)</f>
        <v>0</v>
      </c>
      <c r="H1682" s="332">
        <f>IF(ISBLANK(F1682),ROUND(SUMIF(Anlagenbewegungsdaten!B:B,A1682,Anlagenbewegungsdaten!D:D),2),ROUND(G1682*F1682%,2))</f>
        <v>0</v>
      </c>
      <c r="I1682" s="332">
        <f>ROUND((H1682-SUMIF(Anlagenbewegungsdaten!$B:$B,A1682,Anlagenbewegungsdaten!D:D)),3)</f>
        <v>0</v>
      </c>
      <c r="J1682" s="333" t="s">
        <v>5179</v>
      </c>
      <c r="K1682" s="333" t="s">
        <v>5193</v>
      </c>
      <c r="L1682" s="510">
        <v>10.08</v>
      </c>
      <c r="M1682" s="330">
        <f>ROUND(SUMIF(Anlagenbewegungsdaten_AV!B:B,A1682,Anlagenbewegungsdaten_AV!C:C),3)</f>
        <v>0</v>
      </c>
      <c r="N1682" s="328">
        <f>IF(ISBLANK(L1682),ROUND(SUMIF(Anlagenbewegungsdaten_AV!B:B,A1682,Anlagenbewegungsdaten_AV!D:D),2),ROUND(M1682*L1682%,2))</f>
        <v>0</v>
      </c>
      <c r="O1682" s="328">
        <f>ROUND(N1682-SUMIF(Anlagenbewegungsdaten_AV!B:B,A1682,Anlagenbewegungsdaten_AV!D:D),3)</f>
        <v>0</v>
      </c>
    </row>
    <row r="1683" spans="1:15" ht="15" customHeight="1" x14ac:dyDescent="0.25">
      <c r="A1683" s="261" t="s">
        <v>2866</v>
      </c>
      <c r="B1683" s="171" t="s">
        <v>2108</v>
      </c>
      <c r="C1683" s="171" t="s">
        <v>4045</v>
      </c>
      <c r="D1683" s="172" t="s">
        <v>2733</v>
      </c>
      <c r="E1683" s="172" t="s">
        <v>2576</v>
      </c>
      <c r="F1683" s="287">
        <v>12.57</v>
      </c>
      <c r="G1683" s="331">
        <f>ROUND(SUMIF(Anlagenbewegungsdaten!B:B,A1683,Anlagenbewegungsdaten!C:C),3)</f>
        <v>0</v>
      </c>
      <c r="H1683" s="332">
        <f>IF(ISBLANK(F1683),ROUND(SUMIF(Anlagenbewegungsdaten!B:B,A1683,Anlagenbewegungsdaten!D:D),2),ROUND(G1683*F1683%,2))</f>
        <v>0</v>
      </c>
      <c r="I1683" s="332">
        <f>ROUND((H1683-SUMIF(Anlagenbewegungsdaten!$B:$B,A1683,Anlagenbewegungsdaten!D:D)),3)</f>
        <v>0</v>
      </c>
      <c r="J1683" s="333" t="s">
        <v>5179</v>
      </c>
      <c r="K1683" s="333" t="s">
        <v>5193</v>
      </c>
      <c r="L1683" s="510">
        <v>10.06</v>
      </c>
      <c r="M1683" s="330">
        <f>ROUND(SUMIF(Anlagenbewegungsdaten_AV!B:B,A1683,Anlagenbewegungsdaten_AV!C:C),3)</f>
        <v>0</v>
      </c>
      <c r="N1683" s="328">
        <f>IF(ISBLANK(L1683),ROUND(SUMIF(Anlagenbewegungsdaten_AV!B:B,A1683,Anlagenbewegungsdaten_AV!D:D),2),ROUND(M1683*L1683%,2))</f>
        <v>0</v>
      </c>
      <c r="O1683" s="328">
        <f>ROUND(N1683-SUMIF(Anlagenbewegungsdaten_AV!B:B,A1683,Anlagenbewegungsdaten_AV!D:D),3)</f>
        <v>0</v>
      </c>
    </row>
    <row r="1684" spans="1:15" ht="15" customHeight="1" x14ac:dyDescent="0.25">
      <c r="A1684" s="261" t="s">
        <v>3610</v>
      </c>
      <c r="B1684" s="171" t="s">
        <v>2108</v>
      </c>
      <c r="C1684" s="171" t="s">
        <v>4045</v>
      </c>
      <c r="D1684" s="172" t="s">
        <v>3477</v>
      </c>
      <c r="E1684" s="172" t="s">
        <v>3320</v>
      </c>
      <c r="F1684" s="287">
        <v>12.54</v>
      </c>
      <c r="G1684" s="331">
        <f>ROUND(SUMIF(Anlagenbewegungsdaten!B:B,A1684,Anlagenbewegungsdaten!C:C),3)</f>
        <v>0</v>
      </c>
      <c r="H1684" s="332">
        <f>IF(ISBLANK(F1684),ROUND(SUMIF(Anlagenbewegungsdaten!B:B,A1684,Anlagenbewegungsdaten!D:D),2),ROUND(G1684*F1684%,2))</f>
        <v>0</v>
      </c>
      <c r="I1684" s="332">
        <f>ROUND((H1684-SUMIF(Anlagenbewegungsdaten!$B:$B,A1684,Anlagenbewegungsdaten!D:D)),3)</f>
        <v>0</v>
      </c>
      <c r="J1684" s="333" t="s">
        <v>5179</v>
      </c>
      <c r="K1684" s="333" t="s">
        <v>5193</v>
      </c>
      <c r="L1684" s="510">
        <v>10.029999999999999</v>
      </c>
      <c r="M1684" s="330">
        <f>ROUND(SUMIF(Anlagenbewegungsdaten_AV!B:B,A1684,Anlagenbewegungsdaten_AV!C:C),3)</f>
        <v>0</v>
      </c>
      <c r="N1684" s="328">
        <f>IF(ISBLANK(L1684),ROUND(SUMIF(Anlagenbewegungsdaten_AV!B:B,A1684,Anlagenbewegungsdaten_AV!D:D),2),ROUND(M1684*L1684%,2))</f>
        <v>0</v>
      </c>
      <c r="O1684" s="328">
        <f>ROUND(N1684-SUMIF(Anlagenbewegungsdaten_AV!B:B,A1684,Anlagenbewegungsdaten_AV!D:D),3)</f>
        <v>0</v>
      </c>
    </row>
    <row r="1685" spans="1:15" ht="15" customHeight="1" x14ac:dyDescent="0.25">
      <c r="A1685" s="273" t="s">
        <v>4385</v>
      </c>
      <c r="B1685" s="192" t="s">
        <v>2108</v>
      </c>
      <c r="C1685" s="192" t="s">
        <v>4045</v>
      </c>
      <c r="D1685" s="191" t="s">
        <v>4251</v>
      </c>
      <c r="E1685" s="191" t="s">
        <v>4093</v>
      </c>
      <c r="F1685" s="288">
        <v>12.51</v>
      </c>
      <c r="G1685" s="331">
        <f>ROUND(SUMIF(Anlagenbewegungsdaten!B:B,A1685,Anlagenbewegungsdaten!C:C),3)</f>
        <v>0</v>
      </c>
      <c r="H1685" s="332">
        <f>IF(ISBLANK(F1685),ROUND(SUMIF(Anlagenbewegungsdaten!B:B,A1685,Anlagenbewegungsdaten!D:D),2),ROUND(G1685*F1685%,2))</f>
        <v>0</v>
      </c>
      <c r="I1685" s="332">
        <f>ROUND((H1685-SUMIF(Anlagenbewegungsdaten!$B:$B,A1685,Anlagenbewegungsdaten!D:D)),3)</f>
        <v>0</v>
      </c>
      <c r="J1685" s="333" t="s">
        <v>5179</v>
      </c>
      <c r="K1685" s="333" t="s">
        <v>5193</v>
      </c>
      <c r="L1685" s="510">
        <v>10.01</v>
      </c>
      <c r="M1685" s="330">
        <f>ROUND(SUMIF(Anlagenbewegungsdaten_AV!B:B,A1685,Anlagenbewegungsdaten_AV!C:C),3)</f>
        <v>0</v>
      </c>
      <c r="N1685" s="328">
        <f>IF(ISBLANK(L1685),ROUND(SUMIF(Anlagenbewegungsdaten_AV!B:B,A1685,Anlagenbewegungsdaten_AV!D:D),2),ROUND(M1685*L1685%,2))</f>
        <v>0</v>
      </c>
      <c r="O1685" s="328">
        <f>ROUND(N1685-SUMIF(Anlagenbewegungsdaten_AV!B:B,A1685,Anlagenbewegungsdaten_AV!D:D),3)</f>
        <v>0</v>
      </c>
    </row>
    <row r="1686" spans="1:15" ht="15" customHeight="1" x14ac:dyDescent="0.25">
      <c r="A1686" s="261" t="s">
        <v>455</v>
      </c>
      <c r="B1686" s="171" t="s">
        <v>2108</v>
      </c>
      <c r="C1686" s="171" t="s">
        <v>4045</v>
      </c>
      <c r="D1686" s="172" t="s">
        <v>1989</v>
      </c>
      <c r="E1686" s="171" t="s">
        <v>2483</v>
      </c>
      <c r="F1686" s="287">
        <v>10.6</v>
      </c>
      <c r="G1686" s="331">
        <f>ROUND(SUMIF(Anlagenbewegungsdaten!B:B,A1686,Anlagenbewegungsdaten!C:C),3)</f>
        <v>0</v>
      </c>
      <c r="H1686" s="332">
        <f>IF(ISBLANK(F1686),ROUND(SUMIF(Anlagenbewegungsdaten!B:B,A1686,Anlagenbewegungsdaten!D:D),2),ROUND(G1686*F1686%,2))</f>
        <v>0</v>
      </c>
      <c r="I1686" s="332">
        <f>ROUND((H1686-SUMIF(Anlagenbewegungsdaten!$B:$B,A1686,Anlagenbewegungsdaten!D:D)),3)</f>
        <v>0</v>
      </c>
      <c r="J1686" s="333" t="s">
        <v>5179</v>
      </c>
      <c r="K1686" s="333" t="s">
        <v>5193</v>
      </c>
      <c r="L1686" s="510">
        <v>8.48</v>
      </c>
      <c r="M1686" s="330">
        <f>ROUND(SUMIF(Anlagenbewegungsdaten_AV!B:B,A1686,Anlagenbewegungsdaten_AV!C:C),3)</f>
        <v>0</v>
      </c>
      <c r="N1686" s="328">
        <f>IF(ISBLANK(L1686),ROUND(SUMIF(Anlagenbewegungsdaten_AV!B:B,A1686,Anlagenbewegungsdaten_AV!D:D),2),ROUND(M1686*L1686%,2))</f>
        <v>0</v>
      </c>
      <c r="O1686" s="328">
        <f>ROUND(N1686-SUMIF(Anlagenbewegungsdaten_AV!B:B,A1686,Anlagenbewegungsdaten_AV!D:D),3)</f>
        <v>0</v>
      </c>
    </row>
    <row r="1687" spans="1:15" ht="15" customHeight="1" x14ac:dyDescent="0.25">
      <c r="A1687" s="261" t="s">
        <v>456</v>
      </c>
      <c r="B1687" s="171" t="s">
        <v>2108</v>
      </c>
      <c r="C1687" s="171" t="s">
        <v>4045</v>
      </c>
      <c r="D1687" s="172" t="s">
        <v>1991</v>
      </c>
      <c r="E1687" s="171" t="s">
        <v>2486</v>
      </c>
      <c r="F1687" s="287">
        <v>12.6</v>
      </c>
      <c r="G1687" s="331">
        <f>ROUND(SUMIF(Anlagenbewegungsdaten!B:B,A1687,Anlagenbewegungsdaten!C:C),3)</f>
        <v>0</v>
      </c>
      <c r="H1687" s="332">
        <f>IF(ISBLANK(F1687),ROUND(SUMIF(Anlagenbewegungsdaten!B:B,A1687,Anlagenbewegungsdaten!D:D),2),ROUND(G1687*F1687%,2))</f>
        <v>0</v>
      </c>
      <c r="I1687" s="332">
        <f>ROUND((H1687-SUMIF(Anlagenbewegungsdaten!$B:$B,A1687,Anlagenbewegungsdaten!D:D)),3)</f>
        <v>0</v>
      </c>
      <c r="J1687" s="333" t="s">
        <v>5179</v>
      </c>
      <c r="K1687" s="333" t="s">
        <v>5193</v>
      </c>
      <c r="L1687" s="510">
        <v>10.08</v>
      </c>
      <c r="M1687" s="330">
        <f>ROUND(SUMIF(Anlagenbewegungsdaten_AV!B:B,A1687,Anlagenbewegungsdaten_AV!C:C),3)</f>
        <v>0</v>
      </c>
      <c r="N1687" s="328">
        <f>IF(ISBLANK(L1687),ROUND(SUMIF(Anlagenbewegungsdaten_AV!B:B,A1687,Anlagenbewegungsdaten_AV!D:D),2),ROUND(M1687*L1687%,2))</f>
        <v>0</v>
      </c>
      <c r="O1687" s="328">
        <f>ROUND(N1687-SUMIF(Anlagenbewegungsdaten_AV!B:B,A1687,Anlagenbewegungsdaten_AV!D:D),3)</f>
        <v>0</v>
      </c>
    </row>
    <row r="1688" spans="1:15" ht="15" customHeight="1" x14ac:dyDescent="0.25">
      <c r="A1688" s="261" t="s">
        <v>457</v>
      </c>
      <c r="B1688" s="171" t="s">
        <v>2108</v>
      </c>
      <c r="C1688" s="172" t="s">
        <v>4045</v>
      </c>
      <c r="D1688" s="172" t="s">
        <v>1993</v>
      </c>
      <c r="E1688" s="172" t="s">
        <v>1560</v>
      </c>
      <c r="F1688" s="287">
        <v>13.6</v>
      </c>
      <c r="G1688" s="331">
        <f>ROUND(SUMIF(Anlagenbewegungsdaten!B:B,A1688,Anlagenbewegungsdaten!C:C),3)</f>
        <v>0</v>
      </c>
      <c r="H1688" s="332">
        <f>IF(ISBLANK(F1688),ROUND(SUMIF(Anlagenbewegungsdaten!B:B,A1688,Anlagenbewegungsdaten!D:D),2),ROUND(G1688*F1688%,2))</f>
        <v>0</v>
      </c>
      <c r="I1688" s="332">
        <f>ROUND((H1688-SUMIF(Anlagenbewegungsdaten!$B:$B,A1688,Anlagenbewegungsdaten!D:D)),3)</f>
        <v>0</v>
      </c>
      <c r="J1688" s="333" t="s">
        <v>5179</v>
      </c>
      <c r="K1688" s="333" t="s">
        <v>5193</v>
      </c>
      <c r="L1688" s="510">
        <v>10.88</v>
      </c>
      <c r="M1688" s="330">
        <f>ROUND(SUMIF(Anlagenbewegungsdaten_AV!B:B,A1688,Anlagenbewegungsdaten_AV!C:C),3)</f>
        <v>0</v>
      </c>
      <c r="N1688" s="328">
        <f>IF(ISBLANK(L1688),ROUND(SUMIF(Anlagenbewegungsdaten_AV!B:B,A1688,Anlagenbewegungsdaten_AV!D:D),2),ROUND(M1688*L1688%,2))</f>
        <v>0</v>
      </c>
      <c r="O1688" s="328">
        <f>ROUND(N1688-SUMIF(Anlagenbewegungsdaten_AV!B:B,A1688,Anlagenbewegungsdaten_AV!D:D),3)</f>
        <v>0</v>
      </c>
    </row>
    <row r="1689" spans="1:15" ht="15" customHeight="1" x14ac:dyDescent="0.25">
      <c r="A1689" s="261" t="s">
        <v>458</v>
      </c>
      <c r="B1689" s="171" t="s">
        <v>2108</v>
      </c>
      <c r="C1689" s="171" t="s">
        <v>4045</v>
      </c>
      <c r="D1689" s="172" t="s">
        <v>1995</v>
      </c>
      <c r="E1689" s="171" t="s">
        <v>1563</v>
      </c>
      <c r="F1689" s="287">
        <v>13.6</v>
      </c>
      <c r="G1689" s="331">
        <f>ROUND(SUMIF(Anlagenbewegungsdaten!B:B,A1689,Anlagenbewegungsdaten!C:C),3)</f>
        <v>0</v>
      </c>
      <c r="H1689" s="332">
        <f>IF(ISBLANK(F1689),ROUND(SUMIF(Anlagenbewegungsdaten!B:B,A1689,Anlagenbewegungsdaten!D:D),2),ROUND(G1689*F1689%,2))</f>
        <v>0</v>
      </c>
      <c r="I1689" s="332">
        <f>ROUND((H1689-SUMIF(Anlagenbewegungsdaten!$B:$B,A1689,Anlagenbewegungsdaten!D:D)),3)</f>
        <v>0</v>
      </c>
      <c r="J1689" s="333" t="s">
        <v>5179</v>
      </c>
      <c r="K1689" s="333" t="s">
        <v>5193</v>
      </c>
      <c r="L1689" s="510">
        <v>10.88</v>
      </c>
      <c r="M1689" s="330">
        <f>ROUND(SUMIF(Anlagenbewegungsdaten_AV!B:B,A1689,Anlagenbewegungsdaten_AV!C:C),3)</f>
        <v>0</v>
      </c>
      <c r="N1689" s="328">
        <f>IF(ISBLANK(L1689),ROUND(SUMIF(Anlagenbewegungsdaten_AV!B:B,A1689,Anlagenbewegungsdaten_AV!D:D),2),ROUND(M1689*L1689%,2))</f>
        <v>0</v>
      </c>
      <c r="O1689" s="328">
        <f>ROUND(N1689-SUMIF(Anlagenbewegungsdaten_AV!B:B,A1689,Anlagenbewegungsdaten_AV!D:D),3)</f>
        <v>0</v>
      </c>
    </row>
    <row r="1690" spans="1:15" ht="15" customHeight="1" x14ac:dyDescent="0.25">
      <c r="A1690" s="261" t="s">
        <v>2867</v>
      </c>
      <c r="B1690" s="171" t="s">
        <v>2108</v>
      </c>
      <c r="C1690" s="171" t="s">
        <v>4045</v>
      </c>
      <c r="D1690" s="172" t="s">
        <v>2735</v>
      </c>
      <c r="E1690" s="172" t="s">
        <v>2576</v>
      </c>
      <c r="F1690" s="287">
        <v>13.57</v>
      </c>
      <c r="G1690" s="331">
        <f>ROUND(SUMIF(Anlagenbewegungsdaten!B:B,A1690,Anlagenbewegungsdaten!C:C),3)</f>
        <v>0</v>
      </c>
      <c r="H1690" s="332">
        <f>IF(ISBLANK(F1690),ROUND(SUMIF(Anlagenbewegungsdaten!B:B,A1690,Anlagenbewegungsdaten!D:D),2),ROUND(G1690*F1690%,2))</f>
        <v>0</v>
      </c>
      <c r="I1690" s="332">
        <f>ROUND((H1690-SUMIF(Anlagenbewegungsdaten!$B:$B,A1690,Anlagenbewegungsdaten!D:D)),3)</f>
        <v>0</v>
      </c>
      <c r="J1690" s="333" t="s">
        <v>5179</v>
      </c>
      <c r="K1690" s="333" t="s">
        <v>5193</v>
      </c>
      <c r="L1690" s="510">
        <v>10.86</v>
      </c>
      <c r="M1690" s="330">
        <f>ROUND(SUMIF(Anlagenbewegungsdaten_AV!B:B,A1690,Anlagenbewegungsdaten_AV!C:C),3)</f>
        <v>0</v>
      </c>
      <c r="N1690" s="328">
        <f>IF(ISBLANK(L1690),ROUND(SUMIF(Anlagenbewegungsdaten_AV!B:B,A1690,Anlagenbewegungsdaten_AV!D:D),2),ROUND(M1690*L1690%,2))</f>
        <v>0</v>
      </c>
      <c r="O1690" s="328">
        <f>ROUND(N1690-SUMIF(Anlagenbewegungsdaten_AV!B:B,A1690,Anlagenbewegungsdaten_AV!D:D),3)</f>
        <v>0</v>
      </c>
    </row>
    <row r="1691" spans="1:15" ht="15" customHeight="1" x14ac:dyDescent="0.25">
      <c r="A1691" s="261" t="s">
        <v>3611</v>
      </c>
      <c r="B1691" s="171" t="s">
        <v>2108</v>
      </c>
      <c r="C1691" s="171" t="s">
        <v>4045</v>
      </c>
      <c r="D1691" s="172" t="s">
        <v>3479</v>
      </c>
      <c r="E1691" s="172" t="s">
        <v>3320</v>
      </c>
      <c r="F1691" s="287">
        <v>13.54</v>
      </c>
      <c r="G1691" s="331">
        <f>ROUND(SUMIF(Anlagenbewegungsdaten!B:B,A1691,Anlagenbewegungsdaten!C:C),3)</f>
        <v>0</v>
      </c>
      <c r="H1691" s="332">
        <f>IF(ISBLANK(F1691),ROUND(SUMIF(Anlagenbewegungsdaten!B:B,A1691,Anlagenbewegungsdaten!D:D),2),ROUND(G1691*F1691%,2))</f>
        <v>0</v>
      </c>
      <c r="I1691" s="332">
        <f>ROUND((H1691-SUMIF(Anlagenbewegungsdaten!$B:$B,A1691,Anlagenbewegungsdaten!D:D)),3)</f>
        <v>0</v>
      </c>
      <c r="J1691" s="333" t="s">
        <v>5179</v>
      </c>
      <c r="K1691" s="333" t="s">
        <v>5193</v>
      </c>
      <c r="L1691" s="510">
        <v>10.83</v>
      </c>
      <c r="M1691" s="330">
        <f>ROUND(SUMIF(Anlagenbewegungsdaten_AV!B:B,A1691,Anlagenbewegungsdaten_AV!C:C),3)</f>
        <v>0</v>
      </c>
      <c r="N1691" s="328">
        <f>IF(ISBLANK(L1691),ROUND(SUMIF(Anlagenbewegungsdaten_AV!B:B,A1691,Anlagenbewegungsdaten_AV!D:D),2),ROUND(M1691*L1691%,2))</f>
        <v>0</v>
      </c>
      <c r="O1691" s="328">
        <f>ROUND(N1691-SUMIF(Anlagenbewegungsdaten_AV!B:B,A1691,Anlagenbewegungsdaten_AV!D:D),3)</f>
        <v>0</v>
      </c>
    </row>
    <row r="1692" spans="1:15" ht="15" customHeight="1" x14ac:dyDescent="0.25">
      <c r="A1692" s="273" t="s">
        <v>4386</v>
      </c>
      <c r="B1692" s="192" t="s">
        <v>2108</v>
      </c>
      <c r="C1692" s="192" t="s">
        <v>4045</v>
      </c>
      <c r="D1692" s="191" t="s">
        <v>4253</v>
      </c>
      <c r="E1692" s="191" t="s">
        <v>4093</v>
      </c>
      <c r="F1692" s="288">
        <v>13.51</v>
      </c>
      <c r="G1692" s="331">
        <f>ROUND(SUMIF(Anlagenbewegungsdaten!B:B,A1692,Anlagenbewegungsdaten!C:C),3)</f>
        <v>0</v>
      </c>
      <c r="H1692" s="332">
        <f>IF(ISBLANK(F1692),ROUND(SUMIF(Anlagenbewegungsdaten!B:B,A1692,Anlagenbewegungsdaten!D:D),2),ROUND(G1692*F1692%,2))</f>
        <v>0</v>
      </c>
      <c r="I1692" s="332">
        <f>ROUND((H1692-SUMIF(Anlagenbewegungsdaten!$B:$B,A1692,Anlagenbewegungsdaten!D:D)),3)</f>
        <v>0</v>
      </c>
      <c r="J1692" s="333" t="s">
        <v>5179</v>
      </c>
      <c r="K1692" s="333" t="s">
        <v>5193</v>
      </c>
      <c r="L1692" s="510">
        <v>10.81</v>
      </c>
      <c r="M1692" s="330">
        <f>ROUND(SUMIF(Anlagenbewegungsdaten_AV!B:B,A1692,Anlagenbewegungsdaten_AV!C:C),3)</f>
        <v>0</v>
      </c>
      <c r="N1692" s="328">
        <f>IF(ISBLANK(L1692),ROUND(SUMIF(Anlagenbewegungsdaten_AV!B:B,A1692,Anlagenbewegungsdaten_AV!D:D),2),ROUND(M1692*L1692%,2))</f>
        <v>0</v>
      </c>
      <c r="O1692" s="328">
        <f>ROUND(N1692-SUMIF(Anlagenbewegungsdaten_AV!B:B,A1692,Anlagenbewegungsdaten_AV!D:D),3)</f>
        <v>0</v>
      </c>
    </row>
    <row r="1693" spans="1:15" ht="15" customHeight="1" x14ac:dyDescent="0.25">
      <c r="A1693" s="260" t="s">
        <v>711</v>
      </c>
      <c r="B1693" s="165" t="s">
        <v>2108</v>
      </c>
      <c r="C1693" s="166" t="s">
        <v>4045</v>
      </c>
      <c r="D1693" s="165" t="s">
        <v>2502</v>
      </c>
      <c r="E1693" s="165" t="s">
        <v>2483</v>
      </c>
      <c r="F1693" s="180">
        <v>15.6</v>
      </c>
      <c r="G1693" s="331">
        <f>ROUND(SUMIF(Anlagenbewegungsdaten!B:B,A1693,Anlagenbewegungsdaten!C:C),3)</f>
        <v>0</v>
      </c>
      <c r="H1693" s="332">
        <f>IF(ISBLANK(F1693),ROUND(SUMIF(Anlagenbewegungsdaten!B:B,A1693,Anlagenbewegungsdaten!D:D),2),ROUND(G1693*F1693%,2))</f>
        <v>0</v>
      </c>
      <c r="I1693" s="332">
        <f>ROUND((H1693-SUMIF(Anlagenbewegungsdaten!$B:$B,A1693,Anlagenbewegungsdaten!D:D)),3)</f>
        <v>0</v>
      </c>
      <c r="J1693" s="333" t="s">
        <v>5179</v>
      </c>
      <c r="K1693" s="333" t="s">
        <v>5193</v>
      </c>
      <c r="L1693" s="510">
        <v>12.48</v>
      </c>
      <c r="M1693" s="330">
        <f>ROUND(SUMIF(Anlagenbewegungsdaten_AV!B:B,A1693,Anlagenbewegungsdaten_AV!C:C),3)</f>
        <v>0</v>
      </c>
      <c r="N1693" s="328">
        <f>IF(ISBLANK(L1693),ROUND(SUMIF(Anlagenbewegungsdaten_AV!B:B,A1693,Anlagenbewegungsdaten_AV!D:D),2),ROUND(M1693*L1693%,2))</f>
        <v>0</v>
      </c>
      <c r="O1693" s="328">
        <f>ROUND(N1693-SUMIF(Anlagenbewegungsdaten_AV!B:B,A1693,Anlagenbewegungsdaten_AV!D:D),3)</f>
        <v>0</v>
      </c>
    </row>
    <row r="1694" spans="1:15" ht="15" customHeight="1" x14ac:dyDescent="0.25">
      <c r="A1694" s="260" t="s">
        <v>712</v>
      </c>
      <c r="B1694" s="165" t="s">
        <v>2108</v>
      </c>
      <c r="C1694" s="166" t="s">
        <v>4045</v>
      </c>
      <c r="D1694" s="165" t="s">
        <v>2504</v>
      </c>
      <c r="E1694" s="165" t="s">
        <v>2486</v>
      </c>
      <c r="F1694" s="180">
        <v>17.600000000000001</v>
      </c>
      <c r="G1694" s="331">
        <f>ROUND(SUMIF(Anlagenbewegungsdaten!B:B,A1694,Anlagenbewegungsdaten!C:C),3)</f>
        <v>0</v>
      </c>
      <c r="H1694" s="332">
        <f>IF(ISBLANK(F1694),ROUND(SUMIF(Anlagenbewegungsdaten!B:B,A1694,Anlagenbewegungsdaten!D:D),2),ROUND(G1694*F1694%,2))</f>
        <v>0</v>
      </c>
      <c r="I1694" s="332">
        <f>ROUND((H1694-SUMIF(Anlagenbewegungsdaten!$B:$B,A1694,Anlagenbewegungsdaten!D:D)),3)</f>
        <v>0</v>
      </c>
      <c r="J1694" s="333" t="s">
        <v>5179</v>
      </c>
      <c r="K1694" s="333" t="s">
        <v>5193</v>
      </c>
      <c r="L1694" s="510">
        <v>14.08</v>
      </c>
      <c r="M1694" s="330">
        <f>ROUND(SUMIF(Anlagenbewegungsdaten_AV!B:B,A1694,Anlagenbewegungsdaten_AV!C:C),3)</f>
        <v>0</v>
      </c>
      <c r="N1694" s="328">
        <f>IF(ISBLANK(L1694),ROUND(SUMIF(Anlagenbewegungsdaten_AV!B:B,A1694,Anlagenbewegungsdaten_AV!D:D),2),ROUND(M1694*L1694%,2))</f>
        <v>0</v>
      </c>
      <c r="O1694" s="328">
        <f>ROUND(N1694-SUMIF(Anlagenbewegungsdaten_AV!B:B,A1694,Anlagenbewegungsdaten_AV!D:D),3)</f>
        <v>0</v>
      </c>
    </row>
    <row r="1695" spans="1:15" ht="15" customHeight="1" x14ac:dyDescent="0.25">
      <c r="A1695" s="261" t="s">
        <v>459</v>
      </c>
      <c r="B1695" s="171" t="s">
        <v>2108</v>
      </c>
      <c r="C1695" s="172" t="s">
        <v>4045</v>
      </c>
      <c r="D1695" s="172" t="s">
        <v>1997</v>
      </c>
      <c r="E1695" s="172" t="s">
        <v>1560</v>
      </c>
      <c r="F1695" s="287">
        <v>18.600000000000001</v>
      </c>
      <c r="G1695" s="331">
        <f>ROUND(SUMIF(Anlagenbewegungsdaten!B:B,A1695,Anlagenbewegungsdaten!C:C),3)</f>
        <v>0</v>
      </c>
      <c r="H1695" s="332">
        <f>IF(ISBLANK(F1695),ROUND(SUMIF(Anlagenbewegungsdaten!B:B,A1695,Anlagenbewegungsdaten!D:D),2),ROUND(G1695*F1695%,2))</f>
        <v>0</v>
      </c>
      <c r="I1695" s="332">
        <f>ROUND((H1695-SUMIF(Anlagenbewegungsdaten!$B:$B,A1695,Anlagenbewegungsdaten!D:D)),3)</f>
        <v>0</v>
      </c>
      <c r="J1695" s="333" t="s">
        <v>5179</v>
      </c>
      <c r="K1695" s="333" t="s">
        <v>5193</v>
      </c>
      <c r="L1695" s="510">
        <v>14.88</v>
      </c>
      <c r="M1695" s="330">
        <f>ROUND(SUMIF(Anlagenbewegungsdaten_AV!B:B,A1695,Anlagenbewegungsdaten_AV!C:C),3)</f>
        <v>0</v>
      </c>
      <c r="N1695" s="328">
        <f>IF(ISBLANK(L1695),ROUND(SUMIF(Anlagenbewegungsdaten_AV!B:B,A1695,Anlagenbewegungsdaten_AV!D:D),2),ROUND(M1695*L1695%,2))</f>
        <v>0</v>
      </c>
      <c r="O1695" s="328">
        <f>ROUND(N1695-SUMIF(Anlagenbewegungsdaten_AV!B:B,A1695,Anlagenbewegungsdaten_AV!D:D),3)</f>
        <v>0</v>
      </c>
    </row>
    <row r="1696" spans="1:15" ht="15" customHeight="1" x14ac:dyDescent="0.25">
      <c r="A1696" s="261" t="s">
        <v>460</v>
      </c>
      <c r="B1696" s="171" t="s">
        <v>2108</v>
      </c>
      <c r="C1696" s="171" t="s">
        <v>4045</v>
      </c>
      <c r="D1696" s="172" t="s">
        <v>1999</v>
      </c>
      <c r="E1696" s="171" t="s">
        <v>1563</v>
      </c>
      <c r="F1696" s="287">
        <v>18.600000000000001</v>
      </c>
      <c r="G1696" s="331">
        <f>ROUND(SUMIF(Anlagenbewegungsdaten!B:B,A1696,Anlagenbewegungsdaten!C:C),3)</f>
        <v>0</v>
      </c>
      <c r="H1696" s="332">
        <f>IF(ISBLANK(F1696),ROUND(SUMIF(Anlagenbewegungsdaten!B:B,A1696,Anlagenbewegungsdaten!D:D),2),ROUND(G1696*F1696%,2))</f>
        <v>0</v>
      </c>
      <c r="I1696" s="332">
        <f>ROUND((H1696-SUMIF(Anlagenbewegungsdaten!$B:$B,A1696,Anlagenbewegungsdaten!D:D)),3)</f>
        <v>0</v>
      </c>
      <c r="J1696" s="333" t="s">
        <v>5179</v>
      </c>
      <c r="K1696" s="333" t="s">
        <v>5193</v>
      </c>
      <c r="L1696" s="510">
        <v>14.88</v>
      </c>
      <c r="M1696" s="330">
        <f>ROUND(SUMIF(Anlagenbewegungsdaten_AV!B:B,A1696,Anlagenbewegungsdaten_AV!C:C),3)</f>
        <v>0</v>
      </c>
      <c r="N1696" s="328">
        <f>IF(ISBLANK(L1696),ROUND(SUMIF(Anlagenbewegungsdaten_AV!B:B,A1696,Anlagenbewegungsdaten_AV!D:D),2),ROUND(M1696*L1696%,2))</f>
        <v>0</v>
      </c>
      <c r="O1696" s="328">
        <f>ROUND(N1696-SUMIF(Anlagenbewegungsdaten_AV!B:B,A1696,Anlagenbewegungsdaten_AV!D:D),3)</f>
        <v>0</v>
      </c>
    </row>
    <row r="1697" spans="1:15" ht="15" customHeight="1" x14ac:dyDescent="0.25">
      <c r="A1697" s="261" t="s">
        <v>2868</v>
      </c>
      <c r="B1697" s="171" t="s">
        <v>2108</v>
      </c>
      <c r="C1697" s="171" t="s">
        <v>4045</v>
      </c>
      <c r="D1697" s="172" t="s">
        <v>2737</v>
      </c>
      <c r="E1697" s="172" t="s">
        <v>2576</v>
      </c>
      <c r="F1697" s="287">
        <v>18.57</v>
      </c>
      <c r="G1697" s="331">
        <f>ROUND(SUMIF(Anlagenbewegungsdaten!B:B,A1697,Anlagenbewegungsdaten!C:C),3)</f>
        <v>0</v>
      </c>
      <c r="H1697" s="332">
        <f>IF(ISBLANK(F1697),ROUND(SUMIF(Anlagenbewegungsdaten!B:B,A1697,Anlagenbewegungsdaten!D:D),2),ROUND(G1697*F1697%,2))</f>
        <v>0</v>
      </c>
      <c r="I1697" s="332">
        <f>ROUND((H1697-SUMIF(Anlagenbewegungsdaten!$B:$B,A1697,Anlagenbewegungsdaten!D:D)),3)</f>
        <v>0</v>
      </c>
      <c r="J1697" s="333" t="s">
        <v>5179</v>
      </c>
      <c r="K1697" s="333" t="s">
        <v>5193</v>
      </c>
      <c r="L1697" s="510">
        <v>14.86</v>
      </c>
      <c r="M1697" s="330">
        <f>ROUND(SUMIF(Anlagenbewegungsdaten_AV!B:B,A1697,Anlagenbewegungsdaten_AV!C:C),3)</f>
        <v>0</v>
      </c>
      <c r="N1697" s="328">
        <f>IF(ISBLANK(L1697),ROUND(SUMIF(Anlagenbewegungsdaten_AV!B:B,A1697,Anlagenbewegungsdaten_AV!D:D),2),ROUND(M1697*L1697%,2))</f>
        <v>0</v>
      </c>
      <c r="O1697" s="328">
        <f>ROUND(N1697-SUMIF(Anlagenbewegungsdaten_AV!B:B,A1697,Anlagenbewegungsdaten_AV!D:D),3)</f>
        <v>0</v>
      </c>
    </row>
    <row r="1698" spans="1:15" ht="15" customHeight="1" x14ac:dyDescent="0.25">
      <c r="A1698" s="261" t="s">
        <v>3612</v>
      </c>
      <c r="B1698" s="171" t="s">
        <v>2108</v>
      </c>
      <c r="C1698" s="171" t="s">
        <v>4045</v>
      </c>
      <c r="D1698" s="172" t="s">
        <v>3481</v>
      </c>
      <c r="E1698" s="172" t="s">
        <v>3320</v>
      </c>
      <c r="F1698" s="287">
        <v>18.54</v>
      </c>
      <c r="G1698" s="331">
        <f>ROUND(SUMIF(Anlagenbewegungsdaten!B:B,A1698,Anlagenbewegungsdaten!C:C),3)</f>
        <v>0</v>
      </c>
      <c r="H1698" s="332">
        <f>IF(ISBLANK(F1698),ROUND(SUMIF(Anlagenbewegungsdaten!B:B,A1698,Anlagenbewegungsdaten!D:D),2),ROUND(G1698*F1698%,2))</f>
        <v>0</v>
      </c>
      <c r="I1698" s="332">
        <f>ROUND((H1698-SUMIF(Anlagenbewegungsdaten!$B:$B,A1698,Anlagenbewegungsdaten!D:D)),3)</f>
        <v>0</v>
      </c>
      <c r="J1698" s="333" t="s">
        <v>5179</v>
      </c>
      <c r="K1698" s="333" t="s">
        <v>5193</v>
      </c>
      <c r="L1698" s="510">
        <v>14.83</v>
      </c>
      <c r="M1698" s="330">
        <f>ROUND(SUMIF(Anlagenbewegungsdaten_AV!B:B,A1698,Anlagenbewegungsdaten_AV!C:C),3)</f>
        <v>0</v>
      </c>
      <c r="N1698" s="328">
        <f>IF(ISBLANK(L1698),ROUND(SUMIF(Anlagenbewegungsdaten_AV!B:B,A1698,Anlagenbewegungsdaten_AV!D:D),2),ROUND(M1698*L1698%,2))</f>
        <v>0</v>
      </c>
      <c r="O1698" s="328">
        <f>ROUND(N1698-SUMIF(Anlagenbewegungsdaten_AV!B:B,A1698,Anlagenbewegungsdaten_AV!D:D),3)</f>
        <v>0</v>
      </c>
    </row>
    <row r="1699" spans="1:15" ht="15" customHeight="1" x14ac:dyDescent="0.25">
      <c r="A1699" s="273" t="s">
        <v>4387</v>
      </c>
      <c r="B1699" s="192" t="s">
        <v>2108</v>
      </c>
      <c r="C1699" s="192" t="s">
        <v>4045</v>
      </c>
      <c r="D1699" s="191" t="s">
        <v>4255</v>
      </c>
      <c r="E1699" s="191" t="s">
        <v>4093</v>
      </c>
      <c r="F1699" s="288">
        <v>18.509999999999998</v>
      </c>
      <c r="G1699" s="331">
        <f>ROUND(SUMIF(Anlagenbewegungsdaten!B:B,A1699,Anlagenbewegungsdaten!C:C),3)</f>
        <v>0</v>
      </c>
      <c r="H1699" s="332">
        <f>IF(ISBLANK(F1699),ROUND(SUMIF(Anlagenbewegungsdaten!B:B,A1699,Anlagenbewegungsdaten!D:D),2),ROUND(G1699*F1699%,2))</f>
        <v>0</v>
      </c>
      <c r="I1699" s="332">
        <f>ROUND((H1699-SUMIF(Anlagenbewegungsdaten!$B:$B,A1699,Anlagenbewegungsdaten!D:D)),3)</f>
        <v>0</v>
      </c>
      <c r="J1699" s="333" t="s">
        <v>5179</v>
      </c>
      <c r="K1699" s="333" t="s">
        <v>5193</v>
      </c>
      <c r="L1699" s="510">
        <v>14.81</v>
      </c>
      <c r="M1699" s="330">
        <f>ROUND(SUMIF(Anlagenbewegungsdaten_AV!B:B,A1699,Anlagenbewegungsdaten_AV!C:C),3)</f>
        <v>0</v>
      </c>
      <c r="N1699" s="328">
        <f>IF(ISBLANK(L1699),ROUND(SUMIF(Anlagenbewegungsdaten_AV!B:B,A1699,Anlagenbewegungsdaten_AV!D:D),2),ROUND(M1699*L1699%,2))</f>
        <v>0</v>
      </c>
      <c r="O1699" s="328">
        <f>ROUND(N1699-SUMIF(Anlagenbewegungsdaten_AV!B:B,A1699,Anlagenbewegungsdaten_AV!D:D),3)</f>
        <v>0</v>
      </c>
    </row>
    <row r="1700" spans="1:15" ht="15" customHeight="1" x14ac:dyDescent="0.25">
      <c r="A1700" s="261" t="s">
        <v>461</v>
      </c>
      <c r="B1700" s="171" t="s">
        <v>2108</v>
      </c>
      <c r="C1700" s="171" t="s">
        <v>4045</v>
      </c>
      <c r="D1700" s="172" t="s">
        <v>2001</v>
      </c>
      <c r="E1700" s="171" t="s">
        <v>2483</v>
      </c>
      <c r="F1700" s="287">
        <v>16.600000000000001</v>
      </c>
      <c r="G1700" s="331">
        <f>ROUND(SUMIF(Anlagenbewegungsdaten!B:B,A1700,Anlagenbewegungsdaten!C:C),3)</f>
        <v>0</v>
      </c>
      <c r="H1700" s="332">
        <f>IF(ISBLANK(F1700),ROUND(SUMIF(Anlagenbewegungsdaten!B:B,A1700,Anlagenbewegungsdaten!D:D),2),ROUND(G1700*F1700%,2))</f>
        <v>0</v>
      </c>
      <c r="I1700" s="332">
        <f>ROUND((H1700-SUMIF(Anlagenbewegungsdaten!$B:$B,A1700,Anlagenbewegungsdaten!D:D)),3)</f>
        <v>0</v>
      </c>
      <c r="J1700" s="333" t="s">
        <v>5179</v>
      </c>
      <c r="K1700" s="333" t="s">
        <v>5193</v>
      </c>
      <c r="L1700" s="510">
        <v>13.28</v>
      </c>
      <c r="M1700" s="330">
        <f>ROUND(SUMIF(Anlagenbewegungsdaten_AV!B:B,A1700,Anlagenbewegungsdaten_AV!C:C),3)</f>
        <v>0</v>
      </c>
      <c r="N1700" s="328">
        <f>IF(ISBLANK(L1700),ROUND(SUMIF(Anlagenbewegungsdaten_AV!B:B,A1700,Anlagenbewegungsdaten_AV!D:D),2),ROUND(M1700*L1700%,2))</f>
        <v>0</v>
      </c>
      <c r="O1700" s="328">
        <f>ROUND(N1700-SUMIF(Anlagenbewegungsdaten_AV!B:B,A1700,Anlagenbewegungsdaten_AV!D:D),3)</f>
        <v>0</v>
      </c>
    </row>
    <row r="1701" spans="1:15" ht="15" customHeight="1" x14ac:dyDescent="0.25">
      <c r="A1701" s="261" t="s">
        <v>462</v>
      </c>
      <c r="B1701" s="171" t="s">
        <v>2108</v>
      </c>
      <c r="C1701" s="171" t="s">
        <v>4045</v>
      </c>
      <c r="D1701" s="172" t="s">
        <v>2003</v>
      </c>
      <c r="E1701" s="171" t="s">
        <v>2486</v>
      </c>
      <c r="F1701" s="287">
        <v>18.600000000000001</v>
      </c>
      <c r="G1701" s="331">
        <f>ROUND(SUMIF(Anlagenbewegungsdaten!B:B,A1701,Anlagenbewegungsdaten!C:C),3)</f>
        <v>0</v>
      </c>
      <c r="H1701" s="332">
        <f>IF(ISBLANK(F1701),ROUND(SUMIF(Anlagenbewegungsdaten!B:B,A1701,Anlagenbewegungsdaten!D:D),2),ROUND(G1701*F1701%,2))</f>
        <v>0</v>
      </c>
      <c r="I1701" s="332">
        <f>ROUND((H1701-SUMIF(Anlagenbewegungsdaten!$B:$B,A1701,Anlagenbewegungsdaten!D:D)),3)</f>
        <v>0</v>
      </c>
      <c r="J1701" s="333" t="s">
        <v>5179</v>
      </c>
      <c r="K1701" s="333" t="s">
        <v>5193</v>
      </c>
      <c r="L1701" s="510">
        <v>14.88</v>
      </c>
      <c r="M1701" s="330">
        <f>ROUND(SUMIF(Anlagenbewegungsdaten_AV!B:B,A1701,Anlagenbewegungsdaten_AV!C:C),3)</f>
        <v>0</v>
      </c>
      <c r="N1701" s="328">
        <f>IF(ISBLANK(L1701),ROUND(SUMIF(Anlagenbewegungsdaten_AV!B:B,A1701,Anlagenbewegungsdaten_AV!D:D),2),ROUND(M1701*L1701%,2))</f>
        <v>0</v>
      </c>
      <c r="O1701" s="328">
        <f>ROUND(N1701-SUMIF(Anlagenbewegungsdaten_AV!B:B,A1701,Anlagenbewegungsdaten_AV!D:D),3)</f>
        <v>0</v>
      </c>
    </row>
    <row r="1702" spans="1:15" ht="15" customHeight="1" x14ac:dyDescent="0.25">
      <c r="A1702" s="261" t="s">
        <v>463</v>
      </c>
      <c r="B1702" s="171" t="s">
        <v>2108</v>
      </c>
      <c r="C1702" s="172" t="s">
        <v>4045</v>
      </c>
      <c r="D1702" s="172" t="s">
        <v>2005</v>
      </c>
      <c r="E1702" s="172" t="s">
        <v>1560</v>
      </c>
      <c r="F1702" s="287">
        <v>19.600000000000001</v>
      </c>
      <c r="G1702" s="331">
        <f>ROUND(SUMIF(Anlagenbewegungsdaten!B:B,A1702,Anlagenbewegungsdaten!C:C),3)</f>
        <v>0</v>
      </c>
      <c r="H1702" s="332">
        <f>IF(ISBLANK(F1702),ROUND(SUMIF(Anlagenbewegungsdaten!B:B,A1702,Anlagenbewegungsdaten!D:D),2),ROUND(G1702*F1702%,2))</f>
        <v>0</v>
      </c>
      <c r="I1702" s="332">
        <f>ROUND((H1702-SUMIF(Anlagenbewegungsdaten!$B:$B,A1702,Anlagenbewegungsdaten!D:D)),3)</f>
        <v>0</v>
      </c>
      <c r="J1702" s="333" t="s">
        <v>5179</v>
      </c>
      <c r="K1702" s="333" t="s">
        <v>5193</v>
      </c>
      <c r="L1702" s="510">
        <v>15.68</v>
      </c>
      <c r="M1702" s="330">
        <f>ROUND(SUMIF(Anlagenbewegungsdaten_AV!B:B,A1702,Anlagenbewegungsdaten_AV!C:C),3)</f>
        <v>0</v>
      </c>
      <c r="N1702" s="328">
        <f>IF(ISBLANK(L1702),ROUND(SUMIF(Anlagenbewegungsdaten_AV!B:B,A1702,Anlagenbewegungsdaten_AV!D:D),2),ROUND(M1702*L1702%,2))</f>
        <v>0</v>
      </c>
      <c r="O1702" s="328">
        <f>ROUND(N1702-SUMIF(Anlagenbewegungsdaten_AV!B:B,A1702,Anlagenbewegungsdaten_AV!D:D),3)</f>
        <v>0</v>
      </c>
    </row>
    <row r="1703" spans="1:15" ht="15" customHeight="1" x14ac:dyDescent="0.25">
      <c r="A1703" s="261" t="s">
        <v>464</v>
      </c>
      <c r="B1703" s="171" t="s">
        <v>2108</v>
      </c>
      <c r="C1703" s="171" t="s">
        <v>4045</v>
      </c>
      <c r="D1703" s="172" t="s">
        <v>2007</v>
      </c>
      <c r="E1703" s="171" t="s">
        <v>1563</v>
      </c>
      <c r="F1703" s="287">
        <v>19.600000000000001</v>
      </c>
      <c r="G1703" s="331">
        <f>ROUND(SUMIF(Anlagenbewegungsdaten!B:B,A1703,Anlagenbewegungsdaten!C:C),3)</f>
        <v>0</v>
      </c>
      <c r="H1703" s="332">
        <f>IF(ISBLANK(F1703),ROUND(SUMIF(Anlagenbewegungsdaten!B:B,A1703,Anlagenbewegungsdaten!D:D),2),ROUND(G1703*F1703%,2))</f>
        <v>0</v>
      </c>
      <c r="I1703" s="332">
        <f>ROUND((H1703-SUMIF(Anlagenbewegungsdaten!$B:$B,A1703,Anlagenbewegungsdaten!D:D)),3)</f>
        <v>0</v>
      </c>
      <c r="J1703" s="333" t="s">
        <v>5179</v>
      </c>
      <c r="K1703" s="333" t="s">
        <v>5193</v>
      </c>
      <c r="L1703" s="510">
        <v>15.68</v>
      </c>
      <c r="M1703" s="330">
        <f>ROUND(SUMIF(Anlagenbewegungsdaten_AV!B:B,A1703,Anlagenbewegungsdaten_AV!C:C),3)</f>
        <v>0</v>
      </c>
      <c r="N1703" s="328">
        <f>IF(ISBLANK(L1703),ROUND(SUMIF(Anlagenbewegungsdaten_AV!B:B,A1703,Anlagenbewegungsdaten_AV!D:D),2),ROUND(M1703*L1703%,2))</f>
        <v>0</v>
      </c>
      <c r="O1703" s="328">
        <f>ROUND(N1703-SUMIF(Anlagenbewegungsdaten_AV!B:B,A1703,Anlagenbewegungsdaten_AV!D:D),3)</f>
        <v>0</v>
      </c>
    </row>
    <row r="1704" spans="1:15" ht="15" customHeight="1" x14ac:dyDescent="0.25">
      <c r="A1704" s="261" t="s">
        <v>2869</v>
      </c>
      <c r="B1704" s="171" t="s">
        <v>2108</v>
      </c>
      <c r="C1704" s="171" t="s">
        <v>4045</v>
      </c>
      <c r="D1704" s="172" t="s">
        <v>2739</v>
      </c>
      <c r="E1704" s="172" t="s">
        <v>2576</v>
      </c>
      <c r="F1704" s="287">
        <v>19.57</v>
      </c>
      <c r="G1704" s="331">
        <f>ROUND(SUMIF(Anlagenbewegungsdaten!B:B,A1704,Anlagenbewegungsdaten!C:C),3)</f>
        <v>0</v>
      </c>
      <c r="H1704" s="332">
        <f>IF(ISBLANK(F1704),ROUND(SUMIF(Anlagenbewegungsdaten!B:B,A1704,Anlagenbewegungsdaten!D:D),2),ROUND(G1704*F1704%,2))</f>
        <v>0</v>
      </c>
      <c r="I1704" s="332">
        <f>ROUND((H1704-SUMIF(Anlagenbewegungsdaten!$B:$B,A1704,Anlagenbewegungsdaten!D:D)),3)</f>
        <v>0</v>
      </c>
      <c r="J1704" s="333" t="s">
        <v>5179</v>
      </c>
      <c r="K1704" s="333" t="s">
        <v>5193</v>
      </c>
      <c r="L1704" s="510">
        <v>15.66</v>
      </c>
      <c r="M1704" s="330">
        <f>ROUND(SUMIF(Anlagenbewegungsdaten_AV!B:B,A1704,Anlagenbewegungsdaten_AV!C:C),3)</f>
        <v>0</v>
      </c>
      <c r="N1704" s="328">
        <f>IF(ISBLANK(L1704),ROUND(SUMIF(Anlagenbewegungsdaten_AV!B:B,A1704,Anlagenbewegungsdaten_AV!D:D),2),ROUND(M1704*L1704%,2))</f>
        <v>0</v>
      </c>
      <c r="O1704" s="328">
        <f>ROUND(N1704-SUMIF(Anlagenbewegungsdaten_AV!B:B,A1704,Anlagenbewegungsdaten_AV!D:D),3)</f>
        <v>0</v>
      </c>
    </row>
    <row r="1705" spans="1:15" ht="15" customHeight="1" x14ac:dyDescent="0.25">
      <c r="A1705" s="261" t="s">
        <v>3613</v>
      </c>
      <c r="B1705" s="171" t="s">
        <v>2108</v>
      </c>
      <c r="C1705" s="171" t="s">
        <v>4045</v>
      </c>
      <c r="D1705" s="172" t="s">
        <v>3483</v>
      </c>
      <c r="E1705" s="172" t="s">
        <v>3320</v>
      </c>
      <c r="F1705" s="287">
        <v>19.54</v>
      </c>
      <c r="G1705" s="331">
        <f>ROUND(SUMIF(Anlagenbewegungsdaten!B:B,A1705,Anlagenbewegungsdaten!C:C),3)</f>
        <v>0</v>
      </c>
      <c r="H1705" s="332">
        <f>IF(ISBLANK(F1705),ROUND(SUMIF(Anlagenbewegungsdaten!B:B,A1705,Anlagenbewegungsdaten!D:D),2),ROUND(G1705*F1705%,2))</f>
        <v>0</v>
      </c>
      <c r="I1705" s="332">
        <f>ROUND((H1705-SUMIF(Anlagenbewegungsdaten!$B:$B,A1705,Anlagenbewegungsdaten!D:D)),3)</f>
        <v>0</v>
      </c>
      <c r="J1705" s="333" t="s">
        <v>5179</v>
      </c>
      <c r="K1705" s="333" t="s">
        <v>5193</v>
      </c>
      <c r="L1705" s="510">
        <v>15.63</v>
      </c>
      <c r="M1705" s="330">
        <f>ROUND(SUMIF(Anlagenbewegungsdaten_AV!B:B,A1705,Anlagenbewegungsdaten_AV!C:C),3)</f>
        <v>0</v>
      </c>
      <c r="N1705" s="328">
        <f>IF(ISBLANK(L1705),ROUND(SUMIF(Anlagenbewegungsdaten_AV!B:B,A1705,Anlagenbewegungsdaten_AV!D:D),2),ROUND(M1705*L1705%,2))</f>
        <v>0</v>
      </c>
      <c r="O1705" s="328">
        <f>ROUND(N1705-SUMIF(Anlagenbewegungsdaten_AV!B:B,A1705,Anlagenbewegungsdaten_AV!D:D),3)</f>
        <v>0</v>
      </c>
    </row>
    <row r="1706" spans="1:15" ht="15" customHeight="1" x14ac:dyDescent="0.25">
      <c r="A1706" s="273" t="s">
        <v>4388</v>
      </c>
      <c r="B1706" s="192" t="s">
        <v>2108</v>
      </c>
      <c r="C1706" s="192" t="s">
        <v>4045</v>
      </c>
      <c r="D1706" s="191" t="s">
        <v>4257</v>
      </c>
      <c r="E1706" s="191" t="s">
        <v>4093</v>
      </c>
      <c r="F1706" s="288">
        <v>19.509999999999998</v>
      </c>
      <c r="G1706" s="331">
        <f>ROUND(SUMIF(Anlagenbewegungsdaten!B:B,A1706,Anlagenbewegungsdaten!C:C),3)</f>
        <v>0</v>
      </c>
      <c r="H1706" s="332">
        <f>IF(ISBLANK(F1706),ROUND(SUMIF(Anlagenbewegungsdaten!B:B,A1706,Anlagenbewegungsdaten!D:D),2),ROUND(G1706*F1706%,2))</f>
        <v>0</v>
      </c>
      <c r="I1706" s="332">
        <f>ROUND((H1706-SUMIF(Anlagenbewegungsdaten!$B:$B,A1706,Anlagenbewegungsdaten!D:D)),3)</f>
        <v>0</v>
      </c>
      <c r="J1706" s="333" t="s">
        <v>5179</v>
      </c>
      <c r="K1706" s="333" t="s">
        <v>5193</v>
      </c>
      <c r="L1706" s="510">
        <v>15.61</v>
      </c>
      <c r="M1706" s="330">
        <f>ROUND(SUMIF(Anlagenbewegungsdaten_AV!B:B,A1706,Anlagenbewegungsdaten_AV!C:C),3)</f>
        <v>0</v>
      </c>
      <c r="N1706" s="328">
        <f>IF(ISBLANK(L1706),ROUND(SUMIF(Anlagenbewegungsdaten_AV!B:B,A1706,Anlagenbewegungsdaten_AV!D:D),2),ROUND(M1706*L1706%,2))</f>
        <v>0</v>
      </c>
      <c r="O1706" s="328">
        <f>ROUND(N1706-SUMIF(Anlagenbewegungsdaten_AV!B:B,A1706,Anlagenbewegungsdaten_AV!D:D),3)</f>
        <v>0</v>
      </c>
    </row>
    <row r="1707" spans="1:15" ht="15" customHeight="1" x14ac:dyDescent="0.25">
      <c r="A1707" s="261" t="s">
        <v>465</v>
      </c>
      <c r="B1707" s="172" t="s">
        <v>2108</v>
      </c>
      <c r="C1707" s="172" t="s">
        <v>4045</v>
      </c>
      <c r="D1707" s="172" t="s">
        <v>235</v>
      </c>
      <c r="E1707" s="172" t="s">
        <v>2483</v>
      </c>
      <c r="F1707" s="287">
        <v>16.600000000000001</v>
      </c>
      <c r="G1707" s="331">
        <f>ROUND(SUMIF(Anlagenbewegungsdaten!B:B,A1707,Anlagenbewegungsdaten!C:C),3)</f>
        <v>0</v>
      </c>
      <c r="H1707" s="332">
        <f>IF(ISBLANK(F1707),ROUND(SUMIF(Anlagenbewegungsdaten!B:B,A1707,Anlagenbewegungsdaten!D:D),2),ROUND(G1707*F1707%,2))</f>
        <v>0</v>
      </c>
      <c r="I1707" s="332">
        <f>ROUND((H1707-SUMIF(Anlagenbewegungsdaten!$B:$B,A1707,Anlagenbewegungsdaten!D:D)),3)</f>
        <v>0</v>
      </c>
      <c r="J1707" s="333" t="s">
        <v>5179</v>
      </c>
      <c r="K1707" s="333" t="s">
        <v>5193</v>
      </c>
      <c r="L1707" s="510">
        <v>13.28</v>
      </c>
      <c r="M1707" s="330">
        <f>ROUND(SUMIF(Anlagenbewegungsdaten_AV!B:B,A1707,Anlagenbewegungsdaten_AV!C:C),3)</f>
        <v>0</v>
      </c>
      <c r="N1707" s="328">
        <f>IF(ISBLANK(L1707),ROUND(SUMIF(Anlagenbewegungsdaten_AV!B:B,A1707,Anlagenbewegungsdaten_AV!D:D),2),ROUND(M1707*L1707%,2))</f>
        <v>0</v>
      </c>
      <c r="O1707" s="328">
        <f>ROUND(N1707-SUMIF(Anlagenbewegungsdaten_AV!B:B,A1707,Anlagenbewegungsdaten_AV!D:D),3)</f>
        <v>0</v>
      </c>
    </row>
    <row r="1708" spans="1:15" ht="15" customHeight="1" x14ac:dyDescent="0.25">
      <c r="A1708" s="261" t="s">
        <v>466</v>
      </c>
      <c r="B1708" s="172" t="s">
        <v>2108</v>
      </c>
      <c r="C1708" s="172" t="s">
        <v>4045</v>
      </c>
      <c r="D1708" s="172" t="s">
        <v>2010</v>
      </c>
      <c r="E1708" s="172" t="s">
        <v>2486</v>
      </c>
      <c r="F1708" s="287">
        <v>18.600000000000001</v>
      </c>
      <c r="G1708" s="331">
        <f>ROUND(SUMIF(Anlagenbewegungsdaten!B:B,A1708,Anlagenbewegungsdaten!C:C),3)</f>
        <v>0</v>
      </c>
      <c r="H1708" s="332">
        <f>IF(ISBLANK(F1708),ROUND(SUMIF(Anlagenbewegungsdaten!B:B,A1708,Anlagenbewegungsdaten!D:D),2),ROUND(G1708*F1708%,2))</f>
        <v>0</v>
      </c>
      <c r="I1708" s="332">
        <f>ROUND((H1708-SUMIF(Anlagenbewegungsdaten!$B:$B,A1708,Anlagenbewegungsdaten!D:D)),3)</f>
        <v>0</v>
      </c>
      <c r="J1708" s="333" t="s">
        <v>5179</v>
      </c>
      <c r="K1708" s="333" t="s">
        <v>5193</v>
      </c>
      <c r="L1708" s="510">
        <v>14.88</v>
      </c>
      <c r="M1708" s="330">
        <f>ROUND(SUMIF(Anlagenbewegungsdaten_AV!B:B,A1708,Anlagenbewegungsdaten_AV!C:C),3)</f>
        <v>0</v>
      </c>
      <c r="N1708" s="328">
        <f>IF(ISBLANK(L1708),ROUND(SUMIF(Anlagenbewegungsdaten_AV!B:B,A1708,Anlagenbewegungsdaten_AV!D:D),2),ROUND(M1708*L1708%,2))</f>
        <v>0</v>
      </c>
      <c r="O1708" s="328">
        <f>ROUND(N1708-SUMIF(Anlagenbewegungsdaten_AV!B:B,A1708,Anlagenbewegungsdaten_AV!D:D),3)</f>
        <v>0</v>
      </c>
    </row>
    <row r="1709" spans="1:15" ht="15" customHeight="1" x14ac:dyDescent="0.25">
      <c r="A1709" s="261" t="s">
        <v>467</v>
      </c>
      <c r="B1709" s="172" t="s">
        <v>2108</v>
      </c>
      <c r="C1709" s="172" t="s">
        <v>4045</v>
      </c>
      <c r="D1709" s="172" t="s">
        <v>237</v>
      </c>
      <c r="E1709" s="172" t="s">
        <v>1560</v>
      </c>
      <c r="F1709" s="287">
        <v>19.600000000000001</v>
      </c>
      <c r="G1709" s="331">
        <f>ROUND(SUMIF(Anlagenbewegungsdaten!B:B,A1709,Anlagenbewegungsdaten!C:C),3)</f>
        <v>0</v>
      </c>
      <c r="H1709" s="332">
        <f>IF(ISBLANK(F1709),ROUND(SUMIF(Anlagenbewegungsdaten!B:B,A1709,Anlagenbewegungsdaten!D:D),2),ROUND(G1709*F1709%,2))</f>
        <v>0</v>
      </c>
      <c r="I1709" s="332">
        <f>ROUND((H1709-SUMIF(Anlagenbewegungsdaten!$B:$B,A1709,Anlagenbewegungsdaten!D:D)),3)</f>
        <v>0</v>
      </c>
      <c r="J1709" s="333" t="s">
        <v>5179</v>
      </c>
      <c r="K1709" s="333" t="s">
        <v>5193</v>
      </c>
      <c r="L1709" s="510">
        <v>15.68</v>
      </c>
      <c r="M1709" s="330">
        <f>ROUND(SUMIF(Anlagenbewegungsdaten_AV!B:B,A1709,Anlagenbewegungsdaten_AV!C:C),3)</f>
        <v>0</v>
      </c>
      <c r="N1709" s="328">
        <f>IF(ISBLANK(L1709),ROUND(SUMIF(Anlagenbewegungsdaten_AV!B:B,A1709,Anlagenbewegungsdaten_AV!D:D),2),ROUND(M1709*L1709%,2))</f>
        <v>0</v>
      </c>
      <c r="O1709" s="328">
        <f>ROUND(N1709-SUMIF(Anlagenbewegungsdaten_AV!B:B,A1709,Anlagenbewegungsdaten_AV!D:D),3)</f>
        <v>0</v>
      </c>
    </row>
    <row r="1710" spans="1:15" ht="15" customHeight="1" x14ac:dyDescent="0.25">
      <c r="A1710" s="261" t="s">
        <v>468</v>
      </c>
      <c r="B1710" s="172" t="s">
        <v>2108</v>
      </c>
      <c r="C1710" s="172" t="s">
        <v>4045</v>
      </c>
      <c r="D1710" s="172" t="s">
        <v>239</v>
      </c>
      <c r="E1710" s="172" t="s">
        <v>1563</v>
      </c>
      <c r="F1710" s="287">
        <v>19.600000000000001</v>
      </c>
      <c r="G1710" s="331">
        <f>ROUND(SUMIF(Anlagenbewegungsdaten!B:B,A1710,Anlagenbewegungsdaten!C:C),3)</f>
        <v>0</v>
      </c>
      <c r="H1710" s="332">
        <f>IF(ISBLANK(F1710),ROUND(SUMIF(Anlagenbewegungsdaten!B:B,A1710,Anlagenbewegungsdaten!D:D),2),ROUND(G1710*F1710%,2))</f>
        <v>0</v>
      </c>
      <c r="I1710" s="332">
        <f>ROUND((H1710-SUMIF(Anlagenbewegungsdaten!$B:$B,A1710,Anlagenbewegungsdaten!D:D)),3)</f>
        <v>0</v>
      </c>
      <c r="J1710" s="333" t="s">
        <v>5179</v>
      </c>
      <c r="K1710" s="333" t="s">
        <v>5193</v>
      </c>
      <c r="L1710" s="510">
        <v>15.68</v>
      </c>
      <c r="M1710" s="330">
        <f>ROUND(SUMIF(Anlagenbewegungsdaten_AV!B:B,A1710,Anlagenbewegungsdaten_AV!C:C),3)</f>
        <v>0</v>
      </c>
      <c r="N1710" s="328">
        <f>IF(ISBLANK(L1710),ROUND(SUMIF(Anlagenbewegungsdaten_AV!B:B,A1710,Anlagenbewegungsdaten_AV!D:D),2),ROUND(M1710*L1710%,2))</f>
        <v>0</v>
      </c>
      <c r="O1710" s="328">
        <f>ROUND(N1710-SUMIF(Anlagenbewegungsdaten_AV!B:B,A1710,Anlagenbewegungsdaten_AV!D:D),3)</f>
        <v>0</v>
      </c>
    </row>
    <row r="1711" spans="1:15" ht="15" customHeight="1" x14ac:dyDescent="0.25">
      <c r="A1711" s="261" t="s">
        <v>2870</v>
      </c>
      <c r="B1711" s="172" t="s">
        <v>2108</v>
      </c>
      <c r="C1711" s="172" t="s">
        <v>4045</v>
      </c>
      <c r="D1711" s="172" t="s">
        <v>2608</v>
      </c>
      <c r="E1711" s="172" t="s">
        <v>2576</v>
      </c>
      <c r="F1711" s="287">
        <v>19.57</v>
      </c>
      <c r="G1711" s="331">
        <f>ROUND(SUMIF(Anlagenbewegungsdaten!B:B,A1711,Anlagenbewegungsdaten!C:C),3)</f>
        <v>0</v>
      </c>
      <c r="H1711" s="332">
        <f>IF(ISBLANK(F1711),ROUND(SUMIF(Anlagenbewegungsdaten!B:B,A1711,Anlagenbewegungsdaten!D:D),2),ROUND(G1711*F1711%,2))</f>
        <v>0</v>
      </c>
      <c r="I1711" s="332">
        <f>ROUND((H1711-SUMIF(Anlagenbewegungsdaten!$B:$B,A1711,Anlagenbewegungsdaten!D:D)),3)</f>
        <v>0</v>
      </c>
      <c r="J1711" s="333" t="s">
        <v>5179</v>
      </c>
      <c r="K1711" s="333" t="s">
        <v>5193</v>
      </c>
      <c r="L1711" s="510">
        <v>15.66</v>
      </c>
      <c r="M1711" s="330">
        <f>ROUND(SUMIF(Anlagenbewegungsdaten_AV!B:B,A1711,Anlagenbewegungsdaten_AV!C:C),3)</f>
        <v>0</v>
      </c>
      <c r="N1711" s="328">
        <f>IF(ISBLANK(L1711),ROUND(SUMIF(Anlagenbewegungsdaten_AV!B:B,A1711,Anlagenbewegungsdaten_AV!D:D),2),ROUND(M1711*L1711%,2))</f>
        <v>0</v>
      </c>
      <c r="O1711" s="328">
        <f>ROUND(N1711-SUMIF(Anlagenbewegungsdaten_AV!B:B,A1711,Anlagenbewegungsdaten_AV!D:D),3)</f>
        <v>0</v>
      </c>
    </row>
    <row r="1712" spans="1:15" ht="15" customHeight="1" x14ac:dyDescent="0.25">
      <c r="A1712" s="261" t="s">
        <v>3614</v>
      </c>
      <c r="B1712" s="172" t="s">
        <v>2108</v>
      </c>
      <c r="C1712" s="172" t="s">
        <v>4045</v>
      </c>
      <c r="D1712" s="172" t="s">
        <v>3352</v>
      </c>
      <c r="E1712" s="172" t="s">
        <v>3320</v>
      </c>
      <c r="F1712" s="287">
        <v>19.54</v>
      </c>
      <c r="G1712" s="331">
        <f>ROUND(SUMIF(Anlagenbewegungsdaten!B:B,A1712,Anlagenbewegungsdaten!C:C),3)</f>
        <v>0</v>
      </c>
      <c r="H1712" s="332">
        <f>IF(ISBLANK(F1712),ROUND(SUMIF(Anlagenbewegungsdaten!B:B,A1712,Anlagenbewegungsdaten!D:D),2),ROUND(G1712*F1712%,2))</f>
        <v>0</v>
      </c>
      <c r="I1712" s="332">
        <f>ROUND((H1712-SUMIF(Anlagenbewegungsdaten!$B:$B,A1712,Anlagenbewegungsdaten!D:D)),3)</f>
        <v>0</v>
      </c>
      <c r="J1712" s="333" t="s">
        <v>5179</v>
      </c>
      <c r="K1712" s="333" t="s">
        <v>5193</v>
      </c>
      <c r="L1712" s="510">
        <v>15.63</v>
      </c>
      <c r="M1712" s="330">
        <f>ROUND(SUMIF(Anlagenbewegungsdaten_AV!B:B,A1712,Anlagenbewegungsdaten_AV!C:C),3)</f>
        <v>0</v>
      </c>
      <c r="N1712" s="328">
        <f>IF(ISBLANK(L1712),ROUND(SUMIF(Anlagenbewegungsdaten_AV!B:B,A1712,Anlagenbewegungsdaten_AV!D:D),2),ROUND(M1712*L1712%,2))</f>
        <v>0</v>
      </c>
      <c r="O1712" s="328">
        <f>ROUND(N1712-SUMIF(Anlagenbewegungsdaten_AV!B:B,A1712,Anlagenbewegungsdaten_AV!D:D),3)</f>
        <v>0</v>
      </c>
    </row>
    <row r="1713" spans="1:15" ht="15" customHeight="1" x14ac:dyDescent="0.25">
      <c r="A1713" s="273" t="s">
        <v>4389</v>
      </c>
      <c r="B1713" s="191" t="s">
        <v>2108</v>
      </c>
      <c r="C1713" s="191" t="s">
        <v>4045</v>
      </c>
      <c r="D1713" s="191" t="s">
        <v>4125</v>
      </c>
      <c r="E1713" s="191" t="s">
        <v>4093</v>
      </c>
      <c r="F1713" s="288">
        <v>19.509999999999998</v>
      </c>
      <c r="G1713" s="331">
        <f>ROUND(SUMIF(Anlagenbewegungsdaten!B:B,A1713,Anlagenbewegungsdaten!C:C),3)</f>
        <v>0</v>
      </c>
      <c r="H1713" s="332">
        <f>IF(ISBLANK(F1713),ROUND(SUMIF(Anlagenbewegungsdaten!B:B,A1713,Anlagenbewegungsdaten!D:D),2),ROUND(G1713*F1713%,2))</f>
        <v>0</v>
      </c>
      <c r="I1713" s="332">
        <f>ROUND((H1713-SUMIF(Anlagenbewegungsdaten!$B:$B,A1713,Anlagenbewegungsdaten!D:D)),3)</f>
        <v>0</v>
      </c>
      <c r="J1713" s="333" t="s">
        <v>5179</v>
      </c>
      <c r="K1713" s="333" t="s">
        <v>5193</v>
      </c>
      <c r="L1713" s="510">
        <v>15.61</v>
      </c>
      <c r="M1713" s="330">
        <f>ROUND(SUMIF(Anlagenbewegungsdaten_AV!B:B,A1713,Anlagenbewegungsdaten_AV!C:C),3)</f>
        <v>0</v>
      </c>
      <c r="N1713" s="328">
        <f>IF(ISBLANK(L1713),ROUND(SUMIF(Anlagenbewegungsdaten_AV!B:B,A1713,Anlagenbewegungsdaten_AV!D:D),2),ROUND(M1713*L1713%,2))</f>
        <v>0</v>
      </c>
      <c r="O1713" s="328">
        <f>ROUND(N1713-SUMIF(Anlagenbewegungsdaten_AV!B:B,A1713,Anlagenbewegungsdaten_AV!D:D),3)</f>
        <v>0</v>
      </c>
    </row>
    <row r="1714" spans="1:15" ht="15" customHeight="1" x14ac:dyDescent="0.25">
      <c r="A1714" s="261" t="s">
        <v>469</v>
      </c>
      <c r="B1714" s="172" t="s">
        <v>2108</v>
      </c>
      <c r="C1714" s="172" t="s">
        <v>4045</v>
      </c>
      <c r="D1714" s="172" t="s">
        <v>241</v>
      </c>
      <c r="E1714" s="172" t="s">
        <v>2483</v>
      </c>
      <c r="F1714" s="287">
        <v>17.600000000000001</v>
      </c>
      <c r="G1714" s="331">
        <f>ROUND(SUMIF(Anlagenbewegungsdaten!B:B,A1714,Anlagenbewegungsdaten!C:C),3)</f>
        <v>0</v>
      </c>
      <c r="H1714" s="332">
        <f>IF(ISBLANK(F1714),ROUND(SUMIF(Anlagenbewegungsdaten!B:B,A1714,Anlagenbewegungsdaten!D:D),2),ROUND(G1714*F1714%,2))</f>
        <v>0</v>
      </c>
      <c r="I1714" s="332">
        <f>ROUND((H1714-SUMIF(Anlagenbewegungsdaten!$B:$B,A1714,Anlagenbewegungsdaten!D:D)),3)</f>
        <v>0</v>
      </c>
      <c r="J1714" s="333" t="s">
        <v>5179</v>
      </c>
      <c r="K1714" s="333" t="s">
        <v>5193</v>
      </c>
      <c r="L1714" s="510">
        <v>14.08</v>
      </c>
      <c r="M1714" s="330">
        <f>ROUND(SUMIF(Anlagenbewegungsdaten_AV!B:B,A1714,Anlagenbewegungsdaten_AV!C:C),3)</f>
        <v>0</v>
      </c>
      <c r="N1714" s="328">
        <f>IF(ISBLANK(L1714),ROUND(SUMIF(Anlagenbewegungsdaten_AV!B:B,A1714,Anlagenbewegungsdaten_AV!D:D),2),ROUND(M1714*L1714%,2))</f>
        <v>0</v>
      </c>
      <c r="O1714" s="328">
        <f>ROUND(N1714-SUMIF(Anlagenbewegungsdaten_AV!B:B,A1714,Anlagenbewegungsdaten_AV!D:D),3)</f>
        <v>0</v>
      </c>
    </row>
    <row r="1715" spans="1:15" ht="15" customHeight="1" x14ac:dyDescent="0.25">
      <c r="A1715" s="261" t="s">
        <v>470</v>
      </c>
      <c r="B1715" s="172" t="s">
        <v>2108</v>
      </c>
      <c r="C1715" s="172" t="s">
        <v>4045</v>
      </c>
      <c r="D1715" s="172" t="s">
        <v>2015</v>
      </c>
      <c r="E1715" s="172" t="s">
        <v>2486</v>
      </c>
      <c r="F1715" s="287">
        <v>19.600000000000001</v>
      </c>
      <c r="G1715" s="331">
        <f>ROUND(SUMIF(Anlagenbewegungsdaten!B:B,A1715,Anlagenbewegungsdaten!C:C),3)</f>
        <v>0</v>
      </c>
      <c r="H1715" s="332">
        <f>IF(ISBLANK(F1715),ROUND(SUMIF(Anlagenbewegungsdaten!B:B,A1715,Anlagenbewegungsdaten!D:D),2),ROUND(G1715*F1715%,2))</f>
        <v>0</v>
      </c>
      <c r="I1715" s="332">
        <f>ROUND((H1715-SUMIF(Anlagenbewegungsdaten!$B:$B,A1715,Anlagenbewegungsdaten!D:D)),3)</f>
        <v>0</v>
      </c>
      <c r="J1715" s="333" t="s">
        <v>5179</v>
      </c>
      <c r="K1715" s="333" t="s">
        <v>5193</v>
      </c>
      <c r="L1715" s="510">
        <v>15.68</v>
      </c>
      <c r="M1715" s="330">
        <f>ROUND(SUMIF(Anlagenbewegungsdaten_AV!B:B,A1715,Anlagenbewegungsdaten_AV!C:C),3)</f>
        <v>0</v>
      </c>
      <c r="N1715" s="328">
        <f>IF(ISBLANK(L1715),ROUND(SUMIF(Anlagenbewegungsdaten_AV!B:B,A1715,Anlagenbewegungsdaten_AV!D:D),2),ROUND(M1715*L1715%,2))</f>
        <v>0</v>
      </c>
      <c r="O1715" s="328">
        <f>ROUND(N1715-SUMIF(Anlagenbewegungsdaten_AV!B:B,A1715,Anlagenbewegungsdaten_AV!D:D),3)</f>
        <v>0</v>
      </c>
    </row>
    <row r="1716" spans="1:15" ht="15" customHeight="1" x14ac:dyDescent="0.25">
      <c r="A1716" s="261" t="s">
        <v>471</v>
      </c>
      <c r="B1716" s="172" t="s">
        <v>2108</v>
      </c>
      <c r="C1716" s="172" t="s">
        <v>4045</v>
      </c>
      <c r="D1716" s="182" t="s">
        <v>243</v>
      </c>
      <c r="E1716" s="172" t="s">
        <v>1560</v>
      </c>
      <c r="F1716" s="287">
        <v>20.6</v>
      </c>
      <c r="G1716" s="331">
        <f>ROUND(SUMIF(Anlagenbewegungsdaten!B:B,A1716,Anlagenbewegungsdaten!C:C),3)</f>
        <v>0</v>
      </c>
      <c r="H1716" s="332">
        <f>IF(ISBLANK(F1716),ROUND(SUMIF(Anlagenbewegungsdaten!B:B,A1716,Anlagenbewegungsdaten!D:D),2),ROUND(G1716*F1716%,2))</f>
        <v>0</v>
      </c>
      <c r="I1716" s="332">
        <f>ROUND((H1716-SUMIF(Anlagenbewegungsdaten!$B:$B,A1716,Anlagenbewegungsdaten!D:D)),3)</f>
        <v>0</v>
      </c>
      <c r="J1716" s="333" t="s">
        <v>5179</v>
      </c>
      <c r="K1716" s="333" t="s">
        <v>5193</v>
      </c>
      <c r="L1716" s="510">
        <v>16.48</v>
      </c>
      <c r="M1716" s="330">
        <f>ROUND(SUMIF(Anlagenbewegungsdaten_AV!B:B,A1716,Anlagenbewegungsdaten_AV!C:C),3)</f>
        <v>0</v>
      </c>
      <c r="N1716" s="328">
        <f>IF(ISBLANK(L1716),ROUND(SUMIF(Anlagenbewegungsdaten_AV!B:B,A1716,Anlagenbewegungsdaten_AV!D:D),2),ROUND(M1716*L1716%,2))</f>
        <v>0</v>
      </c>
      <c r="O1716" s="328">
        <f>ROUND(N1716-SUMIF(Anlagenbewegungsdaten_AV!B:B,A1716,Anlagenbewegungsdaten_AV!D:D),3)</f>
        <v>0</v>
      </c>
    </row>
    <row r="1717" spans="1:15" ht="15" customHeight="1" x14ac:dyDescent="0.25">
      <c r="A1717" s="261" t="s">
        <v>472</v>
      </c>
      <c r="B1717" s="172" t="s">
        <v>2108</v>
      </c>
      <c r="C1717" s="172" t="s">
        <v>4045</v>
      </c>
      <c r="D1717" s="172" t="s">
        <v>245</v>
      </c>
      <c r="E1717" s="172" t="s">
        <v>1563</v>
      </c>
      <c r="F1717" s="287">
        <v>20.6</v>
      </c>
      <c r="G1717" s="331">
        <f>ROUND(SUMIF(Anlagenbewegungsdaten!B:B,A1717,Anlagenbewegungsdaten!C:C),3)</f>
        <v>0</v>
      </c>
      <c r="H1717" s="332">
        <f>IF(ISBLANK(F1717),ROUND(SUMIF(Anlagenbewegungsdaten!B:B,A1717,Anlagenbewegungsdaten!D:D),2),ROUND(G1717*F1717%,2))</f>
        <v>0</v>
      </c>
      <c r="I1717" s="332">
        <f>ROUND((H1717-SUMIF(Anlagenbewegungsdaten!$B:$B,A1717,Anlagenbewegungsdaten!D:D)),3)</f>
        <v>0</v>
      </c>
      <c r="J1717" s="333" t="s">
        <v>5179</v>
      </c>
      <c r="K1717" s="333" t="s">
        <v>5193</v>
      </c>
      <c r="L1717" s="510">
        <v>16.48</v>
      </c>
      <c r="M1717" s="330">
        <f>ROUND(SUMIF(Anlagenbewegungsdaten_AV!B:B,A1717,Anlagenbewegungsdaten_AV!C:C),3)</f>
        <v>0</v>
      </c>
      <c r="N1717" s="328">
        <f>IF(ISBLANK(L1717),ROUND(SUMIF(Anlagenbewegungsdaten_AV!B:B,A1717,Anlagenbewegungsdaten_AV!D:D),2),ROUND(M1717*L1717%,2))</f>
        <v>0</v>
      </c>
      <c r="O1717" s="328">
        <f>ROUND(N1717-SUMIF(Anlagenbewegungsdaten_AV!B:B,A1717,Anlagenbewegungsdaten_AV!D:D),3)</f>
        <v>0</v>
      </c>
    </row>
    <row r="1718" spans="1:15" ht="15" customHeight="1" x14ac:dyDescent="0.25">
      <c r="A1718" s="261" t="s">
        <v>2871</v>
      </c>
      <c r="B1718" s="172" t="s">
        <v>2108</v>
      </c>
      <c r="C1718" s="172" t="s">
        <v>4045</v>
      </c>
      <c r="D1718" s="172" t="s">
        <v>2610</v>
      </c>
      <c r="E1718" s="172" t="s">
        <v>2576</v>
      </c>
      <c r="F1718" s="287">
        <v>20.57</v>
      </c>
      <c r="G1718" s="331">
        <f>ROUND(SUMIF(Anlagenbewegungsdaten!B:B,A1718,Anlagenbewegungsdaten!C:C),3)</f>
        <v>0</v>
      </c>
      <c r="H1718" s="332">
        <f>IF(ISBLANK(F1718),ROUND(SUMIF(Anlagenbewegungsdaten!B:B,A1718,Anlagenbewegungsdaten!D:D),2),ROUND(G1718*F1718%,2))</f>
        <v>0</v>
      </c>
      <c r="I1718" s="332">
        <f>ROUND((H1718-SUMIF(Anlagenbewegungsdaten!$B:$B,A1718,Anlagenbewegungsdaten!D:D)),3)</f>
        <v>0</v>
      </c>
      <c r="J1718" s="333" t="s">
        <v>5179</v>
      </c>
      <c r="K1718" s="333" t="s">
        <v>5193</v>
      </c>
      <c r="L1718" s="510">
        <v>16.46</v>
      </c>
      <c r="M1718" s="330">
        <f>ROUND(SUMIF(Anlagenbewegungsdaten_AV!B:B,A1718,Anlagenbewegungsdaten_AV!C:C),3)</f>
        <v>0</v>
      </c>
      <c r="N1718" s="328">
        <f>IF(ISBLANK(L1718),ROUND(SUMIF(Anlagenbewegungsdaten_AV!B:B,A1718,Anlagenbewegungsdaten_AV!D:D),2),ROUND(M1718*L1718%,2))</f>
        <v>0</v>
      </c>
      <c r="O1718" s="328">
        <f>ROUND(N1718-SUMIF(Anlagenbewegungsdaten_AV!B:B,A1718,Anlagenbewegungsdaten_AV!D:D),3)</f>
        <v>0</v>
      </c>
    </row>
    <row r="1719" spans="1:15" ht="15" customHeight="1" x14ac:dyDescent="0.25">
      <c r="A1719" s="261" t="s">
        <v>3615</v>
      </c>
      <c r="B1719" s="172" t="s">
        <v>2108</v>
      </c>
      <c r="C1719" s="172" t="s">
        <v>4045</v>
      </c>
      <c r="D1719" s="172" t="s">
        <v>3354</v>
      </c>
      <c r="E1719" s="172" t="s">
        <v>3320</v>
      </c>
      <c r="F1719" s="287">
        <v>20.54</v>
      </c>
      <c r="G1719" s="331">
        <f>ROUND(SUMIF(Anlagenbewegungsdaten!B:B,A1719,Anlagenbewegungsdaten!C:C),3)</f>
        <v>0</v>
      </c>
      <c r="H1719" s="332">
        <f>IF(ISBLANK(F1719),ROUND(SUMIF(Anlagenbewegungsdaten!B:B,A1719,Anlagenbewegungsdaten!D:D),2),ROUND(G1719*F1719%,2))</f>
        <v>0</v>
      </c>
      <c r="I1719" s="332">
        <f>ROUND((H1719-SUMIF(Anlagenbewegungsdaten!$B:$B,A1719,Anlagenbewegungsdaten!D:D)),3)</f>
        <v>0</v>
      </c>
      <c r="J1719" s="333" t="s">
        <v>5179</v>
      </c>
      <c r="K1719" s="333" t="s">
        <v>5193</v>
      </c>
      <c r="L1719" s="510">
        <v>16.43</v>
      </c>
      <c r="M1719" s="330">
        <f>ROUND(SUMIF(Anlagenbewegungsdaten_AV!B:B,A1719,Anlagenbewegungsdaten_AV!C:C),3)</f>
        <v>0</v>
      </c>
      <c r="N1719" s="328">
        <f>IF(ISBLANK(L1719),ROUND(SUMIF(Anlagenbewegungsdaten_AV!B:B,A1719,Anlagenbewegungsdaten_AV!D:D),2),ROUND(M1719*L1719%,2))</f>
        <v>0</v>
      </c>
      <c r="O1719" s="328">
        <f>ROUND(N1719-SUMIF(Anlagenbewegungsdaten_AV!B:B,A1719,Anlagenbewegungsdaten_AV!D:D),3)</f>
        <v>0</v>
      </c>
    </row>
    <row r="1720" spans="1:15" ht="15" customHeight="1" x14ac:dyDescent="0.25">
      <c r="A1720" s="273" t="s">
        <v>4390</v>
      </c>
      <c r="B1720" s="191" t="s">
        <v>2108</v>
      </c>
      <c r="C1720" s="191" t="s">
        <v>4045</v>
      </c>
      <c r="D1720" s="191" t="s">
        <v>4127</v>
      </c>
      <c r="E1720" s="191" t="s">
        <v>4093</v>
      </c>
      <c r="F1720" s="288">
        <v>20.509999999999998</v>
      </c>
      <c r="G1720" s="331">
        <f>ROUND(SUMIF(Anlagenbewegungsdaten!B:B,A1720,Anlagenbewegungsdaten!C:C),3)</f>
        <v>0</v>
      </c>
      <c r="H1720" s="332">
        <f>IF(ISBLANK(F1720),ROUND(SUMIF(Anlagenbewegungsdaten!B:B,A1720,Anlagenbewegungsdaten!D:D),2),ROUND(G1720*F1720%,2))</f>
        <v>0</v>
      </c>
      <c r="I1720" s="332">
        <f>ROUND((H1720-SUMIF(Anlagenbewegungsdaten!$B:$B,A1720,Anlagenbewegungsdaten!D:D)),3)</f>
        <v>0</v>
      </c>
      <c r="J1720" s="333" t="s">
        <v>5179</v>
      </c>
      <c r="K1720" s="333" t="s">
        <v>5193</v>
      </c>
      <c r="L1720" s="510">
        <v>16.41</v>
      </c>
      <c r="M1720" s="330">
        <f>ROUND(SUMIF(Anlagenbewegungsdaten_AV!B:B,A1720,Anlagenbewegungsdaten_AV!C:C),3)</f>
        <v>0</v>
      </c>
      <c r="N1720" s="328">
        <f>IF(ISBLANK(L1720),ROUND(SUMIF(Anlagenbewegungsdaten_AV!B:B,A1720,Anlagenbewegungsdaten_AV!D:D),2),ROUND(M1720*L1720%,2))</f>
        <v>0</v>
      </c>
      <c r="O1720" s="328">
        <f>ROUND(N1720-SUMIF(Anlagenbewegungsdaten_AV!B:B,A1720,Anlagenbewegungsdaten_AV!D:D),3)</f>
        <v>0</v>
      </c>
    </row>
    <row r="1721" spans="1:15" ht="15" customHeight="1" x14ac:dyDescent="0.25">
      <c r="A1721" s="261" t="s">
        <v>473</v>
      </c>
      <c r="B1721" s="172" t="s">
        <v>2108</v>
      </c>
      <c r="C1721" s="172" t="s">
        <v>4045</v>
      </c>
      <c r="D1721" s="172" t="s">
        <v>247</v>
      </c>
      <c r="E1721" s="172" t="s">
        <v>2483</v>
      </c>
      <c r="F1721" s="287">
        <v>17.600000000000001</v>
      </c>
      <c r="G1721" s="331">
        <f>ROUND(SUMIF(Anlagenbewegungsdaten!B:B,A1721,Anlagenbewegungsdaten!C:C),3)</f>
        <v>0</v>
      </c>
      <c r="H1721" s="332">
        <f>IF(ISBLANK(F1721),ROUND(SUMIF(Anlagenbewegungsdaten!B:B,A1721,Anlagenbewegungsdaten!D:D),2),ROUND(G1721*F1721%,2))</f>
        <v>0</v>
      </c>
      <c r="I1721" s="332">
        <f>ROUND((H1721-SUMIF(Anlagenbewegungsdaten!$B:$B,A1721,Anlagenbewegungsdaten!D:D)),3)</f>
        <v>0</v>
      </c>
      <c r="J1721" s="333" t="s">
        <v>5179</v>
      </c>
      <c r="K1721" s="333" t="s">
        <v>5193</v>
      </c>
      <c r="L1721" s="510">
        <v>14.08</v>
      </c>
      <c r="M1721" s="330">
        <f>ROUND(SUMIF(Anlagenbewegungsdaten_AV!B:B,A1721,Anlagenbewegungsdaten_AV!C:C),3)</f>
        <v>0</v>
      </c>
      <c r="N1721" s="328">
        <f>IF(ISBLANK(L1721),ROUND(SUMIF(Anlagenbewegungsdaten_AV!B:B,A1721,Anlagenbewegungsdaten_AV!D:D),2),ROUND(M1721*L1721%,2))</f>
        <v>0</v>
      </c>
      <c r="O1721" s="328">
        <f>ROUND(N1721-SUMIF(Anlagenbewegungsdaten_AV!B:B,A1721,Anlagenbewegungsdaten_AV!D:D),3)</f>
        <v>0</v>
      </c>
    </row>
    <row r="1722" spans="1:15" ht="15" customHeight="1" x14ac:dyDescent="0.25">
      <c r="A1722" s="261" t="s">
        <v>474</v>
      </c>
      <c r="B1722" s="172" t="s">
        <v>2108</v>
      </c>
      <c r="C1722" s="172" t="s">
        <v>4045</v>
      </c>
      <c r="D1722" s="172" t="s">
        <v>2020</v>
      </c>
      <c r="E1722" s="172" t="s">
        <v>2486</v>
      </c>
      <c r="F1722" s="287">
        <v>19.600000000000001</v>
      </c>
      <c r="G1722" s="331">
        <f>ROUND(SUMIF(Anlagenbewegungsdaten!B:B,A1722,Anlagenbewegungsdaten!C:C),3)</f>
        <v>0</v>
      </c>
      <c r="H1722" s="332">
        <f>IF(ISBLANK(F1722),ROUND(SUMIF(Anlagenbewegungsdaten!B:B,A1722,Anlagenbewegungsdaten!D:D),2),ROUND(G1722*F1722%,2))</f>
        <v>0</v>
      </c>
      <c r="I1722" s="332">
        <f>ROUND((H1722-SUMIF(Anlagenbewegungsdaten!$B:$B,A1722,Anlagenbewegungsdaten!D:D)),3)</f>
        <v>0</v>
      </c>
      <c r="J1722" s="333" t="s">
        <v>5179</v>
      </c>
      <c r="K1722" s="333" t="s">
        <v>5193</v>
      </c>
      <c r="L1722" s="510">
        <v>15.68</v>
      </c>
      <c r="M1722" s="330">
        <f>ROUND(SUMIF(Anlagenbewegungsdaten_AV!B:B,A1722,Anlagenbewegungsdaten_AV!C:C),3)</f>
        <v>0</v>
      </c>
      <c r="N1722" s="328">
        <f>IF(ISBLANK(L1722),ROUND(SUMIF(Anlagenbewegungsdaten_AV!B:B,A1722,Anlagenbewegungsdaten_AV!D:D),2),ROUND(M1722*L1722%,2))</f>
        <v>0</v>
      </c>
      <c r="O1722" s="328">
        <f>ROUND(N1722-SUMIF(Anlagenbewegungsdaten_AV!B:B,A1722,Anlagenbewegungsdaten_AV!D:D),3)</f>
        <v>0</v>
      </c>
    </row>
    <row r="1723" spans="1:15" ht="15" customHeight="1" x14ac:dyDescent="0.25">
      <c r="A1723" s="261" t="s">
        <v>475</v>
      </c>
      <c r="B1723" s="172" t="s">
        <v>2108</v>
      </c>
      <c r="C1723" s="172" t="s">
        <v>4045</v>
      </c>
      <c r="D1723" s="172" t="s">
        <v>249</v>
      </c>
      <c r="E1723" s="172" t="s">
        <v>1560</v>
      </c>
      <c r="F1723" s="287">
        <v>20.6</v>
      </c>
      <c r="G1723" s="331">
        <f>ROUND(SUMIF(Anlagenbewegungsdaten!B:B,A1723,Anlagenbewegungsdaten!C:C),3)</f>
        <v>0</v>
      </c>
      <c r="H1723" s="332">
        <f>IF(ISBLANK(F1723),ROUND(SUMIF(Anlagenbewegungsdaten!B:B,A1723,Anlagenbewegungsdaten!D:D),2),ROUND(G1723*F1723%,2))</f>
        <v>0</v>
      </c>
      <c r="I1723" s="332">
        <f>ROUND((H1723-SUMIF(Anlagenbewegungsdaten!$B:$B,A1723,Anlagenbewegungsdaten!D:D)),3)</f>
        <v>0</v>
      </c>
      <c r="J1723" s="333" t="s">
        <v>5179</v>
      </c>
      <c r="K1723" s="333" t="s">
        <v>5193</v>
      </c>
      <c r="L1723" s="510">
        <v>16.48</v>
      </c>
      <c r="M1723" s="330">
        <f>ROUND(SUMIF(Anlagenbewegungsdaten_AV!B:B,A1723,Anlagenbewegungsdaten_AV!C:C),3)</f>
        <v>0</v>
      </c>
      <c r="N1723" s="328">
        <f>IF(ISBLANK(L1723),ROUND(SUMIF(Anlagenbewegungsdaten_AV!B:B,A1723,Anlagenbewegungsdaten_AV!D:D),2),ROUND(M1723*L1723%,2))</f>
        <v>0</v>
      </c>
      <c r="O1723" s="328">
        <f>ROUND(N1723-SUMIF(Anlagenbewegungsdaten_AV!B:B,A1723,Anlagenbewegungsdaten_AV!D:D),3)</f>
        <v>0</v>
      </c>
    </row>
    <row r="1724" spans="1:15" ht="15" customHeight="1" x14ac:dyDescent="0.25">
      <c r="A1724" s="261" t="s">
        <v>476</v>
      </c>
      <c r="B1724" s="172" t="s">
        <v>2108</v>
      </c>
      <c r="C1724" s="172" t="s">
        <v>4045</v>
      </c>
      <c r="D1724" s="172" t="s">
        <v>2023</v>
      </c>
      <c r="E1724" s="172" t="s">
        <v>1563</v>
      </c>
      <c r="F1724" s="287">
        <v>20.6</v>
      </c>
      <c r="G1724" s="331">
        <f>ROUND(SUMIF(Anlagenbewegungsdaten!B:B,A1724,Anlagenbewegungsdaten!C:C),3)</f>
        <v>0</v>
      </c>
      <c r="H1724" s="332">
        <f>IF(ISBLANK(F1724),ROUND(SUMIF(Anlagenbewegungsdaten!B:B,A1724,Anlagenbewegungsdaten!D:D),2),ROUND(G1724*F1724%,2))</f>
        <v>0</v>
      </c>
      <c r="I1724" s="332">
        <f>ROUND((H1724-SUMIF(Anlagenbewegungsdaten!$B:$B,A1724,Anlagenbewegungsdaten!D:D)),3)</f>
        <v>0</v>
      </c>
      <c r="J1724" s="333" t="s">
        <v>5179</v>
      </c>
      <c r="K1724" s="333" t="s">
        <v>5193</v>
      </c>
      <c r="L1724" s="510">
        <v>16.48</v>
      </c>
      <c r="M1724" s="330">
        <f>ROUND(SUMIF(Anlagenbewegungsdaten_AV!B:B,A1724,Anlagenbewegungsdaten_AV!C:C),3)</f>
        <v>0</v>
      </c>
      <c r="N1724" s="328">
        <f>IF(ISBLANK(L1724),ROUND(SUMIF(Anlagenbewegungsdaten_AV!B:B,A1724,Anlagenbewegungsdaten_AV!D:D),2),ROUND(M1724*L1724%,2))</f>
        <v>0</v>
      </c>
      <c r="O1724" s="328">
        <f>ROUND(N1724-SUMIF(Anlagenbewegungsdaten_AV!B:B,A1724,Anlagenbewegungsdaten_AV!D:D),3)</f>
        <v>0</v>
      </c>
    </row>
    <row r="1725" spans="1:15" ht="15" customHeight="1" x14ac:dyDescent="0.25">
      <c r="A1725" s="261" t="s">
        <v>2872</v>
      </c>
      <c r="B1725" s="172" t="s">
        <v>2108</v>
      </c>
      <c r="C1725" s="172" t="s">
        <v>4045</v>
      </c>
      <c r="D1725" s="172" t="s">
        <v>2743</v>
      </c>
      <c r="E1725" s="172" t="s">
        <v>2576</v>
      </c>
      <c r="F1725" s="287">
        <v>20.57</v>
      </c>
      <c r="G1725" s="331">
        <f>ROUND(SUMIF(Anlagenbewegungsdaten!B:B,A1725,Anlagenbewegungsdaten!C:C),3)</f>
        <v>0</v>
      </c>
      <c r="H1725" s="332">
        <f>IF(ISBLANK(F1725),ROUND(SUMIF(Anlagenbewegungsdaten!B:B,A1725,Anlagenbewegungsdaten!D:D),2),ROUND(G1725*F1725%,2))</f>
        <v>0</v>
      </c>
      <c r="I1725" s="332">
        <f>ROUND((H1725-SUMIF(Anlagenbewegungsdaten!$B:$B,A1725,Anlagenbewegungsdaten!D:D)),3)</f>
        <v>0</v>
      </c>
      <c r="J1725" s="333" t="s">
        <v>5179</v>
      </c>
      <c r="K1725" s="333" t="s">
        <v>5193</v>
      </c>
      <c r="L1725" s="510">
        <v>16.46</v>
      </c>
      <c r="M1725" s="330">
        <f>ROUND(SUMIF(Anlagenbewegungsdaten_AV!B:B,A1725,Anlagenbewegungsdaten_AV!C:C),3)</f>
        <v>0</v>
      </c>
      <c r="N1725" s="328">
        <f>IF(ISBLANK(L1725),ROUND(SUMIF(Anlagenbewegungsdaten_AV!B:B,A1725,Anlagenbewegungsdaten_AV!D:D),2),ROUND(M1725*L1725%,2))</f>
        <v>0</v>
      </c>
      <c r="O1725" s="328">
        <f>ROUND(N1725-SUMIF(Anlagenbewegungsdaten_AV!B:B,A1725,Anlagenbewegungsdaten_AV!D:D),3)</f>
        <v>0</v>
      </c>
    </row>
    <row r="1726" spans="1:15" ht="15" customHeight="1" x14ac:dyDescent="0.25">
      <c r="A1726" s="261" t="s">
        <v>3616</v>
      </c>
      <c r="B1726" s="172" t="s">
        <v>2108</v>
      </c>
      <c r="C1726" s="172" t="s">
        <v>4045</v>
      </c>
      <c r="D1726" s="172" t="s">
        <v>3487</v>
      </c>
      <c r="E1726" s="172" t="s">
        <v>3320</v>
      </c>
      <c r="F1726" s="287">
        <v>20.54</v>
      </c>
      <c r="G1726" s="331">
        <f>ROUND(SUMIF(Anlagenbewegungsdaten!B:B,A1726,Anlagenbewegungsdaten!C:C),3)</f>
        <v>0</v>
      </c>
      <c r="H1726" s="332">
        <f>IF(ISBLANK(F1726),ROUND(SUMIF(Anlagenbewegungsdaten!B:B,A1726,Anlagenbewegungsdaten!D:D),2),ROUND(G1726*F1726%,2))</f>
        <v>0</v>
      </c>
      <c r="I1726" s="332">
        <f>ROUND((H1726-SUMIF(Anlagenbewegungsdaten!$B:$B,A1726,Anlagenbewegungsdaten!D:D)),3)</f>
        <v>0</v>
      </c>
      <c r="J1726" s="333" t="s">
        <v>5179</v>
      </c>
      <c r="K1726" s="333" t="s">
        <v>5193</v>
      </c>
      <c r="L1726" s="510">
        <v>16.43</v>
      </c>
      <c r="M1726" s="330">
        <f>ROUND(SUMIF(Anlagenbewegungsdaten_AV!B:B,A1726,Anlagenbewegungsdaten_AV!C:C),3)</f>
        <v>0</v>
      </c>
      <c r="N1726" s="328">
        <f>IF(ISBLANK(L1726),ROUND(SUMIF(Anlagenbewegungsdaten_AV!B:B,A1726,Anlagenbewegungsdaten_AV!D:D),2),ROUND(M1726*L1726%,2))</f>
        <v>0</v>
      </c>
      <c r="O1726" s="328">
        <f>ROUND(N1726-SUMIF(Anlagenbewegungsdaten_AV!B:B,A1726,Anlagenbewegungsdaten_AV!D:D),3)</f>
        <v>0</v>
      </c>
    </row>
    <row r="1727" spans="1:15" ht="15" customHeight="1" x14ac:dyDescent="0.25">
      <c r="A1727" s="273" t="s">
        <v>4391</v>
      </c>
      <c r="B1727" s="191" t="s">
        <v>2108</v>
      </c>
      <c r="C1727" s="191" t="s">
        <v>4045</v>
      </c>
      <c r="D1727" s="191" t="s">
        <v>4261</v>
      </c>
      <c r="E1727" s="191" t="s">
        <v>4093</v>
      </c>
      <c r="F1727" s="288">
        <v>20.509999999999998</v>
      </c>
      <c r="G1727" s="331">
        <f>ROUND(SUMIF(Anlagenbewegungsdaten!B:B,A1727,Anlagenbewegungsdaten!C:C),3)</f>
        <v>0</v>
      </c>
      <c r="H1727" s="332">
        <f>IF(ISBLANK(F1727),ROUND(SUMIF(Anlagenbewegungsdaten!B:B,A1727,Anlagenbewegungsdaten!D:D),2),ROUND(G1727*F1727%,2))</f>
        <v>0</v>
      </c>
      <c r="I1727" s="332">
        <f>ROUND((H1727-SUMIF(Anlagenbewegungsdaten!$B:$B,A1727,Anlagenbewegungsdaten!D:D)),3)</f>
        <v>0</v>
      </c>
      <c r="J1727" s="333" t="s">
        <v>5179</v>
      </c>
      <c r="K1727" s="333" t="s">
        <v>5193</v>
      </c>
      <c r="L1727" s="510">
        <v>16.41</v>
      </c>
      <c r="M1727" s="330">
        <f>ROUND(SUMIF(Anlagenbewegungsdaten_AV!B:B,A1727,Anlagenbewegungsdaten_AV!C:C),3)</f>
        <v>0</v>
      </c>
      <c r="N1727" s="328">
        <f>IF(ISBLANK(L1727),ROUND(SUMIF(Anlagenbewegungsdaten_AV!B:B,A1727,Anlagenbewegungsdaten_AV!D:D),2),ROUND(M1727*L1727%,2))</f>
        <v>0</v>
      </c>
      <c r="O1727" s="328">
        <f>ROUND(N1727-SUMIF(Anlagenbewegungsdaten_AV!B:B,A1727,Anlagenbewegungsdaten_AV!D:D),3)</f>
        <v>0</v>
      </c>
    </row>
    <row r="1728" spans="1:15" ht="15" customHeight="1" x14ac:dyDescent="0.25">
      <c r="A1728" s="261" t="s">
        <v>477</v>
      </c>
      <c r="B1728" s="172" t="s">
        <v>2108</v>
      </c>
      <c r="C1728" s="172" t="s">
        <v>4045</v>
      </c>
      <c r="D1728" s="172" t="s">
        <v>253</v>
      </c>
      <c r="E1728" s="172" t="s">
        <v>2483</v>
      </c>
      <c r="F1728" s="287">
        <v>18.600000000000001</v>
      </c>
      <c r="G1728" s="331">
        <f>ROUND(SUMIF(Anlagenbewegungsdaten!B:B,A1728,Anlagenbewegungsdaten!C:C),3)</f>
        <v>0</v>
      </c>
      <c r="H1728" s="332">
        <f>IF(ISBLANK(F1728),ROUND(SUMIF(Anlagenbewegungsdaten!B:B,A1728,Anlagenbewegungsdaten!D:D),2),ROUND(G1728*F1728%,2))</f>
        <v>0</v>
      </c>
      <c r="I1728" s="332">
        <f>ROUND((H1728-SUMIF(Anlagenbewegungsdaten!$B:$B,A1728,Anlagenbewegungsdaten!D:D)),3)</f>
        <v>0</v>
      </c>
      <c r="J1728" s="333" t="s">
        <v>5179</v>
      </c>
      <c r="K1728" s="333" t="s">
        <v>5193</v>
      </c>
      <c r="L1728" s="510">
        <v>14.88</v>
      </c>
      <c r="M1728" s="330">
        <f>ROUND(SUMIF(Anlagenbewegungsdaten_AV!B:B,A1728,Anlagenbewegungsdaten_AV!C:C),3)</f>
        <v>0</v>
      </c>
      <c r="N1728" s="328">
        <f>IF(ISBLANK(L1728),ROUND(SUMIF(Anlagenbewegungsdaten_AV!B:B,A1728,Anlagenbewegungsdaten_AV!D:D),2),ROUND(M1728*L1728%,2))</f>
        <v>0</v>
      </c>
      <c r="O1728" s="328">
        <f>ROUND(N1728-SUMIF(Anlagenbewegungsdaten_AV!B:B,A1728,Anlagenbewegungsdaten_AV!D:D),3)</f>
        <v>0</v>
      </c>
    </row>
    <row r="1729" spans="1:15" ht="15" customHeight="1" x14ac:dyDescent="0.25">
      <c r="A1729" s="261" t="s">
        <v>478</v>
      </c>
      <c r="B1729" s="172" t="s">
        <v>2108</v>
      </c>
      <c r="C1729" s="172" t="s">
        <v>4045</v>
      </c>
      <c r="D1729" s="172" t="s">
        <v>1807</v>
      </c>
      <c r="E1729" s="172" t="s">
        <v>2486</v>
      </c>
      <c r="F1729" s="287">
        <v>20.6</v>
      </c>
      <c r="G1729" s="331">
        <f>ROUND(SUMIF(Anlagenbewegungsdaten!B:B,A1729,Anlagenbewegungsdaten!C:C),3)</f>
        <v>0</v>
      </c>
      <c r="H1729" s="332">
        <f>IF(ISBLANK(F1729),ROUND(SUMIF(Anlagenbewegungsdaten!B:B,A1729,Anlagenbewegungsdaten!D:D),2),ROUND(G1729*F1729%,2))</f>
        <v>0</v>
      </c>
      <c r="I1729" s="332">
        <f>ROUND((H1729-SUMIF(Anlagenbewegungsdaten!$B:$B,A1729,Anlagenbewegungsdaten!D:D)),3)</f>
        <v>0</v>
      </c>
      <c r="J1729" s="333" t="s">
        <v>5179</v>
      </c>
      <c r="K1729" s="333" t="s">
        <v>5193</v>
      </c>
      <c r="L1729" s="510">
        <v>16.48</v>
      </c>
      <c r="M1729" s="330">
        <f>ROUND(SUMIF(Anlagenbewegungsdaten_AV!B:B,A1729,Anlagenbewegungsdaten_AV!C:C),3)</f>
        <v>0</v>
      </c>
      <c r="N1729" s="328">
        <f>IF(ISBLANK(L1729),ROUND(SUMIF(Anlagenbewegungsdaten_AV!B:B,A1729,Anlagenbewegungsdaten_AV!D:D),2),ROUND(M1729*L1729%,2))</f>
        <v>0</v>
      </c>
      <c r="O1729" s="328">
        <f>ROUND(N1729-SUMIF(Anlagenbewegungsdaten_AV!B:B,A1729,Anlagenbewegungsdaten_AV!D:D),3)</f>
        <v>0</v>
      </c>
    </row>
    <row r="1730" spans="1:15" ht="15" customHeight="1" x14ac:dyDescent="0.25">
      <c r="A1730" s="261" t="s">
        <v>479</v>
      </c>
      <c r="B1730" s="172" t="s">
        <v>2108</v>
      </c>
      <c r="C1730" s="172" t="s">
        <v>4045</v>
      </c>
      <c r="D1730" s="182" t="s">
        <v>255</v>
      </c>
      <c r="E1730" s="172" t="s">
        <v>1560</v>
      </c>
      <c r="F1730" s="287">
        <v>21.6</v>
      </c>
      <c r="G1730" s="331">
        <f>ROUND(SUMIF(Anlagenbewegungsdaten!B:B,A1730,Anlagenbewegungsdaten!C:C),3)</f>
        <v>0</v>
      </c>
      <c r="H1730" s="332">
        <f>IF(ISBLANK(F1730),ROUND(SUMIF(Anlagenbewegungsdaten!B:B,A1730,Anlagenbewegungsdaten!D:D),2),ROUND(G1730*F1730%,2))</f>
        <v>0</v>
      </c>
      <c r="I1730" s="332">
        <f>ROUND((H1730-SUMIF(Anlagenbewegungsdaten!$B:$B,A1730,Anlagenbewegungsdaten!D:D)),3)</f>
        <v>0</v>
      </c>
      <c r="J1730" s="333" t="s">
        <v>5179</v>
      </c>
      <c r="K1730" s="333" t="s">
        <v>5193</v>
      </c>
      <c r="L1730" s="510">
        <v>17.28</v>
      </c>
      <c r="M1730" s="330">
        <f>ROUND(SUMIF(Anlagenbewegungsdaten_AV!B:B,A1730,Anlagenbewegungsdaten_AV!C:C),3)</f>
        <v>0</v>
      </c>
      <c r="N1730" s="328">
        <f>IF(ISBLANK(L1730),ROUND(SUMIF(Anlagenbewegungsdaten_AV!B:B,A1730,Anlagenbewegungsdaten_AV!D:D),2),ROUND(M1730*L1730%,2))</f>
        <v>0</v>
      </c>
      <c r="O1730" s="328">
        <f>ROUND(N1730-SUMIF(Anlagenbewegungsdaten_AV!B:B,A1730,Anlagenbewegungsdaten_AV!D:D),3)</f>
        <v>0</v>
      </c>
    </row>
    <row r="1731" spans="1:15" ht="15" customHeight="1" x14ac:dyDescent="0.25">
      <c r="A1731" s="261" t="s">
        <v>480</v>
      </c>
      <c r="B1731" s="172" t="s">
        <v>2108</v>
      </c>
      <c r="C1731" s="172" t="s">
        <v>4045</v>
      </c>
      <c r="D1731" s="172" t="s">
        <v>257</v>
      </c>
      <c r="E1731" s="172" t="s">
        <v>1563</v>
      </c>
      <c r="F1731" s="287">
        <v>21.6</v>
      </c>
      <c r="G1731" s="331">
        <f>ROUND(SUMIF(Anlagenbewegungsdaten!B:B,A1731,Anlagenbewegungsdaten!C:C),3)</f>
        <v>0</v>
      </c>
      <c r="H1731" s="332">
        <f>IF(ISBLANK(F1731),ROUND(SUMIF(Anlagenbewegungsdaten!B:B,A1731,Anlagenbewegungsdaten!D:D),2),ROUND(G1731*F1731%,2))</f>
        <v>0</v>
      </c>
      <c r="I1731" s="332">
        <f>ROUND((H1731-SUMIF(Anlagenbewegungsdaten!$B:$B,A1731,Anlagenbewegungsdaten!D:D)),3)</f>
        <v>0</v>
      </c>
      <c r="J1731" s="333" t="s">
        <v>5179</v>
      </c>
      <c r="K1731" s="333" t="s">
        <v>5193</v>
      </c>
      <c r="L1731" s="510">
        <v>17.28</v>
      </c>
      <c r="M1731" s="330">
        <f>ROUND(SUMIF(Anlagenbewegungsdaten_AV!B:B,A1731,Anlagenbewegungsdaten_AV!C:C),3)</f>
        <v>0</v>
      </c>
      <c r="N1731" s="328">
        <f>IF(ISBLANK(L1731),ROUND(SUMIF(Anlagenbewegungsdaten_AV!B:B,A1731,Anlagenbewegungsdaten_AV!D:D),2),ROUND(M1731*L1731%,2))</f>
        <v>0</v>
      </c>
      <c r="O1731" s="328">
        <f>ROUND(N1731-SUMIF(Anlagenbewegungsdaten_AV!B:B,A1731,Anlagenbewegungsdaten_AV!D:D),3)</f>
        <v>0</v>
      </c>
    </row>
    <row r="1732" spans="1:15" ht="15" customHeight="1" x14ac:dyDescent="0.25">
      <c r="A1732" s="261" t="s">
        <v>2873</v>
      </c>
      <c r="B1732" s="172" t="s">
        <v>2108</v>
      </c>
      <c r="C1732" s="172" t="s">
        <v>4045</v>
      </c>
      <c r="D1732" s="172" t="s">
        <v>2614</v>
      </c>
      <c r="E1732" s="172" t="s">
        <v>2576</v>
      </c>
      <c r="F1732" s="287">
        <v>21.57</v>
      </c>
      <c r="G1732" s="331">
        <f>ROUND(SUMIF(Anlagenbewegungsdaten!B:B,A1732,Anlagenbewegungsdaten!C:C),3)</f>
        <v>0</v>
      </c>
      <c r="H1732" s="332">
        <f>IF(ISBLANK(F1732),ROUND(SUMIF(Anlagenbewegungsdaten!B:B,A1732,Anlagenbewegungsdaten!D:D),2),ROUND(G1732*F1732%,2))</f>
        <v>0</v>
      </c>
      <c r="I1732" s="332">
        <f>ROUND((H1732-SUMIF(Anlagenbewegungsdaten!$B:$B,A1732,Anlagenbewegungsdaten!D:D)),3)</f>
        <v>0</v>
      </c>
      <c r="J1732" s="333" t="s">
        <v>5179</v>
      </c>
      <c r="K1732" s="333" t="s">
        <v>5193</v>
      </c>
      <c r="L1732" s="510">
        <v>17.260000000000002</v>
      </c>
      <c r="M1732" s="330">
        <f>ROUND(SUMIF(Anlagenbewegungsdaten_AV!B:B,A1732,Anlagenbewegungsdaten_AV!C:C),3)</f>
        <v>0</v>
      </c>
      <c r="N1732" s="328">
        <f>IF(ISBLANK(L1732),ROUND(SUMIF(Anlagenbewegungsdaten_AV!B:B,A1732,Anlagenbewegungsdaten_AV!D:D),2),ROUND(M1732*L1732%,2))</f>
        <v>0</v>
      </c>
      <c r="O1732" s="328">
        <f>ROUND(N1732-SUMIF(Anlagenbewegungsdaten_AV!B:B,A1732,Anlagenbewegungsdaten_AV!D:D),3)</f>
        <v>0</v>
      </c>
    </row>
    <row r="1733" spans="1:15" ht="15" customHeight="1" x14ac:dyDescent="0.25">
      <c r="A1733" s="261" t="s">
        <v>3617</v>
      </c>
      <c r="B1733" s="172" t="s">
        <v>2108</v>
      </c>
      <c r="C1733" s="172" t="s">
        <v>4045</v>
      </c>
      <c r="D1733" s="172" t="s">
        <v>3358</v>
      </c>
      <c r="E1733" s="172" t="s">
        <v>3320</v>
      </c>
      <c r="F1733" s="287">
        <v>21.54</v>
      </c>
      <c r="G1733" s="331">
        <f>ROUND(SUMIF(Anlagenbewegungsdaten!B:B,A1733,Anlagenbewegungsdaten!C:C),3)</f>
        <v>0</v>
      </c>
      <c r="H1733" s="332">
        <f>IF(ISBLANK(F1733),ROUND(SUMIF(Anlagenbewegungsdaten!B:B,A1733,Anlagenbewegungsdaten!D:D),2),ROUND(G1733*F1733%,2))</f>
        <v>0</v>
      </c>
      <c r="I1733" s="332">
        <f>ROUND((H1733-SUMIF(Anlagenbewegungsdaten!$B:$B,A1733,Anlagenbewegungsdaten!D:D)),3)</f>
        <v>0</v>
      </c>
      <c r="J1733" s="333" t="s">
        <v>5179</v>
      </c>
      <c r="K1733" s="333" t="s">
        <v>5193</v>
      </c>
      <c r="L1733" s="510">
        <v>17.23</v>
      </c>
      <c r="M1733" s="330">
        <f>ROUND(SUMIF(Anlagenbewegungsdaten_AV!B:B,A1733,Anlagenbewegungsdaten_AV!C:C),3)</f>
        <v>0</v>
      </c>
      <c r="N1733" s="328">
        <f>IF(ISBLANK(L1733),ROUND(SUMIF(Anlagenbewegungsdaten_AV!B:B,A1733,Anlagenbewegungsdaten_AV!D:D),2),ROUND(M1733*L1733%,2))</f>
        <v>0</v>
      </c>
      <c r="O1733" s="328">
        <f>ROUND(N1733-SUMIF(Anlagenbewegungsdaten_AV!B:B,A1733,Anlagenbewegungsdaten_AV!D:D),3)</f>
        <v>0</v>
      </c>
    </row>
    <row r="1734" spans="1:15" ht="15" customHeight="1" x14ac:dyDescent="0.25">
      <c r="A1734" s="273" t="s">
        <v>4392</v>
      </c>
      <c r="B1734" s="191" t="s">
        <v>2108</v>
      </c>
      <c r="C1734" s="191" t="s">
        <v>4045</v>
      </c>
      <c r="D1734" s="191" t="s">
        <v>4131</v>
      </c>
      <c r="E1734" s="191" t="s">
        <v>4093</v>
      </c>
      <c r="F1734" s="288">
        <v>21.509999999999998</v>
      </c>
      <c r="G1734" s="331">
        <f>ROUND(SUMIF(Anlagenbewegungsdaten!B:B,A1734,Anlagenbewegungsdaten!C:C),3)</f>
        <v>0</v>
      </c>
      <c r="H1734" s="332">
        <f>IF(ISBLANK(F1734),ROUND(SUMIF(Anlagenbewegungsdaten!B:B,A1734,Anlagenbewegungsdaten!D:D),2),ROUND(G1734*F1734%,2))</f>
        <v>0</v>
      </c>
      <c r="I1734" s="332">
        <f>ROUND((H1734-SUMIF(Anlagenbewegungsdaten!$B:$B,A1734,Anlagenbewegungsdaten!D:D)),3)</f>
        <v>0</v>
      </c>
      <c r="J1734" s="333" t="s">
        <v>5179</v>
      </c>
      <c r="K1734" s="333" t="s">
        <v>5193</v>
      </c>
      <c r="L1734" s="510">
        <v>17.21</v>
      </c>
      <c r="M1734" s="330">
        <f>ROUND(SUMIF(Anlagenbewegungsdaten_AV!B:B,A1734,Anlagenbewegungsdaten_AV!C:C),3)</f>
        <v>0</v>
      </c>
      <c r="N1734" s="328">
        <f>IF(ISBLANK(L1734),ROUND(SUMIF(Anlagenbewegungsdaten_AV!B:B,A1734,Anlagenbewegungsdaten_AV!D:D),2),ROUND(M1734*L1734%,2))</f>
        <v>0</v>
      </c>
      <c r="O1734" s="328">
        <f>ROUND(N1734-SUMIF(Anlagenbewegungsdaten_AV!B:B,A1734,Anlagenbewegungsdaten_AV!D:D),3)</f>
        <v>0</v>
      </c>
    </row>
    <row r="1735" spans="1:15" ht="15" customHeight="1" x14ac:dyDescent="0.25">
      <c r="A1735" s="261" t="s">
        <v>481</v>
      </c>
      <c r="B1735" s="172" t="s">
        <v>2108</v>
      </c>
      <c r="C1735" s="172" t="s">
        <v>4045</v>
      </c>
      <c r="D1735" s="172" t="s">
        <v>259</v>
      </c>
      <c r="E1735" s="172" t="s">
        <v>2483</v>
      </c>
      <c r="F1735" s="287">
        <v>18.600000000000001</v>
      </c>
      <c r="G1735" s="331">
        <f>ROUND(SUMIF(Anlagenbewegungsdaten!B:B,A1735,Anlagenbewegungsdaten!C:C),3)</f>
        <v>0</v>
      </c>
      <c r="H1735" s="332">
        <f>IF(ISBLANK(F1735),ROUND(SUMIF(Anlagenbewegungsdaten!B:B,A1735,Anlagenbewegungsdaten!D:D),2),ROUND(G1735*F1735%,2))</f>
        <v>0</v>
      </c>
      <c r="I1735" s="332">
        <f>ROUND((H1735-SUMIF(Anlagenbewegungsdaten!$B:$B,A1735,Anlagenbewegungsdaten!D:D)),3)</f>
        <v>0</v>
      </c>
      <c r="J1735" s="333" t="s">
        <v>5179</v>
      </c>
      <c r="K1735" s="333" t="s">
        <v>5193</v>
      </c>
      <c r="L1735" s="510">
        <v>14.88</v>
      </c>
      <c r="M1735" s="330">
        <f>ROUND(SUMIF(Anlagenbewegungsdaten_AV!B:B,A1735,Anlagenbewegungsdaten_AV!C:C),3)</f>
        <v>0</v>
      </c>
      <c r="N1735" s="328">
        <f>IF(ISBLANK(L1735),ROUND(SUMIF(Anlagenbewegungsdaten_AV!B:B,A1735,Anlagenbewegungsdaten_AV!D:D),2),ROUND(M1735*L1735%,2))</f>
        <v>0</v>
      </c>
      <c r="O1735" s="328">
        <f>ROUND(N1735-SUMIF(Anlagenbewegungsdaten_AV!B:B,A1735,Anlagenbewegungsdaten_AV!D:D),3)</f>
        <v>0</v>
      </c>
    </row>
    <row r="1736" spans="1:15" ht="15" customHeight="1" x14ac:dyDescent="0.25">
      <c r="A1736" s="261" t="s">
        <v>482</v>
      </c>
      <c r="B1736" s="172" t="s">
        <v>2108</v>
      </c>
      <c r="C1736" s="172" t="s">
        <v>4045</v>
      </c>
      <c r="D1736" s="172" t="s">
        <v>1812</v>
      </c>
      <c r="E1736" s="172" t="s">
        <v>2486</v>
      </c>
      <c r="F1736" s="287">
        <v>20.6</v>
      </c>
      <c r="G1736" s="331">
        <f>ROUND(SUMIF(Anlagenbewegungsdaten!B:B,A1736,Anlagenbewegungsdaten!C:C),3)</f>
        <v>0</v>
      </c>
      <c r="H1736" s="332">
        <f>IF(ISBLANK(F1736),ROUND(SUMIF(Anlagenbewegungsdaten!B:B,A1736,Anlagenbewegungsdaten!D:D),2),ROUND(G1736*F1736%,2))</f>
        <v>0</v>
      </c>
      <c r="I1736" s="332">
        <f>ROUND((H1736-SUMIF(Anlagenbewegungsdaten!$B:$B,A1736,Anlagenbewegungsdaten!D:D)),3)</f>
        <v>0</v>
      </c>
      <c r="J1736" s="333" t="s">
        <v>5179</v>
      </c>
      <c r="K1736" s="333" t="s">
        <v>5193</v>
      </c>
      <c r="L1736" s="510">
        <v>16.48</v>
      </c>
      <c r="M1736" s="330">
        <f>ROUND(SUMIF(Anlagenbewegungsdaten_AV!B:B,A1736,Anlagenbewegungsdaten_AV!C:C),3)</f>
        <v>0</v>
      </c>
      <c r="N1736" s="328">
        <f>IF(ISBLANK(L1736),ROUND(SUMIF(Anlagenbewegungsdaten_AV!B:B,A1736,Anlagenbewegungsdaten_AV!D:D),2),ROUND(M1736*L1736%,2))</f>
        <v>0</v>
      </c>
      <c r="O1736" s="328">
        <f>ROUND(N1736-SUMIF(Anlagenbewegungsdaten_AV!B:B,A1736,Anlagenbewegungsdaten_AV!D:D),3)</f>
        <v>0</v>
      </c>
    </row>
    <row r="1737" spans="1:15" ht="15" customHeight="1" x14ac:dyDescent="0.25">
      <c r="A1737" s="261" t="s">
        <v>483</v>
      </c>
      <c r="B1737" s="172" t="s">
        <v>2108</v>
      </c>
      <c r="C1737" s="172" t="s">
        <v>4045</v>
      </c>
      <c r="D1737" s="172" t="s">
        <v>261</v>
      </c>
      <c r="E1737" s="172" t="s">
        <v>1560</v>
      </c>
      <c r="F1737" s="287">
        <v>21.6</v>
      </c>
      <c r="G1737" s="331">
        <f>ROUND(SUMIF(Anlagenbewegungsdaten!B:B,A1737,Anlagenbewegungsdaten!C:C),3)</f>
        <v>0</v>
      </c>
      <c r="H1737" s="332">
        <f>IF(ISBLANK(F1737),ROUND(SUMIF(Anlagenbewegungsdaten!B:B,A1737,Anlagenbewegungsdaten!D:D),2),ROUND(G1737*F1737%,2))</f>
        <v>0</v>
      </c>
      <c r="I1737" s="332">
        <f>ROUND((H1737-SUMIF(Anlagenbewegungsdaten!$B:$B,A1737,Anlagenbewegungsdaten!D:D)),3)</f>
        <v>0</v>
      </c>
      <c r="J1737" s="333" t="s">
        <v>5179</v>
      </c>
      <c r="K1737" s="333" t="s">
        <v>5193</v>
      </c>
      <c r="L1737" s="510">
        <v>17.28</v>
      </c>
      <c r="M1737" s="330">
        <f>ROUND(SUMIF(Anlagenbewegungsdaten_AV!B:B,A1737,Anlagenbewegungsdaten_AV!C:C),3)</f>
        <v>0</v>
      </c>
      <c r="N1737" s="328">
        <f>IF(ISBLANK(L1737),ROUND(SUMIF(Anlagenbewegungsdaten_AV!B:B,A1737,Anlagenbewegungsdaten_AV!D:D),2),ROUND(M1737*L1737%,2))</f>
        <v>0</v>
      </c>
      <c r="O1737" s="328">
        <f>ROUND(N1737-SUMIF(Anlagenbewegungsdaten_AV!B:B,A1737,Anlagenbewegungsdaten_AV!D:D),3)</f>
        <v>0</v>
      </c>
    </row>
    <row r="1738" spans="1:15" ht="15" customHeight="1" x14ac:dyDescent="0.25">
      <c r="A1738" s="261" t="s">
        <v>484</v>
      </c>
      <c r="B1738" s="172" t="s">
        <v>2108</v>
      </c>
      <c r="C1738" s="172" t="s">
        <v>4045</v>
      </c>
      <c r="D1738" s="172" t="s">
        <v>263</v>
      </c>
      <c r="E1738" s="172" t="s">
        <v>1563</v>
      </c>
      <c r="F1738" s="287">
        <v>21.6</v>
      </c>
      <c r="G1738" s="331">
        <f>ROUND(SUMIF(Anlagenbewegungsdaten!B:B,A1738,Anlagenbewegungsdaten!C:C),3)</f>
        <v>0</v>
      </c>
      <c r="H1738" s="332">
        <f>IF(ISBLANK(F1738),ROUND(SUMIF(Anlagenbewegungsdaten!B:B,A1738,Anlagenbewegungsdaten!D:D),2),ROUND(G1738*F1738%,2))</f>
        <v>0</v>
      </c>
      <c r="I1738" s="332">
        <f>ROUND((H1738-SUMIF(Anlagenbewegungsdaten!$B:$B,A1738,Anlagenbewegungsdaten!D:D)),3)</f>
        <v>0</v>
      </c>
      <c r="J1738" s="333" t="s">
        <v>5179</v>
      </c>
      <c r="K1738" s="333" t="s">
        <v>5193</v>
      </c>
      <c r="L1738" s="510">
        <v>17.28</v>
      </c>
      <c r="M1738" s="330">
        <f>ROUND(SUMIF(Anlagenbewegungsdaten_AV!B:B,A1738,Anlagenbewegungsdaten_AV!C:C),3)</f>
        <v>0</v>
      </c>
      <c r="N1738" s="328">
        <f>IF(ISBLANK(L1738),ROUND(SUMIF(Anlagenbewegungsdaten_AV!B:B,A1738,Anlagenbewegungsdaten_AV!D:D),2),ROUND(M1738*L1738%,2))</f>
        <v>0</v>
      </c>
      <c r="O1738" s="328">
        <f>ROUND(N1738-SUMIF(Anlagenbewegungsdaten_AV!B:B,A1738,Anlagenbewegungsdaten_AV!D:D),3)</f>
        <v>0</v>
      </c>
    </row>
    <row r="1739" spans="1:15" ht="15" customHeight="1" x14ac:dyDescent="0.25">
      <c r="A1739" s="261" t="s">
        <v>2874</v>
      </c>
      <c r="B1739" s="172" t="s">
        <v>2108</v>
      </c>
      <c r="C1739" s="172" t="s">
        <v>4045</v>
      </c>
      <c r="D1739" s="172" t="s">
        <v>2616</v>
      </c>
      <c r="E1739" s="172" t="s">
        <v>2576</v>
      </c>
      <c r="F1739" s="287">
        <v>21.57</v>
      </c>
      <c r="G1739" s="331">
        <f>ROUND(SUMIF(Anlagenbewegungsdaten!B:B,A1739,Anlagenbewegungsdaten!C:C),3)</f>
        <v>0</v>
      </c>
      <c r="H1739" s="332">
        <f>IF(ISBLANK(F1739),ROUND(SUMIF(Anlagenbewegungsdaten!B:B,A1739,Anlagenbewegungsdaten!D:D),2),ROUND(G1739*F1739%,2))</f>
        <v>0</v>
      </c>
      <c r="I1739" s="332">
        <f>ROUND((H1739-SUMIF(Anlagenbewegungsdaten!$B:$B,A1739,Anlagenbewegungsdaten!D:D)),3)</f>
        <v>0</v>
      </c>
      <c r="J1739" s="333" t="s">
        <v>5179</v>
      </c>
      <c r="K1739" s="333" t="s">
        <v>5193</v>
      </c>
      <c r="L1739" s="510">
        <v>17.260000000000002</v>
      </c>
      <c r="M1739" s="330">
        <f>ROUND(SUMIF(Anlagenbewegungsdaten_AV!B:B,A1739,Anlagenbewegungsdaten_AV!C:C),3)</f>
        <v>0</v>
      </c>
      <c r="N1739" s="328">
        <f>IF(ISBLANK(L1739),ROUND(SUMIF(Anlagenbewegungsdaten_AV!B:B,A1739,Anlagenbewegungsdaten_AV!D:D),2),ROUND(M1739*L1739%,2))</f>
        <v>0</v>
      </c>
      <c r="O1739" s="328">
        <f>ROUND(N1739-SUMIF(Anlagenbewegungsdaten_AV!B:B,A1739,Anlagenbewegungsdaten_AV!D:D),3)</f>
        <v>0</v>
      </c>
    </row>
    <row r="1740" spans="1:15" ht="15" customHeight="1" x14ac:dyDescent="0.25">
      <c r="A1740" s="261" t="s">
        <v>3618</v>
      </c>
      <c r="B1740" s="172" t="s">
        <v>2108</v>
      </c>
      <c r="C1740" s="172" t="s">
        <v>4045</v>
      </c>
      <c r="D1740" s="172" t="s">
        <v>3360</v>
      </c>
      <c r="E1740" s="172" t="s">
        <v>3320</v>
      </c>
      <c r="F1740" s="287">
        <v>21.54</v>
      </c>
      <c r="G1740" s="331">
        <f>ROUND(SUMIF(Anlagenbewegungsdaten!B:B,A1740,Anlagenbewegungsdaten!C:C),3)</f>
        <v>0</v>
      </c>
      <c r="H1740" s="332">
        <f>IF(ISBLANK(F1740),ROUND(SUMIF(Anlagenbewegungsdaten!B:B,A1740,Anlagenbewegungsdaten!D:D),2),ROUND(G1740*F1740%,2))</f>
        <v>0</v>
      </c>
      <c r="I1740" s="332">
        <f>ROUND((H1740-SUMIF(Anlagenbewegungsdaten!$B:$B,A1740,Anlagenbewegungsdaten!D:D)),3)</f>
        <v>0</v>
      </c>
      <c r="J1740" s="333" t="s">
        <v>5179</v>
      </c>
      <c r="K1740" s="333" t="s">
        <v>5193</v>
      </c>
      <c r="L1740" s="510">
        <v>17.23</v>
      </c>
      <c r="M1740" s="330">
        <f>ROUND(SUMIF(Anlagenbewegungsdaten_AV!B:B,A1740,Anlagenbewegungsdaten_AV!C:C),3)</f>
        <v>0</v>
      </c>
      <c r="N1740" s="328">
        <f>IF(ISBLANK(L1740),ROUND(SUMIF(Anlagenbewegungsdaten_AV!B:B,A1740,Anlagenbewegungsdaten_AV!D:D),2),ROUND(M1740*L1740%,2))</f>
        <v>0</v>
      </c>
      <c r="O1740" s="328">
        <f>ROUND(N1740-SUMIF(Anlagenbewegungsdaten_AV!B:B,A1740,Anlagenbewegungsdaten_AV!D:D),3)</f>
        <v>0</v>
      </c>
    </row>
    <row r="1741" spans="1:15" ht="15" customHeight="1" x14ac:dyDescent="0.25">
      <c r="A1741" s="273" t="s">
        <v>4393</v>
      </c>
      <c r="B1741" s="191" t="s">
        <v>2108</v>
      </c>
      <c r="C1741" s="191" t="s">
        <v>4045</v>
      </c>
      <c r="D1741" s="191" t="s">
        <v>4133</v>
      </c>
      <c r="E1741" s="191" t="s">
        <v>4093</v>
      </c>
      <c r="F1741" s="288">
        <v>21.509999999999998</v>
      </c>
      <c r="G1741" s="331">
        <f>ROUND(SUMIF(Anlagenbewegungsdaten!B:B,A1741,Anlagenbewegungsdaten!C:C),3)</f>
        <v>0</v>
      </c>
      <c r="H1741" s="332">
        <f>IF(ISBLANK(F1741),ROUND(SUMIF(Anlagenbewegungsdaten!B:B,A1741,Anlagenbewegungsdaten!D:D),2),ROUND(G1741*F1741%,2))</f>
        <v>0</v>
      </c>
      <c r="I1741" s="332">
        <f>ROUND((H1741-SUMIF(Anlagenbewegungsdaten!$B:$B,A1741,Anlagenbewegungsdaten!D:D)),3)</f>
        <v>0</v>
      </c>
      <c r="J1741" s="333" t="s">
        <v>5179</v>
      </c>
      <c r="K1741" s="333" t="s">
        <v>5193</v>
      </c>
      <c r="L1741" s="510">
        <v>17.21</v>
      </c>
      <c r="M1741" s="330">
        <f>ROUND(SUMIF(Anlagenbewegungsdaten_AV!B:B,A1741,Anlagenbewegungsdaten_AV!C:C),3)</f>
        <v>0</v>
      </c>
      <c r="N1741" s="328">
        <f>IF(ISBLANK(L1741),ROUND(SUMIF(Anlagenbewegungsdaten_AV!B:B,A1741,Anlagenbewegungsdaten_AV!D:D),2),ROUND(M1741*L1741%,2))</f>
        <v>0</v>
      </c>
      <c r="O1741" s="328">
        <f>ROUND(N1741-SUMIF(Anlagenbewegungsdaten_AV!B:B,A1741,Anlagenbewegungsdaten_AV!D:D),3)</f>
        <v>0</v>
      </c>
    </row>
    <row r="1742" spans="1:15" ht="15" customHeight="1" x14ac:dyDescent="0.25">
      <c r="A1742" s="261" t="s">
        <v>485</v>
      </c>
      <c r="B1742" s="172" t="s">
        <v>2108</v>
      </c>
      <c r="C1742" s="172" t="s">
        <v>4045</v>
      </c>
      <c r="D1742" s="172" t="s">
        <v>265</v>
      </c>
      <c r="E1742" s="172" t="s">
        <v>2483</v>
      </c>
      <c r="F1742" s="287">
        <v>19.600000000000001</v>
      </c>
      <c r="G1742" s="331">
        <f>ROUND(SUMIF(Anlagenbewegungsdaten!B:B,A1742,Anlagenbewegungsdaten!C:C),3)</f>
        <v>0</v>
      </c>
      <c r="H1742" s="332">
        <f>IF(ISBLANK(F1742),ROUND(SUMIF(Anlagenbewegungsdaten!B:B,A1742,Anlagenbewegungsdaten!D:D),2),ROUND(G1742*F1742%,2))</f>
        <v>0</v>
      </c>
      <c r="I1742" s="332">
        <f>ROUND((H1742-SUMIF(Anlagenbewegungsdaten!$B:$B,A1742,Anlagenbewegungsdaten!D:D)),3)</f>
        <v>0</v>
      </c>
      <c r="J1742" s="333" t="s">
        <v>5179</v>
      </c>
      <c r="K1742" s="333" t="s">
        <v>5193</v>
      </c>
      <c r="L1742" s="510">
        <v>15.68</v>
      </c>
      <c r="M1742" s="330">
        <f>ROUND(SUMIF(Anlagenbewegungsdaten_AV!B:B,A1742,Anlagenbewegungsdaten_AV!C:C),3)</f>
        <v>0</v>
      </c>
      <c r="N1742" s="328">
        <f>IF(ISBLANK(L1742),ROUND(SUMIF(Anlagenbewegungsdaten_AV!B:B,A1742,Anlagenbewegungsdaten_AV!D:D),2),ROUND(M1742*L1742%,2))</f>
        <v>0</v>
      </c>
      <c r="O1742" s="328">
        <f>ROUND(N1742-SUMIF(Anlagenbewegungsdaten_AV!B:B,A1742,Anlagenbewegungsdaten_AV!D:D),3)</f>
        <v>0</v>
      </c>
    </row>
    <row r="1743" spans="1:15" ht="15" customHeight="1" x14ac:dyDescent="0.25">
      <c r="A1743" s="261" t="s">
        <v>486</v>
      </c>
      <c r="B1743" s="172" t="s">
        <v>2108</v>
      </c>
      <c r="C1743" s="172" t="s">
        <v>4045</v>
      </c>
      <c r="D1743" s="172" t="s">
        <v>1817</v>
      </c>
      <c r="E1743" s="172" t="s">
        <v>2486</v>
      </c>
      <c r="F1743" s="287">
        <v>21.6</v>
      </c>
      <c r="G1743" s="331">
        <f>ROUND(SUMIF(Anlagenbewegungsdaten!B:B,A1743,Anlagenbewegungsdaten!C:C),3)</f>
        <v>0</v>
      </c>
      <c r="H1743" s="332">
        <f>IF(ISBLANK(F1743),ROUND(SUMIF(Anlagenbewegungsdaten!B:B,A1743,Anlagenbewegungsdaten!D:D),2),ROUND(G1743*F1743%,2))</f>
        <v>0</v>
      </c>
      <c r="I1743" s="332">
        <f>ROUND((H1743-SUMIF(Anlagenbewegungsdaten!$B:$B,A1743,Anlagenbewegungsdaten!D:D)),3)</f>
        <v>0</v>
      </c>
      <c r="J1743" s="333" t="s">
        <v>5179</v>
      </c>
      <c r="K1743" s="333" t="s">
        <v>5193</v>
      </c>
      <c r="L1743" s="510">
        <v>17.28</v>
      </c>
      <c r="M1743" s="330">
        <f>ROUND(SUMIF(Anlagenbewegungsdaten_AV!B:B,A1743,Anlagenbewegungsdaten_AV!C:C),3)</f>
        <v>0</v>
      </c>
      <c r="N1743" s="328">
        <f>IF(ISBLANK(L1743),ROUND(SUMIF(Anlagenbewegungsdaten_AV!B:B,A1743,Anlagenbewegungsdaten_AV!D:D),2),ROUND(M1743*L1743%,2))</f>
        <v>0</v>
      </c>
      <c r="O1743" s="328">
        <f>ROUND(N1743-SUMIF(Anlagenbewegungsdaten_AV!B:B,A1743,Anlagenbewegungsdaten_AV!D:D),3)</f>
        <v>0</v>
      </c>
    </row>
    <row r="1744" spans="1:15" ht="15" customHeight="1" x14ac:dyDescent="0.25">
      <c r="A1744" s="261" t="s">
        <v>487</v>
      </c>
      <c r="B1744" s="172" t="s">
        <v>2108</v>
      </c>
      <c r="C1744" s="172" t="s">
        <v>4045</v>
      </c>
      <c r="D1744" s="182" t="s">
        <v>267</v>
      </c>
      <c r="E1744" s="172" t="s">
        <v>1560</v>
      </c>
      <c r="F1744" s="287">
        <v>22.6</v>
      </c>
      <c r="G1744" s="331">
        <f>ROUND(SUMIF(Anlagenbewegungsdaten!B:B,A1744,Anlagenbewegungsdaten!C:C),3)</f>
        <v>0</v>
      </c>
      <c r="H1744" s="332">
        <f>IF(ISBLANK(F1744),ROUND(SUMIF(Anlagenbewegungsdaten!B:B,A1744,Anlagenbewegungsdaten!D:D),2),ROUND(G1744*F1744%,2))</f>
        <v>0</v>
      </c>
      <c r="I1744" s="332">
        <f>ROUND((H1744-SUMIF(Anlagenbewegungsdaten!$B:$B,A1744,Anlagenbewegungsdaten!D:D)),3)</f>
        <v>0</v>
      </c>
      <c r="J1744" s="333" t="s">
        <v>5179</v>
      </c>
      <c r="K1744" s="333" t="s">
        <v>5193</v>
      </c>
      <c r="L1744" s="510">
        <v>18.079999999999998</v>
      </c>
      <c r="M1744" s="330">
        <f>ROUND(SUMIF(Anlagenbewegungsdaten_AV!B:B,A1744,Anlagenbewegungsdaten_AV!C:C),3)</f>
        <v>0</v>
      </c>
      <c r="N1744" s="328">
        <f>IF(ISBLANK(L1744),ROUND(SUMIF(Anlagenbewegungsdaten_AV!B:B,A1744,Anlagenbewegungsdaten_AV!D:D),2),ROUND(M1744*L1744%,2))</f>
        <v>0</v>
      </c>
      <c r="O1744" s="328">
        <f>ROUND(N1744-SUMIF(Anlagenbewegungsdaten_AV!B:B,A1744,Anlagenbewegungsdaten_AV!D:D),3)</f>
        <v>0</v>
      </c>
    </row>
    <row r="1745" spans="1:15" ht="15" customHeight="1" x14ac:dyDescent="0.25">
      <c r="A1745" s="261" t="s">
        <v>488</v>
      </c>
      <c r="B1745" s="172" t="s">
        <v>2108</v>
      </c>
      <c r="C1745" s="172" t="s">
        <v>4045</v>
      </c>
      <c r="D1745" s="172" t="s">
        <v>269</v>
      </c>
      <c r="E1745" s="172" t="s">
        <v>1563</v>
      </c>
      <c r="F1745" s="287">
        <v>22.6</v>
      </c>
      <c r="G1745" s="331">
        <f>ROUND(SUMIF(Anlagenbewegungsdaten!B:B,A1745,Anlagenbewegungsdaten!C:C),3)</f>
        <v>0</v>
      </c>
      <c r="H1745" s="332">
        <f>IF(ISBLANK(F1745),ROUND(SUMIF(Anlagenbewegungsdaten!B:B,A1745,Anlagenbewegungsdaten!D:D),2),ROUND(G1745*F1745%,2))</f>
        <v>0</v>
      </c>
      <c r="I1745" s="332">
        <f>ROUND((H1745-SUMIF(Anlagenbewegungsdaten!$B:$B,A1745,Anlagenbewegungsdaten!D:D)),3)</f>
        <v>0</v>
      </c>
      <c r="J1745" s="333" t="s">
        <v>5179</v>
      </c>
      <c r="K1745" s="333" t="s">
        <v>5193</v>
      </c>
      <c r="L1745" s="510">
        <v>18.079999999999998</v>
      </c>
      <c r="M1745" s="330">
        <f>ROUND(SUMIF(Anlagenbewegungsdaten_AV!B:B,A1745,Anlagenbewegungsdaten_AV!C:C),3)</f>
        <v>0</v>
      </c>
      <c r="N1745" s="328">
        <f>IF(ISBLANK(L1745),ROUND(SUMIF(Anlagenbewegungsdaten_AV!B:B,A1745,Anlagenbewegungsdaten_AV!D:D),2),ROUND(M1745*L1745%,2))</f>
        <v>0</v>
      </c>
      <c r="O1745" s="328">
        <f>ROUND(N1745-SUMIF(Anlagenbewegungsdaten_AV!B:B,A1745,Anlagenbewegungsdaten_AV!D:D),3)</f>
        <v>0</v>
      </c>
    </row>
    <row r="1746" spans="1:15" ht="15" customHeight="1" x14ac:dyDescent="0.25">
      <c r="A1746" s="261" t="s">
        <v>2875</v>
      </c>
      <c r="B1746" s="172" t="s">
        <v>2108</v>
      </c>
      <c r="C1746" s="172" t="s">
        <v>4045</v>
      </c>
      <c r="D1746" s="172" t="s">
        <v>2618</v>
      </c>
      <c r="E1746" s="172" t="s">
        <v>2576</v>
      </c>
      <c r="F1746" s="287">
        <v>22.57</v>
      </c>
      <c r="G1746" s="331">
        <f>ROUND(SUMIF(Anlagenbewegungsdaten!B:B,A1746,Anlagenbewegungsdaten!C:C),3)</f>
        <v>0</v>
      </c>
      <c r="H1746" s="332">
        <f>IF(ISBLANK(F1746),ROUND(SUMIF(Anlagenbewegungsdaten!B:B,A1746,Anlagenbewegungsdaten!D:D),2),ROUND(G1746*F1746%,2))</f>
        <v>0</v>
      </c>
      <c r="I1746" s="332">
        <f>ROUND((H1746-SUMIF(Anlagenbewegungsdaten!$B:$B,A1746,Anlagenbewegungsdaten!D:D)),3)</f>
        <v>0</v>
      </c>
      <c r="J1746" s="333" t="s">
        <v>5179</v>
      </c>
      <c r="K1746" s="333" t="s">
        <v>5193</v>
      </c>
      <c r="L1746" s="510">
        <v>18.059999999999999</v>
      </c>
      <c r="M1746" s="330">
        <f>ROUND(SUMIF(Anlagenbewegungsdaten_AV!B:B,A1746,Anlagenbewegungsdaten_AV!C:C),3)</f>
        <v>0</v>
      </c>
      <c r="N1746" s="328">
        <f>IF(ISBLANK(L1746),ROUND(SUMIF(Anlagenbewegungsdaten_AV!B:B,A1746,Anlagenbewegungsdaten_AV!D:D),2),ROUND(M1746*L1746%,2))</f>
        <v>0</v>
      </c>
      <c r="O1746" s="328">
        <f>ROUND(N1746-SUMIF(Anlagenbewegungsdaten_AV!B:B,A1746,Anlagenbewegungsdaten_AV!D:D),3)</f>
        <v>0</v>
      </c>
    </row>
    <row r="1747" spans="1:15" ht="15" customHeight="1" x14ac:dyDescent="0.25">
      <c r="A1747" s="261" t="s">
        <v>3619</v>
      </c>
      <c r="B1747" s="172" t="s">
        <v>2108</v>
      </c>
      <c r="C1747" s="172" t="s">
        <v>4045</v>
      </c>
      <c r="D1747" s="172" t="s">
        <v>3362</v>
      </c>
      <c r="E1747" s="172" t="s">
        <v>3320</v>
      </c>
      <c r="F1747" s="287">
        <v>22.54</v>
      </c>
      <c r="G1747" s="331">
        <f>ROUND(SUMIF(Anlagenbewegungsdaten!B:B,A1747,Anlagenbewegungsdaten!C:C),3)</f>
        <v>0</v>
      </c>
      <c r="H1747" s="332">
        <f>IF(ISBLANK(F1747),ROUND(SUMIF(Anlagenbewegungsdaten!B:B,A1747,Anlagenbewegungsdaten!D:D),2),ROUND(G1747*F1747%,2))</f>
        <v>0</v>
      </c>
      <c r="I1747" s="332">
        <f>ROUND((H1747-SUMIF(Anlagenbewegungsdaten!$B:$B,A1747,Anlagenbewegungsdaten!D:D)),3)</f>
        <v>0</v>
      </c>
      <c r="J1747" s="333" t="s">
        <v>5179</v>
      </c>
      <c r="K1747" s="333" t="s">
        <v>5193</v>
      </c>
      <c r="L1747" s="510">
        <v>18.03</v>
      </c>
      <c r="M1747" s="330">
        <f>ROUND(SUMIF(Anlagenbewegungsdaten_AV!B:B,A1747,Anlagenbewegungsdaten_AV!C:C),3)</f>
        <v>0</v>
      </c>
      <c r="N1747" s="328">
        <f>IF(ISBLANK(L1747),ROUND(SUMIF(Anlagenbewegungsdaten_AV!B:B,A1747,Anlagenbewegungsdaten_AV!D:D),2),ROUND(M1747*L1747%,2))</f>
        <v>0</v>
      </c>
      <c r="O1747" s="328">
        <f>ROUND(N1747-SUMIF(Anlagenbewegungsdaten_AV!B:B,A1747,Anlagenbewegungsdaten_AV!D:D),3)</f>
        <v>0</v>
      </c>
    </row>
    <row r="1748" spans="1:15" ht="15" customHeight="1" x14ac:dyDescent="0.25">
      <c r="A1748" s="273" t="s">
        <v>4394</v>
      </c>
      <c r="B1748" s="191" t="s">
        <v>2108</v>
      </c>
      <c r="C1748" s="191" t="s">
        <v>4045</v>
      </c>
      <c r="D1748" s="191" t="s">
        <v>4135</v>
      </c>
      <c r="E1748" s="191" t="s">
        <v>4093</v>
      </c>
      <c r="F1748" s="288">
        <v>22.509999999999998</v>
      </c>
      <c r="G1748" s="331">
        <f>ROUND(SUMIF(Anlagenbewegungsdaten!B:B,A1748,Anlagenbewegungsdaten!C:C),3)</f>
        <v>0</v>
      </c>
      <c r="H1748" s="332">
        <f>IF(ISBLANK(F1748),ROUND(SUMIF(Anlagenbewegungsdaten!B:B,A1748,Anlagenbewegungsdaten!D:D),2),ROUND(G1748*F1748%,2))</f>
        <v>0</v>
      </c>
      <c r="I1748" s="332">
        <f>ROUND((H1748-SUMIF(Anlagenbewegungsdaten!$B:$B,A1748,Anlagenbewegungsdaten!D:D)),3)</f>
        <v>0</v>
      </c>
      <c r="J1748" s="333" t="s">
        <v>5179</v>
      </c>
      <c r="K1748" s="333" t="s">
        <v>5193</v>
      </c>
      <c r="L1748" s="510">
        <v>18.010000000000002</v>
      </c>
      <c r="M1748" s="330">
        <f>ROUND(SUMIF(Anlagenbewegungsdaten_AV!B:B,A1748,Anlagenbewegungsdaten_AV!C:C),3)</f>
        <v>0</v>
      </c>
      <c r="N1748" s="328">
        <f>IF(ISBLANK(L1748),ROUND(SUMIF(Anlagenbewegungsdaten_AV!B:B,A1748,Anlagenbewegungsdaten_AV!D:D),2),ROUND(M1748*L1748%,2))</f>
        <v>0</v>
      </c>
      <c r="O1748" s="328">
        <f>ROUND(N1748-SUMIF(Anlagenbewegungsdaten_AV!B:B,A1748,Anlagenbewegungsdaten_AV!D:D),3)</f>
        <v>0</v>
      </c>
    </row>
    <row r="1749" spans="1:15" ht="15" customHeight="1" x14ac:dyDescent="0.25">
      <c r="A1749" s="261" t="s">
        <v>489</v>
      </c>
      <c r="B1749" s="172" t="s">
        <v>2108</v>
      </c>
      <c r="C1749" s="172" t="s">
        <v>4045</v>
      </c>
      <c r="D1749" s="172" t="s">
        <v>271</v>
      </c>
      <c r="E1749" s="172" t="s">
        <v>2483</v>
      </c>
      <c r="F1749" s="287">
        <v>19.600000000000001</v>
      </c>
      <c r="G1749" s="331">
        <f>ROUND(SUMIF(Anlagenbewegungsdaten!B:B,A1749,Anlagenbewegungsdaten!C:C),3)</f>
        <v>0</v>
      </c>
      <c r="H1749" s="332">
        <f>IF(ISBLANK(F1749),ROUND(SUMIF(Anlagenbewegungsdaten!B:B,A1749,Anlagenbewegungsdaten!D:D),2),ROUND(G1749*F1749%,2))</f>
        <v>0</v>
      </c>
      <c r="I1749" s="332">
        <f>ROUND((H1749-SUMIF(Anlagenbewegungsdaten!$B:$B,A1749,Anlagenbewegungsdaten!D:D)),3)</f>
        <v>0</v>
      </c>
      <c r="J1749" s="333" t="s">
        <v>5179</v>
      </c>
      <c r="K1749" s="333" t="s">
        <v>5193</v>
      </c>
      <c r="L1749" s="510">
        <v>15.68</v>
      </c>
      <c r="M1749" s="330">
        <f>ROUND(SUMIF(Anlagenbewegungsdaten_AV!B:B,A1749,Anlagenbewegungsdaten_AV!C:C),3)</f>
        <v>0</v>
      </c>
      <c r="N1749" s="328">
        <f>IF(ISBLANK(L1749),ROUND(SUMIF(Anlagenbewegungsdaten_AV!B:B,A1749,Anlagenbewegungsdaten_AV!D:D),2),ROUND(M1749*L1749%,2))</f>
        <v>0</v>
      </c>
      <c r="O1749" s="328">
        <f>ROUND(N1749-SUMIF(Anlagenbewegungsdaten_AV!B:B,A1749,Anlagenbewegungsdaten_AV!D:D),3)</f>
        <v>0</v>
      </c>
    </row>
    <row r="1750" spans="1:15" ht="15" customHeight="1" x14ac:dyDescent="0.25">
      <c r="A1750" s="261" t="s">
        <v>490</v>
      </c>
      <c r="B1750" s="172" t="s">
        <v>2108</v>
      </c>
      <c r="C1750" s="172" t="s">
        <v>4045</v>
      </c>
      <c r="D1750" s="172" t="s">
        <v>1822</v>
      </c>
      <c r="E1750" s="172" t="s">
        <v>2486</v>
      </c>
      <c r="F1750" s="287">
        <v>21.6</v>
      </c>
      <c r="G1750" s="331">
        <f>ROUND(SUMIF(Anlagenbewegungsdaten!B:B,A1750,Anlagenbewegungsdaten!C:C),3)</f>
        <v>0</v>
      </c>
      <c r="H1750" s="332">
        <f>IF(ISBLANK(F1750),ROUND(SUMIF(Anlagenbewegungsdaten!B:B,A1750,Anlagenbewegungsdaten!D:D),2),ROUND(G1750*F1750%,2))</f>
        <v>0</v>
      </c>
      <c r="I1750" s="332">
        <f>ROUND((H1750-SUMIF(Anlagenbewegungsdaten!$B:$B,A1750,Anlagenbewegungsdaten!D:D)),3)</f>
        <v>0</v>
      </c>
      <c r="J1750" s="333" t="s">
        <v>5179</v>
      </c>
      <c r="K1750" s="333" t="s">
        <v>5193</v>
      </c>
      <c r="L1750" s="510">
        <v>17.28</v>
      </c>
      <c r="M1750" s="330">
        <f>ROUND(SUMIF(Anlagenbewegungsdaten_AV!B:B,A1750,Anlagenbewegungsdaten_AV!C:C),3)</f>
        <v>0</v>
      </c>
      <c r="N1750" s="328">
        <f>IF(ISBLANK(L1750),ROUND(SUMIF(Anlagenbewegungsdaten_AV!B:B,A1750,Anlagenbewegungsdaten_AV!D:D),2),ROUND(M1750*L1750%,2))</f>
        <v>0</v>
      </c>
      <c r="O1750" s="328">
        <f>ROUND(N1750-SUMIF(Anlagenbewegungsdaten_AV!B:B,A1750,Anlagenbewegungsdaten_AV!D:D),3)</f>
        <v>0</v>
      </c>
    </row>
    <row r="1751" spans="1:15" ht="15" customHeight="1" x14ac:dyDescent="0.25">
      <c r="A1751" s="261" t="s">
        <v>491</v>
      </c>
      <c r="B1751" s="172" t="s">
        <v>2108</v>
      </c>
      <c r="C1751" s="172" t="s">
        <v>4045</v>
      </c>
      <c r="D1751" s="172" t="s">
        <v>1650</v>
      </c>
      <c r="E1751" s="172" t="s">
        <v>1560</v>
      </c>
      <c r="F1751" s="287">
        <v>22.6</v>
      </c>
      <c r="G1751" s="331">
        <f>ROUND(SUMIF(Anlagenbewegungsdaten!B:B,A1751,Anlagenbewegungsdaten!C:C),3)</f>
        <v>0</v>
      </c>
      <c r="H1751" s="332">
        <f>IF(ISBLANK(F1751),ROUND(SUMIF(Anlagenbewegungsdaten!B:B,A1751,Anlagenbewegungsdaten!D:D),2),ROUND(G1751*F1751%,2))</f>
        <v>0</v>
      </c>
      <c r="I1751" s="332">
        <f>ROUND((H1751-SUMIF(Anlagenbewegungsdaten!$B:$B,A1751,Anlagenbewegungsdaten!D:D)),3)</f>
        <v>0</v>
      </c>
      <c r="J1751" s="333" t="s">
        <v>5179</v>
      </c>
      <c r="K1751" s="333" t="s">
        <v>5193</v>
      </c>
      <c r="L1751" s="510">
        <v>18.079999999999998</v>
      </c>
      <c r="M1751" s="330">
        <f>ROUND(SUMIF(Anlagenbewegungsdaten_AV!B:B,A1751,Anlagenbewegungsdaten_AV!C:C),3)</f>
        <v>0</v>
      </c>
      <c r="N1751" s="328">
        <f>IF(ISBLANK(L1751),ROUND(SUMIF(Anlagenbewegungsdaten_AV!B:B,A1751,Anlagenbewegungsdaten_AV!D:D),2),ROUND(M1751*L1751%,2))</f>
        <v>0</v>
      </c>
      <c r="O1751" s="328">
        <f>ROUND(N1751-SUMIF(Anlagenbewegungsdaten_AV!B:B,A1751,Anlagenbewegungsdaten_AV!D:D),3)</f>
        <v>0</v>
      </c>
    </row>
    <row r="1752" spans="1:15" ht="15" customHeight="1" x14ac:dyDescent="0.25">
      <c r="A1752" s="261" t="s">
        <v>492</v>
      </c>
      <c r="B1752" s="172" t="s">
        <v>2108</v>
      </c>
      <c r="C1752" s="172" t="s">
        <v>4045</v>
      </c>
      <c r="D1752" s="172" t="s">
        <v>1652</v>
      </c>
      <c r="E1752" s="172" t="s">
        <v>1563</v>
      </c>
      <c r="F1752" s="287">
        <v>22.6</v>
      </c>
      <c r="G1752" s="331">
        <f>ROUND(SUMIF(Anlagenbewegungsdaten!B:B,A1752,Anlagenbewegungsdaten!C:C),3)</f>
        <v>0</v>
      </c>
      <c r="H1752" s="332">
        <f>IF(ISBLANK(F1752),ROUND(SUMIF(Anlagenbewegungsdaten!B:B,A1752,Anlagenbewegungsdaten!D:D),2),ROUND(G1752*F1752%,2))</f>
        <v>0</v>
      </c>
      <c r="I1752" s="332">
        <f>ROUND((H1752-SUMIF(Anlagenbewegungsdaten!$B:$B,A1752,Anlagenbewegungsdaten!D:D)),3)</f>
        <v>0</v>
      </c>
      <c r="J1752" s="333" t="s">
        <v>5179</v>
      </c>
      <c r="K1752" s="333" t="s">
        <v>5193</v>
      </c>
      <c r="L1752" s="510">
        <v>18.079999999999998</v>
      </c>
      <c r="M1752" s="330">
        <f>ROUND(SUMIF(Anlagenbewegungsdaten_AV!B:B,A1752,Anlagenbewegungsdaten_AV!C:C),3)</f>
        <v>0</v>
      </c>
      <c r="N1752" s="328">
        <f>IF(ISBLANK(L1752),ROUND(SUMIF(Anlagenbewegungsdaten_AV!B:B,A1752,Anlagenbewegungsdaten_AV!D:D),2),ROUND(M1752*L1752%,2))</f>
        <v>0</v>
      </c>
      <c r="O1752" s="328">
        <f>ROUND(N1752-SUMIF(Anlagenbewegungsdaten_AV!B:B,A1752,Anlagenbewegungsdaten_AV!D:D),3)</f>
        <v>0</v>
      </c>
    </row>
    <row r="1753" spans="1:15" ht="15" customHeight="1" x14ac:dyDescent="0.25">
      <c r="A1753" s="261" t="s">
        <v>2876</v>
      </c>
      <c r="B1753" s="172" t="s">
        <v>2108</v>
      </c>
      <c r="C1753" s="172" t="s">
        <v>4045</v>
      </c>
      <c r="D1753" s="172" t="s">
        <v>2620</v>
      </c>
      <c r="E1753" s="172" t="s">
        <v>2576</v>
      </c>
      <c r="F1753" s="287">
        <v>22.57</v>
      </c>
      <c r="G1753" s="331">
        <f>ROUND(SUMIF(Anlagenbewegungsdaten!B:B,A1753,Anlagenbewegungsdaten!C:C),3)</f>
        <v>0</v>
      </c>
      <c r="H1753" s="332">
        <f>IF(ISBLANK(F1753),ROUND(SUMIF(Anlagenbewegungsdaten!B:B,A1753,Anlagenbewegungsdaten!D:D),2),ROUND(G1753*F1753%,2))</f>
        <v>0</v>
      </c>
      <c r="I1753" s="332">
        <f>ROUND((H1753-SUMIF(Anlagenbewegungsdaten!$B:$B,A1753,Anlagenbewegungsdaten!D:D)),3)</f>
        <v>0</v>
      </c>
      <c r="J1753" s="333" t="s">
        <v>5179</v>
      </c>
      <c r="K1753" s="333" t="s">
        <v>5193</v>
      </c>
      <c r="L1753" s="510">
        <v>18.059999999999999</v>
      </c>
      <c r="M1753" s="330">
        <f>ROUND(SUMIF(Anlagenbewegungsdaten_AV!B:B,A1753,Anlagenbewegungsdaten_AV!C:C),3)</f>
        <v>0</v>
      </c>
      <c r="N1753" s="328">
        <f>IF(ISBLANK(L1753),ROUND(SUMIF(Anlagenbewegungsdaten_AV!B:B,A1753,Anlagenbewegungsdaten_AV!D:D),2),ROUND(M1753*L1753%,2))</f>
        <v>0</v>
      </c>
      <c r="O1753" s="328">
        <f>ROUND(N1753-SUMIF(Anlagenbewegungsdaten_AV!B:B,A1753,Anlagenbewegungsdaten_AV!D:D),3)</f>
        <v>0</v>
      </c>
    </row>
    <row r="1754" spans="1:15" ht="15" customHeight="1" x14ac:dyDescent="0.25">
      <c r="A1754" s="261" t="s">
        <v>3620</v>
      </c>
      <c r="B1754" s="172" t="s">
        <v>2108</v>
      </c>
      <c r="C1754" s="172" t="s">
        <v>4045</v>
      </c>
      <c r="D1754" s="172" t="s">
        <v>3364</v>
      </c>
      <c r="E1754" s="172" t="s">
        <v>3320</v>
      </c>
      <c r="F1754" s="287">
        <v>22.54</v>
      </c>
      <c r="G1754" s="331">
        <f>ROUND(SUMIF(Anlagenbewegungsdaten!B:B,A1754,Anlagenbewegungsdaten!C:C),3)</f>
        <v>0</v>
      </c>
      <c r="H1754" s="332">
        <f>IF(ISBLANK(F1754),ROUND(SUMIF(Anlagenbewegungsdaten!B:B,A1754,Anlagenbewegungsdaten!D:D),2),ROUND(G1754*F1754%,2))</f>
        <v>0</v>
      </c>
      <c r="I1754" s="332">
        <f>ROUND((H1754-SUMIF(Anlagenbewegungsdaten!$B:$B,A1754,Anlagenbewegungsdaten!D:D)),3)</f>
        <v>0</v>
      </c>
      <c r="J1754" s="333" t="s">
        <v>5179</v>
      </c>
      <c r="K1754" s="333" t="s">
        <v>5193</v>
      </c>
      <c r="L1754" s="510">
        <v>18.03</v>
      </c>
      <c r="M1754" s="330">
        <f>ROUND(SUMIF(Anlagenbewegungsdaten_AV!B:B,A1754,Anlagenbewegungsdaten_AV!C:C),3)</f>
        <v>0</v>
      </c>
      <c r="N1754" s="328">
        <f>IF(ISBLANK(L1754),ROUND(SUMIF(Anlagenbewegungsdaten_AV!B:B,A1754,Anlagenbewegungsdaten_AV!D:D),2),ROUND(M1754*L1754%,2))</f>
        <v>0</v>
      </c>
      <c r="O1754" s="328">
        <f>ROUND(N1754-SUMIF(Anlagenbewegungsdaten_AV!B:B,A1754,Anlagenbewegungsdaten_AV!D:D),3)</f>
        <v>0</v>
      </c>
    </row>
    <row r="1755" spans="1:15" ht="15" customHeight="1" x14ac:dyDescent="0.25">
      <c r="A1755" s="273" t="s">
        <v>4395</v>
      </c>
      <c r="B1755" s="191" t="s">
        <v>2108</v>
      </c>
      <c r="C1755" s="191" t="s">
        <v>4045</v>
      </c>
      <c r="D1755" s="191" t="s">
        <v>4137</v>
      </c>
      <c r="E1755" s="191" t="s">
        <v>4093</v>
      </c>
      <c r="F1755" s="288">
        <v>22.509999999999998</v>
      </c>
      <c r="G1755" s="331">
        <f>ROUND(SUMIF(Anlagenbewegungsdaten!B:B,A1755,Anlagenbewegungsdaten!C:C),3)</f>
        <v>0</v>
      </c>
      <c r="H1755" s="332">
        <f>IF(ISBLANK(F1755),ROUND(SUMIF(Anlagenbewegungsdaten!B:B,A1755,Anlagenbewegungsdaten!D:D),2),ROUND(G1755*F1755%,2))</f>
        <v>0</v>
      </c>
      <c r="I1755" s="332">
        <f>ROUND((H1755-SUMIF(Anlagenbewegungsdaten!$B:$B,A1755,Anlagenbewegungsdaten!D:D)),3)</f>
        <v>0</v>
      </c>
      <c r="J1755" s="333" t="s">
        <v>5179</v>
      </c>
      <c r="K1755" s="333" t="s">
        <v>5193</v>
      </c>
      <c r="L1755" s="510">
        <v>18.010000000000002</v>
      </c>
      <c r="M1755" s="330">
        <f>ROUND(SUMIF(Anlagenbewegungsdaten_AV!B:B,A1755,Anlagenbewegungsdaten_AV!C:C),3)</f>
        <v>0</v>
      </c>
      <c r="N1755" s="328">
        <f>IF(ISBLANK(L1755),ROUND(SUMIF(Anlagenbewegungsdaten_AV!B:B,A1755,Anlagenbewegungsdaten_AV!D:D),2),ROUND(M1755*L1755%,2))</f>
        <v>0</v>
      </c>
      <c r="O1755" s="328">
        <f>ROUND(N1755-SUMIF(Anlagenbewegungsdaten_AV!B:B,A1755,Anlagenbewegungsdaten_AV!D:D),3)</f>
        <v>0</v>
      </c>
    </row>
    <row r="1756" spans="1:15" ht="15" customHeight="1" x14ac:dyDescent="0.25">
      <c r="A1756" s="261" t="s">
        <v>493</v>
      </c>
      <c r="B1756" s="172" t="s">
        <v>2108</v>
      </c>
      <c r="C1756" s="172" t="s">
        <v>4045</v>
      </c>
      <c r="D1756" s="172" t="s">
        <v>1654</v>
      </c>
      <c r="E1756" s="172" t="s">
        <v>2483</v>
      </c>
      <c r="F1756" s="287">
        <v>20.6</v>
      </c>
      <c r="G1756" s="331">
        <f>ROUND(SUMIF(Anlagenbewegungsdaten!B:B,A1756,Anlagenbewegungsdaten!C:C),3)</f>
        <v>0</v>
      </c>
      <c r="H1756" s="332">
        <f>IF(ISBLANK(F1756),ROUND(SUMIF(Anlagenbewegungsdaten!B:B,A1756,Anlagenbewegungsdaten!D:D),2),ROUND(G1756*F1756%,2))</f>
        <v>0</v>
      </c>
      <c r="I1756" s="332">
        <f>ROUND((H1756-SUMIF(Anlagenbewegungsdaten!$B:$B,A1756,Anlagenbewegungsdaten!D:D)),3)</f>
        <v>0</v>
      </c>
      <c r="J1756" s="333" t="s">
        <v>5179</v>
      </c>
      <c r="K1756" s="333" t="s">
        <v>5193</v>
      </c>
      <c r="L1756" s="510">
        <v>16.48</v>
      </c>
      <c r="M1756" s="330">
        <f>ROUND(SUMIF(Anlagenbewegungsdaten_AV!B:B,A1756,Anlagenbewegungsdaten_AV!C:C),3)</f>
        <v>0</v>
      </c>
      <c r="N1756" s="328">
        <f>IF(ISBLANK(L1756),ROUND(SUMIF(Anlagenbewegungsdaten_AV!B:B,A1756,Anlagenbewegungsdaten_AV!D:D),2),ROUND(M1756*L1756%,2))</f>
        <v>0</v>
      </c>
      <c r="O1756" s="328">
        <f>ROUND(N1756-SUMIF(Anlagenbewegungsdaten_AV!B:B,A1756,Anlagenbewegungsdaten_AV!D:D),3)</f>
        <v>0</v>
      </c>
    </row>
    <row r="1757" spans="1:15" ht="15" customHeight="1" x14ac:dyDescent="0.25">
      <c r="A1757" s="261" t="s">
        <v>494</v>
      </c>
      <c r="B1757" s="172" t="s">
        <v>2108</v>
      </c>
      <c r="C1757" s="172" t="s">
        <v>4045</v>
      </c>
      <c r="D1757" s="172" t="s">
        <v>1827</v>
      </c>
      <c r="E1757" s="172" t="s">
        <v>2486</v>
      </c>
      <c r="F1757" s="287">
        <v>22.6</v>
      </c>
      <c r="G1757" s="331">
        <f>ROUND(SUMIF(Anlagenbewegungsdaten!B:B,A1757,Anlagenbewegungsdaten!C:C),3)</f>
        <v>0</v>
      </c>
      <c r="H1757" s="332">
        <f>IF(ISBLANK(F1757),ROUND(SUMIF(Anlagenbewegungsdaten!B:B,A1757,Anlagenbewegungsdaten!D:D),2),ROUND(G1757*F1757%,2))</f>
        <v>0</v>
      </c>
      <c r="I1757" s="332">
        <f>ROUND((H1757-SUMIF(Anlagenbewegungsdaten!$B:$B,A1757,Anlagenbewegungsdaten!D:D)),3)</f>
        <v>0</v>
      </c>
      <c r="J1757" s="333" t="s">
        <v>5179</v>
      </c>
      <c r="K1757" s="333" t="s">
        <v>5193</v>
      </c>
      <c r="L1757" s="510">
        <v>18.079999999999998</v>
      </c>
      <c r="M1757" s="330">
        <f>ROUND(SUMIF(Anlagenbewegungsdaten_AV!B:B,A1757,Anlagenbewegungsdaten_AV!C:C),3)</f>
        <v>0</v>
      </c>
      <c r="N1757" s="328">
        <f>IF(ISBLANK(L1757),ROUND(SUMIF(Anlagenbewegungsdaten_AV!B:B,A1757,Anlagenbewegungsdaten_AV!D:D),2),ROUND(M1757*L1757%,2))</f>
        <v>0</v>
      </c>
      <c r="O1757" s="328">
        <f>ROUND(N1757-SUMIF(Anlagenbewegungsdaten_AV!B:B,A1757,Anlagenbewegungsdaten_AV!D:D),3)</f>
        <v>0</v>
      </c>
    </row>
    <row r="1758" spans="1:15" ht="15" customHeight="1" x14ac:dyDescent="0.25">
      <c r="A1758" s="261" t="s">
        <v>495</v>
      </c>
      <c r="B1758" s="172" t="s">
        <v>2108</v>
      </c>
      <c r="C1758" s="172" t="s">
        <v>4045</v>
      </c>
      <c r="D1758" s="182" t="s">
        <v>1656</v>
      </c>
      <c r="E1758" s="172" t="s">
        <v>1560</v>
      </c>
      <c r="F1758" s="287">
        <v>23.6</v>
      </c>
      <c r="G1758" s="331">
        <f>ROUND(SUMIF(Anlagenbewegungsdaten!B:B,A1758,Anlagenbewegungsdaten!C:C),3)</f>
        <v>0</v>
      </c>
      <c r="H1758" s="332">
        <f>IF(ISBLANK(F1758),ROUND(SUMIF(Anlagenbewegungsdaten!B:B,A1758,Anlagenbewegungsdaten!D:D),2),ROUND(G1758*F1758%,2))</f>
        <v>0</v>
      </c>
      <c r="I1758" s="332">
        <f>ROUND((H1758-SUMIF(Anlagenbewegungsdaten!$B:$B,A1758,Anlagenbewegungsdaten!D:D)),3)</f>
        <v>0</v>
      </c>
      <c r="J1758" s="333" t="s">
        <v>5179</v>
      </c>
      <c r="K1758" s="333" t="s">
        <v>5193</v>
      </c>
      <c r="L1758" s="510">
        <v>18.88</v>
      </c>
      <c r="M1758" s="330">
        <f>ROUND(SUMIF(Anlagenbewegungsdaten_AV!B:B,A1758,Anlagenbewegungsdaten_AV!C:C),3)</f>
        <v>0</v>
      </c>
      <c r="N1758" s="328">
        <f>IF(ISBLANK(L1758),ROUND(SUMIF(Anlagenbewegungsdaten_AV!B:B,A1758,Anlagenbewegungsdaten_AV!D:D),2),ROUND(M1758*L1758%,2))</f>
        <v>0</v>
      </c>
      <c r="O1758" s="328">
        <f>ROUND(N1758-SUMIF(Anlagenbewegungsdaten_AV!B:B,A1758,Anlagenbewegungsdaten_AV!D:D),3)</f>
        <v>0</v>
      </c>
    </row>
    <row r="1759" spans="1:15" ht="15" customHeight="1" x14ac:dyDescent="0.25">
      <c r="A1759" s="261" t="s">
        <v>496</v>
      </c>
      <c r="B1759" s="172" t="s">
        <v>2108</v>
      </c>
      <c r="C1759" s="172" t="s">
        <v>4045</v>
      </c>
      <c r="D1759" s="172" t="s">
        <v>1658</v>
      </c>
      <c r="E1759" s="172" t="s">
        <v>1563</v>
      </c>
      <c r="F1759" s="287">
        <v>23.6</v>
      </c>
      <c r="G1759" s="331">
        <f>ROUND(SUMIF(Anlagenbewegungsdaten!B:B,A1759,Anlagenbewegungsdaten!C:C),3)</f>
        <v>0</v>
      </c>
      <c r="H1759" s="332">
        <f>IF(ISBLANK(F1759),ROUND(SUMIF(Anlagenbewegungsdaten!B:B,A1759,Anlagenbewegungsdaten!D:D),2),ROUND(G1759*F1759%,2))</f>
        <v>0</v>
      </c>
      <c r="I1759" s="332">
        <f>ROUND((H1759-SUMIF(Anlagenbewegungsdaten!$B:$B,A1759,Anlagenbewegungsdaten!D:D)),3)</f>
        <v>0</v>
      </c>
      <c r="J1759" s="333" t="s">
        <v>5179</v>
      </c>
      <c r="K1759" s="333" t="s">
        <v>5193</v>
      </c>
      <c r="L1759" s="510">
        <v>18.88</v>
      </c>
      <c r="M1759" s="330">
        <f>ROUND(SUMIF(Anlagenbewegungsdaten_AV!B:B,A1759,Anlagenbewegungsdaten_AV!C:C),3)</f>
        <v>0</v>
      </c>
      <c r="N1759" s="328">
        <f>IF(ISBLANK(L1759),ROUND(SUMIF(Anlagenbewegungsdaten_AV!B:B,A1759,Anlagenbewegungsdaten_AV!D:D),2),ROUND(M1759*L1759%,2))</f>
        <v>0</v>
      </c>
      <c r="O1759" s="328">
        <f>ROUND(N1759-SUMIF(Anlagenbewegungsdaten_AV!B:B,A1759,Anlagenbewegungsdaten_AV!D:D),3)</f>
        <v>0</v>
      </c>
    </row>
    <row r="1760" spans="1:15" ht="15" customHeight="1" x14ac:dyDescent="0.25">
      <c r="A1760" s="261" t="s">
        <v>2877</v>
      </c>
      <c r="B1760" s="172" t="s">
        <v>2108</v>
      </c>
      <c r="C1760" s="172" t="s">
        <v>4045</v>
      </c>
      <c r="D1760" s="172" t="s">
        <v>2622</v>
      </c>
      <c r="E1760" s="172" t="s">
        <v>2576</v>
      </c>
      <c r="F1760" s="287">
        <v>23.57</v>
      </c>
      <c r="G1760" s="331">
        <f>ROUND(SUMIF(Anlagenbewegungsdaten!B:B,A1760,Anlagenbewegungsdaten!C:C),3)</f>
        <v>0</v>
      </c>
      <c r="H1760" s="332">
        <f>IF(ISBLANK(F1760),ROUND(SUMIF(Anlagenbewegungsdaten!B:B,A1760,Anlagenbewegungsdaten!D:D),2),ROUND(G1760*F1760%,2))</f>
        <v>0</v>
      </c>
      <c r="I1760" s="332">
        <f>ROUND((H1760-SUMIF(Anlagenbewegungsdaten!$B:$B,A1760,Anlagenbewegungsdaten!D:D)),3)</f>
        <v>0</v>
      </c>
      <c r="J1760" s="333" t="s">
        <v>5179</v>
      </c>
      <c r="K1760" s="333" t="s">
        <v>5193</v>
      </c>
      <c r="L1760" s="510">
        <v>18.86</v>
      </c>
      <c r="M1760" s="330">
        <f>ROUND(SUMIF(Anlagenbewegungsdaten_AV!B:B,A1760,Anlagenbewegungsdaten_AV!C:C),3)</f>
        <v>0</v>
      </c>
      <c r="N1760" s="328">
        <f>IF(ISBLANK(L1760),ROUND(SUMIF(Anlagenbewegungsdaten_AV!B:B,A1760,Anlagenbewegungsdaten_AV!D:D),2),ROUND(M1760*L1760%,2))</f>
        <v>0</v>
      </c>
      <c r="O1760" s="328">
        <f>ROUND(N1760-SUMIF(Anlagenbewegungsdaten_AV!B:B,A1760,Anlagenbewegungsdaten_AV!D:D),3)</f>
        <v>0</v>
      </c>
    </row>
    <row r="1761" spans="1:15" ht="15" customHeight="1" x14ac:dyDescent="0.25">
      <c r="A1761" s="261" t="s">
        <v>3621</v>
      </c>
      <c r="B1761" s="172" t="s">
        <v>2108</v>
      </c>
      <c r="C1761" s="172" t="s">
        <v>4045</v>
      </c>
      <c r="D1761" s="172" t="s">
        <v>3366</v>
      </c>
      <c r="E1761" s="172" t="s">
        <v>3320</v>
      </c>
      <c r="F1761" s="287">
        <v>23.54</v>
      </c>
      <c r="G1761" s="331">
        <f>ROUND(SUMIF(Anlagenbewegungsdaten!B:B,A1761,Anlagenbewegungsdaten!C:C),3)</f>
        <v>0</v>
      </c>
      <c r="H1761" s="332">
        <f>IF(ISBLANK(F1761),ROUND(SUMIF(Anlagenbewegungsdaten!B:B,A1761,Anlagenbewegungsdaten!D:D),2),ROUND(G1761*F1761%,2))</f>
        <v>0</v>
      </c>
      <c r="I1761" s="332">
        <f>ROUND((H1761-SUMIF(Anlagenbewegungsdaten!$B:$B,A1761,Anlagenbewegungsdaten!D:D)),3)</f>
        <v>0</v>
      </c>
      <c r="J1761" s="333" t="s">
        <v>5179</v>
      </c>
      <c r="K1761" s="333" t="s">
        <v>5193</v>
      </c>
      <c r="L1761" s="510">
        <v>18.829999999999998</v>
      </c>
      <c r="M1761" s="330">
        <f>ROUND(SUMIF(Anlagenbewegungsdaten_AV!B:B,A1761,Anlagenbewegungsdaten_AV!C:C),3)</f>
        <v>0</v>
      </c>
      <c r="N1761" s="328">
        <f>IF(ISBLANK(L1761),ROUND(SUMIF(Anlagenbewegungsdaten_AV!B:B,A1761,Anlagenbewegungsdaten_AV!D:D),2),ROUND(M1761*L1761%,2))</f>
        <v>0</v>
      </c>
      <c r="O1761" s="328">
        <f>ROUND(N1761-SUMIF(Anlagenbewegungsdaten_AV!B:B,A1761,Anlagenbewegungsdaten_AV!D:D),3)</f>
        <v>0</v>
      </c>
    </row>
    <row r="1762" spans="1:15" ht="15" customHeight="1" x14ac:dyDescent="0.25">
      <c r="A1762" s="273" t="s">
        <v>4396</v>
      </c>
      <c r="B1762" s="191" t="s">
        <v>2108</v>
      </c>
      <c r="C1762" s="191" t="s">
        <v>4045</v>
      </c>
      <c r="D1762" s="191" t="s">
        <v>4139</v>
      </c>
      <c r="E1762" s="191" t="s">
        <v>4093</v>
      </c>
      <c r="F1762" s="288">
        <v>23.509999999999998</v>
      </c>
      <c r="G1762" s="331">
        <f>ROUND(SUMIF(Anlagenbewegungsdaten!B:B,A1762,Anlagenbewegungsdaten!C:C),3)</f>
        <v>0</v>
      </c>
      <c r="H1762" s="332">
        <f>IF(ISBLANK(F1762),ROUND(SUMIF(Anlagenbewegungsdaten!B:B,A1762,Anlagenbewegungsdaten!D:D),2),ROUND(G1762*F1762%,2))</f>
        <v>0</v>
      </c>
      <c r="I1762" s="332">
        <f>ROUND((H1762-SUMIF(Anlagenbewegungsdaten!$B:$B,A1762,Anlagenbewegungsdaten!D:D)),3)</f>
        <v>0</v>
      </c>
      <c r="J1762" s="333" t="s">
        <v>5179</v>
      </c>
      <c r="K1762" s="333" t="s">
        <v>5193</v>
      </c>
      <c r="L1762" s="510">
        <v>18.809999999999999</v>
      </c>
      <c r="M1762" s="330">
        <f>ROUND(SUMIF(Anlagenbewegungsdaten_AV!B:B,A1762,Anlagenbewegungsdaten_AV!C:C),3)</f>
        <v>0</v>
      </c>
      <c r="N1762" s="328">
        <f>IF(ISBLANK(L1762),ROUND(SUMIF(Anlagenbewegungsdaten_AV!B:B,A1762,Anlagenbewegungsdaten_AV!D:D),2),ROUND(M1762*L1762%,2))</f>
        <v>0</v>
      </c>
      <c r="O1762" s="328">
        <f>ROUND(N1762-SUMIF(Anlagenbewegungsdaten_AV!B:B,A1762,Anlagenbewegungsdaten_AV!D:D),3)</f>
        <v>0</v>
      </c>
    </row>
    <row r="1763" spans="1:15" ht="15" customHeight="1" x14ac:dyDescent="0.25">
      <c r="A1763" s="260" t="s">
        <v>713</v>
      </c>
      <c r="B1763" s="165" t="s">
        <v>2108</v>
      </c>
      <c r="C1763" s="166" t="s">
        <v>4045</v>
      </c>
      <c r="D1763" s="165" t="s">
        <v>2506</v>
      </c>
      <c r="E1763" s="165" t="s">
        <v>2483</v>
      </c>
      <c r="F1763" s="180">
        <v>11.6</v>
      </c>
      <c r="G1763" s="331">
        <f>ROUND(SUMIF(Anlagenbewegungsdaten!B:B,A1763,Anlagenbewegungsdaten!C:C),3)</f>
        <v>0</v>
      </c>
      <c r="H1763" s="332">
        <f>IF(ISBLANK(F1763),ROUND(SUMIF(Anlagenbewegungsdaten!B:B,A1763,Anlagenbewegungsdaten!D:D),2),ROUND(G1763*F1763%,2))</f>
        <v>0</v>
      </c>
      <c r="I1763" s="332">
        <f>ROUND((H1763-SUMIF(Anlagenbewegungsdaten!$B:$B,A1763,Anlagenbewegungsdaten!D:D)),3)</f>
        <v>0</v>
      </c>
      <c r="J1763" s="333" t="s">
        <v>5179</v>
      </c>
      <c r="K1763" s="333" t="s">
        <v>5193</v>
      </c>
      <c r="L1763" s="510">
        <v>9.2799999999999994</v>
      </c>
      <c r="M1763" s="330">
        <f>ROUND(SUMIF(Anlagenbewegungsdaten_AV!B:B,A1763,Anlagenbewegungsdaten_AV!C:C),3)</f>
        <v>0</v>
      </c>
      <c r="N1763" s="328">
        <f>IF(ISBLANK(L1763),ROUND(SUMIF(Anlagenbewegungsdaten_AV!B:B,A1763,Anlagenbewegungsdaten_AV!D:D),2),ROUND(M1763*L1763%,2))</f>
        <v>0</v>
      </c>
      <c r="O1763" s="328">
        <f>ROUND(N1763-SUMIF(Anlagenbewegungsdaten_AV!B:B,A1763,Anlagenbewegungsdaten_AV!D:D),3)</f>
        <v>0</v>
      </c>
    </row>
    <row r="1764" spans="1:15" ht="15" customHeight="1" x14ac:dyDescent="0.25">
      <c r="A1764" s="260" t="s">
        <v>714</v>
      </c>
      <c r="B1764" s="165" t="s">
        <v>2108</v>
      </c>
      <c r="C1764" s="166" t="s">
        <v>4045</v>
      </c>
      <c r="D1764" s="177" t="s">
        <v>1830</v>
      </c>
      <c r="E1764" s="165" t="s">
        <v>2486</v>
      </c>
      <c r="F1764" s="180">
        <v>13.6</v>
      </c>
      <c r="G1764" s="331">
        <f>ROUND(SUMIF(Anlagenbewegungsdaten!B:B,A1764,Anlagenbewegungsdaten!C:C),3)</f>
        <v>0</v>
      </c>
      <c r="H1764" s="332">
        <f>IF(ISBLANK(F1764),ROUND(SUMIF(Anlagenbewegungsdaten!B:B,A1764,Anlagenbewegungsdaten!D:D),2),ROUND(G1764*F1764%,2))</f>
        <v>0</v>
      </c>
      <c r="I1764" s="332">
        <f>ROUND((H1764-SUMIF(Anlagenbewegungsdaten!$B:$B,A1764,Anlagenbewegungsdaten!D:D)),3)</f>
        <v>0</v>
      </c>
      <c r="J1764" s="333" t="s">
        <v>5179</v>
      </c>
      <c r="K1764" s="333" t="s">
        <v>5193</v>
      </c>
      <c r="L1764" s="510">
        <v>10.88</v>
      </c>
      <c r="M1764" s="330">
        <f>ROUND(SUMIF(Anlagenbewegungsdaten_AV!B:B,A1764,Anlagenbewegungsdaten_AV!C:C),3)</f>
        <v>0</v>
      </c>
      <c r="N1764" s="328">
        <f>IF(ISBLANK(L1764),ROUND(SUMIF(Anlagenbewegungsdaten_AV!B:B,A1764,Anlagenbewegungsdaten_AV!D:D),2),ROUND(M1764*L1764%,2))</f>
        <v>0</v>
      </c>
      <c r="O1764" s="328">
        <f>ROUND(N1764-SUMIF(Anlagenbewegungsdaten_AV!B:B,A1764,Anlagenbewegungsdaten_AV!D:D),3)</f>
        <v>0</v>
      </c>
    </row>
    <row r="1765" spans="1:15" ht="15" customHeight="1" x14ac:dyDescent="0.25">
      <c r="A1765" s="261" t="s">
        <v>497</v>
      </c>
      <c r="B1765" s="171" t="s">
        <v>2108</v>
      </c>
      <c r="C1765" s="172" t="s">
        <v>4045</v>
      </c>
      <c r="D1765" s="172" t="s">
        <v>1832</v>
      </c>
      <c r="E1765" s="172" t="s">
        <v>1560</v>
      </c>
      <c r="F1765" s="287">
        <v>14.6</v>
      </c>
      <c r="G1765" s="331">
        <f>ROUND(SUMIF(Anlagenbewegungsdaten!B:B,A1765,Anlagenbewegungsdaten!C:C),3)</f>
        <v>0</v>
      </c>
      <c r="H1765" s="332">
        <f>IF(ISBLANK(F1765),ROUND(SUMIF(Anlagenbewegungsdaten!B:B,A1765,Anlagenbewegungsdaten!D:D),2),ROUND(G1765*F1765%,2))</f>
        <v>0</v>
      </c>
      <c r="I1765" s="332">
        <f>ROUND((H1765-SUMIF(Anlagenbewegungsdaten!$B:$B,A1765,Anlagenbewegungsdaten!D:D)),3)</f>
        <v>0</v>
      </c>
      <c r="J1765" s="333" t="s">
        <v>5179</v>
      </c>
      <c r="K1765" s="333" t="s">
        <v>5193</v>
      </c>
      <c r="L1765" s="510">
        <v>11.68</v>
      </c>
      <c r="M1765" s="330">
        <f>ROUND(SUMIF(Anlagenbewegungsdaten_AV!B:B,A1765,Anlagenbewegungsdaten_AV!C:C),3)</f>
        <v>0</v>
      </c>
      <c r="N1765" s="328">
        <f>IF(ISBLANK(L1765),ROUND(SUMIF(Anlagenbewegungsdaten_AV!B:B,A1765,Anlagenbewegungsdaten_AV!D:D),2),ROUND(M1765*L1765%,2))</f>
        <v>0</v>
      </c>
      <c r="O1765" s="328">
        <f>ROUND(N1765-SUMIF(Anlagenbewegungsdaten_AV!B:B,A1765,Anlagenbewegungsdaten_AV!D:D),3)</f>
        <v>0</v>
      </c>
    </row>
    <row r="1766" spans="1:15" ht="15" customHeight="1" x14ac:dyDescent="0.25">
      <c r="A1766" s="261" t="s">
        <v>498</v>
      </c>
      <c r="B1766" s="171" t="s">
        <v>2108</v>
      </c>
      <c r="C1766" s="171" t="s">
        <v>4045</v>
      </c>
      <c r="D1766" s="172" t="s">
        <v>1834</v>
      </c>
      <c r="E1766" s="171" t="s">
        <v>1563</v>
      </c>
      <c r="F1766" s="287">
        <v>14.6</v>
      </c>
      <c r="G1766" s="331">
        <f>ROUND(SUMIF(Anlagenbewegungsdaten!B:B,A1766,Anlagenbewegungsdaten!C:C),3)</f>
        <v>0</v>
      </c>
      <c r="H1766" s="332">
        <f>IF(ISBLANK(F1766),ROUND(SUMIF(Anlagenbewegungsdaten!B:B,A1766,Anlagenbewegungsdaten!D:D),2),ROUND(G1766*F1766%,2))</f>
        <v>0</v>
      </c>
      <c r="I1766" s="332">
        <f>ROUND((H1766-SUMIF(Anlagenbewegungsdaten!$B:$B,A1766,Anlagenbewegungsdaten!D:D)),3)</f>
        <v>0</v>
      </c>
      <c r="J1766" s="333" t="s">
        <v>5179</v>
      </c>
      <c r="K1766" s="333" t="s">
        <v>5193</v>
      </c>
      <c r="L1766" s="510">
        <v>11.68</v>
      </c>
      <c r="M1766" s="330">
        <f>ROUND(SUMIF(Anlagenbewegungsdaten_AV!B:B,A1766,Anlagenbewegungsdaten_AV!C:C),3)</f>
        <v>0</v>
      </c>
      <c r="N1766" s="328">
        <f>IF(ISBLANK(L1766),ROUND(SUMIF(Anlagenbewegungsdaten_AV!B:B,A1766,Anlagenbewegungsdaten_AV!D:D),2),ROUND(M1766*L1766%,2))</f>
        <v>0</v>
      </c>
      <c r="O1766" s="328">
        <f>ROUND(N1766-SUMIF(Anlagenbewegungsdaten_AV!B:B,A1766,Anlagenbewegungsdaten_AV!D:D),3)</f>
        <v>0</v>
      </c>
    </row>
    <row r="1767" spans="1:15" ht="15" customHeight="1" x14ac:dyDescent="0.25">
      <c r="A1767" s="261" t="s">
        <v>2878</v>
      </c>
      <c r="B1767" s="171" t="s">
        <v>2108</v>
      </c>
      <c r="C1767" s="171" t="s">
        <v>4045</v>
      </c>
      <c r="D1767" s="172" t="s">
        <v>2750</v>
      </c>
      <c r="E1767" s="172" t="s">
        <v>2576</v>
      </c>
      <c r="F1767" s="287">
        <v>14.57</v>
      </c>
      <c r="G1767" s="331">
        <f>ROUND(SUMIF(Anlagenbewegungsdaten!B:B,A1767,Anlagenbewegungsdaten!C:C),3)</f>
        <v>0</v>
      </c>
      <c r="H1767" s="332">
        <f>IF(ISBLANK(F1767),ROUND(SUMIF(Anlagenbewegungsdaten!B:B,A1767,Anlagenbewegungsdaten!D:D),2),ROUND(G1767*F1767%,2))</f>
        <v>0</v>
      </c>
      <c r="I1767" s="332">
        <f>ROUND((H1767-SUMIF(Anlagenbewegungsdaten!$B:$B,A1767,Anlagenbewegungsdaten!D:D)),3)</f>
        <v>0</v>
      </c>
      <c r="J1767" s="333" t="s">
        <v>5179</v>
      </c>
      <c r="K1767" s="333" t="s">
        <v>5193</v>
      </c>
      <c r="L1767" s="510">
        <v>11.66</v>
      </c>
      <c r="M1767" s="330">
        <f>ROUND(SUMIF(Anlagenbewegungsdaten_AV!B:B,A1767,Anlagenbewegungsdaten_AV!C:C),3)</f>
        <v>0</v>
      </c>
      <c r="N1767" s="328">
        <f>IF(ISBLANK(L1767),ROUND(SUMIF(Anlagenbewegungsdaten_AV!B:B,A1767,Anlagenbewegungsdaten_AV!D:D),2),ROUND(M1767*L1767%,2))</f>
        <v>0</v>
      </c>
      <c r="O1767" s="328">
        <f>ROUND(N1767-SUMIF(Anlagenbewegungsdaten_AV!B:B,A1767,Anlagenbewegungsdaten_AV!D:D),3)</f>
        <v>0</v>
      </c>
    </row>
    <row r="1768" spans="1:15" ht="15" customHeight="1" x14ac:dyDescent="0.25">
      <c r="A1768" s="261" t="s">
        <v>3622</v>
      </c>
      <c r="B1768" s="171" t="s">
        <v>2108</v>
      </c>
      <c r="C1768" s="171" t="s">
        <v>4045</v>
      </c>
      <c r="D1768" s="172" t="s">
        <v>3494</v>
      </c>
      <c r="E1768" s="172" t="s">
        <v>3320</v>
      </c>
      <c r="F1768" s="287">
        <v>14.54</v>
      </c>
      <c r="G1768" s="331">
        <f>ROUND(SUMIF(Anlagenbewegungsdaten!B:B,A1768,Anlagenbewegungsdaten!C:C),3)</f>
        <v>0</v>
      </c>
      <c r="H1768" s="332">
        <f>IF(ISBLANK(F1768),ROUND(SUMIF(Anlagenbewegungsdaten!B:B,A1768,Anlagenbewegungsdaten!D:D),2),ROUND(G1768*F1768%,2))</f>
        <v>0</v>
      </c>
      <c r="I1768" s="332">
        <f>ROUND((H1768-SUMIF(Anlagenbewegungsdaten!$B:$B,A1768,Anlagenbewegungsdaten!D:D)),3)</f>
        <v>0</v>
      </c>
      <c r="J1768" s="333" t="s">
        <v>5179</v>
      </c>
      <c r="K1768" s="333" t="s">
        <v>5193</v>
      </c>
      <c r="L1768" s="510">
        <v>11.63</v>
      </c>
      <c r="M1768" s="330">
        <f>ROUND(SUMIF(Anlagenbewegungsdaten_AV!B:B,A1768,Anlagenbewegungsdaten_AV!C:C),3)</f>
        <v>0</v>
      </c>
      <c r="N1768" s="328">
        <f>IF(ISBLANK(L1768),ROUND(SUMIF(Anlagenbewegungsdaten_AV!B:B,A1768,Anlagenbewegungsdaten_AV!D:D),2),ROUND(M1768*L1768%,2))</f>
        <v>0</v>
      </c>
      <c r="O1768" s="328">
        <f>ROUND(N1768-SUMIF(Anlagenbewegungsdaten_AV!B:B,A1768,Anlagenbewegungsdaten_AV!D:D),3)</f>
        <v>0</v>
      </c>
    </row>
    <row r="1769" spans="1:15" ht="15" customHeight="1" x14ac:dyDescent="0.25">
      <c r="A1769" s="273" t="s">
        <v>4397</v>
      </c>
      <c r="B1769" s="192" t="s">
        <v>2108</v>
      </c>
      <c r="C1769" s="192" t="s">
        <v>4045</v>
      </c>
      <c r="D1769" s="191" t="s">
        <v>4268</v>
      </c>
      <c r="E1769" s="191" t="s">
        <v>4093</v>
      </c>
      <c r="F1769" s="288">
        <v>14.51</v>
      </c>
      <c r="G1769" s="331">
        <f>ROUND(SUMIF(Anlagenbewegungsdaten!B:B,A1769,Anlagenbewegungsdaten!C:C),3)</f>
        <v>0</v>
      </c>
      <c r="H1769" s="332">
        <f>IF(ISBLANK(F1769),ROUND(SUMIF(Anlagenbewegungsdaten!B:B,A1769,Anlagenbewegungsdaten!D:D),2),ROUND(G1769*F1769%,2))</f>
        <v>0</v>
      </c>
      <c r="I1769" s="332">
        <f>ROUND((H1769-SUMIF(Anlagenbewegungsdaten!$B:$B,A1769,Anlagenbewegungsdaten!D:D)),3)</f>
        <v>0</v>
      </c>
      <c r="J1769" s="333" t="s">
        <v>5179</v>
      </c>
      <c r="K1769" s="333" t="s">
        <v>5193</v>
      </c>
      <c r="L1769" s="510">
        <v>11.61</v>
      </c>
      <c r="M1769" s="330">
        <f>ROUND(SUMIF(Anlagenbewegungsdaten_AV!B:B,A1769,Anlagenbewegungsdaten_AV!C:C),3)</f>
        <v>0</v>
      </c>
      <c r="N1769" s="328">
        <f>IF(ISBLANK(L1769),ROUND(SUMIF(Anlagenbewegungsdaten_AV!B:B,A1769,Anlagenbewegungsdaten_AV!D:D),2),ROUND(M1769*L1769%,2))</f>
        <v>0</v>
      </c>
      <c r="O1769" s="328">
        <f>ROUND(N1769-SUMIF(Anlagenbewegungsdaten_AV!B:B,A1769,Anlagenbewegungsdaten_AV!D:D),3)</f>
        <v>0</v>
      </c>
    </row>
    <row r="1770" spans="1:15" ht="15" customHeight="1" x14ac:dyDescent="0.25">
      <c r="A1770" s="261" t="s">
        <v>499</v>
      </c>
      <c r="B1770" s="171" t="s">
        <v>2108</v>
      </c>
      <c r="C1770" s="171" t="s">
        <v>4045</v>
      </c>
      <c r="D1770" s="172" t="s">
        <v>1836</v>
      </c>
      <c r="E1770" s="171" t="s">
        <v>2483</v>
      </c>
      <c r="F1770" s="287">
        <v>12.6</v>
      </c>
      <c r="G1770" s="331">
        <f>ROUND(SUMIF(Anlagenbewegungsdaten!B:B,A1770,Anlagenbewegungsdaten!C:C),3)</f>
        <v>0</v>
      </c>
      <c r="H1770" s="332">
        <f>IF(ISBLANK(F1770),ROUND(SUMIF(Anlagenbewegungsdaten!B:B,A1770,Anlagenbewegungsdaten!D:D),2),ROUND(G1770*F1770%,2))</f>
        <v>0</v>
      </c>
      <c r="I1770" s="332">
        <f>ROUND((H1770-SUMIF(Anlagenbewegungsdaten!$B:$B,A1770,Anlagenbewegungsdaten!D:D)),3)</f>
        <v>0</v>
      </c>
      <c r="J1770" s="333" t="s">
        <v>5179</v>
      </c>
      <c r="K1770" s="333" t="s">
        <v>5193</v>
      </c>
      <c r="L1770" s="510">
        <v>10.08</v>
      </c>
      <c r="M1770" s="330">
        <f>ROUND(SUMIF(Anlagenbewegungsdaten_AV!B:B,A1770,Anlagenbewegungsdaten_AV!C:C),3)</f>
        <v>0</v>
      </c>
      <c r="N1770" s="328">
        <f>IF(ISBLANK(L1770),ROUND(SUMIF(Anlagenbewegungsdaten_AV!B:B,A1770,Anlagenbewegungsdaten_AV!D:D),2),ROUND(M1770*L1770%,2))</f>
        <v>0</v>
      </c>
      <c r="O1770" s="328">
        <f>ROUND(N1770-SUMIF(Anlagenbewegungsdaten_AV!B:B,A1770,Anlagenbewegungsdaten_AV!D:D),3)</f>
        <v>0</v>
      </c>
    </row>
    <row r="1771" spans="1:15" ht="15" customHeight="1" x14ac:dyDescent="0.25">
      <c r="A1771" s="261" t="s">
        <v>500</v>
      </c>
      <c r="B1771" s="171" t="s">
        <v>2108</v>
      </c>
      <c r="C1771" s="171" t="s">
        <v>4045</v>
      </c>
      <c r="D1771" s="172" t="s">
        <v>1838</v>
      </c>
      <c r="E1771" s="171" t="s">
        <v>2486</v>
      </c>
      <c r="F1771" s="287">
        <v>14.6</v>
      </c>
      <c r="G1771" s="331">
        <f>ROUND(SUMIF(Anlagenbewegungsdaten!B:B,A1771,Anlagenbewegungsdaten!C:C),3)</f>
        <v>0</v>
      </c>
      <c r="H1771" s="332">
        <f>IF(ISBLANK(F1771),ROUND(SUMIF(Anlagenbewegungsdaten!B:B,A1771,Anlagenbewegungsdaten!D:D),2),ROUND(G1771*F1771%,2))</f>
        <v>0</v>
      </c>
      <c r="I1771" s="332">
        <f>ROUND((H1771-SUMIF(Anlagenbewegungsdaten!$B:$B,A1771,Anlagenbewegungsdaten!D:D)),3)</f>
        <v>0</v>
      </c>
      <c r="J1771" s="333" t="s">
        <v>5179</v>
      </c>
      <c r="K1771" s="333" t="s">
        <v>5193</v>
      </c>
      <c r="L1771" s="510">
        <v>11.68</v>
      </c>
      <c r="M1771" s="330">
        <f>ROUND(SUMIF(Anlagenbewegungsdaten_AV!B:B,A1771,Anlagenbewegungsdaten_AV!C:C),3)</f>
        <v>0</v>
      </c>
      <c r="N1771" s="328">
        <f>IF(ISBLANK(L1771),ROUND(SUMIF(Anlagenbewegungsdaten_AV!B:B,A1771,Anlagenbewegungsdaten_AV!D:D),2),ROUND(M1771*L1771%,2))</f>
        <v>0</v>
      </c>
      <c r="O1771" s="328">
        <f>ROUND(N1771-SUMIF(Anlagenbewegungsdaten_AV!B:B,A1771,Anlagenbewegungsdaten_AV!D:D),3)</f>
        <v>0</v>
      </c>
    </row>
    <row r="1772" spans="1:15" ht="15" customHeight="1" x14ac:dyDescent="0.25">
      <c r="A1772" s="261" t="s">
        <v>501</v>
      </c>
      <c r="B1772" s="171" t="s">
        <v>2108</v>
      </c>
      <c r="C1772" s="172" t="s">
        <v>4045</v>
      </c>
      <c r="D1772" s="172" t="s">
        <v>1840</v>
      </c>
      <c r="E1772" s="172" t="s">
        <v>1560</v>
      </c>
      <c r="F1772" s="287">
        <v>15.6</v>
      </c>
      <c r="G1772" s="331">
        <f>ROUND(SUMIF(Anlagenbewegungsdaten!B:B,A1772,Anlagenbewegungsdaten!C:C),3)</f>
        <v>0</v>
      </c>
      <c r="H1772" s="332">
        <f>IF(ISBLANK(F1772),ROUND(SUMIF(Anlagenbewegungsdaten!B:B,A1772,Anlagenbewegungsdaten!D:D),2),ROUND(G1772*F1772%,2))</f>
        <v>0</v>
      </c>
      <c r="I1772" s="332">
        <f>ROUND((H1772-SUMIF(Anlagenbewegungsdaten!$B:$B,A1772,Anlagenbewegungsdaten!D:D)),3)</f>
        <v>0</v>
      </c>
      <c r="J1772" s="333" t="s">
        <v>5179</v>
      </c>
      <c r="K1772" s="333" t="s">
        <v>5193</v>
      </c>
      <c r="L1772" s="510">
        <v>12.48</v>
      </c>
      <c r="M1772" s="330">
        <f>ROUND(SUMIF(Anlagenbewegungsdaten_AV!B:B,A1772,Anlagenbewegungsdaten_AV!C:C),3)</f>
        <v>0</v>
      </c>
      <c r="N1772" s="328">
        <f>IF(ISBLANK(L1772),ROUND(SUMIF(Anlagenbewegungsdaten_AV!B:B,A1772,Anlagenbewegungsdaten_AV!D:D),2),ROUND(M1772*L1772%,2))</f>
        <v>0</v>
      </c>
      <c r="O1772" s="328">
        <f>ROUND(N1772-SUMIF(Anlagenbewegungsdaten_AV!B:B,A1772,Anlagenbewegungsdaten_AV!D:D),3)</f>
        <v>0</v>
      </c>
    </row>
    <row r="1773" spans="1:15" ht="15" customHeight="1" x14ac:dyDescent="0.25">
      <c r="A1773" s="261" t="s">
        <v>502</v>
      </c>
      <c r="B1773" s="171" t="s">
        <v>2108</v>
      </c>
      <c r="C1773" s="171" t="s">
        <v>4045</v>
      </c>
      <c r="D1773" s="172" t="s">
        <v>1842</v>
      </c>
      <c r="E1773" s="171" t="s">
        <v>1563</v>
      </c>
      <c r="F1773" s="287">
        <v>15.6</v>
      </c>
      <c r="G1773" s="331">
        <f>ROUND(SUMIF(Anlagenbewegungsdaten!B:B,A1773,Anlagenbewegungsdaten!C:C),3)</f>
        <v>0</v>
      </c>
      <c r="H1773" s="332">
        <f>IF(ISBLANK(F1773),ROUND(SUMIF(Anlagenbewegungsdaten!B:B,A1773,Anlagenbewegungsdaten!D:D),2),ROUND(G1773*F1773%,2))</f>
        <v>0</v>
      </c>
      <c r="I1773" s="332">
        <f>ROUND((H1773-SUMIF(Anlagenbewegungsdaten!$B:$B,A1773,Anlagenbewegungsdaten!D:D)),3)</f>
        <v>0</v>
      </c>
      <c r="J1773" s="333" t="s">
        <v>5179</v>
      </c>
      <c r="K1773" s="333" t="s">
        <v>5193</v>
      </c>
      <c r="L1773" s="510">
        <v>12.48</v>
      </c>
      <c r="M1773" s="330">
        <f>ROUND(SUMIF(Anlagenbewegungsdaten_AV!B:B,A1773,Anlagenbewegungsdaten_AV!C:C),3)</f>
        <v>0</v>
      </c>
      <c r="N1773" s="328">
        <f>IF(ISBLANK(L1773),ROUND(SUMIF(Anlagenbewegungsdaten_AV!B:B,A1773,Anlagenbewegungsdaten_AV!D:D),2),ROUND(M1773*L1773%,2))</f>
        <v>0</v>
      </c>
      <c r="O1773" s="328">
        <f>ROUND(N1773-SUMIF(Anlagenbewegungsdaten_AV!B:B,A1773,Anlagenbewegungsdaten_AV!D:D),3)</f>
        <v>0</v>
      </c>
    </row>
    <row r="1774" spans="1:15" ht="15" customHeight="1" x14ac:dyDescent="0.25">
      <c r="A1774" s="261" t="s">
        <v>2879</v>
      </c>
      <c r="B1774" s="171" t="s">
        <v>2108</v>
      </c>
      <c r="C1774" s="171" t="s">
        <v>4045</v>
      </c>
      <c r="D1774" s="172" t="s">
        <v>2752</v>
      </c>
      <c r="E1774" s="172" t="s">
        <v>2576</v>
      </c>
      <c r="F1774" s="287">
        <v>15.57</v>
      </c>
      <c r="G1774" s="331">
        <f>ROUND(SUMIF(Anlagenbewegungsdaten!B:B,A1774,Anlagenbewegungsdaten!C:C),3)</f>
        <v>0</v>
      </c>
      <c r="H1774" s="332">
        <f>IF(ISBLANK(F1774),ROUND(SUMIF(Anlagenbewegungsdaten!B:B,A1774,Anlagenbewegungsdaten!D:D),2),ROUND(G1774*F1774%,2))</f>
        <v>0</v>
      </c>
      <c r="I1774" s="332">
        <f>ROUND((H1774-SUMIF(Anlagenbewegungsdaten!$B:$B,A1774,Anlagenbewegungsdaten!D:D)),3)</f>
        <v>0</v>
      </c>
      <c r="J1774" s="333" t="s">
        <v>5179</v>
      </c>
      <c r="K1774" s="333" t="s">
        <v>5193</v>
      </c>
      <c r="L1774" s="510">
        <v>12.46</v>
      </c>
      <c r="M1774" s="330">
        <f>ROUND(SUMIF(Anlagenbewegungsdaten_AV!B:B,A1774,Anlagenbewegungsdaten_AV!C:C),3)</f>
        <v>0</v>
      </c>
      <c r="N1774" s="328">
        <f>IF(ISBLANK(L1774),ROUND(SUMIF(Anlagenbewegungsdaten_AV!B:B,A1774,Anlagenbewegungsdaten_AV!D:D),2),ROUND(M1774*L1774%,2))</f>
        <v>0</v>
      </c>
      <c r="O1774" s="328">
        <f>ROUND(N1774-SUMIF(Anlagenbewegungsdaten_AV!B:B,A1774,Anlagenbewegungsdaten_AV!D:D),3)</f>
        <v>0</v>
      </c>
    </row>
    <row r="1775" spans="1:15" ht="15" customHeight="1" x14ac:dyDescent="0.25">
      <c r="A1775" s="261" t="s">
        <v>3623</v>
      </c>
      <c r="B1775" s="171" t="s">
        <v>2108</v>
      </c>
      <c r="C1775" s="171" t="s">
        <v>4045</v>
      </c>
      <c r="D1775" s="172" t="s">
        <v>3496</v>
      </c>
      <c r="E1775" s="172" t="s">
        <v>3320</v>
      </c>
      <c r="F1775" s="287">
        <v>15.54</v>
      </c>
      <c r="G1775" s="331">
        <f>ROUND(SUMIF(Anlagenbewegungsdaten!B:B,A1775,Anlagenbewegungsdaten!C:C),3)</f>
        <v>0</v>
      </c>
      <c r="H1775" s="332">
        <f>IF(ISBLANK(F1775),ROUND(SUMIF(Anlagenbewegungsdaten!B:B,A1775,Anlagenbewegungsdaten!D:D),2),ROUND(G1775*F1775%,2))</f>
        <v>0</v>
      </c>
      <c r="I1775" s="332">
        <f>ROUND((H1775-SUMIF(Anlagenbewegungsdaten!$B:$B,A1775,Anlagenbewegungsdaten!D:D)),3)</f>
        <v>0</v>
      </c>
      <c r="J1775" s="333" t="s">
        <v>5179</v>
      </c>
      <c r="K1775" s="333" t="s">
        <v>5193</v>
      </c>
      <c r="L1775" s="510">
        <v>12.43</v>
      </c>
      <c r="M1775" s="330">
        <f>ROUND(SUMIF(Anlagenbewegungsdaten_AV!B:B,A1775,Anlagenbewegungsdaten_AV!C:C),3)</f>
        <v>0</v>
      </c>
      <c r="N1775" s="328">
        <f>IF(ISBLANK(L1775),ROUND(SUMIF(Anlagenbewegungsdaten_AV!B:B,A1775,Anlagenbewegungsdaten_AV!D:D),2),ROUND(M1775*L1775%,2))</f>
        <v>0</v>
      </c>
      <c r="O1775" s="328">
        <f>ROUND(N1775-SUMIF(Anlagenbewegungsdaten_AV!B:B,A1775,Anlagenbewegungsdaten_AV!D:D),3)</f>
        <v>0</v>
      </c>
    </row>
    <row r="1776" spans="1:15" ht="15" customHeight="1" x14ac:dyDescent="0.25">
      <c r="A1776" s="273" t="s">
        <v>4398</v>
      </c>
      <c r="B1776" s="192" t="s">
        <v>2108</v>
      </c>
      <c r="C1776" s="192" t="s">
        <v>4045</v>
      </c>
      <c r="D1776" s="191" t="s">
        <v>4270</v>
      </c>
      <c r="E1776" s="191" t="s">
        <v>4093</v>
      </c>
      <c r="F1776" s="288">
        <v>15.51</v>
      </c>
      <c r="G1776" s="331">
        <f>ROUND(SUMIF(Anlagenbewegungsdaten!B:B,A1776,Anlagenbewegungsdaten!C:C),3)</f>
        <v>0</v>
      </c>
      <c r="H1776" s="332">
        <f>IF(ISBLANK(F1776),ROUND(SUMIF(Anlagenbewegungsdaten!B:B,A1776,Anlagenbewegungsdaten!D:D),2),ROUND(G1776*F1776%,2))</f>
        <v>0</v>
      </c>
      <c r="I1776" s="332">
        <f>ROUND((H1776-SUMIF(Anlagenbewegungsdaten!$B:$B,A1776,Anlagenbewegungsdaten!D:D)),3)</f>
        <v>0</v>
      </c>
      <c r="J1776" s="333" t="s">
        <v>5179</v>
      </c>
      <c r="K1776" s="333" t="s">
        <v>5193</v>
      </c>
      <c r="L1776" s="510">
        <v>12.41</v>
      </c>
      <c r="M1776" s="330">
        <f>ROUND(SUMIF(Anlagenbewegungsdaten_AV!B:B,A1776,Anlagenbewegungsdaten_AV!C:C),3)</f>
        <v>0</v>
      </c>
      <c r="N1776" s="328">
        <f>IF(ISBLANK(L1776),ROUND(SUMIF(Anlagenbewegungsdaten_AV!B:B,A1776,Anlagenbewegungsdaten_AV!D:D),2),ROUND(M1776*L1776%,2))</f>
        <v>0</v>
      </c>
      <c r="O1776" s="328">
        <f>ROUND(N1776-SUMIF(Anlagenbewegungsdaten_AV!B:B,A1776,Anlagenbewegungsdaten_AV!D:D),3)</f>
        <v>0</v>
      </c>
    </row>
    <row r="1777" spans="1:15" ht="15" customHeight="1" x14ac:dyDescent="0.25">
      <c r="A1777" s="260" t="s">
        <v>715</v>
      </c>
      <c r="B1777" s="165" t="s">
        <v>2108</v>
      </c>
      <c r="C1777" s="166" t="s">
        <v>4045</v>
      </c>
      <c r="D1777" s="165" t="s">
        <v>2509</v>
      </c>
      <c r="E1777" s="165" t="s">
        <v>2483</v>
      </c>
      <c r="F1777" s="180">
        <v>17.600000000000001</v>
      </c>
      <c r="G1777" s="331">
        <f>ROUND(SUMIF(Anlagenbewegungsdaten!B:B,A1777,Anlagenbewegungsdaten!C:C),3)</f>
        <v>0</v>
      </c>
      <c r="H1777" s="332">
        <f>IF(ISBLANK(F1777),ROUND(SUMIF(Anlagenbewegungsdaten!B:B,A1777,Anlagenbewegungsdaten!D:D),2),ROUND(G1777*F1777%,2))</f>
        <v>0</v>
      </c>
      <c r="I1777" s="332">
        <f>ROUND((H1777-SUMIF(Anlagenbewegungsdaten!$B:$B,A1777,Anlagenbewegungsdaten!D:D)),3)</f>
        <v>0</v>
      </c>
      <c r="J1777" s="333" t="s">
        <v>5179</v>
      </c>
      <c r="K1777" s="333" t="s">
        <v>5193</v>
      </c>
      <c r="L1777" s="510">
        <v>14.08</v>
      </c>
      <c r="M1777" s="330">
        <f>ROUND(SUMIF(Anlagenbewegungsdaten_AV!B:B,A1777,Anlagenbewegungsdaten_AV!C:C),3)</f>
        <v>0</v>
      </c>
      <c r="N1777" s="328">
        <f>IF(ISBLANK(L1777),ROUND(SUMIF(Anlagenbewegungsdaten_AV!B:B,A1777,Anlagenbewegungsdaten_AV!D:D),2),ROUND(M1777*L1777%,2))</f>
        <v>0</v>
      </c>
      <c r="O1777" s="328">
        <f>ROUND(N1777-SUMIF(Anlagenbewegungsdaten_AV!B:B,A1777,Anlagenbewegungsdaten_AV!D:D),3)</f>
        <v>0</v>
      </c>
    </row>
    <row r="1778" spans="1:15" ht="15" customHeight="1" x14ac:dyDescent="0.25">
      <c r="A1778" s="260" t="s">
        <v>716</v>
      </c>
      <c r="B1778" s="165" t="s">
        <v>2108</v>
      </c>
      <c r="C1778" s="166" t="s">
        <v>4045</v>
      </c>
      <c r="D1778" s="165" t="s">
        <v>2511</v>
      </c>
      <c r="E1778" s="165" t="s">
        <v>2486</v>
      </c>
      <c r="F1778" s="180">
        <v>19.600000000000001</v>
      </c>
      <c r="G1778" s="331">
        <f>ROUND(SUMIF(Anlagenbewegungsdaten!B:B,A1778,Anlagenbewegungsdaten!C:C),3)</f>
        <v>0</v>
      </c>
      <c r="H1778" s="332">
        <f>IF(ISBLANK(F1778),ROUND(SUMIF(Anlagenbewegungsdaten!B:B,A1778,Anlagenbewegungsdaten!D:D),2),ROUND(G1778*F1778%,2))</f>
        <v>0</v>
      </c>
      <c r="I1778" s="332">
        <f>ROUND((H1778-SUMIF(Anlagenbewegungsdaten!$B:$B,A1778,Anlagenbewegungsdaten!D:D)),3)</f>
        <v>0</v>
      </c>
      <c r="J1778" s="333" t="s">
        <v>5179</v>
      </c>
      <c r="K1778" s="333" t="s">
        <v>5193</v>
      </c>
      <c r="L1778" s="510">
        <v>15.68</v>
      </c>
      <c r="M1778" s="330">
        <f>ROUND(SUMIF(Anlagenbewegungsdaten_AV!B:B,A1778,Anlagenbewegungsdaten_AV!C:C),3)</f>
        <v>0</v>
      </c>
      <c r="N1778" s="328">
        <f>IF(ISBLANK(L1778),ROUND(SUMIF(Anlagenbewegungsdaten_AV!B:B,A1778,Anlagenbewegungsdaten_AV!D:D),2),ROUND(M1778*L1778%,2))</f>
        <v>0</v>
      </c>
      <c r="O1778" s="328">
        <f>ROUND(N1778-SUMIF(Anlagenbewegungsdaten_AV!B:B,A1778,Anlagenbewegungsdaten_AV!D:D),3)</f>
        <v>0</v>
      </c>
    </row>
    <row r="1779" spans="1:15" ht="15" customHeight="1" x14ac:dyDescent="0.25">
      <c r="A1779" s="261" t="s">
        <v>503</v>
      </c>
      <c r="B1779" s="171" t="s">
        <v>2108</v>
      </c>
      <c r="C1779" s="172" t="s">
        <v>4045</v>
      </c>
      <c r="D1779" s="172" t="s">
        <v>1844</v>
      </c>
      <c r="E1779" s="172" t="s">
        <v>1560</v>
      </c>
      <c r="F1779" s="287">
        <v>20.6</v>
      </c>
      <c r="G1779" s="331">
        <f>ROUND(SUMIF(Anlagenbewegungsdaten!B:B,A1779,Anlagenbewegungsdaten!C:C),3)</f>
        <v>0</v>
      </c>
      <c r="H1779" s="332">
        <f>IF(ISBLANK(F1779),ROUND(SUMIF(Anlagenbewegungsdaten!B:B,A1779,Anlagenbewegungsdaten!D:D),2),ROUND(G1779*F1779%,2))</f>
        <v>0</v>
      </c>
      <c r="I1779" s="332">
        <f>ROUND((H1779-SUMIF(Anlagenbewegungsdaten!$B:$B,A1779,Anlagenbewegungsdaten!D:D)),3)</f>
        <v>0</v>
      </c>
      <c r="J1779" s="333" t="s">
        <v>5179</v>
      </c>
      <c r="K1779" s="333" t="s">
        <v>5193</v>
      </c>
      <c r="L1779" s="510">
        <v>16.48</v>
      </c>
      <c r="M1779" s="330">
        <f>ROUND(SUMIF(Anlagenbewegungsdaten_AV!B:B,A1779,Anlagenbewegungsdaten_AV!C:C),3)</f>
        <v>0</v>
      </c>
      <c r="N1779" s="328">
        <f>IF(ISBLANK(L1779),ROUND(SUMIF(Anlagenbewegungsdaten_AV!B:B,A1779,Anlagenbewegungsdaten_AV!D:D),2),ROUND(M1779*L1779%,2))</f>
        <v>0</v>
      </c>
      <c r="O1779" s="328">
        <f>ROUND(N1779-SUMIF(Anlagenbewegungsdaten_AV!B:B,A1779,Anlagenbewegungsdaten_AV!D:D),3)</f>
        <v>0</v>
      </c>
    </row>
    <row r="1780" spans="1:15" ht="15" customHeight="1" x14ac:dyDescent="0.25">
      <c r="A1780" s="261" t="s">
        <v>504</v>
      </c>
      <c r="B1780" s="171" t="s">
        <v>2108</v>
      </c>
      <c r="C1780" s="171" t="s">
        <v>4045</v>
      </c>
      <c r="D1780" s="172" t="s">
        <v>1846</v>
      </c>
      <c r="E1780" s="171" t="s">
        <v>1563</v>
      </c>
      <c r="F1780" s="287">
        <v>20.6</v>
      </c>
      <c r="G1780" s="331">
        <f>ROUND(SUMIF(Anlagenbewegungsdaten!B:B,A1780,Anlagenbewegungsdaten!C:C),3)</f>
        <v>0</v>
      </c>
      <c r="H1780" s="332">
        <f>IF(ISBLANK(F1780),ROUND(SUMIF(Anlagenbewegungsdaten!B:B,A1780,Anlagenbewegungsdaten!D:D),2),ROUND(G1780*F1780%,2))</f>
        <v>0</v>
      </c>
      <c r="I1780" s="332">
        <f>ROUND((H1780-SUMIF(Anlagenbewegungsdaten!$B:$B,A1780,Anlagenbewegungsdaten!D:D)),3)</f>
        <v>0</v>
      </c>
      <c r="J1780" s="333" t="s">
        <v>5179</v>
      </c>
      <c r="K1780" s="333" t="s">
        <v>5193</v>
      </c>
      <c r="L1780" s="510">
        <v>16.48</v>
      </c>
      <c r="M1780" s="330">
        <f>ROUND(SUMIF(Anlagenbewegungsdaten_AV!B:B,A1780,Anlagenbewegungsdaten_AV!C:C),3)</f>
        <v>0</v>
      </c>
      <c r="N1780" s="328">
        <f>IF(ISBLANK(L1780),ROUND(SUMIF(Anlagenbewegungsdaten_AV!B:B,A1780,Anlagenbewegungsdaten_AV!D:D),2),ROUND(M1780*L1780%,2))</f>
        <v>0</v>
      </c>
      <c r="O1780" s="328">
        <f>ROUND(N1780-SUMIF(Anlagenbewegungsdaten_AV!B:B,A1780,Anlagenbewegungsdaten_AV!D:D),3)</f>
        <v>0</v>
      </c>
    </row>
    <row r="1781" spans="1:15" ht="15" customHeight="1" x14ac:dyDescent="0.25">
      <c r="A1781" s="261" t="s">
        <v>2880</v>
      </c>
      <c r="B1781" s="171" t="s">
        <v>2108</v>
      </c>
      <c r="C1781" s="171" t="s">
        <v>4045</v>
      </c>
      <c r="D1781" s="172" t="s">
        <v>2754</v>
      </c>
      <c r="E1781" s="172" t="s">
        <v>2576</v>
      </c>
      <c r="F1781" s="287">
        <v>20.57</v>
      </c>
      <c r="G1781" s="331">
        <f>ROUND(SUMIF(Anlagenbewegungsdaten!B:B,A1781,Anlagenbewegungsdaten!C:C),3)</f>
        <v>0</v>
      </c>
      <c r="H1781" s="332">
        <f>IF(ISBLANK(F1781),ROUND(SUMIF(Anlagenbewegungsdaten!B:B,A1781,Anlagenbewegungsdaten!D:D),2),ROUND(G1781*F1781%,2))</f>
        <v>0</v>
      </c>
      <c r="I1781" s="332">
        <f>ROUND((H1781-SUMIF(Anlagenbewegungsdaten!$B:$B,A1781,Anlagenbewegungsdaten!D:D)),3)</f>
        <v>0</v>
      </c>
      <c r="J1781" s="333" t="s">
        <v>5179</v>
      </c>
      <c r="K1781" s="333" t="s">
        <v>5193</v>
      </c>
      <c r="L1781" s="510">
        <v>16.46</v>
      </c>
      <c r="M1781" s="330">
        <f>ROUND(SUMIF(Anlagenbewegungsdaten_AV!B:B,A1781,Anlagenbewegungsdaten_AV!C:C),3)</f>
        <v>0</v>
      </c>
      <c r="N1781" s="328">
        <f>IF(ISBLANK(L1781),ROUND(SUMIF(Anlagenbewegungsdaten_AV!B:B,A1781,Anlagenbewegungsdaten_AV!D:D),2),ROUND(M1781*L1781%,2))</f>
        <v>0</v>
      </c>
      <c r="O1781" s="328">
        <f>ROUND(N1781-SUMIF(Anlagenbewegungsdaten_AV!B:B,A1781,Anlagenbewegungsdaten_AV!D:D),3)</f>
        <v>0</v>
      </c>
    </row>
    <row r="1782" spans="1:15" ht="15" customHeight="1" x14ac:dyDescent="0.25">
      <c r="A1782" s="261" t="s">
        <v>3624</v>
      </c>
      <c r="B1782" s="171" t="s">
        <v>2108</v>
      </c>
      <c r="C1782" s="171" t="s">
        <v>4045</v>
      </c>
      <c r="D1782" s="172" t="s">
        <v>3498</v>
      </c>
      <c r="E1782" s="172" t="s">
        <v>3320</v>
      </c>
      <c r="F1782" s="287">
        <v>20.54</v>
      </c>
      <c r="G1782" s="331">
        <f>ROUND(SUMIF(Anlagenbewegungsdaten!B:B,A1782,Anlagenbewegungsdaten!C:C),3)</f>
        <v>0</v>
      </c>
      <c r="H1782" s="332">
        <f>IF(ISBLANK(F1782),ROUND(SUMIF(Anlagenbewegungsdaten!B:B,A1782,Anlagenbewegungsdaten!D:D),2),ROUND(G1782*F1782%,2))</f>
        <v>0</v>
      </c>
      <c r="I1782" s="332">
        <f>ROUND((H1782-SUMIF(Anlagenbewegungsdaten!$B:$B,A1782,Anlagenbewegungsdaten!D:D)),3)</f>
        <v>0</v>
      </c>
      <c r="J1782" s="333" t="s">
        <v>5179</v>
      </c>
      <c r="K1782" s="333" t="s">
        <v>5193</v>
      </c>
      <c r="L1782" s="510">
        <v>16.43</v>
      </c>
      <c r="M1782" s="330">
        <f>ROUND(SUMIF(Anlagenbewegungsdaten_AV!B:B,A1782,Anlagenbewegungsdaten_AV!C:C),3)</f>
        <v>0</v>
      </c>
      <c r="N1782" s="328">
        <f>IF(ISBLANK(L1782),ROUND(SUMIF(Anlagenbewegungsdaten_AV!B:B,A1782,Anlagenbewegungsdaten_AV!D:D),2),ROUND(M1782*L1782%,2))</f>
        <v>0</v>
      </c>
      <c r="O1782" s="328">
        <f>ROUND(N1782-SUMIF(Anlagenbewegungsdaten_AV!B:B,A1782,Anlagenbewegungsdaten_AV!D:D),3)</f>
        <v>0</v>
      </c>
    </row>
    <row r="1783" spans="1:15" ht="15" customHeight="1" x14ac:dyDescent="0.25">
      <c r="A1783" s="273" t="s">
        <v>4399</v>
      </c>
      <c r="B1783" s="192" t="s">
        <v>2108</v>
      </c>
      <c r="C1783" s="192" t="s">
        <v>4045</v>
      </c>
      <c r="D1783" s="191" t="s">
        <v>4272</v>
      </c>
      <c r="E1783" s="191" t="s">
        <v>4093</v>
      </c>
      <c r="F1783" s="288">
        <v>20.509999999999998</v>
      </c>
      <c r="G1783" s="331">
        <f>ROUND(SUMIF(Anlagenbewegungsdaten!B:B,A1783,Anlagenbewegungsdaten!C:C),3)</f>
        <v>0</v>
      </c>
      <c r="H1783" s="332">
        <f>IF(ISBLANK(F1783),ROUND(SUMIF(Anlagenbewegungsdaten!B:B,A1783,Anlagenbewegungsdaten!D:D),2),ROUND(G1783*F1783%,2))</f>
        <v>0</v>
      </c>
      <c r="I1783" s="332">
        <f>ROUND((H1783-SUMIF(Anlagenbewegungsdaten!$B:$B,A1783,Anlagenbewegungsdaten!D:D)),3)</f>
        <v>0</v>
      </c>
      <c r="J1783" s="333" t="s">
        <v>5179</v>
      </c>
      <c r="K1783" s="333" t="s">
        <v>5193</v>
      </c>
      <c r="L1783" s="510">
        <v>16.41</v>
      </c>
      <c r="M1783" s="330">
        <f>ROUND(SUMIF(Anlagenbewegungsdaten_AV!B:B,A1783,Anlagenbewegungsdaten_AV!C:C),3)</f>
        <v>0</v>
      </c>
      <c r="N1783" s="328">
        <f>IF(ISBLANK(L1783),ROUND(SUMIF(Anlagenbewegungsdaten_AV!B:B,A1783,Anlagenbewegungsdaten_AV!D:D),2),ROUND(M1783*L1783%,2))</f>
        <v>0</v>
      </c>
      <c r="O1783" s="328">
        <f>ROUND(N1783-SUMIF(Anlagenbewegungsdaten_AV!B:B,A1783,Anlagenbewegungsdaten_AV!D:D),3)</f>
        <v>0</v>
      </c>
    </row>
    <row r="1784" spans="1:15" ht="15" customHeight="1" x14ac:dyDescent="0.25">
      <c r="A1784" s="261" t="s">
        <v>505</v>
      </c>
      <c r="B1784" s="171" t="s">
        <v>2108</v>
      </c>
      <c r="C1784" s="171" t="s">
        <v>4045</v>
      </c>
      <c r="D1784" s="172" t="s">
        <v>1848</v>
      </c>
      <c r="E1784" s="171" t="s">
        <v>2483</v>
      </c>
      <c r="F1784" s="287">
        <v>18.600000000000001</v>
      </c>
      <c r="G1784" s="331">
        <f>ROUND(SUMIF(Anlagenbewegungsdaten!B:B,A1784,Anlagenbewegungsdaten!C:C),3)</f>
        <v>0</v>
      </c>
      <c r="H1784" s="332">
        <f>IF(ISBLANK(F1784),ROUND(SUMIF(Anlagenbewegungsdaten!B:B,A1784,Anlagenbewegungsdaten!D:D),2),ROUND(G1784*F1784%,2))</f>
        <v>0</v>
      </c>
      <c r="I1784" s="332">
        <f>ROUND((H1784-SUMIF(Anlagenbewegungsdaten!$B:$B,A1784,Anlagenbewegungsdaten!D:D)),3)</f>
        <v>0</v>
      </c>
      <c r="J1784" s="333" t="s">
        <v>5179</v>
      </c>
      <c r="K1784" s="333" t="s">
        <v>5193</v>
      </c>
      <c r="L1784" s="510">
        <v>14.88</v>
      </c>
      <c r="M1784" s="330">
        <f>ROUND(SUMIF(Anlagenbewegungsdaten_AV!B:B,A1784,Anlagenbewegungsdaten_AV!C:C),3)</f>
        <v>0</v>
      </c>
      <c r="N1784" s="328">
        <f>IF(ISBLANK(L1784),ROUND(SUMIF(Anlagenbewegungsdaten_AV!B:B,A1784,Anlagenbewegungsdaten_AV!D:D),2),ROUND(M1784*L1784%,2))</f>
        <v>0</v>
      </c>
      <c r="O1784" s="328">
        <f>ROUND(N1784-SUMIF(Anlagenbewegungsdaten_AV!B:B,A1784,Anlagenbewegungsdaten_AV!D:D),3)</f>
        <v>0</v>
      </c>
    </row>
    <row r="1785" spans="1:15" ht="15" customHeight="1" x14ac:dyDescent="0.25">
      <c r="A1785" s="261" t="s">
        <v>506</v>
      </c>
      <c r="B1785" s="171" t="s">
        <v>2108</v>
      </c>
      <c r="C1785" s="171" t="s">
        <v>4045</v>
      </c>
      <c r="D1785" s="171" t="s">
        <v>1850</v>
      </c>
      <c r="E1785" s="171" t="s">
        <v>2486</v>
      </c>
      <c r="F1785" s="287">
        <v>20.6</v>
      </c>
      <c r="G1785" s="331">
        <f>ROUND(SUMIF(Anlagenbewegungsdaten!B:B,A1785,Anlagenbewegungsdaten!C:C),3)</f>
        <v>0</v>
      </c>
      <c r="H1785" s="332">
        <f>IF(ISBLANK(F1785),ROUND(SUMIF(Anlagenbewegungsdaten!B:B,A1785,Anlagenbewegungsdaten!D:D),2),ROUND(G1785*F1785%,2))</f>
        <v>0</v>
      </c>
      <c r="I1785" s="332">
        <f>ROUND((H1785-SUMIF(Anlagenbewegungsdaten!$B:$B,A1785,Anlagenbewegungsdaten!D:D)),3)</f>
        <v>0</v>
      </c>
      <c r="J1785" s="333" t="s">
        <v>5179</v>
      </c>
      <c r="K1785" s="333" t="s">
        <v>5193</v>
      </c>
      <c r="L1785" s="510">
        <v>16.48</v>
      </c>
      <c r="M1785" s="330">
        <f>ROUND(SUMIF(Anlagenbewegungsdaten_AV!B:B,A1785,Anlagenbewegungsdaten_AV!C:C),3)</f>
        <v>0</v>
      </c>
      <c r="N1785" s="328">
        <f>IF(ISBLANK(L1785),ROUND(SUMIF(Anlagenbewegungsdaten_AV!B:B,A1785,Anlagenbewegungsdaten_AV!D:D),2),ROUND(M1785*L1785%,2))</f>
        <v>0</v>
      </c>
      <c r="O1785" s="328">
        <f>ROUND(N1785-SUMIF(Anlagenbewegungsdaten_AV!B:B,A1785,Anlagenbewegungsdaten_AV!D:D),3)</f>
        <v>0</v>
      </c>
    </row>
    <row r="1786" spans="1:15" ht="15" customHeight="1" x14ac:dyDescent="0.25">
      <c r="A1786" s="261" t="s">
        <v>507</v>
      </c>
      <c r="B1786" s="171" t="s">
        <v>2108</v>
      </c>
      <c r="C1786" s="172" t="s">
        <v>4045</v>
      </c>
      <c r="D1786" s="172" t="s">
        <v>1852</v>
      </c>
      <c r="E1786" s="172" t="s">
        <v>1560</v>
      </c>
      <c r="F1786" s="287">
        <v>21.6</v>
      </c>
      <c r="G1786" s="331">
        <f>ROUND(SUMIF(Anlagenbewegungsdaten!B:B,A1786,Anlagenbewegungsdaten!C:C),3)</f>
        <v>0</v>
      </c>
      <c r="H1786" s="332">
        <f>IF(ISBLANK(F1786),ROUND(SUMIF(Anlagenbewegungsdaten!B:B,A1786,Anlagenbewegungsdaten!D:D),2),ROUND(G1786*F1786%,2))</f>
        <v>0</v>
      </c>
      <c r="I1786" s="332">
        <f>ROUND((H1786-SUMIF(Anlagenbewegungsdaten!$B:$B,A1786,Anlagenbewegungsdaten!D:D)),3)</f>
        <v>0</v>
      </c>
      <c r="J1786" s="333" t="s">
        <v>5179</v>
      </c>
      <c r="K1786" s="333" t="s">
        <v>5193</v>
      </c>
      <c r="L1786" s="510">
        <v>17.28</v>
      </c>
      <c r="M1786" s="330">
        <f>ROUND(SUMIF(Anlagenbewegungsdaten_AV!B:B,A1786,Anlagenbewegungsdaten_AV!C:C),3)</f>
        <v>0</v>
      </c>
      <c r="N1786" s="328">
        <f>IF(ISBLANK(L1786),ROUND(SUMIF(Anlagenbewegungsdaten_AV!B:B,A1786,Anlagenbewegungsdaten_AV!D:D),2),ROUND(M1786*L1786%,2))</f>
        <v>0</v>
      </c>
      <c r="O1786" s="328">
        <f>ROUND(N1786-SUMIF(Anlagenbewegungsdaten_AV!B:B,A1786,Anlagenbewegungsdaten_AV!D:D),3)</f>
        <v>0</v>
      </c>
    </row>
    <row r="1787" spans="1:15" ht="15" customHeight="1" x14ac:dyDescent="0.25">
      <c r="A1787" s="261" t="s">
        <v>508</v>
      </c>
      <c r="B1787" s="171" t="s">
        <v>2108</v>
      </c>
      <c r="C1787" s="171" t="s">
        <v>4045</v>
      </c>
      <c r="D1787" s="172" t="s">
        <v>1854</v>
      </c>
      <c r="E1787" s="171" t="s">
        <v>1563</v>
      </c>
      <c r="F1787" s="287">
        <v>21.6</v>
      </c>
      <c r="G1787" s="331">
        <f>ROUND(SUMIF(Anlagenbewegungsdaten!B:B,A1787,Anlagenbewegungsdaten!C:C),3)</f>
        <v>0</v>
      </c>
      <c r="H1787" s="332">
        <f>IF(ISBLANK(F1787),ROUND(SUMIF(Anlagenbewegungsdaten!B:B,A1787,Anlagenbewegungsdaten!D:D),2),ROUND(G1787*F1787%,2))</f>
        <v>0</v>
      </c>
      <c r="I1787" s="332">
        <f>ROUND((H1787-SUMIF(Anlagenbewegungsdaten!$B:$B,A1787,Anlagenbewegungsdaten!D:D)),3)</f>
        <v>0</v>
      </c>
      <c r="J1787" s="333" t="s">
        <v>5179</v>
      </c>
      <c r="K1787" s="333" t="s">
        <v>5193</v>
      </c>
      <c r="L1787" s="510">
        <v>17.28</v>
      </c>
      <c r="M1787" s="330">
        <f>ROUND(SUMIF(Anlagenbewegungsdaten_AV!B:B,A1787,Anlagenbewegungsdaten_AV!C:C),3)</f>
        <v>0</v>
      </c>
      <c r="N1787" s="328">
        <f>IF(ISBLANK(L1787),ROUND(SUMIF(Anlagenbewegungsdaten_AV!B:B,A1787,Anlagenbewegungsdaten_AV!D:D),2),ROUND(M1787*L1787%,2))</f>
        <v>0</v>
      </c>
      <c r="O1787" s="328">
        <f>ROUND(N1787-SUMIF(Anlagenbewegungsdaten_AV!B:B,A1787,Anlagenbewegungsdaten_AV!D:D),3)</f>
        <v>0</v>
      </c>
    </row>
    <row r="1788" spans="1:15" ht="15" customHeight="1" x14ac:dyDescent="0.25">
      <c r="A1788" s="261" t="s">
        <v>2881</v>
      </c>
      <c r="B1788" s="171" t="s">
        <v>2108</v>
      </c>
      <c r="C1788" s="171" t="s">
        <v>4045</v>
      </c>
      <c r="D1788" s="172" t="s">
        <v>2756</v>
      </c>
      <c r="E1788" s="172" t="s">
        <v>2576</v>
      </c>
      <c r="F1788" s="287">
        <v>21.57</v>
      </c>
      <c r="G1788" s="331">
        <f>ROUND(SUMIF(Anlagenbewegungsdaten!B:B,A1788,Anlagenbewegungsdaten!C:C),3)</f>
        <v>0</v>
      </c>
      <c r="H1788" s="332">
        <f>IF(ISBLANK(F1788),ROUND(SUMIF(Anlagenbewegungsdaten!B:B,A1788,Anlagenbewegungsdaten!D:D),2),ROUND(G1788*F1788%,2))</f>
        <v>0</v>
      </c>
      <c r="I1788" s="332">
        <f>ROUND((H1788-SUMIF(Anlagenbewegungsdaten!$B:$B,A1788,Anlagenbewegungsdaten!D:D)),3)</f>
        <v>0</v>
      </c>
      <c r="J1788" s="333" t="s">
        <v>5179</v>
      </c>
      <c r="K1788" s="333" t="s">
        <v>5193</v>
      </c>
      <c r="L1788" s="510">
        <v>17.260000000000002</v>
      </c>
      <c r="M1788" s="330">
        <f>ROUND(SUMIF(Anlagenbewegungsdaten_AV!B:B,A1788,Anlagenbewegungsdaten_AV!C:C),3)</f>
        <v>0</v>
      </c>
      <c r="N1788" s="328">
        <f>IF(ISBLANK(L1788),ROUND(SUMIF(Anlagenbewegungsdaten_AV!B:B,A1788,Anlagenbewegungsdaten_AV!D:D),2),ROUND(M1788*L1788%,2))</f>
        <v>0</v>
      </c>
      <c r="O1788" s="328">
        <f>ROUND(N1788-SUMIF(Anlagenbewegungsdaten_AV!B:B,A1788,Anlagenbewegungsdaten_AV!D:D),3)</f>
        <v>0</v>
      </c>
    </row>
    <row r="1789" spans="1:15" ht="15" customHeight="1" x14ac:dyDescent="0.25">
      <c r="A1789" s="261" t="s">
        <v>3625</v>
      </c>
      <c r="B1789" s="171" t="s">
        <v>2108</v>
      </c>
      <c r="C1789" s="171" t="s">
        <v>4045</v>
      </c>
      <c r="D1789" s="172" t="s">
        <v>3500</v>
      </c>
      <c r="E1789" s="172" t="s">
        <v>3320</v>
      </c>
      <c r="F1789" s="287">
        <v>21.54</v>
      </c>
      <c r="G1789" s="331">
        <f>ROUND(SUMIF(Anlagenbewegungsdaten!B:B,A1789,Anlagenbewegungsdaten!C:C),3)</f>
        <v>0</v>
      </c>
      <c r="H1789" s="332">
        <f>IF(ISBLANK(F1789),ROUND(SUMIF(Anlagenbewegungsdaten!B:B,A1789,Anlagenbewegungsdaten!D:D),2),ROUND(G1789*F1789%,2))</f>
        <v>0</v>
      </c>
      <c r="I1789" s="332">
        <f>ROUND((H1789-SUMIF(Anlagenbewegungsdaten!$B:$B,A1789,Anlagenbewegungsdaten!D:D)),3)</f>
        <v>0</v>
      </c>
      <c r="J1789" s="333" t="s">
        <v>5179</v>
      </c>
      <c r="K1789" s="333" t="s">
        <v>5193</v>
      </c>
      <c r="L1789" s="510">
        <v>17.23</v>
      </c>
      <c r="M1789" s="330">
        <f>ROUND(SUMIF(Anlagenbewegungsdaten_AV!B:B,A1789,Anlagenbewegungsdaten_AV!C:C),3)</f>
        <v>0</v>
      </c>
      <c r="N1789" s="328">
        <f>IF(ISBLANK(L1789),ROUND(SUMIF(Anlagenbewegungsdaten_AV!B:B,A1789,Anlagenbewegungsdaten_AV!D:D),2),ROUND(M1789*L1789%,2))</f>
        <v>0</v>
      </c>
      <c r="O1789" s="328">
        <f>ROUND(N1789-SUMIF(Anlagenbewegungsdaten_AV!B:B,A1789,Anlagenbewegungsdaten_AV!D:D),3)</f>
        <v>0</v>
      </c>
    </row>
    <row r="1790" spans="1:15" ht="15" customHeight="1" x14ac:dyDescent="0.25">
      <c r="A1790" s="273" t="s">
        <v>4400</v>
      </c>
      <c r="B1790" s="192" t="s">
        <v>2108</v>
      </c>
      <c r="C1790" s="192" t="s">
        <v>4045</v>
      </c>
      <c r="D1790" s="191" t="s">
        <v>4274</v>
      </c>
      <c r="E1790" s="191" t="s">
        <v>4093</v>
      </c>
      <c r="F1790" s="288">
        <v>21.509999999999998</v>
      </c>
      <c r="G1790" s="331">
        <f>ROUND(SUMIF(Anlagenbewegungsdaten!B:B,A1790,Anlagenbewegungsdaten!C:C),3)</f>
        <v>0</v>
      </c>
      <c r="H1790" s="332">
        <f>IF(ISBLANK(F1790),ROUND(SUMIF(Anlagenbewegungsdaten!B:B,A1790,Anlagenbewegungsdaten!D:D),2),ROUND(G1790*F1790%,2))</f>
        <v>0</v>
      </c>
      <c r="I1790" s="332">
        <f>ROUND((H1790-SUMIF(Anlagenbewegungsdaten!$B:$B,A1790,Anlagenbewegungsdaten!D:D)),3)</f>
        <v>0</v>
      </c>
      <c r="J1790" s="333" t="s">
        <v>5179</v>
      </c>
      <c r="K1790" s="333" t="s">
        <v>5193</v>
      </c>
      <c r="L1790" s="510">
        <v>17.21</v>
      </c>
      <c r="M1790" s="330">
        <f>ROUND(SUMIF(Anlagenbewegungsdaten_AV!B:B,A1790,Anlagenbewegungsdaten_AV!C:C),3)</f>
        <v>0</v>
      </c>
      <c r="N1790" s="328">
        <f>IF(ISBLANK(L1790),ROUND(SUMIF(Anlagenbewegungsdaten_AV!B:B,A1790,Anlagenbewegungsdaten_AV!D:D),2),ROUND(M1790*L1790%,2))</f>
        <v>0</v>
      </c>
      <c r="O1790" s="328">
        <f>ROUND(N1790-SUMIF(Anlagenbewegungsdaten_AV!B:B,A1790,Anlagenbewegungsdaten_AV!D:D),3)</f>
        <v>0</v>
      </c>
    </row>
    <row r="1791" spans="1:15" ht="15" customHeight="1" x14ac:dyDescent="0.25">
      <c r="A1791" s="261" t="s">
        <v>509</v>
      </c>
      <c r="B1791" s="172" t="s">
        <v>2108</v>
      </c>
      <c r="C1791" s="172" t="s">
        <v>4045</v>
      </c>
      <c r="D1791" s="172" t="s">
        <v>1856</v>
      </c>
      <c r="E1791" s="172" t="s">
        <v>2483</v>
      </c>
      <c r="F1791" s="287">
        <v>18.600000000000001</v>
      </c>
      <c r="G1791" s="331">
        <f>ROUND(SUMIF(Anlagenbewegungsdaten!B:B,A1791,Anlagenbewegungsdaten!C:C),3)</f>
        <v>0</v>
      </c>
      <c r="H1791" s="332">
        <f>IF(ISBLANK(F1791),ROUND(SUMIF(Anlagenbewegungsdaten!B:B,A1791,Anlagenbewegungsdaten!D:D),2),ROUND(G1791*F1791%,2))</f>
        <v>0</v>
      </c>
      <c r="I1791" s="332">
        <f>ROUND((H1791-SUMIF(Anlagenbewegungsdaten!$B:$B,A1791,Anlagenbewegungsdaten!D:D)),3)</f>
        <v>0</v>
      </c>
      <c r="J1791" s="333" t="s">
        <v>5179</v>
      </c>
      <c r="K1791" s="333" t="s">
        <v>5193</v>
      </c>
      <c r="L1791" s="510">
        <v>14.88</v>
      </c>
      <c r="M1791" s="330">
        <f>ROUND(SUMIF(Anlagenbewegungsdaten_AV!B:B,A1791,Anlagenbewegungsdaten_AV!C:C),3)</f>
        <v>0</v>
      </c>
      <c r="N1791" s="328">
        <f>IF(ISBLANK(L1791),ROUND(SUMIF(Anlagenbewegungsdaten_AV!B:B,A1791,Anlagenbewegungsdaten_AV!D:D),2),ROUND(M1791*L1791%,2))</f>
        <v>0</v>
      </c>
      <c r="O1791" s="328">
        <f>ROUND(N1791-SUMIF(Anlagenbewegungsdaten_AV!B:B,A1791,Anlagenbewegungsdaten_AV!D:D),3)</f>
        <v>0</v>
      </c>
    </row>
    <row r="1792" spans="1:15" ht="15" customHeight="1" x14ac:dyDescent="0.25">
      <c r="A1792" s="261" t="s">
        <v>510</v>
      </c>
      <c r="B1792" s="172" t="s">
        <v>2108</v>
      </c>
      <c r="C1792" s="172" t="s">
        <v>4045</v>
      </c>
      <c r="D1792" s="172" t="s">
        <v>1858</v>
      </c>
      <c r="E1792" s="172" t="s">
        <v>2486</v>
      </c>
      <c r="F1792" s="287">
        <v>20.6</v>
      </c>
      <c r="G1792" s="331">
        <f>ROUND(SUMIF(Anlagenbewegungsdaten!B:B,A1792,Anlagenbewegungsdaten!C:C),3)</f>
        <v>0</v>
      </c>
      <c r="H1792" s="332">
        <f>IF(ISBLANK(F1792),ROUND(SUMIF(Anlagenbewegungsdaten!B:B,A1792,Anlagenbewegungsdaten!D:D),2),ROUND(G1792*F1792%,2))</f>
        <v>0</v>
      </c>
      <c r="I1792" s="332">
        <f>ROUND((H1792-SUMIF(Anlagenbewegungsdaten!$B:$B,A1792,Anlagenbewegungsdaten!D:D)),3)</f>
        <v>0</v>
      </c>
      <c r="J1792" s="333" t="s">
        <v>5179</v>
      </c>
      <c r="K1792" s="333" t="s">
        <v>5193</v>
      </c>
      <c r="L1792" s="510">
        <v>16.48</v>
      </c>
      <c r="M1792" s="330">
        <f>ROUND(SUMIF(Anlagenbewegungsdaten_AV!B:B,A1792,Anlagenbewegungsdaten_AV!C:C),3)</f>
        <v>0</v>
      </c>
      <c r="N1792" s="328">
        <f>IF(ISBLANK(L1792),ROUND(SUMIF(Anlagenbewegungsdaten_AV!B:B,A1792,Anlagenbewegungsdaten_AV!D:D),2),ROUND(M1792*L1792%,2))</f>
        <v>0</v>
      </c>
      <c r="O1792" s="328">
        <f>ROUND(N1792-SUMIF(Anlagenbewegungsdaten_AV!B:B,A1792,Anlagenbewegungsdaten_AV!D:D),3)</f>
        <v>0</v>
      </c>
    </row>
    <row r="1793" spans="1:15" ht="15" customHeight="1" x14ac:dyDescent="0.25">
      <c r="A1793" s="261" t="s">
        <v>511</v>
      </c>
      <c r="B1793" s="172" t="s">
        <v>2108</v>
      </c>
      <c r="C1793" s="172" t="s">
        <v>4045</v>
      </c>
      <c r="D1793" s="172" t="s">
        <v>1860</v>
      </c>
      <c r="E1793" s="172" t="s">
        <v>1560</v>
      </c>
      <c r="F1793" s="287">
        <v>21.6</v>
      </c>
      <c r="G1793" s="331">
        <f>ROUND(SUMIF(Anlagenbewegungsdaten!B:B,A1793,Anlagenbewegungsdaten!C:C),3)</f>
        <v>0</v>
      </c>
      <c r="H1793" s="332">
        <f>IF(ISBLANK(F1793),ROUND(SUMIF(Anlagenbewegungsdaten!B:B,A1793,Anlagenbewegungsdaten!D:D),2),ROUND(G1793*F1793%,2))</f>
        <v>0</v>
      </c>
      <c r="I1793" s="332">
        <f>ROUND((H1793-SUMIF(Anlagenbewegungsdaten!$B:$B,A1793,Anlagenbewegungsdaten!D:D)),3)</f>
        <v>0</v>
      </c>
      <c r="J1793" s="333" t="s">
        <v>5179</v>
      </c>
      <c r="K1793" s="333" t="s">
        <v>5193</v>
      </c>
      <c r="L1793" s="510">
        <v>17.28</v>
      </c>
      <c r="M1793" s="330">
        <f>ROUND(SUMIF(Anlagenbewegungsdaten_AV!B:B,A1793,Anlagenbewegungsdaten_AV!C:C),3)</f>
        <v>0</v>
      </c>
      <c r="N1793" s="328">
        <f>IF(ISBLANK(L1793),ROUND(SUMIF(Anlagenbewegungsdaten_AV!B:B,A1793,Anlagenbewegungsdaten_AV!D:D),2),ROUND(M1793*L1793%,2))</f>
        <v>0</v>
      </c>
      <c r="O1793" s="328">
        <f>ROUND(N1793-SUMIF(Anlagenbewegungsdaten_AV!B:B,A1793,Anlagenbewegungsdaten_AV!D:D),3)</f>
        <v>0</v>
      </c>
    </row>
    <row r="1794" spans="1:15" ht="15" customHeight="1" x14ac:dyDescent="0.25">
      <c r="A1794" s="261" t="s">
        <v>512</v>
      </c>
      <c r="B1794" s="172" t="s">
        <v>2108</v>
      </c>
      <c r="C1794" s="172" t="s">
        <v>4045</v>
      </c>
      <c r="D1794" s="172" t="s">
        <v>1862</v>
      </c>
      <c r="E1794" s="172" t="s">
        <v>1563</v>
      </c>
      <c r="F1794" s="287">
        <v>21.6</v>
      </c>
      <c r="G1794" s="331">
        <f>ROUND(SUMIF(Anlagenbewegungsdaten!B:B,A1794,Anlagenbewegungsdaten!C:C),3)</f>
        <v>0</v>
      </c>
      <c r="H1794" s="332">
        <f>IF(ISBLANK(F1794),ROUND(SUMIF(Anlagenbewegungsdaten!B:B,A1794,Anlagenbewegungsdaten!D:D),2),ROUND(G1794*F1794%,2))</f>
        <v>0</v>
      </c>
      <c r="I1794" s="332">
        <f>ROUND((H1794-SUMIF(Anlagenbewegungsdaten!$B:$B,A1794,Anlagenbewegungsdaten!D:D)),3)</f>
        <v>0</v>
      </c>
      <c r="J1794" s="333" t="s">
        <v>5179</v>
      </c>
      <c r="K1794" s="333" t="s">
        <v>5193</v>
      </c>
      <c r="L1794" s="510">
        <v>17.28</v>
      </c>
      <c r="M1794" s="330">
        <f>ROUND(SUMIF(Anlagenbewegungsdaten_AV!B:B,A1794,Anlagenbewegungsdaten_AV!C:C),3)</f>
        <v>0</v>
      </c>
      <c r="N1794" s="328">
        <f>IF(ISBLANK(L1794),ROUND(SUMIF(Anlagenbewegungsdaten_AV!B:B,A1794,Anlagenbewegungsdaten_AV!D:D),2),ROUND(M1794*L1794%,2))</f>
        <v>0</v>
      </c>
      <c r="O1794" s="328">
        <f>ROUND(N1794-SUMIF(Anlagenbewegungsdaten_AV!B:B,A1794,Anlagenbewegungsdaten_AV!D:D),3)</f>
        <v>0</v>
      </c>
    </row>
    <row r="1795" spans="1:15" ht="15" customHeight="1" x14ac:dyDescent="0.25">
      <c r="A1795" s="261" t="s">
        <v>2882</v>
      </c>
      <c r="B1795" s="172" t="s">
        <v>2108</v>
      </c>
      <c r="C1795" s="172" t="s">
        <v>4045</v>
      </c>
      <c r="D1795" s="172" t="s">
        <v>2758</v>
      </c>
      <c r="E1795" s="172" t="s">
        <v>2576</v>
      </c>
      <c r="F1795" s="287">
        <v>21.57</v>
      </c>
      <c r="G1795" s="331">
        <f>ROUND(SUMIF(Anlagenbewegungsdaten!B:B,A1795,Anlagenbewegungsdaten!C:C),3)</f>
        <v>0</v>
      </c>
      <c r="H1795" s="332">
        <f>IF(ISBLANK(F1795),ROUND(SUMIF(Anlagenbewegungsdaten!B:B,A1795,Anlagenbewegungsdaten!D:D),2),ROUND(G1795*F1795%,2))</f>
        <v>0</v>
      </c>
      <c r="I1795" s="332">
        <f>ROUND((H1795-SUMIF(Anlagenbewegungsdaten!$B:$B,A1795,Anlagenbewegungsdaten!D:D)),3)</f>
        <v>0</v>
      </c>
      <c r="J1795" s="333" t="s">
        <v>5179</v>
      </c>
      <c r="K1795" s="333" t="s">
        <v>5193</v>
      </c>
      <c r="L1795" s="510">
        <v>17.260000000000002</v>
      </c>
      <c r="M1795" s="330">
        <f>ROUND(SUMIF(Anlagenbewegungsdaten_AV!B:B,A1795,Anlagenbewegungsdaten_AV!C:C),3)</f>
        <v>0</v>
      </c>
      <c r="N1795" s="328">
        <f>IF(ISBLANK(L1795),ROUND(SUMIF(Anlagenbewegungsdaten_AV!B:B,A1795,Anlagenbewegungsdaten_AV!D:D),2),ROUND(M1795*L1795%,2))</f>
        <v>0</v>
      </c>
      <c r="O1795" s="328">
        <f>ROUND(N1795-SUMIF(Anlagenbewegungsdaten_AV!B:B,A1795,Anlagenbewegungsdaten_AV!D:D),3)</f>
        <v>0</v>
      </c>
    </row>
    <row r="1796" spans="1:15" ht="15" customHeight="1" x14ac:dyDescent="0.25">
      <c r="A1796" s="261" t="s">
        <v>3626</v>
      </c>
      <c r="B1796" s="172" t="s">
        <v>2108</v>
      </c>
      <c r="C1796" s="172" t="s">
        <v>4045</v>
      </c>
      <c r="D1796" s="172" t="s">
        <v>3502</v>
      </c>
      <c r="E1796" s="172" t="s">
        <v>3320</v>
      </c>
      <c r="F1796" s="287">
        <v>21.54</v>
      </c>
      <c r="G1796" s="331">
        <f>ROUND(SUMIF(Anlagenbewegungsdaten!B:B,A1796,Anlagenbewegungsdaten!C:C),3)</f>
        <v>0</v>
      </c>
      <c r="H1796" s="332">
        <f>IF(ISBLANK(F1796),ROUND(SUMIF(Anlagenbewegungsdaten!B:B,A1796,Anlagenbewegungsdaten!D:D),2),ROUND(G1796*F1796%,2))</f>
        <v>0</v>
      </c>
      <c r="I1796" s="332">
        <f>ROUND((H1796-SUMIF(Anlagenbewegungsdaten!$B:$B,A1796,Anlagenbewegungsdaten!D:D)),3)</f>
        <v>0</v>
      </c>
      <c r="J1796" s="333" t="s">
        <v>5179</v>
      </c>
      <c r="K1796" s="333" t="s">
        <v>5193</v>
      </c>
      <c r="L1796" s="510">
        <v>17.23</v>
      </c>
      <c r="M1796" s="330">
        <f>ROUND(SUMIF(Anlagenbewegungsdaten_AV!B:B,A1796,Anlagenbewegungsdaten_AV!C:C),3)</f>
        <v>0</v>
      </c>
      <c r="N1796" s="328">
        <f>IF(ISBLANK(L1796),ROUND(SUMIF(Anlagenbewegungsdaten_AV!B:B,A1796,Anlagenbewegungsdaten_AV!D:D),2),ROUND(M1796*L1796%,2))</f>
        <v>0</v>
      </c>
      <c r="O1796" s="328">
        <f>ROUND(N1796-SUMIF(Anlagenbewegungsdaten_AV!B:B,A1796,Anlagenbewegungsdaten_AV!D:D),3)</f>
        <v>0</v>
      </c>
    </row>
    <row r="1797" spans="1:15" ht="15" customHeight="1" x14ac:dyDescent="0.25">
      <c r="A1797" s="273" t="s">
        <v>4401</v>
      </c>
      <c r="B1797" s="191" t="s">
        <v>2108</v>
      </c>
      <c r="C1797" s="191" t="s">
        <v>4045</v>
      </c>
      <c r="D1797" s="191" t="s">
        <v>4276</v>
      </c>
      <c r="E1797" s="191" t="s">
        <v>4093</v>
      </c>
      <c r="F1797" s="288">
        <v>21.509999999999998</v>
      </c>
      <c r="G1797" s="331">
        <f>ROUND(SUMIF(Anlagenbewegungsdaten!B:B,A1797,Anlagenbewegungsdaten!C:C),3)</f>
        <v>0</v>
      </c>
      <c r="H1797" s="332">
        <f>IF(ISBLANK(F1797),ROUND(SUMIF(Anlagenbewegungsdaten!B:B,A1797,Anlagenbewegungsdaten!D:D),2),ROUND(G1797*F1797%,2))</f>
        <v>0</v>
      </c>
      <c r="I1797" s="332">
        <f>ROUND((H1797-SUMIF(Anlagenbewegungsdaten!$B:$B,A1797,Anlagenbewegungsdaten!D:D)),3)</f>
        <v>0</v>
      </c>
      <c r="J1797" s="333" t="s">
        <v>5179</v>
      </c>
      <c r="K1797" s="333" t="s">
        <v>5193</v>
      </c>
      <c r="L1797" s="510">
        <v>17.21</v>
      </c>
      <c r="M1797" s="330">
        <f>ROUND(SUMIF(Anlagenbewegungsdaten_AV!B:B,A1797,Anlagenbewegungsdaten_AV!C:C),3)</f>
        <v>0</v>
      </c>
      <c r="N1797" s="328">
        <f>IF(ISBLANK(L1797),ROUND(SUMIF(Anlagenbewegungsdaten_AV!B:B,A1797,Anlagenbewegungsdaten_AV!D:D),2),ROUND(M1797*L1797%,2))</f>
        <v>0</v>
      </c>
      <c r="O1797" s="328">
        <f>ROUND(N1797-SUMIF(Anlagenbewegungsdaten_AV!B:B,A1797,Anlagenbewegungsdaten_AV!D:D),3)</f>
        <v>0</v>
      </c>
    </row>
    <row r="1798" spans="1:15" ht="15" customHeight="1" x14ac:dyDescent="0.25">
      <c r="A1798" s="261" t="s">
        <v>513</v>
      </c>
      <c r="B1798" s="172" t="s">
        <v>2108</v>
      </c>
      <c r="C1798" s="172" t="s">
        <v>4045</v>
      </c>
      <c r="D1798" s="172" t="s">
        <v>1864</v>
      </c>
      <c r="E1798" s="172" t="s">
        <v>2483</v>
      </c>
      <c r="F1798" s="287">
        <v>19.600000000000001</v>
      </c>
      <c r="G1798" s="331">
        <f>ROUND(SUMIF(Anlagenbewegungsdaten!B:B,A1798,Anlagenbewegungsdaten!C:C),3)</f>
        <v>0</v>
      </c>
      <c r="H1798" s="332">
        <f>IF(ISBLANK(F1798),ROUND(SUMIF(Anlagenbewegungsdaten!B:B,A1798,Anlagenbewegungsdaten!D:D),2),ROUND(G1798*F1798%,2))</f>
        <v>0</v>
      </c>
      <c r="I1798" s="332">
        <f>ROUND((H1798-SUMIF(Anlagenbewegungsdaten!$B:$B,A1798,Anlagenbewegungsdaten!D:D)),3)</f>
        <v>0</v>
      </c>
      <c r="J1798" s="333" t="s">
        <v>5179</v>
      </c>
      <c r="K1798" s="333" t="s">
        <v>5193</v>
      </c>
      <c r="L1798" s="510">
        <v>15.68</v>
      </c>
      <c r="M1798" s="330">
        <f>ROUND(SUMIF(Anlagenbewegungsdaten_AV!B:B,A1798,Anlagenbewegungsdaten_AV!C:C),3)</f>
        <v>0</v>
      </c>
      <c r="N1798" s="328">
        <f>IF(ISBLANK(L1798),ROUND(SUMIF(Anlagenbewegungsdaten_AV!B:B,A1798,Anlagenbewegungsdaten_AV!D:D),2),ROUND(M1798*L1798%,2))</f>
        <v>0</v>
      </c>
      <c r="O1798" s="328">
        <f>ROUND(N1798-SUMIF(Anlagenbewegungsdaten_AV!B:B,A1798,Anlagenbewegungsdaten_AV!D:D),3)</f>
        <v>0</v>
      </c>
    </row>
    <row r="1799" spans="1:15" ht="15" customHeight="1" x14ac:dyDescent="0.25">
      <c r="A1799" s="261" t="s">
        <v>514</v>
      </c>
      <c r="B1799" s="172" t="s">
        <v>2108</v>
      </c>
      <c r="C1799" s="172" t="s">
        <v>4045</v>
      </c>
      <c r="D1799" s="172" t="s">
        <v>1866</v>
      </c>
      <c r="E1799" s="172" t="s">
        <v>2486</v>
      </c>
      <c r="F1799" s="287">
        <v>21.6</v>
      </c>
      <c r="G1799" s="331">
        <f>ROUND(SUMIF(Anlagenbewegungsdaten!B:B,A1799,Anlagenbewegungsdaten!C:C),3)</f>
        <v>0</v>
      </c>
      <c r="H1799" s="332">
        <f>IF(ISBLANK(F1799),ROUND(SUMIF(Anlagenbewegungsdaten!B:B,A1799,Anlagenbewegungsdaten!D:D),2),ROUND(G1799*F1799%,2))</f>
        <v>0</v>
      </c>
      <c r="I1799" s="332">
        <f>ROUND((H1799-SUMIF(Anlagenbewegungsdaten!$B:$B,A1799,Anlagenbewegungsdaten!D:D)),3)</f>
        <v>0</v>
      </c>
      <c r="J1799" s="333" t="s">
        <v>5179</v>
      </c>
      <c r="K1799" s="333" t="s">
        <v>5193</v>
      </c>
      <c r="L1799" s="510">
        <v>17.28</v>
      </c>
      <c r="M1799" s="330">
        <f>ROUND(SUMIF(Anlagenbewegungsdaten_AV!B:B,A1799,Anlagenbewegungsdaten_AV!C:C),3)</f>
        <v>0</v>
      </c>
      <c r="N1799" s="328">
        <f>IF(ISBLANK(L1799),ROUND(SUMIF(Anlagenbewegungsdaten_AV!B:B,A1799,Anlagenbewegungsdaten_AV!D:D),2),ROUND(M1799*L1799%,2))</f>
        <v>0</v>
      </c>
      <c r="O1799" s="328">
        <f>ROUND(N1799-SUMIF(Anlagenbewegungsdaten_AV!B:B,A1799,Anlagenbewegungsdaten_AV!D:D),3)</f>
        <v>0</v>
      </c>
    </row>
    <row r="1800" spans="1:15" ht="15" customHeight="1" x14ac:dyDescent="0.25">
      <c r="A1800" s="261" t="s">
        <v>515</v>
      </c>
      <c r="B1800" s="172" t="s">
        <v>2108</v>
      </c>
      <c r="C1800" s="172" t="s">
        <v>4045</v>
      </c>
      <c r="D1800" s="182" t="s">
        <v>1868</v>
      </c>
      <c r="E1800" s="172" t="s">
        <v>1560</v>
      </c>
      <c r="F1800" s="287">
        <v>22.6</v>
      </c>
      <c r="G1800" s="331">
        <f>ROUND(SUMIF(Anlagenbewegungsdaten!B:B,A1800,Anlagenbewegungsdaten!C:C),3)</f>
        <v>0</v>
      </c>
      <c r="H1800" s="332">
        <f>IF(ISBLANK(F1800),ROUND(SUMIF(Anlagenbewegungsdaten!B:B,A1800,Anlagenbewegungsdaten!D:D),2),ROUND(G1800*F1800%,2))</f>
        <v>0</v>
      </c>
      <c r="I1800" s="332">
        <f>ROUND((H1800-SUMIF(Anlagenbewegungsdaten!$B:$B,A1800,Anlagenbewegungsdaten!D:D)),3)</f>
        <v>0</v>
      </c>
      <c r="J1800" s="333" t="s">
        <v>5179</v>
      </c>
      <c r="K1800" s="333" t="s">
        <v>5193</v>
      </c>
      <c r="L1800" s="510">
        <v>18.079999999999998</v>
      </c>
      <c r="M1800" s="330">
        <f>ROUND(SUMIF(Anlagenbewegungsdaten_AV!B:B,A1800,Anlagenbewegungsdaten_AV!C:C),3)</f>
        <v>0</v>
      </c>
      <c r="N1800" s="328">
        <f>IF(ISBLANK(L1800),ROUND(SUMIF(Anlagenbewegungsdaten_AV!B:B,A1800,Anlagenbewegungsdaten_AV!D:D),2),ROUND(M1800*L1800%,2))</f>
        <v>0</v>
      </c>
      <c r="O1800" s="328">
        <f>ROUND(N1800-SUMIF(Anlagenbewegungsdaten_AV!B:B,A1800,Anlagenbewegungsdaten_AV!D:D),3)</f>
        <v>0</v>
      </c>
    </row>
    <row r="1801" spans="1:15" ht="15" customHeight="1" x14ac:dyDescent="0.25">
      <c r="A1801" s="261" t="s">
        <v>516</v>
      </c>
      <c r="B1801" s="172" t="s">
        <v>2108</v>
      </c>
      <c r="C1801" s="172" t="s">
        <v>4045</v>
      </c>
      <c r="D1801" s="172" t="s">
        <v>1870</v>
      </c>
      <c r="E1801" s="172" t="s">
        <v>1563</v>
      </c>
      <c r="F1801" s="287">
        <v>22.6</v>
      </c>
      <c r="G1801" s="331">
        <f>ROUND(SUMIF(Anlagenbewegungsdaten!B:B,A1801,Anlagenbewegungsdaten!C:C),3)</f>
        <v>0</v>
      </c>
      <c r="H1801" s="332">
        <f>IF(ISBLANK(F1801),ROUND(SUMIF(Anlagenbewegungsdaten!B:B,A1801,Anlagenbewegungsdaten!D:D),2),ROUND(G1801*F1801%,2))</f>
        <v>0</v>
      </c>
      <c r="I1801" s="332">
        <f>ROUND((H1801-SUMIF(Anlagenbewegungsdaten!$B:$B,A1801,Anlagenbewegungsdaten!D:D)),3)</f>
        <v>0</v>
      </c>
      <c r="J1801" s="333" t="s">
        <v>5179</v>
      </c>
      <c r="K1801" s="333" t="s">
        <v>5193</v>
      </c>
      <c r="L1801" s="510">
        <v>18.079999999999998</v>
      </c>
      <c r="M1801" s="330">
        <f>ROUND(SUMIF(Anlagenbewegungsdaten_AV!B:B,A1801,Anlagenbewegungsdaten_AV!C:C),3)</f>
        <v>0</v>
      </c>
      <c r="N1801" s="328">
        <f>IF(ISBLANK(L1801),ROUND(SUMIF(Anlagenbewegungsdaten_AV!B:B,A1801,Anlagenbewegungsdaten_AV!D:D),2),ROUND(M1801*L1801%,2))</f>
        <v>0</v>
      </c>
      <c r="O1801" s="328">
        <f>ROUND(N1801-SUMIF(Anlagenbewegungsdaten_AV!B:B,A1801,Anlagenbewegungsdaten_AV!D:D),3)</f>
        <v>0</v>
      </c>
    </row>
    <row r="1802" spans="1:15" ht="15" customHeight="1" x14ac:dyDescent="0.25">
      <c r="A1802" s="261" t="s">
        <v>2883</v>
      </c>
      <c r="B1802" s="172" t="s">
        <v>2108</v>
      </c>
      <c r="C1802" s="172" t="s">
        <v>4045</v>
      </c>
      <c r="D1802" s="172" t="s">
        <v>2760</v>
      </c>
      <c r="E1802" s="172" t="s">
        <v>2576</v>
      </c>
      <c r="F1802" s="287">
        <v>22.57</v>
      </c>
      <c r="G1802" s="331">
        <f>ROUND(SUMIF(Anlagenbewegungsdaten!B:B,A1802,Anlagenbewegungsdaten!C:C),3)</f>
        <v>0</v>
      </c>
      <c r="H1802" s="332">
        <f>IF(ISBLANK(F1802),ROUND(SUMIF(Anlagenbewegungsdaten!B:B,A1802,Anlagenbewegungsdaten!D:D),2),ROUND(G1802*F1802%,2))</f>
        <v>0</v>
      </c>
      <c r="I1802" s="332">
        <f>ROUND((H1802-SUMIF(Anlagenbewegungsdaten!$B:$B,A1802,Anlagenbewegungsdaten!D:D)),3)</f>
        <v>0</v>
      </c>
      <c r="J1802" s="333" t="s">
        <v>5179</v>
      </c>
      <c r="K1802" s="333" t="s">
        <v>5193</v>
      </c>
      <c r="L1802" s="510">
        <v>18.059999999999999</v>
      </c>
      <c r="M1802" s="330">
        <f>ROUND(SUMIF(Anlagenbewegungsdaten_AV!B:B,A1802,Anlagenbewegungsdaten_AV!C:C),3)</f>
        <v>0</v>
      </c>
      <c r="N1802" s="328">
        <f>IF(ISBLANK(L1802),ROUND(SUMIF(Anlagenbewegungsdaten_AV!B:B,A1802,Anlagenbewegungsdaten_AV!D:D),2),ROUND(M1802*L1802%,2))</f>
        <v>0</v>
      </c>
      <c r="O1802" s="328">
        <f>ROUND(N1802-SUMIF(Anlagenbewegungsdaten_AV!B:B,A1802,Anlagenbewegungsdaten_AV!D:D),3)</f>
        <v>0</v>
      </c>
    </row>
    <row r="1803" spans="1:15" ht="15" customHeight="1" x14ac:dyDescent="0.25">
      <c r="A1803" s="261" t="s">
        <v>3627</v>
      </c>
      <c r="B1803" s="172" t="s">
        <v>2108</v>
      </c>
      <c r="C1803" s="172" t="s">
        <v>4045</v>
      </c>
      <c r="D1803" s="172" t="s">
        <v>3504</v>
      </c>
      <c r="E1803" s="172" t="s">
        <v>3320</v>
      </c>
      <c r="F1803" s="287">
        <v>22.54</v>
      </c>
      <c r="G1803" s="331">
        <f>ROUND(SUMIF(Anlagenbewegungsdaten!B:B,A1803,Anlagenbewegungsdaten!C:C),3)</f>
        <v>0</v>
      </c>
      <c r="H1803" s="332">
        <f>IF(ISBLANK(F1803),ROUND(SUMIF(Anlagenbewegungsdaten!B:B,A1803,Anlagenbewegungsdaten!D:D),2),ROUND(G1803*F1803%,2))</f>
        <v>0</v>
      </c>
      <c r="I1803" s="332">
        <f>ROUND((H1803-SUMIF(Anlagenbewegungsdaten!$B:$B,A1803,Anlagenbewegungsdaten!D:D)),3)</f>
        <v>0</v>
      </c>
      <c r="J1803" s="333" t="s">
        <v>5179</v>
      </c>
      <c r="K1803" s="333" t="s">
        <v>5193</v>
      </c>
      <c r="L1803" s="510">
        <v>18.03</v>
      </c>
      <c r="M1803" s="330">
        <f>ROUND(SUMIF(Anlagenbewegungsdaten_AV!B:B,A1803,Anlagenbewegungsdaten_AV!C:C),3)</f>
        <v>0</v>
      </c>
      <c r="N1803" s="328">
        <f>IF(ISBLANK(L1803),ROUND(SUMIF(Anlagenbewegungsdaten_AV!B:B,A1803,Anlagenbewegungsdaten_AV!D:D),2),ROUND(M1803*L1803%,2))</f>
        <v>0</v>
      </c>
      <c r="O1803" s="328">
        <f>ROUND(N1803-SUMIF(Anlagenbewegungsdaten_AV!B:B,A1803,Anlagenbewegungsdaten_AV!D:D),3)</f>
        <v>0</v>
      </c>
    </row>
    <row r="1804" spans="1:15" ht="15" customHeight="1" x14ac:dyDescent="0.25">
      <c r="A1804" s="273" t="s">
        <v>4402</v>
      </c>
      <c r="B1804" s="191" t="s">
        <v>2108</v>
      </c>
      <c r="C1804" s="191" t="s">
        <v>4045</v>
      </c>
      <c r="D1804" s="191" t="s">
        <v>4278</v>
      </c>
      <c r="E1804" s="191" t="s">
        <v>4093</v>
      </c>
      <c r="F1804" s="288">
        <v>22.509999999999998</v>
      </c>
      <c r="G1804" s="331">
        <f>ROUND(SUMIF(Anlagenbewegungsdaten!B:B,A1804,Anlagenbewegungsdaten!C:C),3)</f>
        <v>0</v>
      </c>
      <c r="H1804" s="332">
        <f>IF(ISBLANK(F1804),ROUND(SUMIF(Anlagenbewegungsdaten!B:B,A1804,Anlagenbewegungsdaten!D:D),2),ROUND(G1804*F1804%,2))</f>
        <v>0</v>
      </c>
      <c r="I1804" s="332">
        <f>ROUND((H1804-SUMIF(Anlagenbewegungsdaten!$B:$B,A1804,Anlagenbewegungsdaten!D:D)),3)</f>
        <v>0</v>
      </c>
      <c r="J1804" s="333" t="s">
        <v>5179</v>
      </c>
      <c r="K1804" s="333" t="s">
        <v>5193</v>
      </c>
      <c r="L1804" s="510">
        <v>18.010000000000002</v>
      </c>
      <c r="M1804" s="330">
        <f>ROUND(SUMIF(Anlagenbewegungsdaten_AV!B:B,A1804,Anlagenbewegungsdaten_AV!C:C),3)</f>
        <v>0</v>
      </c>
      <c r="N1804" s="328">
        <f>IF(ISBLANK(L1804),ROUND(SUMIF(Anlagenbewegungsdaten_AV!B:B,A1804,Anlagenbewegungsdaten_AV!D:D),2),ROUND(M1804*L1804%,2))</f>
        <v>0</v>
      </c>
      <c r="O1804" s="328">
        <f>ROUND(N1804-SUMIF(Anlagenbewegungsdaten_AV!B:B,A1804,Anlagenbewegungsdaten_AV!D:D),3)</f>
        <v>0</v>
      </c>
    </row>
    <row r="1805" spans="1:15" ht="15" customHeight="1" x14ac:dyDescent="0.25">
      <c r="A1805" s="261" t="s">
        <v>517</v>
      </c>
      <c r="B1805" s="172" t="s">
        <v>2108</v>
      </c>
      <c r="C1805" s="172" t="s">
        <v>4045</v>
      </c>
      <c r="D1805" s="172" t="s">
        <v>1872</v>
      </c>
      <c r="E1805" s="172" t="s">
        <v>2483</v>
      </c>
      <c r="F1805" s="287">
        <v>19.600000000000001</v>
      </c>
      <c r="G1805" s="331">
        <f>ROUND(SUMIF(Anlagenbewegungsdaten!B:B,A1805,Anlagenbewegungsdaten!C:C),3)</f>
        <v>0</v>
      </c>
      <c r="H1805" s="332">
        <f>IF(ISBLANK(F1805),ROUND(SUMIF(Anlagenbewegungsdaten!B:B,A1805,Anlagenbewegungsdaten!D:D),2),ROUND(G1805*F1805%,2))</f>
        <v>0</v>
      </c>
      <c r="I1805" s="332">
        <f>ROUND((H1805-SUMIF(Anlagenbewegungsdaten!$B:$B,A1805,Anlagenbewegungsdaten!D:D)),3)</f>
        <v>0</v>
      </c>
      <c r="J1805" s="333" t="s">
        <v>5179</v>
      </c>
      <c r="K1805" s="333" t="s">
        <v>5193</v>
      </c>
      <c r="L1805" s="510">
        <v>15.68</v>
      </c>
      <c r="M1805" s="330">
        <f>ROUND(SUMIF(Anlagenbewegungsdaten_AV!B:B,A1805,Anlagenbewegungsdaten_AV!C:C),3)</f>
        <v>0</v>
      </c>
      <c r="N1805" s="328">
        <f>IF(ISBLANK(L1805),ROUND(SUMIF(Anlagenbewegungsdaten_AV!B:B,A1805,Anlagenbewegungsdaten_AV!D:D),2),ROUND(M1805*L1805%,2))</f>
        <v>0</v>
      </c>
      <c r="O1805" s="328">
        <f>ROUND(N1805-SUMIF(Anlagenbewegungsdaten_AV!B:B,A1805,Anlagenbewegungsdaten_AV!D:D),3)</f>
        <v>0</v>
      </c>
    </row>
    <row r="1806" spans="1:15" ht="15" customHeight="1" x14ac:dyDescent="0.25">
      <c r="A1806" s="261" t="s">
        <v>518</v>
      </c>
      <c r="B1806" s="172" t="s">
        <v>2108</v>
      </c>
      <c r="C1806" s="172" t="s">
        <v>4045</v>
      </c>
      <c r="D1806" s="172" t="s">
        <v>1874</v>
      </c>
      <c r="E1806" s="172" t="s">
        <v>2486</v>
      </c>
      <c r="F1806" s="287">
        <v>21.6</v>
      </c>
      <c r="G1806" s="331">
        <f>ROUND(SUMIF(Anlagenbewegungsdaten!B:B,A1806,Anlagenbewegungsdaten!C:C),3)</f>
        <v>0</v>
      </c>
      <c r="H1806" s="332">
        <f>IF(ISBLANK(F1806),ROUND(SUMIF(Anlagenbewegungsdaten!B:B,A1806,Anlagenbewegungsdaten!D:D),2),ROUND(G1806*F1806%,2))</f>
        <v>0</v>
      </c>
      <c r="I1806" s="332">
        <f>ROUND((H1806-SUMIF(Anlagenbewegungsdaten!$B:$B,A1806,Anlagenbewegungsdaten!D:D)),3)</f>
        <v>0</v>
      </c>
      <c r="J1806" s="333" t="s">
        <v>5179</v>
      </c>
      <c r="K1806" s="333" t="s">
        <v>5193</v>
      </c>
      <c r="L1806" s="510">
        <v>17.28</v>
      </c>
      <c r="M1806" s="330">
        <f>ROUND(SUMIF(Anlagenbewegungsdaten_AV!B:B,A1806,Anlagenbewegungsdaten_AV!C:C),3)</f>
        <v>0</v>
      </c>
      <c r="N1806" s="328">
        <f>IF(ISBLANK(L1806),ROUND(SUMIF(Anlagenbewegungsdaten_AV!B:B,A1806,Anlagenbewegungsdaten_AV!D:D),2),ROUND(M1806*L1806%,2))</f>
        <v>0</v>
      </c>
      <c r="O1806" s="328">
        <f>ROUND(N1806-SUMIF(Anlagenbewegungsdaten_AV!B:B,A1806,Anlagenbewegungsdaten_AV!D:D),3)</f>
        <v>0</v>
      </c>
    </row>
    <row r="1807" spans="1:15" ht="15" customHeight="1" x14ac:dyDescent="0.25">
      <c r="A1807" s="261" t="s">
        <v>519</v>
      </c>
      <c r="B1807" s="172" t="s">
        <v>2108</v>
      </c>
      <c r="C1807" s="172" t="s">
        <v>4045</v>
      </c>
      <c r="D1807" s="172" t="s">
        <v>1876</v>
      </c>
      <c r="E1807" s="172" t="s">
        <v>1560</v>
      </c>
      <c r="F1807" s="287">
        <v>22.6</v>
      </c>
      <c r="G1807" s="331">
        <f>ROUND(SUMIF(Anlagenbewegungsdaten!B:B,A1807,Anlagenbewegungsdaten!C:C),3)</f>
        <v>0</v>
      </c>
      <c r="H1807" s="332">
        <f>IF(ISBLANK(F1807),ROUND(SUMIF(Anlagenbewegungsdaten!B:B,A1807,Anlagenbewegungsdaten!D:D),2),ROUND(G1807*F1807%,2))</f>
        <v>0</v>
      </c>
      <c r="I1807" s="332">
        <f>ROUND((H1807-SUMIF(Anlagenbewegungsdaten!$B:$B,A1807,Anlagenbewegungsdaten!D:D)),3)</f>
        <v>0</v>
      </c>
      <c r="J1807" s="333" t="s">
        <v>5179</v>
      </c>
      <c r="K1807" s="333" t="s">
        <v>5193</v>
      </c>
      <c r="L1807" s="510">
        <v>18.079999999999998</v>
      </c>
      <c r="M1807" s="330">
        <f>ROUND(SUMIF(Anlagenbewegungsdaten_AV!B:B,A1807,Anlagenbewegungsdaten_AV!C:C),3)</f>
        <v>0</v>
      </c>
      <c r="N1807" s="328">
        <f>IF(ISBLANK(L1807),ROUND(SUMIF(Anlagenbewegungsdaten_AV!B:B,A1807,Anlagenbewegungsdaten_AV!D:D),2),ROUND(M1807*L1807%,2))</f>
        <v>0</v>
      </c>
      <c r="O1807" s="328">
        <f>ROUND(N1807-SUMIF(Anlagenbewegungsdaten_AV!B:B,A1807,Anlagenbewegungsdaten_AV!D:D),3)</f>
        <v>0</v>
      </c>
    </row>
    <row r="1808" spans="1:15" ht="15" customHeight="1" x14ac:dyDescent="0.25">
      <c r="A1808" s="261" t="s">
        <v>520</v>
      </c>
      <c r="B1808" s="172" t="s">
        <v>2108</v>
      </c>
      <c r="C1808" s="172" t="s">
        <v>4045</v>
      </c>
      <c r="D1808" s="172" t="s">
        <v>1878</v>
      </c>
      <c r="E1808" s="172" t="s">
        <v>1563</v>
      </c>
      <c r="F1808" s="287">
        <v>22.6</v>
      </c>
      <c r="G1808" s="331">
        <f>ROUND(SUMIF(Anlagenbewegungsdaten!B:B,A1808,Anlagenbewegungsdaten!C:C),3)</f>
        <v>0</v>
      </c>
      <c r="H1808" s="332">
        <f>IF(ISBLANK(F1808),ROUND(SUMIF(Anlagenbewegungsdaten!B:B,A1808,Anlagenbewegungsdaten!D:D),2),ROUND(G1808*F1808%,2))</f>
        <v>0</v>
      </c>
      <c r="I1808" s="332">
        <f>ROUND((H1808-SUMIF(Anlagenbewegungsdaten!$B:$B,A1808,Anlagenbewegungsdaten!D:D)),3)</f>
        <v>0</v>
      </c>
      <c r="J1808" s="333" t="s">
        <v>5179</v>
      </c>
      <c r="K1808" s="333" t="s">
        <v>5193</v>
      </c>
      <c r="L1808" s="510">
        <v>18.079999999999998</v>
      </c>
      <c r="M1808" s="330">
        <f>ROUND(SUMIF(Anlagenbewegungsdaten_AV!B:B,A1808,Anlagenbewegungsdaten_AV!C:C),3)</f>
        <v>0</v>
      </c>
      <c r="N1808" s="328">
        <f>IF(ISBLANK(L1808),ROUND(SUMIF(Anlagenbewegungsdaten_AV!B:B,A1808,Anlagenbewegungsdaten_AV!D:D),2),ROUND(M1808*L1808%,2))</f>
        <v>0</v>
      </c>
      <c r="O1808" s="328">
        <f>ROUND(N1808-SUMIF(Anlagenbewegungsdaten_AV!B:B,A1808,Anlagenbewegungsdaten_AV!D:D),3)</f>
        <v>0</v>
      </c>
    </row>
    <row r="1809" spans="1:15" ht="15" customHeight="1" x14ac:dyDescent="0.25">
      <c r="A1809" s="261" t="s">
        <v>2884</v>
      </c>
      <c r="B1809" s="172" t="s">
        <v>2108</v>
      </c>
      <c r="C1809" s="172" t="s">
        <v>4045</v>
      </c>
      <c r="D1809" s="172" t="s">
        <v>2762</v>
      </c>
      <c r="E1809" s="172" t="s">
        <v>2576</v>
      </c>
      <c r="F1809" s="287">
        <v>22.57</v>
      </c>
      <c r="G1809" s="331">
        <f>ROUND(SUMIF(Anlagenbewegungsdaten!B:B,A1809,Anlagenbewegungsdaten!C:C),3)</f>
        <v>0</v>
      </c>
      <c r="H1809" s="332">
        <f>IF(ISBLANK(F1809),ROUND(SUMIF(Anlagenbewegungsdaten!B:B,A1809,Anlagenbewegungsdaten!D:D),2),ROUND(G1809*F1809%,2))</f>
        <v>0</v>
      </c>
      <c r="I1809" s="332">
        <f>ROUND((H1809-SUMIF(Anlagenbewegungsdaten!$B:$B,A1809,Anlagenbewegungsdaten!D:D)),3)</f>
        <v>0</v>
      </c>
      <c r="J1809" s="333" t="s">
        <v>5179</v>
      </c>
      <c r="K1809" s="333" t="s">
        <v>5193</v>
      </c>
      <c r="L1809" s="510">
        <v>18.059999999999999</v>
      </c>
      <c r="M1809" s="330">
        <f>ROUND(SUMIF(Anlagenbewegungsdaten_AV!B:B,A1809,Anlagenbewegungsdaten_AV!C:C),3)</f>
        <v>0</v>
      </c>
      <c r="N1809" s="328">
        <f>IF(ISBLANK(L1809),ROUND(SUMIF(Anlagenbewegungsdaten_AV!B:B,A1809,Anlagenbewegungsdaten_AV!D:D),2),ROUND(M1809*L1809%,2))</f>
        <v>0</v>
      </c>
      <c r="O1809" s="328">
        <f>ROUND(N1809-SUMIF(Anlagenbewegungsdaten_AV!B:B,A1809,Anlagenbewegungsdaten_AV!D:D),3)</f>
        <v>0</v>
      </c>
    </row>
    <row r="1810" spans="1:15" ht="15" customHeight="1" x14ac:dyDescent="0.25">
      <c r="A1810" s="261" t="s">
        <v>3628</v>
      </c>
      <c r="B1810" s="172" t="s">
        <v>2108</v>
      </c>
      <c r="C1810" s="172" t="s">
        <v>4045</v>
      </c>
      <c r="D1810" s="172" t="s">
        <v>3506</v>
      </c>
      <c r="E1810" s="172" t="s">
        <v>3320</v>
      </c>
      <c r="F1810" s="287">
        <v>22.54</v>
      </c>
      <c r="G1810" s="331">
        <f>ROUND(SUMIF(Anlagenbewegungsdaten!B:B,A1810,Anlagenbewegungsdaten!C:C),3)</f>
        <v>0</v>
      </c>
      <c r="H1810" s="332">
        <f>IF(ISBLANK(F1810),ROUND(SUMIF(Anlagenbewegungsdaten!B:B,A1810,Anlagenbewegungsdaten!D:D),2),ROUND(G1810*F1810%,2))</f>
        <v>0</v>
      </c>
      <c r="I1810" s="332">
        <f>ROUND((H1810-SUMIF(Anlagenbewegungsdaten!$B:$B,A1810,Anlagenbewegungsdaten!D:D)),3)</f>
        <v>0</v>
      </c>
      <c r="J1810" s="333" t="s">
        <v>5179</v>
      </c>
      <c r="K1810" s="333" t="s">
        <v>5193</v>
      </c>
      <c r="L1810" s="510">
        <v>18.03</v>
      </c>
      <c r="M1810" s="330">
        <f>ROUND(SUMIF(Anlagenbewegungsdaten_AV!B:B,A1810,Anlagenbewegungsdaten_AV!C:C),3)</f>
        <v>0</v>
      </c>
      <c r="N1810" s="328">
        <f>IF(ISBLANK(L1810),ROUND(SUMIF(Anlagenbewegungsdaten_AV!B:B,A1810,Anlagenbewegungsdaten_AV!D:D),2),ROUND(M1810*L1810%,2))</f>
        <v>0</v>
      </c>
      <c r="O1810" s="328">
        <f>ROUND(N1810-SUMIF(Anlagenbewegungsdaten_AV!B:B,A1810,Anlagenbewegungsdaten_AV!D:D),3)</f>
        <v>0</v>
      </c>
    </row>
    <row r="1811" spans="1:15" ht="15" customHeight="1" x14ac:dyDescent="0.25">
      <c r="A1811" s="273" t="s">
        <v>4403</v>
      </c>
      <c r="B1811" s="191" t="s">
        <v>2108</v>
      </c>
      <c r="C1811" s="191" t="s">
        <v>4045</v>
      </c>
      <c r="D1811" s="191" t="s">
        <v>4280</v>
      </c>
      <c r="E1811" s="191" t="s">
        <v>4093</v>
      </c>
      <c r="F1811" s="288">
        <v>22.509999999999998</v>
      </c>
      <c r="G1811" s="331">
        <f>ROUND(SUMIF(Anlagenbewegungsdaten!B:B,A1811,Anlagenbewegungsdaten!C:C),3)</f>
        <v>0</v>
      </c>
      <c r="H1811" s="332">
        <f>IF(ISBLANK(F1811),ROUND(SUMIF(Anlagenbewegungsdaten!B:B,A1811,Anlagenbewegungsdaten!D:D),2),ROUND(G1811*F1811%,2))</f>
        <v>0</v>
      </c>
      <c r="I1811" s="332">
        <f>ROUND((H1811-SUMIF(Anlagenbewegungsdaten!$B:$B,A1811,Anlagenbewegungsdaten!D:D)),3)</f>
        <v>0</v>
      </c>
      <c r="J1811" s="333" t="s">
        <v>5179</v>
      </c>
      <c r="K1811" s="333" t="s">
        <v>5193</v>
      </c>
      <c r="L1811" s="510">
        <v>18.010000000000002</v>
      </c>
      <c r="M1811" s="330">
        <f>ROUND(SUMIF(Anlagenbewegungsdaten_AV!B:B,A1811,Anlagenbewegungsdaten_AV!C:C),3)</f>
        <v>0</v>
      </c>
      <c r="N1811" s="328">
        <f>IF(ISBLANK(L1811),ROUND(SUMIF(Anlagenbewegungsdaten_AV!B:B,A1811,Anlagenbewegungsdaten_AV!D:D),2),ROUND(M1811*L1811%,2))</f>
        <v>0</v>
      </c>
      <c r="O1811" s="328">
        <f>ROUND(N1811-SUMIF(Anlagenbewegungsdaten_AV!B:B,A1811,Anlagenbewegungsdaten_AV!D:D),3)</f>
        <v>0</v>
      </c>
    </row>
    <row r="1812" spans="1:15" ht="15" customHeight="1" x14ac:dyDescent="0.25">
      <c r="A1812" s="261" t="s">
        <v>521</v>
      </c>
      <c r="B1812" s="172" t="s">
        <v>2108</v>
      </c>
      <c r="C1812" s="172" t="s">
        <v>4045</v>
      </c>
      <c r="D1812" s="172" t="s">
        <v>1880</v>
      </c>
      <c r="E1812" s="172" t="s">
        <v>2483</v>
      </c>
      <c r="F1812" s="287">
        <v>20.6</v>
      </c>
      <c r="G1812" s="331">
        <f>ROUND(SUMIF(Anlagenbewegungsdaten!B:B,A1812,Anlagenbewegungsdaten!C:C),3)</f>
        <v>0</v>
      </c>
      <c r="H1812" s="332">
        <f>IF(ISBLANK(F1812),ROUND(SUMIF(Anlagenbewegungsdaten!B:B,A1812,Anlagenbewegungsdaten!D:D),2),ROUND(G1812*F1812%,2))</f>
        <v>0</v>
      </c>
      <c r="I1812" s="332">
        <f>ROUND((H1812-SUMIF(Anlagenbewegungsdaten!$B:$B,A1812,Anlagenbewegungsdaten!D:D)),3)</f>
        <v>0</v>
      </c>
      <c r="J1812" s="333" t="s">
        <v>5179</v>
      </c>
      <c r="K1812" s="333" t="s">
        <v>5193</v>
      </c>
      <c r="L1812" s="510">
        <v>16.48</v>
      </c>
      <c r="M1812" s="330">
        <f>ROUND(SUMIF(Anlagenbewegungsdaten_AV!B:B,A1812,Anlagenbewegungsdaten_AV!C:C),3)</f>
        <v>0</v>
      </c>
      <c r="N1812" s="328">
        <f>IF(ISBLANK(L1812),ROUND(SUMIF(Anlagenbewegungsdaten_AV!B:B,A1812,Anlagenbewegungsdaten_AV!D:D),2),ROUND(M1812*L1812%,2))</f>
        <v>0</v>
      </c>
      <c r="O1812" s="328">
        <f>ROUND(N1812-SUMIF(Anlagenbewegungsdaten_AV!B:B,A1812,Anlagenbewegungsdaten_AV!D:D),3)</f>
        <v>0</v>
      </c>
    </row>
    <row r="1813" spans="1:15" ht="15" customHeight="1" x14ac:dyDescent="0.25">
      <c r="A1813" s="261" t="s">
        <v>522</v>
      </c>
      <c r="B1813" s="172" t="s">
        <v>2108</v>
      </c>
      <c r="C1813" s="172" t="s">
        <v>4045</v>
      </c>
      <c r="D1813" s="172" t="s">
        <v>1882</v>
      </c>
      <c r="E1813" s="172" t="s">
        <v>2486</v>
      </c>
      <c r="F1813" s="287">
        <v>22.6</v>
      </c>
      <c r="G1813" s="331">
        <f>ROUND(SUMIF(Anlagenbewegungsdaten!B:B,A1813,Anlagenbewegungsdaten!C:C),3)</f>
        <v>0</v>
      </c>
      <c r="H1813" s="332">
        <f>IF(ISBLANK(F1813),ROUND(SUMIF(Anlagenbewegungsdaten!B:B,A1813,Anlagenbewegungsdaten!D:D),2),ROUND(G1813*F1813%,2))</f>
        <v>0</v>
      </c>
      <c r="I1813" s="332">
        <f>ROUND((H1813-SUMIF(Anlagenbewegungsdaten!$B:$B,A1813,Anlagenbewegungsdaten!D:D)),3)</f>
        <v>0</v>
      </c>
      <c r="J1813" s="333" t="s">
        <v>5179</v>
      </c>
      <c r="K1813" s="333" t="s">
        <v>5193</v>
      </c>
      <c r="L1813" s="510">
        <v>18.079999999999998</v>
      </c>
      <c r="M1813" s="330">
        <f>ROUND(SUMIF(Anlagenbewegungsdaten_AV!B:B,A1813,Anlagenbewegungsdaten_AV!C:C),3)</f>
        <v>0</v>
      </c>
      <c r="N1813" s="328">
        <f>IF(ISBLANK(L1813),ROUND(SUMIF(Anlagenbewegungsdaten_AV!B:B,A1813,Anlagenbewegungsdaten_AV!D:D),2),ROUND(M1813*L1813%,2))</f>
        <v>0</v>
      </c>
      <c r="O1813" s="328">
        <f>ROUND(N1813-SUMIF(Anlagenbewegungsdaten_AV!B:B,A1813,Anlagenbewegungsdaten_AV!D:D),3)</f>
        <v>0</v>
      </c>
    </row>
    <row r="1814" spans="1:15" ht="15" customHeight="1" x14ac:dyDescent="0.25">
      <c r="A1814" s="261" t="s">
        <v>523</v>
      </c>
      <c r="B1814" s="172" t="s">
        <v>2108</v>
      </c>
      <c r="C1814" s="172" t="s">
        <v>4045</v>
      </c>
      <c r="D1814" s="182" t="s">
        <v>1884</v>
      </c>
      <c r="E1814" s="172" t="s">
        <v>1560</v>
      </c>
      <c r="F1814" s="287">
        <v>23.6</v>
      </c>
      <c r="G1814" s="331">
        <f>ROUND(SUMIF(Anlagenbewegungsdaten!B:B,A1814,Anlagenbewegungsdaten!C:C),3)</f>
        <v>0</v>
      </c>
      <c r="H1814" s="332">
        <f>IF(ISBLANK(F1814),ROUND(SUMIF(Anlagenbewegungsdaten!B:B,A1814,Anlagenbewegungsdaten!D:D),2),ROUND(G1814*F1814%,2))</f>
        <v>0</v>
      </c>
      <c r="I1814" s="332">
        <f>ROUND((H1814-SUMIF(Anlagenbewegungsdaten!$B:$B,A1814,Anlagenbewegungsdaten!D:D)),3)</f>
        <v>0</v>
      </c>
      <c r="J1814" s="333" t="s">
        <v>5179</v>
      </c>
      <c r="K1814" s="333" t="s">
        <v>5193</v>
      </c>
      <c r="L1814" s="510">
        <v>18.88</v>
      </c>
      <c r="M1814" s="330">
        <f>ROUND(SUMIF(Anlagenbewegungsdaten_AV!B:B,A1814,Anlagenbewegungsdaten_AV!C:C),3)</f>
        <v>0</v>
      </c>
      <c r="N1814" s="328">
        <f>IF(ISBLANK(L1814),ROUND(SUMIF(Anlagenbewegungsdaten_AV!B:B,A1814,Anlagenbewegungsdaten_AV!D:D),2),ROUND(M1814*L1814%,2))</f>
        <v>0</v>
      </c>
      <c r="O1814" s="328">
        <f>ROUND(N1814-SUMIF(Anlagenbewegungsdaten_AV!B:B,A1814,Anlagenbewegungsdaten_AV!D:D),3)</f>
        <v>0</v>
      </c>
    </row>
    <row r="1815" spans="1:15" ht="15" customHeight="1" x14ac:dyDescent="0.25">
      <c r="A1815" s="261" t="s">
        <v>524</v>
      </c>
      <c r="B1815" s="172" t="s">
        <v>2108</v>
      </c>
      <c r="C1815" s="172" t="s">
        <v>4045</v>
      </c>
      <c r="D1815" s="172" t="s">
        <v>1886</v>
      </c>
      <c r="E1815" s="172" t="s">
        <v>1563</v>
      </c>
      <c r="F1815" s="287">
        <v>23.6</v>
      </c>
      <c r="G1815" s="331">
        <f>ROUND(SUMIF(Anlagenbewegungsdaten!B:B,A1815,Anlagenbewegungsdaten!C:C),3)</f>
        <v>0</v>
      </c>
      <c r="H1815" s="332">
        <f>IF(ISBLANK(F1815),ROUND(SUMIF(Anlagenbewegungsdaten!B:B,A1815,Anlagenbewegungsdaten!D:D),2),ROUND(G1815*F1815%,2))</f>
        <v>0</v>
      </c>
      <c r="I1815" s="332">
        <f>ROUND((H1815-SUMIF(Anlagenbewegungsdaten!$B:$B,A1815,Anlagenbewegungsdaten!D:D)),3)</f>
        <v>0</v>
      </c>
      <c r="J1815" s="333" t="s">
        <v>5179</v>
      </c>
      <c r="K1815" s="333" t="s">
        <v>5193</v>
      </c>
      <c r="L1815" s="510">
        <v>18.88</v>
      </c>
      <c r="M1815" s="330">
        <f>ROUND(SUMIF(Anlagenbewegungsdaten_AV!B:B,A1815,Anlagenbewegungsdaten_AV!C:C),3)</f>
        <v>0</v>
      </c>
      <c r="N1815" s="328">
        <f>IF(ISBLANK(L1815),ROUND(SUMIF(Anlagenbewegungsdaten_AV!B:B,A1815,Anlagenbewegungsdaten_AV!D:D),2),ROUND(M1815*L1815%,2))</f>
        <v>0</v>
      </c>
      <c r="O1815" s="328">
        <f>ROUND(N1815-SUMIF(Anlagenbewegungsdaten_AV!B:B,A1815,Anlagenbewegungsdaten_AV!D:D),3)</f>
        <v>0</v>
      </c>
    </row>
    <row r="1816" spans="1:15" ht="15" customHeight="1" x14ac:dyDescent="0.25">
      <c r="A1816" s="261" t="s">
        <v>2885</v>
      </c>
      <c r="B1816" s="172" t="s">
        <v>2108</v>
      </c>
      <c r="C1816" s="172" t="s">
        <v>4045</v>
      </c>
      <c r="D1816" s="172" t="s">
        <v>2764</v>
      </c>
      <c r="E1816" s="172" t="s">
        <v>2576</v>
      </c>
      <c r="F1816" s="287">
        <v>23.57</v>
      </c>
      <c r="G1816" s="331">
        <f>ROUND(SUMIF(Anlagenbewegungsdaten!B:B,A1816,Anlagenbewegungsdaten!C:C),3)</f>
        <v>0</v>
      </c>
      <c r="H1816" s="332">
        <f>IF(ISBLANK(F1816),ROUND(SUMIF(Anlagenbewegungsdaten!B:B,A1816,Anlagenbewegungsdaten!D:D),2),ROUND(G1816*F1816%,2))</f>
        <v>0</v>
      </c>
      <c r="I1816" s="332">
        <f>ROUND((H1816-SUMIF(Anlagenbewegungsdaten!$B:$B,A1816,Anlagenbewegungsdaten!D:D)),3)</f>
        <v>0</v>
      </c>
      <c r="J1816" s="333" t="s">
        <v>5179</v>
      </c>
      <c r="K1816" s="333" t="s">
        <v>5193</v>
      </c>
      <c r="L1816" s="510">
        <v>18.86</v>
      </c>
      <c r="M1816" s="330">
        <f>ROUND(SUMIF(Anlagenbewegungsdaten_AV!B:B,A1816,Anlagenbewegungsdaten_AV!C:C),3)</f>
        <v>0</v>
      </c>
      <c r="N1816" s="328">
        <f>IF(ISBLANK(L1816),ROUND(SUMIF(Anlagenbewegungsdaten_AV!B:B,A1816,Anlagenbewegungsdaten_AV!D:D),2),ROUND(M1816*L1816%,2))</f>
        <v>0</v>
      </c>
      <c r="O1816" s="328">
        <f>ROUND(N1816-SUMIF(Anlagenbewegungsdaten_AV!B:B,A1816,Anlagenbewegungsdaten_AV!D:D),3)</f>
        <v>0</v>
      </c>
    </row>
    <row r="1817" spans="1:15" ht="15" customHeight="1" x14ac:dyDescent="0.25">
      <c r="A1817" s="261" t="s">
        <v>3629</v>
      </c>
      <c r="B1817" s="172" t="s">
        <v>2108</v>
      </c>
      <c r="C1817" s="172" t="s">
        <v>4045</v>
      </c>
      <c r="D1817" s="172" t="s">
        <v>3508</v>
      </c>
      <c r="E1817" s="172" t="s">
        <v>3320</v>
      </c>
      <c r="F1817" s="287">
        <v>23.54</v>
      </c>
      <c r="G1817" s="331">
        <f>ROUND(SUMIF(Anlagenbewegungsdaten!B:B,A1817,Anlagenbewegungsdaten!C:C),3)</f>
        <v>0</v>
      </c>
      <c r="H1817" s="332">
        <f>IF(ISBLANK(F1817),ROUND(SUMIF(Anlagenbewegungsdaten!B:B,A1817,Anlagenbewegungsdaten!D:D),2),ROUND(G1817*F1817%,2))</f>
        <v>0</v>
      </c>
      <c r="I1817" s="332">
        <f>ROUND((H1817-SUMIF(Anlagenbewegungsdaten!$B:$B,A1817,Anlagenbewegungsdaten!D:D)),3)</f>
        <v>0</v>
      </c>
      <c r="J1817" s="333" t="s">
        <v>5179</v>
      </c>
      <c r="K1817" s="333" t="s">
        <v>5193</v>
      </c>
      <c r="L1817" s="510">
        <v>18.829999999999998</v>
      </c>
      <c r="M1817" s="330">
        <f>ROUND(SUMIF(Anlagenbewegungsdaten_AV!B:B,A1817,Anlagenbewegungsdaten_AV!C:C),3)</f>
        <v>0</v>
      </c>
      <c r="N1817" s="328">
        <f>IF(ISBLANK(L1817),ROUND(SUMIF(Anlagenbewegungsdaten_AV!B:B,A1817,Anlagenbewegungsdaten_AV!D:D),2),ROUND(M1817*L1817%,2))</f>
        <v>0</v>
      </c>
      <c r="O1817" s="328">
        <f>ROUND(N1817-SUMIF(Anlagenbewegungsdaten_AV!B:B,A1817,Anlagenbewegungsdaten_AV!D:D),3)</f>
        <v>0</v>
      </c>
    </row>
    <row r="1818" spans="1:15" ht="15" customHeight="1" x14ac:dyDescent="0.25">
      <c r="A1818" s="273" t="s">
        <v>4404</v>
      </c>
      <c r="B1818" s="191" t="s">
        <v>2108</v>
      </c>
      <c r="C1818" s="191" t="s">
        <v>4045</v>
      </c>
      <c r="D1818" s="191" t="s">
        <v>4282</v>
      </c>
      <c r="E1818" s="191" t="s">
        <v>4093</v>
      </c>
      <c r="F1818" s="288">
        <v>23.509999999999998</v>
      </c>
      <c r="G1818" s="331">
        <f>ROUND(SUMIF(Anlagenbewegungsdaten!B:B,A1818,Anlagenbewegungsdaten!C:C),3)</f>
        <v>0</v>
      </c>
      <c r="H1818" s="332">
        <f>IF(ISBLANK(F1818),ROUND(SUMIF(Anlagenbewegungsdaten!B:B,A1818,Anlagenbewegungsdaten!D:D),2),ROUND(G1818*F1818%,2))</f>
        <v>0</v>
      </c>
      <c r="I1818" s="332">
        <f>ROUND((H1818-SUMIF(Anlagenbewegungsdaten!$B:$B,A1818,Anlagenbewegungsdaten!D:D)),3)</f>
        <v>0</v>
      </c>
      <c r="J1818" s="333" t="s">
        <v>5179</v>
      </c>
      <c r="K1818" s="333" t="s">
        <v>5193</v>
      </c>
      <c r="L1818" s="510">
        <v>18.809999999999999</v>
      </c>
      <c r="M1818" s="330">
        <f>ROUND(SUMIF(Anlagenbewegungsdaten_AV!B:B,A1818,Anlagenbewegungsdaten_AV!C:C),3)</f>
        <v>0</v>
      </c>
      <c r="N1818" s="328">
        <f>IF(ISBLANK(L1818),ROUND(SUMIF(Anlagenbewegungsdaten_AV!B:B,A1818,Anlagenbewegungsdaten_AV!D:D),2),ROUND(M1818*L1818%,2))</f>
        <v>0</v>
      </c>
      <c r="O1818" s="328">
        <f>ROUND(N1818-SUMIF(Anlagenbewegungsdaten_AV!B:B,A1818,Anlagenbewegungsdaten_AV!D:D),3)</f>
        <v>0</v>
      </c>
    </row>
    <row r="1819" spans="1:15" ht="15" customHeight="1" x14ac:dyDescent="0.25">
      <c r="A1819" s="261" t="s">
        <v>525</v>
      </c>
      <c r="B1819" s="172" t="s">
        <v>2108</v>
      </c>
      <c r="C1819" s="172" t="s">
        <v>4045</v>
      </c>
      <c r="D1819" s="172" t="s">
        <v>1888</v>
      </c>
      <c r="E1819" s="172" t="s">
        <v>2483</v>
      </c>
      <c r="F1819" s="287">
        <v>20.6</v>
      </c>
      <c r="G1819" s="331">
        <f>ROUND(SUMIF(Anlagenbewegungsdaten!B:B,A1819,Anlagenbewegungsdaten!C:C),3)</f>
        <v>0</v>
      </c>
      <c r="H1819" s="332">
        <f>IF(ISBLANK(F1819),ROUND(SUMIF(Anlagenbewegungsdaten!B:B,A1819,Anlagenbewegungsdaten!D:D),2),ROUND(G1819*F1819%,2))</f>
        <v>0</v>
      </c>
      <c r="I1819" s="332">
        <f>ROUND((H1819-SUMIF(Anlagenbewegungsdaten!$B:$B,A1819,Anlagenbewegungsdaten!D:D)),3)</f>
        <v>0</v>
      </c>
      <c r="J1819" s="333" t="s">
        <v>5179</v>
      </c>
      <c r="K1819" s="333" t="s">
        <v>5193</v>
      </c>
      <c r="L1819" s="510">
        <v>16.48</v>
      </c>
      <c r="M1819" s="330">
        <f>ROUND(SUMIF(Anlagenbewegungsdaten_AV!B:B,A1819,Anlagenbewegungsdaten_AV!C:C),3)</f>
        <v>0</v>
      </c>
      <c r="N1819" s="328">
        <f>IF(ISBLANK(L1819),ROUND(SUMIF(Anlagenbewegungsdaten_AV!B:B,A1819,Anlagenbewegungsdaten_AV!D:D),2),ROUND(M1819*L1819%,2))</f>
        <v>0</v>
      </c>
      <c r="O1819" s="328">
        <f>ROUND(N1819-SUMIF(Anlagenbewegungsdaten_AV!B:B,A1819,Anlagenbewegungsdaten_AV!D:D),3)</f>
        <v>0</v>
      </c>
    </row>
    <row r="1820" spans="1:15" ht="15" customHeight="1" x14ac:dyDescent="0.25">
      <c r="A1820" s="261" t="s">
        <v>526</v>
      </c>
      <c r="B1820" s="172" t="s">
        <v>2108</v>
      </c>
      <c r="C1820" s="172" t="s">
        <v>4045</v>
      </c>
      <c r="D1820" s="172" t="s">
        <v>1890</v>
      </c>
      <c r="E1820" s="172" t="s">
        <v>2486</v>
      </c>
      <c r="F1820" s="287">
        <v>22.6</v>
      </c>
      <c r="G1820" s="331">
        <f>ROUND(SUMIF(Anlagenbewegungsdaten!B:B,A1820,Anlagenbewegungsdaten!C:C),3)</f>
        <v>0</v>
      </c>
      <c r="H1820" s="332">
        <f>IF(ISBLANK(F1820),ROUND(SUMIF(Anlagenbewegungsdaten!B:B,A1820,Anlagenbewegungsdaten!D:D),2),ROUND(G1820*F1820%,2))</f>
        <v>0</v>
      </c>
      <c r="I1820" s="332">
        <f>ROUND((H1820-SUMIF(Anlagenbewegungsdaten!$B:$B,A1820,Anlagenbewegungsdaten!D:D)),3)</f>
        <v>0</v>
      </c>
      <c r="J1820" s="333" t="s">
        <v>5179</v>
      </c>
      <c r="K1820" s="333" t="s">
        <v>5193</v>
      </c>
      <c r="L1820" s="510">
        <v>18.079999999999998</v>
      </c>
      <c r="M1820" s="330">
        <f>ROUND(SUMIF(Anlagenbewegungsdaten_AV!B:B,A1820,Anlagenbewegungsdaten_AV!C:C),3)</f>
        <v>0</v>
      </c>
      <c r="N1820" s="328">
        <f>IF(ISBLANK(L1820),ROUND(SUMIF(Anlagenbewegungsdaten_AV!B:B,A1820,Anlagenbewegungsdaten_AV!D:D),2),ROUND(M1820*L1820%,2))</f>
        <v>0</v>
      </c>
      <c r="O1820" s="328">
        <f>ROUND(N1820-SUMIF(Anlagenbewegungsdaten_AV!B:B,A1820,Anlagenbewegungsdaten_AV!D:D),3)</f>
        <v>0</v>
      </c>
    </row>
    <row r="1821" spans="1:15" ht="15" customHeight="1" x14ac:dyDescent="0.25">
      <c r="A1821" s="261" t="s">
        <v>527</v>
      </c>
      <c r="B1821" s="172" t="s">
        <v>2108</v>
      </c>
      <c r="C1821" s="172" t="s">
        <v>4045</v>
      </c>
      <c r="D1821" s="172" t="s">
        <v>1892</v>
      </c>
      <c r="E1821" s="172" t="s">
        <v>1560</v>
      </c>
      <c r="F1821" s="287">
        <v>23.6</v>
      </c>
      <c r="G1821" s="331">
        <f>ROUND(SUMIF(Anlagenbewegungsdaten!B:B,A1821,Anlagenbewegungsdaten!C:C),3)</f>
        <v>0</v>
      </c>
      <c r="H1821" s="332">
        <f>IF(ISBLANK(F1821),ROUND(SUMIF(Anlagenbewegungsdaten!B:B,A1821,Anlagenbewegungsdaten!D:D),2),ROUND(G1821*F1821%,2))</f>
        <v>0</v>
      </c>
      <c r="I1821" s="332">
        <f>ROUND((H1821-SUMIF(Anlagenbewegungsdaten!$B:$B,A1821,Anlagenbewegungsdaten!D:D)),3)</f>
        <v>0</v>
      </c>
      <c r="J1821" s="333" t="s">
        <v>5179</v>
      </c>
      <c r="K1821" s="333" t="s">
        <v>5193</v>
      </c>
      <c r="L1821" s="510">
        <v>18.88</v>
      </c>
      <c r="M1821" s="330">
        <f>ROUND(SUMIF(Anlagenbewegungsdaten_AV!B:B,A1821,Anlagenbewegungsdaten_AV!C:C),3)</f>
        <v>0</v>
      </c>
      <c r="N1821" s="328">
        <f>IF(ISBLANK(L1821),ROUND(SUMIF(Anlagenbewegungsdaten_AV!B:B,A1821,Anlagenbewegungsdaten_AV!D:D),2),ROUND(M1821*L1821%,2))</f>
        <v>0</v>
      </c>
      <c r="O1821" s="328">
        <f>ROUND(N1821-SUMIF(Anlagenbewegungsdaten_AV!B:B,A1821,Anlagenbewegungsdaten_AV!D:D),3)</f>
        <v>0</v>
      </c>
    </row>
    <row r="1822" spans="1:15" ht="15" customHeight="1" x14ac:dyDescent="0.25">
      <c r="A1822" s="261" t="s">
        <v>528</v>
      </c>
      <c r="B1822" s="172" t="s">
        <v>2108</v>
      </c>
      <c r="C1822" s="172" t="s">
        <v>4045</v>
      </c>
      <c r="D1822" s="172" t="s">
        <v>1894</v>
      </c>
      <c r="E1822" s="172" t="s">
        <v>1563</v>
      </c>
      <c r="F1822" s="287">
        <v>23.6</v>
      </c>
      <c r="G1822" s="331">
        <f>ROUND(SUMIF(Anlagenbewegungsdaten!B:B,A1822,Anlagenbewegungsdaten!C:C),3)</f>
        <v>0</v>
      </c>
      <c r="H1822" s="332">
        <f>IF(ISBLANK(F1822),ROUND(SUMIF(Anlagenbewegungsdaten!B:B,A1822,Anlagenbewegungsdaten!D:D),2),ROUND(G1822*F1822%,2))</f>
        <v>0</v>
      </c>
      <c r="I1822" s="332">
        <f>ROUND((H1822-SUMIF(Anlagenbewegungsdaten!$B:$B,A1822,Anlagenbewegungsdaten!D:D)),3)</f>
        <v>0</v>
      </c>
      <c r="J1822" s="333" t="s">
        <v>5179</v>
      </c>
      <c r="K1822" s="333" t="s">
        <v>5193</v>
      </c>
      <c r="L1822" s="510">
        <v>18.88</v>
      </c>
      <c r="M1822" s="330">
        <f>ROUND(SUMIF(Anlagenbewegungsdaten_AV!B:B,A1822,Anlagenbewegungsdaten_AV!C:C),3)</f>
        <v>0</v>
      </c>
      <c r="N1822" s="328">
        <f>IF(ISBLANK(L1822),ROUND(SUMIF(Anlagenbewegungsdaten_AV!B:B,A1822,Anlagenbewegungsdaten_AV!D:D),2),ROUND(M1822*L1822%,2))</f>
        <v>0</v>
      </c>
      <c r="O1822" s="328">
        <f>ROUND(N1822-SUMIF(Anlagenbewegungsdaten_AV!B:B,A1822,Anlagenbewegungsdaten_AV!D:D),3)</f>
        <v>0</v>
      </c>
    </row>
    <row r="1823" spans="1:15" ht="15" customHeight="1" x14ac:dyDescent="0.25">
      <c r="A1823" s="261" t="s">
        <v>2886</v>
      </c>
      <c r="B1823" s="172" t="s">
        <v>2108</v>
      </c>
      <c r="C1823" s="172" t="s">
        <v>4045</v>
      </c>
      <c r="D1823" s="172" t="s">
        <v>2766</v>
      </c>
      <c r="E1823" s="172" t="s">
        <v>2576</v>
      </c>
      <c r="F1823" s="287">
        <v>23.57</v>
      </c>
      <c r="G1823" s="331">
        <f>ROUND(SUMIF(Anlagenbewegungsdaten!B:B,A1823,Anlagenbewegungsdaten!C:C),3)</f>
        <v>0</v>
      </c>
      <c r="H1823" s="332">
        <f>IF(ISBLANK(F1823),ROUND(SUMIF(Anlagenbewegungsdaten!B:B,A1823,Anlagenbewegungsdaten!D:D),2),ROUND(G1823*F1823%,2))</f>
        <v>0</v>
      </c>
      <c r="I1823" s="332">
        <f>ROUND((H1823-SUMIF(Anlagenbewegungsdaten!$B:$B,A1823,Anlagenbewegungsdaten!D:D)),3)</f>
        <v>0</v>
      </c>
      <c r="J1823" s="333" t="s">
        <v>5179</v>
      </c>
      <c r="K1823" s="333" t="s">
        <v>5193</v>
      </c>
      <c r="L1823" s="510">
        <v>18.86</v>
      </c>
      <c r="M1823" s="330">
        <f>ROUND(SUMIF(Anlagenbewegungsdaten_AV!B:B,A1823,Anlagenbewegungsdaten_AV!C:C),3)</f>
        <v>0</v>
      </c>
      <c r="N1823" s="328">
        <f>IF(ISBLANK(L1823),ROUND(SUMIF(Anlagenbewegungsdaten_AV!B:B,A1823,Anlagenbewegungsdaten_AV!D:D),2),ROUND(M1823*L1823%,2))</f>
        <v>0</v>
      </c>
      <c r="O1823" s="328">
        <f>ROUND(N1823-SUMIF(Anlagenbewegungsdaten_AV!B:B,A1823,Anlagenbewegungsdaten_AV!D:D),3)</f>
        <v>0</v>
      </c>
    </row>
    <row r="1824" spans="1:15" ht="15" customHeight="1" x14ac:dyDescent="0.25">
      <c r="A1824" s="261" t="s">
        <v>3630</v>
      </c>
      <c r="B1824" s="172" t="s">
        <v>2108</v>
      </c>
      <c r="C1824" s="172" t="s">
        <v>4045</v>
      </c>
      <c r="D1824" s="172" t="s">
        <v>3510</v>
      </c>
      <c r="E1824" s="172" t="s">
        <v>3320</v>
      </c>
      <c r="F1824" s="287">
        <v>23.54</v>
      </c>
      <c r="G1824" s="331">
        <f>ROUND(SUMIF(Anlagenbewegungsdaten!B:B,A1824,Anlagenbewegungsdaten!C:C),3)</f>
        <v>0</v>
      </c>
      <c r="H1824" s="332">
        <f>IF(ISBLANK(F1824),ROUND(SUMIF(Anlagenbewegungsdaten!B:B,A1824,Anlagenbewegungsdaten!D:D),2),ROUND(G1824*F1824%,2))</f>
        <v>0</v>
      </c>
      <c r="I1824" s="332">
        <f>ROUND((H1824-SUMIF(Anlagenbewegungsdaten!$B:$B,A1824,Anlagenbewegungsdaten!D:D)),3)</f>
        <v>0</v>
      </c>
      <c r="J1824" s="333" t="s">
        <v>5179</v>
      </c>
      <c r="K1824" s="333" t="s">
        <v>5193</v>
      </c>
      <c r="L1824" s="510">
        <v>18.829999999999998</v>
      </c>
      <c r="M1824" s="330">
        <f>ROUND(SUMIF(Anlagenbewegungsdaten_AV!B:B,A1824,Anlagenbewegungsdaten_AV!C:C),3)</f>
        <v>0</v>
      </c>
      <c r="N1824" s="328">
        <f>IF(ISBLANK(L1824),ROUND(SUMIF(Anlagenbewegungsdaten_AV!B:B,A1824,Anlagenbewegungsdaten_AV!D:D),2),ROUND(M1824*L1824%,2))</f>
        <v>0</v>
      </c>
      <c r="O1824" s="328">
        <f>ROUND(N1824-SUMIF(Anlagenbewegungsdaten_AV!B:B,A1824,Anlagenbewegungsdaten_AV!D:D),3)</f>
        <v>0</v>
      </c>
    </row>
    <row r="1825" spans="1:15" ht="15" customHeight="1" x14ac:dyDescent="0.25">
      <c r="A1825" s="273" t="s">
        <v>4405</v>
      </c>
      <c r="B1825" s="191" t="s">
        <v>2108</v>
      </c>
      <c r="C1825" s="191" t="s">
        <v>4045</v>
      </c>
      <c r="D1825" s="191" t="s">
        <v>4284</v>
      </c>
      <c r="E1825" s="191" t="s">
        <v>4093</v>
      </c>
      <c r="F1825" s="288">
        <v>23.509999999999998</v>
      </c>
      <c r="G1825" s="331">
        <f>ROUND(SUMIF(Anlagenbewegungsdaten!B:B,A1825,Anlagenbewegungsdaten!C:C),3)</f>
        <v>0</v>
      </c>
      <c r="H1825" s="332">
        <f>IF(ISBLANK(F1825),ROUND(SUMIF(Anlagenbewegungsdaten!B:B,A1825,Anlagenbewegungsdaten!D:D),2),ROUND(G1825*F1825%,2))</f>
        <v>0</v>
      </c>
      <c r="I1825" s="332">
        <f>ROUND((H1825-SUMIF(Anlagenbewegungsdaten!$B:$B,A1825,Anlagenbewegungsdaten!D:D)),3)</f>
        <v>0</v>
      </c>
      <c r="J1825" s="333" t="s">
        <v>5179</v>
      </c>
      <c r="K1825" s="333" t="s">
        <v>5193</v>
      </c>
      <c r="L1825" s="510">
        <v>18.809999999999999</v>
      </c>
      <c r="M1825" s="330">
        <f>ROUND(SUMIF(Anlagenbewegungsdaten_AV!B:B,A1825,Anlagenbewegungsdaten_AV!C:C),3)</f>
        <v>0</v>
      </c>
      <c r="N1825" s="328">
        <f>IF(ISBLANK(L1825),ROUND(SUMIF(Anlagenbewegungsdaten_AV!B:B,A1825,Anlagenbewegungsdaten_AV!D:D),2),ROUND(M1825*L1825%,2))</f>
        <v>0</v>
      </c>
      <c r="O1825" s="328">
        <f>ROUND(N1825-SUMIF(Anlagenbewegungsdaten_AV!B:B,A1825,Anlagenbewegungsdaten_AV!D:D),3)</f>
        <v>0</v>
      </c>
    </row>
    <row r="1826" spans="1:15" ht="15" customHeight="1" x14ac:dyDescent="0.25">
      <c r="A1826" s="261" t="s">
        <v>529</v>
      </c>
      <c r="B1826" s="172" t="s">
        <v>2108</v>
      </c>
      <c r="C1826" s="172" t="s">
        <v>4045</v>
      </c>
      <c r="D1826" s="172" t="s">
        <v>1896</v>
      </c>
      <c r="E1826" s="172" t="s">
        <v>2483</v>
      </c>
      <c r="F1826" s="287">
        <v>21.6</v>
      </c>
      <c r="G1826" s="331">
        <f>ROUND(SUMIF(Anlagenbewegungsdaten!B:B,A1826,Anlagenbewegungsdaten!C:C),3)</f>
        <v>0</v>
      </c>
      <c r="H1826" s="332">
        <f>IF(ISBLANK(F1826),ROUND(SUMIF(Anlagenbewegungsdaten!B:B,A1826,Anlagenbewegungsdaten!D:D),2),ROUND(G1826*F1826%,2))</f>
        <v>0</v>
      </c>
      <c r="I1826" s="332">
        <f>ROUND((H1826-SUMIF(Anlagenbewegungsdaten!$B:$B,A1826,Anlagenbewegungsdaten!D:D)),3)</f>
        <v>0</v>
      </c>
      <c r="J1826" s="333" t="s">
        <v>5179</v>
      </c>
      <c r="K1826" s="333" t="s">
        <v>5193</v>
      </c>
      <c r="L1826" s="510">
        <v>17.28</v>
      </c>
      <c r="M1826" s="330">
        <f>ROUND(SUMIF(Anlagenbewegungsdaten_AV!B:B,A1826,Anlagenbewegungsdaten_AV!C:C),3)</f>
        <v>0</v>
      </c>
      <c r="N1826" s="328">
        <f>IF(ISBLANK(L1826),ROUND(SUMIF(Anlagenbewegungsdaten_AV!B:B,A1826,Anlagenbewegungsdaten_AV!D:D),2),ROUND(M1826*L1826%,2))</f>
        <v>0</v>
      </c>
      <c r="O1826" s="328">
        <f>ROUND(N1826-SUMIF(Anlagenbewegungsdaten_AV!B:B,A1826,Anlagenbewegungsdaten_AV!D:D),3)</f>
        <v>0</v>
      </c>
    </row>
    <row r="1827" spans="1:15" ht="15" customHeight="1" x14ac:dyDescent="0.25">
      <c r="A1827" s="261" t="s">
        <v>530</v>
      </c>
      <c r="B1827" s="172" t="s">
        <v>2108</v>
      </c>
      <c r="C1827" s="172" t="s">
        <v>4045</v>
      </c>
      <c r="D1827" s="172" t="s">
        <v>1898</v>
      </c>
      <c r="E1827" s="172" t="s">
        <v>2486</v>
      </c>
      <c r="F1827" s="287">
        <v>23.6</v>
      </c>
      <c r="G1827" s="331">
        <f>ROUND(SUMIF(Anlagenbewegungsdaten!B:B,A1827,Anlagenbewegungsdaten!C:C),3)</f>
        <v>0</v>
      </c>
      <c r="H1827" s="332">
        <f>IF(ISBLANK(F1827),ROUND(SUMIF(Anlagenbewegungsdaten!B:B,A1827,Anlagenbewegungsdaten!D:D),2),ROUND(G1827*F1827%,2))</f>
        <v>0</v>
      </c>
      <c r="I1827" s="332">
        <f>ROUND((H1827-SUMIF(Anlagenbewegungsdaten!$B:$B,A1827,Anlagenbewegungsdaten!D:D)),3)</f>
        <v>0</v>
      </c>
      <c r="J1827" s="333" t="s">
        <v>5179</v>
      </c>
      <c r="K1827" s="333" t="s">
        <v>5193</v>
      </c>
      <c r="L1827" s="510">
        <v>18.88</v>
      </c>
      <c r="M1827" s="330">
        <f>ROUND(SUMIF(Anlagenbewegungsdaten_AV!B:B,A1827,Anlagenbewegungsdaten_AV!C:C),3)</f>
        <v>0</v>
      </c>
      <c r="N1827" s="328">
        <f>IF(ISBLANK(L1827),ROUND(SUMIF(Anlagenbewegungsdaten_AV!B:B,A1827,Anlagenbewegungsdaten_AV!D:D),2),ROUND(M1827*L1827%,2))</f>
        <v>0</v>
      </c>
      <c r="O1827" s="328">
        <f>ROUND(N1827-SUMIF(Anlagenbewegungsdaten_AV!B:B,A1827,Anlagenbewegungsdaten_AV!D:D),3)</f>
        <v>0</v>
      </c>
    </row>
    <row r="1828" spans="1:15" ht="15" customHeight="1" x14ac:dyDescent="0.25">
      <c r="A1828" s="261" t="s">
        <v>531</v>
      </c>
      <c r="B1828" s="172" t="s">
        <v>2108</v>
      </c>
      <c r="C1828" s="172" t="s">
        <v>4045</v>
      </c>
      <c r="D1828" s="182" t="s">
        <v>1900</v>
      </c>
      <c r="E1828" s="172" t="s">
        <v>1560</v>
      </c>
      <c r="F1828" s="287">
        <v>24.6</v>
      </c>
      <c r="G1828" s="331">
        <f>ROUND(SUMIF(Anlagenbewegungsdaten!B:B,A1828,Anlagenbewegungsdaten!C:C),3)</f>
        <v>0</v>
      </c>
      <c r="H1828" s="332">
        <f>IF(ISBLANK(F1828),ROUND(SUMIF(Anlagenbewegungsdaten!B:B,A1828,Anlagenbewegungsdaten!D:D),2),ROUND(G1828*F1828%,2))</f>
        <v>0</v>
      </c>
      <c r="I1828" s="332">
        <f>ROUND((H1828-SUMIF(Anlagenbewegungsdaten!$B:$B,A1828,Anlagenbewegungsdaten!D:D)),3)</f>
        <v>0</v>
      </c>
      <c r="J1828" s="333" t="s">
        <v>5179</v>
      </c>
      <c r="K1828" s="333" t="s">
        <v>5193</v>
      </c>
      <c r="L1828" s="510">
        <v>19.68</v>
      </c>
      <c r="M1828" s="330">
        <f>ROUND(SUMIF(Anlagenbewegungsdaten_AV!B:B,A1828,Anlagenbewegungsdaten_AV!C:C),3)</f>
        <v>0</v>
      </c>
      <c r="N1828" s="328">
        <f>IF(ISBLANK(L1828),ROUND(SUMIF(Anlagenbewegungsdaten_AV!B:B,A1828,Anlagenbewegungsdaten_AV!D:D),2),ROUND(M1828*L1828%,2))</f>
        <v>0</v>
      </c>
      <c r="O1828" s="328">
        <f>ROUND(N1828-SUMIF(Anlagenbewegungsdaten_AV!B:B,A1828,Anlagenbewegungsdaten_AV!D:D),3)</f>
        <v>0</v>
      </c>
    </row>
    <row r="1829" spans="1:15" ht="15" customHeight="1" x14ac:dyDescent="0.25">
      <c r="A1829" s="261" t="s">
        <v>532</v>
      </c>
      <c r="B1829" s="172" t="s">
        <v>2108</v>
      </c>
      <c r="C1829" s="172" t="s">
        <v>4045</v>
      </c>
      <c r="D1829" s="172" t="s">
        <v>554</v>
      </c>
      <c r="E1829" s="172" t="s">
        <v>1563</v>
      </c>
      <c r="F1829" s="287">
        <v>24.6</v>
      </c>
      <c r="G1829" s="331">
        <f>ROUND(SUMIF(Anlagenbewegungsdaten!B:B,A1829,Anlagenbewegungsdaten!C:C),3)</f>
        <v>0</v>
      </c>
      <c r="H1829" s="332">
        <f>IF(ISBLANK(F1829),ROUND(SUMIF(Anlagenbewegungsdaten!B:B,A1829,Anlagenbewegungsdaten!D:D),2),ROUND(G1829*F1829%,2))</f>
        <v>0</v>
      </c>
      <c r="I1829" s="332">
        <f>ROUND((H1829-SUMIF(Anlagenbewegungsdaten!$B:$B,A1829,Anlagenbewegungsdaten!D:D)),3)</f>
        <v>0</v>
      </c>
      <c r="J1829" s="333" t="s">
        <v>5179</v>
      </c>
      <c r="K1829" s="333" t="s">
        <v>5193</v>
      </c>
      <c r="L1829" s="510">
        <v>19.68</v>
      </c>
      <c r="M1829" s="330">
        <f>ROUND(SUMIF(Anlagenbewegungsdaten_AV!B:B,A1829,Anlagenbewegungsdaten_AV!C:C),3)</f>
        <v>0</v>
      </c>
      <c r="N1829" s="328">
        <f>IF(ISBLANK(L1829),ROUND(SUMIF(Anlagenbewegungsdaten_AV!B:B,A1829,Anlagenbewegungsdaten_AV!D:D),2),ROUND(M1829*L1829%,2))</f>
        <v>0</v>
      </c>
      <c r="O1829" s="328">
        <f>ROUND(N1829-SUMIF(Anlagenbewegungsdaten_AV!B:B,A1829,Anlagenbewegungsdaten_AV!D:D),3)</f>
        <v>0</v>
      </c>
    </row>
    <row r="1830" spans="1:15" ht="15" customHeight="1" x14ac:dyDescent="0.25">
      <c r="A1830" s="261" t="s">
        <v>2887</v>
      </c>
      <c r="B1830" s="172" t="s">
        <v>2108</v>
      </c>
      <c r="C1830" s="172" t="s">
        <v>4045</v>
      </c>
      <c r="D1830" s="172" t="s">
        <v>2768</v>
      </c>
      <c r="E1830" s="172" t="s">
        <v>2576</v>
      </c>
      <c r="F1830" s="287">
        <v>24.57</v>
      </c>
      <c r="G1830" s="331">
        <f>ROUND(SUMIF(Anlagenbewegungsdaten!B:B,A1830,Anlagenbewegungsdaten!C:C),3)</f>
        <v>0</v>
      </c>
      <c r="H1830" s="332">
        <f>IF(ISBLANK(F1830),ROUND(SUMIF(Anlagenbewegungsdaten!B:B,A1830,Anlagenbewegungsdaten!D:D),2),ROUND(G1830*F1830%,2))</f>
        <v>0</v>
      </c>
      <c r="I1830" s="332">
        <f>ROUND((H1830-SUMIF(Anlagenbewegungsdaten!$B:$B,A1830,Anlagenbewegungsdaten!D:D)),3)</f>
        <v>0</v>
      </c>
      <c r="J1830" s="333" t="s">
        <v>5179</v>
      </c>
      <c r="K1830" s="333" t="s">
        <v>5193</v>
      </c>
      <c r="L1830" s="510">
        <v>19.66</v>
      </c>
      <c r="M1830" s="330">
        <f>ROUND(SUMIF(Anlagenbewegungsdaten_AV!B:B,A1830,Anlagenbewegungsdaten_AV!C:C),3)</f>
        <v>0</v>
      </c>
      <c r="N1830" s="328">
        <f>IF(ISBLANK(L1830),ROUND(SUMIF(Anlagenbewegungsdaten_AV!B:B,A1830,Anlagenbewegungsdaten_AV!D:D),2),ROUND(M1830*L1830%,2))</f>
        <v>0</v>
      </c>
      <c r="O1830" s="328">
        <f>ROUND(N1830-SUMIF(Anlagenbewegungsdaten_AV!B:B,A1830,Anlagenbewegungsdaten_AV!D:D),3)</f>
        <v>0</v>
      </c>
    </row>
    <row r="1831" spans="1:15" ht="15" customHeight="1" x14ac:dyDescent="0.25">
      <c r="A1831" s="261" t="s">
        <v>3631</v>
      </c>
      <c r="B1831" s="172" t="s">
        <v>2108</v>
      </c>
      <c r="C1831" s="172" t="s">
        <v>4045</v>
      </c>
      <c r="D1831" s="172" t="s">
        <v>3512</v>
      </c>
      <c r="E1831" s="172" t="s">
        <v>3320</v>
      </c>
      <c r="F1831" s="287">
        <v>24.54</v>
      </c>
      <c r="G1831" s="331">
        <f>ROUND(SUMIF(Anlagenbewegungsdaten!B:B,A1831,Anlagenbewegungsdaten!C:C),3)</f>
        <v>0</v>
      </c>
      <c r="H1831" s="332">
        <f>IF(ISBLANK(F1831),ROUND(SUMIF(Anlagenbewegungsdaten!B:B,A1831,Anlagenbewegungsdaten!D:D),2),ROUND(G1831*F1831%,2))</f>
        <v>0</v>
      </c>
      <c r="I1831" s="332">
        <f>ROUND((H1831-SUMIF(Anlagenbewegungsdaten!$B:$B,A1831,Anlagenbewegungsdaten!D:D)),3)</f>
        <v>0</v>
      </c>
      <c r="J1831" s="333" t="s">
        <v>5179</v>
      </c>
      <c r="K1831" s="333" t="s">
        <v>5193</v>
      </c>
      <c r="L1831" s="510">
        <v>19.63</v>
      </c>
      <c r="M1831" s="330">
        <f>ROUND(SUMIF(Anlagenbewegungsdaten_AV!B:B,A1831,Anlagenbewegungsdaten_AV!C:C),3)</f>
        <v>0</v>
      </c>
      <c r="N1831" s="328">
        <f>IF(ISBLANK(L1831),ROUND(SUMIF(Anlagenbewegungsdaten_AV!B:B,A1831,Anlagenbewegungsdaten_AV!D:D),2),ROUND(M1831*L1831%,2))</f>
        <v>0</v>
      </c>
      <c r="O1831" s="328">
        <f>ROUND(N1831-SUMIF(Anlagenbewegungsdaten_AV!B:B,A1831,Anlagenbewegungsdaten_AV!D:D),3)</f>
        <v>0</v>
      </c>
    </row>
    <row r="1832" spans="1:15" ht="15" customHeight="1" x14ac:dyDescent="0.25">
      <c r="A1832" s="273" t="s">
        <v>4406</v>
      </c>
      <c r="B1832" s="191" t="s">
        <v>2108</v>
      </c>
      <c r="C1832" s="191" t="s">
        <v>4045</v>
      </c>
      <c r="D1832" s="191" t="s">
        <v>4286</v>
      </c>
      <c r="E1832" s="191" t="s">
        <v>4093</v>
      </c>
      <c r="F1832" s="288">
        <v>24.509999999999998</v>
      </c>
      <c r="G1832" s="331">
        <f>ROUND(SUMIF(Anlagenbewegungsdaten!B:B,A1832,Anlagenbewegungsdaten!C:C),3)</f>
        <v>0</v>
      </c>
      <c r="H1832" s="332">
        <f>IF(ISBLANK(F1832),ROUND(SUMIF(Anlagenbewegungsdaten!B:B,A1832,Anlagenbewegungsdaten!D:D),2),ROUND(G1832*F1832%,2))</f>
        <v>0</v>
      </c>
      <c r="I1832" s="332">
        <f>ROUND((H1832-SUMIF(Anlagenbewegungsdaten!$B:$B,A1832,Anlagenbewegungsdaten!D:D)),3)</f>
        <v>0</v>
      </c>
      <c r="J1832" s="333" t="s">
        <v>5179</v>
      </c>
      <c r="K1832" s="333" t="s">
        <v>5193</v>
      </c>
      <c r="L1832" s="510">
        <v>19.61</v>
      </c>
      <c r="M1832" s="330">
        <f>ROUND(SUMIF(Anlagenbewegungsdaten_AV!B:B,A1832,Anlagenbewegungsdaten_AV!C:C),3)</f>
        <v>0</v>
      </c>
      <c r="N1832" s="328">
        <f>IF(ISBLANK(L1832),ROUND(SUMIF(Anlagenbewegungsdaten_AV!B:B,A1832,Anlagenbewegungsdaten_AV!D:D),2),ROUND(M1832*L1832%,2))</f>
        <v>0</v>
      </c>
      <c r="O1832" s="328">
        <f>ROUND(N1832-SUMIF(Anlagenbewegungsdaten_AV!B:B,A1832,Anlagenbewegungsdaten_AV!D:D),3)</f>
        <v>0</v>
      </c>
    </row>
    <row r="1833" spans="1:15" ht="15" customHeight="1" x14ac:dyDescent="0.25">
      <c r="A1833" s="261" t="s">
        <v>533</v>
      </c>
      <c r="B1833" s="172" t="s">
        <v>2108</v>
      </c>
      <c r="C1833" s="172" t="s">
        <v>4045</v>
      </c>
      <c r="D1833" s="172" t="s">
        <v>556</v>
      </c>
      <c r="E1833" s="172" t="s">
        <v>2483</v>
      </c>
      <c r="F1833" s="287">
        <v>21.6</v>
      </c>
      <c r="G1833" s="331">
        <f>ROUND(SUMIF(Anlagenbewegungsdaten!B:B,A1833,Anlagenbewegungsdaten!C:C),3)</f>
        <v>0</v>
      </c>
      <c r="H1833" s="332">
        <f>IF(ISBLANK(F1833),ROUND(SUMIF(Anlagenbewegungsdaten!B:B,A1833,Anlagenbewegungsdaten!D:D),2),ROUND(G1833*F1833%,2))</f>
        <v>0</v>
      </c>
      <c r="I1833" s="332">
        <f>ROUND((H1833-SUMIF(Anlagenbewegungsdaten!$B:$B,A1833,Anlagenbewegungsdaten!D:D)),3)</f>
        <v>0</v>
      </c>
      <c r="J1833" s="333" t="s">
        <v>5179</v>
      </c>
      <c r="K1833" s="333" t="s">
        <v>5193</v>
      </c>
      <c r="L1833" s="510">
        <v>17.28</v>
      </c>
      <c r="M1833" s="330">
        <f>ROUND(SUMIF(Anlagenbewegungsdaten_AV!B:B,A1833,Anlagenbewegungsdaten_AV!C:C),3)</f>
        <v>0</v>
      </c>
      <c r="N1833" s="328">
        <f>IF(ISBLANK(L1833),ROUND(SUMIF(Anlagenbewegungsdaten_AV!B:B,A1833,Anlagenbewegungsdaten_AV!D:D),2),ROUND(M1833*L1833%,2))</f>
        <v>0</v>
      </c>
      <c r="O1833" s="328">
        <f>ROUND(N1833-SUMIF(Anlagenbewegungsdaten_AV!B:B,A1833,Anlagenbewegungsdaten_AV!D:D),3)</f>
        <v>0</v>
      </c>
    </row>
    <row r="1834" spans="1:15" ht="15" customHeight="1" x14ac:dyDescent="0.25">
      <c r="A1834" s="261" t="s">
        <v>534</v>
      </c>
      <c r="B1834" s="172" t="s">
        <v>2108</v>
      </c>
      <c r="C1834" s="172" t="s">
        <v>4045</v>
      </c>
      <c r="D1834" s="172" t="s">
        <v>558</v>
      </c>
      <c r="E1834" s="172" t="s">
        <v>2486</v>
      </c>
      <c r="F1834" s="287">
        <v>23.6</v>
      </c>
      <c r="G1834" s="331">
        <f>ROUND(SUMIF(Anlagenbewegungsdaten!B:B,A1834,Anlagenbewegungsdaten!C:C),3)</f>
        <v>0</v>
      </c>
      <c r="H1834" s="332">
        <f>IF(ISBLANK(F1834),ROUND(SUMIF(Anlagenbewegungsdaten!B:B,A1834,Anlagenbewegungsdaten!D:D),2),ROUND(G1834*F1834%,2))</f>
        <v>0</v>
      </c>
      <c r="I1834" s="332">
        <f>ROUND((H1834-SUMIF(Anlagenbewegungsdaten!$B:$B,A1834,Anlagenbewegungsdaten!D:D)),3)</f>
        <v>0</v>
      </c>
      <c r="J1834" s="333" t="s">
        <v>5179</v>
      </c>
      <c r="K1834" s="333" t="s">
        <v>5193</v>
      </c>
      <c r="L1834" s="510">
        <v>18.88</v>
      </c>
      <c r="M1834" s="330">
        <f>ROUND(SUMIF(Anlagenbewegungsdaten_AV!B:B,A1834,Anlagenbewegungsdaten_AV!C:C),3)</f>
        <v>0</v>
      </c>
      <c r="N1834" s="328">
        <f>IF(ISBLANK(L1834),ROUND(SUMIF(Anlagenbewegungsdaten_AV!B:B,A1834,Anlagenbewegungsdaten_AV!D:D),2),ROUND(M1834*L1834%,2))</f>
        <v>0</v>
      </c>
      <c r="O1834" s="328">
        <f>ROUND(N1834-SUMIF(Anlagenbewegungsdaten_AV!B:B,A1834,Anlagenbewegungsdaten_AV!D:D),3)</f>
        <v>0</v>
      </c>
    </row>
    <row r="1835" spans="1:15" ht="15" customHeight="1" x14ac:dyDescent="0.25">
      <c r="A1835" s="261" t="s">
        <v>535</v>
      </c>
      <c r="B1835" s="172" t="s">
        <v>2108</v>
      </c>
      <c r="C1835" s="172" t="s">
        <v>4045</v>
      </c>
      <c r="D1835" s="172" t="s">
        <v>560</v>
      </c>
      <c r="E1835" s="172" t="s">
        <v>1560</v>
      </c>
      <c r="F1835" s="287">
        <v>24.6</v>
      </c>
      <c r="G1835" s="331">
        <f>ROUND(SUMIF(Anlagenbewegungsdaten!B:B,A1835,Anlagenbewegungsdaten!C:C),3)</f>
        <v>0</v>
      </c>
      <c r="H1835" s="332">
        <f>IF(ISBLANK(F1835),ROUND(SUMIF(Anlagenbewegungsdaten!B:B,A1835,Anlagenbewegungsdaten!D:D),2),ROUND(G1835*F1835%,2))</f>
        <v>0</v>
      </c>
      <c r="I1835" s="332">
        <f>ROUND((H1835-SUMIF(Anlagenbewegungsdaten!$B:$B,A1835,Anlagenbewegungsdaten!D:D)),3)</f>
        <v>0</v>
      </c>
      <c r="J1835" s="333" t="s">
        <v>5179</v>
      </c>
      <c r="K1835" s="333" t="s">
        <v>5193</v>
      </c>
      <c r="L1835" s="510">
        <v>19.68</v>
      </c>
      <c r="M1835" s="330">
        <f>ROUND(SUMIF(Anlagenbewegungsdaten_AV!B:B,A1835,Anlagenbewegungsdaten_AV!C:C),3)</f>
        <v>0</v>
      </c>
      <c r="N1835" s="328">
        <f>IF(ISBLANK(L1835),ROUND(SUMIF(Anlagenbewegungsdaten_AV!B:B,A1835,Anlagenbewegungsdaten_AV!D:D),2),ROUND(M1835*L1835%,2))</f>
        <v>0</v>
      </c>
      <c r="O1835" s="328">
        <f>ROUND(N1835-SUMIF(Anlagenbewegungsdaten_AV!B:B,A1835,Anlagenbewegungsdaten_AV!D:D),3)</f>
        <v>0</v>
      </c>
    </row>
    <row r="1836" spans="1:15" ht="15" customHeight="1" x14ac:dyDescent="0.25">
      <c r="A1836" s="261" t="s">
        <v>536</v>
      </c>
      <c r="B1836" s="172" t="s">
        <v>2108</v>
      </c>
      <c r="C1836" s="172" t="s">
        <v>4045</v>
      </c>
      <c r="D1836" s="172" t="s">
        <v>562</v>
      </c>
      <c r="E1836" s="172" t="s">
        <v>1563</v>
      </c>
      <c r="F1836" s="287">
        <v>24.6</v>
      </c>
      <c r="G1836" s="331">
        <f>ROUND(SUMIF(Anlagenbewegungsdaten!B:B,A1836,Anlagenbewegungsdaten!C:C),3)</f>
        <v>0</v>
      </c>
      <c r="H1836" s="332">
        <f>IF(ISBLANK(F1836),ROUND(SUMIF(Anlagenbewegungsdaten!B:B,A1836,Anlagenbewegungsdaten!D:D),2),ROUND(G1836*F1836%,2))</f>
        <v>0</v>
      </c>
      <c r="I1836" s="332">
        <f>ROUND((H1836-SUMIF(Anlagenbewegungsdaten!$B:$B,A1836,Anlagenbewegungsdaten!D:D)),3)</f>
        <v>0</v>
      </c>
      <c r="J1836" s="333" t="s">
        <v>5179</v>
      </c>
      <c r="K1836" s="333" t="s">
        <v>5193</v>
      </c>
      <c r="L1836" s="510">
        <v>19.68</v>
      </c>
      <c r="M1836" s="330">
        <f>ROUND(SUMIF(Anlagenbewegungsdaten_AV!B:B,A1836,Anlagenbewegungsdaten_AV!C:C),3)</f>
        <v>0</v>
      </c>
      <c r="N1836" s="328">
        <f>IF(ISBLANK(L1836),ROUND(SUMIF(Anlagenbewegungsdaten_AV!B:B,A1836,Anlagenbewegungsdaten_AV!D:D),2),ROUND(M1836*L1836%,2))</f>
        <v>0</v>
      </c>
      <c r="O1836" s="328">
        <f>ROUND(N1836-SUMIF(Anlagenbewegungsdaten_AV!B:B,A1836,Anlagenbewegungsdaten_AV!D:D),3)</f>
        <v>0</v>
      </c>
    </row>
    <row r="1837" spans="1:15" ht="15" customHeight="1" x14ac:dyDescent="0.25">
      <c r="A1837" s="261" t="s">
        <v>2888</v>
      </c>
      <c r="B1837" s="172" t="s">
        <v>2108</v>
      </c>
      <c r="C1837" s="172" t="s">
        <v>4045</v>
      </c>
      <c r="D1837" s="172" t="s">
        <v>2770</v>
      </c>
      <c r="E1837" s="172" t="s">
        <v>2576</v>
      </c>
      <c r="F1837" s="287">
        <v>24.57</v>
      </c>
      <c r="G1837" s="331">
        <f>ROUND(SUMIF(Anlagenbewegungsdaten!B:B,A1837,Anlagenbewegungsdaten!C:C),3)</f>
        <v>0</v>
      </c>
      <c r="H1837" s="332">
        <f>IF(ISBLANK(F1837),ROUND(SUMIF(Anlagenbewegungsdaten!B:B,A1837,Anlagenbewegungsdaten!D:D),2),ROUND(G1837*F1837%,2))</f>
        <v>0</v>
      </c>
      <c r="I1837" s="332">
        <f>ROUND((H1837-SUMIF(Anlagenbewegungsdaten!$B:$B,A1837,Anlagenbewegungsdaten!D:D)),3)</f>
        <v>0</v>
      </c>
      <c r="J1837" s="333" t="s">
        <v>5179</v>
      </c>
      <c r="K1837" s="333" t="s">
        <v>5193</v>
      </c>
      <c r="L1837" s="510">
        <v>19.66</v>
      </c>
      <c r="M1837" s="330">
        <f>ROUND(SUMIF(Anlagenbewegungsdaten_AV!B:B,A1837,Anlagenbewegungsdaten_AV!C:C),3)</f>
        <v>0</v>
      </c>
      <c r="N1837" s="328">
        <f>IF(ISBLANK(L1837),ROUND(SUMIF(Anlagenbewegungsdaten_AV!B:B,A1837,Anlagenbewegungsdaten_AV!D:D),2),ROUND(M1837*L1837%,2))</f>
        <v>0</v>
      </c>
      <c r="O1837" s="328">
        <f>ROUND(N1837-SUMIF(Anlagenbewegungsdaten_AV!B:B,A1837,Anlagenbewegungsdaten_AV!D:D),3)</f>
        <v>0</v>
      </c>
    </row>
    <row r="1838" spans="1:15" ht="15" customHeight="1" x14ac:dyDescent="0.25">
      <c r="A1838" s="261" t="s">
        <v>3632</v>
      </c>
      <c r="B1838" s="172" t="s">
        <v>2108</v>
      </c>
      <c r="C1838" s="172" t="s">
        <v>4045</v>
      </c>
      <c r="D1838" s="172" t="s">
        <v>3514</v>
      </c>
      <c r="E1838" s="172" t="s">
        <v>3320</v>
      </c>
      <c r="F1838" s="287">
        <v>24.54</v>
      </c>
      <c r="G1838" s="331">
        <f>ROUND(SUMIF(Anlagenbewegungsdaten!B:B,A1838,Anlagenbewegungsdaten!C:C),3)</f>
        <v>0</v>
      </c>
      <c r="H1838" s="332">
        <f>IF(ISBLANK(F1838),ROUND(SUMIF(Anlagenbewegungsdaten!B:B,A1838,Anlagenbewegungsdaten!D:D),2),ROUND(G1838*F1838%,2))</f>
        <v>0</v>
      </c>
      <c r="I1838" s="332">
        <f>ROUND((H1838-SUMIF(Anlagenbewegungsdaten!$B:$B,A1838,Anlagenbewegungsdaten!D:D)),3)</f>
        <v>0</v>
      </c>
      <c r="J1838" s="333" t="s">
        <v>5179</v>
      </c>
      <c r="K1838" s="333" t="s">
        <v>5193</v>
      </c>
      <c r="L1838" s="510">
        <v>19.63</v>
      </c>
      <c r="M1838" s="330">
        <f>ROUND(SUMIF(Anlagenbewegungsdaten_AV!B:B,A1838,Anlagenbewegungsdaten_AV!C:C),3)</f>
        <v>0</v>
      </c>
      <c r="N1838" s="328">
        <f>IF(ISBLANK(L1838),ROUND(SUMIF(Anlagenbewegungsdaten_AV!B:B,A1838,Anlagenbewegungsdaten_AV!D:D),2),ROUND(M1838*L1838%,2))</f>
        <v>0</v>
      </c>
      <c r="O1838" s="328">
        <f>ROUND(N1838-SUMIF(Anlagenbewegungsdaten_AV!B:B,A1838,Anlagenbewegungsdaten_AV!D:D),3)</f>
        <v>0</v>
      </c>
    </row>
    <row r="1839" spans="1:15" ht="15" customHeight="1" x14ac:dyDescent="0.25">
      <c r="A1839" s="273" t="s">
        <v>4407</v>
      </c>
      <c r="B1839" s="191" t="s">
        <v>2108</v>
      </c>
      <c r="C1839" s="191" t="s">
        <v>4045</v>
      </c>
      <c r="D1839" s="191" t="s">
        <v>4288</v>
      </c>
      <c r="E1839" s="191" t="s">
        <v>4093</v>
      </c>
      <c r="F1839" s="288">
        <v>24.509999999999998</v>
      </c>
      <c r="G1839" s="331">
        <f>ROUND(SUMIF(Anlagenbewegungsdaten!B:B,A1839,Anlagenbewegungsdaten!C:C),3)</f>
        <v>0</v>
      </c>
      <c r="H1839" s="332">
        <f>IF(ISBLANK(F1839),ROUND(SUMIF(Anlagenbewegungsdaten!B:B,A1839,Anlagenbewegungsdaten!D:D),2),ROUND(G1839*F1839%,2))</f>
        <v>0</v>
      </c>
      <c r="I1839" s="332">
        <f>ROUND((H1839-SUMIF(Anlagenbewegungsdaten!$B:$B,A1839,Anlagenbewegungsdaten!D:D)),3)</f>
        <v>0</v>
      </c>
      <c r="J1839" s="333" t="s">
        <v>5179</v>
      </c>
      <c r="K1839" s="333" t="s">
        <v>5193</v>
      </c>
      <c r="L1839" s="510">
        <v>19.61</v>
      </c>
      <c r="M1839" s="330">
        <f>ROUND(SUMIF(Anlagenbewegungsdaten_AV!B:B,A1839,Anlagenbewegungsdaten_AV!C:C),3)</f>
        <v>0</v>
      </c>
      <c r="N1839" s="328">
        <f>IF(ISBLANK(L1839),ROUND(SUMIF(Anlagenbewegungsdaten_AV!B:B,A1839,Anlagenbewegungsdaten_AV!D:D),2),ROUND(M1839*L1839%,2))</f>
        <v>0</v>
      </c>
      <c r="O1839" s="328">
        <f>ROUND(N1839-SUMIF(Anlagenbewegungsdaten_AV!B:B,A1839,Anlagenbewegungsdaten_AV!D:D),3)</f>
        <v>0</v>
      </c>
    </row>
    <row r="1840" spans="1:15" ht="15" customHeight="1" x14ac:dyDescent="0.25">
      <c r="A1840" s="261" t="s">
        <v>537</v>
      </c>
      <c r="B1840" s="172" t="s">
        <v>2108</v>
      </c>
      <c r="C1840" s="172" t="s">
        <v>4045</v>
      </c>
      <c r="D1840" s="172" t="s">
        <v>564</v>
      </c>
      <c r="E1840" s="172" t="s">
        <v>2483</v>
      </c>
      <c r="F1840" s="287">
        <v>22.6</v>
      </c>
      <c r="G1840" s="331">
        <f>ROUND(SUMIF(Anlagenbewegungsdaten!B:B,A1840,Anlagenbewegungsdaten!C:C),3)</f>
        <v>0</v>
      </c>
      <c r="H1840" s="332">
        <f>IF(ISBLANK(F1840),ROUND(SUMIF(Anlagenbewegungsdaten!B:B,A1840,Anlagenbewegungsdaten!D:D),2),ROUND(G1840*F1840%,2))</f>
        <v>0</v>
      </c>
      <c r="I1840" s="332">
        <f>ROUND((H1840-SUMIF(Anlagenbewegungsdaten!$B:$B,A1840,Anlagenbewegungsdaten!D:D)),3)</f>
        <v>0</v>
      </c>
      <c r="J1840" s="333" t="s">
        <v>5179</v>
      </c>
      <c r="K1840" s="333" t="s">
        <v>5193</v>
      </c>
      <c r="L1840" s="510">
        <v>18.079999999999998</v>
      </c>
      <c r="M1840" s="330">
        <f>ROUND(SUMIF(Anlagenbewegungsdaten_AV!B:B,A1840,Anlagenbewegungsdaten_AV!C:C),3)</f>
        <v>0</v>
      </c>
      <c r="N1840" s="328">
        <f>IF(ISBLANK(L1840),ROUND(SUMIF(Anlagenbewegungsdaten_AV!B:B,A1840,Anlagenbewegungsdaten_AV!D:D),2),ROUND(M1840*L1840%,2))</f>
        <v>0</v>
      </c>
      <c r="O1840" s="328">
        <f>ROUND(N1840-SUMIF(Anlagenbewegungsdaten_AV!B:B,A1840,Anlagenbewegungsdaten_AV!D:D),3)</f>
        <v>0</v>
      </c>
    </row>
    <row r="1841" spans="1:15" ht="15" customHeight="1" x14ac:dyDescent="0.25">
      <c r="A1841" s="261" t="s">
        <v>538</v>
      </c>
      <c r="B1841" s="172" t="s">
        <v>2108</v>
      </c>
      <c r="C1841" s="172" t="s">
        <v>4045</v>
      </c>
      <c r="D1841" s="172" t="s">
        <v>566</v>
      </c>
      <c r="E1841" s="172" t="s">
        <v>2486</v>
      </c>
      <c r="F1841" s="287">
        <v>24.6</v>
      </c>
      <c r="G1841" s="331">
        <f>ROUND(SUMIF(Anlagenbewegungsdaten!B:B,A1841,Anlagenbewegungsdaten!C:C),3)</f>
        <v>0</v>
      </c>
      <c r="H1841" s="332">
        <f>IF(ISBLANK(F1841),ROUND(SUMIF(Anlagenbewegungsdaten!B:B,A1841,Anlagenbewegungsdaten!D:D),2),ROUND(G1841*F1841%,2))</f>
        <v>0</v>
      </c>
      <c r="I1841" s="332">
        <f>ROUND((H1841-SUMIF(Anlagenbewegungsdaten!$B:$B,A1841,Anlagenbewegungsdaten!D:D)),3)</f>
        <v>0</v>
      </c>
      <c r="J1841" s="333" t="s">
        <v>5179</v>
      </c>
      <c r="K1841" s="333" t="s">
        <v>5193</v>
      </c>
      <c r="L1841" s="510">
        <v>19.68</v>
      </c>
      <c r="M1841" s="330">
        <f>ROUND(SUMIF(Anlagenbewegungsdaten_AV!B:B,A1841,Anlagenbewegungsdaten_AV!C:C),3)</f>
        <v>0</v>
      </c>
      <c r="N1841" s="328">
        <f>IF(ISBLANK(L1841),ROUND(SUMIF(Anlagenbewegungsdaten_AV!B:B,A1841,Anlagenbewegungsdaten_AV!D:D),2),ROUND(M1841*L1841%,2))</f>
        <v>0</v>
      </c>
      <c r="O1841" s="328">
        <f>ROUND(N1841-SUMIF(Anlagenbewegungsdaten_AV!B:B,A1841,Anlagenbewegungsdaten_AV!D:D),3)</f>
        <v>0</v>
      </c>
    </row>
    <row r="1842" spans="1:15" ht="15" customHeight="1" x14ac:dyDescent="0.25">
      <c r="A1842" s="261" t="s">
        <v>539</v>
      </c>
      <c r="B1842" s="172" t="s">
        <v>2108</v>
      </c>
      <c r="C1842" s="172" t="s">
        <v>4045</v>
      </c>
      <c r="D1842" s="182" t="s">
        <v>568</v>
      </c>
      <c r="E1842" s="172" t="s">
        <v>1560</v>
      </c>
      <c r="F1842" s="287">
        <v>25.6</v>
      </c>
      <c r="G1842" s="331">
        <f>ROUND(SUMIF(Anlagenbewegungsdaten!B:B,A1842,Anlagenbewegungsdaten!C:C),3)</f>
        <v>0</v>
      </c>
      <c r="H1842" s="332">
        <f>IF(ISBLANK(F1842),ROUND(SUMIF(Anlagenbewegungsdaten!B:B,A1842,Anlagenbewegungsdaten!D:D),2),ROUND(G1842*F1842%,2))</f>
        <v>0</v>
      </c>
      <c r="I1842" s="332">
        <f>ROUND((H1842-SUMIF(Anlagenbewegungsdaten!$B:$B,A1842,Anlagenbewegungsdaten!D:D)),3)</f>
        <v>0</v>
      </c>
      <c r="J1842" s="333" t="s">
        <v>5179</v>
      </c>
      <c r="K1842" s="333" t="s">
        <v>5193</v>
      </c>
      <c r="L1842" s="510">
        <v>20.48</v>
      </c>
      <c r="M1842" s="330">
        <f>ROUND(SUMIF(Anlagenbewegungsdaten_AV!B:B,A1842,Anlagenbewegungsdaten_AV!C:C),3)</f>
        <v>0</v>
      </c>
      <c r="N1842" s="328">
        <f>IF(ISBLANK(L1842),ROUND(SUMIF(Anlagenbewegungsdaten_AV!B:B,A1842,Anlagenbewegungsdaten_AV!D:D),2),ROUND(M1842*L1842%,2))</f>
        <v>0</v>
      </c>
      <c r="O1842" s="328">
        <f>ROUND(N1842-SUMIF(Anlagenbewegungsdaten_AV!B:B,A1842,Anlagenbewegungsdaten_AV!D:D),3)</f>
        <v>0</v>
      </c>
    </row>
    <row r="1843" spans="1:15" ht="15" customHeight="1" x14ac:dyDescent="0.25">
      <c r="A1843" s="261" t="s">
        <v>540</v>
      </c>
      <c r="B1843" s="172" t="s">
        <v>2108</v>
      </c>
      <c r="C1843" s="172" t="s">
        <v>4045</v>
      </c>
      <c r="D1843" s="172" t="s">
        <v>570</v>
      </c>
      <c r="E1843" s="172" t="s">
        <v>1563</v>
      </c>
      <c r="F1843" s="287">
        <v>25.6</v>
      </c>
      <c r="G1843" s="331">
        <f>ROUND(SUMIF(Anlagenbewegungsdaten!B:B,A1843,Anlagenbewegungsdaten!C:C),3)</f>
        <v>0</v>
      </c>
      <c r="H1843" s="332">
        <f>IF(ISBLANK(F1843),ROUND(SUMIF(Anlagenbewegungsdaten!B:B,A1843,Anlagenbewegungsdaten!D:D),2),ROUND(G1843*F1843%,2))</f>
        <v>0</v>
      </c>
      <c r="I1843" s="332">
        <f>ROUND((H1843-SUMIF(Anlagenbewegungsdaten!$B:$B,A1843,Anlagenbewegungsdaten!D:D)),3)</f>
        <v>0</v>
      </c>
      <c r="J1843" s="333" t="s">
        <v>5179</v>
      </c>
      <c r="K1843" s="333" t="s">
        <v>5193</v>
      </c>
      <c r="L1843" s="510">
        <v>20.48</v>
      </c>
      <c r="M1843" s="330">
        <f>ROUND(SUMIF(Anlagenbewegungsdaten_AV!B:B,A1843,Anlagenbewegungsdaten_AV!C:C),3)</f>
        <v>0</v>
      </c>
      <c r="N1843" s="328">
        <f>IF(ISBLANK(L1843),ROUND(SUMIF(Anlagenbewegungsdaten_AV!B:B,A1843,Anlagenbewegungsdaten_AV!D:D),2),ROUND(M1843*L1843%,2))</f>
        <v>0</v>
      </c>
      <c r="O1843" s="328">
        <f>ROUND(N1843-SUMIF(Anlagenbewegungsdaten_AV!B:B,A1843,Anlagenbewegungsdaten_AV!D:D),3)</f>
        <v>0</v>
      </c>
    </row>
    <row r="1844" spans="1:15" ht="15" customHeight="1" x14ac:dyDescent="0.25">
      <c r="A1844" s="261" t="s">
        <v>2889</v>
      </c>
      <c r="B1844" s="172" t="s">
        <v>2108</v>
      </c>
      <c r="C1844" s="172" t="s">
        <v>4045</v>
      </c>
      <c r="D1844" s="172" t="s">
        <v>2772</v>
      </c>
      <c r="E1844" s="172" t="s">
        <v>2576</v>
      </c>
      <c r="F1844" s="287">
        <v>25.57</v>
      </c>
      <c r="G1844" s="331">
        <f>ROUND(SUMIF(Anlagenbewegungsdaten!B:B,A1844,Anlagenbewegungsdaten!C:C),3)</f>
        <v>0</v>
      </c>
      <c r="H1844" s="332">
        <f>IF(ISBLANK(F1844),ROUND(SUMIF(Anlagenbewegungsdaten!B:B,A1844,Anlagenbewegungsdaten!D:D),2),ROUND(G1844*F1844%,2))</f>
        <v>0</v>
      </c>
      <c r="I1844" s="332">
        <f>ROUND((H1844-SUMIF(Anlagenbewegungsdaten!$B:$B,A1844,Anlagenbewegungsdaten!D:D)),3)</f>
        <v>0</v>
      </c>
      <c r="J1844" s="333" t="s">
        <v>5179</v>
      </c>
      <c r="K1844" s="333" t="s">
        <v>5193</v>
      </c>
      <c r="L1844" s="510">
        <v>20.46</v>
      </c>
      <c r="M1844" s="330">
        <f>ROUND(SUMIF(Anlagenbewegungsdaten_AV!B:B,A1844,Anlagenbewegungsdaten_AV!C:C),3)</f>
        <v>0</v>
      </c>
      <c r="N1844" s="328">
        <f>IF(ISBLANK(L1844),ROUND(SUMIF(Anlagenbewegungsdaten_AV!B:B,A1844,Anlagenbewegungsdaten_AV!D:D),2),ROUND(M1844*L1844%,2))</f>
        <v>0</v>
      </c>
      <c r="O1844" s="328">
        <f>ROUND(N1844-SUMIF(Anlagenbewegungsdaten_AV!B:B,A1844,Anlagenbewegungsdaten_AV!D:D),3)</f>
        <v>0</v>
      </c>
    </row>
    <row r="1845" spans="1:15" ht="15" customHeight="1" x14ac:dyDescent="0.25">
      <c r="A1845" s="261" t="s">
        <v>3633</v>
      </c>
      <c r="B1845" s="172" t="s">
        <v>2108</v>
      </c>
      <c r="C1845" s="172" t="s">
        <v>4045</v>
      </c>
      <c r="D1845" s="172" t="s">
        <v>3516</v>
      </c>
      <c r="E1845" s="172" t="s">
        <v>3320</v>
      </c>
      <c r="F1845" s="287">
        <v>25.54</v>
      </c>
      <c r="G1845" s="331">
        <f>ROUND(SUMIF(Anlagenbewegungsdaten!B:B,A1845,Anlagenbewegungsdaten!C:C),3)</f>
        <v>0</v>
      </c>
      <c r="H1845" s="332">
        <f>IF(ISBLANK(F1845),ROUND(SUMIF(Anlagenbewegungsdaten!B:B,A1845,Anlagenbewegungsdaten!D:D),2),ROUND(G1845*F1845%,2))</f>
        <v>0</v>
      </c>
      <c r="I1845" s="332">
        <f>ROUND((H1845-SUMIF(Anlagenbewegungsdaten!$B:$B,A1845,Anlagenbewegungsdaten!D:D)),3)</f>
        <v>0</v>
      </c>
      <c r="J1845" s="333" t="s">
        <v>5179</v>
      </c>
      <c r="K1845" s="333" t="s">
        <v>5193</v>
      </c>
      <c r="L1845" s="510">
        <v>20.43</v>
      </c>
      <c r="M1845" s="330">
        <f>ROUND(SUMIF(Anlagenbewegungsdaten_AV!B:B,A1845,Anlagenbewegungsdaten_AV!C:C),3)</f>
        <v>0</v>
      </c>
      <c r="N1845" s="328">
        <f>IF(ISBLANK(L1845),ROUND(SUMIF(Anlagenbewegungsdaten_AV!B:B,A1845,Anlagenbewegungsdaten_AV!D:D),2),ROUND(M1845*L1845%,2))</f>
        <v>0</v>
      </c>
      <c r="O1845" s="328">
        <f>ROUND(N1845-SUMIF(Anlagenbewegungsdaten_AV!B:B,A1845,Anlagenbewegungsdaten_AV!D:D),3)</f>
        <v>0</v>
      </c>
    </row>
    <row r="1846" spans="1:15" ht="15" customHeight="1" x14ac:dyDescent="0.25">
      <c r="A1846" s="273" t="s">
        <v>4408</v>
      </c>
      <c r="B1846" s="191" t="s">
        <v>2108</v>
      </c>
      <c r="C1846" s="191" t="s">
        <v>4045</v>
      </c>
      <c r="D1846" s="191" t="s">
        <v>4290</v>
      </c>
      <c r="E1846" s="191" t="s">
        <v>4093</v>
      </c>
      <c r="F1846" s="288">
        <v>25.509999999999998</v>
      </c>
      <c r="G1846" s="331">
        <f>ROUND(SUMIF(Anlagenbewegungsdaten!B:B,A1846,Anlagenbewegungsdaten!C:C),3)</f>
        <v>0</v>
      </c>
      <c r="H1846" s="332">
        <f>IF(ISBLANK(F1846),ROUND(SUMIF(Anlagenbewegungsdaten!B:B,A1846,Anlagenbewegungsdaten!D:D),2),ROUND(G1846*F1846%,2))</f>
        <v>0</v>
      </c>
      <c r="I1846" s="332">
        <f>ROUND((H1846-SUMIF(Anlagenbewegungsdaten!$B:$B,A1846,Anlagenbewegungsdaten!D:D)),3)</f>
        <v>0</v>
      </c>
      <c r="J1846" s="333" t="s">
        <v>5179</v>
      </c>
      <c r="K1846" s="333" t="s">
        <v>5193</v>
      </c>
      <c r="L1846" s="510">
        <v>20.41</v>
      </c>
      <c r="M1846" s="330">
        <f>ROUND(SUMIF(Anlagenbewegungsdaten_AV!B:B,A1846,Anlagenbewegungsdaten_AV!C:C),3)</f>
        <v>0</v>
      </c>
      <c r="N1846" s="328">
        <f>IF(ISBLANK(L1846),ROUND(SUMIF(Anlagenbewegungsdaten_AV!B:B,A1846,Anlagenbewegungsdaten_AV!D:D),2),ROUND(M1846*L1846%,2))</f>
        <v>0</v>
      </c>
      <c r="O1846" s="328">
        <f>ROUND(N1846-SUMIF(Anlagenbewegungsdaten_AV!B:B,A1846,Anlagenbewegungsdaten_AV!D:D),3)</f>
        <v>0</v>
      </c>
    </row>
    <row r="1847" spans="1:15" ht="15" customHeight="1" x14ac:dyDescent="0.25">
      <c r="A1847" s="260" t="s">
        <v>717</v>
      </c>
      <c r="B1847" s="165" t="s">
        <v>2108</v>
      </c>
      <c r="C1847" s="166" t="s">
        <v>4045</v>
      </c>
      <c r="D1847" s="165" t="s">
        <v>2411</v>
      </c>
      <c r="E1847" s="165" t="s">
        <v>2483</v>
      </c>
      <c r="F1847" s="180">
        <v>8.64</v>
      </c>
      <c r="G1847" s="331">
        <f>ROUND(SUMIF(Anlagenbewegungsdaten!B:B,A1847,Anlagenbewegungsdaten!C:C),3)</f>
        <v>0</v>
      </c>
      <c r="H1847" s="332">
        <f>IF(ISBLANK(F1847),ROUND(SUMIF(Anlagenbewegungsdaten!B:B,A1847,Anlagenbewegungsdaten!D:D),2),ROUND(G1847*F1847%,2))</f>
        <v>0</v>
      </c>
      <c r="I1847" s="332">
        <f>ROUND((H1847-SUMIF(Anlagenbewegungsdaten!$B:$B,A1847,Anlagenbewegungsdaten!D:D)),3)</f>
        <v>0</v>
      </c>
      <c r="J1847" s="333" t="s">
        <v>5179</v>
      </c>
      <c r="K1847" s="333" t="s">
        <v>5193</v>
      </c>
      <c r="L1847" s="510">
        <v>6.91</v>
      </c>
      <c r="M1847" s="330">
        <f>ROUND(SUMIF(Anlagenbewegungsdaten_AV!B:B,A1847,Anlagenbewegungsdaten_AV!C:C),3)</f>
        <v>0</v>
      </c>
      <c r="N1847" s="328">
        <f>IF(ISBLANK(L1847),ROUND(SUMIF(Anlagenbewegungsdaten_AV!B:B,A1847,Anlagenbewegungsdaten_AV!D:D),2),ROUND(M1847*L1847%,2))</f>
        <v>0</v>
      </c>
      <c r="O1847" s="328">
        <f>ROUND(N1847-SUMIF(Anlagenbewegungsdaten_AV!B:B,A1847,Anlagenbewegungsdaten_AV!D:D),3)</f>
        <v>0</v>
      </c>
    </row>
    <row r="1848" spans="1:15" ht="15" customHeight="1" x14ac:dyDescent="0.25">
      <c r="A1848" s="260" t="s">
        <v>718</v>
      </c>
      <c r="B1848" s="165" t="s">
        <v>2108</v>
      </c>
      <c r="C1848" s="166" t="s">
        <v>4045</v>
      </c>
      <c r="D1848" s="165" t="s">
        <v>2514</v>
      </c>
      <c r="E1848" s="165" t="s">
        <v>2486</v>
      </c>
      <c r="F1848" s="180">
        <v>10.64</v>
      </c>
      <c r="G1848" s="331">
        <f>ROUND(SUMIF(Anlagenbewegungsdaten!B:B,A1848,Anlagenbewegungsdaten!C:C),3)</f>
        <v>0</v>
      </c>
      <c r="H1848" s="332">
        <f>IF(ISBLANK(F1848),ROUND(SUMIF(Anlagenbewegungsdaten!B:B,A1848,Anlagenbewegungsdaten!D:D),2),ROUND(G1848*F1848%,2))</f>
        <v>0</v>
      </c>
      <c r="I1848" s="332">
        <f>ROUND((H1848-SUMIF(Anlagenbewegungsdaten!$B:$B,A1848,Anlagenbewegungsdaten!D:D)),3)</f>
        <v>0</v>
      </c>
      <c r="J1848" s="333" t="s">
        <v>5179</v>
      </c>
      <c r="K1848" s="333" t="s">
        <v>5193</v>
      </c>
      <c r="L1848" s="510">
        <v>8.51</v>
      </c>
      <c r="M1848" s="330">
        <f>ROUND(SUMIF(Anlagenbewegungsdaten_AV!B:B,A1848,Anlagenbewegungsdaten_AV!C:C),3)</f>
        <v>0</v>
      </c>
      <c r="N1848" s="328">
        <f>IF(ISBLANK(L1848),ROUND(SUMIF(Anlagenbewegungsdaten_AV!B:B,A1848,Anlagenbewegungsdaten_AV!D:D),2),ROUND(M1848*L1848%,2))</f>
        <v>0</v>
      </c>
      <c r="O1848" s="328">
        <f>ROUND(N1848-SUMIF(Anlagenbewegungsdaten_AV!B:B,A1848,Anlagenbewegungsdaten_AV!D:D),3)</f>
        <v>0</v>
      </c>
    </row>
    <row r="1849" spans="1:15" ht="15" customHeight="1" x14ac:dyDescent="0.25">
      <c r="A1849" s="261" t="s">
        <v>541</v>
      </c>
      <c r="B1849" s="171" t="s">
        <v>2108</v>
      </c>
      <c r="C1849" s="171" t="s">
        <v>4045</v>
      </c>
      <c r="D1849" s="172" t="s">
        <v>1660</v>
      </c>
      <c r="E1849" s="171" t="s">
        <v>1563</v>
      </c>
      <c r="F1849" s="287">
        <v>11.64</v>
      </c>
      <c r="G1849" s="331">
        <f>ROUND(SUMIF(Anlagenbewegungsdaten!B:B,A1849,Anlagenbewegungsdaten!C:C),3)</f>
        <v>0</v>
      </c>
      <c r="H1849" s="332">
        <f>IF(ISBLANK(F1849),ROUND(SUMIF(Anlagenbewegungsdaten!B:B,A1849,Anlagenbewegungsdaten!D:D),2),ROUND(G1849*F1849%,2))</f>
        <v>0</v>
      </c>
      <c r="I1849" s="332">
        <f>ROUND((H1849-SUMIF(Anlagenbewegungsdaten!$B:$B,A1849,Anlagenbewegungsdaten!D:D)),3)</f>
        <v>0</v>
      </c>
      <c r="J1849" s="333" t="s">
        <v>5179</v>
      </c>
      <c r="K1849" s="333" t="s">
        <v>5193</v>
      </c>
      <c r="L1849" s="510">
        <v>9.31</v>
      </c>
      <c r="M1849" s="330">
        <f>ROUND(SUMIF(Anlagenbewegungsdaten_AV!B:B,A1849,Anlagenbewegungsdaten_AV!C:C),3)</f>
        <v>0</v>
      </c>
      <c r="N1849" s="328">
        <f>IF(ISBLANK(L1849),ROUND(SUMIF(Anlagenbewegungsdaten_AV!B:B,A1849,Anlagenbewegungsdaten_AV!D:D),2),ROUND(M1849*L1849%,2))</f>
        <v>0</v>
      </c>
      <c r="O1849" s="328">
        <f>ROUND(N1849-SUMIF(Anlagenbewegungsdaten_AV!B:B,A1849,Anlagenbewegungsdaten_AV!D:D),3)</f>
        <v>0</v>
      </c>
    </row>
    <row r="1850" spans="1:15" ht="15" customHeight="1" x14ac:dyDescent="0.25">
      <c r="A1850" s="261" t="s">
        <v>2890</v>
      </c>
      <c r="B1850" s="171" t="s">
        <v>2108</v>
      </c>
      <c r="C1850" s="171" t="s">
        <v>4045</v>
      </c>
      <c r="D1850" s="172" t="s">
        <v>2624</v>
      </c>
      <c r="E1850" s="172" t="s">
        <v>2576</v>
      </c>
      <c r="F1850" s="287">
        <v>11.610000000000001</v>
      </c>
      <c r="G1850" s="331">
        <f>ROUND(SUMIF(Anlagenbewegungsdaten!B:B,A1850,Anlagenbewegungsdaten!C:C),3)</f>
        <v>0</v>
      </c>
      <c r="H1850" s="332">
        <f>IF(ISBLANK(F1850),ROUND(SUMIF(Anlagenbewegungsdaten!B:B,A1850,Anlagenbewegungsdaten!D:D),2),ROUND(G1850*F1850%,2))</f>
        <v>0</v>
      </c>
      <c r="I1850" s="332">
        <f>ROUND((H1850-SUMIF(Anlagenbewegungsdaten!$B:$B,A1850,Anlagenbewegungsdaten!D:D)),3)</f>
        <v>0</v>
      </c>
      <c r="J1850" s="333" t="s">
        <v>5179</v>
      </c>
      <c r="K1850" s="333" t="s">
        <v>5193</v>
      </c>
      <c r="L1850" s="510">
        <v>9.2899999999999991</v>
      </c>
      <c r="M1850" s="330">
        <f>ROUND(SUMIF(Anlagenbewegungsdaten_AV!B:B,A1850,Anlagenbewegungsdaten_AV!C:C),3)</f>
        <v>0</v>
      </c>
      <c r="N1850" s="328">
        <f>IF(ISBLANK(L1850),ROUND(SUMIF(Anlagenbewegungsdaten_AV!B:B,A1850,Anlagenbewegungsdaten_AV!D:D),2),ROUND(M1850*L1850%,2))</f>
        <v>0</v>
      </c>
      <c r="O1850" s="328">
        <f>ROUND(N1850-SUMIF(Anlagenbewegungsdaten_AV!B:B,A1850,Anlagenbewegungsdaten_AV!D:D),3)</f>
        <v>0</v>
      </c>
    </row>
    <row r="1851" spans="1:15" ht="15" customHeight="1" x14ac:dyDescent="0.25">
      <c r="A1851" s="261" t="s">
        <v>3634</v>
      </c>
      <c r="B1851" s="171" t="s">
        <v>2108</v>
      </c>
      <c r="C1851" s="171" t="s">
        <v>4045</v>
      </c>
      <c r="D1851" s="172" t="s">
        <v>3368</v>
      </c>
      <c r="E1851" s="172" t="s">
        <v>3320</v>
      </c>
      <c r="F1851" s="287">
        <v>11.58</v>
      </c>
      <c r="G1851" s="331">
        <f>ROUND(SUMIF(Anlagenbewegungsdaten!B:B,A1851,Anlagenbewegungsdaten!C:C),3)</f>
        <v>0</v>
      </c>
      <c r="H1851" s="332">
        <f>IF(ISBLANK(F1851),ROUND(SUMIF(Anlagenbewegungsdaten!B:B,A1851,Anlagenbewegungsdaten!D:D),2),ROUND(G1851*F1851%,2))</f>
        <v>0</v>
      </c>
      <c r="I1851" s="332">
        <f>ROUND((H1851-SUMIF(Anlagenbewegungsdaten!$B:$B,A1851,Anlagenbewegungsdaten!D:D)),3)</f>
        <v>0</v>
      </c>
      <c r="J1851" s="333" t="s">
        <v>5179</v>
      </c>
      <c r="K1851" s="333" t="s">
        <v>5193</v>
      </c>
      <c r="L1851" s="510">
        <v>9.26</v>
      </c>
      <c r="M1851" s="330">
        <f>ROUND(SUMIF(Anlagenbewegungsdaten_AV!B:B,A1851,Anlagenbewegungsdaten_AV!C:C),3)</f>
        <v>0</v>
      </c>
      <c r="N1851" s="328">
        <f>IF(ISBLANK(L1851),ROUND(SUMIF(Anlagenbewegungsdaten_AV!B:B,A1851,Anlagenbewegungsdaten_AV!D:D),2),ROUND(M1851*L1851%,2))</f>
        <v>0</v>
      </c>
      <c r="O1851" s="328">
        <f>ROUND(N1851-SUMIF(Anlagenbewegungsdaten_AV!B:B,A1851,Anlagenbewegungsdaten_AV!D:D),3)</f>
        <v>0</v>
      </c>
    </row>
    <row r="1852" spans="1:15" ht="15" customHeight="1" x14ac:dyDescent="0.25">
      <c r="A1852" s="273" t="s">
        <v>4409</v>
      </c>
      <c r="B1852" s="192" t="s">
        <v>2108</v>
      </c>
      <c r="C1852" s="192" t="s">
        <v>4045</v>
      </c>
      <c r="D1852" s="191" t="s">
        <v>4141</v>
      </c>
      <c r="E1852" s="191" t="s">
        <v>4093</v>
      </c>
      <c r="F1852" s="288">
        <v>11.55</v>
      </c>
      <c r="G1852" s="331">
        <f>ROUND(SUMIF(Anlagenbewegungsdaten!B:B,A1852,Anlagenbewegungsdaten!C:C),3)</f>
        <v>0</v>
      </c>
      <c r="H1852" s="332">
        <f>IF(ISBLANK(F1852),ROUND(SUMIF(Anlagenbewegungsdaten!B:B,A1852,Anlagenbewegungsdaten!D:D),2),ROUND(G1852*F1852%,2))</f>
        <v>0</v>
      </c>
      <c r="I1852" s="332">
        <f>ROUND((H1852-SUMIF(Anlagenbewegungsdaten!$B:$B,A1852,Anlagenbewegungsdaten!D:D)),3)</f>
        <v>0</v>
      </c>
      <c r="J1852" s="333" t="s">
        <v>5179</v>
      </c>
      <c r="K1852" s="333" t="s">
        <v>5193</v>
      </c>
      <c r="L1852" s="510">
        <v>9.24</v>
      </c>
      <c r="M1852" s="330">
        <f>ROUND(SUMIF(Anlagenbewegungsdaten_AV!B:B,A1852,Anlagenbewegungsdaten_AV!C:C),3)</f>
        <v>0</v>
      </c>
      <c r="N1852" s="328">
        <f>IF(ISBLANK(L1852),ROUND(SUMIF(Anlagenbewegungsdaten_AV!B:B,A1852,Anlagenbewegungsdaten_AV!D:D),2),ROUND(M1852*L1852%,2))</f>
        <v>0</v>
      </c>
      <c r="O1852" s="328">
        <f>ROUND(N1852-SUMIF(Anlagenbewegungsdaten_AV!B:B,A1852,Anlagenbewegungsdaten_AV!D:D),3)</f>
        <v>0</v>
      </c>
    </row>
    <row r="1853" spans="1:15" ht="15" customHeight="1" x14ac:dyDescent="0.25">
      <c r="A1853" s="260" t="s">
        <v>719</v>
      </c>
      <c r="B1853" s="165" t="s">
        <v>2108</v>
      </c>
      <c r="C1853" s="166" t="s">
        <v>4045</v>
      </c>
      <c r="D1853" s="165" t="s">
        <v>2464</v>
      </c>
      <c r="E1853" s="165" t="s">
        <v>2483</v>
      </c>
      <c r="F1853" s="180">
        <v>12.64</v>
      </c>
      <c r="G1853" s="331">
        <f>ROUND(SUMIF(Anlagenbewegungsdaten!B:B,A1853,Anlagenbewegungsdaten!C:C),3)</f>
        <v>0</v>
      </c>
      <c r="H1853" s="332">
        <f>IF(ISBLANK(F1853),ROUND(SUMIF(Anlagenbewegungsdaten!B:B,A1853,Anlagenbewegungsdaten!D:D),2),ROUND(G1853*F1853%,2))</f>
        <v>0</v>
      </c>
      <c r="I1853" s="332">
        <f>ROUND((H1853-SUMIF(Anlagenbewegungsdaten!$B:$B,A1853,Anlagenbewegungsdaten!D:D)),3)</f>
        <v>0</v>
      </c>
      <c r="J1853" s="333" t="s">
        <v>5179</v>
      </c>
      <c r="K1853" s="333" t="s">
        <v>5193</v>
      </c>
      <c r="L1853" s="510">
        <v>10.11</v>
      </c>
      <c r="M1853" s="330">
        <f>ROUND(SUMIF(Anlagenbewegungsdaten_AV!B:B,A1853,Anlagenbewegungsdaten_AV!C:C),3)</f>
        <v>0</v>
      </c>
      <c r="N1853" s="328">
        <f>IF(ISBLANK(L1853),ROUND(SUMIF(Anlagenbewegungsdaten_AV!B:B,A1853,Anlagenbewegungsdaten_AV!D:D),2),ROUND(M1853*L1853%,2))</f>
        <v>0</v>
      </c>
      <c r="O1853" s="328">
        <f>ROUND(N1853-SUMIF(Anlagenbewegungsdaten_AV!B:B,A1853,Anlagenbewegungsdaten_AV!D:D),3)</f>
        <v>0</v>
      </c>
    </row>
    <row r="1854" spans="1:15" ht="15" customHeight="1" x14ac:dyDescent="0.25">
      <c r="A1854" s="260" t="s">
        <v>720</v>
      </c>
      <c r="B1854" s="165" t="s">
        <v>2108</v>
      </c>
      <c r="C1854" s="166" t="s">
        <v>4045</v>
      </c>
      <c r="D1854" s="165" t="s">
        <v>2517</v>
      </c>
      <c r="E1854" s="165" t="s">
        <v>2486</v>
      </c>
      <c r="F1854" s="180">
        <v>14.64</v>
      </c>
      <c r="G1854" s="331">
        <f>ROUND(SUMIF(Anlagenbewegungsdaten!B:B,A1854,Anlagenbewegungsdaten!C:C),3)</f>
        <v>0</v>
      </c>
      <c r="H1854" s="332">
        <f>IF(ISBLANK(F1854),ROUND(SUMIF(Anlagenbewegungsdaten!B:B,A1854,Anlagenbewegungsdaten!D:D),2),ROUND(G1854*F1854%,2))</f>
        <v>0</v>
      </c>
      <c r="I1854" s="332">
        <f>ROUND((H1854-SUMIF(Anlagenbewegungsdaten!$B:$B,A1854,Anlagenbewegungsdaten!D:D)),3)</f>
        <v>0</v>
      </c>
      <c r="J1854" s="333" t="s">
        <v>5179</v>
      </c>
      <c r="K1854" s="333" t="s">
        <v>5193</v>
      </c>
      <c r="L1854" s="510">
        <v>11.71</v>
      </c>
      <c r="M1854" s="330">
        <f>ROUND(SUMIF(Anlagenbewegungsdaten_AV!B:B,A1854,Anlagenbewegungsdaten_AV!C:C),3)</f>
        <v>0</v>
      </c>
      <c r="N1854" s="328">
        <f>IF(ISBLANK(L1854),ROUND(SUMIF(Anlagenbewegungsdaten_AV!B:B,A1854,Anlagenbewegungsdaten_AV!D:D),2),ROUND(M1854*L1854%,2))</f>
        <v>0</v>
      </c>
      <c r="O1854" s="328">
        <f>ROUND(N1854-SUMIF(Anlagenbewegungsdaten_AV!B:B,A1854,Anlagenbewegungsdaten_AV!D:D),3)</f>
        <v>0</v>
      </c>
    </row>
    <row r="1855" spans="1:15" ht="15" customHeight="1" x14ac:dyDescent="0.25">
      <c r="A1855" s="261" t="s">
        <v>542</v>
      </c>
      <c r="B1855" s="171" t="s">
        <v>2108</v>
      </c>
      <c r="C1855" s="171" t="s">
        <v>4045</v>
      </c>
      <c r="D1855" s="172" t="s">
        <v>573</v>
      </c>
      <c r="E1855" s="171" t="s">
        <v>1563</v>
      </c>
      <c r="F1855" s="287">
        <v>15.64</v>
      </c>
      <c r="G1855" s="331">
        <f>ROUND(SUMIF(Anlagenbewegungsdaten!B:B,A1855,Anlagenbewegungsdaten!C:C),3)</f>
        <v>0</v>
      </c>
      <c r="H1855" s="332">
        <f>IF(ISBLANK(F1855),ROUND(SUMIF(Anlagenbewegungsdaten!B:B,A1855,Anlagenbewegungsdaten!D:D),2),ROUND(G1855*F1855%,2))</f>
        <v>0</v>
      </c>
      <c r="I1855" s="332">
        <f>ROUND((H1855-SUMIF(Anlagenbewegungsdaten!$B:$B,A1855,Anlagenbewegungsdaten!D:D)),3)</f>
        <v>0</v>
      </c>
      <c r="J1855" s="333" t="s">
        <v>5179</v>
      </c>
      <c r="K1855" s="333" t="s">
        <v>5193</v>
      </c>
      <c r="L1855" s="510">
        <v>12.51</v>
      </c>
      <c r="M1855" s="330">
        <f>ROUND(SUMIF(Anlagenbewegungsdaten_AV!B:B,A1855,Anlagenbewegungsdaten_AV!C:C),3)</f>
        <v>0</v>
      </c>
      <c r="N1855" s="328">
        <f>IF(ISBLANK(L1855),ROUND(SUMIF(Anlagenbewegungsdaten_AV!B:B,A1855,Anlagenbewegungsdaten_AV!D:D),2),ROUND(M1855*L1855%,2))</f>
        <v>0</v>
      </c>
      <c r="O1855" s="328">
        <f>ROUND(N1855-SUMIF(Anlagenbewegungsdaten_AV!B:B,A1855,Anlagenbewegungsdaten_AV!D:D),3)</f>
        <v>0</v>
      </c>
    </row>
    <row r="1856" spans="1:15" ht="15" customHeight="1" x14ac:dyDescent="0.25">
      <c r="A1856" s="261" t="s">
        <v>2891</v>
      </c>
      <c r="B1856" s="171" t="s">
        <v>2108</v>
      </c>
      <c r="C1856" s="171" t="s">
        <v>4045</v>
      </c>
      <c r="D1856" s="172" t="s">
        <v>2775</v>
      </c>
      <c r="E1856" s="172" t="s">
        <v>2576</v>
      </c>
      <c r="F1856" s="287">
        <v>15.610000000000001</v>
      </c>
      <c r="G1856" s="331">
        <f>ROUND(SUMIF(Anlagenbewegungsdaten!B:B,A1856,Anlagenbewegungsdaten!C:C),3)</f>
        <v>0</v>
      </c>
      <c r="H1856" s="332">
        <f>IF(ISBLANK(F1856),ROUND(SUMIF(Anlagenbewegungsdaten!B:B,A1856,Anlagenbewegungsdaten!D:D),2),ROUND(G1856*F1856%,2))</f>
        <v>0</v>
      </c>
      <c r="I1856" s="332">
        <f>ROUND((H1856-SUMIF(Anlagenbewegungsdaten!$B:$B,A1856,Anlagenbewegungsdaten!D:D)),3)</f>
        <v>0</v>
      </c>
      <c r="J1856" s="333" t="s">
        <v>5179</v>
      </c>
      <c r="K1856" s="333" t="s">
        <v>5193</v>
      </c>
      <c r="L1856" s="510">
        <v>12.49</v>
      </c>
      <c r="M1856" s="330">
        <f>ROUND(SUMIF(Anlagenbewegungsdaten_AV!B:B,A1856,Anlagenbewegungsdaten_AV!C:C),3)</f>
        <v>0</v>
      </c>
      <c r="N1856" s="328">
        <f>IF(ISBLANK(L1856),ROUND(SUMIF(Anlagenbewegungsdaten_AV!B:B,A1856,Anlagenbewegungsdaten_AV!D:D),2),ROUND(M1856*L1856%,2))</f>
        <v>0</v>
      </c>
      <c r="O1856" s="328">
        <f>ROUND(N1856-SUMIF(Anlagenbewegungsdaten_AV!B:B,A1856,Anlagenbewegungsdaten_AV!D:D),3)</f>
        <v>0</v>
      </c>
    </row>
    <row r="1857" spans="1:15" ht="15" customHeight="1" x14ac:dyDescent="0.25">
      <c r="A1857" s="261" t="s">
        <v>3635</v>
      </c>
      <c r="B1857" s="171" t="s">
        <v>2108</v>
      </c>
      <c r="C1857" s="171" t="s">
        <v>4045</v>
      </c>
      <c r="D1857" s="172" t="s">
        <v>3519</v>
      </c>
      <c r="E1857" s="172" t="s">
        <v>3320</v>
      </c>
      <c r="F1857" s="287">
        <v>15.58</v>
      </c>
      <c r="G1857" s="331">
        <f>ROUND(SUMIF(Anlagenbewegungsdaten!B:B,A1857,Anlagenbewegungsdaten!C:C),3)</f>
        <v>0</v>
      </c>
      <c r="H1857" s="332">
        <f>IF(ISBLANK(F1857),ROUND(SUMIF(Anlagenbewegungsdaten!B:B,A1857,Anlagenbewegungsdaten!D:D),2),ROUND(G1857*F1857%,2))</f>
        <v>0</v>
      </c>
      <c r="I1857" s="332">
        <f>ROUND((H1857-SUMIF(Anlagenbewegungsdaten!$B:$B,A1857,Anlagenbewegungsdaten!D:D)),3)</f>
        <v>0</v>
      </c>
      <c r="J1857" s="333" t="s">
        <v>5179</v>
      </c>
      <c r="K1857" s="333" t="s">
        <v>5193</v>
      </c>
      <c r="L1857" s="510">
        <v>12.46</v>
      </c>
      <c r="M1857" s="330">
        <f>ROUND(SUMIF(Anlagenbewegungsdaten_AV!B:B,A1857,Anlagenbewegungsdaten_AV!C:C),3)</f>
        <v>0</v>
      </c>
      <c r="N1857" s="328">
        <f>IF(ISBLANK(L1857),ROUND(SUMIF(Anlagenbewegungsdaten_AV!B:B,A1857,Anlagenbewegungsdaten_AV!D:D),2),ROUND(M1857*L1857%,2))</f>
        <v>0</v>
      </c>
      <c r="O1857" s="328">
        <f>ROUND(N1857-SUMIF(Anlagenbewegungsdaten_AV!B:B,A1857,Anlagenbewegungsdaten_AV!D:D),3)</f>
        <v>0</v>
      </c>
    </row>
    <row r="1858" spans="1:15" ht="15" customHeight="1" x14ac:dyDescent="0.25">
      <c r="A1858" s="273" t="s">
        <v>4410</v>
      </c>
      <c r="B1858" s="192" t="s">
        <v>2108</v>
      </c>
      <c r="C1858" s="192" t="s">
        <v>4045</v>
      </c>
      <c r="D1858" s="191" t="s">
        <v>4293</v>
      </c>
      <c r="E1858" s="191" t="s">
        <v>4093</v>
      </c>
      <c r="F1858" s="288">
        <v>15.55</v>
      </c>
      <c r="G1858" s="331">
        <f>ROUND(SUMIF(Anlagenbewegungsdaten!B:B,A1858,Anlagenbewegungsdaten!C:C),3)</f>
        <v>0</v>
      </c>
      <c r="H1858" s="332">
        <f>IF(ISBLANK(F1858),ROUND(SUMIF(Anlagenbewegungsdaten!B:B,A1858,Anlagenbewegungsdaten!D:D),2),ROUND(G1858*F1858%,2))</f>
        <v>0</v>
      </c>
      <c r="I1858" s="332">
        <f>ROUND((H1858-SUMIF(Anlagenbewegungsdaten!$B:$B,A1858,Anlagenbewegungsdaten!D:D)),3)</f>
        <v>0</v>
      </c>
      <c r="J1858" s="333" t="s">
        <v>5179</v>
      </c>
      <c r="K1858" s="333" t="s">
        <v>5193</v>
      </c>
      <c r="L1858" s="510">
        <v>12.44</v>
      </c>
      <c r="M1858" s="330">
        <f>ROUND(SUMIF(Anlagenbewegungsdaten_AV!B:B,A1858,Anlagenbewegungsdaten_AV!C:C),3)</f>
        <v>0</v>
      </c>
      <c r="N1858" s="328">
        <f>IF(ISBLANK(L1858),ROUND(SUMIF(Anlagenbewegungsdaten_AV!B:B,A1858,Anlagenbewegungsdaten_AV!D:D),2),ROUND(M1858*L1858%,2))</f>
        <v>0</v>
      </c>
      <c r="O1858" s="328">
        <f>ROUND(N1858-SUMIF(Anlagenbewegungsdaten_AV!B:B,A1858,Anlagenbewegungsdaten_AV!D:D),3)</f>
        <v>0</v>
      </c>
    </row>
    <row r="1859" spans="1:15" ht="15" customHeight="1" x14ac:dyDescent="0.25">
      <c r="A1859" s="260" t="s">
        <v>721</v>
      </c>
      <c r="B1859" s="165" t="s">
        <v>2108</v>
      </c>
      <c r="C1859" s="166" t="s">
        <v>4045</v>
      </c>
      <c r="D1859" s="165" t="s">
        <v>2466</v>
      </c>
      <c r="E1859" s="165" t="s">
        <v>2483</v>
      </c>
      <c r="F1859" s="180">
        <v>11.14</v>
      </c>
      <c r="G1859" s="331">
        <f>ROUND(SUMIF(Anlagenbewegungsdaten!B:B,A1859,Anlagenbewegungsdaten!C:C),3)</f>
        <v>0</v>
      </c>
      <c r="H1859" s="332">
        <f>IF(ISBLANK(F1859),ROUND(SUMIF(Anlagenbewegungsdaten!B:B,A1859,Anlagenbewegungsdaten!D:D),2),ROUND(G1859*F1859%,2))</f>
        <v>0</v>
      </c>
      <c r="I1859" s="332">
        <f>ROUND((H1859-SUMIF(Anlagenbewegungsdaten!$B:$B,A1859,Anlagenbewegungsdaten!D:D)),3)</f>
        <v>0</v>
      </c>
      <c r="J1859" s="333" t="s">
        <v>5179</v>
      </c>
      <c r="K1859" s="333" t="s">
        <v>5193</v>
      </c>
      <c r="L1859" s="510">
        <v>8.91</v>
      </c>
      <c r="M1859" s="330">
        <f>ROUND(SUMIF(Anlagenbewegungsdaten_AV!B:B,A1859,Anlagenbewegungsdaten_AV!C:C),3)</f>
        <v>0</v>
      </c>
      <c r="N1859" s="328">
        <f>IF(ISBLANK(L1859),ROUND(SUMIF(Anlagenbewegungsdaten_AV!B:B,A1859,Anlagenbewegungsdaten_AV!D:D),2),ROUND(M1859*L1859%,2))</f>
        <v>0</v>
      </c>
      <c r="O1859" s="328">
        <f>ROUND(N1859-SUMIF(Anlagenbewegungsdaten_AV!B:B,A1859,Anlagenbewegungsdaten_AV!D:D),3)</f>
        <v>0</v>
      </c>
    </row>
    <row r="1860" spans="1:15" ht="15" customHeight="1" x14ac:dyDescent="0.25">
      <c r="A1860" s="260" t="s">
        <v>722</v>
      </c>
      <c r="B1860" s="165" t="s">
        <v>2108</v>
      </c>
      <c r="C1860" s="166" t="s">
        <v>4045</v>
      </c>
      <c r="D1860" s="165" t="s">
        <v>2520</v>
      </c>
      <c r="E1860" s="165" t="s">
        <v>2486</v>
      </c>
      <c r="F1860" s="180">
        <v>13.14</v>
      </c>
      <c r="G1860" s="331">
        <f>ROUND(SUMIF(Anlagenbewegungsdaten!B:B,A1860,Anlagenbewegungsdaten!C:C),3)</f>
        <v>0</v>
      </c>
      <c r="H1860" s="332">
        <f>IF(ISBLANK(F1860),ROUND(SUMIF(Anlagenbewegungsdaten!B:B,A1860,Anlagenbewegungsdaten!D:D),2),ROUND(G1860*F1860%,2))</f>
        <v>0</v>
      </c>
      <c r="I1860" s="332">
        <f>ROUND((H1860-SUMIF(Anlagenbewegungsdaten!$B:$B,A1860,Anlagenbewegungsdaten!D:D)),3)</f>
        <v>0</v>
      </c>
      <c r="J1860" s="333" t="s">
        <v>5179</v>
      </c>
      <c r="K1860" s="333" t="s">
        <v>5193</v>
      </c>
      <c r="L1860" s="510">
        <v>10.51</v>
      </c>
      <c r="M1860" s="330">
        <f>ROUND(SUMIF(Anlagenbewegungsdaten_AV!B:B,A1860,Anlagenbewegungsdaten_AV!C:C),3)</f>
        <v>0</v>
      </c>
      <c r="N1860" s="328">
        <f>IF(ISBLANK(L1860),ROUND(SUMIF(Anlagenbewegungsdaten_AV!B:B,A1860,Anlagenbewegungsdaten_AV!D:D),2),ROUND(M1860*L1860%,2))</f>
        <v>0</v>
      </c>
      <c r="O1860" s="328">
        <f>ROUND(N1860-SUMIF(Anlagenbewegungsdaten_AV!B:B,A1860,Anlagenbewegungsdaten_AV!D:D),3)</f>
        <v>0</v>
      </c>
    </row>
    <row r="1861" spans="1:15" ht="15" customHeight="1" x14ac:dyDescent="0.25">
      <c r="A1861" s="261" t="s">
        <v>543</v>
      </c>
      <c r="B1861" s="171" t="s">
        <v>2108</v>
      </c>
      <c r="C1861" s="171" t="s">
        <v>4045</v>
      </c>
      <c r="D1861" s="172" t="s">
        <v>575</v>
      </c>
      <c r="E1861" s="171" t="s">
        <v>1563</v>
      </c>
      <c r="F1861" s="287">
        <v>14.14</v>
      </c>
      <c r="G1861" s="331">
        <f>ROUND(SUMIF(Anlagenbewegungsdaten!B:B,A1861,Anlagenbewegungsdaten!C:C),3)</f>
        <v>0</v>
      </c>
      <c r="H1861" s="332">
        <f>IF(ISBLANK(F1861),ROUND(SUMIF(Anlagenbewegungsdaten!B:B,A1861,Anlagenbewegungsdaten!D:D),2),ROUND(G1861*F1861%,2))</f>
        <v>0</v>
      </c>
      <c r="I1861" s="332">
        <f>ROUND((H1861-SUMIF(Anlagenbewegungsdaten!$B:$B,A1861,Anlagenbewegungsdaten!D:D)),3)</f>
        <v>0</v>
      </c>
      <c r="J1861" s="333" t="s">
        <v>5179</v>
      </c>
      <c r="K1861" s="333" t="s">
        <v>5193</v>
      </c>
      <c r="L1861" s="510">
        <v>11.31</v>
      </c>
      <c r="M1861" s="330">
        <f>ROUND(SUMIF(Anlagenbewegungsdaten_AV!B:B,A1861,Anlagenbewegungsdaten_AV!C:C),3)</f>
        <v>0</v>
      </c>
      <c r="N1861" s="328">
        <f>IF(ISBLANK(L1861),ROUND(SUMIF(Anlagenbewegungsdaten_AV!B:B,A1861,Anlagenbewegungsdaten_AV!D:D),2),ROUND(M1861*L1861%,2))</f>
        <v>0</v>
      </c>
      <c r="O1861" s="328">
        <f>ROUND(N1861-SUMIF(Anlagenbewegungsdaten_AV!B:B,A1861,Anlagenbewegungsdaten_AV!D:D),3)</f>
        <v>0</v>
      </c>
    </row>
    <row r="1862" spans="1:15" ht="15" customHeight="1" x14ac:dyDescent="0.25">
      <c r="A1862" s="261" t="s">
        <v>2892</v>
      </c>
      <c r="B1862" s="171" t="s">
        <v>2108</v>
      </c>
      <c r="C1862" s="171" t="s">
        <v>4045</v>
      </c>
      <c r="D1862" s="172" t="s">
        <v>2777</v>
      </c>
      <c r="E1862" s="172" t="s">
        <v>2576</v>
      </c>
      <c r="F1862" s="287">
        <v>14.110000000000001</v>
      </c>
      <c r="G1862" s="331">
        <f>ROUND(SUMIF(Anlagenbewegungsdaten!B:B,A1862,Anlagenbewegungsdaten!C:C),3)</f>
        <v>0</v>
      </c>
      <c r="H1862" s="332">
        <f>IF(ISBLANK(F1862),ROUND(SUMIF(Anlagenbewegungsdaten!B:B,A1862,Anlagenbewegungsdaten!D:D),2),ROUND(G1862*F1862%,2))</f>
        <v>0</v>
      </c>
      <c r="I1862" s="332">
        <f>ROUND((H1862-SUMIF(Anlagenbewegungsdaten!$B:$B,A1862,Anlagenbewegungsdaten!D:D)),3)</f>
        <v>0</v>
      </c>
      <c r="J1862" s="333" t="s">
        <v>5179</v>
      </c>
      <c r="K1862" s="333" t="s">
        <v>5193</v>
      </c>
      <c r="L1862" s="510">
        <v>11.29</v>
      </c>
      <c r="M1862" s="330">
        <f>ROUND(SUMIF(Anlagenbewegungsdaten_AV!B:B,A1862,Anlagenbewegungsdaten_AV!C:C),3)</f>
        <v>0</v>
      </c>
      <c r="N1862" s="328">
        <f>IF(ISBLANK(L1862),ROUND(SUMIF(Anlagenbewegungsdaten_AV!B:B,A1862,Anlagenbewegungsdaten_AV!D:D),2),ROUND(M1862*L1862%,2))</f>
        <v>0</v>
      </c>
      <c r="O1862" s="328">
        <f>ROUND(N1862-SUMIF(Anlagenbewegungsdaten_AV!B:B,A1862,Anlagenbewegungsdaten_AV!D:D),3)</f>
        <v>0</v>
      </c>
    </row>
    <row r="1863" spans="1:15" ht="15" customHeight="1" x14ac:dyDescent="0.25">
      <c r="A1863" s="261" t="s">
        <v>3636</v>
      </c>
      <c r="B1863" s="171" t="s">
        <v>2108</v>
      </c>
      <c r="C1863" s="171" t="s">
        <v>4045</v>
      </c>
      <c r="D1863" s="172" t="s">
        <v>3521</v>
      </c>
      <c r="E1863" s="172" t="s">
        <v>3320</v>
      </c>
      <c r="F1863" s="287">
        <v>14.08</v>
      </c>
      <c r="G1863" s="331">
        <f>ROUND(SUMIF(Anlagenbewegungsdaten!B:B,A1863,Anlagenbewegungsdaten!C:C),3)</f>
        <v>0</v>
      </c>
      <c r="H1863" s="332">
        <f>IF(ISBLANK(F1863),ROUND(SUMIF(Anlagenbewegungsdaten!B:B,A1863,Anlagenbewegungsdaten!D:D),2),ROUND(G1863*F1863%,2))</f>
        <v>0</v>
      </c>
      <c r="I1863" s="332">
        <f>ROUND((H1863-SUMIF(Anlagenbewegungsdaten!$B:$B,A1863,Anlagenbewegungsdaten!D:D)),3)</f>
        <v>0</v>
      </c>
      <c r="J1863" s="333" t="s">
        <v>5179</v>
      </c>
      <c r="K1863" s="333" t="s">
        <v>5193</v>
      </c>
      <c r="L1863" s="510">
        <v>11.26</v>
      </c>
      <c r="M1863" s="330">
        <f>ROUND(SUMIF(Anlagenbewegungsdaten_AV!B:B,A1863,Anlagenbewegungsdaten_AV!C:C),3)</f>
        <v>0</v>
      </c>
      <c r="N1863" s="328">
        <f>IF(ISBLANK(L1863),ROUND(SUMIF(Anlagenbewegungsdaten_AV!B:B,A1863,Anlagenbewegungsdaten_AV!D:D),2),ROUND(M1863*L1863%,2))</f>
        <v>0</v>
      </c>
      <c r="O1863" s="328">
        <f>ROUND(N1863-SUMIF(Anlagenbewegungsdaten_AV!B:B,A1863,Anlagenbewegungsdaten_AV!D:D),3)</f>
        <v>0</v>
      </c>
    </row>
    <row r="1864" spans="1:15" ht="15" customHeight="1" x14ac:dyDescent="0.25">
      <c r="A1864" s="273" t="s">
        <v>4411</v>
      </c>
      <c r="B1864" s="192" t="s">
        <v>2108</v>
      </c>
      <c r="C1864" s="192" t="s">
        <v>4045</v>
      </c>
      <c r="D1864" s="191" t="s">
        <v>4295</v>
      </c>
      <c r="E1864" s="191" t="s">
        <v>4093</v>
      </c>
      <c r="F1864" s="288">
        <v>14.05</v>
      </c>
      <c r="G1864" s="331">
        <f>ROUND(SUMIF(Anlagenbewegungsdaten!B:B,A1864,Anlagenbewegungsdaten!C:C),3)</f>
        <v>0</v>
      </c>
      <c r="H1864" s="332">
        <f>IF(ISBLANK(F1864),ROUND(SUMIF(Anlagenbewegungsdaten!B:B,A1864,Anlagenbewegungsdaten!D:D),2),ROUND(G1864*F1864%,2))</f>
        <v>0</v>
      </c>
      <c r="I1864" s="332">
        <f>ROUND((H1864-SUMIF(Anlagenbewegungsdaten!$B:$B,A1864,Anlagenbewegungsdaten!D:D)),3)</f>
        <v>0</v>
      </c>
      <c r="J1864" s="333" t="s">
        <v>5179</v>
      </c>
      <c r="K1864" s="333" t="s">
        <v>5193</v>
      </c>
      <c r="L1864" s="510">
        <v>11.24</v>
      </c>
      <c r="M1864" s="330">
        <f>ROUND(SUMIF(Anlagenbewegungsdaten_AV!B:B,A1864,Anlagenbewegungsdaten_AV!C:C),3)</f>
        <v>0</v>
      </c>
      <c r="N1864" s="328">
        <f>IF(ISBLANK(L1864),ROUND(SUMIF(Anlagenbewegungsdaten_AV!B:B,A1864,Anlagenbewegungsdaten_AV!D:D),2),ROUND(M1864*L1864%,2))</f>
        <v>0</v>
      </c>
      <c r="O1864" s="328">
        <f>ROUND(N1864-SUMIF(Anlagenbewegungsdaten_AV!B:B,A1864,Anlagenbewegungsdaten_AV!D:D),3)</f>
        <v>0</v>
      </c>
    </row>
    <row r="1865" spans="1:15" ht="15" customHeight="1" x14ac:dyDescent="0.25">
      <c r="A1865" s="260" t="s">
        <v>723</v>
      </c>
      <c r="B1865" s="165" t="s">
        <v>2108</v>
      </c>
      <c r="C1865" s="166" t="s">
        <v>4045</v>
      </c>
      <c r="D1865" s="165" t="s">
        <v>2522</v>
      </c>
      <c r="E1865" s="165" t="s">
        <v>2483</v>
      </c>
      <c r="F1865" s="180">
        <v>10.64</v>
      </c>
      <c r="G1865" s="331">
        <f>ROUND(SUMIF(Anlagenbewegungsdaten!B:B,A1865,Anlagenbewegungsdaten!C:C),3)</f>
        <v>0</v>
      </c>
      <c r="H1865" s="332">
        <f>IF(ISBLANK(F1865),ROUND(SUMIF(Anlagenbewegungsdaten!B:B,A1865,Anlagenbewegungsdaten!D:D),2),ROUND(G1865*F1865%,2))</f>
        <v>0</v>
      </c>
      <c r="I1865" s="332">
        <f>ROUND((H1865-SUMIF(Anlagenbewegungsdaten!$B:$B,A1865,Anlagenbewegungsdaten!D:D)),3)</f>
        <v>0</v>
      </c>
      <c r="J1865" s="333" t="s">
        <v>5179</v>
      </c>
      <c r="K1865" s="333" t="s">
        <v>5193</v>
      </c>
      <c r="L1865" s="510">
        <v>8.51</v>
      </c>
      <c r="M1865" s="330">
        <f>ROUND(SUMIF(Anlagenbewegungsdaten_AV!B:B,A1865,Anlagenbewegungsdaten_AV!C:C),3)</f>
        <v>0</v>
      </c>
      <c r="N1865" s="328">
        <f>IF(ISBLANK(L1865),ROUND(SUMIF(Anlagenbewegungsdaten_AV!B:B,A1865,Anlagenbewegungsdaten_AV!D:D),2),ROUND(M1865*L1865%,2))</f>
        <v>0</v>
      </c>
      <c r="O1865" s="328">
        <f>ROUND(N1865-SUMIF(Anlagenbewegungsdaten_AV!B:B,A1865,Anlagenbewegungsdaten_AV!D:D),3)</f>
        <v>0</v>
      </c>
    </row>
    <row r="1866" spans="1:15" ht="15" customHeight="1" x14ac:dyDescent="0.25">
      <c r="A1866" s="260" t="s">
        <v>724</v>
      </c>
      <c r="B1866" s="165" t="s">
        <v>2108</v>
      </c>
      <c r="C1866" s="166" t="s">
        <v>4045</v>
      </c>
      <c r="D1866" s="165" t="s">
        <v>2524</v>
      </c>
      <c r="E1866" s="165" t="s">
        <v>2486</v>
      </c>
      <c r="F1866" s="180">
        <v>12.64</v>
      </c>
      <c r="G1866" s="331">
        <f>ROUND(SUMIF(Anlagenbewegungsdaten!B:B,A1866,Anlagenbewegungsdaten!C:C),3)</f>
        <v>0</v>
      </c>
      <c r="H1866" s="332">
        <f>IF(ISBLANK(F1866),ROUND(SUMIF(Anlagenbewegungsdaten!B:B,A1866,Anlagenbewegungsdaten!D:D),2),ROUND(G1866*F1866%,2))</f>
        <v>0</v>
      </c>
      <c r="I1866" s="332">
        <f>ROUND((H1866-SUMIF(Anlagenbewegungsdaten!$B:$B,A1866,Anlagenbewegungsdaten!D:D)),3)</f>
        <v>0</v>
      </c>
      <c r="J1866" s="333" t="s">
        <v>5179</v>
      </c>
      <c r="K1866" s="333" t="s">
        <v>5193</v>
      </c>
      <c r="L1866" s="510">
        <v>10.11</v>
      </c>
      <c r="M1866" s="330">
        <f>ROUND(SUMIF(Anlagenbewegungsdaten_AV!B:B,A1866,Anlagenbewegungsdaten_AV!C:C),3)</f>
        <v>0</v>
      </c>
      <c r="N1866" s="328">
        <f>IF(ISBLANK(L1866),ROUND(SUMIF(Anlagenbewegungsdaten_AV!B:B,A1866,Anlagenbewegungsdaten_AV!D:D),2),ROUND(M1866*L1866%,2))</f>
        <v>0</v>
      </c>
      <c r="O1866" s="328">
        <f>ROUND(N1866-SUMIF(Anlagenbewegungsdaten_AV!B:B,A1866,Anlagenbewegungsdaten_AV!D:D),3)</f>
        <v>0</v>
      </c>
    </row>
    <row r="1867" spans="1:15" ht="15" customHeight="1" x14ac:dyDescent="0.25">
      <c r="A1867" s="261" t="s">
        <v>544</v>
      </c>
      <c r="B1867" s="171" t="s">
        <v>2108</v>
      </c>
      <c r="C1867" s="171" t="s">
        <v>4045</v>
      </c>
      <c r="D1867" s="172" t="s">
        <v>577</v>
      </c>
      <c r="E1867" s="171" t="s">
        <v>1563</v>
      </c>
      <c r="F1867" s="287">
        <v>13.64</v>
      </c>
      <c r="G1867" s="331">
        <f>ROUND(SUMIF(Anlagenbewegungsdaten!B:B,A1867,Anlagenbewegungsdaten!C:C),3)</f>
        <v>0</v>
      </c>
      <c r="H1867" s="332">
        <f>IF(ISBLANK(F1867),ROUND(SUMIF(Anlagenbewegungsdaten!B:B,A1867,Anlagenbewegungsdaten!D:D),2),ROUND(G1867*F1867%,2))</f>
        <v>0</v>
      </c>
      <c r="I1867" s="332">
        <f>ROUND((H1867-SUMIF(Anlagenbewegungsdaten!$B:$B,A1867,Anlagenbewegungsdaten!D:D)),3)</f>
        <v>0</v>
      </c>
      <c r="J1867" s="333" t="s">
        <v>5179</v>
      </c>
      <c r="K1867" s="333" t="s">
        <v>5193</v>
      </c>
      <c r="L1867" s="510">
        <v>10.91</v>
      </c>
      <c r="M1867" s="330">
        <f>ROUND(SUMIF(Anlagenbewegungsdaten_AV!B:B,A1867,Anlagenbewegungsdaten_AV!C:C),3)</f>
        <v>0</v>
      </c>
      <c r="N1867" s="328">
        <f>IF(ISBLANK(L1867),ROUND(SUMIF(Anlagenbewegungsdaten_AV!B:B,A1867,Anlagenbewegungsdaten_AV!D:D),2),ROUND(M1867*L1867%,2))</f>
        <v>0</v>
      </c>
      <c r="O1867" s="328">
        <f>ROUND(N1867-SUMIF(Anlagenbewegungsdaten_AV!B:B,A1867,Anlagenbewegungsdaten_AV!D:D),3)</f>
        <v>0</v>
      </c>
    </row>
    <row r="1868" spans="1:15" ht="15" customHeight="1" x14ac:dyDescent="0.25">
      <c r="A1868" s="261" t="s">
        <v>2893</v>
      </c>
      <c r="B1868" s="171" t="s">
        <v>2108</v>
      </c>
      <c r="C1868" s="171" t="s">
        <v>4045</v>
      </c>
      <c r="D1868" s="172" t="s">
        <v>2779</v>
      </c>
      <c r="E1868" s="172" t="s">
        <v>2576</v>
      </c>
      <c r="F1868" s="287">
        <v>13.610000000000001</v>
      </c>
      <c r="G1868" s="331">
        <f>ROUND(SUMIF(Anlagenbewegungsdaten!B:B,A1868,Anlagenbewegungsdaten!C:C),3)</f>
        <v>0</v>
      </c>
      <c r="H1868" s="332">
        <f>IF(ISBLANK(F1868),ROUND(SUMIF(Anlagenbewegungsdaten!B:B,A1868,Anlagenbewegungsdaten!D:D),2),ROUND(G1868*F1868%,2))</f>
        <v>0</v>
      </c>
      <c r="I1868" s="332">
        <f>ROUND((H1868-SUMIF(Anlagenbewegungsdaten!$B:$B,A1868,Anlagenbewegungsdaten!D:D)),3)</f>
        <v>0</v>
      </c>
      <c r="J1868" s="333" t="s">
        <v>5179</v>
      </c>
      <c r="K1868" s="333" t="s">
        <v>5193</v>
      </c>
      <c r="L1868" s="510">
        <v>10.89</v>
      </c>
      <c r="M1868" s="330">
        <f>ROUND(SUMIF(Anlagenbewegungsdaten_AV!B:B,A1868,Anlagenbewegungsdaten_AV!C:C),3)</f>
        <v>0</v>
      </c>
      <c r="N1868" s="328">
        <f>IF(ISBLANK(L1868),ROUND(SUMIF(Anlagenbewegungsdaten_AV!B:B,A1868,Anlagenbewegungsdaten_AV!D:D),2),ROUND(M1868*L1868%,2))</f>
        <v>0</v>
      </c>
      <c r="O1868" s="328">
        <f>ROUND(N1868-SUMIF(Anlagenbewegungsdaten_AV!B:B,A1868,Anlagenbewegungsdaten_AV!D:D),3)</f>
        <v>0</v>
      </c>
    </row>
    <row r="1869" spans="1:15" ht="15" customHeight="1" x14ac:dyDescent="0.25">
      <c r="A1869" s="261" t="s">
        <v>3637</v>
      </c>
      <c r="B1869" s="171" t="s">
        <v>2108</v>
      </c>
      <c r="C1869" s="171" t="s">
        <v>4045</v>
      </c>
      <c r="D1869" s="172" t="s">
        <v>3523</v>
      </c>
      <c r="E1869" s="172" t="s">
        <v>3320</v>
      </c>
      <c r="F1869" s="287">
        <v>13.58</v>
      </c>
      <c r="G1869" s="331">
        <f>ROUND(SUMIF(Anlagenbewegungsdaten!B:B,A1869,Anlagenbewegungsdaten!C:C),3)</f>
        <v>0</v>
      </c>
      <c r="H1869" s="332">
        <f>IF(ISBLANK(F1869),ROUND(SUMIF(Anlagenbewegungsdaten!B:B,A1869,Anlagenbewegungsdaten!D:D),2),ROUND(G1869*F1869%,2))</f>
        <v>0</v>
      </c>
      <c r="I1869" s="332">
        <f>ROUND((H1869-SUMIF(Anlagenbewegungsdaten!$B:$B,A1869,Anlagenbewegungsdaten!D:D)),3)</f>
        <v>0</v>
      </c>
      <c r="J1869" s="333" t="s">
        <v>5179</v>
      </c>
      <c r="K1869" s="333" t="s">
        <v>5193</v>
      </c>
      <c r="L1869" s="510">
        <v>10.86</v>
      </c>
      <c r="M1869" s="330">
        <f>ROUND(SUMIF(Anlagenbewegungsdaten_AV!B:B,A1869,Anlagenbewegungsdaten_AV!C:C),3)</f>
        <v>0</v>
      </c>
      <c r="N1869" s="328">
        <f>IF(ISBLANK(L1869),ROUND(SUMIF(Anlagenbewegungsdaten_AV!B:B,A1869,Anlagenbewegungsdaten_AV!D:D),2),ROUND(M1869*L1869%,2))</f>
        <v>0</v>
      </c>
      <c r="O1869" s="328">
        <f>ROUND(N1869-SUMIF(Anlagenbewegungsdaten_AV!B:B,A1869,Anlagenbewegungsdaten_AV!D:D),3)</f>
        <v>0</v>
      </c>
    </row>
    <row r="1870" spans="1:15" ht="15" customHeight="1" x14ac:dyDescent="0.25">
      <c r="A1870" s="273" t="s">
        <v>4412</v>
      </c>
      <c r="B1870" s="192" t="s">
        <v>2108</v>
      </c>
      <c r="C1870" s="192" t="s">
        <v>4045</v>
      </c>
      <c r="D1870" s="191" t="s">
        <v>4297</v>
      </c>
      <c r="E1870" s="191" t="s">
        <v>4093</v>
      </c>
      <c r="F1870" s="288">
        <v>13.55</v>
      </c>
      <c r="G1870" s="331">
        <f>ROUND(SUMIF(Anlagenbewegungsdaten!B:B,A1870,Anlagenbewegungsdaten!C:C),3)</f>
        <v>0</v>
      </c>
      <c r="H1870" s="332">
        <f>IF(ISBLANK(F1870),ROUND(SUMIF(Anlagenbewegungsdaten!B:B,A1870,Anlagenbewegungsdaten!D:D),2),ROUND(G1870*F1870%,2))</f>
        <v>0</v>
      </c>
      <c r="I1870" s="332">
        <f>ROUND((H1870-SUMIF(Anlagenbewegungsdaten!$B:$B,A1870,Anlagenbewegungsdaten!D:D)),3)</f>
        <v>0</v>
      </c>
      <c r="J1870" s="333" t="s">
        <v>5179</v>
      </c>
      <c r="K1870" s="333" t="s">
        <v>5193</v>
      </c>
      <c r="L1870" s="510">
        <v>10.84</v>
      </c>
      <c r="M1870" s="330">
        <f>ROUND(SUMIF(Anlagenbewegungsdaten_AV!B:B,A1870,Anlagenbewegungsdaten_AV!C:C),3)</f>
        <v>0</v>
      </c>
      <c r="N1870" s="328">
        <f>IF(ISBLANK(L1870),ROUND(SUMIF(Anlagenbewegungsdaten_AV!B:B,A1870,Anlagenbewegungsdaten_AV!D:D),2),ROUND(M1870*L1870%,2))</f>
        <v>0</v>
      </c>
      <c r="O1870" s="328">
        <f>ROUND(N1870-SUMIF(Anlagenbewegungsdaten_AV!B:B,A1870,Anlagenbewegungsdaten_AV!D:D),3)</f>
        <v>0</v>
      </c>
    </row>
    <row r="1871" spans="1:15" ht="15" customHeight="1" x14ac:dyDescent="0.25">
      <c r="A1871" s="260" t="s">
        <v>725</v>
      </c>
      <c r="B1871" s="165" t="s">
        <v>2108</v>
      </c>
      <c r="C1871" s="166" t="s">
        <v>4045</v>
      </c>
      <c r="D1871" s="165" t="s">
        <v>2526</v>
      </c>
      <c r="E1871" s="165" t="s">
        <v>2483</v>
      </c>
      <c r="F1871" s="180">
        <v>14.64</v>
      </c>
      <c r="G1871" s="331">
        <f>ROUND(SUMIF(Anlagenbewegungsdaten!B:B,A1871,Anlagenbewegungsdaten!C:C),3)</f>
        <v>0</v>
      </c>
      <c r="H1871" s="332">
        <f>IF(ISBLANK(F1871),ROUND(SUMIF(Anlagenbewegungsdaten!B:B,A1871,Anlagenbewegungsdaten!D:D),2),ROUND(G1871*F1871%,2))</f>
        <v>0</v>
      </c>
      <c r="I1871" s="332">
        <f>ROUND((H1871-SUMIF(Anlagenbewegungsdaten!$B:$B,A1871,Anlagenbewegungsdaten!D:D)),3)</f>
        <v>0</v>
      </c>
      <c r="J1871" s="333" t="s">
        <v>5179</v>
      </c>
      <c r="K1871" s="333" t="s">
        <v>5193</v>
      </c>
      <c r="L1871" s="510">
        <v>11.71</v>
      </c>
      <c r="M1871" s="330">
        <f>ROUND(SUMIF(Anlagenbewegungsdaten_AV!B:B,A1871,Anlagenbewegungsdaten_AV!C:C),3)</f>
        <v>0</v>
      </c>
      <c r="N1871" s="328">
        <f>IF(ISBLANK(L1871),ROUND(SUMIF(Anlagenbewegungsdaten_AV!B:B,A1871,Anlagenbewegungsdaten_AV!D:D),2),ROUND(M1871*L1871%,2))</f>
        <v>0</v>
      </c>
      <c r="O1871" s="328">
        <f>ROUND(N1871-SUMIF(Anlagenbewegungsdaten_AV!B:B,A1871,Anlagenbewegungsdaten_AV!D:D),3)</f>
        <v>0</v>
      </c>
    </row>
    <row r="1872" spans="1:15" ht="15" customHeight="1" x14ac:dyDescent="0.25">
      <c r="A1872" s="260" t="s">
        <v>726</v>
      </c>
      <c r="B1872" s="165" t="s">
        <v>2108</v>
      </c>
      <c r="C1872" s="166" t="s">
        <v>4045</v>
      </c>
      <c r="D1872" s="165" t="s">
        <v>2528</v>
      </c>
      <c r="E1872" s="165" t="s">
        <v>2486</v>
      </c>
      <c r="F1872" s="180">
        <v>16.64</v>
      </c>
      <c r="G1872" s="331">
        <f>ROUND(SUMIF(Anlagenbewegungsdaten!B:B,A1872,Anlagenbewegungsdaten!C:C),3)</f>
        <v>0</v>
      </c>
      <c r="H1872" s="332">
        <f>IF(ISBLANK(F1872),ROUND(SUMIF(Anlagenbewegungsdaten!B:B,A1872,Anlagenbewegungsdaten!D:D),2),ROUND(G1872*F1872%,2))</f>
        <v>0</v>
      </c>
      <c r="I1872" s="332">
        <f>ROUND((H1872-SUMIF(Anlagenbewegungsdaten!$B:$B,A1872,Anlagenbewegungsdaten!D:D)),3)</f>
        <v>0</v>
      </c>
      <c r="J1872" s="333" t="s">
        <v>5179</v>
      </c>
      <c r="K1872" s="333" t="s">
        <v>5193</v>
      </c>
      <c r="L1872" s="510">
        <v>13.31</v>
      </c>
      <c r="M1872" s="330">
        <f>ROUND(SUMIF(Anlagenbewegungsdaten_AV!B:B,A1872,Anlagenbewegungsdaten_AV!C:C),3)</f>
        <v>0</v>
      </c>
      <c r="N1872" s="328">
        <f>IF(ISBLANK(L1872),ROUND(SUMIF(Anlagenbewegungsdaten_AV!B:B,A1872,Anlagenbewegungsdaten_AV!D:D),2),ROUND(M1872*L1872%,2))</f>
        <v>0</v>
      </c>
      <c r="O1872" s="328">
        <f>ROUND(N1872-SUMIF(Anlagenbewegungsdaten_AV!B:B,A1872,Anlagenbewegungsdaten_AV!D:D),3)</f>
        <v>0</v>
      </c>
    </row>
    <row r="1873" spans="1:15" ht="15" customHeight="1" x14ac:dyDescent="0.25">
      <c r="A1873" s="261" t="s">
        <v>545</v>
      </c>
      <c r="B1873" s="171" t="s">
        <v>2108</v>
      </c>
      <c r="C1873" s="171" t="s">
        <v>4045</v>
      </c>
      <c r="D1873" s="172" t="s">
        <v>579</v>
      </c>
      <c r="E1873" s="171" t="s">
        <v>1563</v>
      </c>
      <c r="F1873" s="287">
        <v>17.64</v>
      </c>
      <c r="G1873" s="331">
        <f>ROUND(SUMIF(Anlagenbewegungsdaten!B:B,A1873,Anlagenbewegungsdaten!C:C),3)</f>
        <v>0</v>
      </c>
      <c r="H1873" s="332">
        <f>IF(ISBLANK(F1873),ROUND(SUMIF(Anlagenbewegungsdaten!B:B,A1873,Anlagenbewegungsdaten!D:D),2),ROUND(G1873*F1873%,2))</f>
        <v>0</v>
      </c>
      <c r="I1873" s="332">
        <f>ROUND((H1873-SUMIF(Anlagenbewegungsdaten!$B:$B,A1873,Anlagenbewegungsdaten!D:D)),3)</f>
        <v>0</v>
      </c>
      <c r="J1873" s="333" t="s">
        <v>5179</v>
      </c>
      <c r="K1873" s="333" t="s">
        <v>5193</v>
      </c>
      <c r="L1873" s="510">
        <v>14.11</v>
      </c>
      <c r="M1873" s="330">
        <f>ROUND(SUMIF(Anlagenbewegungsdaten_AV!B:B,A1873,Anlagenbewegungsdaten_AV!C:C),3)</f>
        <v>0</v>
      </c>
      <c r="N1873" s="328">
        <f>IF(ISBLANK(L1873),ROUND(SUMIF(Anlagenbewegungsdaten_AV!B:B,A1873,Anlagenbewegungsdaten_AV!D:D),2),ROUND(M1873*L1873%,2))</f>
        <v>0</v>
      </c>
      <c r="O1873" s="328">
        <f>ROUND(N1873-SUMIF(Anlagenbewegungsdaten_AV!B:B,A1873,Anlagenbewegungsdaten_AV!D:D),3)</f>
        <v>0</v>
      </c>
    </row>
    <row r="1874" spans="1:15" ht="15" customHeight="1" x14ac:dyDescent="0.25">
      <c r="A1874" s="261" t="s">
        <v>2894</v>
      </c>
      <c r="B1874" s="171" t="s">
        <v>2108</v>
      </c>
      <c r="C1874" s="171" t="s">
        <v>4045</v>
      </c>
      <c r="D1874" s="172" t="s">
        <v>2781</v>
      </c>
      <c r="E1874" s="172" t="s">
        <v>2576</v>
      </c>
      <c r="F1874" s="287">
        <v>17.61</v>
      </c>
      <c r="G1874" s="331">
        <f>ROUND(SUMIF(Anlagenbewegungsdaten!B:B,A1874,Anlagenbewegungsdaten!C:C),3)</f>
        <v>0</v>
      </c>
      <c r="H1874" s="332">
        <f>IF(ISBLANK(F1874),ROUND(SUMIF(Anlagenbewegungsdaten!B:B,A1874,Anlagenbewegungsdaten!D:D),2),ROUND(G1874*F1874%,2))</f>
        <v>0</v>
      </c>
      <c r="I1874" s="332">
        <f>ROUND((H1874-SUMIF(Anlagenbewegungsdaten!$B:$B,A1874,Anlagenbewegungsdaten!D:D)),3)</f>
        <v>0</v>
      </c>
      <c r="J1874" s="333" t="s">
        <v>5179</v>
      </c>
      <c r="K1874" s="333" t="s">
        <v>5193</v>
      </c>
      <c r="L1874" s="510">
        <v>14.09</v>
      </c>
      <c r="M1874" s="330">
        <f>ROUND(SUMIF(Anlagenbewegungsdaten_AV!B:B,A1874,Anlagenbewegungsdaten_AV!C:C),3)</f>
        <v>0</v>
      </c>
      <c r="N1874" s="328">
        <f>IF(ISBLANK(L1874),ROUND(SUMIF(Anlagenbewegungsdaten_AV!B:B,A1874,Anlagenbewegungsdaten_AV!D:D),2),ROUND(M1874*L1874%,2))</f>
        <v>0</v>
      </c>
      <c r="O1874" s="328">
        <f>ROUND(N1874-SUMIF(Anlagenbewegungsdaten_AV!B:B,A1874,Anlagenbewegungsdaten_AV!D:D),3)</f>
        <v>0</v>
      </c>
    </row>
    <row r="1875" spans="1:15" ht="15" customHeight="1" x14ac:dyDescent="0.25">
      <c r="A1875" s="261" t="s">
        <v>3638</v>
      </c>
      <c r="B1875" s="171" t="s">
        <v>2108</v>
      </c>
      <c r="C1875" s="171" t="s">
        <v>4045</v>
      </c>
      <c r="D1875" s="172" t="s">
        <v>3525</v>
      </c>
      <c r="E1875" s="172" t="s">
        <v>3320</v>
      </c>
      <c r="F1875" s="287">
        <v>17.579999999999998</v>
      </c>
      <c r="G1875" s="331">
        <f>ROUND(SUMIF(Anlagenbewegungsdaten!B:B,A1875,Anlagenbewegungsdaten!C:C),3)</f>
        <v>0</v>
      </c>
      <c r="H1875" s="332">
        <f>IF(ISBLANK(F1875),ROUND(SUMIF(Anlagenbewegungsdaten!B:B,A1875,Anlagenbewegungsdaten!D:D),2),ROUND(G1875*F1875%,2))</f>
        <v>0</v>
      </c>
      <c r="I1875" s="332">
        <f>ROUND((H1875-SUMIF(Anlagenbewegungsdaten!$B:$B,A1875,Anlagenbewegungsdaten!D:D)),3)</f>
        <v>0</v>
      </c>
      <c r="J1875" s="333" t="s">
        <v>5179</v>
      </c>
      <c r="K1875" s="333" t="s">
        <v>5193</v>
      </c>
      <c r="L1875" s="510">
        <v>14.06</v>
      </c>
      <c r="M1875" s="330">
        <f>ROUND(SUMIF(Anlagenbewegungsdaten_AV!B:B,A1875,Anlagenbewegungsdaten_AV!C:C),3)</f>
        <v>0</v>
      </c>
      <c r="N1875" s="328">
        <f>IF(ISBLANK(L1875),ROUND(SUMIF(Anlagenbewegungsdaten_AV!B:B,A1875,Anlagenbewegungsdaten_AV!D:D),2),ROUND(M1875*L1875%,2))</f>
        <v>0</v>
      </c>
      <c r="O1875" s="328">
        <f>ROUND(N1875-SUMIF(Anlagenbewegungsdaten_AV!B:B,A1875,Anlagenbewegungsdaten_AV!D:D),3)</f>
        <v>0</v>
      </c>
    </row>
    <row r="1876" spans="1:15" ht="15" customHeight="1" x14ac:dyDescent="0.25">
      <c r="A1876" s="273" t="s">
        <v>4413</v>
      </c>
      <c r="B1876" s="192" t="s">
        <v>2108</v>
      </c>
      <c r="C1876" s="192" t="s">
        <v>4045</v>
      </c>
      <c r="D1876" s="191" t="s">
        <v>4299</v>
      </c>
      <c r="E1876" s="191" t="s">
        <v>4093</v>
      </c>
      <c r="F1876" s="288">
        <v>17.55</v>
      </c>
      <c r="G1876" s="331">
        <f>ROUND(SUMIF(Anlagenbewegungsdaten!B:B,A1876,Anlagenbewegungsdaten!C:C),3)</f>
        <v>0</v>
      </c>
      <c r="H1876" s="332">
        <f>IF(ISBLANK(F1876),ROUND(SUMIF(Anlagenbewegungsdaten!B:B,A1876,Anlagenbewegungsdaten!D:D),2),ROUND(G1876*F1876%,2))</f>
        <v>0</v>
      </c>
      <c r="I1876" s="332">
        <f>ROUND((H1876-SUMIF(Anlagenbewegungsdaten!$B:$B,A1876,Anlagenbewegungsdaten!D:D)),3)</f>
        <v>0</v>
      </c>
      <c r="J1876" s="333" t="s">
        <v>5179</v>
      </c>
      <c r="K1876" s="333" t="s">
        <v>5193</v>
      </c>
      <c r="L1876" s="510">
        <v>14.04</v>
      </c>
      <c r="M1876" s="330">
        <f>ROUND(SUMIF(Anlagenbewegungsdaten_AV!B:B,A1876,Anlagenbewegungsdaten_AV!C:C),3)</f>
        <v>0</v>
      </c>
      <c r="N1876" s="328">
        <f>IF(ISBLANK(L1876),ROUND(SUMIF(Anlagenbewegungsdaten_AV!B:B,A1876,Anlagenbewegungsdaten_AV!D:D),2),ROUND(M1876*L1876%,2))</f>
        <v>0</v>
      </c>
      <c r="O1876" s="328">
        <f>ROUND(N1876-SUMIF(Anlagenbewegungsdaten_AV!B:B,A1876,Anlagenbewegungsdaten_AV!D:D),3)</f>
        <v>0</v>
      </c>
    </row>
    <row r="1877" spans="1:15" ht="15" customHeight="1" x14ac:dyDescent="0.25">
      <c r="A1877" s="260" t="s">
        <v>727</v>
      </c>
      <c r="B1877" s="165" t="s">
        <v>2108</v>
      </c>
      <c r="C1877" s="166" t="s">
        <v>4045</v>
      </c>
      <c r="D1877" s="165" t="s">
        <v>2530</v>
      </c>
      <c r="E1877" s="165" t="s">
        <v>2483</v>
      </c>
      <c r="F1877" s="180">
        <v>13.14</v>
      </c>
      <c r="G1877" s="331">
        <f>ROUND(SUMIF(Anlagenbewegungsdaten!B:B,A1877,Anlagenbewegungsdaten!C:C),3)</f>
        <v>0</v>
      </c>
      <c r="H1877" s="332">
        <f>IF(ISBLANK(F1877),ROUND(SUMIF(Anlagenbewegungsdaten!B:B,A1877,Anlagenbewegungsdaten!D:D),2),ROUND(G1877*F1877%,2))</f>
        <v>0</v>
      </c>
      <c r="I1877" s="332">
        <f>ROUND((H1877-SUMIF(Anlagenbewegungsdaten!$B:$B,A1877,Anlagenbewegungsdaten!D:D)),3)</f>
        <v>0</v>
      </c>
      <c r="J1877" s="333" t="s">
        <v>5179</v>
      </c>
      <c r="K1877" s="333" t="s">
        <v>5193</v>
      </c>
      <c r="L1877" s="510">
        <v>10.51</v>
      </c>
      <c r="M1877" s="330">
        <f>ROUND(SUMIF(Anlagenbewegungsdaten_AV!B:B,A1877,Anlagenbewegungsdaten_AV!C:C),3)</f>
        <v>0</v>
      </c>
      <c r="N1877" s="328">
        <f>IF(ISBLANK(L1877),ROUND(SUMIF(Anlagenbewegungsdaten_AV!B:B,A1877,Anlagenbewegungsdaten_AV!D:D),2),ROUND(M1877*L1877%,2))</f>
        <v>0</v>
      </c>
      <c r="O1877" s="328">
        <f>ROUND(N1877-SUMIF(Anlagenbewegungsdaten_AV!B:B,A1877,Anlagenbewegungsdaten_AV!D:D),3)</f>
        <v>0</v>
      </c>
    </row>
    <row r="1878" spans="1:15" ht="15" customHeight="1" x14ac:dyDescent="0.25">
      <c r="A1878" s="260" t="s">
        <v>728</v>
      </c>
      <c r="B1878" s="165" t="s">
        <v>2108</v>
      </c>
      <c r="C1878" s="166" t="s">
        <v>4045</v>
      </c>
      <c r="D1878" s="165" t="s">
        <v>2532</v>
      </c>
      <c r="E1878" s="165" t="s">
        <v>2486</v>
      </c>
      <c r="F1878" s="180">
        <v>15.14</v>
      </c>
      <c r="G1878" s="331">
        <f>ROUND(SUMIF(Anlagenbewegungsdaten!B:B,A1878,Anlagenbewegungsdaten!C:C),3)</f>
        <v>0</v>
      </c>
      <c r="H1878" s="332">
        <f>IF(ISBLANK(F1878),ROUND(SUMIF(Anlagenbewegungsdaten!B:B,A1878,Anlagenbewegungsdaten!D:D),2),ROUND(G1878*F1878%,2))</f>
        <v>0</v>
      </c>
      <c r="I1878" s="332">
        <f>ROUND((H1878-SUMIF(Anlagenbewegungsdaten!$B:$B,A1878,Anlagenbewegungsdaten!D:D)),3)</f>
        <v>0</v>
      </c>
      <c r="J1878" s="333" t="s">
        <v>5179</v>
      </c>
      <c r="K1878" s="333" t="s">
        <v>5193</v>
      </c>
      <c r="L1878" s="510">
        <v>12.11</v>
      </c>
      <c r="M1878" s="330">
        <f>ROUND(SUMIF(Anlagenbewegungsdaten_AV!B:B,A1878,Anlagenbewegungsdaten_AV!C:C),3)</f>
        <v>0</v>
      </c>
      <c r="N1878" s="328">
        <f>IF(ISBLANK(L1878),ROUND(SUMIF(Anlagenbewegungsdaten_AV!B:B,A1878,Anlagenbewegungsdaten_AV!D:D),2),ROUND(M1878*L1878%,2))</f>
        <v>0</v>
      </c>
      <c r="O1878" s="328">
        <f>ROUND(N1878-SUMIF(Anlagenbewegungsdaten_AV!B:B,A1878,Anlagenbewegungsdaten_AV!D:D),3)</f>
        <v>0</v>
      </c>
    </row>
    <row r="1879" spans="1:15" ht="15" customHeight="1" x14ac:dyDescent="0.25">
      <c r="A1879" s="261" t="s">
        <v>546</v>
      </c>
      <c r="B1879" s="171" t="s">
        <v>2108</v>
      </c>
      <c r="C1879" s="171" t="s">
        <v>4045</v>
      </c>
      <c r="D1879" s="172" t="s">
        <v>581</v>
      </c>
      <c r="E1879" s="171" t="s">
        <v>1563</v>
      </c>
      <c r="F1879" s="287">
        <v>16.14</v>
      </c>
      <c r="G1879" s="331">
        <f>ROUND(SUMIF(Anlagenbewegungsdaten!B:B,A1879,Anlagenbewegungsdaten!C:C),3)</f>
        <v>0</v>
      </c>
      <c r="H1879" s="332">
        <f>IF(ISBLANK(F1879),ROUND(SUMIF(Anlagenbewegungsdaten!B:B,A1879,Anlagenbewegungsdaten!D:D),2),ROUND(G1879*F1879%,2))</f>
        <v>0</v>
      </c>
      <c r="I1879" s="332">
        <f>ROUND((H1879-SUMIF(Anlagenbewegungsdaten!$B:$B,A1879,Anlagenbewegungsdaten!D:D)),3)</f>
        <v>0</v>
      </c>
      <c r="J1879" s="333" t="s">
        <v>5179</v>
      </c>
      <c r="K1879" s="333" t="s">
        <v>5193</v>
      </c>
      <c r="L1879" s="510">
        <v>12.91</v>
      </c>
      <c r="M1879" s="330">
        <f>ROUND(SUMIF(Anlagenbewegungsdaten_AV!B:B,A1879,Anlagenbewegungsdaten_AV!C:C),3)</f>
        <v>0</v>
      </c>
      <c r="N1879" s="328">
        <f>IF(ISBLANK(L1879),ROUND(SUMIF(Anlagenbewegungsdaten_AV!B:B,A1879,Anlagenbewegungsdaten_AV!D:D),2),ROUND(M1879*L1879%,2))</f>
        <v>0</v>
      </c>
      <c r="O1879" s="328">
        <f>ROUND(N1879-SUMIF(Anlagenbewegungsdaten_AV!B:B,A1879,Anlagenbewegungsdaten_AV!D:D),3)</f>
        <v>0</v>
      </c>
    </row>
    <row r="1880" spans="1:15" ht="15" customHeight="1" x14ac:dyDescent="0.25">
      <c r="A1880" s="261" t="s">
        <v>2895</v>
      </c>
      <c r="B1880" s="171" t="s">
        <v>2108</v>
      </c>
      <c r="C1880" s="171" t="s">
        <v>4045</v>
      </c>
      <c r="D1880" s="172" t="s">
        <v>2783</v>
      </c>
      <c r="E1880" s="172" t="s">
        <v>2576</v>
      </c>
      <c r="F1880" s="287">
        <v>16.11</v>
      </c>
      <c r="G1880" s="331">
        <f>ROUND(SUMIF(Anlagenbewegungsdaten!B:B,A1880,Anlagenbewegungsdaten!C:C),3)</f>
        <v>0</v>
      </c>
      <c r="H1880" s="332">
        <f>IF(ISBLANK(F1880),ROUND(SUMIF(Anlagenbewegungsdaten!B:B,A1880,Anlagenbewegungsdaten!D:D),2),ROUND(G1880*F1880%,2))</f>
        <v>0</v>
      </c>
      <c r="I1880" s="332">
        <f>ROUND((H1880-SUMIF(Anlagenbewegungsdaten!$B:$B,A1880,Anlagenbewegungsdaten!D:D)),3)</f>
        <v>0</v>
      </c>
      <c r="J1880" s="333" t="s">
        <v>5179</v>
      </c>
      <c r="K1880" s="333" t="s">
        <v>5193</v>
      </c>
      <c r="L1880" s="510">
        <v>12.89</v>
      </c>
      <c r="M1880" s="330">
        <f>ROUND(SUMIF(Anlagenbewegungsdaten_AV!B:B,A1880,Anlagenbewegungsdaten_AV!C:C),3)</f>
        <v>0</v>
      </c>
      <c r="N1880" s="328">
        <f>IF(ISBLANK(L1880),ROUND(SUMIF(Anlagenbewegungsdaten_AV!B:B,A1880,Anlagenbewegungsdaten_AV!D:D),2),ROUND(M1880*L1880%,2))</f>
        <v>0</v>
      </c>
      <c r="O1880" s="328">
        <f>ROUND(N1880-SUMIF(Anlagenbewegungsdaten_AV!B:B,A1880,Anlagenbewegungsdaten_AV!D:D),3)</f>
        <v>0</v>
      </c>
    </row>
    <row r="1881" spans="1:15" ht="15" customHeight="1" x14ac:dyDescent="0.25">
      <c r="A1881" s="261" t="s">
        <v>3639</v>
      </c>
      <c r="B1881" s="171" t="s">
        <v>2108</v>
      </c>
      <c r="C1881" s="171" t="s">
        <v>4045</v>
      </c>
      <c r="D1881" s="172" t="s">
        <v>3527</v>
      </c>
      <c r="E1881" s="172" t="s">
        <v>3320</v>
      </c>
      <c r="F1881" s="287">
        <v>16.079999999999998</v>
      </c>
      <c r="G1881" s="331">
        <f>ROUND(SUMIF(Anlagenbewegungsdaten!B:B,A1881,Anlagenbewegungsdaten!C:C),3)</f>
        <v>0</v>
      </c>
      <c r="H1881" s="332">
        <f>IF(ISBLANK(F1881),ROUND(SUMIF(Anlagenbewegungsdaten!B:B,A1881,Anlagenbewegungsdaten!D:D),2),ROUND(G1881*F1881%,2))</f>
        <v>0</v>
      </c>
      <c r="I1881" s="332">
        <f>ROUND((H1881-SUMIF(Anlagenbewegungsdaten!$B:$B,A1881,Anlagenbewegungsdaten!D:D)),3)</f>
        <v>0</v>
      </c>
      <c r="J1881" s="333" t="s">
        <v>5179</v>
      </c>
      <c r="K1881" s="333" t="s">
        <v>5193</v>
      </c>
      <c r="L1881" s="510">
        <v>12.86</v>
      </c>
      <c r="M1881" s="330">
        <f>ROUND(SUMIF(Anlagenbewegungsdaten_AV!B:B,A1881,Anlagenbewegungsdaten_AV!C:C),3)</f>
        <v>0</v>
      </c>
      <c r="N1881" s="328">
        <f>IF(ISBLANK(L1881),ROUND(SUMIF(Anlagenbewegungsdaten_AV!B:B,A1881,Anlagenbewegungsdaten_AV!D:D),2),ROUND(M1881*L1881%,2))</f>
        <v>0</v>
      </c>
      <c r="O1881" s="328">
        <f>ROUND(N1881-SUMIF(Anlagenbewegungsdaten_AV!B:B,A1881,Anlagenbewegungsdaten_AV!D:D),3)</f>
        <v>0</v>
      </c>
    </row>
    <row r="1882" spans="1:15" ht="15" customHeight="1" x14ac:dyDescent="0.25">
      <c r="A1882" s="273" t="s">
        <v>4414</v>
      </c>
      <c r="B1882" s="192" t="s">
        <v>2108</v>
      </c>
      <c r="C1882" s="192" t="s">
        <v>4045</v>
      </c>
      <c r="D1882" s="191" t="s">
        <v>4301</v>
      </c>
      <c r="E1882" s="191" t="s">
        <v>4093</v>
      </c>
      <c r="F1882" s="288">
        <v>16.05</v>
      </c>
      <c r="G1882" s="331">
        <f>ROUND(SUMIF(Anlagenbewegungsdaten!B:B,A1882,Anlagenbewegungsdaten!C:C),3)</f>
        <v>0</v>
      </c>
      <c r="H1882" s="332">
        <f>IF(ISBLANK(F1882),ROUND(SUMIF(Anlagenbewegungsdaten!B:B,A1882,Anlagenbewegungsdaten!D:D),2),ROUND(G1882*F1882%,2))</f>
        <v>0</v>
      </c>
      <c r="I1882" s="332">
        <f>ROUND((H1882-SUMIF(Anlagenbewegungsdaten!$B:$B,A1882,Anlagenbewegungsdaten!D:D)),3)</f>
        <v>0</v>
      </c>
      <c r="J1882" s="333" t="s">
        <v>5179</v>
      </c>
      <c r="K1882" s="333" t="s">
        <v>5193</v>
      </c>
      <c r="L1882" s="510">
        <v>12.84</v>
      </c>
      <c r="M1882" s="330">
        <f>ROUND(SUMIF(Anlagenbewegungsdaten_AV!B:B,A1882,Anlagenbewegungsdaten_AV!C:C),3)</f>
        <v>0</v>
      </c>
      <c r="N1882" s="328">
        <f>IF(ISBLANK(L1882),ROUND(SUMIF(Anlagenbewegungsdaten_AV!B:B,A1882,Anlagenbewegungsdaten_AV!D:D),2),ROUND(M1882*L1882%,2))</f>
        <v>0</v>
      </c>
      <c r="O1882" s="328">
        <f>ROUND(N1882-SUMIF(Anlagenbewegungsdaten_AV!B:B,A1882,Anlagenbewegungsdaten_AV!D:D),3)</f>
        <v>0</v>
      </c>
    </row>
    <row r="1883" spans="1:15" ht="15" customHeight="1" x14ac:dyDescent="0.25">
      <c r="A1883" s="260" t="s">
        <v>2316</v>
      </c>
      <c r="B1883" s="165" t="s">
        <v>2108</v>
      </c>
      <c r="C1883" s="166" t="s">
        <v>4045</v>
      </c>
      <c r="D1883" s="165" t="s">
        <v>2534</v>
      </c>
      <c r="E1883" s="165" t="s">
        <v>2483</v>
      </c>
      <c r="F1883" s="180">
        <v>8.15</v>
      </c>
      <c r="G1883" s="331">
        <f>ROUND(SUMIF(Anlagenbewegungsdaten!B:B,A1883,Anlagenbewegungsdaten!C:C),3)</f>
        <v>0</v>
      </c>
      <c r="H1883" s="332">
        <f>IF(ISBLANK(F1883),ROUND(SUMIF(Anlagenbewegungsdaten!B:B,A1883,Anlagenbewegungsdaten!D:D),2),ROUND(G1883*F1883%,2))</f>
        <v>0</v>
      </c>
      <c r="I1883" s="332">
        <f>ROUND((H1883-SUMIF(Anlagenbewegungsdaten!$B:$B,A1883,Anlagenbewegungsdaten!D:D)),3)</f>
        <v>0</v>
      </c>
      <c r="J1883" s="333" t="s">
        <v>5179</v>
      </c>
      <c r="K1883" s="333" t="s">
        <v>5193</v>
      </c>
      <c r="L1883" s="510">
        <v>6.52</v>
      </c>
      <c r="M1883" s="330">
        <f>ROUND(SUMIF(Anlagenbewegungsdaten_AV!B:B,A1883,Anlagenbewegungsdaten_AV!C:C),3)</f>
        <v>0</v>
      </c>
      <c r="N1883" s="328">
        <f>IF(ISBLANK(L1883),ROUND(SUMIF(Anlagenbewegungsdaten_AV!B:B,A1883,Anlagenbewegungsdaten_AV!D:D),2),ROUND(M1883*L1883%,2))</f>
        <v>0</v>
      </c>
      <c r="O1883" s="328">
        <f>ROUND(N1883-SUMIF(Anlagenbewegungsdaten_AV!B:B,A1883,Anlagenbewegungsdaten_AV!D:D),3)</f>
        <v>0</v>
      </c>
    </row>
    <row r="1884" spans="1:15" ht="15" customHeight="1" x14ac:dyDescent="0.25">
      <c r="A1884" s="260" t="s">
        <v>2317</v>
      </c>
      <c r="B1884" s="165" t="s">
        <v>2108</v>
      </c>
      <c r="C1884" s="166" t="s">
        <v>4045</v>
      </c>
      <c r="D1884" s="165" t="s">
        <v>2536</v>
      </c>
      <c r="E1884" s="165" t="s">
        <v>2486</v>
      </c>
      <c r="F1884" s="180">
        <v>10.15</v>
      </c>
      <c r="G1884" s="331">
        <f>ROUND(SUMIF(Anlagenbewegungsdaten!B:B,A1884,Anlagenbewegungsdaten!C:C),3)</f>
        <v>0</v>
      </c>
      <c r="H1884" s="332">
        <f>IF(ISBLANK(F1884),ROUND(SUMIF(Anlagenbewegungsdaten!B:B,A1884,Anlagenbewegungsdaten!D:D),2),ROUND(G1884*F1884%,2))</f>
        <v>0</v>
      </c>
      <c r="I1884" s="332">
        <f>ROUND((H1884-SUMIF(Anlagenbewegungsdaten!$B:$B,A1884,Anlagenbewegungsdaten!D:D)),3)</f>
        <v>0</v>
      </c>
      <c r="J1884" s="333" t="s">
        <v>5179</v>
      </c>
      <c r="K1884" s="333" t="s">
        <v>5193</v>
      </c>
      <c r="L1884" s="510">
        <v>8.1199999999999992</v>
      </c>
      <c r="M1884" s="330">
        <f>ROUND(SUMIF(Anlagenbewegungsdaten_AV!B:B,A1884,Anlagenbewegungsdaten_AV!C:C),3)</f>
        <v>0</v>
      </c>
      <c r="N1884" s="328">
        <f>IF(ISBLANK(L1884),ROUND(SUMIF(Anlagenbewegungsdaten_AV!B:B,A1884,Anlagenbewegungsdaten_AV!D:D),2),ROUND(M1884*L1884%,2))</f>
        <v>0</v>
      </c>
      <c r="O1884" s="328">
        <f>ROUND(N1884-SUMIF(Anlagenbewegungsdaten_AV!B:B,A1884,Anlagenbewegungsdaten_AV!D:D),3)</f>
        <v>0</v>
      </c>
    </row>
    <row r="1885" spans="1:15" ht="15" customHeight="1" x14ac:dyDescent="0.25">
      <c r="A1885" s="261" t="s">
        <v>547</v>
      </c>
      <c r="B1885" s="171" t="s">
        <v>2108</v>
      </c>
      <c r="C1885" s="171" t="s">
        <v>4045</v>
      </c>
      <c r="D1885" s="172" t="s">
        <v>1666</v>
      </c>
      <c r="E1885" s="171" t="s">
        <v>1563</v>
      </c>
      <c r="F1885" s="287">
        <v>11.15</v>
      </c>
      <c r="G1885" s="331">
        <f>ROUND(SUMIF(Anlagenbewegungsdaten!B:B,A1885,Anlagenbewegungsdaten!C:C),3)</f>
        <v>0</v>
      </c>
      <c r="H1885" s="332">
        <f>IF(ISBLANK(F1885),ROUND(SUMIF(Anlagenbewegungsdaten!B:B,A1885,Anlagenbewegungsdaten!D:D),2),ROUND(G1885*F1885%,2))</f>
        <v>0</v>
      </c>
      <c r="I1885" s="332">
        <f>ROUND((H1885-SUMIF(Anlagenbewegungsdaten!$B:$B,A1885,Anlagenbewegungsdaten!D:D)),3)</f>
        <v>0</v>
      </c>
      <c r="J1885" s="333" t="s">
        <v>5179</v>
      </c>
      <c r="K1885" s="333" t="s">
        <v>5193</v>
      </c>
      <c r="L1885" s="510">
        <v>8.92</v>
      </c>
      <c r="M1885" s="330">
        <f>ROUND(SUMIF(Anlagenbewegungsdaten_AV!B:B,A1885,Anlagenbewegungsdaten_AV!C:C),3)</f>
        <v>0</v>
      </c>
      <c r="N1885" s="328">
        <f>IF(ISBLANK(L1885),ROUND(SUMIF(Anlagenbewegungsdaten_AV!B:B,A1885,Anlagenbewegungsdaten_AV!D:D),2),ROUND(M1885*L1885%,2))</f>
        <v>0</v>
      </c>
      <c r="O1885" s="328">
        <f>ROUND(N1885-SUMIF(Anlagenbewegungsdaten_AV!B:B,A1885,Anlagenbewegungsdaten_AV!D:D),3)</f>
        <v>0</v>
      </c>
    </row>
    <row r="1886" spans="1:15" ht="15" customHeight="1" x14ac:dyDescent="0.25">
      <c r="A1886" s="261" t="s">
        <v>2896</v>
      </c>
      <c r="B1886" s="171" t="s">
        <v>2108</v>
      </c>
      <c r="C1886" s="171" t="s">
        <v>4045</v>
      </c>
      <c r="D1886" s="172" t="s">
        <v>2630</v>
      </c>
      <c r="E1886" s="172" t="s">
        <v>2576</v>
      </c>
      <c r="F1886" s="287">
        <v>11.120000000000001</v>
      </c>
      <c r="G1886" s="331">
        <f>ROUND(SUMIF(Anlagenbewegungsdaten!B:B,A1886,Anlagenbewegungsdaten!C:C),3)</f>
        <v>0</v>
      </c>
      <c r="H1886" s="332">
        <f>IF(ISBLANK(F1886),ROUND(SUMIF(Anlagenbewegungsdaten!B:B,A1886,Anlagenbewegungsdaten!D:D),2),ROUND(G1886*F1886%,2))</f>
        <v>0</v>
      </c>
      <c r="I1886" s="332">
        <f>ROUND((H1886-SUMIF(Anlagenbewegungsdaten!$B:$B,A1886,Anlagenbewegungsdaten!D:D)),3)</f>
        <v>0</v>
      </c>
      <c r="J1886" s="333" t="s">
        <v>5179</v>
      </c>
      <c r="K1886" s="333" t="s">
        <v>5193</v>
      </c>
      <c r="L1886" s="510">
        <v>8.9</v>
      </c>
      <c r="M1886" s="330">
        <f>ROUND(SUMIF(Anlagenbewegungsdaten_AV!B:B,A1886,Anlagenbewegungsdaten_AV!C:C),3)</f>
        <v>0</v>
      </c>
      <c r="N1886" s="328">
        <f>IF(ISBLANK(L1886),ROUND(SUMIF(Anlagenbewegungsdaten_AV!B:B,A1886,Anlagenbewegungsdaten_AV!D:D),2),ROUND(M1886*L1886%,2))</f>
        <v>0</v>
      </c>
      <c r="O1886" s="328">
        <f>ROUND(N1886-SUMIF(Anlagenbewegungsdaten_AV!B:B,A1886,Anlagenbewegungsdaten_AV!D:D),3)</f>
        <v>0</v>
      </c>
    </row>
    <row r="1887" spans="1:15" ht="15" customHeight="1" x14ac:dyDescent="0.25">
      <c r="A1887" s="261" t="s">
        <v>3640</v>
      </c>
      <c r="B1887" s="171" t="s">
        <v>2108</v>
      </c>
      <c r="C1887" s="171" t="s">
        <v>4045</v>
      </c>
      <c r="D1887" s="172" t="s">
        <v>3374</v>
      </c>
      <c r="E1887" s="172" t="s">
        <v>3320</v>
      </c>
      <c r="F1887" s="287">
        <v>11.09</v>
      </c>
      <c r="G1887" s="331">
        <f>ROUND(SUMIF(Anlagenbewegungsdaten!B:B,A1887,Anlagenbewegungsdaten!C:C),3)</f>
        <v>0</v>
      </c>
      <c r="H1887" s="332">
        <f>IF(ISBLANK(F1887),ROUND(SUMIF(Anlagenbewegungsdaten!B:B,A1887,Anlagenbewegungsdaten!D:D),2),ROUND(G1887*F1887%,2))</f>
        <v>0</v>
      </c>
      <c r="I1887" s="332">
        <f>ROUND((H1887-SUMIF(Anlagenbewegungsdaten!$B:$B,A1887,Anlagenbewegungsdaten!D:D)),3)</f>
        <v>0</v>
      </c>
      <c r="J1887" s="333" t="s">
        <v>5179</v>
      </c>
      <c r="K1887" s="333" t="s">
        <v>5193</v>
      </c>
      <c r="L1887" s="510">
        <v>8.8699999999999992</v>
      </c>
      <c r="M1887" s="330">
        <f>ROUND(SUMIF(Anlagenbewegungsdaten_AV!B:B,A1887,Anlagenbewegungsdaten_AV!C:C),3)</f>
        <v>0</v>
      </c>
      <c r="N1887" s="328">
        <f>IF(ISBLANK(L1887),ROUND(SUMIF(Anlagenbewegungsdaten_AV!B:B,A1887,Anlagenbewegungsdaten_AV!D:D),2),ROUND(M1887*L1887%,2))</f>
        <v>0</v>
      </c>
      <c r="O1887" s="328">
        <f>ROUND(N1887-SUMIF(Anlagenbewegungsdaten_AV!B:B,A1887,Anlagenbewegungsdaten_AV!D:D),3)</f>
        <v>0</v>
      </c>
    </row>
    <row r="1888" spans="1:15" ht="15" customHeight="1" x14ac:dyDescent="0.25">
      <c r="A1888" s="273" t="s">
        <v>4415</v>
      </c>
      <c r="B1888" s="192" t="s">
        <v>2108</v>
      </c>
      <c r="C1888" s="192" t="s">
        <v>4045</v>
      </c>
      <c r="D1888" s="191" t="s">
        <v>4147</v>
      </c>
      <c r="E1888" s="191" t="s">
        <v>4093</v>
      </c>
      <c r="F1888" s="288">
        <v>11.06</v>
      </c>
      <c r="G1888" s="331">
        <f>ROUND(SUMIF(Anlagenbewegungsdaten!B:B,A1888,Anlagenbewegungsdaten!C:C),3)</f>
        <v>0</v>
      </c>
      <c r="H1888" s="332">
        <f>IF(ISBLANK(F1888),ROUND(SUMIF(Anlagenbewegungsdaten!B:B,A1888,Anlagenbewegungsdaten!D:D),2),ROUND(G1888*F1888%,2))</f>
        <v>0</v>
      </c>
      <c r="I1888" s="332">
        <f>ROUND((H1888-SUMIF(Anlagenbewegungsdaten!$B:$B,A1888,Anlagenbewegungsdaten!D:D)),3)</f>
        <v>0</v>
      </c>
      <c r="J1888" s="333" t="s">
        <v>5179</v>
      </c>
      <c r="K1888" s="333" t="s">
        <v>5193</v>
      </c>
      <c r="L1888" s="510">
        <v>8.85</v>
      </c>
      <c r="M1888" s="330">
        <f>ROUND(SUMIF(Anlagenbewegungsdaten_AV!B:B,A1888,Anlagenbewegungsdaten_AV!C:C),3)</f>
        <v>0</v>
      </c>
      <c r="N1888" s="328">
        <f>IF(ISBLANK(L1888),ROUND(SUMIF(Anlagenbewegungsdaten_AV!B:B,A1888,Anlagenbewegungsdaten_AV!D:D),2),ROUND(M1888*L1888%,2))</f>
        <v>0</v>
      </c>
      <c r="O1888" s="328">
        <f>ROUND(N1888-SUMIF(Anlagenbewegungsdaten_AV!B:B,A1888,Anlagenbewegungsdaten_AV!D:D),3)</f>
        <v>0</v>
      </c>
    </row>
    <row r="1889" spans="1:15" ht="15" customHeight="1" x14ac:dyDescent="0.25">
      <c r="A1889" s="259" t="s">
        <v>2318</v>
      </c>
      <c r="B1889" s="165" t="s">
        <v>2108</v>
      </c>
      <c r="C1889" s="173" t="s">
        <v>4416</v>
      </c>
      <c r="D1889" s="173" t="s">
        <v>548</v>
      </c>
      <c r="E1889" s="166" t="s">
        <v>4090</v>
      </c>
      <c r="F1889" s="180">
        <v>3.78</v>
      </c>
      <c r="G1889" s="331">
        <f>ROUND(SUMIF(Anlagenbewegungsdaten!B:B,A1889,Anlagenbewegungsdaten!C:C),3)</f>
        <v>0</v>
      </c>
      <c r="H1889" s="332">
        <f>IF(ISBLANK(F1889),ROUND(SUMIF(Anlagenbewegungsdaten!B:B,A1889,Anlagenbewegungsdaten!D:D),2),ROUND(G1889*F1889%,2))</f>
        <v>0</v>
      </c>
      <c r="I1889" s="332">
        <f>ROUND((H1889-SUMIF(Anlagenbewegungsdaten!$B:$B,A1889,Anlagenbewegungsdaten!D:D)),3)</f>
        <v>0</v>
      </c>
      <c r="J1889" s="333" t="s">
        <v>5179</v>
      </c>
      <c r="K1889" s="333" t="s">
        <v>5193</v>
      </c>
      <c r="L1889" s="510">
        <v>3.02</v>
      </c>
      <c r="M1889" s="330">
        <f>ROUND(SUMIF(Anlagenbewegungsdaten_AV!B:B,A1889,Anlagenbewegungsdaten_AV!C:C),3)</f>
        <v>0</v>
      </c>
      <c r="N1889" s="328">
        <f>IF(ISBLANK(L1889),ROUND(SUMIF(Anlagenbewegungsdaten_AV!B:B,A1889,Anlagenbewegungsdaten_AV!D:D),2),ROUND(M1889*L1889%,2))</f>
        <v>0</v>
      </c>
      <c r="O1889" s="328">
        <f>ROUND(N1889-SUMIF(Anlagenbewegungsdaten_AV!B:B,A1889,Anlagenbewegungsdaten_AV!D:D),3)</f>
        <v>0</v>
      </c>
    </row>
    <row r="1890" spans="1:15" ht="15" customHeight="1" x14ac:dyDescent="0.25">
      <c r="A1890" s="261" t="s">
        <v>549</v>
      </c>
      <c r="B1890" s="171" t="s">
        <v>2108</v>
      </c>
      <c r="C1890" s="172" t="s">
        <v>4416</v>
      </c>
      <c r="D1890" s="172" t="s">
        <v>550</v>
      </c>
      <c r="E1890" s="171" t="s">
        <v>1563</v>
      </c>
      <c r="F1890" s="287">
        <v>6.7799999999999994</v>
      </c>
      <c r="G1890" s="331">
        <f>ROUND(SUMIF(Anlagenbewegungsdaten!B:B,A1890,Anlagenbewegungsdaten!C:C),3)</f>
        <v>0</v>
      </c>
      <c r="H1890" s="332">
        <f>IF(ISBLANK(F1890),ROUND(SUMIF(Anlagenbewegungsdaten!B:B,A1890,Anlagenbewegungsdaten!D:D),2),ROUND(G1890*F1890%,2))</f>
        <v>0</v>
      </c>
      <c r="I1890" s="332">
        <f>ROUND((H1890-SUMIF(Anlagenbewegungsdaten!$B:$B,A1890,Anlagenbewegungsdaten!D:D)),3)</f>
        <v>0</v>
      </c>
      <c r="J1890" s="333" t="s">
        <v>5179</v>
      </c>
      <c r="K1890" s="333" t="s">
        <v>5193</v>
      </c>
      <c r="L1890" s="510">
        <v>5.42</v>
      </c>
      <c r="M1890" s="330">
        <f>ROUND(SUMIF(Anlagenbewegungsdaten_AV!B:B,A1890,Anlagenbewegungsdaten_AV!C:C),3)</f>
        <v>0</v>
      </c>
      <c r="N1890" s="328">
        <f>IF(ISBLANK(L1890),ROUND(SUMIF(Anlagenbewegungsdaten_AV!B:B,A1890,Anlagenbewegungsdaten_AV!D:D),2),ROUND(M1890*L1890%,2))</f>
        <v>0</v>
      </c>
      <c r="O1890" s="328">
        <f>ROUND(N1890-SUMIF(Anlagenbewegungsdaten_AV!B:B,A1890,Anlagenbewegungsdaten_AV!D:D),3)</f>
        <v>0</v>
      </c>
    </row>
    <row r="1891" spans="1:15" ht="15" customHeight="1" x14ac:dyDescent="0.25">
      <c r="A1891" s="261" t="s">
        <v>2897</v>
      </c>
      <c r="B1891" s="171" t="s">
        <v>2108</v>
      </c>
      <c r="C1891" s="172" t="s">
        <v>4416</v>
      </c>
      <c r="D1891" s="172" t="s">
        <v>2898</v>
      </c>
      <c r="E1891" s="172" t="s">
        <v>2576</v>
      </c>
      <c r="F1891" s="287">
        <v>6.75</v>
      </c>
      <c r="G1891" s="331">
        <f>ROUND(SUMIF(Anlagenbewegungsdaten!B:B,A1891,Anlagenbewegungsdaten!C:C),3)</f>
        <v>0</v>
      </c>
      <c r="H1891" s="332">
        <f>IF(ISBLANK(F1891),ROUND(SUMIF(Anlagenbewegungsdaten!B:B,A1891,Anlagenbewegungsdaten!D:D),2),ROUND(G1891*F1891%,2))</f>
        <v>0</v>
      </c>
      <c r="I1891" s="332">
        <f>ROUND((H1891-SUMIF(Anlagenbewegungsdaten!$B:$B,A1891,Anlagenbewegungsdaten!D:D)),3)</f>
        <v>0</v>
      </c>
      <c r="J1891" s="333" t="s">
        <v>5179</v>
      </c>
      <c r="K1891" s="333" t="s">
        <v>5193</v>
      </c>
      <c r="L1891" s="510">
        <v>5.4</v>
      </c>
      <c r="M1891" s="330">
        <f>ROUND(SUMIF(Anlagenbewegungsdaten_AV!B:B,A1891,Anlagenbewegungsdaten_AV!C:C),3)</f>
        <v>0</v>
      </c>
      <c r="N1891" s="328">
        <f>IF(ISBLANK(L1891),ROUND(SUMIF(Anlagenbewegungsdaten_AV!B:B,A1891,Anlagenbewegungsdaten_AV!D:D),2),ROUND(M1891*L1891%,2))</f>
        <v>0</v>
      </c>
      <c r="O1891" s="328">
        <f>ROUND(N1891-SUMIF(Anlagenbewegungsdaten_AV!B:B,A1891,Anlagenbewegungsdaten_AV!D:D),3)</f>
        <v>0</v>
      </c>
    </row>
    <row r="1892" spans="1:15" ht="15" customHeight="1" x14ac:dyDescent="0.25">
      <c r="A1892" s="261" t="s">
        <v>3641</v>
      </c>
      <c r="B1892" s="171" t="s">
        <v>2108</v>
      </c>
      <c r="C1892" s="172" t="s">
        <v>4416</v>
      </c>
      <c r="D1892" s="172" t="s">
        <v>3642</v>
      </c>
      <c r="E1892" s="172" t="s">
        <v>3320</v>
      </c>
      <c r="F1892" s="287">
        <v>6.72</v>
      </c>
      <c r="G1892" s="331">
        <f>ROUND(SUMIF(Anlagenbewegungsdaten!B:B,A1892,Anlagenbewegungsdaten!C:C),3)</f>
        <v>0</v>
      </c>
      <c r="H1892" s="332">
        <f>IF(ISBLANK(F1892),ROUND(SUMIF(Anlagenbewegungsdaten!B:B,A1892,Anlagenbewegungsdaten!D:D),2),ROUND(G1892*F1892%,2))</f>
        <v>0</v>
      </c>
      <c r="I1892" s="332">
        <f>ROUND((H1892-SUMIF(Anlagenbewegungsdaten!$B:$B,A1892,Anlagenbewegungsdaten!D:D)),3)</f>
        <v>0</v>
      </c>
      <c r="J1892" s="333" t="s">
        <v>5179</v>
      </c>
      <c r="K1892" s="333" t="s">
        <v>5193</v>
      </c>
      <c r="L1892" s="510">
        <v>5.38</v>
      </c>
      <c r="M1892" s="330">
        <f>ROUND(SUMIF(Anlagenbewegungsdaten_AV!B:B,A1892,Anlagenbewegungsdaten_AV!C:C),3)</f>
        <v>0</v>
      </c>
      <c r="N1892" s="328">
        <f>IF(ISBLANK(L1892),ROUND(SUMIF(Anlagenbewegungsdaten_AV!B:B,A1892,Anlagenbewegungsdaten_AV!D:D),2),ROUND(M1892*L1892%,2))</f>
        <v>0</v>
      </c>
      <c r="O1892" s="328">
        <f>ROUND(N1892-SUMIF(Anlagenbewegungsdaten_AV!B:B,A1892,Anlagenbewegungsdaten_AV!D:D),3)</f>
        <v>0</v>
      </c>
    </row>
    <row r="1893" spans="1:15" ht="15" customHeight="1" x14ac:dyDescent="0.25">
      <c r="A1893" s="273" t="s">
        <v>4417</v>
      </c>
      <c r="B1893" s="192" t="s">
        <v>2108</v>
      </c>
      <c r="C1893" s="191" t="s">
        <v>4416</v>
      </c>
      <c r="D1893" s="191" t="s">
        <v>4418</v>
      </c>
      <c r="E1893" s="191" t="s">
        <v>4093</v>
      </c>
      <c r="F1893" s="288">
        <v>6.6899999999999995</v>
      </c>
      <c r="G1893" s="331">
        <f>ROUND(SUMIF(Anlagenbewegungsdaten!B:B,A1893,Anlagenbewegungsdaten!C:C),3)</f>
        <v>0</v>
      </c>
      <c r="H1893" s="332">
        <f>IF(ISBLANK(F1893),ROUND(SUMIF(Anlagenbewegungsdaten!B:B,A1893,Anlagenbewegungsdaten!D:D),2),ROUND(G1893*F1893%,2))</f>
        <v>0</v>
      </c>
      <c r="I1893" s="332">
        <f>ROUND((H1893-SUMIF(Anlagenbewegungsdaten!$B:$B,A1893,Anlagenbewegungsdaten!D:D)),3)</f>
        <v>0</v>
      </c>
      <c r="J1893" s="333" t="s">
        <v>5179</v>
      </c>
      <c r="K1893" s="333" t="s">
        <v>5193</v>
      </c>
      <c r="L1893" s="510">
        <v>5.35</v>
      </c>
      <c r="M1893" s="330">
        <f>ROUND(SUMIF(Anlagenbewegungsdaten_AV!B:B,A1893,Anlagenbewegungsdaten_AV!C:C),3)</f>
        <v>0</v>
      </c>
      <c r="N1893" s="328">
        <f>IF(ISBLANK(L1893),ROUND(SUMIF(Anlagenbewegungsdaten_AV!B:B,A1893,Anlagenbewegungsdaten_AV!D:D),2),ROUND(M1893*L1893%,2))</f>
        <v>0</v>
      </c>
      <c r="O1893" s="328">
        <f>ROUND(N1893-SUMIF(Anlagenbewegungsdaten_AV!B:B,A1893,Anlagenbewegungsdaten_AV!D:D),3)</f>
        <v>0</v>
      </c>
    </row>
    <row r="1894" spans="1:15" ht="15" customHeight="1" x14ac:dyDescent="0.25">
      <c r="A1894" s="260"/>
      <c r="B1894" s="165"/>
      <c r="C1894" s="165"/>
      <c r="D1894" s="165" t="s">
        <v>4090</v>
      </c>
      <c r="E1894" s="165" t="s">
        <v>4090</v>
      </c>
      <c r="F1894" s="181"/>
    </row>
    <row r="1895" spans="1:15" ht="15" customHeight="1" x14ac:dyDescent="0.25">
      <c r="A1895" s="266" t="s">
        <v>5675</v>
      </c>
      <c r="B1895" s="234" t="s">
        <v>2108</v>
      </c>
      <c r="C1895" s="234" t="s">
        <v>4045</v>
      </c>
      <c r="D1895" s="235" t="s">
        <v>5676</v>
      </c>
      <c r="E1895" s="235" t="s">
        <v>5276</v>
      </c>
      <c r="F1895" s="290">
        <v>14.55</v>
      </c>
      <c r="G1895" s="331">
        <f>ROUND(SUMIF(Anlagenbewegungsdaten!B:B,A1895,Anlagenbewegungsdaten!C:C),3)</f>
        <v>0</v>
      </c>
      <c r="H1895" s="332">
        <f>IF(ISBLANK(F1895),ROUND(SUMIF(Anlagenbewegungsdaten!B:B,A1895,Anlagenbewegungsdaten!D:D),2),ROUND(G1895*F1895%,2))</f>
        <v>0</v>
      </c>
      <c r="I1895" s="332">
        <f>ROUND((H1895-SUMIF(Anlagenbewegungsdaten!$B:$B,A1895,Anlagenbewegungsdaten!D:D)),3)</f>
        <v>0</v>
      </c>
      <c r="J1895" s="333" t="s">
        <v>5179</v>
      </c>
      <c r="K1895" s="333" t="s">
        <v>5193</v>
      </c>
      <c r="L1895" s="510">
        <v>11.64</v>
      </c>
      <c r="M1895" s="330">
        <f>ROUND(SUMIF(Anlagenbewegungsdaten_AV!B:B,A1895,Anlagenbewegungsdaten_AV!C:C),3)</f>
        <v>0</v>
      </c>
      <c r="N1895" s="328">
        <f>IF(ISBLANK(L1895),ROUND(SUMIF(Anlagenbewegungsdaten_AV!B:B,A1895,Anlagenbewegungsdaten_AV!D:D),2),ROUND(M1895*L1895%,2))</f>
        <v>0</v>
      </c>
      <c r="O1895" s="328">
        <f>ROUND(N1895-SUMIF(Anlagenbewegungsdaten_AV!B:B,A1895,Anlagenbewegungsdaten_AV!D:D),3)</f>
        <v>0</v>
      </c>
    </row>
    <row r="1896" spans="1:15" ht="15" customHeight="1" x14ac:dyDescent="0.25">
      <c r="A1896" s="266" t="s">
        <v>5677</v>
      </c>
      <c r="B1896" s="235" t="s">
        <v>2108</v>
      </c>
      <c r="C1896" s="235" t="s">
        <v>4045</v>
      </c>
      <c r="D1896" s="235" t="s">
        <v>5657</v>
      </c>
      <c r="E1896" s="235" t="s">
        <v>5276</v>
      </c>
      <c r="F1896" s="290">
        <v>24.55</v>
      </c>
      <c r="G1896" s="331">
        <f>ROUND(SUMIF(Anlagenbewegungsdaten!B:B,A1896,Anlagenbewegungsdaten!C:C),3)</f>
        <v>0</v>
      </c>
      <c r="H1896" s="332">
        <f>IF(ISBLANK(F1896),ROUND(SUMIF(Anlagenbewegungsdaten!B:B,A1896,Anlagenbewegungsdaten!D:D),2),ROUND(G1896*F1896%,2))</f>
        <v>0</v>
      </c>
      <c r="I1896" s="332">
        <f>ROUND((H1896-SUMIF(Anlagenbewegungsdaten!$B:$B,A1896,Anlagenbewegungsdaten!D:D)),3)</f>
        <v>0</v>
      </c>
      <c r="J1896" s="333" t="s">
        <v>5179</v>
      </c>
      <c r="K1896" s="333" t="s">
        <v>5193</v>
      </c>
      <c r="L1896" s="510">
        <v>19.64</v>
      </c>
      <c r="M1896" s="330">
        <f>ROUND(SUMIF(Anlagenbewegungsdaten_AV!B:B,A1896,Anlagenbewegungsdaten_AV!C:C),3)</f>
        <v>0</v>
      </c>
      <c r="N1896" s="328">
        <f>IF(ISBLANK(L1896),ROUND(SUMIF(Anlagenbewegungsdaten_AV!B:B,A1896,Anlagenbewegungsdaten_AV!D:D),2),ROUND(M1896*L1896%,2))</f>
        <v>0</v>
      </c>
      <c r="O1896" s="328">
        <f>ROUND(N1896-SUMIF(Anlagenbewegungsdaten_AV!B:B,A1896,Anlagenbewegungsdaten_AV!D:D),3)</f>
        <v>0</v>
      </c>
    </row>
    <row r="1897" spans="1:15" ht="15" customHeight="1" x14ac:dyDescent="0.25">
      <c r="A1897" s="266" t="s">
        <v>5678</v>
      </c>
      <c r="B1897" s="234" t="s">
        <v>2108</v>
      </c>
      <c r="C1897" s="234" t="s">
        <v>4045</v>
      </c>
      <c r="D1897" s="235" t="s">
        <v>5667</v>
      </c>
      <c r="E1897" s="235" t="s">
        <v>5276</v>
      </c>
      <c r="F1897" s="290">
        <v>25.55</v>
      </c>
      <c r="G1897" s="331">
        <f>ROUND(SUMIF(Anlagenbewegungsdaten!B:B,A1897,Anlagenbewegungsdaten!C:C),3)</f>
        <v>0</v>
      </c>
      <c r="H1897" s="332">
        <f>IF(ISBLANK(F1897),ROUND(SUMIF(Anlagenbewegungsdaten!B:B,A1897,Anlagenbewegungsdaten!D:D),2),ROUND(G1897*F1897%,2))</f>
        <v>0</v>
      </c>
      <c r="I1897" s="332">
        <f>ROUND((H1897-SUMIF(Anlagenbewegungsdaten!$B:$B,A1897,Anlagenbewegungsdaten!D:D)),3)</f>
        <v>0</v>
      </c>
      <c r="J1897" s="333" t="s">
        <v>5179</v>
      </c>
      <c r="K1897" s="333" t="s">
        <v>5193</v>
      </c>
      <c r="L1897" s="510">
        <v>20.440000000000001</v>
      </c>
      <c r="M1897" s="330">
        <f>ROUND(SUMIF(Anlagenbewegungsdaten_AV!B:B,A1897,Anlagenbewegungsdaten_AV!C:C),3)</f>
        <v>0</v>
      </c>
      <c r="N1897" s="328">
        <f>IF(ISBLANK(L1897),ROUND(SUMIF(Anlagenbewegungsdaten_AV!B:B,A1897,Anlagenbewegungsdaten_AV!D:D),2),ROUND(M1897*L1897%,2))</f>
        <v>0</v>
      </c>
      <c r="O1897" s="328">
        <f>ROUND(N1897-SUMIF(Anlagenbewegungsdaten_AV!B:B,A1897,Anlagenbewegungsdaten_AV!D:D),3)</f>
        <v>0</v>
      </c>
    </row>
    <row r="1898" spans="1:15" ht="15" customHeight="1" x14ac:dyDescent="0.25">
      <c r="A1898" s="266" t="s">
        <v>5281</v>
      </c>
      <c r="B1898" s="234" t="s">
        <v>2108</v>
      </c>
      <c r="C1898" s="234" t="s">
        <v>4045</v>
      </c>
      <c r="D1898" s="235" t="s">
        <v>5282</v>
      </c>
      <c r="E1898" s="235" t="s">
        <v>5276</v>
      </c>
      <c r="F1898" s="290">
        <v>26.55</v>
      </c>
      <c r="G1898" s="331">
        <f>ROUND(SUMIF(Anlagenbewegungsdaten!B:B,A1898,Anlagenbewegungsdaten!C:C),3)</f>
        <v>0</v>
      </c>
      <c r="H1898" s="332">
        <f>IF(ISBLANK(F1898),ROUND(SUMIF(Anlagenbewegungsdaten!B:B,A1898,Anlagenbewegungsdaten!D:D),2),ROUND(G1898*F1898%,2))</f>
        <v>0</v>
      </c>
      <c r="I1898" s="332">
        <f>ROUND((H1898-SUMIF(Anlagenbewegungsdaten!$B:$B,A1898,Anlagenbewegungsdaten!D:D)),3)</f>
        <v>0</v>
      </c>
      <c r="J1898" s="333" t="s">
        <v>5179</v>
      </c>
      <c r="K1898" s="333" t="s">
        <v>5193</v>
      </c>
      <c r="L1898" s="510">
        <v>21.24</v>
      </c>
      <c r="M1898" s="330">
        <f>ROUND(SUMIF(Anlagenbewegungsdaten_AV!B:B,A1898,Anlagenbewegungsdaten_AV!C:C),3)</f>
        <v>0</v>
      </c>
      <c r="N1898" s="328">
        <f>IF(ISBLANK(L1898),ROUND(SUMIF(Anlagenbewegungsdaten_AV!B:B,A1898,Anlagenbewegungsdaten_AV!D:D),2),ROUND(M1898*L1898%,2))</f>
        <v>0</v>
      </c>
      <c r="O1898" s="328">
        <f>ROUND(N1898-SUMIF(Anlagenbewegungsdaten_AV!B:B,A1898,Anlagenbewegungsdaten_AV!D:D),3)</f>
        <v>0</v>
      </c>
    </row>
    <row r="1899" spans="1:15" ht="15" customHeight="1" x14ac:dyDescent="0.25">
      <c r="A1899" s="266" t="s">
        <v>5283</v>
      </c>
      <c r="B1899" s="234" t="s">
        <v>2108</v>
      </c>
      <c r="C1899" s="234" t="s">
        <v>4045</v>
      </c>
      <c r="D1899" s="235" t="s">
        <v>5284</v>
      </c>
      <c r="E1899" s="235" t="s">
        <v>5276</v>
      </c>
      <c r="F1899" s="290">
        <v>28.55</v>
      </c>
      <c r="G1899" s="331">
        <f>ROUND(SUMIF(Anlagenbewegungsdaten!B:B,A1899,Anlagenbewegungsdaten!C:C),3)</f>
        <v>0</v>
      </c>
      <c r="H1899" s="332">
        <f>IF(ISBLANK(F1899),ROUND(SUMIF(Anlagenbewegungsdaten!B:B,A1899,Anlagenbewegungsdaten!D:D),2),ROUND(G1899*F1899%,2))</f>
        <v>0</v>
      </c>
      <c r="I1899" s="332">
        <f>ROUND((H1899-SUMIF(Anlagenbewegungsdaten!$B:$B,A1899,Anlagenbewegungsdaten!D:D)),3)</f>
        <v>0</v>
      </c>
      <c r="J1899" s="333" t="s">
        <v>5179</v>
      </c>
      <c r="K1899" s="333" t="s">
        <v>5193</v>
      </c>
      <c r="L1899" s="510">
        <v>22.84</v>
      </c>
      <c r="M1899" s="330">
        <f>ROUND(SUMIF(Anlagenbewegungsdaten_AV!B:B,A1899,Anlagenbewegungsdaten_AV!C:C),3)</f>
        <v>0</v>
      </c>
      <c r="N1899" s="328">
        <f>IF(ISBLANK(L1899),ROUND(SUMIF(Anlagenbewegungsdaten_AV!B:B,A1899,Anlagenbewegungsdaten_AV!D:D),2),ROUND(M1899*L1899%,2))</f>
        <v>0</v>
      </c>
      <c r="O1899" s="328">
        <f>ROUND(N1899-SUMIF(Anlagenbewegungsdaten_AV!B:B,A1899,Anlagenbewegungsdaten_AV!D:D),3)</f>
        <v>0</v>
      </c>
    </row>
    <row r="1900" spans="1:15" ht="15" customHeight="1" x14ac:dyDescent="0.25">
      <c r="A1900" s="266" t="s">
        <v>6352</v>
      </c>
      <c r="B1900" s="234" t="s">
        <v>2108</v>
      </c>
      <c r="C1900" s="234" t="s">
        <v>4045</v>
      </c>
      <c r="D1900" s="235" t="s">
        <v>6353</v>
      </c>
      <c r="E1900" s="235" t="s">
        <v>5276</v>
      </c>
      <c r="F1900" s="290">
        <v>28.55</v>
      </c>
      <c r="G1900" s="331">
        <f>ROUND(SUMIF(Anlagenbewegungsdaten!B:B,A1900,Anlagenbewegungsdaten!C:C),3)</f>
        <v>0</v>
      </c>
      <c r="H1900" s="332">
        <f>IF(ISBLANK(F1900),ROUND(SUMIF(Anlagenbewegungsdaten!B:B,A1900,Anlagenbewegungsdaten!D:D),2),ROUND(G1900*F1900%,2))</f>
        <v>0</v>
      </c>
      <c r="I1900" s="332">
        <f>ROUND((H1900-SUMIF(Anlagenbewegungsdaten!$B:$B,A1900,Anlagenbewegungsdaten!D:D)),3)</f>
        <v>0</v>
      </c>
      <c r="J1900" s="333" t="s">
        <v>5179</v>
      </c>
      <c r="K1900" s="333" t="s">
        <v>5193</v>
      </c>
      <c r="L1900" s="510">
        <v>22.84</v>
      </c>
      <c r="M1900" s="330">
        <f>ROUND(SUMIF(Anlagenbewegungsdaten_AV!B:B,A1900,Anlagenbewegungsdaten_AV!C:C),3)</f>
        <v>0</v>
      </c>
      <c r="N1900" s="328">
        <f>IF(ISBLANK(L1900),ROUND(SUMIF(Anlagenbewegungsdaten_AV!B:B,A1900,Anlagenbewegungsdaten_AV!D:D),2),ROUND(M1900*L1900%,2))</f>
        <v>0</v>
      </c>
      <c r="O1900" s="328">
        <f>ROUND(N1900-SUMIF(Anlagenbewegungsdaten_AV!B:B,A1900,Anlagenbewegungsdaten_AV!D:D),3)</f>
        <v>0</v>
      </c>
    </row>
    <row r="1901" spans="1:15" ht="15" customHeight="1" x14ac:dyDescent="0.25">
      <c r="A1901" s="266" t="s">
        <v>5679</v>
      </c>
      <c r="B1901" s="234" t="s">
        <v>2108</v>
      </c>
      <c r="C1901" s="234" t="s">
        <v>4045</v>
      </c>
      <c r="D1901" s="235" t="s">
        <v>5680</v>
      </c>
      <c r="E1901" s="235" t="s">
        <v>5276</v>
      </c>
      <c r="F1901" s="290">
        <v>12.48</v>
      </c>
      <c r="G1901" s="331">
        <f>ROUND(SUMIF(Anlagenbewegungsdaten!B:B,A1901,Anlagenbewegungsdaten!C:C),3)</f>
        <v>0</v>
      </c>
      <c r="H1901" s="332">
        <f>IF(ISBLANK(F1901),ROUND(SUMIF(Anlagenbewegungsdaten!B:B,A1901,Anlagenbewegungsdaten!D:D),2),ROUND(G1901*F1901%,2))</f>
        <v>0</v>
      </c>
      <c r="I1901" s="332">
        <f>ROUND((H1901-SUMIF(Anlagenbewegungsdaten!$B:$B,A1901,Anlagenbewegungsdaten!D:D)),3)</f>
        <v>0</v>
      </c>
      <c r="J1901" s="333" t="s">
        <v>5179</v>
      </c>
      <c r="K1901" s="333" t="s">
        <v>5193</v>
      </c>
      <c r="L1901" s="510">
        <v>9.98</v>
      </c>
      <c r="M1901" s="330">
        <f>ROUND(SUMIF(Anlagenbewegungsdaten_AV!B:B,A1901,Anlagenbewegungsdaten_AV!C:C),3)</f>
        <v>0</v>
      </c>
      <c r="N1901" s="328">
        <f>IF(ISBLANK(L1901),ROUND(SUMIF(Anlagenbewegungsdaten_AV!B:B,A1901,Anlagenbewegungsdaten_AV!D:D),2),ROUND(M1901*L1901%,2))</f>
        <v>0</v>
      </c>
      <c r="O1901" s="328">
        <f>ROUND(N1901-SUMIF(Anlagenbewegungsdaten_AV!B:B,A1901,Anlagenbewegungsdaten_AV!D:D),3)</f>
        <v>0</v>
      </c>
    </row>
    <row r="1902" spans="1:15" ht="15" customHeight="1" x14ac:dyDescent="0.25">
      <c r="A1902" s="266" t="s">
        <v>5681</v>
      </c>
      <c r="B1902" s="234" t="s">
        <v>2108</v>
      </c>
      <c r="C1902" s="234" t="s">
        <v>4045</v>
      </c>
      <c r="D1902" s="235" t="s">
        <v>5659</v>
      </c>
      <c r="E1902" s="235" t="s">
        <v>5276</v>
      </c>
      <c r="F1902" s="290">
        <v>22.48</v>
      </c>
      <c r="G1902" s="331">
        <f>ROUND(SUMIF(Anlagenbewegungsdaten!B:B,A1902,Anlagenbewegungsdaten!C:C),3)</f>
        <v>0</v>
      </c>
      <c r="H1902" s="332">
        <f>IF(ISBLANK(F1902),ROUND(SUMIF(Anlagenbewegungsdaten!B:B,A1902,Anlagenbewegungsdaten!D:D),2),ROUND(G1902*F1902%,2))</f>
        <v>0</v>
      </c>
      <c r="I1902" s="332">
        <f>ROUND((H1902-SUMIF(Anlagenbewegungsdaten!$B:$B,A1902,Anlagenbewegungsdaten!D:D)),3)</f>
        <v>0</v>
      </c>
      <c r="J1902" s="333" t="s">
        <v>5179</v>
      </c>
      <c r="K1902" s="333" t="s">
        <v>5193</v>
      </c>
      <c r="L1902" s="510">
        <v>17.98</v>
      </c>
      <c r="M1902" s="330">
        <f>ROUND(SUMIF(Anlagenbewegungsdaten_AV!B:B,A1902,Anlagenbewegungsdaten_AV!C:C),3)</f>
        <v>0</v>
      </c>
      <c r="N1902" s="328">
        <f>IF(ISBLANK(L1902),ROUND(SUMIF(Anlagenbewegungsdaten_AV!B:B,A1902,Anlagenbewegungsdaten_AV!D:D),2),ROUND(M1902*L1902%,2))</f>
        <v>0</v>
      </c>
      <c r="O1902" s="328">
        <f>ROUND(N1902-SUMIF(Anlagenbewegungsdaten_AV!B:B,A1902,Anlagenbewegungsdaten_AV!D:D),3)</f>
        <v>0</v>
      </c>
    </row>
    <row r="1903" spans="1:15" ht="15" customHeight="1" x14ac:dyDescent="0.25">
      <c r="A1903" s="266" t="s">
        <v>5682</v>
      </c>
      <c r="B1903" s="234" t="s">
        <v>2108</v>
      </c>
      <c r="C1903" s="234" t="s">
        <v>4045</v>
      </c>
      <c r="D1903" s="235" t="s">
        <v>5672</v>
      </c>
      <c r="E1903" s="235" t="s">
        <v>5276</v>
      </c>
      <c r="F1903" s="290">
        <v>20.48</v>
      </c>
      <c r="G1903" s="331">
        <f>ROUND(SUMIF(Anlagenbewegungsdaten!B:B,A1903,Anlagenbewegungsdaten!C:C),3)</f>
        <v>0</v>
      </c>
      <c r="H1903" s="332">
        <f>IF(ISBLANK(F1903),ROUND(SUMIF(Anlagenbewegungsdaten!B:B,A1903,Anlagenbewegungsdaten!D:D),2),ROUND(G1903*F1903%,2))</f>
        <v>0</v>
      </c>
      <c r="I1903" s="332">
        <f>ROUND((H1903-SUMIF(Anlagenbewegungsdaten!$B:$B,A1903,Anlagenbewegungsdaten!D:D)),3)</f>
        <v>0</v>
      </c>
      <c r="J1903" s="333" t="s">
        <v>5179</v>
      </c>
      <c r="K1903" s="333" t="s">
        <v>5193</v>
      </c>
      <c r="L1903" s="510">
        <v>16.38</v>
      </c>
      <c r="M1903" s="330">
        <f>ROUND(SUMIF(Anlagenbewegungsdaten_AV!B:B,A1903,Anlagenbewegungsdaten_AV!C:C),3)</f>
        <v>0</v>
      </c>
      <c r="N1903" s="328">
        <f>IF(ISBLANK(L1903),ROUND(SUMIF(Anlagenbewegungsdaten_AV!B:B,A1903,Anlagenbewegungsdaten_AV!D:D),2),ROUND(M1903*L1903%,2))</f>
        <v>0</v>
      </c>
      <c r="O1903" s="328">
        <f>ROUND(N1903-SUMIF(Anlagenbewegungsdaten_AV!B:B,A1903,Anlagenbewegungsdaten_AV!D:D),3)</f>
        <v>0</v>
      </c>
    </row>
    <row r="1904" spans="1:15" ht="15" customHeight="1" x14ac:dyDescent="0.25">
      <c r="A1904" s="266" t="s">
        <v>5285</v>
      </c>
      <c r="B1904" s="234" t="s">
        <v>2108</v>
      </c>
      <c r="C1904" s="234" t="s">
        <v>4045</v>
      </c>
      <c r="D1904" s="235" t="s">
        <v>5286</v>
      </c>
      <c r="E1904" s="235" t="s">
        <v>5276</v>
      </c>
      <c r="F1904" s="290">
        <v>21.48</v>
      </c>
      <c r="G1904" s="331">
        <f>ROUND(SUMIF(Anlagenbewegungsdaten!B:B,A1904,Anlagenbewegungsdaten!C:C),3)</f>
        <v>0</v>
      </c>
      <c r="H1904" s="332">
        <f>IF(ISBLANK(F1904),ROUND(SUMIF(Anlagenbewegungsdaten!B:B,A1904,Anlagenbewegungsdaten!D:D),2),ROUND(G1904*F1904%,2))</f>
        <v>0</v>
      </c>
      <c r="I1904" s="332">
        <f>ROUND((H1904-SUMIF(Anlagenbewegungsdaten!$B:$B,A1904,Anlagenbewegungsdaten!D:D)),3)</f>
        <v>0</v>
      </c>
      <c r="J1904" s="333" t="s">
        <v>5179</v>
      </c>
      <c r="K1904" s="333" t="s">
        <v>5193</v>
      </c>
      <c r="L1904" s="510">
        <v>17.18</v>
      </c>
      <c r="M1904" s="330">
        <f>ROUND(SUMIF(Anlagenbewegungsdaten_AV!B:B,A1904,Anlagenbewegungsdaten_AV!C:C),3)</f>
        <v>0</v>
      </c>
      <c r="N1904" s="328">
        <f>IF(ISBLANK(L1904),ROUND(SUMIF(Anlagenbewegungsdaten_AV!B:B,A1904,Anlagenbewegungsdaten_AV!D:D),2),ROUND(M1904*L1904%,2))</f>
        <v>0</v>
      </c>
      <c r="O1904" s="328">
        <f>ROUND(N1904-SUMIF(Anlagenbewegungsdaten_AV!B:B,A1904,Anlagenbewegungsdaten_AV!D:D),3)</f>
        <v>0</v>
      </c>
    </row>
    <row r="1905" spans="1:15" ht="15" customHeight="1" x14ac:dyDescent="0.25">
      <c r="A1905" s="266" t="s">
        <v>5287</v>
      </c>
      <c r="B1905" s="234" t="s">
        <v>2108</v>
      </c>
      <c r="C1905" s="234" t="s">
        <v>4045</v>
      </c>
      <c r="D1905" s="235" t="s">
        <v>5288</v>
      </c>
      <c r="E1905" s="235" t="s">
        <v>5276</v>
      </c>
      <c r="F1905" s="290">
        <v>23.48</v>
      </c>
      <c r="G1905" s="331">
        <f>ROUND(SUMIF(Anlagenbewegungsdaten!B:B,A1905,Anlagenbewegungsdaten!C:C),3)</f>
        <v>0</v>
      </c>
      <c r="H1905" s="332">
        <f>IF(ISBLANK(F1905),ROUND(SUMIF(Anlagenbewegungsdaten!B:B,A1905,Anlagenbewegungsdaten!D:D),2),ROUND(G1905*F1905%,2))</f>
        <v>0</v>
      </c>
      <c r="I1905" s="332">
        <f>ROUND((H1905-SUMIF(Anlagenbewegungsdaten!$B:$B,A1905,Anlagenbewegungsdaten!D:D)),3)</f>
        <v>0</v>
      </c>
      <c r="J1905" s="333" t="s">
        <v>5179</v>
      </c>
      <c r="K1905" s="333" t="s">
        <v>5193</v>
      </c>
      <c r="L1905" s="510">
        <v>18.78</v>
      </c>
      <c r="M1905" s="330">
        <f>ROUND(SUMIF(Anlagenbewegungsdaten_AV!B:B,A1905,Anlagenbewegungsdaten_AV!C:C),3)</f>
        <v>0</v>
      </c>
      <c r="N1905" s="328">
        <f>IF(ISBLANK(L1905),ROUND(SUMIF(Anlagenbewegungsdaten_AV!B:B,A1905,Anlagenbewegungsdaten_AV!D:D),2),ROUND(M1905*L1905%,2))</f>
        <v>0</v>
      </c>
      <c r="O1905" s="328">
        <f>ROUND(N1905-SUMIF(Anlagenbewegungsdaten_AV!B:B,A1905,Anlagenbewegungsdaten_AV!D:D),3)</f>
        <v>0</v>
      </c>
    </row>
    <row r="1906" spans="1:15" ht="15" customHeight="1" x14ac:dyDescent="0.25">
      <c r="A1906" s="266" t="s">
        <v>6354</v>
      </c>
      <c r="B1906" s="234" t="s">
        <v>2108</v>
      </c>
      <c r="C1906" s="234" t="s">
        <v>4045</v>
      </c>
      <c r="D1906" s="235" t="s">
        <v>6355</v>
      </c>
      <c r="E1906" s="235" t="s">
        <v>5276</v>
      </c>
      <c r="F1906" s="290">
        <v>23.48</v>
      </c>
      <c r="G1906" s="331">
        <f>ROUND(SUMIF(Anlagenbewegungsdaten!B:B,A1906,Anlagenbewegungsdaten!C:C),3)</f>
        <v>0</v>
      </c>
      <c r="H1906" s="332">
        <f>IF(ISBLANK(F1906),ROUND(SUMIF(Anlagenbewegungsdaten!B:B,A1906,Anlagenbewegungsdaten!D:D),2),ROUND(G1906*F1906%,2))</f>
        <v>0</v>
      </c>
      <c r="I1906" s="332">
        <f>ROUND((H1906-SUMIF(Anlagenbewegungsdaten!$B:$B,A1906,Anlagenbewegungsdaten!D:D)),3)</f>
        <v>0</v>
      </c>
      <c r="J1906" s="333" t="s">
        <v>5179</v>
      </c>
      <c r="K1906" s="333" t="s">
        <v>5193</v>
      </c>
      <c r="L1906" s="510">
        <v>18.78</v>
      </c>
      <c r="M1906" s="330">
        <f>ROUND(SUMIF(Anlagenbewegungsdaten_AV!B:B,A1906,Anlagenbewegungsdaten_AV!C:C),3)</f>
        <v>0</v>
      </c>
      <c r="N1906" s="328">
        <f>IF(ISBLANK(L1906),ROUND(SUMIF(Anlagenbewegungsdaten_AV!B:B,A1906,Anlagenbewegungsdaten_AV!D:D),2),ROUND(M1906*L1906%,2))</f>
        <v>0</v>
      </c>
      <c r="O1906" s="328">
        <f>ROUND(N1906-SUMIF(Anlagenbewegungsdaten_AV!B:B,A1906,Anlagenbewegungsdaten_AV!D:D),3)</f>
        <v>0</v>
      </c>
    </row>
    <row r="1907" spans="1:15" ht="15" customHeight="1" x14ac:dyDescent="0.25">
      <c r="A1907" s="266" t="s">
        <v>5683</v>
      </c>
      <c r="B1907" s="234" t="s">
        <v>2108</v>
      </c>
      <c r="C1907" s="234" t="s">
        <v>4045</v>
      </c>
      <c r="D1907" s="235" t="s">
        <v>5280</v>
      </c>
      <c r="E1907" s="235" t="s">
        <v>5276</v>
      </c>
      <c r="F1907" s="290">
        <v>11.52</v>
      </c>
      <c r="G1907" s="331">
        <f>ROUND(SUMIF(Anlagenbewegungsdaten!B:B,A1907,Anlagenbewegungsdaten!C:C),3)</f>
        <v>0</v>
      </c>
      <c r="H1907" s="332">
        <f>IF(ISBLANK(F1907),ROUND(SUMIF(Anlagenbewegungsdaten!B:B,A1907,Anlagenbewegungsdaten!D:D),2),ROUND(G1907*F1907%,2))</f>
        <v>0</v>
      </c>
      <c r="I1907" s="332">
        <f>ROUND((H1907-SUMIF(Anlagenbewegungsdaten!$B:$B,A1907,Anlagenbewegungsdaten!D:D)),3)</f>
        <v>0</v>
      </c>
      <c r="J1907" s="333" t="s">
        <v>5179</v>
      </c>
      <c r="K1907" s="333" t="s">
        <v>5193</v>
      </c>
      <c r="L1907" s="510">
        <v>9.2200000000000006</v>
      </c>
      <c r="M1907" s="330">
        <f>ROUND(SUMIF(Anlagenbewegungsdaten_AV!B:B,A1907,Anlagenbewegungsdaten_AV!C:C),3)</f>
        <v>0</v>
      </c>
      <c r="N1907" s="328">
        <f>IF(ISBLANK(L1907),ROUND(SUMIF(Anlagenbewegungsdaten_AV!B:B,A1907,Anlagenbewegungsdaten_AV!D:D),2),ROUND(M1907*L1907%,2))</f>
        <v>0</v>
      </c>
      <c r="O1907" s="328">
        <f>ROUND(N1907-SUMIF(Anlagenbewegungsdaten_AV!B:B,A1907,Anlagenbewegungsdaten_AV!D:D),3)</f>
        <v>0</v>
      </c>
    </row>
    <row r="1908" spans="1:15" ht="15" customHeight="1" x14ac:dyDescent="0.25">
      <c r="A1908" s="266" t="s">
        <v>5289</v>
      </c>
      <c r="B1908" s="234" t="s">
        <v>2108</v>
      </c>
      <c r="C1908" s="234" t="s">
        <v>4045</v>
      </c>
      <c r="D1908" s="235" t="s">
        <v>5290</v>
      </c>
      <c r="E1908" s="235" t="s">
        <v>5276</v>
      </c>
      <c r="F1908" s="290">
        <v>15.52</v>
      </c>
      <c r="G1908" s="331">
        <f>ROUND(SUMIF(Anlagenbewegungsdaten!B:B,A1908,Anlagenbewegungsdaten!C:C),3)</f>
        <v>0</v>
      </c>
      <c r="H1908" s="332">
        <f>IF(ISBLANK(F1908),ROUND(SUMIF(Anlagenbewegungsdaten!B:B,A1908,Anlagenbewegungsdaten!D:D),2),ROUND(G1908*F1908%,2))</f>
        <v>0</v>
      </c>
      <c r="I1908" s="332">
        <f>ROUND((H1908-SUMIF(Anlagenbewegungsdaten!$B:$B,A1908,Anlagenbewegungsdaten!D:D)),3)</f>
        <v>0</v>
      </c>
      <c r="J1908" s="333" t="s">
        <v>5179</v>
      </c>
      <c r="K1908" s="333" t="s">
        <v>5193</v>
      </c>
      <c r="L1908" s="510">
        <v>12.42</v>
      </c>
      <c r="M1908" s="330">
        <f>ROUND(SUMIF(Anlagenbewegungsdaten_AV!B:B,A1908,Anlagenbewegungsdaten_AV!C:C),3)</f>
        <v>0</v>
      </c>
      <c r="N1908" s="328">
        <f>IF(ISBLANK(L1908),ROUND(SUMIF(Anlagenbewegungsdaten_AV!B:B,A1908,Anlagenbewegungsdaten_AV!D:D),2),ROUND(M1908*L1908%,2))</f>
        <v>0</v>
      </c>
      <c r="O1908" s="328">
        <f>ROUND(N1908-SUMIF(Anlagenbewegungsdaten_AV!B:B,A1908,Anlagenbewegungsdaten_AV!D:D),3)</f>
        <v>0</v>
      </c>
    </row>
    <row r="1909" spans="1:15" ht="15" customHeight="1" x14ac:dyDescent="0.25">
      <c r="A1909" s="266" t="s">
        <v>5684</v>
      </c>
      <c r="B1909" s="234" t="s">
        <v>2108</v>
      </c>
      <c r="C1909" s="234" t="s">
        <v>4045</v>
      </c>
      <c r="D1909" s="235" t="s">
        <v>5661</v>
      </c>
      <c r="E1909" s="235" t="s">
        <v>5276</v>
      </c>
      <c r="F1909" s="290">
        <v>17.52</v>
      </c>
      <c r="G1909" s="331">
        <f>ROUND(SUMIF(Anlagenbewegungsdaten!B:B,A1909,Anlagenbewegungsdaten!C:C),3)</f>
        <v>0</v>
      </c>
      <c r="H1909" s="332">
        <f>IF(ISBLANK(F1909),ROUND(SUMIF(Anlagenbewegungsdaten!B:B,A1909,Anlagenbewegungsdaten!D:D),2),ROUND(G1909*F1909%,2))</f>
        <v>0</v>
      </c>
      <c r="I1909" s="332">
        <f>ROUND((H1909-SUMIF(Anlagenbewegungsdaten!$B:$B,A1909,Anlagenbewegungsdaten!D:D)),3)</f>
        <v>0</v>
      </c>
      <c r="J1909" s="333" t="s">
        <v>5179</v>
      </c>
      <c r="K1909" s="333" t="s">
        <v>5193</v>
      </c>
      <c r="L1909" s="510">
        <v>14.02</v>
      </c>
      <c r="M1909" s="330">
        <f>ROUND(SUMIF(Anlagenbewegungsdaten_AV!B:B,A1909,Anlagenbewegungsdaten_AV!C:C),3)</f>
        <v>0</v>
      </c>
      <c r="N1909" s="328">
        <f>IF(ISBLANK(L1909),ROUND(SUMIF(Anlagenbewegungsdaten_AV!B:B,A1909,Anlagenbewegungsdaten_AV!D:D),2),ROUND(M1909*L1909%,2))</f>
        <v>0</v>
      </c>
      <c r="O1909" s="328">
        <f>ROUND(N1909-SUMIF(Anlagenbewegungsdaten_AV!B:B,A1909,Anlagenbewegungsdaten_AV!D:D),3)</f>
        <v>0</v>
      </c>
    </row>
    <row r="1910" spans="1:15" ht="15" customHeight="1" x14ac:dyDescent="0.25">
      <c r="A1910" s="266" t="s">
        <v>6356</v>
      </c>
      <c r="B1910" s="234" t="s">
        <v>2108</v>
      </c>
      <c r="C1910" s="234" t="s">
        <v>4045</v>
      </c>
      <c r="D1910" s="235" t="s">
        <v>6357</v>
      </c>
      <c r="E1910" s="235" t="s">
        <v>5646</v>
      </c>
      <c r="F1910" s="290">
        <v>25.520000000000003</v>
      </c>
      <c r="G1910" s="331">
        <f>ROUND(SUMIF(Anlagenbewegungsdaten!B:B,A1910,Anlagenbewegungsdaten!C:C),3)</f>
        <v>0</v>
      </c>
      <c r="H1910" s="332">
        <f>IF(ISBLANK(F1910),ROUND(SUMIF(Anlagenbewegungsdaten!B:B,A1910,Anlagenbewegungsdaten!D:D),2),ROUND(G1910*F1910%,2))</f>
        <v>0</v>
      </c>
      <c r="I1910" s="332">
        <f>ROUND((H1910-SUMIF(Anlagenbewegungsdaten!$B:$B,A1910,Anlagenbewegungsdaten!D:D)),3)</f>
        <v>0</v>
      </c>
      <c r="J1910" s="333" t="s">
        <v>5179</v>
      </c>
      <c r="K1910" s="333" t="s">
        <v>5193</v>
      </c>
      <c r="L1910" s="510">
        <v>20.420000000000002</v>
      </c>
      <c r="M1910" s="330">
        <f>ROUND(SUMIF(Anlagenbewegungsdaten_AV!B:B,A1910,Anlagenbewegungsdaten_AV!C:C),3)</f>
        <v>0</v>
      </c>
      <c r="N1910" s="328">
        <f>IF(ISBLANK(L1910),ROUND(SUMIF(Anlagenbewegungsdaten_AV!B:B,A1910,Anlagenbewegungsdaten_AV!D:D),2),ROUND(M1910*L1910%,2))</f>
        <v>0</v>
      </c>
      <c r="O1910" s="328">
        <f>ROUND(N1910-SUMIF(Anlagenbewegungsdaten_AV!B:B,A1910,Anlagenbewegungsdaten_AV!D:D),3)</f>
        <v>0</v>
      </c>
    </row>
    <row r="1911" spans="1:15" ht="15" customHeight="1" x14ac:dyDescent="0.25">
      <c r="A1911" s="266" t="s">
        <v>6358</v>
      </c>
      <c r="B1911" s="234" t="s">
        <v>2108</v>
      </c>
      <c r="C1911" s="234" t="s">
        <v>4045</v>
      </c>
      <c r="D1911" s="235" t="s">
        <v>6359</v>
      </c>
      <c r="E1911" s="235" t="s">
        <v>5646</v>
      </c>
      <c r="F1911" s="290">
        <v>20.450000000000003</v>
      </c>
      <c r="G1911" s="331">
        <f>ROUND(SUMIF(Anlagenbewegungsdaten!B:B,A1911,Anlagenbewegungsdaten!C:C),3)</f>
        <v>0</v>
      </c>
      <c r="H1911" s="332">
        <f>IF(ISBLANK(F1911),ROUND(SUMIF(Anlagenbewegungsdaten!B:B,A1911,Anlagenbewegungsdaten!D:D),2),ROUND(G1911*F1911%,2))</f>
        <v>0</v>
      </c>
      <c r="I1911" s="332">
        <f>ROUND((H1911-SUMIF(Anlagenbewegungsdaten!$B:$B,A1911,Anlagenbewegungsdaten!D:D)),3)</f>
        <v>0</v>
      </c>
      <c r="J1911" s="333" t="s">
        <v>5179</v>
      </c>
      <c r="K1911" s="333" t="s">
        <v>5193</v>
      </c>
      <c r="L1911" s="510">
        <v>16.36</v>
      </c>
      <c r="M1911" s="330">
        <f>ROUND(SUMIF(Anlagenbewegungsdaten_AV!B:B,A1911,Anlagenbewegungsdaten_AV!C:C),3)</f>
        <v>0</v>
      </c>
      <c r="N1911" s="328">
        <f>IF(ISBLANK(L1911),ROUND(SUMIF(Anlagenbewegungsdaten_AV!B:B,A1911,Anlagenbewegungsdaten_AV!D:D),2),ROUND(M1911*L1911%,2))</f>
        <v>0</v>
      </c>
      <c r="O1911" s="328">
        <f>ROUND(N1911-SUMIF(Anlagenbewegungsdaten_AV!B:B,A1911,Anlagenbewegungsdaten_AV!D:D),3)</f>
        <v>0</v>
      </c>
    </row>
    <row r="1912" spans="1:15" s="506" customFormat="1" ht="15" customHeight="1" x14ac:dyDescent="0.25">
      <c r="A1912" s="266" t="s">
        <v>6580</v>
      </c>
      <c r="B1912" s="234" t="s">
        <v>2108</v>
      </c>
      <c r="C1912" s="234" t="s">
        <v>4045</v>
      </c>
      <c r="D1912" s="235" t="s">
        <v>6581</v>
      </c>
      <c r="E1912" s="235" t="s">
        <v>6341</v>
      </c>
      <c r="F1912" s="290">
        <v>24.490000000000002</v>
      </c>
      <c r="G1912" s="490">
        <f>ROUND(SUMIF(Anlagenbewegungsdaten!B:B,A1912,Anlagenbewegungsdaten!C:C),3)</f>
        <v>0</v>
      </c>
      <c r="H1912" s="491">
        <f>IF(ISBLANK(F1912),ROUND(SUMIF(Anlagenbewegungsdaten!B:B,A1912,Anlagenbewegungsdaten!D:D),2),ROUND(G1912*F1912%,2))</f>
        <v>0</v>
      </c>
      <c r="I1912" s="491">
        <f>ROUND((H1912-SUMIF(Anlagenbewegungsdaten!$B:$B,A1912,Anlagenbewegungsdaten!D:D)),3)</f>
        <v>0</v>
      </c>
      <c r="J1912" s="507" t="s">
        <v>5179</v>
      </c>
      <c r="K1912" s="507" t="s">
        <v>5193</v>
      </c>
      <c r="L1912" s="510">
        <v>19.59</v>
      </c>
      <c r="M1912" s="330">
        <f>ROUND(SUMIF(Anlagenbewegungsdaten_AV!B:B,A1912,Anlagenbewegungsdaten_AV!C:C),3)</f>
        <v>0</v>
      </c>
      <c r="N1912" s="328">
        <f>IF(ISBLANK(L1912),ROUND(SUMIF(Anlagenbewegungsdaten_AV!B:B,A1912,Anlagenbewegungsdaten_AV!D:D),2),ROUND(M1912*L1912%,2))</f>
        <v>0</v>
      </c>
      <c r="O1912" s="328">
        <f>ROUND(N1912-SUMIF(Anlagenbewegungsdaten_AV!B:B,A1912,Anlagenbewegungsdaten_AV!D:D),3)</f>
        <v>0</v>
      </c>
    </row>
    <row r="1913" spans="1:15" s="506" customFormat="1" ht="15" customHeight="1" x14ac:dyDescent="0.25">
      <c r="A1913" s="266" t="s">
        <v>6582</v>
      </c>
      <c r="B1913" s="234" t="s">
        <v>2108</v>
      </c>
      <c r="C1913" s="234" t="s">
        <v>4045</v>
      </c>
      <c r="D1913" s="235" t="s">
        <v>6583</v>
      </c>
      <c r="E1913" s="235" t="s">
        <v>6341</v>
      </c>
      <c r="F1913" s="290">
        <v>22.42</v>
      </c>
      <c r="G1913" s="490">
        <f>ROUND(SUMIF(Anlagenbewegungsdaten!B:B,A1913,Anlagenbewegungsdaten!C:C),3)</f>
        <v>0</v>
      </c>
      <c r="H1913" s="491">
        <f>IF(ISBLANK(F1913),ROUND(SUMIF(Anlagenbewegungsdaten!B:B,A1913,Anlagenbewegungsdaten!D:D),2),ROUND(G1913*F1913%,2))</f>
        <v>0</v>
      </c>
      <c r="I1913" s="491">
        <f>ROUND((H1913-SUMIF(Anlagenbewegungsdaten!$B:$B,A1913,Anlagenbewegungsdaten!D:D)),3)</f>
        <v>0</v>
      </c>
      <c r="J1913" s="507" t="s">
        <v>5179</v>
      </c>
      <c r="K1913" s="507" t="s">
        <v>5193</v>
      </c>
      <c r="L1913" s="510">
        <v>17.940000000000001</v>
      </c>
      <c r="M1913" s="330">
        <f>ROUND(SUMIF(Anlagenbewegungsdaten_AV!B:B,A1913,Anlagenbewegungsdaten_AV!C:C),3)</f>
        <v>0</v>
      </c>
      <c r="N1913" s="328">
        <f>IF(ISBLANK(L1913),ROUND(SUMIF(Anlagenbewegungsdaten_AV!B:B,A1913,Anlagenbewegungsdaten_AV!D:D),2),ROUND(M1913*L1913%,2))</f>
        <v>0</v>
      </c>
      <c r="O1913" s="328">
        <f>ROUND(N1913-SUMIF(Anlagenbewegungsdaten_AV!B:B,A1913,Anlagenbewegungsdaten_AV!D:D),3)</f>
        <v>0</v>
      </c>
    </row>
    <row r="1914" spans="1:15" s="506" customFormat="1" ht="15" customHeight="1" x14ac:dyDescent="0.25">
      <c r="A1914" s="266" t="s">
        <v>6584</v>
      </c>
      <c r="B1914" s="234" t="s">
        <v>2108</v>
      </c>
      <c r="C1914" s="234" t="s">
        <v>4045</v>
      </c>
      <c r="D1914" s="235" t="s">
        <v>6585</v>
      </c>
      <c r="E1914" s="235" t="s">
        <v>6341</v>
      </c>
      <c r="F1914" s="290">
        <v>17.46</v>
      </c>
      <c r="G1914" s="490">
        <f>ROUND(SUMIF(Anlagenbewegungsdaten!B:B,A1914,Anlagenbewegungsdaten!C:C),3)</f>
        <v>0</v>
      </c>
      <c r="H1914" s="491">
        <f>IF(ISBLANK(F1914),ROUND(SUMIF(Anlagenbewegungsdaten!B:B,A1914,Anlagenbewegungsdaten!D:D),2),ROUND(G1914*F1914%,2))</f>
        <v>0</v>
      </c>
      <c r="I1914" s="491">
        <f>ROUND((H1914-SUMIF(Anlagenbewegungsdaten!$B:$B,A1914,Anlagenbewegungsdaten!D:D)),3)</f>
        <v>0</v>
      </c>
      <c r="J1914" s="507" t="s">
        <v>5179</v>
      </c>
      <c r="K1914" s="507" t="s">
        <v>5193</v>
      </c>
      <c r="L1914" s="510">
        <v>13.97</v>
      </c>
      <c r="M1914" s="330">
        <f>ROUND(SUMIF(Anlagenbewegungsdaten_AV!B:B,A1914,Anlagenbewegungsdaten_AV!C:C),3)</f>
        <v>0</v>
      </c>
      <c r="N1914" s="328">
        <f>IF(ISBLANK(L1914),ROUND(SUMIF(Anlagenbewegungsdaten_AV!B:B,A1914,Anlagenbewegungsdaten_AV!D:D),2),ROUND(M1914*L1914%,2))</f>
        <v>0</v>
      </c>
      <c r="O1914" s="328">
        <f>ROUND(N1914-SUMIF(Anlagenbewegungsdaten_AV!B:B,A1914,Anlagenbewegungsdaten_AV!D:D),3)</f>
        <v>0</v>
      </c>
    </row>
    <row r="1915" spans="1:15" ht="15" customHeight="1" x14ac:dyDescent="0.25">
      <c r="A1915" s="260" t="s">
        <v>4090</v>
      </c>
      <c r="B1915" s="165"/>
      <c r="C1915" s="165"/>
      <c r="D1915" s="166" t="s">
        <v>4090</v>
      </c>
      <c r="E1915" s="165" t="s">
        <v>4090</v>
      </c>
      <c r="F1915" s="181"/>
    </row>
    <row r="1916" spans="1:15" ht="15" customHeight="1" x14ac:dyDescent="0.25">
      <c r="A1916" s="268" t="s">
        <v>2319</v>
      </c>
      <c r="B1916" s="175" t="s">
        <v>2108</v>
      </c>
      <c r="C1916" s="175" t="s">
        <v>4046</v>
      </c>
      <c r="D1916" s="175" t="s">
        <v>2482</v>
      </c>
      <c r="E1916" s="175" t="s">
        <v>2483</v>
      </c>
      <c r="F1916" s="291">
        <v>11.67</v>
      </c>
      <c r="G1916" s="331">
        <f>ROUND(SUMIF(Anlagenbewegungsdaten!B:B,A1916,Anlagenbewegungsdaten!C:C),3)</f>
        <v>0</v>
      </c>
      <c r="H1916" s="332">
        <f>IF(ISBLANK(F1916),ROUND(SUMIF(Anlagenbewegungsdaten!B:B,A1916,Anlagenbewegungsdaten!D:D),2),ROUND(G1916*F1916%,2))</f>
        <v>0</v>
      </c>
      <c r="I1916" s="332">
        <f>ROUND((H1916-SUMIF(Anlagenbewegungsdaten!$B:$B,A1916,Anlagenbewegungsdaten!D:D)),3)</f>
        <v>0</v>
      </c>
      <c r="J1916" s="333" t="s">
        <v>5179</v>
      </c>
      <c r="K1916" s="333" t="s">
        <v>5193</v>
      </c>
      <c r="L1916" s="510">
        <v>9.34</v>
      </c>
      <c r="M1916" s="330">
        <f>ROUND(SUMIF(Anlagenbewegungsdaten_AV!B:B,A1916,Anlagenbewegungsdaten_AV!C:C),3)</f>
        <v>0</v>
      </c>
      <c r="N1916" s="328">
        <f>IF(ISBLANK(L1916),ROUND(SUMIF(Anlagenbewegungsdaten_AV!B:B,A1916,Anlagenbewegungsdaten_AV!D:D),2),ROUND(M1916*L1916%,2))</f>
        <v>0</v>
      </c>
      <c r="O1916" s="328">
        <f>ROUND(N1916-SUMIF(Anlagenbewegungsdaten_AV!B:B,A1916,Anlagenbewegungsdaten_AV!D:D),3)</f>
        <v>0</v>
      </c>
    </row>
    <row r="1917" spans="1:15" ht="15" customHeight="1" x14ac:dyDescent="0.25">
      <c r="A1917" s="268" t="s">
        <v>2320</v>
      </c>
      <c r="B1917" s="175" t="s">
        <v>2108</v>
      </c>
      <c r="C1917" s="175" t="s">
        <v>4046</v>
      </c>
      <c r="D1917" s="176" t="s">
        <v>2485</v>
      </c>
      <c r="E1917" s="175" t="s">
        <v>2486</v>
      </c>
      <c r="F1917" s="291">
        <v>13.67</v>
      </c>
      <c r="G1917" s="331">
        <f>ROUND(SUMIF(Anlagenbewegungsdaten!B:B,A1917,Anlagenbewegungsdaten!C:C),3)</f>
        <v>0</v>
      </c>
      <c r="H1917" s="332">
        <f>IF(ISBLANK(F1917),ROUND(SUMIF(Anlagenbewegungsdaten!B:B,A1917,Anlagenbewegungsdaten!D:D),2),ROUND(G1917*F1917%,2))</f>
        <v>0</v>
      </c>
      <c r="I1917" s="332">
        <f>ROUND((H1917-SUMIF(Anlagenbewegungsdaten!$B:$B,A1917,Anlagenbewegungsdaten!D:D)),3)</f>
        <v>0</v>
      </c>
      <c r="J1917" s="333" t="s">
        <v>5179</v>
      </c>
      <c r="K1917" s="333" t="s">
        <v>5193</v>
      </c>
      <c r="L1917" s="510">
        <v>10.94</v>
      </c>
      <c r="M1917" s="330">
        <f>ROUND(SUMIF(Anlagenbewegungsdaten_AV!B:B,A1917,Anlagenbewegungsdaten_AV!C:C),3)</f>
        <v>0</v>
      </c>
      <c r="N1917" s="328">
        <f>IF(ISBLANK(L1917),ROUND(SUMIF(Anlagenbewegungsdaten_AV!B:B,A1917,Anlagenbewegungsdaten_AV!D:D),2),ROUND(M1917*L1917%,2))</f>
        <v>0</v>
      </c>
      <c r="O1917" s="328">
        <f>ROUND(N1917-SUMIF(Anlagenbewegungsdaten_AV!B:B,A1917,Anlagenbewegungsdaten_AV!D:D),3)</f>
        <v>0</v>
      </c>
    </row>
    <row r="1918" spans="1:15" ht="15" customHeight="1" x14ac:dyDescent="0.25">
      <c r="A1918" s="261" t="s">
        <v>551</v>
      </c>
      <c r="B1918" s="171" t="s">
        <v>2108</v>
      </c>
      <c r="C1918" s="172" t="s">
        <v>4046</v>
      </c>
      <c r="D1918" s="172" t="s">
        <v>1</v>
      </c>
      <c r="E1918" s="172" t="s">
        <v>1560</v>
      </c>
      <c r="F1918" s="287">
        <v>14.67</v>
      </c>
      <c r="G1918" s="331">
        <f>ROUND(SUMIF(Anlagenbewegungsdaten!B:B,A1918,Anlagenbewegungsdaten!C:C),3)</f>
        <v>0</v>
      </c>
      <c r="H1918" s="332">
        <f>IF(ISBLANK(F1918),ROUND(SUMIF(Anlagenbewegungsdaten!B:B,A1918,Anlagenbewegungsdaten!D:D),2),ROUND(G1918*F1918%,2))</f>
        <v>0</v>
      </c>
      <c r="I1918" s="332">
        <f>ROUND((H1918-SUMIF(Anlagenbewegungsdaten!$B:$B,A1918,Anlagenbewegungsdaten!D:D)),3)</f>
        <v>0</v>
      </c>
      <c r="J1918" s="333" t="s">
        <v>5179</v>
      </c>
      <c r="K1918" s="333" t="s">
        <v>5193</v>
      </c>
      <c r="L1918" s="510">
        <v>11.74</v>
      </c>
      <c r="M1918" s="330">
        <f>ROUND(SUMIF(Anlagenbewegungsdaten_AV!B:B,A1918,Anlagenbewegungsdaten_AV!C:C),3)</f>
        <v>0</v>
      </c>
      <c r="N1918" s="328">
        <f>IF(ISBLANK(L1918),ROUND(SUMIF(Anlagenbewegungsdaten_AV!B:B,A1918,Anlagenbewegungsdaten_AV!D:D),2),ROUND(M1918*L1918%,2))</f>
        <v>0</v>
      </c>
      <c r="O1918" s="328">
        <f>ROUND(N1918-SUMIF(Anlagenbewegungsdaten_AV!B:B,A1918,Anlagenbewegungsdaten_AV!D:D),3)</f>
        <v>0</v>
      </c>
    </row>
    <row r="1919" spans="1:15" ht="15" customHeight="1" x14ac:dyDescent="0.25">
      <c r="A1919" s="261" t="s">
        <v>552</v>
      </c>
      <c r="B1919" s="171" t="s">
        <v>2108</v>
      </c>
      <c r="C1919" s="171" t="s">
        <v>4046</v>
      </c>
      <c r="D1919" s="172" t="s">
        <v>3</v>
      </c>
      <c r="E1919" s="171" t="s">
        <v>1563</v>
      </c>
      <c r="F1919" s="287">
        <v>14.67</v>
      </c>
      <c r="G1919" s="331">
        <f>ROUND(SUMIF(Anlagenbewegungsdaten!B:B,A1919,Anlagenbewegungsdaten!C:C),3)</f>
        <v>0</v>
      </c>
      <c r="H1919" s="332">
        <f>IF(ISBLANK(F1919),ROUND(SUMIF(Anlagenbewegungsdaten!B:B,A1919,Anlagenbewegungsdaten!D:D),2),ROUND(G1919*F1919%,2))</f>
        <v>0</v>
      </c>
      <c r="I1919" s="332">
        <f>ROUND((H1919-SUMIF(Anlagenbewegungsdaten!$B:$B,A1919,Anlagenbewegungsdaten!D:D)),3)</f>
        <v>0</v>
      </c>
      <c r="J1919" s="333" t="s">
        <v>5179</v>
      </c>
      <c r="K1919" s="333" t="s">
        <v>5193</v>
      </c>
      <c r="L1919" s="510">
        <v>11.74</v>
      </c>
      <c r="M1919" s="330">
        <f>ROUND(SUMIF(Anlagenbewegungsdaten_AV!B:B,A1919,Anlagenbewegungsdaten_AV!C:C),3)</f>
        <v>0</v>
      </c>
      <c r="N1919" s="328">
        <f>IF(ISBLANK(L1919),ROUND(SUMIF(Anlagenbewegungsdaten_AV!B:B,A1919,Anlagenbewegungsdaten_AV!D:D),2),ROUND(M1919*L1919%,2))</f>
        <v>0</v>
      </c>
      <c r="O1919" s="328">
        <f>ROUND(N1919-SUMIF(Anlagenbewegungsdaten_AV!B:B,A1919,Anlagenbewegungsdaten_AV!D:D),3)</f>
        <v>0</v>
      </c>
    </row>
    <row r="1920" spans="1:15" ht="15" customHeight="1" x14ac:dyDescent="0.25">
      <c r="A1920" s="261" t="s">
        <v>2899</v>
      </c>
      <c r="B1920" s="171" t="s">
        <v>2108</v>
      </c>
      <c r="C1920" s="171" t="s">
        <v>4046</v>
      </c>
      <c r="D1920" s="172" t="s">
        <v>2692</v>
      </c>
      <c r="E1920" s="172" t="s">
        <v>2576</v>
      </c>
      <c r="F1920" s="287">
        <v>14.64</v>
      </c>
      <c r="G1920" s="331">
        <f>ROUND(SUMIF(Anlagenbewegungsdaten!B:B,A1920,Anlagenbewegungsdaten!C:C),3)</f>
        <v>0</v>
      </c>
      <c r="H1920" s="332">
        <f>IF(ISBLANK(F1920),ROUND(SUMIF(Anlagenbewegungsdaten!B:B,A1920,Anlagenbewegungsdaten!D:D),2),ROUND(G1920*F1920%,2))</f>
        <v>0</v>
      </c>
      <c r="I1920" s="332">
        <f>ROUND((H1920-SUMIF(Anlagenbewegungsdaten!$B:$B,A1920,Anlagenbewegungsdaten!D:D)),3)</f>
        <v>0</v>
      </c>
      <c r="J1920" s="333" t="s">
        <v>5179</v>
      </c>
      <c r="K1920" s="333" t="s">
        <v>5193</v>
      </c>
      <c r="L1920" s="510">
        <v>11.71</v>
      </c>
      <c r="M1920" s="330">
        <f>ROUND(SUMIF(Anlagenbewegungsdaten_AV!B:B,A1920,Anlagenbewegungsdaten_AV!C:C),3)</f>
        <v>0</v>
      </c>
      <c r="N1920" s="328">
        <f>IF(ISBLANK(L1920),ROUND(SUMIF(Anlagenbewegungsdaten_AV!B:B,A1920,Anlagenbewegungsdaten_AV!D:D),2),ROUND(M1920*L1920%,2))</f>
        <v>0</v>
      </c>
      <c r="O1920" s="328">
        <f>ROUND(N1920-SUMIF(Anlagenbewegungsdaten_AV!B:B,A1920,Anlagenbewegungsdaten_AV!D:D),3)</f>
        <v>0</v>
      </c>
    </row>
    <row r="1921" spans="1:15" ht="15" customHeight="1" x14ac:dyDescent="0.25">
      <c r="A1921" s="261" t="s">
        <v>3643</v>
      </c>
      <c r="B1921" s="171" t="s">
        <v>2108</v>
      </c>
      <c r="C1921" s="171" t="s">
        <v>4046</v>
      </c>
      <c r="D1921" s="172" t="s">
        <v>3436</v>
      </c>
      <c r="E1921" s="172" t="s">
        <v>3320</v>
      </c>
      <c r="F1921" s="287">
        <v>14.61</v>
      </c>
      <c r="G1921" s="331">
        <f>ROUND(SUMIF(Anlagenbewegungsdaten!B:B,A1921,Anlagenbewegungsdaten!C:C),3)</f>
        <v>0</v>
      </c>
      <c r="H1921" s="332">
        <f>IF(ISBLANK(F1921),ROUND(SUMIF(Anlagenbewegungsdaten!B:B,A1921,Anlagenbewegungsdaten!D:D),2),ROUND(G1921*F1921%,2))</f>
        <v>0</v>
      </c>
      <c r="I1921" s="332">
        <f>ROUND((H1921-SUMIF(Anlagenbewegungsdaten!$B:$B,A1921,Anlagenbewegungsdaten!D:D)),3)</f>
        <v>0</v>
      </c>
      <c r="J1921" s="333" t="s">
        <v>5179</v>
      </c>
      <c r="K1921" s="333" t="s">
        <v>5193</v>
      </c>
      <c r="L1921" s="510">
        <v>11.69</v>
      </c>
      <c r="M1921" s="330">
        <f>ROUND(SUMIF(Anlagenbewegungsdaten_AV!B:B,A1921,Anlagenbewegungsdaten_AV!C:C),3)</f>
        <v>0</v>
      </c>
      <c r="N1921" s="328">
        <f>IF(ISBLANK(L1921),ROUND(SUMIF(Anlagenbewegungsdaten_AV!B:B,A1921,Anlagenbewegungsdaten_AV!D:D),2),ROUND(M1921*L1921%,2))</f>
        <v>0</v>
      </c>
      <c r="O1921" s="328">
        <f>ROUND(N1921-SUMIF(Anlagenbewegungsdaten_AV!B:B,A1921,Anlagenbewegungsdaten_AV!D:D),3)</f>
        <v>0</v>
      </c>
    </row>
    <row r="1922" spans="1:15" ht="15" customHeight="1" x14ac:dyDescent="0.25">
      <c r="A1922" s="273" t="s">
        <v>4419</v>
      </c>
      <c r="B1922" s="192" t="s">
        <v>2108</v>
      </c>
      <c r="C1922" s="192" t="s">
        <v>4046</v>
      </c>
      <c r="D1922" s="191" t="s">
        <v>4210</v>
      </c>
      <c r="E1922" s="191" t="s">
        <v>4093</v>
      </c>
      <c r="F1922" s="288">
        <v>14.58</v>
      </c>
      <c r="G1922" s="331">
        <f>ROUND(SUMIF(Anlagenbewegungsdaten!B:B,A1922,Anlagenbewegungsdaten!C:C),3)</f>
        <v>0</v>
      </c>
      <c r="H1922" s="332">
        <f>IF(ISBLANK(F1922),ROUND(SUMIF(Anlagenbewegungsdaten!B:B,A1922,Anlagenbewegungsdaten!D:D),2),ROUND(G1922*F1922%,2))</f>
        <v>0</v>
      </c>
      <c r="I1922" s="332">
        <f>ROUND((H1922-SUMIF(Anlagenbewegungsdaten!$B:$B,A1922,Anlagenbewegungsdaten!D:D)),3)</f>
        <v>0</v>
      </c>
      <c r="J1922" s="333" t="s">
        <v>5179</v>
      </c>
      <c r="K1922" s="333" t="s">
        <v>5193</v>
      </c>
      <c r="L1922" s="510">
        <v>11.66</v>
      </c>
      <c r="M1922" s="330">
        <f>ROUND(SUMIF(Anlagenbewegungsdaten_AV!B:B,A1922,Anlagenbewegungsdaten_AV!C:C),3)</f>
        <v>0</v>
      </c>
      <c r="N1922" s="328">
        <f>IF(ISBLANK(L1922),ROUND(SUMIF(Anlagenbewegungsdaten_AV!B:B,A1922,Anlagenbewegungsdaten_AV!D:D),2),ROUND(M1922*L1922%,2))</f>
        <v>0</v>
      </c>
      <c r="O1922" s="328">
        <f>ROUND(N1922-SUMIF(Anlagenbewegungsdaten_AV!B:B,A1922,Anlagenbewegungsdaten_AV!D:D),3)</f>
        <v>0</v>
      </c>
    </row>
    <row r="1923" spans="1:15" ht="15" customHeight="1" x14ac:dyDescent="0.25">
      <c r="A1923" s="261" t="s">
        <v>2358</v>
      </c>
      <c r="B1923" s="171" t="s">
        <v>2108</v>
      </c>
      <c r="C1923" s="171" t="s">
        <v>4046</v>
      </c>
      <c r="D1923" s="172" t="s">
        <v>5</v>
      </c>
      <c r="E1923" s="171" t="s">
        <v>2483</v>
      </c>
      <c r="F1923" s="287">
        <v>12.67</v>
      </c>
      <c r="G1923" s="331">
        <f>ROUND(SUMIF(Anlagenbewegungsdaten!B:B,A1923,Anlagenbewegungsdaten!C:C),3)</f>
        <v>0</v>
      </c>
      <c r="H1923" s="332">
        <f>IF(ISBLANK(F1923),ROUND(SUMIF(Anlagenbewegungsdaten!B:B,A1923,Anlagenbewegungsdaten!D:D),2),ROUND(G1923*F1923%,2))</f>
        <v>0</v>
      </c>
      <c r="I1923" s="332">
        <f>ROUND((H1923-SUMIF(Anlagenbewegungsdaten!$B:$B,A1923,Anlagenbewegungsdaten!D:D)),3)</f>
        <v>0</v>
      </c>
      <c r="J1923" s="333" t="s">
        <v>5179</v>
      </c>
      <c r="K1923" s="333" t="s">
        <v>5193</v>
      </c>
      <c r="L1923" s="510">
        <v>10.14</v>
      </c>
      <c r="M1923" s="330">
        <f>ROUND(SUMIF(Anlagenbewegungsdaten_AV!B:B,A1923,Anlagenbewegungsdaten_AV!C:C),3)</f>
        <v>0</v>
      </c>
      <c r="N1923" s="328">
        <f>IF(ISBLANK(L1923),ROUND(SUMIF(Anlagenbewegungsdaten_AV!B:B,A1923,Anlagenbewegungsdaten_AV!D:D),2),ROUND(M1923*L1923%,2))</f>
        <v>0</v>
      </c>
      <c r="O1923" s="328">
        <f>ROUND(N1923-SUMIF(Anlagenbewegungsdaten_AV!B:B,A1923,Anlagenbewegungsdaten_AV!D:D),3)</f>
        <v>0</v>
      </c>
    </row>
    <row r="1924" spans="1:15" ht="15" customHeight="1" x14ac:dyDescent="0.25">
      <c r="A1924" s="261" t="s">
        <v>2359</v>
      </c>
      <c r="B1924" s="171" t="s">
        <v>2108</v>
      </c>
      <c r="C1924" s="171" t="s">
        <v>4046</v>
      </c>
      <c r="D1924" s="172" t="s">
        <v>7</v>
      </c>
      <c r="E1924" s="171" t="s">
        <v>2486</v>
      </c>
      <c r="F1924" s="287">
        <v>14.67</v>
      </c>
      <c r="G1924" s="331">
        <f>ROUND(SUMIF(Anlagenbewegungsdaten!B:B,A1924,Anlagenbewegungsdaten!C:C),3)</f>
        <v>0</v>
      </c>
      <c r="H1924" s="332">
        <f>IF(ISBLANK(F1924),ROUND(SUMIF(Anlagenbewegungsdaten!B:B,A1924,Anlagenbewegungsdaten!D:D),2),ROUND(G1924*F1924%,2))</f>
        <v>0</v>
      </c>
      <c r="I1924" s="332">
        <f>ROUND((H1924-SUMIF(Anlagenbewegungsdaten!$B:$B,A1924,Anlagenbewegungsdaten!D:D)),3)</f>
        <v>0</v>
      </c>
      <c r="J1924" s="333" t="s">
        <v>5179</v>
      </c>
      <c r="K1924" s="333" t="s">
        <v>5193</v>
      </c>
      <c r="L1924" s="510">
        <v>11.74</v>
      </c>
      <c r="M1924" s="330">
        <f>ROUND(SUMIF(Anlagenbewegungsdaten_AV!B:B,A1924,Anlagenbewegungsdaten_AV!C:C),3)</f>
        <v>0</v>
      </c>
      <c r="N1924" s="328">
        <f>IF(ISBLANK(L1924),ROUND(SUMIF(Anlagenbewegungsdaten_AV!B:B,A1924,Anlagenbewegungsdaten_AV!D:D),2),ROUND(M1924*L1924%,2))</f>
        <v>0</v>
      </c>
      <c r="O1924" s="328">
        <f>ROUND(N1924-SUMIF(Anlagenbewegungsdaten_AV!B:B,A1924,Anlagenbewegungsdaten_AV!D:D),3)</f>
        <v>0</v>
      </c>
    </row>
    <row r="1925" spans="1:15" ht="15" customHeight="1" x14ac:dyDescent="0.25">
      <c r="A1925" s="261" t="s">
        <v>2360</v>
      </c>
      <c r="B1925" s="171" t="s">
        <v>2108</v>
      </c>
      <c r="C1925" s="172" t="s">
        <v>4046</v>
      </c>
      <c r="D1925" s="172" t="s">
        <v>9</v>
      </c>
      <c r="E1925" s="172" t="s">
        <v>1560</v>
      </c>
      <c r="F1925" s="287">
        <v>15.67</v>
      </c>
      <c r="G1925" s="331">
        <f>ROUND(SUMIF(Anlagenbewegungsdaten!B:B,A1925,Anlagenbewegungsdaten!C:C),3)</f>
        <v>0</v>
      </c>
      <c r="H1925" s="332">
        <f>IF(ISBLANK(F1925),ROUND(SUMIF(Anlagenbewegungsdaten!B:B,A1925,Anlagenbewegungsdaten!D:D),2),ROUND(G1925*F1925%,2))</f>
        <v>0</v>
      </c>
      <c r="I1925" s="332">
        <f>ROUND((H1925-SUMIF(Anlagenbewegungsdaten!$B:$B,A1925,Anlagenbewegungsdaten!D:D)),3)</f>
        <v>0</v>
      </c>
      <c r="J1925" s="333" t="s">
        <v>5179</v>
      </c>
      <c r="K1925" s="333" t="s">
        <v>5193</v>
      </c>
      <c r="L1925" s="510">
        <v>12.54</v>
      </c>
      <c r="M1925" s="330">
        <f>ROUND(SUMIF(Anlagenbewegungsdaten_AV!B:B,A1925,Anlagenbewegungsdaten_AV!C:C),3)</f>
        <v>0</v>
      </c>
      <c r="N1925" s="328">
        <f>IF(ISBLANK(L1925),ROUND(SUMIF(Anlagenbewegungsdaten_AV!B:B,A1925,Anlagenbewegungsdaten_AV!D:D),2),ROUND(M1925*L1925%,2))</f>
        <v>0</v>
      </c>
      <c r="O1925" s="328">
        <f>ROUND(N1925-SUMIF(Anlagenbewegungsdaten_AV!B:B,A1925,Anlagenbewegungsdaten_AV!D:D),3)</f>
        <v>0</v>
      </c>
    </row>
    <row r="1926" spans="1:15" ht="15" customHeight="1" x14ac:dyDescent="0.25">
      <c r="A1926" s="261" t="s">
        <v>2361</v>
      </c>
      <c r="B1926" s="171" t="s">
        <v>2108</v>
      </c>
      <c r="C1926" s="171" t="s">
        <v>4046</v>
      </c>
      <c r="D1926" s="172" t="s">
        <v>11</v>
      </c>
      <c r="E1926" s="171" t="s">
        <v>1563</v>
      </c>
      <c r="F1926" s="287">
        <v>15.67</v>
      </c>
      <c r="G1926" s="331">
        <f>ROUND(SUMIF(Anlagenbewegungsdaten!B:B,A1926,Anlagenbewegungsdaten!C:C),3)</f>
        <v>0</v>
      </c>
      <c r="H1926" s="332">
        <f>IF(ISBLANK(F1926),ROUND(SUMIF(Anlagenbewegungsdaten!B:B,A1926,Anlagenbewegungsdaten!D:D),2),ROUND(G1926*F1926%,2))</f>
        <v>0</v>
      </c>
      <c r="I1926" s="332">
        <f>ROUND((H1926-SUMIF(Anlagenbewegungsdaten!$B:$B,A1926,Anlagenbewegungsdaten!D:D)),3)</f>
        <v>0</v>
      </c>
      <c r="J1926" s="333" t="s">
        <v>5179</v>
      </c>
      <c r="K1926" s="333" t="s">
        <v>5193</v>
      </c>
      <c r="L1926" s="510">
        <v>12.54</v>
      </c>
      <c r="M1926" s="330">
        <f>ROUND(SUMIF(Anlagenbewegungsdaten_AV!B:B,A1926,Anlagenbewegungsdaten_AV!C:C),3)</f>
        <v>0</v>
      </c>
      <c r="N1926" s="328">
        <f>IF(ISBLANK(L1926),ROUND(SUMIF(Anlagenbewegungsdaten_AV!B:B,A1926,Anlagenbewegungsdaten_AV!D:D),2),ROUND(M1926*L1926%,2))</f>
        <v>0</v>
      </c>
      <c r="O1926" s="328">
        <f>ROUND(N1926-SUMIF(Anlagenbewegungsdaten_AV!B:B,A1926,Anlagenbewegungsdaten_AV!D:D),3)</f>
        <v>0</v>
      </c>
    </row>
    <row r="1927" spans="1:15" ht="15" customHeight="1" x14ac:dyDescent="0.25">
      <c r="A1927" s="261" t="s">
        <v>2900</v>
      </c>
      <c r="B1927" s="171" t="s">
        <v>2108</v>
      </c>
      <c r="C1927" s="171" t="s">
        <v>4046</v>
      </c>
      <c r="D1927" s="172" t="s">
        <v>2694</v>
      </c>
      <c r="E1927" s="172" t="s">
        <v>2576</v>
      </c>
      <c r="F1927" s="287">
        <v>15.64</v>
      </c>
      <c r="G1927" s="331">
        <f>ROUND(SUMIF(Anlagenbewegungsdaten!B:B,A1927,Anlagenbewegungsdaten!C:C),3)</f>
        <v>0</v>
      </c>
      <c r="H1927" s="332">
        <f>IF(ISBLANK(F1927),ROUND(SUMIF(Anlagenbewegungsdaten!B:B,A1927,Anlagenbewegungsdaten!D:D),2),ROUND(G1927*F1927%,2))</f>
        <v>0</v>
      </c>
      <c r="I1927" s="332">
        <f>ROUND((H1927-SUMIF(Anlagenbewegungsdaten!$B:$B,A1927,Anlagenbewegungsdaten!D:D)),3)</f>
        <v>0</v>
      </c>
      <c r="J1927" s="333" t="s">
        <v>5179</v>
      </c>
      <c r="K1927" s="333" t="s">
        <v>5193</v>
      </c>
      <c r="L1927" s="510">
        <v>12.51</v>
      </c>
      <c r="M1927" s="330">
        <f>ROUND(SUMIF(Anlagenbewegungsdaten_AV!B:B,A1927,Anlagenbewegungsdaten_AV!C:C),3)</f>
        <v>0</v>
      </c>
      <c r="N1927" s="328">
        <f>IF(ISBLANK(L1927),ROUND(SUMIF(Anlagenbewegungsdaten_AV!B:B,A1927,Anlagenbewegungsdaten_AV!D:D),2),ROUND(M1927*L1927%,2))</f>
        <v>0</v>
      </c>
      <c r="O1927" s="328">
        <f>ROUND(N1927-SUMIF(Anlagenbewegungsdaten_AV!B:B,A1927,Anlagenbewegungsdaten_AV!D:D),3)</f>
        <v>0</v>
      </c>
    </row>
    <row r="1928" spans="1:15" ht="15" customHeight="1" x14ac:dyDescent="0.25">
      <c r="A1928" s="261" t="s">
        <v>3644</v>
      </c>
      <c r="B1928" s="171" t="s">
        <v>2108</v>
      </c>
      <c r="C1928" s="171" t="s">
        <v>4046</v>
      </c>
      <c r="D1928" s="172" t="s">
        <v>3438</v>
      </c>
      <c r="E1928" s="172" t="s">
        <v>3320</v>
      </c>
      <c r="F1928" s="287">
        <v>15.61</v>
      </c>
      <c r="G1928" s="331">
        <f>ROUND(SUMIF(Anlagenbewegungsdaten!B:B,A1928,Anlagenbewegungsdaten!C:C),3)</f>
        <v>0</v>
      </c>
      <c r="H1928" s="332">
        <f>IF(ISBLANK(F1928),ROUND(SUMIF(Anlagenbewegungsdaten!B:B,A1928,Anlagenbewegungsdaten!D:D),2),ROUND(G1928*F1928%,2))</f>
        <v>0</v>
      </c>
      <c r="I1928" s="332">
        <f>ROUND((H1928-SUMIF(Anlagenbewegungsdaten!$B:$B,A1928,Anlagenbewegungsdaten!D:D)),3)</f>
        <v>0</v>
      </c>
      <c r="J1928" s="333" t="s">
        <v>5179</v>
      </c>
      <c r="K1928" s="333" t="s">
        <v>5193</v>
      </c>
      <c r="L1928" s="510">
        <v>12.49</v>
      </c>
      <c r="M1928" s="330">
        <f>ROUND(SUMIF(Anlagenbewegungsdaten_AV!B:B,A1928,Anlagenbewegungsdaten_AV!C:C),3)</f>
        <v>0</v>
      </c>
      <c r="N1928" s="328">
        <f>IF(ISBLANK(L1928),ROUND(SUMIF(Anlagenbewegungsdaten_AV!B:B,A1928,Anlagenbewegungsdaten_AV!D:D),2),ROUND(M1928*L1928%,2))</f>
        <v>0</v>
      </c>
      <c r="O1928" s="328">
        <f>ROUND(N1928-SUMIF(Anlagenbewegungsdaten_AV!B:B,A1928,Anlagenbewegungsdaten_AV!D:D),3)</f>
        <v>0</v>
      </c>
    </row>
    <row r="1929" spans="1:15" ht="15" customHeight="1" x14ac:dyDescent="0.25">
      <c r="A1929" s="273" t="s">
        <v>4420</v>
      </c>
      <c r="B1929" s="192" t="s">
        <v>2108</v>
      </c>
      <c r="C1929" s="192" t="s">
        <v>4046</v>
      </c>
      <c r="D1929" s="191" t="s">
        <v>4212</v>
      </c>
      <c r="E1929" s="191" t="s">
        <v>4093</v>
      </c>
      <c r="F1929" s="288">
        <v>15.58</v>
      </c>
      <c r="G1929" s="331">
        <f>ROUND(SUMIF(Anlagenbewegungsdaten!B:B,A1929,Anlagenbewegungsdaten!C:C),3)</f>
        <v>0</v>
      </c>
      <c r="H1929" s="332">
        <f>IF(ISBLANK(F1929),ROUND(SUMIF(Anlagenbewegungsdaten!B:B,A1929,Anlagenbewegungsdaten!D:D),2),ROUND(G1929*F1929%,2))</f>
        <v>0</v>
      </c>
      <c r="I1929" s="332">
        <f>ROUND((H1929-SUMIF(Anlagenbewegungsdaten!$B:$B,A1929,Anlagenbewegungsdaten!D:D)),3)</f>
        <v>0</v>
      </c>
      <c r="J1929" s="333" t="s">
        <v>5179</v>
      </c>
      <c r="K1929" s="333" t="s">
        <v>5193</v>
      </c>
      <c r="L1929" s="510">
        <v>12.46</v>
      </c>
      <c r="M1929" s="330">
        <f>ROUND(SUMIF(Anlagenbewegungsdaten_AV!B:B,A1929,Anlagenbewegungsdaten_AV!C:C),3)</f>
        <v>0</v>
      </c>
      <c r="N1929" s="328">
        <f>IF(ISBLANK(L1929),ROUND(SUMIF(Anlagenbewegungsdaten_AV!B:B,A1929,Anlagenbewegungsdaten_AV!D:D),2),ROUND(M1929*L1929%,2))</f>
        <v>0</v>
      </c>
      <c r="O1929" s="328">
        <f>ROUND(N1929-SUMIF(Anlagenbewegungsdaten_AV!B:B,A1929,Anlagenbewegungsdaten_AV!D:D),3)</f>
        <v>0</v>
      </c>
    </row>
    <row r="1930" spans="1:15" ht="15" customHeight="1" x14ac:dyDescent="0.25">
      <c r="A1930" s="268" t="s">
        <v>2321</v>
      </c>
      <c r="B1930" s="175" t="s">
        <v>2108</v>
      </c>
      <c r="C1930" s="175" t="s">
        <v>4046</v>
      </c>
      <c r="D1930" s="176" t="s">
        <v>2488</v>
      </c>
      <c r="E1930" s="175" t="s">
        <v>2483</v>
      </c>
      <c r="F1930" s="291">
        <v>17.670000000000002</v>
      </c>
      <c r="G1930" s="331">
        <f>ROUND(SUMIF(Anlagenbewegungsdaten!B:B,A1930,Anlagenbewegungsdaten!C:C),3)</f>
        <v>0</v>
      </c>
      <c r="H1930" s="332">
        <f>IF(ISBLANK(F1930),ROUND(SUMIF(Anlagenbewegungsdaten!B:B,A1930,Anlagenbewegungsdaten!D:D),2),ROUND(G1930*F1930%,2))</f>
        <v>0</v>
      </c>
      <c r="I1930" s="332">
        <f>ROUND((H1930-SUMIF(Anlagenbewegungsdaten!$B:$B,A1930,Anlagenbewegungsdaten!D:D)),3)</f>
        <v>0</v>
      </c>
      <c r="J1930" s="333" t="s">
        <v>5179</v>
      </c>
      <c r="K1930" s="333" t="s">
        <v>5193</v>
      </c>
      <c r="L1930" s="510">
        <v>14.14</v>
      </c>
      <c r="M1930" s="330">
        <f>ROUND(SUMIF(Anlagenbewegungsdaten_AV!B:B,A1930,Anlagenbewegungsdaten_AV!C:C),3)</f>
        <v>0</v>
      </c>
      <c r="N1930" s="328">
        <f>IF(ISBLANK(L1930),ROUND(SUMIF(Anlagenbewegungsdaten_AV!B:B,A1930,Anlagenbewegungsdaten_AV!D:D),2),ROUND(M1930*L1930%,2))</f>
        <v>0</v>
      </c>
      <c r="O1930" s="328">
        <f>ROUND(N1930-SUMIF(Anlagenbewegungsdaten_AV!B:B,A1930,Anlagenbewegungsdaten_AV!D:D),3)</f>
        <v>0</v>
      </c>
    </row>
    <row r="1931" spans="1:15" ht="15" customHeight="1" x14ac:dyDescent="0.25">
      <c r="A1931" s="268" t="s">
        <v>2322</v>
      </c>
      <c r="B1931" s="175" t="s">
        <v>2108</v>
      </c>
      <c r="C1931" s="175" t="s">
        <v>4046</v>
      </c>
      <c r="D1931" s="176" t="s">
        <v>12</v>
      </c>
      <c r="E1931" s="175" t="s">
        <v>2486</v>
      </c>
      <c r="F1931" s="291">
        <v>19.670000000000002</v>
      </c>
      <c r="G1931" s="331">
        <f>ROUND(SUMIF(Anlagenbewegungsdaten!B:B,A1931,Anlagenbewegungsdaten!C:C),3)</f>
        <v>0</v>
      </c>
      <c r="H1931" s="332">
        <f>IF(ISBLANK(F1931),ROUND(SUMIF(Anlagenbewegungsdaten!B:B,A1931,Anlagenbewegungsdaten!D:D),2),ROUND(G1931*F1931%,2))</f>
        <v>0</v>
      </c>
      <c r="I1931" s="332">
        <f>ROUND((H1931-SUMIF(Anlagenbewegungsdaten!$B:$B,A1931,Anlagenbewegungsdaten!D:D)),3)</f>
        <v>0</v>
      </c>
      <c r="J1931" s="333" t="s">
        <v>5179</v>
      </c>
      <c r="K1931" s="333" t="s">
        <v>5193</v>
      </c>
      <c r="L1931" s="510">
        <v>15.74</v>
      </c>
      <c r="M1931" s="330">
        <f>ROUND(SUMIF(Anlagenbewegungsdaten_AV!B:B,A1931,Anlagenbewegungsdaten_AV!C:C),3)</f>
        <v>0</v>
      </c>
      <c r="N1931" s="328">
        <f>IF(ISBLANK(L1931),ROUND(SUMIF(Anlagenbewegungsdaten_AV!B:B,A1931,Anlagenbewegungsdaten_AV!D:D),2),ROUND(M1931*L1931%,2))</f>
        <v>0</v>
      </c>
      <c r="O1931" s="328">
        <f>ROUND(N1931-SUMIF(Anlagenbewegungsdaten_AV!B:B,A1931,Anlagenbewegungsdaten_AV!D:D),3)</f>
        <v>0</v>
      </c>
    </row>
    <row r="1932" spans="1:15" ht="15" customHeight="1" x14ac:dyDescent="0.25">
      <c r="A1932" s="261" t="s">
        <v>2362</v>
      </c>
      <c r="B1932" s="171" t="s">
        <v>2108</v>
      </c>
      <c r="C1932" s="172" t="s">
        <v>4046</v>
      </c>
      <c r="D1932" s="172" t="s">
        <v>14</v>
      </c>
      <c r="E1932" s="172" t="s">
        <v>1560</v>
      </c>
      <c r="F1932" s="287">
        <v>20.67</v>
      </c>
      <c r="G1932" s="331">
        <f>ROUND(SUMIF(Anlagenbewegungsdaten!B:B,A1932,Anlagenbewegungsdaten!C:C),3)</f>
        <v>0</v>
      </c>
      <c r="H1932" s="332">
        <f>IF(ISBLANK(F1932),ROUND(SUMIF(Anlagenbewegungsdaten!B:B,A1932,Anlagenbewegungsdaten!D:D),2),ROUND(G1932*F1932%,2))</f>
        <v>0</v>
      </c>
      <c r="I1932" s="332">
        <f>ROUND((H1932-SUMIF(Anlagenbewegungsdaten!$B:$B,A1932,Anlagenbewegungsdaten!D:D)),3)</f>
        <v>0</v>
      </c>
      <c r="J1932" s="333" t="s">
        <v>5179</v>
      </c>
      <c r="K1932" s="333" t="s">
        <v>5193</v>
      </c>
      <c r="L1932" s="510">
        <v>16.54</v>
      </c>
      <c r="M1932" s="330">
        <f>ROUND(SUMIF(Anlagenbewegungsdaten_AV!B:B,A1932,Anlagenbewegungsdaten_AV!C:C),3)</f>
        <v>0</v>
      </c>
      <c r="N1932" s="328">
        <f>IF(ISBLANK(L1932),ROUND(SUMIF(Anlagenbewegungsdaten_AV!B:B,A1932,Anlagenbewegungsdaten_AV!D:D),2),ROUND(M1932*L1932%,2))</f>
        <v>0</v>
      </c>
      <c r="O1932" s="328">
        <f>ROUND(N1932-SUMIF(Anlagenbewegungsdaten_AV!B:B,A1932,Anlagenbewegungsdaten_AV!D:D),3)</f>
        <v>0</v>
      </c>
    </row>
    <row r="1933" spans="1:15" ht="15" customHeight="1" x14ac:dyDescent="0.25">
      <c r="A1933" s="261" t="s">
        <v>2363</v>
      </c>
      <c r="B1933" s="171" t="s">
        <v>2108</v>
      </c>
      <c r="C1933" s="171" t="s">
        <v>4046</v>
      </c>
      <c r="D1933" s="172" t="s">
        <v>16</v>
      </c>
      <c r="E1933" s="171" t="s">
        <v>1563</v>
      </c>
      <c r="F1933" s="287">
        <v>20.67</v>
      </c>
      <c r="G1933" s="331">
        <f>ROUND(SUMIF(Anlagenbewegungsdaten!B:B,A1933,Anlagenbewegungsdaten!C:C),3)</f>
        <v>0</v>
      </c>
      <c r="H1933" s="332">
        <f>IF(ISBLANK(F1933),ROUND(SUMIF(Anlagenbewegungsdaten!B:B,A1933,Anlagenbewegungsdaten!D:D),2),ROUND(G1933*F1933%,2))</f>
        <v>0</v>
      </c>
      <c r="I1933" s="332">
        <f>ROUND((H1933-SUMIF(Anlagenbewegungsdaten!$B:$B,A1933,Anlagenbewegungsdaten!D:D)),3)</f>
        <v>0</v>
      </c>
      <c r="J1933" s="333" t="s">
        <v>5179</v>
      </c>
      <c r="K1933" s="333" t="s">
        <v>5193</v>
      </c>
      <c r="L1933" s="510">
        <v>16.54</v>
      </c>
      <c r="M1933" s="330">
        <f>ROUND(SUMIF(Anlagenbewegungsdaten_AV!B:B,A1933,Anlagenbewegungsdaten_AV!C:C),3)</f>
        <v>0</v>
      </c>
      <c r="N1933" s="328">
        <f>IF(ISBLANK(L1933),ROUND(SUMIF(Anlagenbewegungsdaten_AV!B:B,A1933,Anlagenbewegungsdaten_AV!D:D),2),ROUND(M1933*L1933%,2))</f>
        <v>0</v>
      </c>
      <c r="O1933" s="328">
        <f>ROUND(N1933-SUMIF(Anlagenbewegungsdaten_AV!B:B,A1933,Anlagenbewegungsdaten_AV!D:D),3)</f>
        <v>0</v>
      </c>
    </row>
    <row r="1934" spans="1:15" ht="15" customHeight="1" x14ac:dyDescent="0.25">
      <c r="A1934" s="261" t="s">
        <v>2901</v>
      </c>
      <c r="B1934" s="171" t="s">
        <v>2108</v>
      </c>
      <c r="C1934" s="171" t="s">
        <v>4046</v>
      </c>
      <c r="D1934" s="172" t="s">
        <v>2696</v>
      </c>
      <c r="E1934" s="172" t="s">
        <v>2576</v>
      </c>
      <c r="F1934" s="287">
        <v>20.64</v>
      </c>
      <c r="G1934" s="331">
        <f>ROUND(SUMIF(Anlagenbewegungsdaten!B:B,A1934,Anlagenbewegungsdaten!C:C),3)</f>
        <v>0</v>
      </c>
      <c r="H1934" s="332">
        <f>IF(ISBLANK(F1934),ROUND(SUMIF(Anlagenbewegungsdaten!B:B,A1934,Anlagenbewegungsdaten!D:D),2),ROUND(G1934*F1934%,2))</f>
        <v>0</v>
      </c>
      <c r="I1934" s="332">
        <f>ROUND((H1934-SUMIF(Anlagenbewegungsdaten!$B:$B,A1934,Anlagenbewegungsdaten!D:D)),3)</f>
        <v>0</v>
      </c>
      <c r="J1934" s="333" t="s">
        <v>5179</v>
      </c>
      <c r="K1934" s="333" t="s">
        <v>5193</v>
      </c>
      <c r="L1934" s="510">
        <v>16.510000000000002</v>
      </c>
      <c r="M1934" s="330">
        <f>ROUND(SUMIF(Anlagenbewegungsdaten_AV!B:B,A1934,Anlagenbewegungsdaten_AV!C:C),3)</f>
        <v>0</v>
      </c>
      <c r="N1934" s="328">
        <f>IF(ISBLANK(L1934),ROUND(SUMIF(Anlagenbewegungsdaten_AV!B:B,A1934,Anlagenbewegungsdaten_AV!D:D),2),ROUND(M1934*L1934%,2))</f>
        <v>0</v>
      </c>
      <c r="O1934" s="328">
        <f>ROUND(N1934-SUMIF(Anlagenbewegungsdaten_AV!B:B,A1934,Anlagenbewegungsdaten_AV!D:D),3)</f>
        <v>0</v>
      </c>
    </row>
    <row r="1935" spans="1:15" ht="15" customHeight="1" x14ac:dyDescent="0.25">
      <c r="A1935" s="261" t="s">
        <v>3645</v>
      </c>
      <c r="B1935" s="171" t="s">
        <v>2108</v>
      </c>
      <c r="C1935" s="171" t="s">
        <v>4046</v>
      </c>
      <c r="D1935" s="172" t="s">
        <v>3440</v>
      </c>
      <c r="E1935" s="172" t="s">
        <v>3320</v>
      </c>
      <c r="F1935" s="287">
        <v>20.61</v>
      </c>
      <c r="G1935" s="331">
        <f>ROUND(SUMIF(Anlagenbewegungsdaten!B:B,A1935,Anlagenbewegungsdaten!C:C),3)</f>
        <v>0</v>
      </c>
      <c r="H1935" s="332">
        <f>IF(ISBLANK(F1935),ROUND(SUMIF(Anlagenbewegungsdaten!B:B,A1935,Anlagenbewegungsdaten!D:D),2),ROUND(G1935*F1935%,2))</f>
        <v>0</v>
      </c>
      <c r="I1935" s="332">
        <f>ROUND((H1935-SUMIF(Anlagenbewegungsdaten!$B:$B,A1935,Anlagenbewegungsdaten!D:D)),3)</f>
        <v>0</v>
      </c>
      <c r="J1935" s="333" t="s">
        <v>5179</v>
      </c>
      <c r="K1935" s="333" t="s">
        <v>5193</v>
      </c>
      <c r="L1935" s="510">
        <v>16.489999999999998</v>
      </c>
      <c r="M1935" s="330">
        <f>ROUND(SUMIF(Anlagenbewegungsdaten_AV!B:B,A1935,Anlagenbewegungsdaten_AV!C:C),3)</f>
        <v>0</v>
      </c>
      <c r="N1935" s="328">
        <f>IF(ISBLANK(L1935),ROUND(SUMIF(Anlagenbewegungsdaten_AV!B:B,A1935,Anlagenbewegungsdaten_AV!D:D),2),ROUND(M1935*L1935%,2))</f>
        <v>0</v>
      </c>
      <c r="O1935" s="328">
        <f>ROUND(N1935-SUMIF(Anlagenbewegungsdaten_AV!B:B,A1935,Anlagenbewegungsdaten_AV!D:D),3)</f>
        <v>0</v>
      </c>
    </row>
    <row r="1936" spans="1:15" ht="15" customHeight="1" x14ac:dyDescent="0.25">
      <c r="A1936" s="273" t="s">
        <v>4421</v>
      </c>
      <c r="B1936" s="192" t="s">
        <v>2108</v>
      </c>
      <c r="C1936" s="192" t="s">
        <v>4046</v>
      </c>
      <c r="D1936" s="191" t="s">
        <v>4214</v>
      </c>
      <c r="E1936" s="191" t="s">
        <v>4093</v>
      </c>
      <c r="F1936" s="288">
        <v>20.58</v>
      </c>
      <c r="G1936" s="331">
        <f>ROUND(SUMIF(Anlagenbewegungsdaten!B:B,A1936,Anlagenbewegungsdaten!C:C),3)</f>
        <v>0</v>
      </c>
      <c r="H1936" s="332">
        <f>IF(ISBLANK(F1936),ROUND(SUMIF(Anlagenbewegungsdaten!B:B,A1936,Anlagenbewegungsdaten!D:D),2),ROUND(G1936*F1936%,2))</f>
        <v>0</v>
      </c>
      <c r="I1936" s="332">
        <f>ROUND((H1936-SUMIF(Anlagenbewegungsdaten!$B:$B,A1936,Anlagenbewegungsdaten!D:D)),3)</f>
        <v>0</v>
      </c>
      <c r="J1936" s="333" t="s">
        <v>5179</v>
      </c>
      <c r="K1936" s="333" t="s">
        <v>5193</v>
      </c>
      <c r="L1936" s="510">
        <v>16.46</v>
      </c>
      <c r="M1936" s="330">
        <f>ROUND(SUMIF(Anlagenbewegungsdaten_AV!B:B,A1936,Anlagenbewegungsdaten_AV!C:C),3)</f>
        <v>0</v>
      </c>
      <c r="N1936" s="328">
        <f>IF(ISBLANK(L1936),ROUND(SUMIF(Anlagenbewegungsdaten_AV!B:B,A1936,Anlagenbewegungsdaten_AV!D:D),2),ROUND(M1936*L1936%,2))</f>
        <v>0</v>
      </c>
      <c r="O1936" s="328">
        <f>ROUND(N1936-SUMIF(Anlagenbewegungsdaten_AV!B:B,A1936,Anlagenbewegungsdaten_AV!D:D),3)</f>
        <v>0</v>
      </c>
    </row>
    <row r="1937" spans="1:15" ht="15" customHeight="1" x14ac:dyDescent="0.25">
      <c r="A1937" s="261" t="s">
        <v>2364</v>
      </c>
      <c r="B1937" s="171" t="s">
        <v>2108</v>
      </c>
      <c r="C1937" s="171" t="s">
        <v>4046</v>
      </c>
      <c r="D1937" s="172" t="s">
        <v>18</v>
      </c>
      <c r="E1937" s="171" t="s">
        <v>2483</v>
      </c>
      <c r="F1937" s="287">
        <v>18.670000000000002</v>
      </c>
      <c r="G1937" s="331">
        <f>ROUND(SUMIF(Anlagenbewegungsdaten!B:B,A1937,Anlagenbewegungsdaten!C:C),3)</f>
        <v>0</v>
      </c>
      <c r="H1937" s="332">
        <f>IF(ISBLANK(F1937),ROUND(SUMIF(Anlagenbewegungsdaten!B:B,A1937,Anlagenbewegungsdaten!D:D),2),ROUND(G1937*F1937%,2))</f>
        <v>0</v>
      </c>
      <c r="I1937" s="332">
        <f>ROUND((H1937-SUMIF(Anlagenbewegungsdaten!$B:$B,A1937,Anlagenbewegungsdaten!D:D)),3)</f>
        <v>0</v>
      </c>
      <c r="J1937" s="333" t="s">
        <v>5179</v>
      </c>
      <c r="K1937" s="333" t="s">
        <v>5193</v>
      </c>
      <c r="L1937" s="510">
        <v>14.94</v>
      </c>
      <c r="M1937" s="330">
        <f>ROUND(SUMIF(Anlagenbewegungsdaten_AV!B:B,A1937,Anlagenbewegungsdaten_AV!C:C),3)</f>
        <v>0</v>
      </c>
      <c r="N1937" s="328">
        <f>IF(ISBLANK(L1937),ROUND(SUMIF(Anlagenbewegungsdaten_AV!B:B,A1937,Anlagenbewegungsdaten_AV!D:D),2),ROUND(M1937*L1937%,2))</f>
        <v>0</v>
      </c>
      <c r="O1937" s="328">
        <f>ROUND(N1937-SUMIF(Anlagenbewegungsdaten_AV!B:B,A1937,Anlagenbewegungsdaten_AV!D:D),3)</f>
        <v>0</v>
      </c>
    </row>
    <row r="1938" spans="1:15" ht="15" customHeight="1" x14ac:dyDescent="0.25">
      <c r="A1938" s="261" t="s">
        <v>2365</v>
      </c>
      <c r="B1938" s="171" t="s">
        <v>2108</v>
      </c>
      <c r="C1938" s="171" t="s">
        <v>4046</v>
      </c>
      <c r="D1938" s="172" t="s">
        <v>20</v>
      </c>
      <c r="E1938" s="171" t="s">
        <v>2486</v>
      </c>
      <c r="F1938" s="287">
        <v>20.67</v>
      </c>
      <c r="G1938" s="331">
        <f>ROUND(SUMIF(Anlagenbewegungsdaten!B:B,A1938,Anlagenbewegungsdaten!C:C),3)</f>
        <v>0</v>
      </c>
      <c r="H1938" s="332">
        <f>IF(ISBLANK(F1938),ROUND(SUMIF(Anlagenbewegungsdaten!B:B,A1938,Anlagenbewegungsdaten!D:D),2),ROUND(G1938*F1938%,2))</f>
        <v>0</v>
      </c>
      <c r="I1938" s="332">
        <f>ROUND((H1938-SUMIF(Anlagenbewegungsdaten!$B:$B,A1938,Anlagenbewegungsdaten!D:D)),3)</f>
        <v>0</v>
      </c>
      <c r="J1938" s="333" t="s">
        <v>5179</v>
      </c>
      <c r="K1938" s="333" t="s">
        <v>5193</v>
      </c>
      <c r="L1938" s="510">
        <v>16.54</v>
      </c>
      <c r="M1938" s="330">
        <f>ROUND(SUMIF(Anlagenbewegungsdaten_AV!B:B,A1938,Anlagenbewegungsdaten_AV!C:C),3)</f>
        <v>0</v>
      </c>
      <c r="N1938" s="328">
        <f>IF(ISBLANK(L1938),ROUND(SUMIF(Anlagenbewegungsdaten_AV!B:B,A1938,Anlagenbewegungsdaten_AV!D:D),2),ROUND(M1938*L1938%,2))</f>
        <v>0</v>
      </c>
      <c r="O1938" s="328">
        <f>ROUND(N1938-SUMIF(Anlagenbewegungsdaten_AV!B:B,A1938,Anlagenbewegungsdaten_AV!D:D),3)</f>
        <v>0</v>
      </c>
    </row>
    <row r="1939" spans="1:15" ht="15" customHeight="1" x14ac:dyDescent="0.25">
      <c r="A1939" s="261" t="s">
        <v>2366</v>
      </c>
      <c r="B1939" s="171" t="s">
        <v>2108</v>
      </c>
      <c r="C1939" s="172" t="s">
        <v>4046</v>
      </c>
      <c r="D1939" s="172" t="s">
        <v>22</v>
      </c>
      <c r="E1939" s="172" t="s">
        <v>1560</v>
      </c>
      <c r="F1939" s="287">
        <v>21.67</v>
      </c>
      <c r="G1939" s="331">
        <f>ROUND(SUMIF(Anlagenbewegungsdaten!B:B,A1939,Anlagenbewegungsdaten!C:C),3)</f>
        <v>0</v>
      </c>
      <c r="H1939" s="332">
        <f>IF(ISBLANK(F1939),ROUND(SUMIF(Anlagenbewegungsdaten!B:B,A1939,Anlagenbewegungsdaten!D:D),2),ROUND(G1939*F1939%,2))</f>
        <v>0</v>
      </c>
      <c r="I1939" s="332">
        <f>ROUND((H1939-SUMIF(Anlagenbewegungsdaten!$B:$B,A1939,Anlagenbewegungsdaten!D:D)),3)</f>
        <v>0</v>
      </c>
      <c r="J1939" s="333" t="s">
        <v>5179</v>
      </c>
      <c r="K1939" s="333" t="s">
        <v>5193</v>
      </c>
      <c r="L1939" s="510">
        <v>17.34</v>
      </c>
      <c r="M1939" s="330">
        <f>ROUND(SUMIF(Anlagenbewegungsdaten_AV!B:B,A1939,Anlagenbewegungsdaten_AV!C:C),3)</f>
        <v>0</v>
      </c>
      <c r="N1939" s="328">
        <f>IF(ISBLANK(L1939),ROUND(SUMIF(Anlagenbewegungsdaten_AV!B:B,A1939,Anlagenbewegungsdaten_AV!D:D),2),ROUND(M1939*L1939%,2))</f>
        <v>0</v>
      </c>
      <c r="O1939" s="328">
        <f>ROUND(N1939-SUMIF(Anlagenbewegungsdaten_AV!B:B,A1939,Anlagenbewegungsdaten_AV!D:D),3)</f>
        <v>0</v>
      </c>
    </row>
    <row r="1940" spans="1:15" ht="15" customHeight="1" x14ac:dyDescent="0.25">
      <c r="A1940" s="261" t="s">
        <v>2367</v>
      </c>
      <c r="B1940" s="171" t="s">
        <v>2108</v>
      </c>
      <c r="C1940" s="171" t="s">
        <v>4046</v>
      </c>
      <c r="D1940" s="172" t="s">
        <v>24</v>
      </c>
      <c r="E1940" s="171" t="s">
        <v>1563</v>
      </c>
      <c r="F1940" s="287">
        <v>21.67</v>
      </c>
      <c r="G1940" s="331">
        <f>ROUND(SUMIF(Anlagenbewegungsdaten!B:B,A1940,Anlagenbewegungsdaten!C:C),3)</f>
        <v>0</v>
      </c>
      <c r="H1940" s="332">
        <f>IF(ISBLANK(F1940),ROUND(SUMIF(Anlagenbewegungsdaten!B:B,A1940,Anlagenbewegungsdaten!D:D),2),ROUND(G1940*F1940%,2))</f>
        <v>0</v>
      </c>
      <c r="I1940" s="332">
        <f>ROUND((H1940-SUMIF(Anlagenbewegungsdaten!$B:$B,A1940,Anlagenbewegungsdaten!D:D)),3)</f>
        <v>0</v>
      </c>
      <c r="J1940" s="333" t="s">
        <v>5179</v>
      </c>
      <c r="K1940" s="333" t="s">
        <v>5193</v>
      </c>
      <c r="L1940" s="510">
        <v>17.34</v>
      </c>
      <c r="M1940" s="330">
        <f>ROUND(SUMIF(Anlagenbewegungsdaten_AV!B:B,A1940,Anlagenbewegungsdaten_AV!C:C),3)</f>
        <v>0</v>
      </c>
      <c r="N1940" s="328">
        <f>IF(ISBLANK(L1940),ROUND(SUMIF(Anlagenbewegungsdaten_AV!B:B,A1940,Anlagenbewegungsdaten_AV!D:D),2),ROUND(M1940*L1940%,2))</f>
        <v>0</v>
      </c>
      <c r="O1940" s="328">
        <f>ROUND(N1940-SUMIF(Anlagenbewegungsdaten_AV!B:B,A1940,Anlagenbewegungsdaten_AV!D:D),3)</f>
        <v>0</v>
      </c>
    </row>
    <row r="1941" spans="1:15" ht="15" customHeight="1" x14ac:dyDescent="0.25">
      <c r="A1941" s="261" t="s">
        <v>2902</v>
      </c>
      <c r="B1941" s="171" t="s">
        <v>2108</v>
      </c>
      <c r="C1941" s="171" t="s">
        <v>4046</v>
      </c>
      <c r="D1941" s="172" t="s">
        <v>2698</v>
      </c>
      <c r="E1941" s="172" t="s">
        <v>2576</v>
      </c>
      <c r="F1941" s="287">
        <v>21.64</v>
      </c>
      <c r="G1941" s="331">
        <f>ROUND(SUMIF(Anlagenbewegungsdaten!B:B,A1941,Anlagenbewegungsdaten!C:C),3)</f>
        <v>0</v>
      </c>
      <c r="H1941" s="332">
        <f>IF(ISBLANK(F1941),ROUND(SUMIF(Anlagenbewegungsdaten!B:B,A1941,Anlagenbewegungsdaten!D:D),2),ROUND(G1941*F1941%,2))</f>
        <v>0</v>
      </c>
      <c r="I1941" s="332">
        <f>ROUND((H1941-SUMIF(Anlagenbewegungsdaten!$B:$B,A1941,Anlagenbewegungsdaten!D:D)),3)</f>
        <v>0</v>
      </c>
      <c r="J1941" s="333" t="s">
        <v>5179</v>
      </c>
      <c r="K1941" s="333" t="s">
        <v>5193</v>
      </c>
      <c r="L1941" s="510">
        <v>17.309999999999999</v>
      </c>
      <c r="M1941" s="330">
        <f>ROUND(SUMIF(Anlagenbewegungsdaten_AV!B:B,A1941,Anlagenbewegungsdaten_AV!C:C),3)</f>
        <v>0</v>
      </c>
      <c r="N1941" s="328">
        <f>IF(ISBLANK(L1941),ROUND(SUMIF(Anlagenbewegungsdaten_AV!B:B,A1941,Anlagenbewegungsdaten_AV!D:D),2),ROUND(M1941*L1941%,2))</f>
        <v>0</v>
      </c>
      <c r="O1941" s="328">
        <f>ROUND(N1941-SUMIF(Anlagenbewegungsdaten_AV!B:B,A1941,Anlagenbewegungsdaten_AV!D:D),3)</f>
        <v>0</v>
      </c>
    </row>
    <row r="1942" spans="1:15" ht="15" customHeight="1" x14ac:dyDescent="0.25">
      <c r="A1942" s="261" t="s">
        <v>3646</v>
      </c>
      <c r="B1942" s="171" t="s">
        <v>2108</v>
      </c>
      <c r="C1942" s="171" t="s">
        <v>4046</v>
      </c>
      <c r="D1942" s="172" t="s">
        <v>3442</v>
      </c>
      <c r="E1942" s="172" t="s">
        <v>3320</v>
      </c>
      <c r="F1942" s="287">
        <v>21.61</v>
      </c>
      <c r="G1942" s="331">
        <f>ROUND(SUMIF(Anlagenbewegungsdaten!B:B,A1942,Anlagenbewegungsdaten!C:C),3)</f>
        <v>0</v>
      </c>
      <c r="H1942" s="332">
        <f>IF(ISBLANK(F1942),ROUND(SUMIF(Anlagenbewegungsdaten!B:B,A1942,Anlagenbewegungsdaten!D:D),2),ROUND(G1942*F1942%,2))</f>
        <v>0</v>
      </c>
      <c r="I1942" s="332">
        <f>ROUND((H1942-SUMIF(Anlagenbewegungsdaten!$B:$B,A1942,Anlagenbewegungsdaten!D:D)),3)</f>
        <v>0</v>
      </c>
      <c r="J1942" s="333" t="s">
        <v>5179</v>
      </c>
      <c r="K1942" s="333" t="s">
        <v>5193</v>
      </c>
      <c r="L1942" s="510">
        <v>17.29</v>
      </c>
      <c r="M1942" s="330">
        <f>ROUND(SUMIF(Anlagenbewegungsdaten_AV!B:B,A1942,Anlagenbewegungsdaten_AV!C:C),3)</f>
        <v>0</v>
      </c>
      <c r="N1942" s="328">
        <f>IF(ISBLANK(L1942),ROUND(SUMIF(Anlagenbewegungsdaten_AV!B:B,A1942,Anlagenbewegungsdaten_AV!D:D),2),ROUND(M1942*L1942%,2))</f>
        <v>0</v>
      </c>
      <c r="O1942" s="328">
        <f>ROUND(N1942-SUMIF(Anlagenbewegungsdaten_AV!B:B,A1942,Anlagenbewegungsdaten_AV!D:D),3)</f>
        <v>0</v>
      </c>
    </row>
    <row r="1943" spans="1:15" ht="15" customHeight="1" x14ac:dyDescent="0.25">
      <c r="A1943" s="273" t="s">
        <v>4422</v>
      </c>
      <c r="B1943" s="192" t="s">
        <v>2108</v>
      </c>
      <c r="C1943" s="192" t="s">
        <v>4046</v>
      </c>
      <c r="D1943" s="191" t="s">
        <v>4216</v>
      </c>
      <c r="E1943" s="191" t="s">
        <v>4093</v>
      </c>
      <c r="F1943" s="288">
        <v>21.58</v>
      </c>
      <c r="G1943" s="331">
        <f>ROUND(SUMIF(Anlagenbewegungsdaten!B:B,A1943,Anlagenbewegungsdaten!C:C),3)</f>
        <v>0</v>
      </c>
      <c r="H1943" s="332">
        <f>IF(ISBLANK(F1943),ROUND(SUMIF(Anlagenbewegungsdaten!B:B,A1943,Anlagenbewegungsdaten!D:D),2),ROUND(G1943*F1943%,2))</f>
        <v>0</v>
      </c>
      <c r="I1943" s="332">
        <f>ROUND((H1943-SUMIF(Anlagenbewegungsdaten!$B:$B,A1943,Anlagenbewegungsdaten!D:D)),3)</f>
        <v>0</v>
      </c>
      <c r="J1943" s="333" t="s">
        <v>5179</v>
      </c>
      <c r="K1943" s="333" t="s">
        <v>5193</v>
      </c>
      <c r="L1943" s="510">
        <v>17.260000000000002</v>
      </c>
      <c r="M1943" s="330">
        <f>ROUND(SUMIF(Anlagenbewegungsdaten_AV!B:B,A1943,Anlagenbewegungsdaten_AV!C:C),3)</f>
        <v>0</v>
      </c>
      <c r="N1943" s="328">
        <f>IF(ISBLANK(L1943),ROUND(SUMIF(Anlagenbewegungsdaten_AV!B:B,A1943,Anlagenbewegungsdaten_AV!D:D),2),ROUND(M1943*L1943%,2))</f>
        <v>0</v>
      </c>
      <c r="O1943" s="328">
        <f>ROUND(N1943-SUMIF(Anlagenbewegungsdaten_AV!B:B,A1943,Anlagenbewegungsdaten_AV!D:D),3)</f>
        <v>0</v>
      </c>
    </row>
    <row r="1944" spans="1:15" ht="15" customHeight="1" x14ac:dyDescent="0.25">
      <c r="A1944" s="261" t="s">
        <v>2368</v>
      </c>
      <c r="B1944" s="172" t="s">
        <v>2108</v>
      </c>
      <c r="C1944" s="172" t="s">
        <v>4046</v>
      </c>
      <c r="D1944" s="172" t="s">
        <v>1583</v>
      </c>
      <c r="E1944" s="172" t="s">
        <v>2483</v>
      </c>
      <c r="F1944" s="287">
        <v>18.670000000000002</v>
      </c>
      <c r="G1944" s="331">
        <f>ROUND(SUMIF(Anlagenbewegungsdaten!B:B,A1944,Anlagenbewegungsdaten!C:C),3)</f>
        <v>0</v>
      </c>
      <c r="H1944" s="332">
        <f>IF(ISBLANK(F1944),ROUND(SUMIF(Anlagenbewegungsdaten!B:B,A1944,Anlagenbewegungsdaten!D:D),2),ROUND(G1944*F1944%,2))</f>
        <v>0</v>
      </c>
      <c r="I1944" s="332">
        <f>ROUND((H1944-SUMIF(Anlagenbewegungsdaten!$B:$B,A1944,Anlagenbewegungsdaten!D:D)),3)</f>
        <v>0</v>
      </c>
      <c r="J1944" s="333" t="s">
        <v>5179</v>
      </c>
      <c r="K1944" s="333" t="s">
        <v>5193</v>
      </c>
      <c r="L1944" s="510">
        <v>14.94</v>
      </c>
      <c r="M1944" s="330">
        <f>ROUND(SUMIF(Anlagenbewegungsdaten_AV!B:B,A1944,Anlagenbewegungsdaten_AV!C:C),3)</f>
        <v>0</v>
      </c>
      <c r="N1944" s="328">
        <f>IF(ISBLANK(L1944),ROUND(SUMIF(Anlagenbewegungsdaten_AV!B:B,A1944,Anlagenbewegungsdaten_AV!D:D),2),ROUND(M1944*L1944%,2))</f>
        <v>0</v>
      </c>
      <c r="O1944" s="328">
        <f>ROUND(N1944-SUMIF(Anlagenbewegungsdaten_AV!B:B,A1944,Anlagenbewegungsdaten_AV!D:D),3)</f>
        <v>0</v>
      </c>
    </row>
    <row r="1945" spans="1:15" ht="15" customHeight="1" x14ac:dyDescent="0.25">
      <c r="A1945" s="261" t="s">
        <v>2369</v>
      </c>
      <c r="B1945" s="172" t="s">
        <v>2108</v>
      </c>
      <c r="C1945" s="172" t="s">
        <v>4046</v>
      </c>
      <c r="D1945" s="172" t="s">
        <v>27</v>
      </c>
      <c r="E1945" s="172" t="s">
        <v>2486</v>
      </c>
      <c r="F1945" s="287">
        <v>20.67</v>
      </c>
      <c r="G1945" s="331">
        <f>ROUND(SUMIF(Anlagenbewegungsdaten!B:B,A1945,Anlagenbewegungsdaten!C:C),3)</f>
        <v>0</v>
      </c>
      <c r="H1945" s="332">
        <f>IF(ISBLANK(F1945),ROUND(SUMIF(Anlagenbewegungsdaten!B:B,A1945,Anlagenbewegungsdaten!D:D),2),ROUND(G1945*F1945%,2))</f>
        <v>0</v>
      </c>
      <c r="I1945" s="332">
        <f>ROUND((H1945-SUMIF(Anlagenbewegungsdaten!$B:$B,A1945,Anlagenbewegungsdaten!D:D)),3)</f>
        <v>0</v>
      </c>
      <c r="J1945" s="333" t="s">
        <v>5179</v>
      </c>
      <c r="K1945" s="333" t="s">
        <v>5193</v>
      </c>
      <c r="L1945" s="510">
        <v>16.54</v>
      </c>
      <c r="M1945" s="330">
        <f>ROUND(SUMIF(Anlagenbewegungsdaten_AV!B:B,A1945,Anlagenbewegungsdaten_AV!C:C),3)</f>
        <v>0</v>
      </c>
      <c r="N1945" s="328">
        <f>IF(ISBLANK(L1945),ROUND(SUMIF(Anlagenbewegungsdaten_AV!B:B,A1945,Anlagenbewegungsdaten_AV!D:D),2),ROUND(M1945*L1945%,2))</f>
        <v>0</v>
      </c>
      <c r="O1945" s="328">
        <f>ROUND(N1945-SUMIF(Anlagenbewegungsdaten_AV!B:B,A1945,Anlagenbewegungsdaten_AV!D:D),3)</f>
        <v>0</v>
      </c>
    </row>
    <row r="1946" spans="1:15" ht="15" customHeight="1" x14ac:dyDescent="0.25">
      <c r="A1946" s="261" t="s">
        <v>2370</v>
      </c>
      <c r="B1946" s="172" t="s">
        <v>2108</v>
      </c>
      <c r="C1946" s="172" t="s">
        <v>4046</v>
      </c>
      <c r="D1946" s="172" t="s">
        <v>1585</v>
      </c>
      <c r="E1946" s="172" t="s">
        <v>1560</v>
      </c>
      <c r="F1946" s="287">
        <v>21.67</v>
      </c>
      <c r="G1946" s="331">
        <f>ROUND(SUMIF(Anlagenbewegungsdaten!B:B,A1946,Anlagenbewegungsdaten!C:C),3)</f>
        <v>0</v>
      </c>
      <c r="H1946" s="332">
        <f>IF(ISBLANK(F1946),ROUND(SUMIF(Anlagenbewegungsdaten!B:B,A1946,Anlagenbewegungsdaten!D:D),2),ROUND(G1946*F1946%,2))</f>
        <v>0</v>
      </c>
      <c r="I1946" s="332">
        <f>ROUND((H1946-SUMIF(Anlagenbewegungsdaten!$B:$B,A1946,Anlagenbewegungsdaten!D:D)),3)</f>
        <v>0</v>
      </c>
      <c r="J1946" s="333" t="s">
        <v>5179</v>
      </c>
      <c r="K1946" s="333" t="s">
        <v>5193</v>
      </c>
      <c r="L1946" s="510">
        <v>17.34</v>
      </c>
      <c r="M1946" s="330">
        <f>ROUND(SUMIF(Anlagenbewegungsdaten_AV!B:B,A1946,Anlagenbewegungsdaten_AV!C:C),3)</f>
        <v>0</v>
      </c>
      <c r="N1946" s="328">
        <f>IF(ISBLANK(L1946),ROUND(SUMIF(Anlagenbewegungsdaten_AV!B:B,A1946,Anlagenbewegungsdaten_AV!D:D),2),ROUND(M1946*L1946%,2))</f>
        <v>0</v>
      </c>
      <c r="O1946" s="328">
        <f>ROUND(N1946-SUMIF(Anlagenbewegungsdaten_AV!B:B,A1946,Anlagenbewegungsdaten_AV!D:D),3)</f>
        <v>0</v>
      </c>
    </row>
    <row r="1947" spans="1:15" ht="15" customHeight="1" x14ac:dyDescent="0.25">
      <c r="A1947" s="261" t="s">
        <v>2371</v>
      </c>
      <c r="B1947" s="172" t="s">
        <v>2108</v>
      </c>
      <c r="C1947" s="172" t="s">
        <v>4046</v>
      </c>
      <c r="D1947" s="172" t="s">
        <v>1587</v>
      </c>
      <c r="E1947" s="172" t="s">
        <v>1563</v>
      </c>
      <c r="F1947" s="287">
        <v>21.67</v>
      </c>
      <c r="G1947" s="331">
        <f>ROUND(SUMIF(Anlagenbewegungsdaten!B:B,A1947,Anlagenbewegungsdaten!C:C),3)</f>
        <v>0</v>
      </c>
      <c r="H1947" s="332">
        <f>IF(ISBLANK(F1947),ROUND(SUMIF(Anlagenbewegungsdaten!B:B,A1947,Anlagenbewegungsdaten!D:D),2),ROUND(G1947*F1947%,2))</f>
        <v>0</v>
      </c>
      <c r="I1947" s="332">
        <f>ROUND((H1947-SUMIF(Anlagenbewegungsdaten!$B:$B,A1947,Anlagenbewegungsdaten!D:D)),3)</f>
        <v>0</v>
      </c>
      <c r="J1947" s="333" t="s">
        <v>5179</v>
      </c>
      <c r="K1947" s="333" t="s">
        <v>5193</v>
      </c>
      <c r="L1947" s="510">
        <v>17.34</v>
      </c>
      <c r="M1947" s="330">
        <f>ROUND(SUMIF(Anlagenbewegungsdaten_AV!B:B,A1947,Anlagenbewegungsdaten_AV!C:C),3)</f>
        <v>0</v>
      </c>
      <c r="N1947" s="328">
        <f>IF(ISBLANK(L1947),ROUND(SUMIF(Anlagenbewegungsdaten_AV!B:B,A1947,Anlagenbewegungsdaten_AV!D:D),2),ROUND(M1947*L1947%,2))</f>
        <v>0</v>
      </c>
      <c r="O1947" s="328">
        <f>ROUND(N1947-SUMIF(Anlagenbewegungsdaten_AV!B:B,A1947,Anlagenbewegungsdaten_AV!D:D),3)</f>
        <v>0</v>
      </c>
    </row>
    <row r="1948" spans="1:15" ht="15" customHeight="1" x14ac:dyDescent="0.25">
      <c r="A1948" s="261" t="s">
        <v>2903</v>
      </c>
      <c r="B1948" s="172" t="s">
        <v>2108</v>
      </c>
      <c r="C1948" s="172" t="s">
        <v>4046</v>
      </c>
      <c r="D1948" s="172" t="s">
        <v>2584</v>
      </c>
      <c r="E1948" s="172" t="s">
        <v>2576</v>
      </c>
      <c r="F1948" s="287">
        <v>21.64</v>
      </c>
      <c r="G1948" s="331">
        <f>ROUND(SUMIF(Anlagenbewegungsdaten!B:B,A1948,Anlagenbewegungsdaten!C:C),3)</f>
        <v>0</v>
      </c>
      <c r="H1948" s="332">
        <f>IF(ISBLANK(F1948),ROUND(SUMIF(Anlagenbewegungsdaten!B:B,A1948,Anlagenbewegungsdaten!D:D),2),ROUND(G1948*F1948%,2))</f>
        <v>0</v>
      </c>
      <c r="I1948" s="332">
        <f>ROUND((H1948-SUMIF(Anlagenbewegungsdaten!$B:$B,A1948,Anlagenbewegungsdaten!D:D)),3)</f>
        <v>0</v>
      </c>
      <c r="J1948" s="333" t="s">
        <v>5179</v>
      </c>
      <c r="K1948" s="333" t="s">
        <v>5193</v>
      </c>
      <c r="L1948" s="510">
        <v>17.309999999999999</v>
      </c>
      <c r="M1948" s="330">
        <f>ROUND(SUMIF(Anlagenbewegungsdaten_AV!B:B,A1948,Anlagenbewegungsdaten_AV!C:C),3)</f>
        <v>0</v>
      </c>
      <c r="N1948" s="328">
        <f>IF(ISBLANK(L1948),ROUND(SUMIF(Anlagenbewegungsdaten_AV!B:B,A1948,Anlagenbewegungsdaten_AV!D:D),2),ROUND(M1948*L1948%,2))</f>
        <v>0</v>
      </c>
      <c r="O1948" s="328">
        <f>ROUND(N1948-SUMIF(Anlagenbewegungsdaten_AV!B:B,A1948,Anlagenbewegungsdaten_AV!D:D),3)</f>
        <v>0</v>
      </c>
    </row>
    <row r="1949" spans="1:15" ht="15" customHeight="1" x14ac:dyDescent="0.25">
      <c r="A1949" s="261" t="s">
        <v>3647</v>
      </c>
      <c r="B1949" s="172" t="s">
        <v>2108</v>
      </c>
      <c r="C1949" s="172" t="s">
        <v>4046</v>
      </c>
      <c r="D1949" s="172" t="s">
        <v>3328</v>
      </c>
      <c r="E1949" s="172" t="s">
        <v>3320</v>
      </c>
      <c r="F1949" s="287">
        <v>21.61</v>
      </c>
      <c r="G1949" s="331">
        <f>ROUND(SUMIF(Anlagenbewegungsdaten!B:B,A1949,Anlagenbewegungsdaten!C:C),3)</f>
        <v>0</v>
      </c>
      <c r="H1949" s="332">
        <f>IF(ISBLANK(F1949),ROUND(SUMIF(Anlagenbewegungsdaten!B:B,A1949,Anlagenbewegungsdaten!D:D),2),ROUND(G1949*F1949%,2))</f>
        <v>0</v>
      </c>
      <c r="I1949" s="332">
        <f>ROUND((H1949-SUMIF(Anlagenbewegungsdaten!$B:$B,A1949,Anlagenbewegungsdaten!D:D)),3)</f>
        <v>0</v>
      </c>
      <c r="J1949" s="333" t="s">
        <v>5179</v>
      </c>
      <c r="K1949" s="333" t="s">
        <v>5193</v>
      </c>
      <c r="L1949" s="510">
        <v>17.29</v>
      </c>
      <c r="M1949" s="330">
        <f>ROUND(SUMIF(Anlagenbewegungsdaten_AV!B:B,A1949,Anlagenbewegungsdaten_AV!C:C),3)</f>
        <v>0</v>
      </c>
      <c r="N1949" s="328">
        <f>IF(ISBLANK(L1949),ROUND(SUMIF(Anlagenbewegungsdaten_AV!B:B,A1949,Anlagenbewegungsdaten_AV!D:D),2),ROUND(M1949*L1949%,2))</f>
        <v>0</v>
      </c>
      <c r="O1949" s="328">
        <f>ROUND(N1949-SUMIF(Anlagenbewegungsdaten_AV!B:B,A1949,Anlagenbewegungsdaten_AV!D:D),3)</f>
        <v>0</v>
      </c>
    </row>
    <row r="1950" spans="1:15" ht="15" customHeight="1" x14ac:dyDescent="0.25">
      <c r="A1950" s="273" t="s">
        <v>4423</v>
      </c>
      <c r="B1950" s="191" t="s">
        <v>2108</v>
      </c>
      <c r="C1950" s="191" t="s">
        <v>4046</v>
      </c>
      <c r="D1950" s="191" t="s">
        <v>4101</v>
      </c>
      <c r="E1950" s="191" t="s">
        <v>4093</v>
      </c>
      <c r="F1950" s="288">
        <v>21.58</v>
      </c>
      <c r="G1950" s="331">
        <f>ROUND(SUMIF(Anlagenbewegungsdaten!B:B,A1950,Anlagenbewegungsdaten!C:C),3)</f>
        <v>0</v>
      </c>
      <c r="H1950" s="332">
        <f>IF(ISBLANK(F1950),ROUND(SUMIF(Anlagenbewegungsdaten!B:B,A1950,Anlagenbewegungsdaten!D:D),2),ROUND(G1950*F1950%,2))</f>
        <v>0</v>
      </c>
      <c r="I1950" s="332">
        <f>ROUND((H1950-SUMIF(Anlagenbewegungsdaten!$B:$B,A1950,Anlagenbewegungsdaten!D:D)),3)</f>
        <v>0</v>
      </c>
      <c r="J1950" s="333" t="s">
        <v>5179</v>
      </c>
      <c r="K1950" s="333" t="s">
        <v>5193</v>
      </c>
      <c r="L1950" s="510">
        <v>17.260000000000002</v>
      </c>
      <c r="M1950" s="330">
        <f>ROUND(SUMIF(Anlagenbewegungsdaten_AV!B:B,A1950,Anlagenbewegungsdaten_AV!C:C),3)</f>
        <v>0</v>
      </c>
      <c r="N1950" s="328">
        <f>IF(ISBLANK(L1950),ROUND(SUMIF(Anlagenbewegungsdaten_AV!B:B,A1950,Anlagenbewegungsdaten_AV!D:D),2),ROUND(M1950*L1950%,2))</f>
        <v>0</v>
      </c>
      <c r="O1950" s="328">
        <f>ROUND(N1950-SUMIF(Anlagenbewegungsdaten_AV!B:B,A1950,Anlagenbewegungsdaten_AV!D:D),3)</f>
        <v>0</v>
      </c>
    </row>
    <row r="1951" spans="1:15" ht="15" customHeight="1" x14ac:dyDescent="0.25">
      <c r="A1951" s="261" t="s">
        <v>2372</v>
      </c>
      <c r="B1951" s="172" t="s">
        <v>2108</v>
      </c>
      <c r="C1951" s="172" t="s">
        <v>4046</v>
      </c>
      <c r="D1951" s="172" t="s">
        <v>1589</v>
      </c>
      <c r="E1951" s="172" t="s">
        <v>2483</v>
      </c>
      <c r="F1951" s="287">
        <v>19.670000000000002</v>
      </c>
      <c r="G1951" s="331">
        <f>ROUND(SUMIF(Anlagenbewegungsdaten!B:B,A1951,Anlagenbewegungsdaten!C:C),3)</f>
        <v>0</v>
      </c>
      <c r="H1951" s="332">
        <f>IF(ISBLANK(F1951),ROUND(SUMIF(Anlagenbewegungsdaten!B:B,A1951,Anlagenbewegungsdaten!D:D),2),ROUND(G1951*F1951%,2))</f>
        <v>0</v>
      </c>
      <c r="I1951" s="332">
        <f>ROUND((H1951-SUMIF(Anlagenbewegungsdaten!$B:$B,A1951,Anlagenbewegungsdaten!D:D)),3)</f>
        <v>0</v>
      </c>
      <c r="J1951" s="333" t="s">
        <v>5179</v>
      </c>
      <c r="K1951" s="333" t="s">
        <v>5193</v>
      </c>
      <c r="L1951" s="510">
        <v>15.74</v>
      </c>
      <c r="M1951" s="330">
        <f>ROUND(SUMIF(Anlagenbewegungsdaten_AV!B:B,A1951,Anlagenbewegungsdaten_AV!C:C),3)</f>
        <v>0</v>
      </c>
      <c r="N1951" s="328">
        <f>IF(ISBLANK(L1951),ROUND(SUMIF(Anlagenbewegungsdaten_AV!B:B,A1951,Anlagenbewegungsdaten_AV!D:D),2),ROUND(M1951*L1951%,2))</f>
        <v>0</v>
      </c>
      <c r="O1951" s="328">
        <f>ROUND(N1951-SUMIF(Anlagenbewegungsdaten_AV!B:B,A1951,Anlagenbewegungsdaten_AV!D:D),3)</f>
        <v>0</v>
      </c>
    </row>
    <row r="1952" spans="1:15" ht="15" customHeight="1" x14ac:dyDescent="0.25">
      <c r="A1952" s="261" t="s">
        <v>2373</v>
      </c>
      <c r="B1952" s="172" t="s">
        <v>2108</v>
      </c>
      <c r="C1952" s="172" t="s">
        <v>4046</v>
      </c>
      <c r="D1952" s="172" t="s">
        <v>32</v>
      </c>
      <c r="E1952" s="172" t="s">
        <v>2486</v>
      </c>
      <c r="F1952" s="287">
        <v>21.67</v>
      </c>
      <c r="G1952" s="331">
        <f>ROUND(SUMIF(Anlagenbewegungsdaten!B:B,A1952,Anlagenbewegungsdaten!C:C),3)</f>
        <v>0</v>
      </c>
      <c r="H1952" s="332">
        <f>IF(ISBLANK(F1952),ROUND(SUMIF(Anlagenbewegungsdaten!B:B,A1952,Anlagenbewegungsdaten!D:D),2),ROUND(G1952*F1952%,2))</f>
        <v>0</v>
      </c>
      <c r="I1952" s="332">
        <f>ROUND((H1952-SUMIF(Anlagenbewegungsdaten!$B:$B,A1952,Anlagenbewegungsdaten!D:D)),3)</f>
        <v>0</v>
      </c>
      <c r="J1952" s="333" t="s">
        <v>5179</v>
      </c>
      <c r="K1952" s="333" t="s">
        <v>5193</v>
      </c>
      <c r="L1952" s="510">
        <v>17.34</v>
      </c>
      <c r="M1952" s="330">
        <f>ROUND(SUMIF(Anlagenbewegungsdaten_AV!B:B,A1952,Anlagenbewegungsdaten_AV!C:C),3)</f>
        <v>0</v>
      </c>
      <c r="N1952" s="328">
        <f>IF(ISBLANK(L1952),ROUND(SUMIF(Anlagenbewegungsdaten_AV!B:B,A1952,Anlagenbewegungsdaten_AV!D:D),2),ROUND(M1952*L1952%,2))</f>
        <v>0</v>
      </c>
      <c r="O1952" s="328">
        <f>ROUND(N1952-SUMIF(Anlagenbewegungsdaten_AV!B:B,A1952,Anlagenbewegungsdaten_AV!D:D),3)</f>
        <v>0</v>
      </c>
    </row>
    <row r="1953" spans="1:15" ht="15" customHeight="1" x14ac:dyDescent="0.25">
      <c r="A1953" s="261" t="s">
        <v>2374</v>
      </c>
      <c r="B1953" s="172" t="s">
        <v>2108</v>
      </c>
      <c r="C1953" s="172" t="s">
        <v>4046</v>
      </c>
      <c r="D1953" s="182" t="s">
        <v>1591</v>
      </c>
      <c r="E1953" s="172" t="s">
        <v>1560</v>
      </c>
      <c r="F1953" s="287">
        <v>22.67</v>
      </c>
      <c r="G1953" s="331">
        <f>ROUND(SUMIF(Anlagenbewegungsdaten!B:B,A1953,Anlagenbewegungsdaten!C:C),3)</f>
        <v>0</v>
      </c>
      <c r="H1953" s="332">
        <f>IF(ISBLANK(F1953),ROUND(SUMIF(Anlagenbewegungsdaten!B:B,A1953,Anlagenbewegungsdaten!D:D),2),ROUND(G1953*F1953%,2))</f>
        <v>0</v>
      </c>
      <c r="I1953" s="332">
        <f>ROUND((H1953-SUMIF(Anlagenbewegungsdaten!$B:$B,A1953,Anlagenbewegungsdaten!D:D)),3)</f>
        <v>0</v>
      </c>
      <c r="J1953" s="333" t="s">
        <v>5179</v>
      </c>
      <c r="K1953" s="333" t="s">
        <v>5193</v>
      </c>
      <c r="L1953" s="510">
        <v>18.14</v>
      </c>
      <c r="M1953" s="330">
        <f>ROUND(SUMIF(Anlagenbewegungsdaten_AV!B:B,A1953,Anlagenbewegungsdaten_AV!C:C),3)</f>
        <v>0</v>
      </c>
      <c r="N1953" s="328">
        <f>IF(ISBLANK(L1953),ROUND(SUMIF(Anlagenbewegungsdaten_AV!B:B,A1953,Anlagenbewegungsdaten_AV!D:D),2),ROUND(M1953*L1953%,2))</f>
        <v>0</v>
      </c>
      <c r="O1953" s="328">
        <f>ROUND(N1953-SUMIF(Anlagenbewegungsdaten_AV!B:B,A1953,Anlagenbewegungsdaten_AV!D:D),3)</f>
        <v>0</v>
      </c>
    </row>
    <row r="1954" spans="1:15" ht="15" customHeight="1" x14ac:dyDescent="0.25">
      <c r="A1954" s="261" t="s">
        <v>2375</v>
      </c>
      <c r="B1954" s="172" t="s">
        <v>2108</v>
      </c>
      <c r="C1954" s="172" t="s">
        <v>4046</v>
      </c>
      <c r="D1954" s="172" t="s">
        <v>1593</v>
      </c>
      <c r="E1954" s="172" t="s">
        <v>1563</v>
      </c>
      <c r="F1954" s="287">
        <v>22.67</v>
      </c>
      <c r="G1954" s="331">
        <f>ROUND(SUMIF(Anlagenbewegungsdaten!B:B,A1954,Anlagenbewegungsdaten!C:C),3)</f>
        <v>0</v>
      </c>
      <c r="H1954" s="332">
        <f>IF(ISBLANK(F1954),ROUND(SUMIF(Anlagenbewegungsdaten!B:B,A1954,Anlagenbewegungsdaten!D:D),2),ROUND(G1954*F1954%,2))</f>
        <v>0</v>
      </c>
      <c r="I1954" s="332">
        <f>ROUND((H1954-SUMIF(Anlagenbewegungsdaten!$B:$B,A1954,Anlagenbewegungsdaten!D:D)),3)</f>
        <v>0</v>
      </c>
      <c r="J1954" s="333" t="s">
        <v>5179</v>
      </c>
      <c r="K1954" s="333" t="s">
        <v>5193</v>
      </c>
      <c r="L1954" s="510">
        <v>18.14</v>
      </c>
      <c r="M1954" s="330">
        <f>ROUND(SUMIF(Anlagenbewegungsdaten_AV!B:B,A1954,Anlagenbewegungsdaten_AV!C:C),3)</f>
        <v>0</v>
      </c>
      <c r="N1954" s="328">
        <f>IF(ISBLANK(L1954),ROUND(SUMIF(Anlagenbewegungsdaten_AV!B:B,A1954,Anlagenbewegungsdaten_AV!D:D),2),ROUND(M1954*L1954%,2))</f>
        <v>0</v>
      </c>
      <c r="O1954" s="328">
        <f>ROUND(N1954-SUMIF(Anlagenbewegungsdaten_AV!B:B,A1954,Anlagenbewegungsdaten_AV!D:D),3)</f>
        <v>0</v>
      </c>
    </row>
    <row r="1955" spans="1:15" ht="15" customHeight="1" x14ac:dyDescent="0.25">
      <c r="A1955" s="261" t="s">
        <v>2904</v>
      </c>
      <c r="B1955" s="172" t="s">
        <v>2108</v>
      </c>
      <c r="C1955" s="172" t="s">
        <v>4046</v>
      </c>
      <c r="D1955" s="172" t="s">
        <v>2586</v>
      </c>
      <c r="E1955" s="172" t="s">
        <v>2576</v>
      </c>
      <c r="F1955" s="287">
        <v>22.64</v>
      </c>
      <c r="G1955" s="331">
        <f>ROUND(SUMIF(Anlagenbewegungsdaten!B:B,A1955,Anlagenbewegungsdaten!C:C),3)</f>
        <v>0</v>
      </c>
      <c r="H1955" s="332">
        <f>IF(ISBLANK(F1955),ROUND(SUMIF(Anlagenbewegungsdaten!B:B,A1955,Anlagenbewegungsdaten!D:D),2),ROUND(G1955*F1955%,2))</f>
        <v>0</v>
      </c>
      <c r="I1955" s="332">
        <f>ROUND((H1955-SUMIF(Anlagenbewegungsdaten!$B:$B,A1955,Anlagenbewegungsdaten!D:D)),3)</f>
        <v>0</v>
      </c>
      <c r="J1955" s="333" t="s">
        <v>5179</v>
      </c>
      <c r="K1955" s="333" t="s">
        <v>5193</v>
      </c>
      <c r="L1955" s="510">
        <v>18.11</v>
      </c>
      <c r="M1955" s="330">
        <f>ROUND(SUMIF(Anlagenbewegungsdaten_AV!B:B,A1955,Anlagenbewegungsdaten_AV!C:C),3)</f>
        <v>0</v>
      </c>
      <c r="N1955" s="328">
        <f>IF(ISBLANK(L1955),ROUND(SUMIF(Anlagenbewegungsdaten_AV!B:B,A1955,Anlagenbewegungsdaten_AV!D:D),2),ROUND(M1955*L1955%,2))</f>
        <v>0</v>
      </c>
      <c r="O1955" s="328">
        <f>ROUND(N1955-SUMIF(Anlagenbewegungsdaten_AV!B:B,A1955,Anlagenbewegungsdaten_AV!D:D),3)</f>
        <v>0</v>
      </c>
    </row>
    <row r="1956" spans="1:15" ht="15" customHeight="1" x14ac:dyDescent="0.25">
      <c r="A1956" s="261" t="s">
        <v>3648</v>
      </c>
      <c r="B1956" s="172" t="s">
        <v>2108</v>
      </c>
      <c r="C1956" s="172" t="s">
        <v>4046</v>
      </c>
      <c r="D1956" s="172" t="s">
        <v>3330</v>
      </c>
      <c r="E1956" s="172" t="s">
        <v>3320</v>
      </c>
      <c r="F1956" s="287">
        <v>22.61</v>
      </c>
      <c r="G1956" s="331">
        <f>ROUND(SUMIF(Anlagenbewegungsdaten!B:B,A1956,Anlagenbewegungsdaten!C:C),3)</f>
        <v>0</v>
      </c>
      <c r="H1956" s="332">
        <f>IF(ISBLANK(F1956),ROUND(SUMIF(Anlagenbewegungsdaten!B:B,A1956,Anlagenbewegungsdaten!D:D),2),ROUND(G1956*F1956%,2))</f>
        <v>0</v>
      </c>
      <c r="I1956" s="332">
        <f>ROUND((H1956-SUMIF(Anlagenbewegungsdaten!$B:$B,A1956,Anlagenbewegungsdaten!D:D)),3)</f>
        <v>0</v>
      </c>
      <c r="J1956" s="333" t="s">
        <v>5179</v>
      </c>
      <c r="K1956" s="333" t="s">
        <v>5193</v>
      </c>
      <c r="L1956" s="510">
        <v>18.09</v>
      </c>
      <c r="M1956" s="330">
        <f>ROUND(SUMIF(Anlagenbewegungsdaten_AV!B:B,A1956,Anlagenbewegungsdaten_AV!C:C),3)</f>
        <v>0</v>
      </c>
      <c r="N1956" s="328">
        <f>IF(ISBLANK(L1956),ROUND(SUMIF(Anlagenbewegungsdaten_AV!B:B,A1956,Anlagenbewegungsdaten_AV!D:D),2),ROUND(M1956*L1956%,2))</f>
        <v>0</v>
      </c>
      <c r="O1956" s="328">
        <f>ROUND(N1956-SUMIF(Anlagenbewegungsdaten_AV!B:B,A1956,Anlagenbewegungsdaten_AV!D:D),3)</f>
        <v>0</v>
      </c>
    </row>
    <row r="1957" spans="1:15" ht="15" customHeight="1" x14ac:dyDescent="0.25">
      <c r="A1957" s="273" t="s">
        <v>4424</v>
      </c>
      <c r="B1957" s="191" t="s">
        <v>2108</v>
      </c>
      <c r="C1957" s="191" t="s">
        <v>4046</v>
      </c>
      <c r="D1957" s="191" t="s">
        <v>4103</v>
      </c>
      <c r="E1957" s="191" t="s">
        <v>4093</v>
      </c>
      <c r="F1957" s="288">
        <v>22.58</v>
      </c>
      <c r="G1957" s="331">
        <f>ROUND(SUMIF(Anlagenbewegungsdaten!B:B,A1957,Anlagenbewegungsdaten!C:C),3)</f>
        <v>0</v>
      </c>
      <c r="H1957" s="332">
        <f>IF(ISBLANK(F1957),ROUND(SUMIF(Anlagenbewegungsdaten!B:B,A1957,Anlagenbewegungsdaten!D:D),2),ROUND(G1957*F1957%,2))</f>
        <v>0</v>
      </c>
      <c r="I1957" s="332">
        <f>ROUND((H1957-SUMIF(Anlagenbewegungsdaten!$B:$B,A1957,Anlagenbewegungsdaten!D:D)),3)</f>
        <v>0</v>
      </c>
      <c r="J1957" s="333" t="s">
        <v>5179</v>
      </c>
      <c r="K1957" s="333" t="s">
        <v>5193</v>
      </c>
      <c r="L1957" s="510">
        <v>18.059999999999999</v>
      </c>
      <c r="M1957" s="330">
        <f>ROUND(SUMIF(Anlagenbewegungsdaten_AV!B:B,A1957,Anlagenbewegungsdaten_AV!C:C),3)</f>
        <v>0</v>
      </c>
      <c r="N1957" s="328">
        <f>IF(ISBLANK(L1957),ROUND(SUMIF(Anlagenbewegungsdaten_AV!B:B,A1957,Anlagenbewegungsdaten_AV!D:D),2),ROUND(M1957*L1957%,2))</f>
        <v>0</v>
      </c>
      <c r="O1957" s="328">
        <f>ROUND(N1957-SUMIF(Anlagenbewegungsdaten_AV!B:B,A1957,Anlagenbewegungsdaten_AV!D:D),3)</f>
        <v>0</v>
      </c>
    </row>
    <row r="1958" spans="1:15" ht="15" customHeight="1" x14ac:dyDescent="0.25">
      <c r="A1958" s="261" t="s">
        <v>2376</v>
      </c>
      <c r="B1958" s="172" t="s">
        <v>2108</v>
      </c>
      <c r="C1958" s="172" t="s">
        <v>4046</v>
      </c>
      <c r="D1958" s="172" t="s">
        <v>1595</v>
      </c>
      <c r="E1958" s="172" t="s">
        <v>2483</v>
      </c>
      <c r="F1958" s="287">
        <v>22.67</v>
      </c>
      <c r="G1958" s="331">
        <f>ROUND(SUMIF(Anlagenbewegungsdaten!B:B,A1958,Anlagenbewegungsdaten!C:C),3)</f>
        <v>0</v>
      </c>
      <c r="H1958" s="332">
        <f>IF(ISBLANK(F1958),ROUND(SUMIF(Anlagenbewegungsdaten!B:B,A1958,Anlagenbewegungsdaten!D:D),2),ROUND(G1958*F1958%,2))</f>
        <v>0</v>
      </c>
      <c r="I1958" s="332">
        <f>ROUND((H1958-SUMIF(Anlagenbewegungsdaten!$B:$B,A1958,Anlagenbewegungsdaten!D:D)),3)</f>
        <v>0</v>
      </c>
      <c r="J1958" s="333" t="s">
        <v>5179</v>
      </c>
      <c r="K1958" s="333" t="s">
        <v>5193</v>
      </c>
      <c r="L1958" s="510">
        <v>18.14</v>
      </c>
      <c r="M1958" s="330">
        <f>ROUND(SUMIF(Anlagenbewegungsdaten_AV!B:B,A1958,Anlagenbewegungsdaten_AV!C:C),3)</f>
        <v>0</v>
      </c>
      <c r="N1958" s="328">
        <f>IF(ISBLANK(L1958),ROUND(SUMIF(Anlagenbewegungsdaten_AV!B:B,A1958,Anlagenbewegungsdaten_AV!D:D),2),ROUND(M1958*L1958%,2))</f>
        <v>0</v>
      </c>
      <c r="O1958" s="328">
        <f>ROUND(N1958-SUMIF(Anlagenbewegungsdaten_AV!B:B,A1958,Anlagenbewegungsdaten_AV!D:D),3)</f>
        <v>0</v>
      </c>
    </row>
    <row r="1959" spans="1:15" ht="15" customHeight="1" x14ac:dyDescent="0.25">
      <c r="A1959" s="261" t="s">
        <v>2377</v>
      </c>
      <c r="B1959" s="172" t="s">
        <v>2108</v>
      </c>
      <c r="C1959" s="172" t="s">
        <v>4046</v>
      </c>
      <c r="D1959" s="172" t="s">
        <v>37</v>
      </c>
      <c r="E1959" s="172" t="s">
        <v>2486</v>
      </c>
      <c r="F1959" s="287">
        <v>24.67</v>
      </c>
      <c r="G1959" s="331">
        <f>ROUND(SUMIF(Anlagenbewegungsdaten!B:B,A1959,Anlagenbewegungsdaten!C:C),3)</f>
        <v>0</v>
      </c>
      <c r="H1959" s="332">
        <f>IF(ISBLANK(F1959),ROUND(SUMIF(Anlagenbewegungsdaten!B:B,A1959,Anlagenbewegungsdaten!D:D),2),ROUND(G1959*F1959%,2))</f>
        <v>0</v>
      </c>
      <c r="I1959" s="332">
        <f>ROUND((H1959-SUMIF(Anlagenbewegungsdaten!$B:$B,A1959,Anlagenbewegungsdaten!D:D)),3)</f>
        <v>0</v>
      </c>
      <c r="J1959" s="333" t="s">
        <v>5179</v>
      </c>
      <c r="K1959" s="333" t="s">
        <v>5193</v>
      </c>
      <c r="L1959" s="510">
        <v>19.739999999999998</v>
      </c>
      <c r="M1959" s="330">
        <f>ROUND(SUMIF(Anlagenbewegungsdaten_AV!B:B,A1959,Anlagenbewegungsdaten_AV!C:C),3)</f>
        <v>0</v>
      </c>
      <c r="N1959" s="328">
        <f>IF(ISBLANK(L1959),ROUND(SUMIF(Anlagenbewegungsdaten_AV!B:B,A1959,Anlagenbewegungsdaten_AV!D:D),2),ROUND(M1959*L1959%,2))</f>
        <v>0</v>
      </c>
      <c r="O1959" s="328">
        <f>ROUND(N1959-SUMIF(Anlagenbewegungsdaten_AV!B:B,A1959,Anlagenbewegungsdaten_AV!D:D),3)</f>
        <v>0</v>
      </c>
    </row>
    <row r="1960" spans="1:15" ht="15" customHeight="1" x14ac:dyDescent="0.25">
      <c r="A1960" s="261" t="s">
        <v>2378</v>
      </c>
      <c r="B1960" s="172" t="s">
        <v>2108</v>
      </c>
      <c r="C1960" s="172" t="s">
        <v>4046</v>
      </c>
      <c r="D1960" s="172" t="s">
        <v>1597</v>
      </c>
      <c r="E1960" s="172" t="s">
        <v>1560</v>
      </c>
      <c r="F1960" s="287">
        <v>25.67</v>
      </c>
      <c r="G1960" s="331">
        <f>ROUND(SUMIF(Anlagenbewegungsdaten!B:B,A1960,Anlagenbewegungsdaten!C:C),3)</f>
        <v>0</v>
      </c>
      <c r="H1960" s="332">
        <f>IF(ISBLANK(F1960),ROUND(SUMIF(Anlagenbewegungsdaten!B:B,A1960,Anlagenbewegungsdaten!D:D),2),ROUND(G1960*F1960%,2))</f>
        <v>0</v>
      </c>
      <c r="I1960" s="332">
        <f>ROUND((H1960-SUMIF(Anlagenbewegungsdaten!$B:$B,A1960,Anlagenbewegungsdaten!D:D)),3)</f>
        <v>0</v>
      </c>
      <c r="J1960" s="333" t="s">
        <v>5179</v>
      </c>
      <c r="K1960" s="333" t="s">
        <v>5193</v>
      </c>
      <c r="L1960" s="510">
        <v>20.54</v>
      </c>
      <c r="M1960" s="330">
        <f>ROUND(SUMIF(Anlagenbewegungsdaten_AV!B:B,A1960,Anlagenbewegungsdaten_AV!C:C),3)</f>
        <v>0</v>
      </c>
      <c r="N1960" s="328">
        <f>IF(ISBLANK(L1960),ROUND(SUMIF(Anlagenbewegungsdaten_AV!B:B,A1960,Anlagenbewegungsdaten_AV!D:D),2),ROUND(M1960*L1960%,2))</f>
        <v>0</v>
      </c>
      <c r="O1960" s="328">
        <f>ROUND(N1960-SUMIF(Anlagenbewegungsdaten_AV!B:B,A1960,Anlagenbewegungsdaten_AV!D:D),3)</f>
        <v>0</v>
      </c>
    </row>
    <row r="1961" spans="1:15" ht="15" customHeight="1" x14ac:dyDescent="0.25">
      <c r="A1961" s="261" t="s">
        <v>2379</v>
      </c>
      <c r="B1961" s="172" t="s">
        <v>2108</v>
      </c>
      <c r="C1961" s="172" t="s">
        <v>4046</v>
      </c>
      <c r="D1961" s="172" t="s">
        <v>40</v>
      </c>
      <c r="E1961" s="172" t="s">
        <v>1563</v>
      </c>
      <c r="F1961" s="287">
        <v>25.67</v>
      </c>
      <c r="G1961" s="331">
        <f>ROUND(SUMIF(Anlagenbewegungsdaten!B:B,A1961,Anlagenbewegungsdaten!C:C),3)</f>
        <v>0</v>
      </c>
      <c r="H1961" s="332">
        <f>IF(ISBLANK(F1961),ROUND(SUMIF(Anlagenbewegungsdaten!B:B,A1961,Anlagenbewegungsdaten!D:D),2),ROUND(G1961*F1961%,2))</f>
        <v>0</v>
      </c>
      <c r="I1961" s="332">
        <f>ROUND((H1961-SUMIF(Anlagenbewegungsdaten!$B:$B,A1961,Anlagenbewegungsdaten!D:D)),3)</f>
        <v>0</v>
      </c>
      <c r="J1961" s="333" t="s">
        <v>5179</v>
      </c>
      <c r="K1961" s="333" t="s">
        <v>5193</v>
      </c>
      <c r="L1961" s="510">
        <v>20.54</v>
      </c>
      <c r="M1961" s="330">
        <f>ROUND(SUMIF(Anlagenbewegungsdaten_AV!B:B,A1961,Anlagenbewegungsdaten_AV!C:C),3)</f>
        <v>0</v>
      </c>
      <c r="N1961" s="328">
        <f>IF(ISBLANK(L1961),ROUND(SUMIF(Anlagenbewegungsdaten_AV!B:B,A1961,Anlagenbewegungsdaten_AV!D:D),2),ROUND(M1961*L1961%,2))</f>
        <v>0</v>
      </c>
      <c r="O1961" s="328">
        <f>ROUND(N1961-SUMIF(Anlagenbewegungsdaten_AV!B:B,A1961,Anlagenbewegungsdaten_AV!D:D),3)</f>
        <v>0</v>
      </c>
    </row>
    <row r="1962" spans="1:15" ht="15" customHeight="1" x14ac:dyDescent="0.25">
      <c r="A1962" s="261" t="s">
        <v>2905</v>
      </c>
      <c r="B1962" s="172" t="s">
        <v>2108</v>
      </c>
      <c r="C1962" s="172" t="s">
        <v>4046</v>
      </c>
      <c r="D1962" s="172" t="s">
        <v>2702</v>
      </c>
      <c r="E1962" s="172" t="s">
        <v>2576</v>
      </c>
      <c r="F1962" s="287">
        <v>25.64</v>
      </c>
      <c r="G1962" s="331">
        <f>ROUND(SUMIF(Anlagenbewegungsdaten!B:B,A1962,Anlagenbewegungsdaten!C:C),3)</f>
        <v>0</v>
      </c>
      <c r="H1962" s="332">
        <f>IF(ISBLANK(F1962),ROUND(SUMIF(Anlagenbewegungsdaten!B:B,A1962,Anlagenbewegungsdaten!D:D),2),ROUND(G1962*F1962%,2))</f>
        <v>0</v>
      </c>
      <c r="I1962" s="332">
        <f>ROUND((H1962-SUMIF(Anlagenbewegungsdaten!$B:$B,A1962,Anlagenbewegungsdaten!D:D)),3)</f>
        <v>0</v>
      </c>
      <c r="J1962" s="333" t="s">
        <v>5179</v>
      </c>
      <c r="K1962" s="333" t="s">
        <v>5193</v>
      </c>
      <c r="L1962" s="510">
        <v>20.51</v>
      </c>
      <c r="M1962" s="330">
        <f>ROUND(SUMIF(Anlagenbewegungsdaten_AV!B:B,A1962,Anlagenbewegungsdaten_AV!C:C),3)</f>
        <v>0</v>
      </c>
      <c r="N1962" s="328">
        <f>IF(ISBLANK(L1962),ROUND(SUMIF(Anlagenbewegungsdaten_AV!B:B,A1962,Anlagenbewegungsdaten_AV!D:D),2),ROUND(M1962*L1962%,2))</f>
        <v>0</v>
      </c>
      <c r="O1962" s="328">
        <f>ROUND(N1962-SUMIF(Anlagenbewegungsdaten_AV!B:B,A1962,Anlagenbewegungsdaten_AV!D:D),3)</f>
        <v>0</v>
      </c>
    </row>
    <row r="1963" spans="1:15" ht="15" customHeight="1" x14ac:dyDescent="0.25">
      <c r="A1963" s="261" t="s">
        <v>3649</v>
      </c>
      <c r="B1963" s="172" t="s">
        <v>2108</v>
      </c>
      <c r="C1963" s="172" t="s">
        <v>4046</v>
      </c>
      <c r="D1963" s="172" t="s">
        <v>3446</v>
      </c>
      <c r="E1963" s="172" t="s">
        <v>3320</v>
      </c>
      <c r="F1963" s="287">
        <v>25.61</v>
      </c>
      <c r="G1963" s="331">
        <f>ROUND(SUMIF(Anlagenbewegungsdaten!B:B,A1963,Anlagenbewegungsdaten!C:C),3)</f>
        <v>0</v>
      </c>
      <c r="H1963" s="332">
        <f>IF(ISBLANK(F1963),ROUND(SUMIF(Anlagenbewegungsdaten!B:B,A1963,Anlagenbewegungsdaten!D:D),2),ROUND(G1963*F1963%,2))</f>
        <v>0</v>
      </c>
      <c r="I1963" s="332">
        <f>ROUND((H1963-SUMIF(Anlagenbewegungsdaten!$B:$B,A1963,Anlagenbewegungsdaten!D:D)),3)</f>
        <v>0</v>
      </c>
      <c r="J1963" s="333" t="s">
        <v>5179</v>
      </c>
      <c r="K1963" s="333" t="s">
        <v>5193</v>
      </c>
      <c r="L1963" s="510">
        <v>20.49</v>
      </c>
      <c r="M1963" s="330">
        <f>ROUND(SUMIF(Anlagenbewegungsdaten_AV!B:B,A1963,Anlagenbewegungsdaten_AV!C:C),3)</f>
        <v>0</v>
      </c>
      <c r="N1963" s="328">
        <f>IF(ISBLANK(L1963),ROUND(SUMIF(Anlagenbewegungsdaten_AV!B:B,A1963,Anlagenbewegungsdaten_AV!D:D),2),ROUND(M1963*L1963%,2))</f>
        <v>0</v>
      </c>
      <c r="O1963" s="328">
        <f>ROUND(N1963-SUMIF(Anlagenbewegungsdaten_AV!B:B,A1963,Anlagenbewegungsdaten_AV!D:D),3)</f>
        <v>0</v>
      </c>
    </row>
    <row r="1964" spans="1:15" ht="15" customHeight="1" x14ac:dyDescent="0.25">
      <c r="A1964" s="273" t="s">
        <v>4425</v>
      </c>
      <c r="B1964" s="191" t="s">
        <v>2108</v>
      </c>
      <c r="C1964" s="191" t="s">
        <v>4046</v>
      </c>
      <c r="D1964" s="191" t="s">
        <v>4220</v>
      </c>
      <c r="E1964" s="191" t="s">
        <v>4093</v>
      </c>
      <c r="F1964" s="288">
        <v>25.58</v>
      </c>
      <c r="G1964" s="331">
        <f>ROUND(SUMIF(Anlagenbewegungsdaten!B:B,A1964,Anlagenbewegungsdaten!C:C),3)</f>
        <v>0</v>
      </c>
      <c r="H1964" s="332">
        <f>IF(ISBLANK(F1964),ROUND(SUMIF(Anlagenbewegungsdaten!B:B,A1964,Anlagenbewegungsdaten!D:D),2),ROUND(G1964*F1964%,2))</f>
        <v>0</v>
      </c>
      <c r="I1964" s="332">
        <f>ROUND((H1964-SUMIF(Anlagenbewegungsdaten!$B:$B,A1964,Anlagenbewegungsdaten!D:D)),3)</f>
        <v>0</v>
      </c>
      <c r="J1964" s="333" t="s">
        <v>5179</v>
      </c>
      <c r="K1964" s="333" t="s">
        <v>5193</v>
      </c>
      <c r="L1964" s="510">
        <v>20.46</v>
      </c>
      <c r="M1964" s="330">
        <f>ROUND(SUMIF(Anlagenbewegungsdaten_AV!B:B,A1964,Anlagenbewegungsdaten_AV!C:C),3)</f>
        <v>0</v>
      </c>
      <c r="N1964" s="328">
        <f>IF(ISBLANK(L1964),ROUND(SUMIF(Anlagenbewegungsdaten_AV!B:B,A1964,Anlagenbewegungsdaten_AV!D:D),2),ROUND(M1964*L1964%,2))</f>
        <v>0</v>
      </c>
      <c r="O1964" s="328">
        <f>ROUND(N1964-SUMIF(Anlagenbewegungsdaten_AV!B:B,A1964,Anlagenbewegungsdaten_AV!D:D),3)</f>
        <v>0</v>
      </c>
    </row>
    <row r="1965" spans="1:15" ht="15" customHeight="1" x14ac:dyDescent="0.25">
      <c r="A1965" s="261" t="s">
        <v>2380</v>
      </c>
      <c r="B1965" s="172" t="s">
        <v>2108</v>
      </c>
      <c r="C1965" s="172" t="s">
        <v>4046</v>
      </c>
      <c r="D1965" s="172" t="s">
        <v>1601</v>
      </c>
      <c r="E1965" s="172" t="s">
        <v>2483</v>
      </c>
      <c r="F1965" s="287">
        <v>23.67</v>
      </c>
      <c r="G1965" s="331">
        <f>ROUND(SUMIF(Anlagenbewegungsdaten!B:B,A1965,Anlagenbewegungsdaten!C:C),3)</f>
        <v>0</v>
      </c>
      <c r="H1965" s="332">
        <f>IF(ISBLANK(F1965),ROUND(SUMIF(Anlagenbewegungsdaten!B:B,A1965,Anlagenbewegungsdaten!D:D),2),ROUND(G1965*F1965%,2))</f>
        <v>0</v>
      </c>
      <c r="I1965" s="332">
        <f>ROUND((H1965-SUMIF(Anlagenbewegungsdaten!$B:$B,A1965,Anlagenbewegungsdaten!D:D)),3)</f>
        <v>0</v>
      </c>
      <c r="J1965" s="333" t="s">
        <v>5179</v>
      </c>
      <c r="K1965" s="333" t="s">
        <v>5193</v>
      </c>
      <c r="L1965" s="510">
        <v>18.940000000000001</v>
      </c>
      <c r="M1965" s="330">
        <f>ROUND(SUMIF(Anlagenbewegungsdaten_AV!B:B,A1965,Anlagenbewegungsdaten_AV!C:C),3)</f>
        <v>0</v>
      </c>
      <c r="N1965" s="328">
        <f>IF(ISBLANK(L1965),ROUND(SUMIF(Anlagenbewegungsdaten_AV!B:B,A1965,Anlagenbewegungsdaten_AV!D:D),2),ROUND(M1965*L1965%,2))</f>
        <v>0</v>
      </c>
      <c r="O1965" s="328">
        <f>ROUND(N1965-SUMIF(Anlagenbewegungsdaten_AV!B:B,A1965,Anlagenbewegungsdaten_AV!D:D),3)</f>
        <v>0</v>
      </c>
    </row>
    <row r="1966" spans="1:15" ht="15" customHeight="1" x14ac:dyDescent="0.25">
      <c r="A1966" s="261" t="s">
        <v>2381</v>
      </c>
      <c r="B1966" s="172" t="s">
        <v>2108</v>
      </c>
      <c r="C1966" s="172" t="s">
        <v>4046</v>
      </c>
      <c r="D1966" s="172" t="s">
        <v>43</v>
      </c>
      <c r="E1966" s="172" t="s">
        <v>2486</v>
      </c>
      <c r="F1966" s="287">
        <v>25.67</v>
      </c>
      <c r="G1966" s="331">
        <f>ROUND(SUMIF(Anlagenbewegungsdaten!B:B,A1966,Anlagenbewegungsdaten!C:C),3)</f>
        <v>0</v>
      </c>
      <c r="H1966" s="332">
        <f>IF(ISBLANK(F1966),ROUND(SUMIF(Anlagenbewegungsdaten!B:B,A1966,Anlagenbewegungsdaten!D:D),2),ROUND(G1966*F1966%,2))</f>
        <v>0</v>
      </c>
      <c r="I1966" s="332">
        <f>ROUND((H1966-SUMIF(Anlagenbewegungsdaten!$B:$B,A1966,Anlagenbewegungsdaten!D:D)),3)</f>
        <v>0</v>
      </c>
      <c r="J1966" s="333" t="s">
        <v>5179</v>
      </c>
      <c r="K1966" s="333" t="s">
        <v>5193</v>
      </c>
      <c r="L1966" s="510">
        <v>20.54</v>
      </c>
      <c r="M1966" s="330">
        <f>ROUND(SUMIF(Anlagenbewegungsdaten_AV!B:B,A1966,Anlagenbewegungsdaten_AV!C:C),3)</f>
        <v>0</v>
      </c>
      <c r="N1966" s="328">
        <f>IF(ISBLANK(L1966),ROUND(SUMIF(Anlagenbewegungsdaten_AV!B:B,A1966,Anlagenbewegungsdaten_AV!D:D),2),ROUND(M1966*L1966%,2))</f>
        <v>0</v>
      </c>
      <c r="O1966" s="328">
        <f>ROUND(N1966-SUMIF(Anlagenbewegungsdaten_AV!B:B,A1966,Anlagenbewegungsdaten_AV!D:D),3)</f>
        <v>0</v>
      </c>
    </row>
    <row r="1967" spans="1:15" ht="15" customHeight="1" x14ac:dyDescent="0.25">
      <c r="A1967" s="261" t="s">
        <v>2382</v>
      </c>
      <c r="B1967" s="172" t="s">
        <v>2108</v>
      </c>
      <c r="C1967" s="172" t="s">
        <v>4046</v>
      </c>
      <c r="D1967" s="182" t="s">
        <v>1603</v>
      </c>
      <c r="E1967" s="172" t="s">
        <v>1560</v>
      </c>
      <c r="F1967" s="287">
        <v>26.67</v>
      </c>
      <c r="G1967" s="331">
        <f>ROUND(SUMIF(Anlagenbewegungsdaten!B:B,A1967,Anlagenbewegungsdaten!C:C),3)</f>
        <v>0</v>
      </c>
      <c r="H1967" s="332">
        <f>IF(ISBLANK(F1967),ROUND(SUMIF(Anlagenbewegungsdaten!B:B,A1967,Anlagenbewegungsdaten!D:D),2),ROUND(G1967*F1967%,2))</f>
        <v>0</v>
      </c>
      <c r="I1967" s="332">
        <f>ROUND((H1967-SUMIF(Anlagenbewegungsdaten!$B:$B,A1967,Anlagenbewegungsdaten!D:D)),3)</f>
        <v>0</v>
      </c>
      <c r="J1967" s="333" t="s">
        <v>5179</v>
      </c>
      <c r="K1967" s="333" t="s">
        <v>5193</v>
      </c>
      <c r="L1967" s="510">
        <v>21.34</v>
      </c>
      <c r="M1967" s="330">
        <f>ROUND(SUMIF(Anlagenbewegungsdaten_AV!B:B,A1967,Anlagenbewegungsdaten_AV!C:C),3)</f>
        <v>0</v>
      </c>
      <c r="N1967" s="328">
        <f>IF(ISBLANK(L1967),ROUND(SUMIF(Anlagenbewegungsdaten_AV!B:B,A1967,Anlagenbewegungsdaten_AV!D:D),2),ROUND(M1967*L1967%,2))</f>
        <v>0</v>
      </c>
      <c r="O1967" s="328">
        <f>ROUND(N1967-SUMIF(Anlagenbewegungsdaten_AV!B:B,A1967,Anlagenbewegungsdaten_AV!D:D),3)</f>
        <v>0</v>
      </c>
    </row>
    <row r="1968" spans="1:15" ht="15" customHeight="1" x14ac:dyDescent="0.25">
      <c r="A1968" s="261" t="s">
        <v>2383</v>
      </c>
      <c r="B1968" s="172" t="s">
        <v>2108</v>
      </c>
      <c r="C1968" s="172" t="s">
        <v>4046</v>
      </c>
      <c r="D1968" s="172" t="s">
        <v>1605</v>
      </c>
      <c r="E1968" s="172" t="s">
        <v>1563</v>
      </c>
      <c r="F1968" s="287">
        <v>26.67</v>
      </c>
      <c r="G1968" s="331">
        <f>ROUND(SUMIF(Anlagenbewegungsdaten!B:B,A1968,Anlagenbewegungsdaten!C:C),3)</f>
        <v>0</v>
      </c>
      <c r="H1968" s="332">
        <f>IF(ISBLANK(F1968),ROUND(SUMIF(Anlagenbewegungsdaten!B:B,A1968,Anlagenbewegungsdaten!D:D),2),ROUND(G1968*F1968%,2))</f>
        <v>0</v>
      </c>
      <c r="I1968" s="332">
        <f>ROUND((H1968-SUMIF(Anlagenbewegungsdaten!$B:$B,A1968,Anlagenbewegungsdaten!D:D)),3)</f>
        <v>0</v>
      </c>
      <c r="J1968" s="333" t="s">
        <v>5179</v>
      </c>
      <c r="K1968" s="333" t="s">
        <v>5193</v>
      </c>
      <c r="L1968" s="510">
        <v>21.34</v>
      </c>
      <c r="M1968" s="330">
        <f>ROUND(SUMIF(Anlagenbewegungsdaten_AV!B:B,A1968,Anlagenbewegungsdaten_AV!C:C),3)</f>
        <v>0</v>
      </c>
      <c r="N1968" s="328">
        <f>IF(ISBLANK(L1968),ROUND(SUMIF(Anlagenbewegungsdaten_AV!B:B,A1968,Anlagenbewegungsdaten_AV!D:D),2),ROUND(M1968*L1968%,2))</f>
        <v>0</v>
      </c>
      <c r="O1968" s="328">
        <f>ROUND(N1968-SUMIF(Anlagenbewegungsdaten_AV!B:B,A1968,Anlagenbewegungsdaten_AV!D:D),3)</f>
        <v>0</v>
      </c>
    </row>
    <row r="1969" spans="1:15" ht="15" customHeight="1" x14ac:dyDescent="0.25">
      <c r="A1969" s="261" t="s">
        <v>2906</v>
      </c>
      <c r="B1969" s="172" t="s">
        <v>2108</v>
      </c>
      <c r="C1969" s="172" t="s">
        <v>4046</v>
      </c>
      <c r="D1969" s="172" t="s">
        <v>2590</v>
      </c>
      <c r="E1969" s="172" t="s">
        <v>2576</v>
      </c>
      <c r="F1969" s="287">
        <v>26.64</v>
      </c>
      <c r="G1969" s="331">
        <f>ROUND(SUMIF(Anlagenbewegungsdaten!B:B,A1969,Anlagenbewegungsdaten!C:C),3)</f>
        <v>0</v>
      </c>
      <c r="H1969" s="332">
        <f>IF(ISBLANK(F1969),ROUND(SUMIF(Anlagenbewegungsdaten!B:B,A1969,Anlagenbewegungsdaten!D:D),2),ROUND(G1969*F1969%,2))</f>
        <v>0</v>
      </c>
      <c r="I1969" s="332">
        <f>ROUND((H1969-SUMIF(Anlagenbewegungsdaten!$B:$B,A1969,Anlagenbewegungsdaten!D:D)),3)</f>
        <v>0</v>
      </c>
      <c r="J1969" s="333" t="s">
        <v>5179</v>
      </c>
      <c r="K1969" s="333" t="s">
        <v>5193</v>
      </c>
      <c r="L1969" s="510">
        <v>21.31</v>
      </c>
      <c r="M1969" s="330">
        <f>ROUND(SUMIF(Anlagenbewegungsdaten_AV!B:B,A1969,Anlagenbewegungsdaten_AV!C:C),3)</f>
        <v>0</v>
      </c>
      <c r="N1969" s="328">
        <f>IF(ISBLANK(L1969),ROUND(SUMIF(Anlagenbewegungsdaten_AV!B:B,A1969,Anlagenbewegungsdaten_AV!D:D),2),ROUND(M1969*L1969%,2))</f>
        <v>0</v>
      </c>
      <c r="O1969" s="328">
        <f>ROUND(N1969-SUMIF(Anlagenbewegungsdaten_AV!B:B,A1969,Anlagenbewegungsdaten_AV!D:D),3)</f>
        <v>0</v>
      </c>
    </row>
    <row r="1970" spans="1:15" ht="15" customHeight="1" x14ac:dyDescent="0.25">
      <c r="A1970" s="261" t="s">
        <v>3650</v>
      </c>
      <c r="B1970" s="172" t="s">
        <v>2108</v>
      </c>
      <c r="C1970" s="172" t="s">
        <v>4046</v>
      </c>
      <c r="D1970" s="172" t="s">
        <v>3334</v>
      </c>
      <c r="E1970" s="172" t="s">
        <v>3320</v>
      </c>
      <c r="F1970" s="287">
        <v>26.61</v>
      </c>
      <c r="G1970" s="331">
        <f>ROUND(SUMIF(Anlagenbewegungsdaten!B:B,A1970,Anlagenbewegungsdaten!C:C),3)</f>
        <v>0</v>
      </c>
      <c r="H1970" s="332">
        <f>IF(ISBLANK(F1970),ROUND(SUMIF(Anlagenbewegungsdaten!B:B,A1970,Anlagenbewegungsdaten!D:D),2),ROUND(G1970*F1970%,2))</f>
        <v>0</v>
      </c>
      <c r="I1970" s="332">
        <f>ROUND((H1970-SUMIF(Anlagenbewegungsdaten!$B:$B,A1970,Anlagenbewegungsdaten!D:D)),3)</f>
        <v>0</v>
      </c>
      <c r="J1970" s="333" t="s">
        <v>5179</v>
      </c>
      <c r="K1970" s="333" t="s">
        <v>5193</v>
      </c>
      <c r="L1970" s="510">
        <v>21.29</v>
      </c>
      <c r="M1970" s="330">
        <f>ROUND(SUMIF(Anlagenbewegungsdaten_AV!B:B,A1970,Anlagenbewegungsdaten_AV!C:C),3)</f>
        <v>0</v>
      </c>
      <c r="N1970" s="328">
        <f>IF(ISBLANK(L1970),ROUND(SUMIF(Anlagenbewegungsdaten_AV!B:B,A1970,Anlagenbewegungsdaten_AV!D:D),2),ROUND(M1970*L1970%,2))</f>
        <v>0</v>
      </c>
      <c r="O1970" s="328">
        <f>ROUND(N1970-SUMIF(Anlagenbewegungsdaten_AV!B:B,A1970,Anlagenbewegungsdaten_AV!D:D),3)</f>
        <v>0</v>
      </c>
    </row>
    <row r="1971" spans="1:15" ht="15" customHeight="1" x14ac:dyDescent="0.25">
      <c r="A1971" s="273" t="s">
        <v>4426</v>
      </c>
      <c r="B1971" s="191" t="s">
        <v>2108</v>
      </c>
      <c r="C1971" s="191" t="s">
        <v>4046</v>
      </c>
      <c r="D1971" s="191" t="s">
        <v>4107</v>
      </c>
      <c r="E1971" s="191" t="s">
        <v>4093</v>
      </c>
      <c r="F1971" s="288">
        <v>26.58</v>
      </c>
      <c r="G1971" s="331">
        <f>ROUND(SUMIF(Anlagenbewegungsdaten!B:B,A1971,Anlagenbewegungsdaten!C:C),3)</f>
        <v>0</v>
      </c>
      <c r="H1971" s="332">
        <f>IF(ISBLANK(F1971),ROUND(SUMIF(Anlagenbewegungsdaten!B:B,A1971,Anlagenbewegungsdaten!D:D),2),ROUND(G1971*F1971%,2))</f>
        <v>0</v>
      </c>
      <c r="I1971" s="332">
        <f>ROUND((H1971-SUMIF(Anlagenbewegungsdaten!$B:$B,A1971,Anlagenbewegungsdaten!D:D)),3)</f>
        <v>0</v>
      </c>
      <c r="J1971" s="333" t="s">
        <v>5179</v>
      </c>
      <c r="K1971" s="333" t="s">
        <v>5193</v>
      </c>
      <c r="L1971" s="510">
        <v>21.26</v>
      </c>
      <c r="M1971" s="330">
        <f>ROUND(SUMIF(Anlagenbewegungsdaten_AV!B:B,A1971,Anlagenbewegungsdaten_AV!C:C),3)</f>
        <v>0</v>
      </c>
      <c r="N1971" s="328">
        <f>IF(ISBLANK(L1971),ROUND(SUMIF(Anlagenbewegungsdaten_AV!B:B,A1971,Anlagenbewegungsdaten_AV!D:D),2),ROUND(M1971*L1971%,2))</f>
        <v>0</v>
      </c>
      <c r="O1971" s="328">
        <f>ROUND(N1971-SUMIF(Anlagenbewegungsdaten_AV!B:B,A1971,Anlagenbewegungsdaten_AV!D:D),3)</f>
        <v>0</v>
      </c>
    </row>
    <row r="1972" spans="1:15" ht="15" customHeight="1" x14ac:dyDescent="0.25">
      <c r="A1972" s="261" t="s">
        <v>2384</v>
      </c>
      <c r="B1972" s="172" t="s">
        <v>2108</v>
      </c>
      <c r="C1972" s="172" t="s">
        <v>4046</v>
      </c>
      <c r="D1972" s="172" t="s">
        <v>1607</v>
      </c>
      <c r="E1972" s="172" t="s">
        <v>2483</v>
      </c>
      <c r="F1972" s="287">
        <v>20.67</v>
      </c>
      <c r="G1972" s="331">
        <f>ROUND(SUMIF(Anlagenbewegungsdaten!B:B,A1972,Anlagenbewegungsdaten!C:C),3)</f>
        <v>0</v>
      </c>
      <c r="H1972" s="332">
        <f>IF(ISBLANK(F1972),ROUND(SUMIF(Anlagenbewegungsdaten!B:B,A1972,Anlagenbewegungsdaten!D:D),2),ROUND(G1972*F1972%,2))</f>
        <v>0</v>
      </c>
      <c r="I1972" s="332">
        <f>ROUND((H1972-SUMIF(Anlagenbewegungsdaten!$B:$B,A1972,Anlagenbewegungsdaten!D:D)),3)</f>
        <v>0</v>
      </c>
      <c r="J1972" s="333" t="s">
        <v>5179</v>
      </c>
      <c r="K1972" s="333" t="s">
        <v>5193</v>
      </c>
      <c r="L1972" s="510">
        <v>16.54</v>
      </c>
      <c r="M1972" s="330">
        <f>ROUND(SUMIF(Anlagenbewegungsdaten_AV!B:B,A1972,Anlagenbewegungsdaten_AV!C:C),3)</f>
        <v>0</v>
      </c>
      <c r="N1972" s="328">
        <f>IF(ISBLANK(L1972),ROUND(SUMIF(Anlagenbewegungsdaten_AV!B:B,A1972,Anlagenbewegungsdaten_AV!D:D),2),ROUND(M1972*L1972%,2))</f>
        <v>0</v>
      </c>
      <c r="O1972" s="328">
        <f>ROUND(N1972-SUMIF(Anlagenbewegungsdaten_AV!B:B,A1972,Anlagenbewegungsdaten_AV!D:D),3)</f>
        <v>0</v>
      </c>
    </row>
    <row r="1973" spans="1:15" ht="15" customHeight="1" x14ac:dyDescent="0.25">
      <c r="A1973" s="261" t="s">
        <v>2385</v>
      </c>
      <c r="B1973" s="172" t="s">
        <v>2108</v>
      </c>
      <c r="C1973" s="172" t="s">
        <v>4046</v>
      </c>
      <c r="D1973" s="172" t="s">
        <v>48</v>
      </c>
      <c r="E1973" s="172" t="s">
        <v>2486</v>
      </c>
      <c r="F1973" s="287">
        <v>22.67</v>
      </c>
      <c r="G1973" s="331">
        <f>ROUND(SUMIF(Anlagenbewegungsdaten!B:B,A1973,Anlagenbewegungsdaten!C:C),3)</f>
        <v>0</v>
      </c>
      <c r="H1973" s="332">
        <f>IF(ISBLANK(F1973),ROUND(SUMIF(Anlagenbewegungsdaten!B:B,A1973,Anlagenbewegungsdaten!D:D),2),ROUND(G1973*F1973%,2))</f>
        <v>0</v>
      </c>
      <c r="I1973" s="332">
        <f>ROUND((H1973-SUMIF(Anlagenbewegungsdaten!$B:$B,A1973,Anlagenbewegungsdaten!D:D)),3)</f>
        <v>0</v>
      </c>
      <c r="J1973" s="333" t="s">
        <v>5179</v>
      </c>
      <c r="K1973" s="333" t="s">
        <v>5193</v>
      </c>
      <c r="L1973" s="510">
        <v>18.14</v>
      </c>
      <c r="M1973" s="330">
        <f>ROUND(SUMIF(Anlagenbewegungsdaten_AV!B:B,A1973,Anlagenbewegungsdaten_AV!C:C),3)</f>
        <v>0</v>
      </c>
      <c r="N1973" s="328">
        <f>IF(ISBLANK(L1973),ROUND(SUMIF(Anlagenbewegungsdaten_AV!B:B,A1973,Anlagenbewegungsdaten_AV!D:D),2),ROUND(M1973*L1973%,2))</f>
        <v>0</v>
      </c>
      <c r="O1973" s="328">
        <f>ROUND(N1973-SUMIF(Anlagenbewegungsdaten_AV!B:B,A1973,Anlagenbewegungsdaten_AV!D:D),3)</f>
        <v>0</v>
      </c>
    </row>
    <row r="1974" spans="1:15" ht="15" customHeight="1" x14ac:dyDescent="0.25">
      <c r="A1974" s="261" t="s">
        <v>2386</v>
      </c>
      <c r="B1974" s="172" t="s">
        <v>2108</v>
      </c>
      <c r="C1974" s="172" t="s">
        <v>4046</v>
      </c>
      <c r="D1974" s="172" t="s">
        <v>1609</v>
      </c>
      <c r="E1974" s="172" t="s">
        <v>1560</v>
      </c>
      <c r="F1974" s="287">
        <v>23.67</v>
      </c>
      <c r="G1974" s="331">
        <f>ROUND(SUMIF(Anlagenbewegungsdaten!B:B,A1974,Anlagenbewegungsdaten!C:C),3)</f>
        <v>0</v>
      </c>
      <c r="H1974" s="332">
        <f>IF(ISBLANK(F1974),ROUND(SUMIF(Anlagenbewegungsdaten!B:B,A1974,Anlagenbewegungsdaten!D:D),2),ROUND(G1974*F1974%,2))</f>
        <v>0</v>
      </c>
      <c r="I1974" s="332">
        <f>ROUND((H1974-SUMIF(Anlagenbewegungsdaten!$B:$B,A1974,Anlagenbewegungsdaten!D:D)),3)</f>
        <v>0</v>
      </c>
      <c r="J1974" s="333" t="s">
        <v>5179</v>
      </c>
      <c r="K1974" s="333" t="s">
        <v>5193</v>
      </c>
      <c r="L1974" s="510">
        <v>18.940000000000001</v>
      </c>
      <c r="M1974" s="330">
        <f>ROUND(SUMIF(Anlagenbewegungsdaten_AV!B:B,A1974,Anlagenbewegungsdaten_AV!C:C),3)</f>
        <v>0</v>
      </c>
      <c r="N1974" s="328">
        <f>IF(ISBLANK(L1974),ROUND(SUMIF(Anlagenbewegungsdaten_AV!B:B,A1974,Anlagenbewegungsdaten_AV!D:D),2),ROUND(M1974*L1974%,2))</f>
        <v>0</v>
      </c>
      <c r="O1974" s="328">
        <f>ROUND(N1974-SUMIF(Anlagenbewegungsdaten_AV!B:B,A1974,Anlagenbewegungsdaten_AV!D:D),3)</f>
        <v>0</v>
      </c>
    </row>
    <row r="1975" spans="1:15" ht="15" customHeight="1" x14ac:dyDescent="0.25">
      <c r="A1975" s="261" t="s">
        <v>2387</v>
      </c>
      <c r="B1975" s="172" t="s">
        <v>2108</v>
      </c>
      <c r="C1975" s="172" t="s">
        <v>4046</v>
      </c>
      <c r="D1975" s="172" t="s">
        <v>1611</v>
      </c>
      <c r="E1975" s="172" t="s">
        <v>1563</v>
      </c>
      <c r="F1975" s="287">
        <v>23.67</v>
      </c>
      <c r="G1975" s="331">
        <f>ROUND(SUMIF(Anlagenbewegungsdaten!B:B,A1975,Anlagenbewegungsdaten!C:C),3)</f>
        <v>0</v>
      </c>
      <c r="H1975" s="332">
        <f>IF(ISBLANK(F1975),ROUND(SUMIF(Anlagenbewegungsdaten!B:B,A1975,Anlagenbewegungsdaten!D:D),2),ROUND(G1975*F1975%,2))</f>
        <v>0</v>
      </c>
      <c r="I1975" s="332">
        <f>ROUND((H1975-SUMIF(Anlagenbewegungsdaten!$B:$B,A1975,Anlagenbewegungsdaten!D:D)),3)</f>
        <v>0</v>
      </c>
      <c r="J1975" s="333" t="s">
        <v>5179</v>
      </c>
      <c r="K1975" s="333" t="s">
        <v>5193</v>
      </c>
      <c r="L1975" s="510">
        <v>18.940000000000001</v>
      </c>
      <c r="M1975" s="330">
        <f>ROUND(SUMIF(Anlagenbewegungsdaten_AV!B:B,A1975,Anlagenbewegungsdaten_AV!C:C),3)</f>
        <v>0</v>
      </c>
      <c r="N1975" s="328">
        <f>IF(ISBLANK(L1975),ROUND(SUMIF(Anlagenbewegungsdaten_AV!B:B,A1975,Anlagenbewegungsdaten_AV!D:D),2),ROUND(M1975*L1975%,2))</f>
        <v>0</v>
      </c>
      <c r="O1975" s="328">
        <f>ROUND(N1975-SUMIF(Anlagenbewegungsdaten_AV!B:B,A1975,Anlagenbewegungsdaten_AV!D:D),3)</f>
        <v>0</v>
      </c>
    </row>
    <row r="1976" spans="1:15" ht="15" customHeight="1" x14ac:dyDescent="0.25">
      <c r="A1976" s="261" t="s">
        <v>2907</v>
      </c>
      <c r="B1976" s="172" t="s">
        <v>2108</v>
      </c>
      <c r="C1976" s="172" t="s">
        <v>4046</v>
      </c>
      <c r="D1976" s="172" t="s">
        <v>2592</v>
      </c>
      <c r="E1976" s="172" t="s">
        <v>2576</v>
      </c>
      <c r="F1976" s="287">
        <v>23.64</v>
      </c>
      <c r="G1976" s="331">
        <f>ROUND(SUMIF(Anlagenbewegungsdaten!B:B,A1976,Anlagenbewegungsdaten!C:C),3)</f>
        <v>0</v>
      </c>
      <c r="H1976" s="332">
        <f>IF(ISBLANK(F1976),ROUND(SUMIF(Anlagenbewegungsdaten!B:B,A1976,Anlagenbewegungsdaten!D:D),2),ROUND(G1976*F1976%,2))</f>
        <v>0</v>
      </c>
      <c r="I1976" s="332">
        <f>ROUND((H1976-SUMIF(Anlagenbewegungsdaten!$B:$B,A1976,Anlagenbewegungsdaten!D:D)),3)</f>
        <v>0</v>
      </c>
      <c r="J1976" s="333" t="s">
        <v>5179</v>
      </c>
      <c r="K1976" s="333" t="s">
        <v>5193</v>
      </c>
      <c r="L1976" s="510">
        <v>18.91</v>
      </c>
      <c r="M1976" s="330">
        <f>ROUND(SUMIF(Anlagenbewegungsdaten_AV!B:B,A1976,Anlagenbewegungsdaten_AV!C:C),3)</f>
        <v>0</v>
      </c>
      <c r="N1976" s="328">
        <f>IF(ISBLANK(L1976),ROUND(SUMIF(Anlagenbewegungsdaten_AV!B:B,A1976,Anlagenbewegungsdaten_AV!D:D),2),ROUND(M1976*L1976%,2))</f>
        <v>0</v>
      </c>
      <c r="O1976" s="328">
        <f>ROUND(N1976-SUMIF(Anlagenbewegungsdaten_AV!B:B,A1976,Anlagenbewegungsdaten_AV!D:D),3)</f>
        <v>0</v>
      </c>
    </row>
    <row r="1977" spans="1:15" ht="15" customHeight="1" x14ac:dyDescent="0.25">
      <c r="A1977" s="261" t="s">
        <v>3651</v>
      </c>
      <c r="B1977" s="172" t="s">
        <v>2108</v>
      </c>
      <c r="C1977" s="172" t="s">
        <v>4046</v>
      </c>
      <c r="D1977" s="172" t="s">
        <v>3336</v>
      </c>
      <c r="E1977" s="172" t="s">
        <v>3320</v>
      </c>
      <c r="F1977" s="287">
        <v>23.61</v>
      </c>
      <c r="G1977" s="331">
        <f>ROUND(SUMIF(Anlagenbewegungsdaten!B:B,A1977,Anlagenbewegungsdaten!C:C),3)</f>
        <v>0</v>
      </c>
      <c r="H1977" s="332">
        <f>IF(ISBLANK(F1977),ROUND(SUMIF(Anlagenbewegungsdaten!B:B,A1977,Anlagenbewegungsdaten!D:D),2),ROUND(G1977*F1977%,2))</f>
        <v>0</v>
      </c>
      <c r="I1977" s="332">
        <f>ROUND((H1977-SUMIF(Anlagenbewegungsdaten!$B:$B,A1977,Anlagenbewegungsdaten!D:D)),3)</f>
        <v>0</v>
      </c>
      <c r="J1977" s="333" t="s">
        <v>5179</v>
      </c>
      <c r="K1977" s="333" t="s">
        <v>5193</v>
      </c>
      <c r="L1977" s="510">
        <v>18.89</v>
      </c>
      <c r="M1977" s="330">
        <f>ROUND(SUMIF(Anlagenbewegungsdaten_AV!B:B,A1977,Anlagenbewegungsdaten_AV!C:C),3)</f>
        <v>0</v>
      </c>
      <c r="N1977" s="328">
        <f>IF(ISBLANK(L1977),ROUND(SUMIF(Anlagenbewegungsdaten_AV!B:B,A1977,Anlagenbewegungsdaten_AV!D:D),2),ROUND(M1977*L1977%,2))</f>
        <v>0</v>
      </c>
      <c r="O1977" s="328">
        <f>ROUND(N1977-SUMIF(Anlagenbewegungsdaten_AV!B:B,A1977,Anlagenbewegungsdaten_AV!D:D),3)</f>
        <v>0</v>
      </c>
    </row>
    <row r="1978" spans="1:15" ht="15" customHeight="1" x14ac:dyDescent="0.25">
      <c r="A1978" s="273" t="s">
        <v>4427</v>
      </c>
      <c r="B1978" s="191" t="s">
        <v>2108</v>
      </c>
      <c r="C1978" s="191" t="s">
        <v>4046</v>
      </c>
      <c r="D1978" s="191" t="s">
        <v>4109</v>
      </c>
      <c r="E1978" s="191" t="s">
        <v>4093</v>
      </c>
      <c r="F1978" s="288">
        <v>23.58</v>
      </c>
      <c r="G1978" s="331">
        <f>ROUND(SUMIF(Anlagenbewegungsdaten!B:B,A1978,Anlagenbewegungsdaten!C:C),3)</f>
        <v>0</v>
      </c>
      <c r="H1978" s="332">
        <f>IF(ISBLANK(F1978),ROUND(SUMIF(Anlagenbewegungsdaten!B:B,A1978,Anlagenbewegungsdaten!D:D),2),ROUND(G1978*F1978%,2))</f>
        <v>0</v>
      </c>
      <c r="I1978" s="332">
        <f>ROUND((H1978-SUMIF(Anlagenbewegungsdaten!$B:$B,A1978,Anlagenbewegungsdaten!D:D)),3)</f>
        <v>0</v>
      </c>
      <c r="J1978" s="333" t="s">
        <v>5179</v>
      </c>
      <c r="K1978" s="333" t="s">
        <v>5193</v>
      </c>
      <c r="L1978" s="510">
        <v>18.86</v>
      </c>
      <c r="M1978" s="330">
        <f>ROUND(SUMIF(Anlagenbewegungsdaten_AV!B:B,A1978,Anlagenbewegungsdaten_AV!C:C),3)</f>
        <v>0</v>
      </c>
      <c r="N1978" s="328">
        <f>IF(ISBLANK(L1978),ROUND(SUMIF(Anlagenbewegungsdaten_AV!B:B,A1978,Anlagenbewegungsdaten_AV!D:D),2),ROUND(M1978*L1978%,2))</f>
        <v>0</v>
      </c>
      <c r="O1978" s="328">
        <f>ROUND(N1978-SUMIF(Anlagenbewegungsdaten_AV!B:B,A1978,Anlagenbewegungsdaten_AV!D:D),3)</f>
        <v>0</v>
      </c>
    </row>
    <row r="1979" spans="1:15" ht="15" customHeight="1" x14ac:dyDescent="0.25">
      <c r="A1979" s="261" t="s">
        <v>2388</v>
      </c>
      <c r="B1979" s="172" t="s">
        <v>2108</v>
      </c>
      <c r="C1979" s="172" t="s">
        <v>4046</v>
      </c>
      <c r="D1979" s="172" t="s">
        <v>1613</v>
      </c>
      <c r="E1979" s="172" t="s">
        <v>2483</v>
      </c>
      <c r="F1979" s="287">
        <v>21.67</v>
      </c>
      <c r="G1979" s="331">
        <f>ROUND(SUMIF(Anlagenbewegungsdaten!B:B,A1979,Anlagenbewegungsdaten!C:C),3)</f>
        <v>0</v>
      </c>
      <c r="H1979" s="332">
        <f>IF(ISBLANK(F1979),ROUND(SUMIF(Anlagenbewegungsdaten!B:B,A1979,Anlagenbewegungsdaten!D:D),2),ROUND(G1979*F1979%,2))</f>
        <v>0</v>
      </c>
      <c r="I1979" s="332">
        <f>ROUND((H1979-SUMIF(Anlagenbewegungsdaten!$B:$B,A1979,Anlagenbewegungsdaten!D:D)),3)</f>
        <v>0</v>
      </c>
      <c r="J1979" s="333" t="s">
        <v>5179</v>
      </c>
      <c r="K1979" s="333" t="s">
        <v>5193</v>
      </c>
      <c r="L1979" s="510">
        <v>17.34</v>
      </c>
      <c r="M1979" s="330">
        <f>ROUND(SUMIF(Anlagenbewegungsdaten_AV!B:B,A1979,Anlagenbewegungsdaten_AV!C:C),3)</f>
        <v>0</v>
      </c>
      <c r="N1979" s="328">
        <f>IF(ISBLANK(L1979),ROUND(SUMIF(Anlagenbewegungsdaten_AV!B:B,A1979,Anlagenbewegungsdaten_AV!D:D),2),ROUND(M1979*L1979%,2))</f>
        <v>0</v>
      </c>
      <c r="O1979" s="328">
        <f>ROUND(N1979-SUMIF(Anlagenbewegungsdaten_AV!B:B,A1979,Anlagenbewegungsdaten_AV!D:D),3)</f>
        <v>0</v>
      </c>
    </row>
    <row r="1980" spans="1:15" ht="15" customHeight="1" x14ac:dyDescent="0.25">
      <c r="A1980" s="261" t="s">
        <v>2389</v>
      </c>
      <c r="B1980" s="172" t="s">
        <v>2108</v>
      </c>
      <c r="C1980" s="172" t="s">
        <v>4046</v>
      </c>
      <c r="D1980" s="172" t="s">
        <v>53</v>
      </c>
      <c r="E1980" s="172" t="s">
        <v>2486</v>
      </c>
      <c r="F1980" s="287">
        <v>23.67</v>
      </c>
      <c r="G1980" s="331">
        <f>ROUND(SUMIF(Anlagenbewegungsdaten!B:B,A1980,Anlagenbewegungsdaten!C:C),3)</f>
        <v>0</v>
      </c>
      <c r="H1980" s="332">
        <f>IF(ISBLANK(F1980),ROUND(SUMIF(Anlagenbewegungsdaten!B:B,A1980,Anlagenbewegungsdaten!D:D),2),ROUND(G1980*F1980%,2))</f>
        <v>0</v>
      </c>
      <c r="I1980" s="332">
        <f>ROUND((H1980-SUMIF(Anlagenbewegungsdaten!$B:$B,A1980,Anlagenbewegungsdaten!D:D)),3)</f>
        <v>0</v>
      </c>
      <c r="J1980" s="333" t="s">
        <v>5179</v>
      </c>
      <c r="K1980" s="333" t="s">
        <v>5193</v>
      </c>
      <c r="L1980" s="510">
        <v>18.940000000000001</v>
      </c>
      <c r="M1980" s="330">
        <f>ROUND(SUMIF(Anlagenbewegungsdaten_AV!B:B,A1980,Anlagenbewegungsdaten_AV!C:C),3)</f>
        <v>0</v>
      </c>
      <c r="N1980" s="328">
        <f>IF(ISBLANK(L1980),ROUND(SUMIF(Anlagenbewegungsdaten_AV!B:B,A1980,Anlagenbewegungsdaten_AV!D:D),2),ROUND(M1980*L1980%,2))</f>
        <v>0</v>
      </c>
      <c r="O1980" s="328">
        <f>ROUND(N1980-SUMIF(Anlagenbewegungsdaten_AV!B:B,A1980,Anlagenbewegungsdaten_AV!D:D),3)</f>
        <v>0</v>
      </c>
    </row>
    <row r="1981" spans="1:15" ht="15" customHeight="1" x14ac:dyDescent="0.25">
      <c r="A1981" s="261" t="s">
        <v>2390</v>
      </c>
      <c r="B1981" s="172" t="s">
        <v>2108</v>
      </c>
      <c r="C1981" s="172" t="s">
        <v>4046</v>
      </c>
      <c r="D1981" s="182" t="s">
        <v>1615</v>
      </c>
      <c r="E1981" s="172" t="s">
        <v>1560</v>
      </c>
      <c r="F1981" s="287">
        <v>24.67</v>
      </c>
      <c r="G1981" s="331">
        <f>ROUND(SUMIF(Anlagenbewegungsdaten!B:B,A1981,Anlagenbewegungsdaten!C:C),3)</f>
        <v>0</v>
      </c>
      <c r="H1981" s="332">
        <f>IF(ISBLANK(F1981),ROUND(SUMIF(Anlagenbewegungsdaten!B:B,A1981,Anlagenbewegungsdaten!D:D),2),ROUND(G1981*F1981%,2))</f>
        <v>0</v>
      </c>
      <c r="I1981" s="332">
        <f>ROUND((H1981-SUMIF(Anlagenbewegungsdaten!$B:$B,A1981,Anlagenbewegungsdaten!D:D)),3)</f>
        <v>0</v>
      </c>
      <c r="J1981" s="333" t="s">
        <v>5179</v>
      </c>
      <c r="K1981" s="333" t="s">
        <v>5193</v>
      </c>
      <c r="L1981" s="510">
        <v>19.739999999999998</v>
      </c>
      <c r="M1981" s="330">
        <f>ROUND(SUMIF(Anlagenbewegungsdaten_AV!B:B,A1981,Anlagenbewegungsdaten_AV!C:C),3)</f>
        <v>0</v>
      </c>
      <c r="N1981" s="328">
        <f>IF(ISBLANK(L1981),ROUND(SUMIF(Anlagenbewegungsdaten_AV!B:B,A1981,Anlagenbewegungsdaten_AV!D:D),2),ROUND(M1981*L1981%,2))</f>
        <v>0</v>
      </c>
      <c r="O1981" s="328">
        <f>ROUND(N1981-SUMIF(Anlagenbewegungsdaten_AV!B:B,A1981,Anlagenbewegungsdaten_AV!D:D),3)</f>
        <v>0</v>
      </c>
    </row>
    <row r="1982" spans="1:15" ht="15" customHeight="1" x14ac:dyDescent="0.25">
      <c r="A1982" s="261" t="s">
        <v>2391</v>
      </c>
      <c r="B1982" s="172" t="s">
        <v>2108</v>
      </c>
      <c r="C1982" s="172" t="s">
        <v>4046</v>
      </c>
      <c r="D1982" s="172" t="s">
        <v>1617</v>
      </c>
      <c r="E1982" s="172" t="s">
        <v>1563</v>
      </c>
      <c r="F1982" s="287">
        <v>24.67</v>
      </c>
      <c r="G1982" s="331">
        <f>ROUND(SUMIF(Anlagenbewegungsdaten!B:B,A1982,Anlagenbewegungsdaten!C:C),3)</f>
        <v>0</v>
      </c>
      <c r="H1982" s="332">
        <f>IF(ISBLANK(F1982),ROUND(SUMIF(Anlagenbewegungsdaten!B:B,A1982,Anlagenbewegungsdaten!D:D),2),ROUND(G1982*F1982%,2))</f>
        <v>0</v>
      </c>
      <c r="I1982" s="332">
        <f>ROUND((H1982-SUMIF(Anlagenbewegungsdaten!$B:$B,A1982,Anlagenbewegungsdaten!D:D)),3)</f>
        <v>0</v>
      </c>
      <c r="J1982" s="333" t="s">
        <v>5179</v>
      </c>
      <c r="K1982" s="333" t="s">
        <v>5193</v>
      </c>
      <c r="L1982" s="510">
        <v>19.739999999999998</v>
      </c>
      <c r="M1982" s="330">
        <f>ROUND(SUMIF(Anlagenbewegungsdaten_AV!B:B,A1982,Anlagenbewegungsdaten_AV!C:C),3)</f>
        <v>0</v>
      </c>
      <c r="N1982" s="328">
        <f>IF(ISBLANK(L1982),ROUND(SUMIF(Anlagenbewegungsdaten_AV!B:B,A1982,Anlagenbewegungsdaten_AV!D:D),2),ROUND(M1982*L1982%,2))</f>
        <v>0</v>
      </c>
      <c r="O1982" s="328">
        <f>ROUND(N1982-SUMIF(Anlagenbewegungsdaten_AV!B:B,A1982,Anlagenbewegungsdaten_AV!D:D),3)</f>
        <v>0</v>
      </c>
    </row>
    <row r="1983" spans="1:15" ht="15" customHeight="1" x14ac:dyDescent="0.25">
      <c r="A1983" s="261" t="s">
        <v>2908</v>
      </c>
      <c r="B1983" s="172" t="s">
        <v>2108</v>
      </c>
      <c r="C1983" s="172" t="s">
        <v>4046</v>
      </c>
      <c r="D1983" s="172" t="s">
        <v>2594</v>
      </c>
      <c r="E1983" s="172" t="s">
        <v>2576</v>
      </c>
      <c r="F1983" s="287">
        <v>24.64</v>
      </c>
      <c r="G1983" s="331">
        <f>ROUND(SUMIF(Anlagenbewegungsdaten!B:B,A1983,Anlagenbewegungsdaten!C:C),3)</f>
        <v>0</v>
      </c>
      <c r="H1983" s="332">
        <f>IF(ISBLANK(F1983),ROUND(SUMIF(Anlagenbewegungsdaten!B:B,A1983,Anlagenbewegungsdaten!D:D),2),ROUND(G1983*F1983%,2))</f>
        <v>0</v>
      </c>
      <c r="I1983" s="332">
        <f>ROUND((H1983-SUMIF(Anlagenbewegungsdaten!$B:$B,A1983,Anlagenbewegungsdaten!D:D)),3)</f>
        <v>0</v>
      </c>
      <c r="J1983" s="333" t="s">
        <v>5179</v>
      </c>
      <c r="K1983" s="333" t="s">
        <v>5193</v>
      </c>
      <c r="L1983" s="510">
        <v>19.71</v>
      </c>
      <c r="M1983" s="330">
        <f>ROUND(SUMIF(Anlagenbewegungsdaten_AV!B:B,A1983,Anlagenbewegungsdaten_AV!C:C),3)</f>
        <v>0</v>
      </c>
      <c r="N1983" s="328">
        <f>IF(ISBLANK(L1983),ROUND(SUMIF(Anlagenbewegungsdaten_AV!B:B,A1983,Anlagenbewegungsdaten_AV!D:D),2),ROUND(M1983*L1983%,2))</f>
        <v>0</v>
      </c>
      <c r="O1983" s="328">
        <f>ROUND(N1983-SUMIF(Anlagenbewegungsdaten_AV!B:B,A1983,Anlagenbewegungsdaten_AV!D:D),3)</f>
        <v>0</v>
      </c>
    </row>
    <row r="1984" spans="1:15" ht="15" customHeight="1" x14ac:dyDescent="0.25">
      <c r="A1984" s="261" t="s">
        <v>3652</v>
      </c>
      <c r="B1984" s="172" t="s">
        <v>2108</v>
      </c>
      <c r="C1984" s="172" t="s">
        <v>4046</v>
      </c>
      <c r="D1984" s="172" t="s">
        <v>3338</v>
      </c>
      <c r="E1984" s="172" t="s">
        <v>3320</v>
      </c>
      <c r="F1984" s="287">
        <v>24.61</v>
      </c>
      <c r="G1984" s="331">
        <f>ROUND(SUMIF(Anlagenbewegungsdaten!B:B,A1984,Anlagenbewegungsdaten!C:C),3)</f>
        <v>0</v>
      </c>
      <c r="H1984" s="332">
        <f>IF(ISBLANK(F1984),ROUND(SUMIF(Anlagenbewegungsdaten!B:B,A1984,Anlagenbewegungsdaten!D:D),2),ROUND(G1984*F1984%,2))</f>
        <v>0</v>
      </c>
      <c r="I1984" s="332">
        <f>ROUND((H1984-SUMIF(Anlagenbewegungsdaten!$B:$B,A1984,Anlagenbewegungsdaten!D:D)),3)</f>
        <v>0</v>
      </c>
      <c r="J1984" s="333" t="s">
        <v>5179</v>
      </c>
      <c r="K1984" s="333" t="s">
        <v>5193</v>
      </c>
      <c r="L1984" s="510">
        <v>19.690000000000001</v>
      </c>
      <c r="M1984" s="330">
        <f>ROUND(SUMIF(Anlagenbewegungsdaten_AV!B:B,A1984,Anlagenbewegungsdaten_AV!C:C),3)</f>
        <v>0</v>
      </c>
      <c r="N1984" s="328">
        <f>IF(ISBLANK(L1984),ROUND(SUMIF(Anlagenbewegungsdaten_AV!B:B,A1984,Anlagenbewegungsdaten_AV!D:D),2),ROUND(M1984*L1984%,2))</f>
        <v>0</v>
      </c>
      <c r="O1984" s="328">
        <f>ROUND(N1984-SUMIF(Anlagenbewegungsdaten_AV!B:B,A1984,Anlagenbewegungsdaten_AV!D:D),3)</f>
        <v>0</v>
      </c>
    </row>
    <row r="1985" spans="1:15" ht="15" customHeight="1" x14ac:dyDescent="0.25">
      <c r="A1985" s="273" t="s">
        <v>4428</v>
      </c>
      <c r="B1985" s="191" t="s">
        <v>2108</v>
      </c>
      <c r="C1985" s="191" t="s">
        <v>4046</v>
      </c>
      <c r="D1985" s="191" t="s">
        <v>4111</v>
      </c>
      <c r="E1985" s="191" t="s">
        <v>4093</v>
      </c>
      <c r="F1985" s="288">
        <v>24.58</v>
      </c>
      <c r="G1985" s="331">
        <f>ROUND(SUMIF(Anlagenbewegungsdaten!B:B,A1985,Anlagenbewegungsdaten!C:C),3)</f>
        <v>0</v>
      </c>
      <c r="H1985" s="332">
        <f>IF(ISBLANK(F1985),ROUND(SUMIF(Anlagenbewegungsdaten!B:B,A1985,Anlagenbewegungsdaten!D:D),2),ROUND(G1985*F1985%,2))</f>
        <v>0</v>
      </c>
      <c r="I1985" s="332">
        <f>ROUND((H1985-SUMIF(Anlagenbewegungsdaten!$B:$B,A1985,Anlagenbewegungsdaten!D:D)),3)</f>
        <v>0</v>
      </c>
      <c r="J1985" s="333" t="s">
        <v>5179</v>
      </c>
      <c r="K1985" s="333" t="s">
        <v>5193</v>
      </c>
      <c r="L1985" s="510">
        <v>19.66</v>
      </c>
      <c r="M1985" s="330">
        <f>ROUND(SUMIF(Anlagenbewegungsdaten_AV!B:B,A1985,Anlagenbewegungsdaten_AV!C:C),3)</f>
        <v>0</v>
      </c>
      <c r="N1985" s="328">
        <f>IF(ISBLANK(L1985),ROUND(SUMIF(Anlagenbewegungsdaten_AV!B:B,A1985,Anlagenbewegungsdaten_AV!D:D),2),ROUND(M1985*L1985%,2))</f>
        <v>0</v>
      </c>
      <c r="O1985" s="328">
        <f>ROUND(N1985-SUMIF(Anlagenbewegungsdaten_AV!B:B,A1985,Anlagenbewegungsdaten_AV!D:D),3)</f>
        <v>0</v>
      </c>
    </row>
    <row r="1986" spans="1:15" ht="15" customHeight="1" x14ac:dyDescent="0.25">
      <c r="A1986" s="261" t="s">
        <v>2392</v>
      </c>
      <c r="B1986" s="172" t="s">
        <v>2108</v>
      </c>
      <c r="C1986" s="172" t="s">
        <v>4046</v>
      </c>
      <c r="D1986" s="172" t="s">
        <v>1619</v>
      </c>
      <c r="E1986" s="172" t="s">
        <v>2483</v>
      </c>
      <c r="F1986" s="287">
        <v>24.67</v>
      </c>
      <c r="G1986" s="331">
        <f>ROUND(SUMIF(Anlagenbewegungsdaten!B:B,A1986,Anlagenbewegungsdaten!C:C),3)</f>
        <v>0</v>
      </c>
      <c r="H1986" s="332">
        <f>IF(ISBLANK(F1986),ROUND(SUMIF(Anlagenbewegungsdaten!B:B,A1986,Anlagenbewegungsdaten!D:D),2),ROUND(G1986*F1986%,2))</f>
        <v>0</v>
      </c>
      <c r="I1986" s="332">
        <f>ROUND((H1986-SUMIF(Anlagenbewegungsdaten!$B:$B,A1986,Anlagenbewegungsdaten!D:D)),3)</f>
        <v>0</v>
      </c>
      <c r="J1986" s="333" t="s">
        <v>5179</v>
      </c>
      <c r="K1986" s="333" t="s">
        <v>5193</v>
      </c>
      <c r="L1986" s="510">
        <v>19.739999999999998</v>
      </c>
      <c r="M1986" s="330">
        <f>ROUND(SUMIF(Anlagenbewegungsdaten_AV!B:B,A1986,Anlagenbewegungsdaten_AV!C:C),3)</f>
        <v>0</v>
      </c>
      <c r="N1986" s="328">
        <f>IF(ISBLANK(L1986),ROUND(SUMIF(Anlagenbewegungsdaten_AV!B:B,A1986,Anlagenbewegungsdaten_AV!D:D),2),ROUND(M1986*L1986%,2))</f>
        <v>0</v>
      </c>
      <c r="O1986" s="328">
        <f>ROUND(N1986-SUMIF(Anlagenbewegungsdaten_AV!B:B,A1986,Anlagenbewegungsdaten_AV!D:D),3)</f>
        <v>0</v>
      </c>
    </row>
    <row r="1987" spans="1:15" ht="15" customHeight="1" x14ac:dyDescent="0.25">
      <c r="A1987" s="261" t="s">
        <v>2393</v>
      </c>
      <c r="B1987" s="172" t="s">
        <v>2108</v>
      </c>
      <c r="C1987" s="172" t="s">
        <v>4046</v>
      </c>
      <c r="D1987" s="172" t="s">
        <v>58</v>
      </c>
      <c r="E1987" s="172" t="s">
        <v>2486</v>
      </c>
      <c r="F1987" s="287">
        <v>26.67</v>
      </c>
      <c r="G1987" s="331">
        <f>ROUND(SUMIF(Anlagenbewegungsdaten!B:B,A1987,Anlagenbewegungsdaten!C:C),3)</f>
        <v>0</v>
      </c>
      <c r="H1987" s="332">
        <f>IF(ISBLANK(F1987),ROUND(SUMIF(Anlagenbewegungsdaten!B:B,A1987,Anlagenbewegungsdaten!D:D),2),ROUND(G1987*F1987%,2))</f>
        <v>0</v>
      </c>
      <c r="I1987" s="332">
        <f>ROUND((H1987-SUMIF(Anlagenbewegungsdaten!$B:$B,A1987,Anlagenbewegungsdaten!D:D)),3)</f>
        <v>0</v>
      </c>
      <c r="J1987" s="333" t="s">
        <v>5179</v>
      </c>
      <c r="K1987" s="333" t="s">
        <v>5193</v>
      </c>
      <c r="L1987" s="510">
        <v>21.34</v>
      </c>
      <c r="M1987" s="330">
        <f>ROUND(SUMIF(Anlagenbewegungsdaten_AV!B:B,A1987,Anlagenbewegungsdaten_AV!C:C),3)</f>
        <v>0</v>
      </c>
      <c r="N1987" s="328">
        <f>IF(ISBLANK(L1987),ROUND(SUMIF(Anlagenbewegungsdaten_AV!B:B,A1987,Anlagenbewegungsdaten_AV!D:D),2),ROUND(M1987*L1987%,2))</f>
        <v>0</v>
      </c>
      <c r="O1987" s="328">
        <f>ROUND(N1987-SUMIF(Anlagenbewegungsdaten_AV!B:B,A1987,Anlagenbewegungsdaten_AV!D:D),3)</f>
        <v>0</v>
      </c>
    </row>
    <row r="1988" spans="1:15" ht="15" customHeight="1" x14ac:dyDescent="0.25">
      <c r="A1988" s="261" t="s">
        <v>2394</v>
      </c>
      <c r="B1988" s="172" t="s">
        <v>2108</v>
      </c>
      <c r="C1988" s="172" t="s">
        <v>4046</v>
      </c>
      <c r="D1988" s="172" t="s">
        <v>1621</v>
      </c>
      <c r="E1988" s="172" t="s">
        <v>1560</v>
      </c>
      <c r="F1988" s="287">
        <v>27.67</v>
      </c>
      <c r="G1988" s="331">
        <f>ROUND(SUMIF(Anlagenbewegungsdaten!B:B,A1988,Anlagenbewegungsdaten!C:C),3)</f>
        <v>0</v>
      </c>
      <c r="H1988" s="332">
        <f>IF(ISBLANK(F1988),ROUND(SUMIF(Anlagenbewegungsdaten!B:B,A1988,Anlagenbewegungsdaten!D:D),2),ROUND(G1988*F1988%,2))</f>
        <v>0</v>
      </c>
      <c r="I1988" s="332">
        <f>ROUND((H1988-SUMIF(Anlagenbewegungsdaten!$B:$B,A1988,Anlagenbewegungsdaten!D:D)),3)</f>
        <v>0</v>
      </c>
      <c r="J1988" s="333" t="s">
        <v>5179</v>
      </c>
      <c r="K1988" s="333" t="s">
        <v>5193</v>
      </c>
      <c r="L1988" s="510">
        <v>22.14</v>
      </c>
      <c r="M1988" s="330">
        <f>ROUND(SUMIF(Anlagenbewegungsdaten_AV!B:B,A1988,Anlagenbewegungsdaten_AV!C:C),3)</f>
        <v>0</v>
      </c>
      <c r="N1988" s="328">
        <f>IF(ISBLANK(L1988),ROUND(SUMIF(Anlagenbewegungsdaten_AV!B:B,A1988,Anlagenbewegungsdaten_AV!D:D),2),ROUND(M1988*L1988%,2))</f>
        <v>0</v>
      </c>
      <c r="O1988" s="328">
        <f>ROUND(N1988-SUMIF(Anlagenbewegungsdaten_AV!B:B,A1988,Anlagenbewegungsdaten_AV!D:D),3)</f>
        <v>0</v>
      </c>
    </row>
    <row r="1989" spans="1:15" ht="15" customHeight="1" x14ac:dyDescent="0.25">
      <c r="A1989" s="261" t="s">
        <v>2395</v>
      </c>
      <c r="B1989" s="172" t="s">
        <v>2108</v>
      </c>
      <c r="C1989" s="172" t="s">
        <v>4046</v>
      </c>
      <c r="D1989" s="172" t="s">
        <v>1623</v>
      </c>
      <c r="E1989" s="172" t="s">
        <v>1563</v>
      </c>
      <c r="F1989" s="287">
        <v>27.67</v>
      </c>
      <c r="G1989" s="331">
        <f>ROUND(SUMIF(Anlagenbewegungsdaten!B:B,A1989,Anlagenbewegungsdaten!C:C),3)</f>
        <v>0</v>
      </c>
      <c r="H1989" s="332">
        <f>IF(ISBLANK(F1989),ROUND(SUMIF(Anlagenbewegungsdaten!B:B,A1989,Anlagenbewegungsdaten!D:D),2),ROUND(G1989*F1989%,2))</f>
        <v>0</v>
      </c>
      <c r="I1989" s="332">
        <f>ROUND((H1989-SUMIF(Anlagenbewegungsdaten!$B:$B,A1989,Anlagenbewegungsdaten!D:D)),3)</f>
        <v>0</v>
      </c>
      <c r="J1989" s="333" t="s">
        <v>5179</v>
      </c>
      <c r="K1989" s="333" t="s">
        <v>5193</v>
      </c>
      <c r="L1989" s="510">
        <v>22.14</v>
      </c>
      <c r="M1989" s="330">
        <f>ROUND(SUMIF(Anlagenbewegungsdaten_AV!B:B,A1989,Anlagenbewegungsdaten_AV!C:C),3)</f>
        <v>0</v>
      </c>
      <c r="N1989" s="328">
        <f>IF(ISBLANK(L1989),ROUND(SUMIF(Anlagenbewegungsdaten_AV!B:B,A1989,Anlagenbewegungsdaten_AV!D:D),2),ROUND(M1989*L1989%,2))</f>
        <v>0</v>
      </c>
      <c r="O1989" s="328">
        <f>ROUND(N1989-SUMIF(Anlagenbewegungsdaten_AV!B:B,A1989,Anlagenbewegungsdaten_AV!D:D),3)</f>
        <v>0</v>
      </c>
    </row>
    <row r="1990" spans="1:15" ht="15" customHeight="1" x14ac:dyDescent="0.25">
      <c r="A1990" s="261" t="s">
        <v>2909</v>
      </c>
      <c r="B1990" s="172" t="s">
        <v>2108</v>
      </c>
      <c r="C1990" s="172" t="s">
        <v>4046</v>
      </c>
      <c r="D1990" s="172" t="s">
        <v>2596</v>
      </c>
      <c r="E1990" s="172" t="s">
        <v>2576</v>
      </c>
      <c r="F1990" s="287">
        <v>27.64</v>
      </c>
      <c r="G1990" s="331">
        <f>ROUND(SUMIF(Anlagenbewegungsdaten!B:B,A1990,Anlagenbewegungsdaten!C:C),3)</f>
        <v>0</v>
      </c>
      <c r="H1990" s="332">
        <f>IF(ISBLANK(F1990),ROUND(SUMIF(Anlagenbewegungsdaten!B:B,A1990,Anlagenbewegungsdaten!D:D),2),ROUND(G1990*F1990%,2))</f>
        <v>0</v>
      </c>
      <c r="I1990" s="332">
        <f>ROUND((H1990-SUMIF(Anlagenbewegungsdaten!$B:$B,A1990,Anlagenbewegungsdaten!D:D)),3)</f>
        <v>0</v>
      </c>
      <c r="J1990" s="333" t="s">
        <v>5179</v>
      </c>
      <c r="K1990" s="333" t="s">
        <v>5193</v>
      </c>
      <c r="L1990" s="510">
        <v>22.11</v>
      </c>
      <c r="M1990" s="330">
        <f>ROUND(SUMIF(Anlagenbewegungsdaten_AV!B:B,A1990,Anlagenbewegungsdaten_AV!C:C),3)</f>
        <v>0</v>
      </c>
      <c r="N1990" s="328">
        <f>IF(ISBLANK(L1990),ROUND(SUMIF(Anlagenbewegungsdaten_AV!B:B,A1990,Anlagenbewegungsdaten_AV!D:D),2),ROUND(M1990*L1990%,2))</f>
        <v>0</v>
      </c>
      <c r="O1990" s="328">
        <f>ROUND(N1990-SUMIF(Anlagenbewegungsdaten_AV!B:B,A1990,Anlagenbewegungsdaten_AV!D:D),3)</f>
        <v>0</v>
      </c>
    </row>
    <row r="1991" spans="1:15" ht="15" customHeight="1" x14ac:dyDescent="0.25">
      <c r="A1991" s="261" t="s">
        <v>3653</v>
      </c>
      <c r="B1991" s="172" t="s">
        <v>2108</v>
      </c>
      <c r="C1991" s="172" t="s">
        <v>4046</v>
      </c>
      <c r="D1991" s="172" t="s">
        <v>3340</v>
      </c>
      <c r="E1991" s="172" t="s">
        <v>3320</v>
      </c>
      <c r="F1991" s="287">
        <v>27.61</v>
      </c>
      <c r="G1991" s="331">
        <f>ROUND(SUMIF(Anlagenbewegungsdaten!B:B,A1991,Anlagenbewegungsdaten!C:C),3)</f>
        <v>0</v>
      </c>
      <c r="H1991" s="332">
        <f>IF(ISBLANK(F1991),ROUND(SUMIF(Anlagenbewegungsdaten!B:B,A1991,Anlagenbewegungsdaten!D:D),2),ROUND(G1991*F1991%,2))</f>
        <v>0</v>
      </c>
      <c r="I1991" s="332">
        <f>ROUND((H1991-SUMIF(Anlagenbewegungsdaten!$B:$B,A1991,Anlagenbewegungsdaten!D:D)),3)</f>
        <v>0</v>
      </c>
      <c r="J1991" s="333" t="s">
        <v>5179</v>
      </c>
      <c r="K1991" s="333" t="s">
        <v>5193</v>
      </c>
      <c r="L1991" s="510">
        <v>22.09</v>
      </c>
      <c r="M1991" s="330">
        <f>ROUND(SUMIF(Anlagenbewegungsdaten_AV!B:B,A1991,Anlagenbewegungsdaten_AV!C:C),3)</f>
        <v>0</v>
      </c>
      <c r="N1991" s="328">
        <f>IF(ISBLANK(L1991),ROUND(SUMIF(Anlagenbewegungsdaten_AV!B:B,A1991,Anlagenbewegungsdaten_AV!D:D),2),ROUND(M1991*L1991%,2))</f>
        <v>0</v>
      </c>
      <c r="O1991" s="328">
        <f>ROUND(N1991-SUMIF(Anlagenbewegungsdaten_AV!B:B,A1991,Anlagenbewegungsdaten_AV!D:D),3)</f>
        <v>0</v>
      </c>
    </row>
    <row r="1992" spans="1:15" ht="15" customHeight="1" x14ac:dyDescent="0.25">
      <c r="A1992" s="273" t="s">
        <v>4429</v>
      </c>
      <c r="B1992" s="191" t="s">
        <v>2108</v>
      </c>
      <c r="C1992" s="191" t="s">
        <v>4046</v>
      </c>
      <c r="D1992" s="191" t="s">
        <v>4113</v>
      </c>
      <c r="E1992" s="191" t="s">
        <v>4093</v>
      </c>
      <c r="F1992" s="288">
        <v>27.58</v>
      </c>
      <c r="G1992" s="331">
        <f>ROUND(SUMIF(Anlagenbewegungsdaten!B:B,A1992,Anlagenbewegungsdaten!C:C),3)</f>
        <v>0</v>
      </c>
      <c r="H1992" s="332">
        <f>IF(ISBLANK(F1992),ROUND(SUMIF(Anlagenbewegungsdaten!B:B,A1992,Anlagenbewegungsdaten!D:D),2),ROUND(G1992*F1992%,2))</f>
        <v>0</v>
      </c>
      <c r="I1992" s="332">
        <f>ROUND((H1992-SUMIF(Anlagenbewegungsdaten!$B:$B,A1992,Anlagenbewegungsdaten!D:D)),3)</f>
        <v>0</v>
      </c>
      <c r="J1992" s="333" t="s">
        <v>5179</v>
      </c>
      <c r="K1992" s="333" t="s">
        <v>5193</v>
      </c>
      <c r="L1992" s="510">
        <v>22.06</v>
      </c>
      <c r="M1992" s="330">
        <f>ROUND(SUMIF(Anlagenbewegungsdaten_AV!B:B,A1992,Anlagenbewegungsdaten_AV!C:C),3)</f>
        <v>0</v>
      </c>
      <c r="N1992" s="328">
        <f>IF(ISBLANK(L1992),ROUND(SUMIF(Anlagenbewegungsdaten_AV!B:B,A1992,Anlagenbewegungsdaten_AV!D:D),2),ROUND(M1992*L1992%,2))</f>
        <v>0</v>
      </c>
      <c r="O1992" s="328">
        <f>ROUND(N1992-SUMIF(Anlagenbewegungsdaten_AV!B:B,A1992,Anlagenbewegungsdaten_AV!D:D),3)</f>
        <v>0</v>
      </c>
    </row>
    <row r="1993" spans="1:15" ht="15" customHeight="1" x14ac:dyDescent="0.25">
      <c r="A1993" s="261" t="s">
        <v>2396</v>
      </c>
      <c r="B1993" s="172" t="s">
        <v>2108</v>
      </c>
      <c r="C1993" s="172" t="s">
        <v>4046</v>
      </c>
      <c r="D1993" s="172" t="s">
        <v>1625</v>
      </c>
      <c r="E1993" s="172" t="s">
        <v>2483</v>
      </c>
      <c r="F1993" s="287">
        <v>25.67</v>
      </c>
      <c r="G1993" s="331">
        <f>ROUND(SUMIF(Anlagenbewegungsdaten!B:B,A1993,Anlagenbewegungsdaten!C:C),3)</f>
        <v>0</v>
      </c>
      <c r="H1993" s="332">
        <f>IF(ISBLANK(F1993),ROUND(SUMIF(Anlagenbewegungsdaten!B:B,A1993,Anlagenbewegungsdaten!D:D),2),ROUND(G1993*F1993%,2))</f>
        <v>0</v>
      </c>
      <c r="I1993" s="332">
        <f>ROUND((H1993-SUMIF(Anlagenbewegungsdaten!$B:$B,A1993,Anlagenbewegungsdaten!D:D)),3)</f>
        <v>0</v>
      </c>
      <c r="J1993" s="333" t="s">
        <v>5179</v>
      </c>
      <c r="K1993" s="333" t="s">
        <v>5193</v>
      </c>
      <c r="L1993" s="510">
        <v>20.54</v>
      </c>
      <c r="M1993" s="330">
        <f>ROUND(SUMIF(Anlagenbewegungsdaten_AV!B:B,A1993,Anlagenbewegungsdaten_AV!C:C),3)</f>
        <v>0</v>
      </c>
      <c r="N1993" s="328">
        <f>IF(ISBLANK(L1993),ROUND(SUMIF(Anlagenbewegungsdaten_AV!B:B,A1993,Anlagenbewegungsdaten_AV!D:D),2),ROUND(M1993*L1993%,2))</f>
        <v>0</v>
      </c>
      <c r="O1993" s="328">
        <f>ROUND(N1993-SUMIF(Anlagenbewegungsdaten_AV!B:B,A1993,Anlagenbewegungsdaten_AV!D:D),3)</f>
        <v>0</v>
      </c>
    </row>
    <row r="1994" spans="1:15" ht="15" customHeight="1" x14ac:dyDescent="0.25">
      <c r="A1994" s="261" t="s">
        <v>2397</v>
      </c>
      <c r="B1994" s="172" t="s">
        <v>2108</v>
      </c>
      <c r="C1994" s="172" t="s">
        <v>4046</v>
      </c>
      <c r="D1994" s="172" t="s">
        <v>63</v>
      </c>
      <c r="E1994" s="172" t="s">
        <v>2486</v>
      </c>
      <c r="F1994" s="287">
        <v>27.67</v>
      </c>
      <c r="G1994" s="331">
        <f>ROUND(SUMIF(Anlagenbewegungsdaten!B:B,A1994,Anlagenbewegungsdaten!C:C),3)</f>
        <v>0</v>
      </c>
      <c r="H1994" s="332">
        <f>IF(ISBLANK(F1994),ROUND(SUMIF(Anlagenbewegungsdaten!B:B,A1994,Anlagenbewegungsdaten!D:D),2),ROUND(G1994*F1994%,2))</f>
        <v>0</v>
      </c>
      <c r="I1994" s="332">
        <f>ROUND((H1994-SUMIF(Anlagenbewegungsdaten!$B:$B,A1994,Anlagenbewegungsdaten!D:D)),3)</f>
        <v>0</v>
      </c>
      <c r="J1994" s="333" t="s">
        <v>5179</v>
      </c>
      <c r="K1994" s="333" t="s">
        <v>5193</v>
      </c>
      <c r="L1994" s="510">
        <v>22.14</v>
      </c>
      <c r="M1994" s="330">
        <f>ROUND(SUMIF(Anlagenbewegungsdaten_AV!B:B,A1994,Anlagenbewegungsdaten_AV!C:C),3)</f>
        <v>0</v>
      </c>
      <c r="N1994" s="328">
        <f>IF(ISBLANK(L1994),ROUND(SUMIF(Anlagenbewegungsdaten_AV!B:B,A1994,Anlagenbewegungsdaten_AV!D:D),2),ROUND(M1994*L1994%,2))</f>
        <v>0</v>
      </c>
      <c r="O1994" s="328">
        <f>ROUND(N1994-SUMIF(Anlagenbewegungsdaten_AV!B:B,A1994,Anlagenbewegungsdaten_AV!D:D),3)</f>
        <v>0</v>
      </c>
    </row>
    <row r="1995" spans="1:15" ht="15" customHeight="1" x14ac:dyDescent="0.25">
      <c r="A1995" s="261" t="s">
        <v>2398</v>
      </c>
      <c r="B1995" s="172" t="s">
        <v>2108</v>
      </c>
      <c r="C1995" s="172" t="s">
        <v>4046</v>
      </c>
      <c r="D1995" s="182" t="s">
        <v>1627</v>
      </c>
      <c r="E1995" s="172" t="s">
        <v>1560</v>
      </c>
      <c r="F1995" s="287">
        <v>28.67</v>
      </c>
      <c r="G1995" s="331">
        <f>ROUND(SUMIF(Anlagenbewegungsdaten!B:B,A1995,Anlagenbewegungsdaten!C:C),3)</f>
        <v>0</v>
      </c>
      <c r="H1995" s="332">
        <f>IF(ISBLANK(F1995),ROUND(SUMIF(Anlagenbewegungsdaten!B:B,A1995,Anlagenbewegungsdaten!D:D),2),ROUND(G1995*F1995%,2))</f>
        <v>0</v>
      </c>
      <c r="I1995" s="332">
        <f>ROUND((H1995-SUMIF(Anlagenbewegungsdaten!$B:$B,A1995,Anlagenbewegungsdaten!D:D)),3)</f>
        <v>0</v>
      </c>
      <c r="J1995" s="333" t="s">
        <v>5179</v>
      </c>
      <c r="K1995" s="333" t="s">
        <v>5193</v>
      </c>
      <c r="L1995" s="510">
        <v>22.94</v>
      </c>
      <c r="M1995" s="330">
        <f>ROUND(SUMIF(Anlagenbewegungsdaten_AV!B:B,A1995,Anlagenbewegungsdaten_AV!C:C),3)</f>
        <v>0</v>
      </c>
      <c r="N1995" s="328">
        <f>IF(ISBLANK(L1995),ROUND(SUMIF(Anlagenbewegungsdaten_AV!B:B,A1995,Anlagenbewegungsdaten_AV!D:D),2),ROUND(M1995*L1995%,2))</f>
        <v>0</v>
      </c>
      <c r="O1995" s="328">
        <f>ROUND(N1995-SUMIF(Anlagenbewegungsdaten_AV!B:B,A1995,Anlagenbewegungsdaten_AV!D:D),3)</f>
        <v>0</v>
      </c>
    </row>
    <row r="1996" spans="1:15" ht="15" customHeight="1" x14ac:dyDescent="0.25">
      <c r="A1996" s="261" t="s">
        <v>2399</v>
      </c>
      <c r="B1996" s="172" t="s">
        <v>2108</v>
      </c>
      <c r="C1996" s="172" t="s">
        <v>4046</v>
      </c>
      <c r="D1996" s="172" t="s">
        <v>1629</v>
      </c>
      <c r="E1996" s="172" t="s">
        <v>1563</v>
      </c>
      <c r="F1996" s="287">
        <v>28.67</v>
      </c>
      <c r="G1996" s="331">
        <f>ROUND(SUMIF(Anlagenbewegungsdaten!B:B,A1996,Anlagenbewegungsdaten!C:C),3)</f>
        <v>0</v>
      </c>
      <c r="H1996" s="332">
        <f>IF(ISBLANK(F1996),ROUND(SUMIF(Anlagenbewegungsdaten!B:B,A1996,Anlagenbewegungsdaten!D:D),2),ROUND(G1996*F1996%,2))</f>
        <v>0</v>
      </c>
      <c r="I1996" s="332">
        <f>ROUND((H1996-SUMIF(Anlagenbewegungsdaten!$B:$B,A1996,Anlagenbewegungsdaten!D:D)),3)</f>
        <v>0</v>
      </c>
      <c r="J1996" s="333" t="s">
        <v>5179</v>
      </c>
      <c r="K1996" s="333" t="s">
        <v>5193</v>
      </c>
      <c r="L1996" s="510">
        <v>22.94</v>
      </c>
      <c r="M1996" s="330">
        <f>ROUND(SUMIF(Anlagenbewegungsdaten_AV!B:B,A1996,Anlagenbewegungsdaten_AV!C:C),3)</f>
        <v>0</v>
      </c>
      <c r="N1996" s="328">
        <f>IF(ISBLANK(L1996),ROUND(SUMIF(Anlagenbewegungsdaten_AV!B:B,A1996,Anlagenbewegungsdaten_AV!D:D),2),ROUND(M1996*L1996%,2))</f>
        <v>0</v>
      </c>
      <c r="O1996" s="328">
        <f>ROUND(N1996-SUMIF(Anlagenbewegungsdaten_AV!B:B,A1996,Anlagenbewegungsdaten_AV!D:D),3)</f>
        <v>0</v>
      </c>
    </row>
    <row r="1997" spans="1:15" ht="15" customHeight="1" x14ac:dyDescent="0.25">
      <c r="A1997" s="261" t="s">
        <v>2910</v>
      </c>
      <c r="B1997" s="172" t="s">
        <v>2108</v>
      </c>
      <c r="C1997" s="172" t="s">
        <v>4046</v>
      </c>
      <c r="D1997" s="172" t="s">
        <v>2598</v>
      </c>
      <c r="E1997" s="172" t="s">
        <v>2576</v>
      </c>
      <c r="F1997" s="287">
        <v>28.64</v>
      </c>
      <c r="G1997" s="331">
        <f>ROUND(SUMIF(Anlagenbewegungsdaten!B:B,A1997,Anlagenbewegungsdaten!C:C),3)</f>
        <v>0</v>
      </c>
      <c r="H1997" s="332">
        <f>IF(ISBLANK(F1997),ROUND(SUMIF(Anlagenbewegungsdaten!B:B,A1997,Anlagenbewegungsdaten!D:D),2),ROUND(G1997*F1997%,2))</f>
        <v>0</v>
      </c>
      <c r="I1997" s="332">
        <f>ROUND((H1997-SUMIF(Anlagenbewegungsdaten!$B:$B,A1997,Anlagenbewegungsdaten!D:D)),3)</f>
        <v>0</v>
      </c>
      <c r="J1997" s="333" t="s">
        <v>5179</v>
      </c>
      <c r="K1997" s="333" t="s">
        <v>5193</v>
      </c>
      <c r="L1997" s="510">
        <v>22.91</v>
      </c>
      <c r="M1997" s="330">
        <f>ROUND(SUMIF(Anlagenbewegungsdaten_AV!B:B,A1997,Anlagenbewegungsdaten_AV!C:C),3)</f>
        <v>0</v>
      </c>
      <c r="N1997" s="328">
        <f>IF(ISBLANK(L1997),ROUND(SUMIF(Anlagenbewegungsdaten_AV!B:B,A1997,Anlagenbewegungsdaten_AV!D:D),2),ROUND(M1997*L1997%,2))</f>
        <v>0</v>
      </c>
      <c r="O1997" s="328">
        <f>ROUND(N1997-SUMIF(Anlagenbewegungsdaten_AV!B:B,A1997,Anlagenbewegungsdaten_AV!D:D),3)</f>
        <v>0</v>
      </c>
    </row>
    <row r="1998" spans="1:15" ht="15" customHeight="1" x14ac:dyDescent="0.25">
      <c r="A1998" s="261" t="s">
        <v>3654</v>
      </c>
      <c r="B1998" s="172" t="s">
        <v>2108</v>
      </c>
      <c r="C1998" s="172" t="s">
        <v>4046</v>
      </c>
      <c r="D1998" s="172" t="s">
        <v>3342</v>
      </c>
      <c r="E1998" s="172" t="s">
        <v>3320</v>
      </c>
      <c r="F1998" s="287">
        <v>28.61</v>
      </c>
      <c r="G1998" s="331">
        <f>ROUND(SUMIF(Anlagenbewegungsdaten!B:B,A1998,Anlagenbewegungsdaten!C:C),3)</f>
        <v>0</v>
      </c>
      <c r="H1998" s="332">
        <f>IF(ISBLANK(F1998),ROUND(SUMIF(Anlagenbewegungsdaten!B:B,A1998,Anlagenbewegungsdaten!D:D),2),ROUND(G1998*F1998%,2))</f>
        <v>0</v>
      </c>
      <c r="I1998" s="332">
        <f>ROUND((H1998-SUMIF(Anlagenbewegungsdaten!$B:$B,A1998,Anlagenbewegungsdaten!D:D)),3)</f>
        <v>0</v>
      </c>
      <c r="J1998" s="333" t="s">
        <v>5179</v>
      </c>
      <c r="K1998" s="333" t="s">
        <v>5193</v>
      </c>
      <c r="L1998" s="510">
        <v>22.89</v>
      </c>
      <c r="M1998" s="330">
        <f>ROUND(SUMIF(Anlagenbewegungsdaten_AV!B:B,A1998,Anlagenbewegungsdaten_AV!C:C),3)</f>
        <v>0</v>
      </c>
      <c r="N1998" s="328">
        <f>IF(ISBLANK(L1998),ROUND(SUMIF(Anlagenbewegungsdaten_AV!B:B,A1998,Anlagenbewegungsdaten_AV!D:D),2),ROUND(M1998*L1998%,2))</f>
        <v>0</v>
      </c>
      <c r="O1998" s="328">
        <f>ROUND(N1998-SUMIF(Anlagenbewegungsdaten_AV!B:B,A1998,Anlagenbewegungsdaten_AV!D:D),3)</f>
        <v>0</v>
      </c>
    </row>
    <row r="1999" spans="1:15" ht="15" customHeight="1" x14ac:dyDescent="0.25">
      <c r="A1999" s="273" t="s">
        <v>4430</v>
      </c>
      <c r="B1999" s="191" t="s">
        <v>2108</v>
      </c>
      <c r="C1999" s="191" t="s">
        <v>4046</v>
      </c>
      <c r="D1999" s="191" t="s">
        <v>4115</v>
      </c>
      <c r="E1999" s="191" t="s">
        <v>4093</v>
      </c>
      <c r="F1999" s="288">
        <v>28.58</v>
      </c>
      <c r="G1999" s="331">
        <f>ROUND(SUMIF(Anlagenbewegungsdaten!B:B,A1999,Anlagenbewegungsdaten!C:C),3)</f>
        <v>0</v>
      </c>
      <c r="H1999" s="332">
        <f>IF(ISBLANK(F1999),ROUND(SUMIF(Anlagenbewegungsdaten!B:B,A1999,Anlagenbewegungsdaten!D:D),2),ROUND(G1999*F1999%,2))</f>
        <v>0</v>
      </c>
      <c r="I1999" s="332">
        <f>ROUND((H1999-SUMIF(Anlagenbewegungsdaten!$B:$B,A1999,Anlagenbewegungsdaten!D:D)),3)</f>
        <v>0</v>
      </c>
      <c r="J1999" s="333" t="s">
        <v>5179</v>
      </c>
      <c r="K1999" s="333" t="s">
        <v>5193</v>
      </c>
      <c r="L1999" s="510">
        <v>22.86</v>
      </c>
      <c r="M1999" s="330">
        <f>ROUND(SUMIF(Anlagenbewegungsdaten_AV!B:B,A1999,Anlagenbewegungsdaten_AV!C:C),3)</f>
        <v>0</v>
      </c>
      <c r="N1999" s="328">
        <f>IF(ISBLANK(L1999),ROUND(SUMIF(Anlagenbewegungsdaten_AV!B:B,A1999,Anlagenbewegungsdaten_AV!D:D),2),ROUND(M1999*L1999%,2))</f>
        <v>0</v>
      </c>
      <c r="O1999" s="328">
        <f>ROUND(N1999-SUMIF(Anlagenbewegungsdaten_AV!B:B,A1999,Anlagenbewegungsdaten_AV!D:D),3)</f>
        <v>0</v>
      </c>
    </row>
    <row r="2000" spans="1:15" ht="15" customHeight="1" x14ac:dyDescent="0.25">
      <c r="A2000" s="268" t="s">
        <v>2323</v>
      </c>
      <c r="B2000" s="175" t="s">
        <v>2108</v>
      </c>
      <c r="C2000" s="175" t="s">
        <v>4046</v>
      </c>
      <c r="D2000" s="175" t="s">
        <v>2491</v>
      </c>
      <c r="E2000" s="175" t="s">
        <v>2483</v>
      </c>
      <c r="F2000" s="291">
        <v>13.67</v>
      </c>
      <c r="G2000" s="331">
        <f>ROUND(SUMIF(Anlagenbewegungsdaten!B:B,A2000,Anlagenbewegungsdaten!C:C),3)</f>
        <v>0</v>
      </c>
      <c r="H2000" s="332">
        <f>IF(ISBLANK(F2000),ROUND(SUMIF(Anlagenbewegungsdaten!B:B,A2000,Anlagenbewegungsdaten!D:D),2),ROUND(G2000*F2000%,2))</f>
        <v>0</v>
      </c>
      <c r="I2000" s="332">
        <f>ROUND((H2000-SUMIF(Anlagenbewegungsdaten!$B:$B,A2000,Anlagenbewegungsdaten!D:D)),3)</f>
        <v>0</v>
      </c>
      <c r="J2000" s="333" t="s">
        <v>5179</v>
      </c>
      <c r="K2000" s="333" t="s">
        <v>5193</v>
      </c>
      <c r="L2000" s="510">
        <v>10.94</v>
      </c>
      <c r="M2000" s="330">
        <f>ROUND(SUMIF(Anlagenbewegungsdaten_AV!B:B,A2000,Anlagenbewegungsdaten_AV!C:C),3)</f>
        <v>0</v>
      </c>
      <c r="N2000" s="328">
        <f>IF(ISBLANK(L2000),ROUND(SUMIF(Anlagenbewegungsdaten_AV!B:B,A2000,Anlagenbewegungsdaten_AV!D:D),2),ROUND(M2000*L2000%,2))</f>
        <v>0</v>
      </c>
      <c r="O2000" s="328">
        <f>ROUND(N2000-SUMIF(Anlagenbewegungsdaten_AV!B:B,A2000,Anlagenbewegungsdaten_AV!D:D),3)</f>
        <v>0</v>
      </c>
    </row>
    <row r="2001" spans="1:15" ht="15" customHeight="1" x14ac:dyDescent="0.25">
      <c r="A2001" s="268" t="s">
        <v>2324</v>
      </c>
      <c r="B2001" s="175" t="s">
        <v>2108</v>
      </c>
      <c r="C2001" s="175" t="s">
        <v>4046</v>
      </c>
      <c r="D2001" s="176" t="s">
        <v>66</v>
      </c>
      <c r="E2001" s="175" t="s">
        <v>2486</v>
      </c>
      <c r="F2001" s="291">
        <v>15.67</v>
      </c>
      <c r="G2001" s="331">
        <f>ROUND(SUMIF(Anlagenbewegungsdaten!B:B,A2001,Anlagenbewegungsdaten!C:C),3)</f>
        <v>0</v>
      </c>
      <c r="H2001" s="332">
        <f>IF(ISBLANK(F2001),ROUND(SUMIF(Anlagenbewegungsdaten!B:B,A2001,Anlagenbewegungsdaten!D:D),2),ROUND(G2001*F2001%,2))</f>
        <v>0</v>
      </c>
      <c r="I2001" s="332">
        <f>ROUND((H2001-SUMIF(Anlagenbewegungsdaten!$B:$B,A2001,Anlagenbewegungsdaten!D:D)),3)</f>
        <v>0</v>
      </c>
      <c r="J2001" s="333" t="s">
        <v>5179</v>
      </c>
      <c r="K2001" s="333" t="s">
        <v>5193</v>
      </c>
      <c r="L2001" s="510">
        <v>12.54</v>
      </c>
      <c r="M2001" s="330">
        <f>ROUND(SUMIF(Anlagenbewegungsdaten_AV!B:B,A2001,Anlagenbewegungsdaten_AV!C:C),3)</f>
        <v>0</v>
      </c>
      <c r="N2001" s="328">
        <f>IF(ISBLANK(L2001),ROUND(SUMIF(Anlagenbewegungsdaten_AV!B:B,A2001,Anlagenbewegungsdaten_AV!D:D),2),ROUND(M2001*L2001%,2))</f>
        <v>0</v>
      </c>
      <c r="O2001" s="328">
        <f>ROUND(N2001-SUMIF(Anlagenbewegungsdaten_AV!B:B,A2001,Anlagenbewegungsdaten_AV!D:D),3)</f>
        <v>0</v>
      </c>
    </row>
    <row r="2002" spans="1:15" ht="15" customHeight="1" x14ac:dyDescent="0.25">
      <c r="A2002" s="261" t="s">
        <v>2400</v>
      </c>
      <c r="B2002" s="171" t="s">
        <v>2108</v>
      </c>
      <c r="C2002" s="172" t="s">
        <v>4046</v>
      </c>
      <c r="D2002" s="172" t="s">
        <v>68</v>
      </c>
      <c r="E2002" s="172" t="s">
        <v>1560</v>
      </c>
      <c r="F2002" s="287">
        <v>16.670000000000002</v>
      </c>
      <c r="G2002" s="331">
        <f>ROUND(SUMIF(Anlagenbewegungsdaten!B:B,A2002,Anlagenbewegungsdaten!C:C),3)</f>
        <v>0</v>
      </c>
      <c r="H2002" s="332">
        <f>IF(ISBLANK(F2002),ROUND(SUMIF(Anlagenbewegungsdaten!B:B,A2002,Anlagenbewegungsdaten!D:D),2),ROUND(G2002*F2002%,2))</f>
        <v>0</v>
      </c>
      <c r="I2002" s="332">
        <f>ROUND((H2002-SUMIF(Anlagenbewegungsdaten!$B:$B,A2002,Anlagenbewegungsdaten!D:D)),3)</f>
        <v>0</v>
      </c>
      <c r="J2002" s="333" t="s">
        <v>5179</v>
      </c>
      <c r="K2002" s="333" t="s">
        <v>5193</v>
      </c>
      <c r="L2002" s="510">
        <v>13.34</v>
      </c>
      <c r="M2002" s="330">
        <f>ROUND(SUMIF(Anlagenbewegungsdaten_AV!B:B,A2002,Anlagenbewegungsdaten_AV!C:C),3)</f>
        <v>0</v>
      </c>
      <c r="N2002" s="328">
        <f>IF(ISBLANK(L2002),ROUND(SUMIF(Anlagenbewegungsdaten_AV!B:B,A2002,Anlagenbewegungsdaten_AV!D:D),2),ROUND(M2002*L2002%,2))</f>
        <v>0</v>
      </c>
      <c r="O2002" s="328">
        <f>ROUND(N2002-SUMIF(Anlagenbewegungsdaten_AV!B:B,A2002,Anlagenbewegungsdaten_AV!D:D),3)</f>
        <v>0</v>
      </c>
    </row>
    <row r="2003" spans="1:15" ht="15" customHeight="1" x14ac:dyDescent="0.25">
      <c r="A2003" s="261" t="s">
        <v>2401</v>
      </c>
      <c r="B2003" s="171" t="s">
        <v>2108</v>
      </c>
      <c r="C2003" s="171" t="s">
        <v>4046</v>
      </c>
      <c r="D2003" s="172" t="s">
        <v>70</v>
      </c>
      <c r="E2003" s="171" t="s">
        <v>1563</v>
      </c>
      <c r="F2003" s="287">
        <v>16.670000000000002</v>
      </c>
      <c r="G2003" s="331">
        <f>ROUND(SUMIF(Anlagenbewegungsdaten!B:B,A2003,Anlagenbewegungsdaten!C:C),3)</f>
        <v>0</v>
      </c>
      <c r="H2003" s="332">
        <f>IF(ISBLANK(F2003),ROUND(SUMIF(Anlagenbewegungsdaten!B:B,A2003,Anlagenbewegungsdaten!D:D),2),ROUND(G2003*F2003%,2))</f>
        <v>0</v>
      </c>
      <c r="I2003" s="332">
        <f>ROUND((H2003-SUMIF(Anlagenbewegungsdaten!$B:$B,A2003,Anlagenbewegungsdaten!D:D)),3)</f>
        <v>0</v>
      </c>
      <c r="J2003" s="333" t="s">
        <v>5179</v>
      </c>
      <c r="K2003" s="333" t="s">
        <v>5193</v>
      </c>
      <c r="L2003" s="510">
        <v>13.34</v>
      </c>
      <c r="M2003" s="330">
        <f>ROUND(SUMIF(Anlagenbewegungsdaten_AV!B:B,A2003,Anlagenbewegungsdaten_AV!C:C),3)</f>
        <v>0</v>
      </c>
      <c r="N2003" s="328">
        <f>IF(ISBLANK(L2003),ROUND(SUMIF(Anlagenbewegungsdaten_AV!B:B,A2003,Anlagenbewegungsdaten_AV!D:D),2),ROUND(M2003*L2003%,2))</f>
        <v>0</v>
      </c>
      <c r="O2003" s="328">
        <f>ROUND(N2003-SUMIF(Anlagenbewegungsdaten_AV!B:B,A2003,Anlagenbewegungsdaten_AV!D:D),3)</f>
        <v>0</v>
      </c>
    </row>
    <row r="2004" spans="1:15" ht="15" customHeight="1" x14ac:dyDescent="0.25">
      <c r="A2004" s="261" t="s">
        <v>2911</v>
      </c>
      <c r="B2004" s="171" t="s">
        <v>2108</v>
      </c>
      <c r="C2004" s="171" t="s">
        <v>4046</v>
      </c>
      <c r="D2004" s="172" t="s">
        <v>2709</v>
      </c>
      <c r="E2004" s="172" t="s">
        <v>2576</v>
      </c>
      <c r="F2004" s="287">
        <v>16.64</v>
      </c>
      <c r="G2004" s="331">
        <f>ROUND(SUMIF(Anlagenbewegungsdaten!B:B,A2004,Anlagenbewegungsdaten!C:C),3)</f>
        <v>0</v>
      </c>
      <c r="H2004" s="332">
        <f>IF(ISBLANK(F2004),ROUND(SUMIF(Anlagenbewegungsdaten!B:B,A2004,Anlagenbewegungsdaten!D:D),2),ROUND(G2004*F2004%,2))</f>
        <v>0</v>
      </c>
      <c r="I2004" s="332">
        <f>ROUND((H2004-SUMIF(Anlagenbewegungsdaten!$B:$B,A2004,Anlagenbewegungsdaten!D:D)),3)</f>
        <v>0</v>
      </c>
      <c r="J2004" s="333" t="s">
        <v>5179</v>
      </c>
      <c r="K2004" s="333" t="s">
        <v>5193</v>
      </c>
      <c r="L2004" s="510">
        <v>13.31</v>
      </c>
      <c r="M2004" s="330">
        <f>ROUND(SUMIF(Anlagenbewegungsdaten_AV!B:B,A2004,Anlagenbewegungsdaten_AV!C:C),3)</f>
        <v>0</v>
      </c>
      <c r="N2004" s="328">
        <f>IF(ISBLANK(L2004),ROUND(SUMIF(Anlagenbewegungsdaten_AV!B:B,A2004,Anlagenbewegungsdaten_AV!D:D),2),ROUND(M2004*L2004%,2))</f>
        <v>0</v>
      </c>
      <c r="O2004" s="328">
        <f>ROUND(N2004-SUMIF(Anlagenbewegungsdaten_AV!B:B,A2004,Anlagenbewegungsdaten_AV!D:D),3)</f>
        <v>0</v>
      </c>
    </row>
    <row r="2005" spans="1:15" ht="15" customHeight="1" x14ac:dyDescent="0.25">
      <c r="A2005" s="261" t="s">
        <v>3655</v>
      </c>
      <c r="B2005" s="171" t="s">
        <v>2108</v>
      </c>
      <c r="C2005" s="171" t="s">
        <v>4046</v>
      </c>
      <c r="D2005" s="172" t="s">
        <v>3453</v>
      </c>
      <c r="E2005" s="172" t="s">
        <v>3320</v>
      </c>
      <c r="F2005" s="287">
        <v>16.61</v>
      </c>
      <c r="G2005" s="331">
        <f>ROUND(SUMIF(Anlagenbewegungsdaten!B:B,A2005,Anlagenbewegungsdaten!C:C),3)</f>
        <v>0</v>
      </c>
      <c r="H2005" s="332">
        <f>IF(ISBLANK(F2005),ROUND(SUMIF(Anlagenbewegungsdaten!B:B,A2005,Anlagenbewegungsdaten!D:D),2),ROUND(G2005*F2005%,2))</f>
        <v>0</v>
      </c>
      <c r="I2005" s="332">
        <f>ROUND((H2005-SUMIF(Anlagenbewegungsdaten!$B:$B,A2005,Anlagenbewegungsdaten!D:D)),3)</f>
        <v>0</v>
      </c>
      <c r="J2005" s="333" t="s">
        <v>5179</v>
      </c>
      <c r="K2005" s="333" t="s">
        <v>5193</v>
      </c>
      <c r="L2005" s="510">
        <v>13.29</v>
      </c>
      <c r="M2005" s="330">
        <f>ROUND(SUMIF(Anlagenbewegungsdaten_AV!B:B,A2005,Anlagenbewegungsdaten_AV!C:C),3)</f>
        <v>0</v>
      </c>
      <c r="N2005" s="328">
        <f>IF(ISBLANK(L2005),ROUND(SUMIF(Anlagenbewegungsdaten_AV!B:B,A2005,Anlagenbewegungsdaten_AV!D:D),2),ROUND(M2005*L2005%,2))</f>
        <v>0</v>
      </c>
      <c r="O2005" s="328">
        <f>ROUND(N2005-SUMIF(Anlagenbewegungsdaten_AV!B:B,A2005,Anlagenbewegungsdaten_AV!D:D),3)</f>
        <v>0</v>
      </c>
    </row>
    <row r="2006" spans="1:15" ht="15" customHeight="1" x14ac:dyDescent="0.25">
      <c r="A2006" s="273" t="s">
        <v>4431</v>
      </c>
      <c r="B2006" s="192" t="s">
        <v>2108</v>
      </c>
      <c r="C2006" s="192" t="s">
        <v>4046</v>
      </c>
      <c r="D2006" s="191" t="s">
        <v>4227</v>
      </c>
      <c r="E2006" s="191" t="s">
        <v>4093</v>
      </c>
      <c r="F2006" s="288">
        <v>16.579999999999998</v>
      </c>
      <c r="G2006" s="331">
        <f>ROUND(SUMIF(Anlagenbewegungsdaten!B:B,A2006,Anlagenbewegungsdaten!C:C),3)</f>
        <v>0</v>
      </c>
      <c r="H2006" s="332">
        <f>IF(ISBLANK(F2006),ROUND(SUMIF(Anlagenbewegungsdaten!B:B,A2006,Anlagenbewegungsdaten!D:D),2),ROUND(G2006*F2006%,2))</f>
        <v>0</v>
      </c>
      <c r="I2006" s="332">
        <f>ROUND((H2006-SUMIF(Anlagenbewegungsdaten!$B:$B,A2006,Anlagenbewegungsdaten!D:D)),3)</f>
        <v>0</v>
      </c>
      <c r="J2006" s="333" t="s">
        <v>5179</v>
      </c>
      <c r="K2006" s="333" t="s">
        <v>5193</v>
      </c>
      <c r="L2006" s="510">
        <v>13.26</v>
      </c>
      <c r="M2006" s="330">
        <f>ROUND(SUMIF(Anlagenbewegungsdaten_AV!B:B,A2006,Anlagenbewegungsdaten_AV!C:C),3)</f>
        <v>0</v>
      </c>
      <c r="N2006" s="328">
        <f>IF(ISBLANK(L2006),ROUND(SUMIF(Anlagenbewegungsdaten_AV!B:B,A2006,Anlagenbewegungsdaten_AV!D:D),2),ROUND(M2006*L2006%,2))</f>
        <v>0</v>
      </c>
      <c r="O2006" s="328">
        <f>ROUND(N2006-SUMIF(Anlagenbewegungsdaten_AV!B:B,A2006,Anlagenbewegungsdaten_AV!D:D),3)</f>
        <v>0</v>
      </c>
    </row>
    <row r="2007" spans="1:15" ht="15" customHeight="1" x14ac:dyDescent="0.25">
      <c r="A2007" s="261" t="s">
        <v>2402</v>
      </c>
      <c r="B2007" s="171" t="s">
        <v>2108</v>
      </c>
      <c r="C2007" s="171" t="s">
        <v>4046</v>
      </c>
      <c r="D2007" s="172" t="s">
        <v>1901</v>
      </c>
      <c r="E2007" s="171" t="s">
        <v>2483</v>
      </c>
      <c r="F2007" s="287">
        <v>14.67</v>
      </c>
      <c r="G2007" s="331">
        <f>ROUND(SUMIF(Anlagenbewegungsdaten!B:B,A2007,Anlagenbewegungsdaten!C:C),3)</f>
        <v>0</v>
      </c>
      <c r="H2007" s="332">
        <f>IF(ISBLANK(F2007),ROUND(SUMIF(Anlagenbewegungsdaten!B:B,A2007,Anlagenbewegungsdaten!D:D),2),ROUND(G2007*F2007%,2))</f>
        <v>0</v>
      </c>
      <c r="I2007" s="332">
        <f>ROUND((H2007-SUMIF(Anlagenbewegungsdaten!$B:$B,A2007,Anlagenbewegungsdaten!D:D)),3)</f>
        <v>0</v>
      </c>
      <c r="J2007" s="333" t="s">
        <v>5179</v>
      </c>
      <c r="K2007" s="333" t="s">
        <v>5193</v>
      </c>
      <c r="L2007" s="510">
        <v>11.74</v>
      </c>
      <c r="M2007" s="330">
        <f>ROUND(SUMIF(Anlagenbewegungsdaten_AV!B:B,A2007,Anlagenbewegungsdaten_AV!C:C),3)</f>
        <v>0</v>
      </c>
      <c r="N2007" s="328">
        <f>IF(ISBLANK(L2007),ROUND(SUMIF(Anlagenbewegungsdaten_AV!B:B,A2007,Anlagenbewegungsdaten_AV!D:D),2),ROUND(M2007*L2007%,2))</f>
        <v>0</v>
      </c>
      <c r="O2007" s="328">
        <f>ROUND(N2007-SUMIF(Anlagenbewegungsdaten_AV!B:B,A2007,Anlagenbewegungsdaten_AV!D:D),3)</f>
        <v>0</v>
      </c>
    </row>
    <row r="2008" spans="1:15" ht="15" customHeight="1" x14ac:dyDescent="0.25">
      <c r="A2008" s="261" t="s">
        <v>2403</v>
      </c>
      <c r="B2008" s="171" t="s">
        <v>2108</v>
      </c>
      <c r="C2008" s="171" t="s">
        <v>4046</v>
      </c>
      <c r="D2008" s="172" t="s">
        <v>1903</v>
      </c>
      <c r="E2008" s="171" t="s">
        <v>2486</v>
      </c>
      <c r="F2008" s="287">
        <v>16.670000000000002</v>
      </c>
      <c r="G2008" s="331">
        <f>ROUND(SUMIF(Anlagenbewegungsdaten!B:B,A2008,Anlagenbewegungsdaten!C:C),3)</f>
        <v>0</v>
      </c>
      <c r="H2008" s="332">
        <f>IF(ISBLANK(F2008),ROUND(SUMIF(Anlagenbewegungsdaten!B:B,A2008,Anlagenbewegungsdaten!D:D),2),ROUND(G2008*F2008%,2))</f>
        <v>0</v>
      </c>
      <c r="I2008" s="332">
        <f>ROUND((H2008-SUMIF(Anlagenbewegungsdaten!$B:$B,A2008,Anlagenbewegungsdaten!D:D)),3)</f>
        <v>0</v>
      </c>
      <c r="J2008" s="333" t="s">
        <v>5179</v>
      </c>
      <c r="K2008" s="333" t="s">
        <v>5193</v>
      </c>
      <c r="L2008" s="510">
        <v>13.34</v>
      </c>
      <c r="M2008" s="330">
        <f>ROUND(SUMIF(Anlagenbewegungsdaten_AV!B:B,A2008,Anlagenbewegungsdaten_AV!C:C),3)</f>
        <v>0</v>
      </c>
      <c r="N2008" s="328">
        <f>IF(ISBLANK(L2008),ROUND(SUMIF(Anlagenbewegungsdaten_AV!B:B,A2008,Anlagenbewegungsdaten_AV!D:D),2),ROUND(M2008*L2008%,2))</f>
        <v>0</v>
      </c>
      <c r="O2008" s="328">
        <f>ROUND(N2008-SUMIF(Anlagenbewegungsdaten_AV!B:B,A2008,Anlagenbewegungsdaten_AV!D:D),3)</f>
        <v>0</v>
      </c>
    </row>
    <row r="2009" spans="1:15" ht="15" customHeight="1" x14ac:dyDescent="0.25">
      <c r="A2009" s="261" t="s">
        <v>2404</v>
      </c>
      <c r="B2009" s="171" t="s">
        <v>2108</v>
      </c>
      <c r="C2009" s="172" t="s">
        <v>4046</v>
      </c>
      <c r="D2009" s="172" t="s">
        <v>1905</v>
      </c>
      <c r="E2009" s="172" t="s">
        <v>1560</v>
      </c>
      <c r="F2009" s="287">
        <v>17.670000000000002</v>
      </c>
      <c r="G2009" s="331">
        <f>ROUND(SUMIF(Anlagenbewegungsdaten!B:B,A2009,Anlagenbewegungsdaten!C:C),3)</f>
        <v>0</v>
      </c>
      <c r="H2009" s="332">
        <f>IF(ISBLANK(F2009),ROUND(SUMIF(Anlagenbewegungsdaten!B:B,A2009,Anlagenbewegungsdaten!D:D),2),ROUND(G2009*F2009%,2))</f>
        <v>0</v>
      </c>
      <c r="I2009" s="332">
        <f>ROUND((H2009-SUMIF(Anlagenbewegungsdaten!$B:$B,A2009,Anlagenbewegungsdaten!D:D)),3)</f>
        <v>0</v>
      </c>
      <c r="J2009" s="333" t="s">
        <v>5179</v>
      </c>
      <c r="K2009" s="333" t="s">
        <v>5193</v>
      </c>
      <c r="L2009" s="510">
        <v>14.14</v>
      </c>
      <c r="M2009" s="330">
        <f>ROUND(SUMIF(Anlagenbewegungsdaten_AV!B:B,A2009,Anlagenbewegungsdaten_AV!C:C),3)</f>
        <v>0</v>
      </c>
      <c r="N2009" s="328">
        <f>IF(ISBLANK(L2009),ROUND(SUMIF(Anlagenbewegungsdaten_AV!B:B,A2009,Anlagenbewegungsdaten_AV!D:D),2),ROUND(M2009*L2009%,2))</f>
        <v>0</v>
      </c>
      <c r="O2009" s="328">
        <f>ROUND(N2009-SUMIF(Anlagenbewegungsdaten_AV!B:B,A2009,Anlagenbewegungsdaten_AV!D:D),3)</f>
        <v>0</v>
      </c>
    </row>
    <row r="2010" spans="1:15" ht="15" customHeight="1" x14ac:dyDescent="0.25">
      <c r="A2010" s="261" t="s">
        <v>2405</v>
      </c>
      <c r="B2010" s="171" t="s">
        <v>2108</v>
      </c>
      <c r="C2010" s="171" t="s">
        <v>4046</v>
      </c>
      <c r="D2010" s="172" t="s">
        <v>1907</v>
      </c>
      <c r="E2010" s="171" t="s">
        <v>1563</v>
      </c>
      <c r="F2010" s="287">
        <v>17.670000000000002</v>
      </c>
      <c r="G2010" s="331">
        <f>ROUND(SUMIF(Anlagenbewegungsdaten!B:B,A2010,Anlagenbewegungsdaten!C:C),3)</f>
        <v>0</v>
      </c>
      <c r="H2010" s="332">
        <f>IF(ISBLANK(F2010),ROUND(SUMIF(Anlagenbewegungsdaten!B:B,A2010,Anlagenbewegungsdaten!D:D),2),ROUND(G2010*F2010%,2))</f>
        <v>0</v>
      </c>
      <c r="I2010" s="332">
        <f>ROUND((H2010-SUMIF(Anlagenbewegungsdaten!$B:$B,A2010,Anlagenbewegungsdaten!D:D)),3)</f>
        <v>0</v>
      </c>
      <c r="J2010" s="333" t="s">
        <v>5179</v>
      </c>
      <c r="K2010" s="333" t="s">
        <v>5193</v>
      </c>
      <c r="L2010" s="510">
        <v>14.14</v>
      </c>
      <c r="M2010" s="330">
        <f>ROUND(SUMIF(Anlagenbewegungsdaten_AV!B:B,A2010,Anlagenbewegungsdaten_AV!C:C),3)</f>
        <v>0</v>
      </c>
      <c r="N2010" s="328">
        <f>IF(ISBLANK(L2010),ROUND(SUMIF(Anlagenbewegungsdaten_AV!B:B,A2010,Anlagenbewegungsdaten_AV!D:D),2),ROUND(M2010*L2010%,2))</f>
        <v>0</v>
      </c>
      <c r="O2010" s="328">
        <f>ROUND(N2010-SUMIF(Anlagenbewegungsdaten_AV!B:B,A2010,Anlagenbewegungsdaten_AV!D:D),3)</f>
        <v>0</v>
      </c>
    </row>
    <row r="2011" spans="1:15" ht="15" customHeight="1" x14ac:dyDescent="0.25">
      <c r="A2011" s="261" t="s">
        <v>2912</v>
      </c>
      <c r="B2011" s="171" t="s">
        <v>2108</v>
      </c>
      <c r="C2011" s="171" t="s">
        <v>4046</v>
      </c>
      <c r="D2011" s="172" t="s">
        <v>2711</v>
      </c>
      <c r="E2011" s="172" t="s">
        <v>2576</v>
      </c>
      <c r="F2011" s="287">
        <v>17.64</v>
      </c>
      <c r="G2011" s="331">
        <f>ROUND(SUMIF(Anlagenbewegungsdaten!B:B,A2011,Anlagenbewegungsdaten!C:C),3)</f>
        <v>0</v>
      </c>
      <c r="H2011" s="332">
        <f>IF(ISBLANK(F2011),ROUND(SUMIF(Anlagenbewegungsdaten!B:B,A2011,Anlagenbewegungsdaten!D:D),2),ROUND(G2011*F2011%,2))</f>
        <v>0</v>
      </c>
      <c r="I2011" s="332">
        <f>ROUND((H2011-SUMIF(Anlagenbewegungsdaten!$B:$B,A2011,Anlagenbewegungsdaten!D:D)),3)</f>
        <v>0</v>
      </c>
      <c r="J2011" s="333" t="s">
        <v>5179</v>
      </c>
      <c r="K2011" s="333" t="s">
        <v>5193</v>
      </c>
      <c r="L2011" s="510">
        <v>14.11</v>
      </c>
      <c r="M2011" s="330">
        <f>ROUND(SUMIF(Anlagenbewegungsdaten_AV!B:B,A2011,Anlagenbewegungsdaten_AV!C:C),3)</f>
        <v>0</v>
      </c>
      <c r="N2011" s="328">
        <f>IF(ISBLANK(L2011),ROUND(SUMIF(Anlagenbewegungsdaten_AV!B:B,A2011,Anlagenbewegungsdaten_AV!D:D),2),ROUND(M2011*L2011%,2))</f>
        <v>0</v>
      </c>
      <c r="O2011" s="328">
        <f>ROUND(N2011-SUMIF(Anlagenbewegungsdaten_AV!B:B,A2011,Anlagenbewegungsdaten_AV!D:D),3)</f>
        <v>0</v>
      </c>
    </row>
    <row r="2012" spans="1:15" ht="15" customHeight="1" x14ac:dyDescent="0.25">
      <c r="A2012" s="261" t="s">
        <v>3656</v>
      </c>
      <c r="B2012" s="171" t="s">
        <v>2108</v>
      </c>
      <c r="C2012" s="171" t="s">
        <v>4046</v>
      </c>
      <c r="D2012" s="172" t="s">
        <v>3455</v>
      </c>
      <c r="E2012" s="172" t="s">
        <v>3320</v>
      </c>
      <c r="F2012" s="287">
        <v>17.61</v>
      </c>
      <c r="G2012" s="331">
        <f>ROUND(SUMIF(Anlagenbewegungsdaten!B:B,A2012,Anlagenbewegungsdaten!C:C),3)</f>
        <v>0</v>
      </c>
      <c r="H2012" s="332">
        <f>IF(ISBLANK(F2012),ROUND(SUMIF(Anlagenbewegungsdaten!B:B,A2012,Anlagenbewegungsdaten!D:D),2),ROUND(G2012*F2012%,2))</f>
        <v>0</v>
      </c>
      <c r="I2012" s="332">
        <f>ROUND((H2012-SUMIF(Anlagenbewegungsdaten!$B:$B,A2012,Anlagenbewegungsdaten!D:D)),3)</f>
        <v>0</v>
      </c>
      <c r="J2012" s="333" t="s">
        <v>5179</v>
      </c>
      <c r="K2012" s="333" t="s">
        <v>5193</v>
      </c>
      <c r="L2012" s="510">
        <v>14.09</v>
      </c>
      <c r="M2012" s="330">
        <f>ROUND(SUMIF(Anlagenbewegungsdaten_AV!B:B,A2012,Anlagenbewegungsdaten_AV!C:C),3)</f>
        <v>0</v>
      </c>
      <c r="N2012" s="328">
        <f>IF(ISBLANK(L2012),ROUND(SUMIF(Anlagenbewegungsdaten_AV!B:B,A2012,Anlagenbewegungsdaten_AV!D:D),2),ROUND(M2012*L2012%,2))</f>
        <v>0</v>
      </c>
      <c r="O2012" s="328">
        <f>ROUND(N2012-SUMIF(Anlagenbewegungsdaten_AV!B:B,A2012,Anlagenbewegungsdaten_AV!D:D),3)</f>
        <v>0</v>
      </c>
    </row>
    <row r="2013" spans="1:15" ht="15" customHeight="1" x14ac:dyDescent="0.25">
      <c r="A2013" s="273" t="s">
        <v>4432</v>
      </c>
      <c r="B2013" s="192" t="s">
        <v>2108</v>
      </c>
      <c r="C2013" s="192" t="s">
        <v>4046</v>
      </c>
      <c r="D2013" s="191" t="s">
        <v>4229</v>
      </c>
      <c r="E2013" s="191" t="s">
        <v>4093</v>
      </c>
      <c r="F2013" s="288">
        <v>17.579999999999998</v>
      </c>
      <c r="G2013" s="331">
        <f>ROUND(SUMIF(Anlagenbewegungsdaten!B:B,A2013,Anlagenbewegungsdaten!C:C),3)</f>
        <v>0</v>
      </c>
      <c r="H2013" s="332">
        <f>IF(ISBLANK(F2013),ROUND(SUMIF(Anlagenbewegungsdaten!B:B,A2013,Anlagenbewegungsdaten!D:D),2),ROUND(G2013*F2013%,2))</f>
        <v>0</v>
      </c>
      <c r="I2013" s="332">
        <f>ROUND((H2013-SUMIF(Anlagenbewegungsdaten!$B:$B,A2013,Anlagenbewegungsdaten!D:D)),3)</f>
        <v>0</v>
      </c>
      <c r="J2013" s="333" t="s">
        <v>5179</v>
      </c>
      <c r="K2013" s="333" t="s">
        <v>5193</v>
      </c>
      <c r="L2013" s="510">
        <v>14.06</v>
      </c>
      <c r="M2013" s="330">
        <f>ROUND(SUMIF(Anlagenbewegungsdaten_AV!B:B,A2013,Anlagenbewegungsdaten_AV!C:C),3)</f>
        <v>0</v>
      </c>
      <c r="N2013" s="328">
        <f>IF(ISBLANK(L2013),ROUND(SUMIF(Anlagenbewegungsdaten_AV!B:B,A2013,Anlagenbewegungsdaten_AV!D:D),2),ROUND(M2013*L2013%,2))</f>
        <v>0</v>
      </c>
      <c r="O2013" s="328">
        <f>ROUND(N2013-SUMIF(Anlagenbewegungsdaten_AV!B:B,A2013,Anlagenbewegungsdaten_AV!D:D),3)</f>
        <v>0</v>
      </c>
    </row>
    <row r="2014" spans="1:15" ht="15" customHeight="1" x14ac:dyDescent="0.25">
      <c r="A2014" s="268" t="s">
        <v>2325</v>
      </c>
      <c r="B2014" s="175" t="s">
        <v>2108</v>
      </c>
      <c r="C2014" s="175" t="s">
        <v>4046</v>
      </c>
      <c r="D2014" s="175" t="s">
        <v>2494</v>
      </c>
      <c r="E2014" s="175" t="s">
        <v>2483</v>
      </c>
      <c r="F2014" s="291">
        <v>19.670000000000002</v>
      </c>
      <c r="G2014" s="331">
        <f>ROUND(SUMIF(Anlagenbewegungsdaten!B:B,A2014,Anlagenbewegungsdaten!C:C),3)</f>
        <v>0</v>
      </c>
      <c r="H2014" s="332">
        <f>IF(ISBLANK(F2014),ROUND(SUMIF(Anlagenbewegungsdaten!B:B,A2014,Anlagenbewegungsdaten!D:D),2),ROUND(G2014*F2014%,2))</f>
        <v>0</v>
      </c>
      <c r="I2014" s="332">
        <f>ROUND((H2014-SUMIF(Anlagenbewegungsdaten!$B:$B,A2014,Anlagenbewegungsdaten!D:D)),3)</f>
        <v>0</v>
      </c>
      <c r="J2014" s="333" t="s">
        <v>5179</v>
      </c>
      <c r="K2014" s="333" t="s">
        <v>5193</v>
      </c>
      <c r="L2014" s="510">
        <v>15.74</v>
      </c>
      <c r="M2014" s="330">
        <f>ROUND(SUMIF(Anlagenbewegungsdaten_AV!B:B,A2014,Anlagenbewegungsdaten_AV!C:C),3)</f>
        <v>0</v>
      </c>
      <c r="N2014" s="328">
        <f>IF(ISBLANK(L2014),ROUND(SUMIF(Anlagenbewegungsdaten_AV!B:B,A2014,Anlagenbewegungsdaten_AV!D:D),2),ROUND(M2014*L2014%,2))</f>
        <v>0</v>
      </c>
      <c r="O2014" s="328">
        <f>ROUND(N2014-SUMIF(Anlagenbewegungsdaten_AV!B:B,A2014,Anlagenbewegungsdaten_AV!D:D),3)</f>
        <v>0</v>
      </c>
    </row>
    <row r="2015" spans="1:15" ht="15" customHeight="1" x14ac:dyDescent="0.25">
      <c r="A2015" s="268" t="s">
        <v>2326</v>
      </c>
      <c r="B2015" s="175" t="s">
        <v>2108</v>
      </c>
      <c r="C2015" s="175" t="s">
        <v>4046</v>
      </c>
      <c r="D2015" s="176" t="s">
        <v>2496</v>
      </c>
      <c r="E2015" s="175" t="s">
        <v>2486</v>
      </c>
      <c r="F2015" s="291">
        <v>21.67</v>
      </c>
      <c r="G2015" s="331">
        <f>ROUND(SUMIF(Anlagenbewegungsdaten!B:B,A2015,Anlagenbewegungsdaten!C:C),3)</f>
        <v>0</v>
      </c>
      <c r="H2015" s="332">
        <f>IF(ISBLANK(F2015),ROUND(SUMIF(Anlagenbewegungsdaten!B:B,A2015,Anlagenbewegungsdaten!D:D),2),ROUND(G2015*F2015%,2))</f>
        <v>0</v>
      </c>
      <c r="I2015" s="332">
        <f>ROUND((H2015-SUMIF(Anlagenbewegungsdaten!$B:$B,A2015,Anlagenbewegungsdaten!D:D)),3)</f>
        <v>0</v>
      </c>
      <c r="J2015" s="333" t="s">
        <v>5179</v>
      </c>
      <c r="K2015" s="333" t="s">
        <v>5193</v>
      </c>
      <c r="L2015" s="510">
        <v>17.34</v>
      </c>
      <c r="M2015" s="330">
        <f>ROUND(SUMIF(Anlagenbewegungsdaten_AV!B:B,A2015,Anlagenbewegungsdaten_AV!C:C),3)</f>
        <v>0</v>
      </c>
      <c r="N2015" s="328">
        <f>IF(ISBLANK(L2015),ROUND(SUMIF(Anlagenbewegungsdaten_AV!B:B,A2015,Anlagenbewegungsdaten_AV!D:D),2),ROUND(M2015*L2015%,2))</f>
        <v>0</v>
      </c>
      <c r="O2015" s="328">
        <f>ROUND(N2015-SUMIF(Anlagenbewegungsdaten_AV!B:B,A2015,Anlagenbewegungsdaten_AV!D:D),3)</f>
        <v>0</v>
      </c>
    </row>
    <row r="2016" spans="1:15" ht="15" customHeight="1" x14ac:dyDescent="0.25">
      <c r="A2016" s="261" t="s">
        <v>2406</v>
      </c>
      <c r="B2016" s="171" t="s">
        <v>2108</v>
      </c>
      <c r="C2016" s="172" t="s">
        <v>4046</v>
      </c>
      <c r="D2016" s="172" t="s">
        <v>1909</v>
      </c>
      <c r="E2016" s="172" t="s">
        <v>1560</v>
      </c>
      <c r="F2016" s="287">
        <v>22.67</v>
      </c>
      <c r="G2016" s="331">
        <f>ROUND(SUMIF(Anlagenbewegungsdaten!B:B,A2016,Anlagenbewegungsdaten!C:C),3)</f>
        <v>0</v>
      </c>
      <c r="H2016" s="332">
        <f>IF(ISBLANK(F2016),ROUND(SUMIF(Anlagenbewegungsdaten!B:B,A2016,Anlagenbewegungsdaten!D:D),2),ROUND(G2016*F2016%,2))</f>
        <v>0</v>
      </c>
      <c r="I2016" s="332">
        <f>ROUND((H2016-SUMIF(Anlagenbewegungsdaten!$B:$B,A2016,Anlagenbewegungsdaten!D:D)),3)</f>
        <v>0</v>
      </c>
      <c r="J2016" s="333" t="s">
        <v>5179</v>
      </c>
      <c r="K2016" s="333" t="s">
        <v>5193</v>
      </c>
      <c r="L2016" s="510">
        <v>18.14</v>
      </c>
      <c r="M2016" s="330">
        <f>ROUND(SUMIF(Anlagenbewegungsdaten_AV!B:B,A2016,Anlagenbewegungsdaten_AV!C:C),3)</f>
        <v>0</v>
      </c>
      <c r="N2016" s="328">
        <f>IF(ISBLANK(L2016),ROUND(SUMIF(Anlagenbewegungsdaten_AV!B:B,A2016,Anlagenbewegungsdaten_AV!D:D),2),ROUND(M2016*L2016%,2))</f>
        <v>0</v>
      </c>
      <c r="O2016" s="328">
        <f>ROUND(N2016-SUMIF(Anlagenbewegungsdaten_AV!B:B,A2016,Anlagenbewegungsdaten_AV!D:D),3)</f>
        <v>0</v>
      </c>
    </row>
    <row r="2017" spans="1:15" ht="15" customHeight="1" x14ac:dyDescent="0.25">
      <c r="A2017" s="261" t="s">
        <v>2407</v>
      </c>
      <c r="B2017" s="171" t="s">
        <v>2108</v>
      </c>
      <c r="C2017" s="171" t="s">
        <v>4046</v>
      </c>
      <c r="D2017" s="172" t="s">
        <v>1911</v>
      </c>
      <c r="E2017" s="171" t="s">
        <v>1563</v>
      </c>
      <c r="F2017" s="287">
        <v>22.67</v>
      </c>
      <c r="G2017" s="331">
        <f>ROUND(SUMIF(Anlagenbewegungsdaten!B:B,A2017,Anlagenbewegungsdaten!C:C),3)</f>
        <v>0</v>
      </c>
      <c r="H2017" s="332">
        <f>IF(ISBLANK(F2017),ROUND(SUMIF(Anlagenbewegungsdaten!B:B,A2017,Anlagenbewegungsdaten!D:D),2),ROUND(G2017*F2017%,2))</f>
        <v>0</v>
      </c>
      <c r="I2017" s="332">
        <f>ROUND((H2017-SUMIF(Anlagenbewegungsdaten!$B:$B,A2017,Anlagenbewegungsdaten!D:D)),3)</f>
        <v>0</v>
      </c>
      <c r="J2017" s="333" t="s">
        <v>5179</v>
      </c>
      <c r="K2017" s="333" t="s">
        <v>5193</v>
      </c>
      <c r="L2017" s="510">
        <v>18.14</v>
      </c>
      <c r="M2017" s="330">
        <f>ROUND(SUMIF(Anlagenbewegungsdaten_AV!B:B,A2017,Anlagenbewegungsdaten_AV!C:C),3)</f>
        <v>0</v>
      </c>
      <c r="N2017" s="328">
        <f>IF(ISBLANK(L2017),ROUND(SUMIF(Anlagenbewegungsdaten_AV!B:B,A2017,Anlagenbewegungsdaten_AV!D:D),2),ROUND(M2017*L2017%,2))</f>
        <v>0</v>
      </c>
      <c r="O2017" s="328">
        <f>ROUND(N2017-SUMIF(Anlagenbewegungsdaten_AV!B:B,A2017,Anlagenbewegungsdaten_AV!D:D),3)</f>
        <v>0</v>
      </c>
    </row>
    <row r="2018" spans="1:15" ht="15" customHeight="1" x14ac:dyDescent="0.25">
      <c r="A2018" s="261" t="s">
        <v>2913</v>
      </c>
      <c r="B2018" s="171" t="s">
        <v>2108</v>
      </c>
      <c r="C2018" s="171" t="s">
        <v>4046</v>
      </c>
      <c r="D2018" s="172" t="s">
        <v>2713</v>
      </c>
      <c r="E2018" s="172" t="s">
        <v>2576</v>
      </c>
      <c r="F2018" s="287">
        <v>22.64</v>
      </c>
      <c r="G2018" s="331">
        <f>ROUND(SUMIF(Anlagenbewegungsdaten!B:B,A2018,Anlagenbewegungsdaten!C:C),3)</f>
        <v>0</v>
      </c>
      <c r="H2018" s="332">
        <f>IF(ISBLANK(F2018),ROUND(SUMIF(Anlagenbewegungsdaten!B:B,A2018,Anlagenbewegungsdaten!D:D),2),ROUND(G2018*F2018%,2))</f>
        <v>0</v>
      </c>
      <c r="I2018" s="332">
        <f>ROUND((H2018-SUMIF(Anlagenbewegungsdaten!$B:$B,A2018,Anlagenbewegungsdaten!D:D)),3)</f>
        <v>0</v>
      </c>
      <c r="J2018" s="333" t="s">
        <v>5179</v>
      </c>
      <c r="K2018" s="333" t="s">
        <v>5193</v>
      </c>
      <c r="L2018" s="510">
        <v>18.11</v>
      </c>
      <c r="M2018" s="330">
        <f>ROUND(SUMIF(Anlagenbewegungsdaten_AV!B:B,A2018,Anlagenbewegungsdaten_AV!C:C),3)</f>
        <v>0</v>
      </c>
      <c r="N2018" s="328">
        <f>IF(ISBLANK(L2018),ROUND(SUMIF(Anlagenbewegungsdaten_AV!B:B,A2018,Anlagenbewegungsdaten_AV!D:D),2),ROUND(M2018*L2018%,2))</f>
        <v>0</v>
      </c>
      <c r="O2018" s="328">
        <f>ROUND(N2018-SUMIF(Anlagenbewegungsdaten_AV!B:B,A2018,Anlagenbewegungsdaten_AV!D:D),3)</f>
        <v>0</v>
      </c>
    </row>
    <row r="2019" spans="1:15" ht="15" customHeight="1" x14ac:dyDescent="0.25">
      <c r="A2019" s="261" t="s">
        <v>3657</v>
      </c>
      <c r="B2019" s="171" t="s">
        <v>2108</v>
      </c>
      <c r="C2019" s="171" t="s">
        <v>4046</v>
      </c>
      <c r="D2019" s="172" t="s">
        <v>3457</v>
      </c>
      <c r="E2019" s="172" t="s">
        <v>3320</v>
      </c>
      <c r="F2019" s="287">
        <v>22.61</v>
      </c>
      <c r="G2019" s="331">
        <f>ROUND(SUMIF(Anlagenbewegungsdaten!B:B,A2019,Anlagenbewegungsdaten!C:C),3)</f>
        <v>0</v>
      </c>
      <c r="H2019" s="332">
        <f>IF(ISBLANK(F2019),ROUND(SUMIF(Anlagenbewegungsdaten!B:B,A2019,Anlagenbewegungsdaten!D:D),2),ROUND(G2019*F2019%,2))</f>
        <v>0</v>
      </c>
      <c r="I2019" s="332">
        <f>ROUND((H2019-SUMIF(Anlagenbewegungsdaten!$B:$B,A2019,Anlagenbewegungsdaten!D:D)),3)</f>
        <v>0</v>
      </c>
      <c r="J2019" s="333" t="s">
        <v>5179</v>
      </c>
      <c r="K2019" s="333" t="s">
        <v>5193</v>
      </c>
      <c r="L2019" s="510">
        <v>18.09</v>
      </c>
      <c r="M2019" s="330">
        <f>ROUND(SUMIF(Anlagenbewegungsdaten_AV!B:B,A2019,Anlagenbewegungsdaten_AV!C:C),3)</f>
        <v>0</v>
      </c>
      <c r="N2019" s="328">
        <f>IF(ISBLANK(L2019),ROUND(SUMIF(Anlagenbewegungsdaten_AV!B:B,A2019,Anlagenbewegungsdaten_AV!D:D),2),ROUND(M2019*L2019%,2))</f>
        <v>0</v>
      </c>
      <c r="O2019" s="328">
        <f>ROUND(N2019-SUMIF(Anlagenbewegungsdaten_AV!B:B,A2019,Anlagenbewegungsdaten_AV!D:D),3)</f>
        <v>0</v>
      </c>
    </row>
    <row r="2020" spans="1:15" ht="15" customHeight="1" x14ac:dyDescent="0.25">
      <c r="A2020" s="273" t="s">
        <v>4433</v>
      </c>
      <c r="B2020" s="192" t="s">
        <v>2108</v>
      </c>
      <c r="C2020" s="192" t="s">
        <v>4046</v>
      </c>
      <c r="D2020" s="191" t="s">
        <v>4231</v>
      </c>
      <c r="E2020" s="191" t="s">
        <v>4093</v>
      </c>
      <c r="F2020" s="288">
        <v>22.58</v>
      </c>
      <c r="G2020" s="331">
        <f>ROUND(SUMIF(Anlagenbewegungsdaten!B:B,A2020,Anlagenbewegungsdaten!C:C),3)</f>
        <v>0</v>
      </c>
      <c r="H2020" s="332">
        <f>IF(ISBLANK(F2020),ROUND(SUMIF(Anlagenbewegungsdaten!B:B,A2020,Anlagenbewegungsdaten!D:D),2),ROUND(G2020*F2020%,2))</f>
        <v>0</v>
      </c>
      <c r="I2020" s="332">
        <f>ROUND((H2020-SUMIF(Anlagenbewegungsdaten!$B:$B,A2020,Anlagenbewegungsdaten!D:D)),3)</f>
        <v>0</v>
      </c>
      <c r="J2020" s="333" t="s">
        <v>5179</v>
      </c>
      <c r="K2020" s="333" t="s">
        <v>5193</v>
      </c>
      <c r="L2020" s="510">
        <v>18.059999999999999</v>
      </c>
      <c r="M2020" s="330">
        <f>ROUND(SUMIF(Anlagenbewegungsdaten_AV!B:B,A2020,Anlagenbewegungsdaten_AV!C:C),3)</f>
        <v>0</v>
      </c>
      <c r="N2020" s="328">
        <f>IF(ISBLANK(L2020),ROUND(SUMIF(Anlagenbewegungsdaten_AV!B:B,A2020,Anlagenbewegungsdaten_AV!D:D),2),ROUND(M2020*L2020%,2))</f>
        <v>0</v>
      </c>
      <c r="O2020" s="328">
        <f>ROUND(N2020-SUMIF(Anlagenbewegungsdaten_AV!B:B,A2020,Anlagenbewegungsdaten_AV!D:D),3)</f>
        <v>0</v>
      </c>
    </row>
    <row r="2021" spans="1:15" ht="15" customHeight="1" x14ac:dyDescent="0.25">
      <c r="A2021" s="261" t="s">
        <v>2067</v>
      </c>
      <c r="B2021" s="171" t="s">
        <v>2108</v>
      </c>
      <c r="C2021" s="171" t="s">
        <v>4046</v>
      </c>
      <c r="D2021" s="172" t="s">
        <v>1913</v>
      </c>
      <c r="E2021" s="171" t="s">
        <v>2483</v>
      </c>
      <c r="F2021" s="287">
        <v>20.67</v>
      </c>
      <c r="G2021" s="331">
        <f>ROUND(SUMIF(Anlagenbewegungsdaten!B:B,A2021,Anlagenbewegungsdaten!C:C),3)</f>
        <v>0</v>
      </c>
      <c r="H2021" s="332">
        <f>IF(ISBLANK(F2021),ROUND(SUMIF(Anlagenbewegungsdaten!B:B,A2021,Anlagenbewegungsdaten!D:D),2),ROUND(G2021*F2021%,2))</f>
        <v>0</v>
      </c>
      <c r="I2021" s="332">
        <f>ROUND((H2021-SUMIF(Anlagenbewegungsdaten!$B:$B,A2021,Anlagenbewegungsdaten!D:D)),3)</f>
        <v>0</v>
      </c>
      <c r="J2021" s="333" t="s">
        <v>5179</v>
      </c>
      <c r="K2021" s="333" t="s">
        <v>5193</v>
      </c>
      <c r="L2021" s="510">
        <v>16.54</v>
      </c>
      <c r="M2021" s="330">
        <f>ROUND(SUMIF(Anlagenbewegungsdaten_AV!B:B,A2021,Anlagenbewegungsdaten_AV!C:C),3)</f>
        <v>0</v>
      </c>
      <c r="N2021" s="328">
        <f>IF(ISBLANK(L2021),ROUND(SUMIF(Anlagenbewegungsdaten_AV!B:B,A2021,Anlagenbewegungsdaten_AV!D:D),2),ROUND(M2021*L2021%,2))</f>
        <v>0</v>
      </c>
      <c r="O2021" s="328">
        <f>ROUND(N2021-SUMIF(Anlagenbewegungsdaten_AV!B:B,A2021,Anlagenbewegungsdaten_AV!D:D),3)</f>
        <v>0</v>
      </c>
    </row>
    <row r="2022" spans="1:15" ht="15" customHeight="1" x14ac:dyDescent="0.25">
      <c r="A2022" s="261" t="s">
        <v>2068</v>
      </c>
      <c r="B2022" s="171" t="s">
        <v>2108</v>
      </c>
      <c r="C2022" s="171" t="s">
        <v>4046</v>
      </c>
      <c r="D2022" s="172" t="s">
        <v>1915</v>
      </c>
      <c r="E2022" s="171" t="s">
        <v>2486</v>
      </c>
      <c r="F2022" s="287">
        <v>22.67</v>
      </c>
      <c r="G2022" s="331">
        <f>ROUND(SUMIF(Anlagenbewegungsdaten!B:B,A2022,Anlagenbewegungsdaten!C:C),3)</f>
        <v>0</v>
      </c>
      <c r="H2022" s="332">
        <f>IF(ISBLANK(F2022),ROUND(SUMIF(Anlagenbewegungsdaten!B:B,A2022,Anlagenbewegungsdaten!D:D),2),ROUND(G2022*F2022%,2))</f>
        <v>0</v>
      </c>
      <c r="I2022" s="332">
        <f>ROUND((H2022-SUMIF(Anlagenbewegungsdaten!$B:$B,A2022,Anlagenbewegungsdaten!D:D)),3)</f>
        <v>0</v>
      </c>
      <c r="J2022" s="333" t="s">
        <v>5179</v>
      </c>
      <c r="K2022" s="333" t="s">
        <v>5193</v>
      </c>
      <c r="L2022" s="510">
        <v>18.14</v>
      </c>
      <c r="M2022" s="330">
        <f>ROUND(SUMIF(Anlagenbewegungsdaten_AV!B:B,A2022,Anlagenbewegungsdaten_AV!C:C),3)</f>
        <v>0</v>
      </c>
      <c r="N2022" s="328">
        <f>IF(ISBLANK(L2022),ROUND(SUMIF(Anlagenbewegungsdaten_AV!B:B,A2022,Anlagenbewegungsdaten_AV!D:D),2),ROUND(M2022*L2022%,2))</f>
        <v>0</v>
      </c>
      <c r="O2022" s="328">
        <f>ROUND(N2022-SUMIF(Anlagenbewegungsdaten_AV!B:B,A2022,Anlagenbewegungsdaten_AV!D:D),3)</f>
        <v>0</v>
      </c>
    </row>
    <row r="2023" spans="1:15" ht="15" customHeight="1" x14ac:dyDescent="0.25">
      <c r="A2023" s="261" t="s">
        <v>2069</v>
      </c>
      <c r="B2023" s="171" t="s">
        <v>2108</v>
      </c>
      <c r="C2023" s="172" t="s">
        <v>4046</v>
      </c>
      <c r="D2023" s="172" t="s">
        <v>1917</v>
      </c>
      <c r="E2023" s="172" t="s">
        <v>1560</v>
      </c>
      <c r="F2023" s="287">
        <v>23.67</v>
      </c>
      <c r="G2023" s="331">
        <f>ROUND(SUMIF(Anlagenbewegungsdaten!B:B,A2023,Anlagenbewegungsdaten!C:C),3)</f>
        <v>0</v>
      </c>
      <c r="H2023" s="332">
        <f>IF(ISBLANK(F2023),ROUND(SUMIF(Anlagenbewegungsdaten!B:B,A2023,Anlagenbewegungsdaten!D:D),2),ROUND(G2023*F2023%,2))</f>
        <v>0</v>
      </c>
      <c r="I2023" s="332">
        <f>ROUND((H2023-SUMIF(Anlagenbewegungsdaten!$B:$B,A2023,Anlagenbewegungsdaten!D:D)),3)</f>
        <v>0</v>
      </c>
      <c r="J2023" s="333" t="s">
        <v>5179</v>
      </c>
      <c r="K2023" s="333" t="s">
        <v>5193</v>
      </c>
      <c r="L2023" s="510">
        <v>18.940000000000001</v>
      </c>
      <c r="M2023" s="330">
        <f>ROUND(SUMIF(Anlagenbewegungsdaten_AV!B:B,A2023,Anlagenbewegungsdaten_AV!C:C),3)</f>
        <v>0</v>
      </c>
      <c r="N2023" s="328">
        <f>IF(ISBLANK(L2023),ROUND(SUMIF(Anlagenbewegungsdaten_AV!B:B,A2023,Anlagenbewegungsdaten_AV!D:D),2),ROUND(M2023*L2023%,2))</f>
        <v>0</v>
      </c>
      <c r="O2023" s="328">
        <f>ROUND(N2023-SUMIF(Anlagenbewegungsdaten_AV!B:B,A2023,Anlagenbewegungsdaten_AV!D:D),3)</f>
        <v>0</v>
      </c>
    </row>
    <row r="2024" spans="1:15" ht="15" customHeight="1" x14ac:dyDescent="0.25">
      <c r="A2024" s="261" t="s">
        <v>2070</v>
      </c>
      <c r="B2024" s="171" t="s">
        <v>2108</v>
      </c>
      <c r="C2024" s="171" t="s">
        <v>4046</v>
      </c>
      <c r="D2024" s="172" t="s">
        <v>1919</v>
      </c>
      <c r="E2024" s="171" t="s">
        <v>1563</v>
      </c>
      <c r="F2024" s="287">
        <v>23.67</v>
      </c>
      <c r="G2024" s="331">
        <f>ROUND(SUMIF(Anlagenbewegungsdaten!B:B,A2024,Anlagenbewegungsdaten!C:C),3)</f>
        <v>0</v>
      </c>
      <c r="H2024" s="332">
        <f>IF(ISBLANK(F2024),ROUND(SUMIF(Anlagenbewegungsdaten!B:B,A2024,Anlagenbewegungsdaten!D:D),2),ROUND(G2024*F2024%,2))</f>
        <v>0</v>
      </c>
      <c r="I2024" s="332">
        <f>ROUND((H2024-SUMIF(Anlagenbewegungsdaten!$B:$B,A2024,Anlagenbewegungsdaten!D:D)),3)</f>
        <v>0</v>
      </c>
      <c r="J2024" s="333" t="s">
        <v>5179</v>
      </c>
      <c r="K2024" s="333" t="s">
        <v>5193</v>
      </c>
      <c r="L2024" s="510">
        <v>18.940000000000001</v>
      </c>
      <c r="M2024" s="330">
        <f>ROUND(SUMIF(Anlagenbewegungsdaten_AV!B:B,A2024,Anlagenbewegungsdaten_AV!C:C),3)</f>
        <v>0</v>
      </c>
      <c r="N2024" s="328">
        <f>IF(ISBLANK(L2024),ROUND(SUMIF(Anlagenbewegungsdaten_AV!B:B,A2024,Anlagenbewegungsdaten_AV!D:D),2),ROUND(M2024*L2024%,2))</f>
        <v>0</v>
      </c>
      <c r="O2024" s="328">
        <f>ROUND(N2024-SUMIF(Anlagenbewegungsdaten_AV!B:B,A2024,Anlagenbewegungsdaten_AV!D:D),3)</f>
        <v>0</v>
      </c>
    </row>
    <row r="2025" spans="1:15" ht="15" customHeight="1" x14ac:dyDescent="0.25">
      <c r="A2025" s="261" t="s">
        <v>2914</v>
      </c>
      <c r="B2025" s="171" t="s">
        <v>2108</v>
      </c>
      <c r="C2025" s="171" t="s">
        <v>4046</v>
      </c>
      <c r="D2025" s="172" t="s">
        <v>2715</v>
      </c>
      <c r="E2025" s="172" t="s">
        <v>2576</v>
      </c>
      <c r="F2025" s="287">
        <v>23.64</v>
      </c>
      <c r="G2025" s="331">
        <f>ROUND(SUMIF(Anlagenbewegungsdaten!B:B,A2025,Anlagenbewegungsdaten!C:C),3)</f>
        <v>0</v>
      </c>
      <c r="H2025" s="332">
        <f>IF(ISBLANK(F2025),ROUND(SUMIF(Anlagenbewegungsdaten!B:B,A2025,Anlagenbewegungsdaten!D:D),2),ROUND(G2025*F2025%,2))</f>
        <v>0</v>
      </c>
      <c r="I2025" s="332">
        <f>ROUND((H2025-SUMIF(Anlagenbewegungsdaten!$B:$B,A2025,Anlagenbewegungsdaten!D:D)),3)</f>
        <v>0</v>
      </c>
      <c r="J2025" s="333" t="s">
        <v>5179</v>
      </c>
      <c r="K2025" s="333" t="s">
        <v>5193</v>
      </c>
      <c r="L2025" s="510">
        <v>18.91</v>
      </c>
      <c r="M2025" s="330">
        <f>ROUND(SUMIF(Anlagenbewegungsdaten_AV!B:B,A2025,Anlagenbewegungsdaten_AV!C:C),3)</f>
        <v>0</v>
      </c>
      <c r="N2025" s="328">
        <f>IF(ISBLANK(L2025),ROUND(SUMIF(Anlagenbewegungsdaten_AV!B:B,A2025,Anlagenbewegungsdaten_AV!D:D),2),ROUND(M2025*L2025%,2))</f>
        <v>0</v>
      </c>
      <c r="O2025" s="328">
        <f>ROUND(N2025-SUMIF(Anlagenbewegungsdaten_AV!B:B,A2025,Anlagenbewegungsdaten_AV!D:D),3)</f>
        <v>0</v>
      </c>
    </row>
    <row r="2026" spans="1:15" ht="15" customHeight="1" x14ac:dyDescent="0.25">
      <c r="A2026" s="261" t="s">
        <v>3658</v>
      </c>
      <c r="B2026" s="171" t="s">
        <v>2108</v>
      </c>
      <c r="C2026" s="171" t="s">
        <v>4046</v>
      </c>
      <c r="D2026" s="172" t="s">
        <v>3459</v>
      </c>
      <c r="E2026" s="172" t="s">
        <v>3320</v>
      </c>
      <c r="F2026" s="287">
        <v>23.61</v>
      </c>
      <c r="G2026" s="331">
        <f>ROUND(SUMIF(Anlagenbewegungsdaten!B:B,A2026,Anlagenbewegungsdaten!C:C),3)</f>
        <v>0</v>
      </c>
      <c r="H2026" s="332">
        <f>IF(ISBLANK(F2026),ROUND(SUMIF(Anlagenbewegungsdaten!B:B,A2026,Anlagenbewegungsdaten!D:D),2),ROUND(G2026*F2026%,2))</f>
        <v>0</v>
      </c>
      <c r="I2026" s="332">
        <f>ROUND((H2026-SUMIF(Anlagenbewegungsdaten!$B:$B,A2026,Anlagenbewegungsdaten!D:D)),3)</f>
        <v>0</v>
      </c>
      <c r="J2026" s="333" t="s">
        <v>5179</v>
      </c>
      <c r="K2026" s="333" t="s">
        <v>5193</v>
      </c>
      <c r="L2026" s="510">
        <v>18.89</v>
      </c>
      <c r="M2026" s="330">
        <f>ROUND(SUMIF(Anlagenbewegungsdaten_AV!B:B,A2026,Anlagenbewegungsdaten_AV!C:C),3)</f>
        <v>0</v>
      </c>
      <c r="N2026" s="328">
        <f>IF(ISBLANK(L2026),ROUND(SUMIF(Anlagenbewegungsdaten_AV!B:B,A2026,Anlagenbewegungsdaten_AV!D:D),2),ROUND(M2026*L2026%,2))</f>
        <v>0</v>
      </c>
      <c r="O2026" s="328">
        <f>ROUND(N2026-SUMIF(Anlagenbewegungsdaten_AV!B:B,A2026,Anlagenbewegungsdaten_AV!D:D),3)</f>
        <v>0</v>
      </c>
    </row>
    <row r="2027" spans="1:15" ht="15" customHeight="1" x14ac:dyDescent="0.25">
      <c r="A2027" s="273" t="s">
        <v>4434</v>
      </c>
      <c r="B2027" s="192" t="s">
        <v>2108</v>
      </c>
      <c r="C2027" s="192" t="s">
        <v>4046</v>
      </c>
      <c r="D2027" s="191" t="s">
        <v>4233</v>
      </c>
      <c r="E2027" s="191" t="s">
        <v>4093</v>
      </c>
      <c r="F2027" s="288">
        <v>23.58</v>
      </c>
      <c r="G2027" s="331">
        <f>ROUND(SUMIF(Anlagenbewegungsdaten!B:B,A2027,Anlagenbewegungsdaten!C:C),3)</f>
        <v>0</v>
      </c>
      <c r="H2027" s="332">
        <f>IF(ISBLANK(F2027),ROUND(SUMIF(Anlagenbewegungsdaten!B:B,A2027,Anlagenbewegungsdaten!D:D),2),ROUND(G2027*F2027%,2))</f>
        <v>0</v>
      </c>
      <c r="I2027" s="332">
        <f>ROUND((H2027-SUMIF(Anlagenbewegungsdaten!$B:$B,A2027,Anlagenbewegungsdaten!D:D)),3)</f>
        <v>0</v>
      </c>
      <c r="J2027" s="333" t="s">
        <v>5179</v>
      </c>
      <c r="K2027" s="333" t="s">
        <v>5193</v>
      </c>
      <c r="L2027" s="510">
        <v>18.86</v>
      </c>
      <c r="M2027" s="330">
        <f>ROUND(SUMIF(Anlagenbewegungsdaten_AV!B:B,A2027,Anlagenbewegungsdaten_AV!C:C),3)</f>
        <v>0</v>
      </c>
      <c r="N2027" s="328">
        <f>IF(ISBLANK(L2027),ROUND(SUMIF(Anlagenbewegungsdaten_AV!B:B,A2027,Anlagenbewegungsdaten_AV!D:D),2),ROUND(M2027*L2027%,2))</f>
        <v>0</v>
      </c>
      <c r="O2027" s="328">
        <f>ROUND(N2027-SUMIF(Anlagenbewegungsdaten_AV!B:B,A2027,Anlagenbewegungsdaten_AV!D:D),3)</f>
        <v>0</v>
      </c>
    </row>
    <row r="2028" spans="1:15" ht="15" customHeight="1" x14ac:dyDescent="0.25">
      <c r="A2028" s="261" t="s">
        <v>2071</v>
      </c>
      <c r="B2028" s="172" t="s">
        <v>2108</v>
      </c>
      <c r="C2028" s="172" t="s">
        <v>4046</v>
      </c>
      <c r="D2028" s="172" t="s">
        <v>1921</v>
      </c>
      <c r="E2028" s="172" t="s">
        <v>2483</v>
      </c>
      <c r="F2028" s="287">
        <v>20.67</v>
      </c>
      <c r="G2028" s="331">
        <f>ROUND(SUMIF(Anlagenbewegungsdaten!B:B,A2028,Anlagenbewegungsdaten!C:C),3)</f>
        <v>0</v>
      </c>
      <c r="H2028" s="332">
        <f>IF(ISBLANK(F2028),ROUND(SUMIF(Anlagenbewegungsdaten!B:B,A2028,Anlagenbewegungsdaten!D:D),2),ROUND(G2028*F2028%,2))</f>
        <v>0</v>
      </c>
      <c r="I2028" s="332">
        <f>ROUND((H2028-SUMIF(Anlagenbewegungsdaten!$B:$B,A2028,Anlagenbewegungsdaten!D:D)),3)</f>
        <v>0</v>
      </c>
      <c r="J2028" s="333" t="s">
        <v>5179</v>
      </c>
      <c r="K2028" s="333" t="s">
        <v>5193</v>
      </c>
      <c r="L2028" s="510">
        <v>16.54</v>
      </c>
      <c r="M2028" s="330">
        <f>ROUND(SUMIF(Anlagenbewegungsdaten_AV!B:B,A2028,Anlagenbewegungsdaten_AV!C:C),3)</f>
        <v>0</v>
      </c>
      <c r="N2028" s="328">
        <f>IF(ISBLANK(L2028),ROUND(SUMIF(Anlagenbewegungsdaten_AV!B:B,A2028,Anlagenbewegungsdaten_AV!D:D),2),ROUND(M2028*L2028%,2))</f>
        <v>0</v>
      </c>
      <c r="O2028" s="328">
        <f>ROUND(N2028-SUMIF(Anlagenbewegungsdaten_AV!B:B,A2028,Anlagenbewegungsdaten_AV!D:D),3)</f>
        <v>0</v>
      </c>
    </row>
    <row r="2029" spans="1:15" ht="15" customHeight="1" x14ac:dyDescent="0.25">
      <c r="A2029" s="261" t="s">
        <v>2072</v>
      </c>
      <c r="B2029" s="172" t="s">
        <v>2108</v>
      </c>
      <c r="C2029" s="172" t="s">
        <v>4046</v>
      </c>
      <c r="D2029" s="172" t="s">
        <v>1923</v>
      </c>
      <c r="E2029" s="172" t="s">
        <v>2486</v>
      </c>
      <c r="F2029" s="287">
        <v>22.67</v>
      </c>
      <c r="G2029" s="331">
        <f>ROUND(SUMIF(Anlagenbewegungsdaten!B:B,A2029,Anlagenbewegungsdaten!C:C),3)</f>
        <v>0</v>
      </c>
      <c r="H2029" s="332">
        <f>IF(ISBLANK(F2029),ROUND(SUMIF(Anlagenbewegungsdaten!B:B,A2029,Anlagenbewegungsdaten!D:D),2),ROUND(G2029*F2029%,2))</f>
        <v>0</v>
      </c>
      <c r="I2029" s="332">
        <f>ROUND((H2029-SUMIF(Anlagenbewegungsdaten!$B:$B,A2029,Anlagenbewegungsdaten!D:D)),3)</f>
        <v>0</v>
      </c>
      <c r="J2029" s="333" t="s">
        <v>5179</v>
      </c>
      <c r="K2029" s="333" t="s">
        <v>5193</v>
      </c>
      <c r="L2029" s="510">
        <v>18.14</v>
      </c>
      <c r="M2029" s="330">
        <f>ROUND(SUMIF(Anlagenbewegungsdaten_AV!B:B,A2029,Anlagenbewegungsdaten_AV!C:C),3)</f>
        <v>0</v>
      </c>
      <c r="N2029" s="328">
        <f>IF(ISBLANK(L2029),ROUND(SUMIF(Anlagenbewegungsdaten_AV!B:B,A2029,Anlagenbewegungsdaten_AV!D:D),2),ROUND(M2029*L2029%,2))</f>
        <v>0</v>
      </c>
      <c r="O2029" s="328">
        <f>ROUND(N2029-SUMIF(Anlagenbewegungsdaten_AV!B:B,A2029,Anlagenbewegungsdaten_AV!D:D),3)</f>
        <v>0</v>
      </c>
    </row>
    <row r="2030" spans="1:15" ht="15" customHeight="1" x14ac:dyDescent="0.25">
      <c r="A2030" s="261" t="s">
        <v>2073</v>
      </c>
      <c r="B2030" s="172" t="s">
        <v>2108</v>
      </c>
      <c r="C2030" s="172" t="s">
        <v>4046</v>
      </c>
      <c r="D2030" s="172" t="s">
        <v>1925</v>
      </c>
      <c r="E2030" s="172" t="s">
        <v>1560</v>
      </c>
      <c r="F2030" s="287">
        <v>23.67</v>
      </c>
      <c r="G2030" s="331">
        <f>ROUND(SUMIF(Anlagenbewegungsdaten!B:B,A2030,Anlagenbewegungsdaten!C:C),3)</f>
        <v>0</v>
      </c>
      <c r="H2030" s="332">
        <f>IF(ISBLANK(F2030),ROUND(SUMIF(Anlagenbewegungsdaten!B:B,A2030,Anlagenbewegungsdaten!D:D),2),ROUND(G2030*F2030%,2))</f>
        <v>0</v>
      </c>
      <c r="I2030" s="332">
        <f>ROUND((H2030-SUMIF(Anlagenbewegungsdaten!$B:$B,A2030,Anlagenbewegungsdaten!D:D)),3)</f>
        <v>0</v>
      </c>
      <c r="J2030" s="333" t="s">
        <v>5179</v>
      </c>
      <c r="K2030" s="333" t="s">
        <v>5193</v>
      </c>
      <c r="L2030" s="510">
        <v>18.940000000000001</v>
      </c>
      <c r="M2030" s="330">
        <f>ROUND(SUMIF(Anlagenbewegungsdaten_AV!B:B,A2030,Anlagenbewegungsdaten_AV!C:C),3)</f>
        <v>0</v>
      </c>
      <c r="N2030" s="328">
        <f>IF(ISBLANK(L2030),ROUND(SUMIF(Anlagenbewegungsdaten_AV!B:B,A2030,Anlagenbewegungsdaten_AV!D:D),2),ROUND(M2030*L2030%,2))</f>
        <v>0</v>
      </c>
      <c r="O2030" s="328">
        <f>ROUND(N2030-SUMIF(Anlagenbewegungsdaten_AV!B:B,A2030,Anlagenbewegungsdaten_AV!D:D),3)</f>
        <v>0</v>
      </c>
    </row>
    <row r="2031" spans="1:15" ht="15" customHeight="1" x14ac:dyDescent="0.25">
      <c r="A2031" s="261" t="s">
        <v>2074</v>
      </c>
      <c r="B2031" s="172" t="s">
        <v>2108</v>
      </c>
      <c r="C2031" s="172" t="s">
        <v>4046</v>
      </c>
      <c r="D2031" s="172" t="s">
        <v>1927</v>
      </c>
      <c r="E2031" s="172" t="s">
        <v>1563</v>
      </c>
      <c r="F2031" s="287">
        <v>23.67</v>
      </c>
      <c r="G2031" s="331">
        <f>ROUND(SUMIF(Anlagenbewegungsdaten!B:B,A2031,Anlagenbewegungsdaten!C:C),3)</f>
        <v>0</v>
      </c>
      <c r="H2031" s="332">
        <f>IF(ISBLANK(F2031),ROUND(SUMIF(Anlagenbewegungsdaten!B:B,A2031,Anlagenbewegungsdaten!D:D),2),ROUND(G2031*F2031%,2))</f>
        <v>0</v>
      </c>
      <c r="I2031" s="332">
        <f>ROUND((H2031-SUMIF(Anlagenbewegungsdaten!$B:$B,A2031,Anlagenbewegungsdaten!D:D)),3)</f>
        <v>0</v>
      </c>
      <c r="J2031" s="333" t="s">
        <v>5179</v>
      </c>
      <c r="K2031" s="333" t="s">
        <v>5193</v>
      </c>
      <c r="L2031" s="510">
        <v>18.940000000000001</v>
      </c>
      <c r="M2031" s="330">
        <f>ROUND(SUMIF(Anlagenbewegungsdaten_AV!B:B,A2031,Anlagenbewegungsdaten_AV!C:C),3)</f>
        <v>0</v>
      </c>
      <c r="N2031" s="328">
        <f>IF(ISBLANK(L2031),ROUND(SUMIF(Anlagenbewegungsdaten_AV!B:B,A2031,Anlagenbewegungsdaten_AV!D:D),2),ROUND(M2031*L2031%,2))</f>
        <v>0</v>
      </c>
      <c r="O2031" s="328">
        <f>ROUND(N2031-SUMIF(Anlagenbewegungsdaten_AV!B:B,A2031,Anlagenbewegungsdaten_AV!D:D),3)</f>
        <v>0</v>
      </c>
    </row>
    <row r="2032" spans="1:15" ht="15" customHeight="1" x14ac:dyDescent="0.25">
      <c r="A2032" s="261" t="s">
        <v>2915</v>
      </c>
      <c r="B2032" s="172" t="s">
        <v>2108</v>
      </c>
      <c r="C2032" s="172" t="s">
        <v>4046</v>
      </c>
      <c r="D2032" s="172" t="s">
        <v>2717</v>
      </c>
      <c r="E2032" s="172" t="s">
        <v>2576</v>
      </c>
      <c r="F2032" s="287">
        <v>23.64</v>
      </c>
      <c r="G2032" s="331">
        <f>ROUND(SUMIF(Anlagenbewegungsdaten!B:B,A2032,Anlagenbewegungsdaten!C:C),3)</f>
        <v>0</v>
      </c>
      <c r="H2032" s="332">
        <f>IF(ISBLANK(F2032),ROUND(SUMIF(Anlagenbewegungsdaten!B:B,A2032,Anlagenbewegungsdaten!D:D),2),ROUND(G2032*F2032%,2))</f>
        <v>0</v>
      </c>
      <c r="I2032" s="332">
        <f>ROUND((H2032-SUMIF(Anlagenbewegungsdaten!$B:$B,A2032,Anlagenbewegungsdaten!D:D)),3)</f>
        <v>0</v>
      </c>
      <c r="J2032" s="333" t="s">
        <v>5179</v>
      </c>
      <c r="K2032" s="333" t="s">
        <v>5193</v>
      </c>
      <c r="L2032" s="510">
        <v>18.91</v>
      </c>
      <c r="M2032" s="330">
        <f>ROUND(SUMIF(Anlagenbewegungsdaten_AV!B:B,A2032,Anlagenbewegungsdaten_AV!C:C),3)</f>
        <v>0</v>
      </c>
      <c r="N2032" s="328">
        <f>IF(ISBLANK(L2032),ROUND(SUMIF(Anlagenbewegungsdaten_AV!B:B,A2032,Anlagenbewegungsdaten_AV!D:D),2),ROUND(M2032*L2032%,2))</f>
        <v>0</v>
      </c>
      <c r="O2032" s="328">
        <f>ROUND(N2032-SUMIF(Anlagenbewegungsdaten_AV!B:B,A2032,Anlagenbewegungsdaten_AV!D:D),3)</f>
        <v>0</v>
      </c>
    </row>
    <row r="2033" spans="1:15" ht="15" customHeight="1" x14ac:dyDescent="0.25">
      <c r="A2033" s="261" t="s">
        <v>3659</v>
      </c>
      <c r="B2033" s="172" t="s">
        <v>2108</v>
      </c>
      <c r="C2033" s="172" t="s">
        <v>4046</v>
      </c>
      <c r="D2033" s="172" t="s">
        <v>3461</v>
      </c>
      <c r="E2033" s="172" t="s">
        <v>3320</v>
      </c>
      <c r="F2033" s="287">
        <v>23.61</v>
      </c>
      <c r="G2033" s="331">
        <f>ROUND(SUMIF(Anlagenbewegungsdaten!B:B,A2033,Anlagenbewegungsdaten!C:C),3)</f>
        <v>0</v>
      </c>
      <c r="H2033" s="332">
        <f>IF(ISBLANK(F2033),ROUND(SUMIF(Anlagenbewegungsdaten!B:B,A2033,Anlagenbewegungsdaten!D:D),2),ROUND(G2033*F2033%,2))</f>
        <v>0</v>
      </c>
      <c r="I2033" s="332">
        <f>ROUND((H2033-SUMIF(Anlagenbewegungsdaten!$B:$B,A2033,Anlagenbewegungsdaten!D:D)),3)</f>
        <v>0</v>
      </c>
      <c r="J2033" s="333" t="s">
        <v>5179</v>
      </c>
      <c r="K2033" s="333" t="s">
        <v>5193</v>
      </c>
      <c r="L2033" s="510">
        <v>18.89</v>
      </c>
      <c r="M2033" s="330">
        <f>ROUND(SUMIF(Anlagenbewegungsdaten_AV!B:B,A2033,Anlagenbewegungsdaten_AV!C:C),3)</f>
        <v>0</v>
      </c>
      <c r="N2033" s="328">
        <f>IF(ISBLANK(L2033),ROUND(SUMIF(Anlagenbewegungsdaten_AV!B:B,A2033,Anlagenbewegungsdaten_AV!D:D),2),ROUND(M2033*L2033%,2))</f>
        <v>0</v>
      </c>
      <c r="O2033" s="328">
        <f>ROUND(N2033-SUMIF(Anlagenbewegungsdaten_AV!B:B,A2033,Anlagenbewegungsdaten_AV!D:D),3)</f>
        <v>0</v>
      </c>
    </row>
    <row r="2034" spans="1:15" ht="15" customHeight="1" x14ac:dyDescent="0.25">
      <c r="A2034" s="273" t="s">
        <v>4435</v>
      </c>
      <c r="B2034" s="191" t="s">
        <v>2108</v>
      </c>
      <c r="C2034" s="191" t="s">
        <v>4046</v>
      </c>
      <c r="D2034" s="191" t="s">
        <v>4235</v>
      </c>
      <c r="E2034" s="191" t="s">
        <v>4093</v>
      </c>
      <c r="F2034" s="288">
        <v>23.58</v>
      </c>
      <c r="G2034" s="331">
        <f>ROUND(SUMIF(Anlagenbewegungsdaten!B:B,A2034,Anlagenbewegungsdaten!C:C),3)</f>
        <v>0</v>
      </c>
      <c r="H2034" s="332">
        <f>IF(ISBLANK(F2034),ROUND(SUMIF(Anlagenbewegungsdaten!B:B,A2034,Anlagenbewegungsdaten!D:D),2),ROUND(G2034*F2034%,2))</f>
        <v>0</v>
      </c>
      <c r="I2034" s="332">
        <f>ROUND((H2034-SUMIF(Anlagenbewegungsdaten!$B:$B,A2034,Anlagenbewegungsdaten!D:D)),3)</f>
        <v>0</v>
      </c>
      <c r="J2034" s="333" t="s">
        <v>5179</v>
      </c>
      <c r="K2034" s="333" t="s">
        <v>5193</v>
      </c>
      <c r="L2034" s="510">
        <v>18.86</v>
      </c>
      <c r="M2034" s="330">
        <f>ROUND(SUMIF(Anlagenbewegungsdaten_AV!B:B,A2034,Anlagenbewegungsdaten_AV!C:C),3)</f>
        <v>0</v>
      </c>
      <c r="N2034" s="328">
        <f>IF(ISBLANK(L2034),ROUND(SUMIF(Anlagenbewegungsdaten_AV!B:B,A2034,Anlagenbewegungsdaten_AV!D:D),2),ROUND(M2034*L2034%,2))</f>
        <v>0</v>
      </c>
      <c r="O2034" s="328">
        <f>ROUND(N2034-SUMIF(Anlagenbewegungsdaten_AV!B:B,A2034,Anlagenbewegungsdaten_AV!D:D),3)</f>
        <v>0</v>
      </c>
    </row>
    <row r="2035" spans="1:15" ht="15" customHeight="1" x14ac:dyDescent="0.25">
      <c r="A2035" s="261" t="s">
        <v>2075</v>
      </c>
      <c r="B2035" s="172" t="s">
        <v>2108</v>
      </c>
      <c r="C2035" s="172" t="s">
        <v>4046</v>
      </c>
      <c r="D2035" s="172" t="s">
        <v>1929</v>
      </c>
      <c r="E2035" s="172" t="s">
        <v>2483</v>
      </c>
      <c r="F2035" s="287">
        <v>21.67</v>
      </c>
      <c r="G2035" s="331">
        <f>ROUND(SUMIF(Anlagenbewegungsdaten!B:B,A2035,Anlagenbewegungsdaten!C:C),3)</f>
        <v>0</v>
      </c>
      <c r="H2035" s="332">
        <f>IF(ISBLANK(F2035),ROUND(SUMIF(Anlagenbewegungsdaten!B:B,A2035,Anlagenbewegungsdaten!D:D),2),ROUND(G2035*F2035%,2))</f>
        <v>0</v>
      </c>
      <c r="I2035" s="332">
        <f>ROUND((H2035-SUMIF(Anlagenbewegungsdaten!$B:$B,A2035,Anlagenbewegungsdaten!D:D)),3)</f>
        <v>0</v>
      </c>
      <c r="J2035" s="333" t="s">
        <v>5179</v>
      </c>
      <c r="K2035" s="333" t="s">
        <v>5193</v>
      </c>
      <c r="L2035" s="510">
        <v>17.34</v>
      </c>
      <c r="M2035" s="330">
        <f>ROUND(SUMIF(Anlagenbewegungsdaten_AV!B:B,A2035,Anlagenbewegungsdaten_AV!C:C),3)</f>
        <v>0</v>
      </c>
      <c r="N2035" s="328">
        <f>IF(ISBLANK(L2035),ROUND(SUMIF(Anlagenbewegungsdaten_AV!B:B,A2035,Anlagenbewegungsdaten_AV!D:D),2),ROUND(M2035*L2035%,2))</f>
        <v>0</v>
      </c>
      <c r="O2035" s="328">
        <f>ROUND(N2035-SUMIF(Anlagenbewegungsdaten_AV!B:B,A2035,Anlagenbewegungsdaten_AV!D:D),3)</f>
        <v>0</v>
      </c>
    </row>
    <row r="2036" spans="1:15" ht="15" customHeight="1" x14ac:dyDescent="0.25">
      <c r="A2036" s="261" t="s">
        <v>2076</v>
      </c>
      <c r="B2036" s="172" t="s">
        <v>2108</v>
      </c>
      <c r="C2036" s="172" t="s">
        <v>4046</v>
      </c>
      <c r="D2036" s="172" t="s">
        <v>1931</v>
      </c>
      <c r="E2036" s="172" t="s">
        <v>2486</v>
      </c>
      <c r="F2036" s="287">
        <v>23.67</v>
      </c>
      <c r="G2036" s="331">
        <f>ROUND(SUMIF(Anlagenbewegungsdaten!B:B,A2036,Anlagenbewegungsdaten!C:C),3)</f>
        <v>0</v>
      </c>
      <c r="H2036" s="332">
        <f>IF(ISBLANK(F2036),ROUND(SUMIF(Anlagenbewegungsdaten!B:B,A2036,Anlagenbewegungsdaten!D:D),2),ROUND(G2036*F2036%,2))</f>
        <v>0</v>
      </c>
      <c r="I2036" s="332">
        <f>ROUND((H2036-SUMIF(Anlagenbewegungsdaten!$B:$B,A2036,Anlagenbewegungsdaten!D:D)),3)</f>
        <v>0</v>
      </c>
      <c r="J2036" s="333" t="s">
        <v>5179</v>
      </c>
      <c r="K2036" s="333" t="s">
        <v>5193</v>
      </c>
      <c r="L2036" s="510">
        <v>18.940000000000001</v>
      </c>
      <c r="M2036" s="330">
        <f>ROUND(SUMIF(Anlagenbewegungsdaten_AV!B:B,A2036,Anlagenbewegungsdaten_AV!C:C),3)</f>
        <v>0</v>
      </c>
      <c r="N2036" s="328">
        <f>IF(ISBLANK(L2036),ROUND(SUMIF(Anlagenbewegungsdaten_AV!B:B,A2036,Anlagenbewegungsdaten_AV!D:D),2),ROUND(M2036*L2036%,2))</f>
        <v>0</v>
      </c>
      <c r="O2036" s="328">
        <f>ROUND(N2036-SUMIF(Anlagenbewegungsdaten_AV!B:B,A2036,Anlagenbewegungsdaten_AV!D:D),3)</f>
        <v>0</v>
      </c>
    </row>
    <row r="2037" spans="1:15" ht="15" customHeight="1" x14ac:dyDescent="0.25">
      <c r="A2037" s="261" t="s">
        <v>2077</v>
      </c>
      <c r="B2037" s="172" t="s">
        <v>2108</v>
      </c>
      <c r="C2037" s="172" t="s">
        <v>4046</v>
      </c>
      <c r="D2037" s="182" t="s">
        <v>1933</v>
      </c>
      <c r="E2037" s="172" t="s">
        <v>1560</v>
      </c>
      <c r="F2037" s="287">
        <v>24.67</v>
      </c>
      <c r="G2037" s="331">
        <f>ROUND(SUMIF(Anlagenbewegungsdaten!B:B,A2037,Anlagenbewegungsdaten!C:C),3)</f>
        <v>0</v>
      </c>
      <c r="H2037" s="332">
        <f>IF(ISBLANK(F2037),ROUND(SUMIF(Anlagenbewegungsdaten!B:B,A2037,Anlagenbewegungsdaten!D:D),2),ROUND(G2037*F2037%,2))</f>
        <v>0</v>
      </c>
      <c r="I2037" s="332">
        <f>ROUND((H2037-SUMIF(Anlagenbewegungsdaten!$B:$B,A2037,Anlagenbewegungsdaten!D:D)),3)</f>
        <v>0</v>
      </c>
      <c r="J2037" s="333" t="s">
        <v>5179</v>
      </c>
      <c r="K2037" s="333" t="s">
        <v>5193</v>
      </c>
      <c r="L2037" s="510">
        <v>19.739999999999998</v>
      </c>
      <c r="M2037" s="330">
        <f>ROUND(SUMIF(Anlagenbewegungsdaten_AV!B:B,A2037,Anlagenbewegungsdaten_AV!C:C),3)</f>
        <v>0</v>
      </c>
      <c r="N2037" s="328">
        <f>IF(ISBLANK(L2037),ROUND(SUMIF(Anlagenbewegungsdaten_AV!B:B,A2037,Anlagenbewegungsdaten_AV!D:D),2),ROUND(M2037*L2037%,2))</f>
        <v>0</v>
      </c>
      <c r="O2037" s="328">
        <f>ROUND(N2037-SUMIF(Anlagenbewegungsdaten_AV!B:B,A2037,Anlagenbewegungsdaten_AV!D:D),3)</f>
        <v>0</v>
      </c>
    </row>
    <row r="2038" spans="1:15" ht="15" customHeight="1" x14ac:dyDescent="0.25">
      <c r="A2038" s="261" t="s">
        <v>2078</v>
      </c>
      <c r="B2038" s="172" t="s">
        <v>2108</v>
      </c>
      <c r="C2038" s="172" t="s">
        <v>4046</v>
      </c>
      <c r="D2038" s="172" t="s">
        <v>1935</v>
      </c>
      <c r="E2038" s="172" t="s">
        <v>1563</v>
      </c>
      <c r="F2038" s="287">
        <v>24.67</v>
      </c>
      <c r="G2038" s="331">
        <f>ROUND(SUMIF(Anlagenbewegungsdaten!B:B,A2038,Anlagenbewegungsdaten!C:C),3)</f>
        <v>0</v>
      </c>
      <c r="H2038" s="332">
        <f>IF(ISBLANK(F2038),ROUND(SUMIF(Anlagenbewegungsdaten!B:B,A2038,Anlagenbewegungsdaten!D:D),2),ROUND(G2038*F2038%,2))</f>
        <v>0</v>
      </c>
      <c r="I2038" s="332">
        <f>ROUND((H2038-SUMIF(Anlagenbewegungsdaten!$B:$B,A2038,Anlagenbewegungsdaten!D:D)),3)</f>
        <v>0</v>
      </c>
      <c r="J2038" s="333" t="s">
        <v>5179</v>
      </c>
      <c r="K2038" s="333" t="s">
        <v>5193</v>
      </c>
      <c r="L2038" s="510">
        <v>19.739999999999998</v>
      </c>
      <c r="M2038" s="330">
        <f>ROUND(SUMIF(Anlagenbewegungsdaten_AV!B:B,A2038,Anlagenbewegungsdaten_AV!C:C),3)</f>
        <v>0</v>
      </c>
      <c r="N2038" s="328">
        <f>IF(ISBLANK(L2038),ROUND(SUMIF(Anlagenbewegungsdaten_AV!B:B,A2038,Anlagenbewegungsdaten_AV!D:D),2),ROUND(M2038*L2038%,2))</f>
        <v>0</v>
      </c>
      <c r="O2038" s="328">
        <f>ROUND(N2038-SUMIF(Anlagenbewegungsdaten_AV!B:B,A2038,Anlagenbewegungsdaten_AV!D:D),3)</f>
        <v>0</v>
      </c>
    </row>
    <row r="2039" spans="1:15" ht="15" customHeight="1" x14ac:dyDescent="0.25">
      <c r="A2039" s="261" t="s">
        <v>2916</v>
      </c>
      <c r="B2039" s="172" t="s">
        <v>2108</v>
      </c>
      <c r="C2039" s="172" t="s">
        <v>4046</v>
      </c>
      <c r="D2039" s="172" t="s">
        <v>2719</v>
      </c>
      <c r="E2039" s="172" t="s">
        <v>2576</v>
      </c>
      <c r="F2039" s="287">
        <v>24.64</v>
      </c>
      <c r="G2039" s="331">
        <f>ROUND(SUMIF(Anlagenbewegungsdaten!B:B,A2039,Anlagenbewegungsdaten!C:C),3)</f>
        <v>0</v>
      </c>
      <c r="H2039" s="332">
        <f>IF(ISBLANK(F2039),ROUND(SUMIF(Anlagenbewegungsdaten!B:B,A2039,Anlagenbewegungsdaten!D:D),2),ROUND(G2039*F2039%,2))</f>
        <v>0</v>
      </c>
      <c r="I2039" s="332">
        <f>ROUND((H2039-SUMIF(Anlagenbewegungsdaten!$B:$B,A2039,Anlagenbewegungsdaten!D:D)),3)</f>
        <v>0</v>
      </c>
      <c r="J2039" s="333" t="s">
        <v>5179</v>
      </c>
      <c r="K2039" s="333" t="s">
        <v>5193</v>
      </c>
      <c r="L2039" s="510">
        <v>19.71</v>
      </c>
      <c r="M2039" s="330">
        <f>ROUND(SUMIF(Anlagenbewegungsdaten_AV!B:B,A2039,Anlagenbewegungsdaten_AV!C:C),3)</f>
        <v>0</v>
      </c>
      <c r="N2039" s="328">
        <f>IF(ISBLANK(L2039),ROUND(SUMIF(Anlagenbewegungsdaten_AV!B:B,A2039,Anlagenbewegungsdaten_AV!D:D),2),ROUND(M2039*L2039%,2))</f>
        <v>0</v>
      </c>
      <c r="O2039" s="328">
        <f>ROUND(N2039-SUMIF(Anlagenbewegungsdaten_AV!B:B,A2039,Anlagenbewegungsdaten_AV!D:D),3)</f>
        <v>0</v>
      </c>
    </row>
    <row r="2040" spans="1:15" ht="15" customHeight="1" x14ac:dyDescent="0.25">
      <c r="A2040" s="261" t="s">
        <v>3660</v>
      </c>
      <c r="B2040" s="172" t="s">
        <v>2108</v>
      </c>
      <c r="C2040" s="172" t="s">
        <v>4046</v>
      </c>
      <c r="D2040" s="172" t="s">
        <v>3463</v>
      </c>
      <c r="E2040" s="172" t="s">
        <v>3320</v>
      </c>
      <c r="F2040" s="287">
        <v>24.61</v>
      </c>
      <c r="G2040" s="331">
        <f>ROUND(SUMIF(Anlagenbewegungsdaten!B:B,A2040,Anlagenbewegungsdaten!C:C),3)</f>
        <v>0</v>
      </c>
      <c r="H2040" s="332">
        <f>IF(ISBLANK(F2040),ROUND(SUMIF(Anlagenbewegungsdaten!B:B,A2040,Anlagenbewegungsdaten!D:D),2),ROUND(G2040*F2040%,2))</f>
        <v>0</v>
      </c>
      <c r="I2040" s="332">
        <f>ROUND((H2040-SUMIF(Anlagenbewegungsdaten!$B:$B,A2040,Anlagenbewegungsdaten!D:D)),3)</f>
        <v>0</v>
      </c>
      <c r="J2040" s="333" t="s">
        <v>5179</v>
      </c>
      <c r="K2040" s="333" t="s">
        <v>5193</v>
      </c>
      <c r="L2040" s="510">
        <v>19.690000000000001</v>
      </c>
      <c r="M2040" s="330">
        <f>ROUND(SUMIF(Anlagenbewegungsdaten_AV!B:B,A2040,Anlagenbewegungsdaten_AV!C:C),3)</f>
        <v>0</v>
      </c>
      <c r="N2040" s="328">
        <f>IF(ISBLANK(L2040),ROUND(SUMIF(Anlagenbewegungsdaten_AV!B:B,A2040,Anlagenbewegungsdaten_AV!D:D),2),ROUND(M2040*L2040%,2))</f>
        <v>0</v>
      </c>
      <c r="O2040" s="328">
        <f>ROUND(N2040-SUMIF(Anlagenbewegungsdaten_AV!B:B,A2040,Anlagenbewegungsdaten_AV!D:D),3)</f>
        <v>0</v>
      </c>
    </row>
    <row r="2041" spans="1:15" ht="15" customHeight="1" x14ac:dyDescent="0.25">
      <c r="A2041" s="273" t="s">
        <v>4436</v>
      </c>
      <c r="B2041" s="191" t="s">
        <v>2108</v>
      </c>
      <c r="C2041" s="191" t="s">
        <v>4046</v>
      </c>
      <c r="D2041" s="191" t="s">
        <v>4237</v>
      </c>
      <c r="E2041" s="191" t="s">
        <v>4093</v>
      </c>
      <c r="F2041" s="288">
        <v>24.58</v>
      </c>
      <c r="G2041" s="331">
        <f>ROUND(SUMIF(Anlagenbewegungsdaten!B:B,A2041,Anlagenbewegungsdaten!C:C),3)</f>
        <v>0</v>
      </c>
      <c r="H2041" s="332">
        <f>IF(ISBLANK(F2041),ROUND(SUMIF(Anlagenbewegungsdaten!B:B,A2041,Anlagenbewegungsdaten!D:D),2),ROUND(G2041*F2041%,2))</f>
        <v>0</v>
      </c>
      <c r="I2041" s="332">
        <f>ROUND((H2041-SUMIF(Anlagenbewegungsdaten!$B:$B,A2041,Anlagenbewegungsdaten!D:D)),3)</f>
        <v>0</v>
      </c>
      <c r="J2041" s="333" t="s">
        <v>5179</v>
      </c>
      <c r="K2041" s="333" t="s">
        <v>5193</v>
      </c>
      <c r="L2041" s="510">
        <v>19.66</v>
      </c>
      <c r="M2041" s="330">
        <f>ROUND(SUMIF(Anlagenbewegungsdaten_AV!B:B,A2041,Anlagenbewegungsdaten_AV!C:C),3)</f>
        <v>0</v>
      </c>
      <c r="N2041" s="328">
        <f>IF(ISBLANK(L2041),ROUND(SUMIF(Anlagenbewegungsdaten_AV!B:B,A2041,Anlagenbewegungsdaten_AV!D:D),2),ROUND(M2041*L2041%,2))</f>
        <v>0</v>
      </c>
      <c r="O2041" s="328">
        <f>ROUND(N2041-SUMIF(Anlagenbewegungsdaten_AV!B:B,A2041,Anlagenbewegungsdaten_AV!D:D),3)</f>
        <v>0</v>
      </c>
    </row>
    <row r="2042" spans="1:15" ht="15" customHeight="1" x14ac:dyDescent="0.25">
      <c r="A2042" s="261" t="s">
        <v>2079</v>
      </c>
      <c r="B2042" s="172" t="s">
        <v>2108</v>
      </c>
      <c r="C2042" s="172" t="s">
        <v>4046</v>
      </c>
      <c r="D2042" s="172" t="s">
        <v>1937</v>
      </c>
      <c r="E2042" s="172" t="s">
        <v>2483</v>
      </c>
      <c r="F2042" s="287">
        <v>24.67</v>
      </c>
      <c r="G2042" s="331">
        <f>ROUND(SUMIF(Anlagenbewegungsdaten!B:B,A2042,Anlagenbewegungsdaten!C:C),3)</f>
        <v>0</v>
      </c>
      <c r="H2042" s="332">
        <f>IF(ISBLANK(F2042),ROUND(SUMIF(Anlagenbewegungsdaten!B:B,A2042,Anlagenbewegungsdaten!D:D),2),ROUND(G2042*F2042%,2))</f>
        <v>0</v>
      </c>
      <c r="I2042" s="332">
        <f>ROUND((H2042-SUMIF(Anlagenbewegungsdaten!$B:$B,A2042,Anlagenbewegungsdaten!D:D)),3)</f>
        <v>0</v>
      </c>
      <c r="J2042" s="333" t="s">
        <v>5179</v>
      </c>
      <c r="K2042" s="333" t="s">
        <v>5193</v>
      </c>
      <c r="L2042" s="510">
        <v>19.739999999999998</v>
      </c>
      <c r="M2042" s="330">
        <f>ROUND(SUMIF(Anlagenbewegungsdaten_AV!B:B,A2042,Anlagenbewegungsdaten_AV!C:C),3)</f>
        <v>0</v>
      </c>
      <c r="N2042" s="328">
        <f>IF(ISBLANK(L2042),ROUND(SUMIF(Anlagenbewegungsdaten_AV!B:B,A2042,Anlagenbewegungsdaten_AV!D:D),2),ROUND(M2042*L2042%,2))</f>
        <v>0</v>
      </c>
      <c r="O2042" s="328">
        <f>ROUND(N2042-SUMIF(Anlagenbewegungsdaten_AV!B:B,A2042,Anlagenbewegungsdaten_AV!D:D),3)</f>
        <v>0</v>
      </c>
    </row>
    <row r="2043" spans="1:15" ht="15" customHeight="1" x14ac:dyDescent="0.25">
      <c r="A2043" s="261" t="s">
        <v>2080</v>
      </c>
      <c r="B2043" s="172" t="s">
        <v>2108</v>
      </c>
      <c r="C2043" s="172" t="s">
        <v>4046</v>
      </c>
      <c r="D2043" s="172" t="s">
        <v>1939</v>
      </c>
      <c r="E2043" s="172" t="s">
        <v>2486</v>
      </c>
      <c r="F2043" s="287">
        <v>26.67</v>
      </c>
      <c r="G2043" s="331">
        <f>ROUND(SUMIF(Anlagenbewegungsdaten!B:B,A2043,Anlagenbewegungsdaten!C:C),3)</f>
        <v>0</v>
      </c>
      <c r="H2043" s="332">
        <f>IF(ISBLANK(F2043),ROUND(SUMIF(Anlagenbewegungsdaten!B:B,A2043,Anlagenbewegungsdaten!D:D),2),ROUND(G2043*F2043%,2))</f>
        <v>0</v>
      </c>
      <c r="I2043" s="332">
        <f>ROUND((H2043-SUMIF(Anlagenbewegungsdaten!$B:$B,A2043,Anlagenbewegungsdaten!D:D)),3)</f>
        <v>0</v>
      </c>
      <c r="J2043" s="333" t="s">
        <v>5179</v>
      </c>
      <c r="K2043" s="333" t="s">
        <v>5193</v>
      </c>
      <c r="L2043" s="510">
        <v>21.34</v>
      </c>
      <c r="M2043" s="330">
        <f>ROUND(SUMIF(Anlagenbewegungsdaten_AV!B:B,A2043,Anlagenbewegungsdaten_AV!C:C),3)</f>
        <v>0</v>
      </c>
      <c r="N2043" s="328">
        <f>IF(ISBLANK(L2043),ROUND(SUMIF(Anlagenbewegungsdaten_AV!B:B,A2043,Anlagenbewegungsdaten_AV!D:D),2),ROUND(M2043*L2043%,2))</f>
        <v>0</v>
      </c>
      <c r="O2043" s="328">
        <f>ROUND(N2043-SUMIF(Anlagenbewegungsdaten_AV!B:B,A2043,Anlagenbewegungsdaten_AV!D:D),3)</f>
        <v>0</v>
      </c>
    </row>
    <row r="2044" spans="1:15" ht="15" customHeight="1" x14ac:dyDescent="0.25">
      <c r="A2044" s="261" t="s">
        <v>2081</v>
      </c>
      <c r="B2044" s="172" t="s">
        <v>2108</v>
      </c>
      <c r="C2044" s="172" t="s">
        <v>4046</v>
      </c>
      <c r="D2044" s="172" t="s">
        <v>1941</v>
      </c>
      <c r="E2044" s="172" t="s">
        <v>1560</v>
      </c>
      <c r="F2044" s="287">
        <v>27.67</v>
      </c>
      <c r="G2044" s="331">
        <f>ROUND(SUMIF(Anlagenbewegungsdaten!B:B,A2044,Anlagenbewegungsdaten!C:C),3)</f>
        <v>0</v>
      </c>
      <c r="H2044" s="332">
        <f>IF(ISBLANK(F2044),ROUND(SUMIF(Anlagenbewegungsdaten!B:B,A2044,Anlagenbewegungsdaten!D:D),2),ROUND(G2044*F2044%,2))</f>
        <v>0</v>
      </c>
      <c r="I2044" s="332">
        <f>ROUND((H2044-SUMIF(Anlagenbewegungsdaten!$B:$B,A2044,Anlagenbewegungsdaten!D:D)),3)</f>
        <v>0</v>
      </c>
      <c r="J2044" s="333" t="s">
        <v>5179</v>
      </c>
      <c r="K2044" s="333" t="s">
        <v>5193</v>
      </c>
      <c r="L2044" s="510">
        <v>22.14</v>
      </c>
      <c r="M2044" s="330">
        <f>ROUND(SUMIF(Anlagenbewegungsdaten_AV!B:B,A2044,Anlagenbewegungsdaten_AV!C:C),3)</f>
        <v>0</v>
      </c>
      <c r="N2044" s="328">
        <f>IF(ISBLANK(L2044),ROUND(SUMIF(Anlagenbewegungsdaten_AV!B:B,A2044,Anlagenbewegungsdaten_AV!D:D),2),ROUND(M2044*L2044%,2))</f>
        <v>0</v>
      </c>
      <c r="O2044" s="328">
        <f>ROUND(N2044-SUMIF(Anlagenbewegungsdaten_AV!B:B,A2044,Anlagenbewegungsdaten_AV!D:D),3)</f>
        <v>0</v>
      </c>
    </row>
    <row r="2045" spans="1:15" ht="15" customHeight="1" x14ac:dyDescent="0.25">
      <c r="A2045" s="261" t="s">
        <v>2082</v>
      </c>
      <c r="B2045" s="172" t="s">
        <v>2108</v>
      </c>
      <c r="C2045" s="172" t="s">
        <v>4046</v>
      </c>
      <c r="D2045" s="172" t="s">
        <v>1943</v>
      </c>
      <c r="E2045" s="172" t="s">
        <v>1563</v>
      </c>
      <c r="F2045" s="287">
        <v>27.67</v>
      </c>
      <c r="G2045" s="331">
        <f>ROUND(SUMIF(Anlagenbewegungsdaten!B:B,A2045,Anlagenbewegungsdaten!C:C),3)</f>
        <v>0</v>
      </c>
      <c r="H2045" s="332">
        <f>IF(ISBLANK(F2045),ROUND(SUMIF(Anlagenbewegungsdaten!B:B,A2045,Anlagenbewegungsdaten!D:D),2),ROUND(G2045*F2045%,2))</f>
        <v>0</v>
      </c>
      <c r="I2045" s="332">
        <f>ROUND((H2045-SUMIF(Anlagenbewegungsdaten!$B:$B,A2045,Anlagenbewegungsdaten!D:D)),3)</f>
        <v>0</v>
      </c>
      <c r="J2045" s="333" t="s">
        <v>5179</v>
      </c>
      <c r="K2045" s="333" t="s">
        <v>5193</v>
      </c>
      <c r="L2045" s="510">
        <v>22.14</v>
      </c>
      <c r="M2045" s="330">
        <f>ROUND(SUMIF(Anlagenbewegungsdaten_AV!B:B,A2045,Anlagenbewegungsdaten_AV!C:C),3)</f>
        <v>0</v>
      </c>
      <c r="N2045" s="328">
        <f>IF(ISBLANK(L2045),ROUND(SUMIF(Anlagenbewegungsdaten_AV!B:B,A2045,Anlagenbewegungsdaten_AV!D:D),2),ROUND(M2045*L2045%,2))</f>
        <v>0</v>
      </c>
      <c r="O2045" s="328">
        <f>ROUND(N2045-SUMIF(Anlagenbewegungsdaten_AV!B:B,A2045,Anlagenbewegungsdaten_AV!D:D),3)</f>
        <v>0</v>
      </c>
    </row>
    <row r="2046" spans="1:15" ht="15" customHeight="1" x14ac:dyDescent="0.25">
      <c r="A2046" s="261" t="s">
        <v>2917</v>
      </c>
      <c r="B2046" s="172" t="s">
        <v>2108</v>
      </c>
      <c r="C2046" s="172" t="s">
        <v>4046</v>
      </c>
      <c r="D2046" s="172" t="s">
        <v>2721</v>
      </c>
      <c r="E2046" s="172" t="s">
        <v>2576</v>
      </c>
      <c r="F2046" s="287">
        <v>27.64</v>
      </c>
      <c r="G2046" s="331">
        <f>ROUND(SUMIF(Anlagenbewegungsdaten!B:B,A2046,Anlagenbewegungsdaten!C:C),3)</f>
        <v>0</v>
      </c>
      <c r="H2046" s="332">
        <f>IF(ISBLANK(F2046),ROUND(SUMIF(Anlagenbewegungsdaten!B:B,A2046,Anlagenbewegungsdaten!D:D),2),ROUND(G2046*F2046%,2))</f>
        <v>0</v>
      </c>
      <c r="I2046" s="332">
        <f>ROUND((H2046-SUMIF(Anlagenbewegungsdaten!$B:$B,A2046,Anlagenbewegungsdaten!D:D)),3)</f>
        <v>0</v>
      </c>
      <c r="J2046" s="333" t="s">
        <v>5179</v>
      </c>
      <c r="K2046" s="333" t="s">
        <v>5193</v>
      </c>
      <c r="L2046" s="510">
        <v>22.11</v>
      </c>
      <c r="M2046" s="330">
        <f>ROUND(SUMIF(Anlagenbewegungsdaten_AV!B:B,A2046,Anlagenbewegungsdaten_AV!C:C),3)</f>
        <v>0</v>
      </c>
      <c r="N2046" s="328">
        <f>IF(ISBLANK(L2046),ROUND(SUMIF(Anlagenbewegungsdaten_AV!B:B,A2046,Anlagenbewegungsdaten_AV!D:D),2),ROUND(M2046*L2046%,2))</f>
        <v>0</v>
      </c>
      <c r="O2046" s="328">
        <f>ROUND(N2046-SUMIF(Anlagenbewegungsdaten_AV!B:B,A2046,Anlagenbewegungsdaten_AV!D:D),3)</f>
        <v>0</v>
      </c>
    </row>
    <row r="2047" spans="1:15" ht="15" customHeight="1" x14ac:dyDescent="0.25">
      <c r="A2047" s="261" t="s">
        <v>3661</v>
      </c>
      <c r="B2047" s="172" t="s">
        <v>2108</v>
      </c>
      <c r="C2047" s="172" t="s">
        <v>4046</v>
      </c>
      <c r="D2047" s="172" t="s">
        <v>3465</v>
      </c>
      <c r="E2047" s="172" t="s">
        <v>3320</v>
      </c>
      <c r="F2047" s="287">
        <v>27.61</v>
      </c>
      <c r="G2047" s="331">
        <f>ROUND(SUMIF(Anlagenbewegungsdaten!B:B,A2047,Anlagenbewegungsdaten!C:C),3)</f>
        <v>0</v>
      </c>
      <c r="H2047" s="332">
        <f>IF(ISBLANK(F2047),ROUND(SUMIF(Anlagenbewegungsdaten!B:B,A2047,Anlagenbewegungsdaten!D:D),2),ROUND(G2047*F2047%,2))</f>
        <v>0</v>
      </c>
      <c r="I2047" s="332">
        <f>ROUND((H2047-SUMIF(Anlagenbewegungsdaten!$B:$B,A2047,Anlagenbewegungsdaten!D:D)),3)</f>
        <v>0</v>
      </c>
      <c r="J2047" s="333" t="s">
        <v>5179</v>
      </c>
      <c r="K2047" s="333" t="s">
        <v>5193</v>
      </c>
      <c r="L2047" s="510">
        <v>22.09</v>
      </c>
      <c r="M2047" s="330">
        <f>ROUND(SUMIF(Anlagenbewegungsdaten_AV!B:B,A2047,Anlagenbewegungsdaten_AV!C:C),3)</f>
        <v>0</v>
      </c>
      <c r="N2047" s="328">
        <f>IF(ISBLANK(L2047),ROUND(SUMIF(Anlagenbewegungsdaten_AV!B:B,A2047,Anlagenbewegungsdaten_AV!D:D),2),ROUND(M2047*L2047%,2))</f>
        <v>0</v>
      </c>
      <c r="O2047" s="328">
        <f>ROUND(N2047-SUMIF(Anlagenbewegungsdaten_AV!B:B,A2047,Anlagenbewegungsdaten_AV!D:D),3)</f>
        <v>0</v>
      </c>
    </row>
    <row r="2048" spans="1:15" ht="15" customHeight="1" x14ac:dyDescent="0.25">
      <c r="A2048" s="273" t="s">
        <v>4437</v>
      </c>
      <c r="B2048" s="191" t="s">
        <v>2108</v>
      </c>
      <c r="C2048" s="191" t="s">
        <v>4046</v>
      </c>
      <c r="D2048" s="191" t="s">
        <v>4239</v>
      </c>
      <c r="E2048" s="191" t="s">
        <v>4093</v>
      </c>
      <c r="F2048" s="288">
        <v>27.58</v>
      </c>
      <c r="G2048" s="331">
        <f>ROUND(SUMIF(Anlagenbewegungsdaten!B:B,A2048,Anlagenbewegungsdaten!C:C),3)</f>
        <v>0</v>
      </c>
      <c r="H2048" s="332">
        <f>IF(ISBLANK(F2048),ROUND(SUMIF(Anlagenbewegungsdaten!B:B,A2048,Anlagenbewegungsdaten!D:D),2),ROUND(G2048*F2048%,2))</f>
        <v>0</v>
      </c>
      <c r="I2048" s="332">
        <f>ROUND((H2048-SUMIF(Anlagenbewegungsdaten!$B:$B,A2048,Anlagenbewegungsdaten!D:D)),3)</f>
        <v>0</v>
      </c>
      <c r="J2048" s="333" t="s">
        <v>5179</v>
      </c>
      <c r="K2048" s="333" t="s">
        <v>5193</v>
      </c>
      <c r="L2048" s="510">
        <v>22.06</v>
      </c>
      <c r="M2048" s="330">
        <f>ROUND(SUMIF(Anlagenbewegungsdaten_AV!B:B,A2048,Anlagenbewegungsdaten_AV!C:C),3)</f>
        <v>0</v>
      </c>
      <c r="N2048" s="328">
        <f>IF(ISBLANK(L2048),ROUND(SUMIF(Anlagenbewegungsdaten_AV!B:B,A2048,Anlagenbewegungsdaten_AV!D:D),2),ROUND(M2048*L2048%,2))</f>
        <v>0</v>
      </c>
      <c r="O2048" s="328">
        <f>ROUND(N2048-SUMIF(Anlagenbewegungsdaten_AV!B:B,A2048,Anlagenbewegungsdaten_AV!D:D),3)</f>
        <v>0</v>
      </c>
    </row>
    <row r="2049" spans="1:15" ht="15" customHeight="1" x14ac:dyDescent="0.25">
      <c r="A2049" s="261" t="s">
        <v>2083</v>
      </c>
      <c r="B2049" s="172" t="s">
        <v>2108</v>
      </c>
      <c r="C2049" s="172" t="s">
        <v>4046</v>
      </c>
      <c r="D2049" s="172" t="s">
        <v>1945</v>
      </c>
      <c r="E2049" s="172" t="s">
        <v>2483</v>
      </c>
      <c r="F2049" s="287">
        <v>25.67</v>
      </c>
      <c r="G2049" s="331">
        <f>ROUND(SUMIF(Anlagenbewegungsdaten!B:B,A2049,Anlagenbewegungsdaten!C:C),3)</f>
        <v>0</v>
      </c>
      <c r="H2049" s="332">
        <f>IF(ISBLANK(F2049),ROUND(SUMIF(Anlagenbewegungsdaten!B:B,A2049,Anlagenbewegungsdaten!D:D),2),ROUND(G2049*F2049%,2))</f>
        <v>0</v>
      </c>
      <c r="I2049" s="332">
        <f>ROUND((H2049-SUMIF(Anlagenbewegungsdaten!$B:$B,A2049,Anlagenbewegungsdaten!D:D)),3)</f>
        <v>0</v>
      </c>
      <c r="J2049" s="333" t="s">
        <v>5179</v>
      </c>
      <c r="K2049" s="333" t="s">
        <v>5193</v>
      </c>
      <c r="L2049" s="510">
        <v>20.54</v>
      </c>
      <c r="M2049" s="330">
        <f>ROUND(SUMIF(Anlagenbewegungsdaten_AV!B:B,A2049,Anlagenbewegungsdaten_AV!C:C),3)</f>
        <v>0</v>
      </c>
      <c r="N2049" s="328">
        <f>IF(ISBLANK(L2049),ROUND(SUMIF(Anlagenbewegungsdaten_AV!B:B,A2049,Anlagenbewegungsdaten_AV!D:D),2),ROUND(M2049*L2049%,2))</f>
        <v>0</v>
      </c>
      <c r="O2049" s="328">
        <f>ROUND(N2049-SUMIF(Anlagenbewegungsdaten_AV!B:B,A2049,Anlagenbewegungsdaten_AV!D:D),3)</f>
        <v>0</v>
      </c>
    </row>
    <row r="2050" spans="1:15" ht="15" customHeight="1" x14ac:dyDescent="0.25">
      <c r="A2050" s="261" t="s">
        <v>2084</v>
      </c>
      <c r="B2050" s="172" t="s">
        <v>2108</v>
      </c>
      <c r="C2050" s="172" t="s">
        <v>4046</v>
      </c>
      <c r="D2050" s="172" t="s">
        <v>1947</v>
      </c>
      <c r="E2050" s="172" t="s">
        <v>2486</v>
      </c>
      <c r="F2050" s="287">
        <v>27.67</v>
      </c>
      <c r="G2050" s="331">
        <f>ROUND(SUMIF(Anlagenbewegungsdaten!B:B,A2050,Anlagenbewegungsdaten!C:C),3)</f>
        <v>0</v>
      </c>
      <c r="H2050" s="332">
        <f>IF(ISBLANK(F2050),ROUND(SUMIF(Anlagenbewegungsdaten!B:B,A2050,Anlagenbewegungsdaten!D:D),2),ROUND(G2050*F2050%,2))</f>
        <v>0</v>
      </c>
      <c r="I2050" s="332">
        <f>ROUND((H2050-SUMIF(Anlagenbewegungsdaten!$B:$B,A2050,Anlagenbewegungsdaten!D:D)),3)</f>
        <v>0</v>
      </c>
      <c r="J2050" s="333" t="s">
        <v>5179</v>
      </c>
      <c r="K2050" s="333" t="s">
        <v>5193</v>
      </c>
      <c r="L2050" s="510">
        <v>22.14</v>
      </c>
      <c r="M2050" s="330">
        <f>ROUND(SUMIF(Anlagenbewegungsdaten_AV!B:B,A2050,Anlagenbewegungsdaten_AV!C:C),3)</f>
        <v>0</v>
      </c>
      <c r="N2050" s="328">
        <f>IF(ISBLANK(L2050),ROUND(SUMIF(Anlagenbewegungsdaten_AV!B:B,A2050,Anlagenbewegungsdaten_AV!D:D),2),ROUND(M2050*L2050%,2))</f>
        <v>0</v>
      </c>
      <c r="O2050" s="328">
        <f>ROUND(N2050-SUMIF(Anlagenbewegungsdaten_AV!B:B,A2050,Anlagenbewegungsdaten_AV!D:D),3)</f>
        <v>0</v>
      </c>
    </row>
    <row r="2051" spans="1:15" ht="15" customHeight="1" x14ac:dyDescent="0.25">
      <c r="A2051" s="261" t="s">
        <v>2085</v>
      </c>
      <c r="B2051" s="172" t="s">
        <v>2108</v>
      </c>
      <c r="C2051" s="172" t="s">
        <v>4046</v>
      </c>
      <c r="D2051" s="182" t="s">
        <v>1949</v>
      </c>
      <c r="E2051" s="172" t="s">
        <v>1560</v>
      </c>
      <c r="F2051" s="287">
        <v>28.67</v>
      </c>
      <c r="G2051" s="331">
        <f>ROUND(SUMIF(Anlagenbewegungsdaten!B:B,A2051,Anlagenbewegungsdaten!C:C),3)</f>
        <v>0</v>
      </c>
      <c r="H2051" s="332">
        <f>IF(ISBLANK(F2051),ROUND(SUMIF(Anlagenbewegungsdaten!B:B,A2051,Anlagenbewegungsdaten!D:D),2),ROUND(G2051*F2051%,2))</f>
        <v>0</v>
      </c>
      <c r="I2051" s="332">
        <f>ROUND((H2051-SUMIF(Anlagenbewegungsdaten!$B:$B,A2051,Anlagenbewegungsdaten!D:D)),3)</f>
        <v>0</v>
      </c>
      <c r="J2051" s="333" t="s">
        <v>5179</v>
      </c>
      <c r="K2051" s="333" t="s">
        <v>5193</v>
      </c>
      <c r="L2051" s="510">
        <v>22.94</v>
      </c>
      <c r="M2051" s="330">
        <f>ROUND(SUMIF(Anlagenbewegungsdaten_AV!B:B,A2051,Anlagenbewegungsdaten_AV!C:C),3)</f>
        <v>0</v>
      </c>
      <c r="N2051" s="328">
        <f>IF(ISBLANK(L2051),ROUND(SUMIF(Anlagenbewegungsdaten_AV!B:B,A2051,Anlagenbewegungsdaten_AV!D:D),2),ROUND(M2051*L2051%,2))</f>
        <v>0</v>
      </c>
      <c r="O2051" s="328">
        <f>ROUND(N2051-SUMIF(Anlagenbewegungsdaten_AV!B:B,A2051,Anlagenbewegungsdaten_AV!D:D),3)</f>
        <v>0</v>
      </c>
    </row>
    <row r="2052" spans="1:15" ht="15" customHeight="1" x14ac:dyDescent="0.25">
      <c r="A2052" s="261" t="s">
        <v>2086</v>
      </c>
      <c r="B2052" s="172" t="s">
        <v>2108</v>
      </c>
      <c r="C2052" s="172" t="s">
        <v>4046</v>
      </c>
      <c r="D2052" s="172" t="s">
        <v>1951</v>
      </c>
      <c r="E2052" s="172" t="s">
        <v>1563</v>
      </c>
      <c r="F2052" s="287">
        <v>28.67</v>
      </c>
      <c r="G2052" s="331">
        <f>ROUND(SUMIF(Anlagenbewegungsdaten!B:B,A2052,Anlagenbewegungsdaten!C:C),3)</f>
        <v>0</v>
      </c>
      <c r="H2052" s="332">
        <f>IF(ISBLANK(F2052),ROUND(SUMIF(Anlagenbewegungsdaten!B:B,A2052,Anlagenbewegungsdaten!D:D),2),ROUND(G2052*F2052%,2))</f>
        <v>0</v>
      </c>
      <c r="I2052" s="332">
        <f>ROUND((H2052-SUMIF(Anlagenbewegungsdaten!$B:$B,A2052,Anlagenbewegungsdaten!D:D)),3)</f>
        <v>0</v>
      </c>
      <c r="J2052" s="333" t="s">
        <v>5179</v>
      </c>
      <c r="K2052" s="333" t="s">
        <v>5193</v>
      </c>
      <c r="L2052" s="510">
        <v>22.94</v>
      </c>
      <c r="M2052" s="330">
        <f>ROUND(SUMIF(Anlagenbewegungsdaten_AV!B:B,A2052,Anlagenbewegungsdaten_AV!C:C),3)</f>
        <v>0</v>
      </c>
      <c r="N2052" s="328">
        <f>IF(ISBLANK(L2052),ROUND(SUMIF(Anlagenbewegungsdaten_AV!B:B,A2052,Anlagenbewegungsdaten_AV!D:D),2),ROUND(M2052*L2052%,2))</f>
        <v>0</v>
      </c>
      <c r="O2052" s="328">
        <f>ROUND(N2052-SUMIF(Anlagenbewegungsdaten_AV!B:B,A2052,Anlagenbewegungsdaten_AV!D:D),3)</f>
        <v>0</v>
      </c>
    </row>
    <row r="2053" spans="1:15" ht="15" customHeight="1" x14ac:dyDescent="0.25">
      <c r="A2053" s="261" t="s">
        <v>2918</v>
      </c>
      <c r="B2053" s="172" t="s">
        <v>2108</v>
      </c>
      <c r="C2053" s="172" t="s">
        <v>4046</v>
      </c>
      <c r="D2053" s="172" t="s">
        <v>2723</v>
      </c>
      <c r="E2053" s="172" t="s">
        <v>2576</v>
      </c>
      <c r="F2053" s="287">
        <v>28.64</v>
      </c>
      <c r="G2053" s="331">
        <f>ROUND(SUMIF(Anlagenbewegungsdaten!B:B,A2053,Anlagenbewegungsdaten!C:C),3)</f>
        <v>0</v>
      </c>
      <c r="H2053" s="332">
        <f>IF(ISBLANK(F2053),ROUND(SUMIF(Anlagenbewegungsdaten!B:B,A2053,Anlagenbewegungsdaten!D:D),2),ROUND(G2053*F2053%,2))</f>
        <v>0</v>
      </c>
      <c r="I2053" s="332">
        <f>ROUND((H2053-SUMIF(Anlagenbewegungsdaten!$B:$B,A2053,Anlagenbewegungsdaten!D:D)),3)</f>
        <v>0</v>
      </c>
      <c r="J2053" s="333" t="s">
        <v>5179</v>
      </c>
      <c r="K2053" s="333" t="s">
        <v>5193</v>
      </c>
      <c r="L2053" s="510">
        <v>22.91</v>
      </c>
      <c r="M2053" s="330">
        <f>ROUND(SUMIF(Anlagenbewegungsdaten_AV!B:B,A2053,Anlagenbewegungsdaten_AV!C:C),3)</f>
        <v>0</v>
      </c>
      <c r="N2053" s="328">
        <f>IF(ISBLANK(L2053),ROUND(SUMIF(Anlagenbewegungsdaten_AV!B:B,A2053,Anlagenbewegungsdaten_AV!D:D),2),ROUND(M2053*L2053%,2))</f>
        <v>0</v>
      </c>
      <c r="O2053" s="328">
        <f>ROUND(N2053-SUMIF(Anlagenbewegungsdaten_AV!B:B,A2053,Anlagenbewegungsdaten_AV!D:D),3)</f>
        <v>0</v>
      </c>
    </row>
    <row r="2054" spans="1:15" ht="15" customHeight="1" x14ac:dyDescent="0.25">
      <c r="A2054" s="261" t="s">
        <v>3662</v>
      </c>
      <c r="B2054" s="172" t="s">
        <v>2108</v>
      </c>
      <c r="C2054" s="172" t="s">
        <v>4046</v>
      </c>
      <c r="D2054" s="172" t="s">
        <v>3467</v>
      </c>
      <c r="E2054" s="172" t="s">
        <v>3320</v>
      </c>
      <c r="F2054" s="287">
        <v>28.61</v>
      </c>
      <c r="G2054" s="331">
        <f>ROUND(SUMIF(Anlagenbewegungsdaten!B:B,A2054,Anlagenbewegungsdaten!C:C),3)</f>
        <v>0</v>
      </c>
      <c r="H2054" s="332">
        <f>IF(ISBLANK(F2054),ROUND(SUMIF(Anlagenbewegungsdaten!B:B,A2054,Anlagenbewegungsdaten!D:D),2),ROUND(G2054*F2054%,2))</f>
        <v>0</v>
      </c>
      <c r="I2054" s="332">
        <f>ROUND((H2054-SUMIF(Anlagenbewegungsdaten!$B:$B,A2054,Anlagenbewegungsdaten!D:D)),3)</f>
        <v>0</v>
      </c>
      <c r="J2054" s="333" t="s">
        <v>5179</v>
      </c>
      <c r="K2054" s="333" t="s">
        <v>5193</v>
      </c>
      <c r="L2054" s="510">
        <v>22.89</v>
      </c>
      <c r="M2054" s="330">
        <f>ROUND(SUMIF(Anlagenbewegungsdaten_AV!B:B,A2054,Anlagenbewegungsdaten_AV!C:C),3)</f>
        <v>0</v>
      </c>
      <c r="N2054" s="328">
        <f>IF(ISBLANK(L2054),ROUND(SUMIF(Anlagenbewegungsdaten_AV!B:B,A2054,Anlagenbewegungsdaten_AV!D:D),2),ROUND(M2054*L2054%,2))</f>
        <v>0</v>
      </c>
      <c r="O2054" s="328">
        <f>ROUND(N2054-SUMIF(Anlagenbewegungsdaten_AV!B:B,A2054,Anlagenbewegungsdaten_AV!D:D),3)</f>
        <v>0</v>
      </c>
    </row>
    <row r="2055" spans="1:15" ht="15" customHeight="1" x14ac:dyDescent="0.25">
      <c r="A2055" s="273" t="s">
        <v>4438</v>
      </c>
      <c r="B2055" s="191" t="s">
        <v>2108</v>
      </c>
      <c r="C2055" s="191" t="s">
        <v>4046</v>
      </c>
      <c r="D2055" s="191" t="s">
        <v>4241</v>
      </c>
      <c r="E2055" s="191" t="s">
        <v>4093</v>
      </c>
      <c r="F2055" s="288">
        <v>28.58</v>
      </c>
      <c r="G2055" s="331">
        <f>ROUND(SUMIF(Anlagenbewegungsdaten!B:B,A2055,Anlagenbewegungsdaten!C:C),3)</f>
        <v>0</v>
      </c>
      <c r="H2055" s="332">
        <f>IF(ISBLANK(F2055),ROUND(SUMIF(Anlagenbewegungsdaten!B:B,A2055,Anlagenbewegungsdaten!D:D),2),ROUND(G2055*F2055%,2))</f>
        <v>0</v>
      </c>
      <c r="I2055" s="332">
        <f>ROUND((H2055-SUMIF(Anlagenbewegungsdaten!$B:$B,A2055,Anlagenbewegungsdaten!D:D)),3)</f>
        <v>0</v>
      </c>
      <c r="J2055" s="333" t="s">
        <v>5179</v>
      </c>
      <c r="K2055" s="333" t="s">
        <v>5193</v>
      </c>
      <c r="L2055" s="510">
        <v>22.86</v>
      </c>
      <c r="M2055" s="330">
        <f>ROUND(SUMIF(Anlagenbewegungsdaten_AV!B:B,A2055,Anlagenbewegungsdaten_AV!C:C),3)</f>
        <v>0</v>
      </c>
      <c r="N2055" s="328">
        <f>IF(ISBLANK(L2055),ROUND(SUMIF(Anlagenbewegungsdaten_AV!B:B,A2055,Anlagenbewegungsdaten_AV!D:D),2),ROUND(M2055*L2055%,2))</f>
        <v>0</v>
      </c>
      <c r="O2055" s="328">
        <f>ROUND(N2055-SUMIF(Anlagenbewegungsdaten_AV!B:B,A2055,Anlagenbewegungsdaten_AV!D:D),3)</f>
        <v>0</v>
      </c>
    </row>
    <row r="2056" spans="1:15" ht="15" customHeight="1" x14ac:dyDescent="0.25">
      <c r="A2056" s="261" t="s">
        <v>2087</v>
      </c>
      <c r="B2056" s="172" t="s">
        <v>2108</v>
      </c>
      <c r="C2056" s="172" t="s">
        <v>4046</v>
      </c>
      <c r="D2056" s="172" t="s">
        <v>1953</v>
      </c>
      <c r="E2056" s="172" t="s">
        <v>2483</v>
      </c>
      <c r="F2056" s="287">
        <v>22.67</v>
      </c>
      <c r="G2056" s="331">
        <f>ROUND(SUMIF(Anlagenbewegungsdaten!B:B,A2056,Anlagenbewegungsdaten!C:C),3)</f>
        <v>0</v>
      </c>
      <c r="H2056" s="332">
        <f>IF(ISBLANK(F2056),ROUND(SUMIF(Anlagenbewegungsdaten!B:B,A2056,Anlagenbewegungsdaten!D:D),2),ROUND(G2056*F2056%,2))</f>
        <v>0</v>
      </c>
      <c r="I2056" s="332">
        <f>ROUND((H2056-SUMIF(Anlagenbewegungsdaten!$B:$B,A2056,Anlagenbewegungsdaten!D:D)),3)</f>
        <v>0</v>
      </c>
      <c r="J2056" s="333" t="s">
        <v>5179</v>
      </c>
      <c r="K2056" s="333" t="s">
        <v>5193</v>
      </c>
      <c r="L2056" s="510">
        <v>18.14</v>
      </c>
      <c r="M2056" s="330">
        <f>ROUND(SUMIF(Anlagenbewegungsdaten_AV!B:B,A2056,Anlagenbewegungsdaten_AV!C:C),3)</f>
        <v>0</v>
      </c>
      <c r="N2056" s="328">
        <f>IF(ISBLANK(L2056),ROUND(SUMIF(Anlagenbewegungsdaten_AV!B:B,A2056,Anlagenbewegungsdaten_AV!D:D),2),ROUND(M2056*L2056%,2))</f>
        <v>0</v>
      </c>
      <c r="O2056" s="328">
        <f>ROUND(N2056-SUMIF(Anlagenbewegungsdaten_AV!B:B,A2056,Anlagenbewegungsdaten_AV!D:D),3)</f>
        <v>0</v>
      </c>
    </row>
    <row r="2057" spans="1:15" ht="15" customHeight="1" x14ac:dyDescent="0.25">
      <c r="A2057" s="261" t="s">
        <v>2088</v>
      </c>
      <c r="B2057" s="172" t="s">
        <v>2108</v>
      </c>
      <c r="C2057" s="172" t="s">
        <v>4046</v>
      </c>
      <c r="D2057" s="172" t="s">
        <v>1955</v>
      </c>
      <c r="E2057" s="172" t="s">
        <v>2486</v>
      </c>
      <c r="F2057" s="287">
        <v>24.67</v>
      </c>
      <c r="G2057" s="331">
        <f>ROUND(SUMIF(Anlagenbewegungsdaten!B:B,A2057,Anlagenbewegungsdaten!C:C),3)</f>
        <v>0</v>
      </c>
      <c r="H2057" s="332">
        <f>IF(ISBLANK(F2057),ROUND(SUMIF(Anlagenbewegungsdaten!B:B,A2057,Anlagenbewegungsdaten!D:D),2),ROUND(G2057*F2057%,2))</f>
        <v>0</v>
      </c>
      <c r="I2057" s="332">
        <f>ROUND((H2057-SUMIF(Anlagenbewegungsdaten!$B:$B,A2057,Anlagenbewegungsdaten!D:D)),3)</f>
        <v>0</v>
      </c>
      <c r="J2057" s="333" t="s">
        <v>5179</v>
      </c>
      <c r="K2057" s="333" t="s">
        <v>5193</v>
      </c>
      <c r="L2057" s="510">
        <v>19.739999999999998</v>
      </c>
      <c r="M2057" s="330">
        <f>ROUND(SUMIF(Anlagenbewegungsdaten_AV!B:B,A2057,Anlagenbewegungsdaten_AV!C:C),3)</f>
        <v>0</v>
      </c>
      <c r="N2057" s="328">
        <f>IF(ISBLANK(L2057),ROUND(SUMIF(Anlagenbewegungsdaten_AV!B:B,A2057,Anlagenbewegungsdaten_AV!D:D),2),ROUND(M2057*L2057%,2))</f>
        <v>0</v>
      </c>
      <c r="O2057" s="328">
        <f>ROUND(N2057-SUMIF(Anlagenbewegungsdaten_AV!B:B,A2057,Anlagenbewegungsdaten_AV!D:D),3)</f>
        <v>0</v>
      </c>
    </row>
    <row r="2058" spans="1:15" ht="15" customHeight="1" x14ac:dyDescent="0.25">
      <c r="A2058" s="261" t="s">
        <v>2089</v>
      </c>
      <c r="B2058" s="172" t="s">
        <v>2108</v>
      </c>
      <c r="C2058" s="172" t="s">
        <v>4046</v>
      </c>
      <c r="D2058" s="172" t="s">
        <v>1957</v>
      </c>
      <c r="E2058" s="172" t="s">
        <v>1560</v>
      </c>
      <c r="F2058" s="287">
        <v>25.67</v>
      </c>
      <c r="G2058" s="331">
        <f>ROUND(SUMIF(Anlagenbewegungsdaten!B:B,A2058,Anlagenbewegungsdaten!C:C),3)</f>
        <v>0</v>
      </c>
      <c r="H2058" s="332">
        <f>IF(ISBLANK(F2058),ROUND(SUMIF(Anlagenbewegungsdaten!B:B,A2058,Anlagenbewegungsdaten!D:D),2),ROUND(G2058*F2058%,2))</f>
        <v>0</v>
      </c>
      <c r="I2058" s="332">
        <f>ROUND((H2058-SUMIF(Anlagenbewegungsdaten!$B:$B,A2058,Anlagenbewegungsdaten!D:D)),3)</f>
        <v>0</v>
      </c>
      <c r="J2058" s="333" t="s">
        <v>5179</v>
      </c>
      <c r="K2058" s="333" t="s">
        <v>5193</v>
      </c>
      <c r="L2058" s="510">
        <v>20.54</v>
      </c>
      <c r="M2058" s="330">
        <f>ROUND(SUMIF(Anlagenbewegungsdaten_AV!B:B,A2058,Anlagenbewegungsdaten_AV!C:C),3)</f>
        <v>0</v>
      </c>
      <c r="N2058" s="328">
        <f>IF(ISBLANK(L2058),ROUND(SUMIF(Anlagenbewegungsdaten_AV!B:B,A2058,Anlagenbewegungsdaten_AV!D:D),2),ROUND(M2058*L2058%,2))</f>
        <v>0</v>
      </c>
      <c r="O2058" s="328">
        <f>ROUND(N2058-SUMIF(Anlagenbewegungsdaten_AV!B:B,A2058,Anlagenbewegungsdaten_AV!D:D),3)</f>
        <v>0</v>
      </c>
    </row>
    <row r="2059" spans="1:15" ht="15" customHeight="1" x14ac:dyDescent="0.25">
      <c r="A2059" s="261" t="s">
        <v>2090</v>
      </c>
      <c r="B2059" s="172" t="s">
        <v>2108</v>
      </c>
      <c r="C2059" s="172" t="s">
        <v>4046</v>
      </c>
      <c r="D2059" s="172" t="s">
        <v>1959</v>
      </c>
      <c r="E2059" s="172" t="s">
        <v>1563</v>
      </c>
      <c r="F2059" s="287">
        <v>25.67</v>
      </c>
      <c r="G2059" s="331">
        <f>ROUND(SUMIF(Anlagenbewegungsdaten!B:B,A2059,Anlagenbewegungsdaten!C:C),3)</f>
        <v>0</v>
      </c>
      <c r="H2059" s="332">
        <f>IF(ISBLANK(F2059),ROUND(SUMIF(Anlagenbewegungsdaten!B:B,A2059,Anlagenbewegungsdaten!D:D),2),ROUND(G2059*F2059%,2))</f>
        <v>0</v>
      </c>
      <c r="I2059" s="332">
        <f>ROUND((H2059-SUMIF(Anlagenbewegungsdaten!$B:$B,A2059,Anlagenbewegungsdaten!D:D)),3)</f>
        <v>0</v>
      </c>
      <c r="J2059" s="333" t="s">
        <v>5179</v>
      </c>
      <c r="K2059" s="333" t="s">
        <v>5193</v>
      </c>
      <c r="L2059" s="510">
        <v>20.54</v>
      </c>
      <c r="M2059" s="330">
        <f>ROUND(SUMIF(Anlagenbewegungsdaten_AV!B:B,A2059,Anlagenbewegungsdaten_AV!C:C),3)</f>
        <v>0</v>
      </c>
      <c r="N2059" s="328">
        <f>IF(ISBLANK(L2059),ROUND(SUMIF(Anlagenbewegungsdaten_AV!B:B,A2059,Anlagenbewegungsdaten_AV!D:D),2),ROUND(M2059*L2059%,2))</f>
        <v>0</v>
      </c>
      <c r="O2059" s="328">
        <f>ROUND(N2059-SUMIF(Anlagenbewegungsdaten_AV!B:B,A2059,Anlagenbewegungsdaten_AV!D:D),3)</f>
        <v>0</v>
      </c>
    </row>
    <row r="2060" spans="1:15" ht="15" customHeight="1" x14ac:dyDescent="0.25">
      <c r="A2060" s="261" t="s">
        <v>2919</v>
      </c>
      <c r="B2060" s="172" t="s">
        <v>2108</v>
      </c>
      <c r="C2060" s="172" t="s">
        <v>4046</v>
      </c>
      <c r="D2060" s="172" t="s">
        <v>2725</v>
      </c>
      <c r="E2060" s="172" t="s">
        <v>2576</v>
      </c>
      <c r="F2060" s="287">
        <v>25.64</v>
      </c>
      <c r="G2060" s="331">
        <f>ROUND(SUMIF(Anlagenbewegungsdaten!B:B,A2060,Anlagenbewegungsdaten!C:C),3)</f>
        <v>0</v>
      </c>
      <c r="H2060" s="332">
        <f>IF(ISBLANK(F2060),ROUND(SUMIF(Anlagenbewegungsdaten!B:B,A2060,Anlagenbewegungsdaten!D:D),2),ROUND(G2060*F2060%,2))</f>
        <v>0</v>
      </c>
      <c r="I2060" s="332">
        <f>ROUND((H2060-SUMIF(Anlagenbewegungsdaten!$B:$B,A2060,Anlagenbewegungsdaten!D:D)),3)</f>
        <v>0</v>
      </c>
      <c r="J2060" s="333" t="s">
        <v>5179</v>
      </c>
      <c r="K2060" s="333" t="s">
        <v>5193</v>
      </c>
      <c r="L2060" s="510">
        <v>20.51</v>
      </c>
      <c r="M2060" s="330">
        <f>ROUND(SUMIF(Anlagenbewegungsdaten_AV!B:B,A2060,Anlagenbewegungsdaten_AV!C:C),3)</f>
        <v>0</v>
      </c>
      <c r="N2060" s="328">
        <f>IF(ISBLANK(L2060),ROUND(SUMIF(Anlagenbewegungsdaten_AV!B:B,A2060,Anlagenbewegungsdaten_AV!D:D),2),ROUND(M2060*L2060%,2))</f>
        <v>0</v>
      </c>
      <c r="O2060" s="328">
        <f>ROUND(N2060-SUMIF(Anlagenbewegungsdaten_AV!B:B,A2060,Anlagenbewegungsdaten_AV!D:D),3)</f>
        <v>0</v>
      </c>
    </row>
    <row r="2061" spans="1:15" ht="15" customHeight="1" x14ac:dyDescent="0.25">
      <c r="A2061" s="261" t="s">
        <v>3663</v>
      </c>
      <c r="B2061" s="172" t="s">
        <v>2108</v>
      </c>
      <c r="C2061" s="172" t="s">
        <v>4046</v>
      </c>
      <c r="D2061" s="172" t="s">
        <v>3469</v>
      </c>
      <c r="E2061" s="172" t="s">
        <v>3320</v>
      </c>
      <c r="F2061" s="287">
        <v>25.61</v>
      </c>
      <c r="G2061" s="331">
        <f>ROUND(SUMIF(Anlagenbewegungsdaten!B:B,A2061,Anlagenbewegungsdaten!C:C),3)</f>
        <v>0</v>
      </c>
      <c r="H2061" s="332">
        <f>IF(ISBLANK(F2061),ROUND(SUMIF(Anlagenbewegungsdaten!B:B,A2061,Anlagenbewegungsdaten!D:D),2),ROUND(G2061*F2061%,2))</f>
        <v>0</v>
      </c>
      <c r="I2061" s="332">
        <f>ROUND((H2061-SUMIF(Anlagenbewegungsdaten!$B:$B,A2061,Anlagenbewegungsdaten!D:D)),3)</f>
        <v>0</v>
      </c>
      <c r="J2061" s="333" t="s">
        <v>5179</v>
      </c>
      <c r="K2061" s="333" t="s">
        <v>5193</v>
      </c>
      <c r="L2061" s="510">
        <v>20.49</v>
      </c>
      <c r="M2061" s="330">
        <f>ROUND(SUMIF(Anlagenbewegungsdaten_AV!B:B,A2061,Anlagenbewegungsdaten_AV!C:C),3)</f>
        <v>0</v>
      </c>
      <c r="N2061" s="328">
        <f>IF(ISBLANK(L2061),ROUND(SUMIF(Anlagenbewegungsdaten_AV!B:B,A2061,Anlagenbewegungsdaten_AV!D:D),2),ROUND(M2061*L2061%,2))</f>
        <v>0</v>
      </c>
      <c r="O2061" s="328">
        <f>ROUND(N2061-SUMIF(Anlagenbewegungsdaten_AV!B:B,A2061,Anlagenbewegungsdaten_AV!D:D),3)</f>
        <v>0</v>
      </c>
    </row>
    <row r="2062" spans="1:15" ht="15" customHeight="1" x14ac:dyDescent="0.25">
      <c r="A2062" s="273" t="s">
        <v>4439</v>
      </c>
      <c r="B2062" s="191" t="s">
        <v>2108</v>
      </c>
      <c r="C2062" s="191" t="s">
        <v>4046</v>
      </c>
      <c r="D2062" s="191" t="s">
        <v>4243</v>
      </c>
      <c r="E2062" s="191" t="s">
        <v>4093</v>
      </c>
      <c r="F2062" s="288">
        <v>25.58</v>
      </c>
      <c r="G2062" s="331">
        <f>ROUND(SUMIF(Anlagenbewegungsdaten!B:B,A2062,Anlagenbewegungsdaten!C:C),3)</f>
        <v>0</v>
      </c>
      <c r="H2062" s="332">
        <f>IF(ISBLANK(F2062),ROUND(SUMIF(Anlagenbewegungsdaten!B:B,A2062,Anlagenbewegungsdaten!D:D),2),ROUND(G2062*F2062%,2))</f>
        <v>0</v>
      </c>
      <c r="I2062" s="332">
        <f>ROUND((H2062-SUMIF(Anlagenbewegungsdaten!$B:$B,A2062,Anlagenbewegungsdaten!D:D)),3)</f>
        <v>0</v>
      </c>
      <c r="J2062" s="333" t="s">
        <v>5179</v>
      </c>
      <c r="K2062" s="333" t="s">
        <v>5193</v>
      </c>
      <c r="L2062" s="510">
        <v>20.46</v>
      </c>
      <c r="M2062" s="330">
        <f>ROUND(SUMIF(Anlagenbewegungsdaten_AV!B:B,A2062,Anlagenbewegungsdaten_AV!C:C),3)</f>
        <v>0</v>
      </c>
      <c r="N2062" s="328">
        <f>IF(ISBLANK(L2062),ROUND(SUMIF(Anlagenbewegungsdaten_AV!B:B,A2062,Anlagenbewegungsdaten_AV!D:D),2),ROUND(M2062*L2062%,2))</f>
        <v>0</v>
      </c>
      <c r="O2062" s="328">
        <f>ROUND(N2062-SUMIF(Anlagenbewegungsdaten_AV!B:B,A2062,Anlagenbewegungsdaten_AV!D:D),3)</f>
        <v>0</v>
      </c>
    </row>
    <row r="2063" spans="1:15" ht="15" customHeight="1" x14ac:dyDescent="0.25">
      <c r="A2063" s="261" t="s">
        <v>2091</v>
      </c>
      <c r="B2063" s="172" t="s">
        <v>2108</v>
      </c>
      <c r="C2063" s="172" t="s">
        <v>4046</v>
      </c>
      <c r="D2063" s="172" t="s">
        <v>1961</v>
      </c>
      <c r="E2063" s="172" t="s">
        <v>2483</v>
      </c>
      <c r="F2063" s="287">
        <v>23.67</v>
      </c>
      <c r="G2063" s="331">
        <f>ROUND(SUMIF(Anlagenbewegungsdaten!B:B,A2063,Anlagenbewegungsdaten!C:C),3)</f>
        <v>0</v>
      </c>
      <c r="H2063" s="332">
        <f>IF(ISBLANK(F2063),ROUND(SUMIF(Anlagenbewegungsdaten!B:B,A2063,Anlagenbewegungsdaten!D:D),2),ROUND(G2063*F2063%,2))</f>
        <v>0</v>
      </c>
      <c r="I2063" s="332">
        <f>ROUND((H2063-SUMIF(Anlagenbewegungsdaten!$B:$B,A2063,Anlagenbewegungsdaten!D:D)),3)</f>
        <v>0</v>
      </c>
      <c r="J2063" s="333" t="s">
        <v>5179</v>
      </c>
      <c r="K2063" s="333" t="s">
        <v>5193</v>
      </c>
      <c r="L2063" s="510">
        <v>18.940000000000001</v>
      </c>
      <c r="M2063" s="330">
        <f>ROUND(SUMIF(Anlagenbewegungsdaten_AV!B:B,A2063,Anlagenbewegungsdaten_AV!C:C),3)</f>
        <v>0</v>
      </c>
      <c r="N2063" s="328">
        <f>IF(ISBLANK(L2063),ROUND(SUMIF(Anlagenbewegungsdaten_AV!B:B,A2063,Anlagenbewegungsdaten_AV!D:D),2),ROUND(M2063*L2063%,2))</f>
        <v>0</v>
      </c>
      <c r="O2063" s="328">
        <f>ROUND(N2063-SUMIF(Anlagenbewegungsdaten_AV!B:B,A2063,Anlagenbewegungsdaten_AV!D:D),3)</f>
        <v>0</v>
      </c>
    </row>
    <row r="2064" spans="1:15" ht="15" customHeight="1" x14ac:dyDescent="0.25">
      <c r="A2064" s="261" t="s">
        <v>2092</v>
      </c>
      <c r="B2064" s="172" t="s">
        <v>2108</v>
      </c>
      <c r="C2064" s="172" t="s">
        <v>4046</v>
      </c>
      <c r="D2064" s="172" t="s">
        <v>1963</v>
      </c>
      <c r="E2064" s="172" t="s">
        <v>2486</v>
      </c>
      <c r="F2064" s="287">
        <v>25.67</v>
      </c>
      <c r="G2064" s="331">
        <f>ROUND(SUMIF(Anlagenbewegungsdaten!B:B,A2064,Anlagenbewegungsdaten!C:C),3)</f>
        <v>0</v>
      </c>
      <c r="H2064" s="332">
        <f>IF(ISBLANK(F2064),ROUND(SUMIF(Anlagenbewegungsdaten!B:B,A2064,Anlagenbewegungsdaten!D:D),2),ROUND(G2064*F2064%,2))</f>
        <v>0</v>
      </c>
      <c r="I2064" s="332">
        <f>ROUND((H2064-SUMIF(Anlagenbewegungsdaten!$B:$B,A2064,Anlagenbewegungsdaten!D:D)),3)</f>
        <v>0</v>
      </c>
      <c r="J2064" s="333" t="s">
        <v>5179</v>
      </c>
      <c r="K2064" s="333" t="s">
        <v>5193</v>
      </c>
      <c r="L2064" s="510">
        <v>20.54</v>
      </c>
      <c r="M2064" s="330">
        <f>ROUND(SUMIF(Anlagenbewegungsdaten_AV!B:B,A2064,Anlagenbewegungsdaten_AV!C:C),3)</f>
        <v>0</v>
      </c>
      <c r="N2064" s="328">
        <f>IF(ISBLANK(L2064),ROUND(SUMIF(Anlagenbewegungsdaten_AV!B:B,A2064,Anlagenbewegungsdaten_AV!D:D),2),ROUND(M2064*L2064%,2))</f>
        <v>0</v>
      </c>
      <c r="O2064" s="328">
        <f>ROUND(N2064-SUMIF(Anlagenbewegungsdaten_AV!B:B,A2064,Anlagenbewegungsdaten_AV!D:D),3)</f>
        <v>0</v>
      </c>
    </row>
    <row r="2065" spans="1:15" ht="15" customHeight="1" x14ac:dyDescent="0.25">
      <c r="A2065" s="261" t="s">
        <v>2093</v>
      </c>
      <c r="B2065" s="172" t="s">
        <v>2108</v>
      </c>
      <c r="C2065" s="172" t="s">
        <v>4046</v>
      </c>
      <c r="D2065" s="182" t="s">
        <v>1965</v>
      </c>
      <c r="E2065" s="172" t="s">
        <v>1560</v>
      </c>
      <c r="F2065" s="287">
        <v>26.67</v>
      </c>
      <c r="G2065" s="331">
        <f>ROUND(SUMIF(Anlagenbewegungsdaten!B:B,A2065,Anlagenbewegungsdaten!C:C),3)</f>
        <v>0</v>
      </c>
      <c r="H2065" s="332">
        <f>IF(ISBLANK(F2065),ROUND(SUMIF(Anlagenbewegungsdaten!B:B,A2065,Anlagenbewegungsdaten!D:D),2),ROUND(G2065*F2065%,2))</f>
        <v>0</v>
      </c>
      <c r="I2065" s="332">
        <f>ROUND((H2065-SUMIF(Anlagenbewegungsdaten!$B:$B,A2065,Anlagenbewegungsdaten!D:D)),3)</f>
        <v>0</v>
      </c>
      <c r="J2065" s="333" t="s">
        <v>5179</v>
      </c>
      <c r="K2065" s="333" t="s">
        <v>5193</v>
      </c>
      <c r="L2065" s="510">
        <v>21.34</v>
      </c>
      <c r="M2065" s="330">
        <f>ROUND(SUMIF(Anlagenbewegungsdaten_AV!B:B,A2065,Anlagenbewegungsdaten_AV!C:C),3)</f>
        <v>0</v>
      </c>
      <c r="N2065" s="328">
        <f>IF(ISBLANK(L2065),ROUND(SUMIF(Anlagenbewegungsdaten_AV!B:B,A2065,Anlagenbewegungsdaten_AV!D:D),2),ROUND(M2065*L2065%,2))</f>
        <v>0</v>
      </c>
      <c r="O2065" s="328">
        <f>ROUND(N2065-SUMIF(Anlagenbewegungsdaten_AV!B:B,A2065,Anlagenbewegungsdaten_AV!D:D),3)</f>
        <v>0</v>
      </c>
    </row>
    <row r="2066" spans="1:15" ht="15" customHeight="1" x14ac:dyDescent="0.25">
      <c r="A2066" s="261" t="s">
        <v>2094</v>
      </c>
      <c r="B2066" s="172" t="s">
        <v>2108</v>
      </c>
      <c r="C2066" s="172" t="s">
        <v>4046</v>
      </c>
      <c r="D2066" s="172" t="s">
        <v>1967</v>
      </c>
      <c r="E2066" s="172" t="s">
        <v>1563</v>
      </c>
      <c r="F2066" s="287">
        <v>26.67</v>
      </c>
      <c r="G2066" s="331">
        <f>ROUND(SUMIF(Anlagenbewegungsdaten!B:B,A2066,Anlagenbewegungsdaten!C:C),3)</f>
        <v>0</v>
      </c>
      <c r="H2066" s="332">
        <f>IF(ISBLANK(F2066),ROUND(SUMIF(Anlagenbewegungsdaten!B:B,A2066,Anlagenbewegungsdaten!D:D),2),ROUND(G2066*F2066%,2))</f>
        <v>0</v>
      </c>
      <c r="I2066" s="332">
        <f>ROUND((H2066-SUMIF(Anlagenbewegungsdaten!$B:$B,A2066,Anlagenbewegungsdaten!D:D)),3)</f>
        <v>0</v>
      </c>
      <c r="J2066" s="333" t="s">
        <v>5179</v>
      </c>
      <c r="K2066" s="333" t="s">
        <v>5193</v>
      </c>
      <c r="L2066" s="510">
        <v>21.34</v>
      </c>
      <c r="M2066" s="330">
        <f>ROUND(SUMIF(Anlagenbewegungsdaten_AV!B:B,A2066,Anlagenbewegungsdaten_AV!C:C),3)</f>
        <v>0</v>
      </c>
      <c r="N2066" s="328">
        <f>IF(ISBLANK(L2066),ROUND(SUMIF(Anlagenbewegungsdaten_AV!B:B,A2066,Anlagenbewegungsdaten_AV!D:D),2),ROUND(M2066*L2066%,2))</f>
        <v>0</v>
      </c>
      <c r="O2066" s="328">
        <f>ROUND(N2066-SUMIF(Anlagenbewegungsdaten_AV!B:B,A2066,Anlagenbewegungsdaten_AV!D:D),3)</f>
        <v>0</v>
      </c>
    </row>
    <row r="2067" spans="1:15" ht="15" customHeight="1" x14ac:dyDescent="0.25">
      <c r="A2067" s="261" t="s">
        <v>2920</v>
      </c>
      <c r="B2067" s="172" t="s">
        <v>2108</v>
      </c>
      <c r="C2067" s="172" t="s">
        <v>4046</v>
      </c>
      <c r="D2067" s="172" t="s">
        <v>2727</v>
      </c>
      <c r="E2067" s="172" t="s">
        <v>2576</v>
      </c>
      <c r="F2067" s="287">
        <v>26.64</v>
      </c>
      <c r="G2067" s="331">
        <f>ROUND(SUMIF(Anlagenbewegungsdaten!B:B,A2067,Anlagenbewegungsdaten!C:C),3)</f>
        <v>0</v>
      </c>
      <c r="H2067" s="332">
        <f>IF(ISBLANK(F2067),ROUND(SUMIF(Anlagenbewegungsdaten!B:B,A2067,Anlagenbewegungsdaten!D:D),2),ROUND(G2067*F2067%,2))</f>
        <v>0</v>
      </c>
      <c r="I2067" s="332">
        <f>ROUND((H2067-SUMIF(Anlagenbewegungsdaten!$B:$B,A2067,Anlagenbewegungsdaten!D:D)),3)</f>
        <v>0</v>
      </c>
      <c r="J2067" s="333" t="s">
        <v>5179</v>
      </c>
      <c r="K2067" s="333" t="s">
        <v>5193</v>
      </c>
      <c r="L2067" s="510">
        <v>21.31</v>
      </c>
      <c r="M2067" s="330">
        <f>ROUND(SUMIF(Anlagenbewegungsdaten_AV!B:B,A2067,Anlagenbewegungsdaten_AV!C:C),3)</f>
        <v>0</v>
      </c>
      <c r="N2067" s="328">
        <f>IF(ISBLANK(L2067),ROUND(SUMIF(Anlagenbewegungsdaten_AV!B:B,A2067,Anlagenbewegungsdaten_AV!D:D),2),ROUND(M2067*L2067%,2))</f>
        <v>0</v>
      </c>
      <c r="O2067" s="328">
        <f>ROUND(N2067-SUMIF(Anlagenbewegungsdaten_AV!B:B,A2067,Anlagenbewegungsdaten_AV!D:D),3)</f>
        <v>0</v>
      </c>
    </row>
    <row r="2068" spans="1:15" ht="15" customHeight="1" x14ac:dyDescent="0.25">
      <c r="A2068" s="261" t="s">
        <v>3664</v>
      </c>
      <c r="B2068" s="172" t="s">
        <v>2108</v>
      </c>
      <c r="C2068" s="172" t="s">
        <v>4046</v>
      </c>
      <c r="D2068" s="172" t="s">
        <v>3471</v>
      </c>
      <c r="E2068" s="172" t="s">
        <v>3320</v>
      </c>
      <c r="F2068" s="287">
        <v>26.61</v>
      </c>
      <c r="G2068" s="331">
        <f>ROUND(SUMIF(Anlagenbewegungsdaten!B:B,A2068,Anlagenbewegungsdaten!C:C),3)</f>
        <v>0</v>
      </c>
      <c r="H2068" s="332">
        <f>IF(ISBLANK(F2068),ROUND(SUMIF(Anlagenbewegungsdaten!B:B,A2068,Anlagenbewegungsdaten!D:D),2),ROUND(G2068*F2068%,2))</f>
        <v>0</v>
      </c>
      <c r="I2068" s="332">
        <f>ROUND((H2068-SUMIF(Anlagenbewegungsdaten!$B:$B,A2068,Anlagenbewegungsdaten!D:D)),3)</f>
        <v>0</v>
      </c>
      <c r="J2068" s="333" t="s">
        <v>5179</v>
      </c>
      <c r="K2068" s="333" t="s">
        <v>5193</v>
      </c>
      <c r="L2068" s="510">
        <v>21.29</v>
      </c>
      <c r="M2068" s="330">
        <f>ROUND(SUMIF(Anlagenbewegungsdaten_AV!B:B,A2068,Anlagenbewegungsdaten_AV!C:C),3)</f>
        <v>0</v>
      </c>
      <c r="N2068" s="328">
        <f>IF(ISBLANK(L2068),ROUND(SUMIF(Anlagenbewegungsdaten_AV!B:B,A2068,Anlagenbewegungsdaten_AV!D:D),2),ROUND(M2068*L2068%,2))</f>
        <v>0</v>
      </c>
      <c r="O2068" s="328">
        <f>ROUND(N2068-SUMIF(Anlagenbewegungsdaten_AV!B:B,A2068,Anlagenbewegungsdaten_AV!D:D),3)</f>
        <v>0</v>
      </c>
    </row>
    <row r="2069" spans="1:15" ht="15" customHeight="1" x14ac:dyDescent="0.25">
      <c r="A2069" s="273" t="s">
        <v>4440</v>
      </c>
      <c r="B2069" s="191" t="s">
        <v>2108</v>
      </c>
      <c r="C2069" s="191" t="s">
        <v>4046</v>
      </c>
      <c r="D2069" s="191" t="s">
        <v>4245</v>
      </c>
      <c r="E2069" s="191" t="s">
        <v>4093</v>
      </c>
      <c r="F2069" s="288">
        <v>26.58</v>
      </c>
      <c r="G2069" s="331">
        <f>ROUND(SUMIF(Anlagenbewegungsdaten!B:B,A2069,Anlagenbewegungsdaten!C:C),3)</f>
        <v>0</v>
      </c>
      <c r="H2069" s="332">
        <f>IF(ISBLANK(F2069),ROUND(SUMIF(Anlagenbewegungsdaten!B:B,A2069,Anlagenbewegungsdaten!D:D),2),ROUND(G2069*F2069%,2))</f>
        <v>0</v>
      </c>
      <c r="I2069" s="332">
        <f>ROUND((H2069-SUMIF(Anlagenbewegungsdaten!$B:$B,A2069,Anlagenbewegungsdaten!D:D)),3)</f>
        <v>0</v>
      </c>
      <c r="J2069" s="333" t="s">
        <v>5179</v>
      </c>
      <c r="K2069" s="333" t="s">
        <v>5193</v>
      </c>
      <c r="L2069" s="510">
        <v>21.26</v>
      </c>
      <c r="M2069" s="330">
        <f>ROUND(SUMIF(Anlagenbewegungsdaten_AV!B:B,A2069,Anlagenbewegungsdaten_AV!C:C),3)</f>
        <v>0</v>
      </c>
      <c r="N2069" s="328">
        <f>IF(ISBLANK(L2069),ROUND(SUMIF(Anlagenbewegungsdaten_AV!B:B,A2069,Anlagenbewegungsdaten_AV!D:D),2),ROUND(M2069*L2069%,2))</f>
        <v>0</v>
      </c>
      <c r="O2069" s="328">
        <f>ROUND(N2069-SUMIF(Anlagenbewegungsdaten_AV!B:B,A2069,Anlagenbewegungsdaten_AV!D:D),3)</f>
        <v>0</v>
      </c>
    </row>
    <row r="2070" spans="1:15" ht="15" customHeight="1" x14ac:dyDescent="0.25">
      <c r="A2070" s="261" t="s">
        <v>2095</v>
      </c>
      <c r="B2070" s="172" t="s">
        <v>2108</v>
      </c>
      <c r="C2070" s="172" t="s">
        <v>4046</v>
      </c>
      <c r="D2070" s="172" t="s">
        <v>1969</v>
      </c>
      <c r="E2070" s="172" t="s">
        <v>2483</v>
      </c>
      <c r="F2070" s="287">
        <v>26.67</v>
      </c>
      <c r="G2070" s="331">
        <f>ROUND(SUMIF(Anlagenbewegungsdaten!B:B,A2070,Anlagenbewegungsdaten!C:C),3)</f>
        <v>0</v>
      </c>
      <c r="H2070" s="332">
        <f>IF(ISBLANK(F2070),ROUND(SUMIF(Anlagenbewegungsdaten!B:B,A2070,Anlagenbewegungsdaten!D:D),2),ROUND(G2070*F2070%,2))</f>
        <v>0</v>
      </c>
      <c r="I2070" s="332">
        <f>ROUND((H2070-SUMIF(Anlagenbewegungsdaten!$B:$B,A2070,Anlagenbewegungsdaten!D:D)),3)</f>
        <v>0</v>
      </c>
      <c r="J2070" s="333" t="s">
        <v>5179</v>
      </c>
      <c r="K2070" s="333" t="s">
        <v>5193</v>
      </c>
      <c r="L2070" s="510">
        <v>21.34</v>
      </c>
      <c r="M2070" s="330">
        <f>ROUND(SUMIF(Anlagenbewegungsdaten_AV!B:B,A2070,Anlagenbewegungsdaten_AV!C:C),3)</f>
        <v>0</v>
      </c>
      <c r="N2070" s="328">
        <f>IF(ISBLANK(L2070),ROUND(SUMIF(Anlagenbewegungsdaten_AV!B:B,A2070,Anlagenbewegungsdaten_AV!D:D),2),ROUND(M2070*L2070%,2))</f>
        <v>0</v>
      </c>
      <c r="O2070" s="328">
        <f>ROUND(N2070-SUMIF(Anlagenbewegungsdaten_AV!B:B,A2070,Anlagenbewegungsdaten_AV!D:D),3)</f>
        <v>0</v>
      </c>
    </row>
    <row r="2071" spans="1:15" ht="15" customHeight="1" x14ac:dyDescent="0.25">
      <c r="A2071" s="261" t="s">
        <v>750</v>
      </c>
      <c r="B2071" s="172" t="s">
        <v>2108</v>
      </c>
      <c r="C2071" s="172" t="s">
        <v>4046</v>
      </c>
      <c r="D2071" s="172" t="s">
        <v>1971</v>
      </c>
      <c r="E2071" s="172" t="s">
        <v>2486</v>
      </c>
      <c r="F2071" s="287">
        <v>28.67</v>
      </c>
      <c r="G2071" s="331">
        <f>ROUND(SUMIF(Anlagenbewegungsdaten!B:B,A2071,Anlagenbewegungsdaten!C:C),3)</f>
        <v>0</v>
      </c>
      <c r="H2071" s="332">
        <f>IF(ISBLANK(F2071),ROUND(SUMIF(Anlagenbewegungsdaten!B:B,A2071,Anlagenbewegungsdaten!D:D),2),ROUND(G2071*F2071%,2))</f>
        <v>0</v>
      </c>
      <c r="I2071" s="332">
        <f>ROUND((H2071-SUMIF(Anlagenbewegungsdaten!$B:$B,A2071,Anlagenbewegungsdaten!D:D)),3)</f>
        <v>0</v>
      </c>
      <c r="J2071" s="333" t="s">
        <v>5179</v>
      </c>
      <c r="K2071" s="333" t="s">
        <v>5193</v>
      </c>
      <c r="L2071" s="510">
        <v>22.94</v>
      </c>
      <c r="M2071" s="330">
        <f>ROUND(SUMIF(Anlagenbewegungsdaten_AV!B:B,A2071,Anlagenbewegungsdaten_AV!C:C),3)</f>
        <v>0</v>
      </c>
      <c r="N2071" s="328">
        <f>IF(ISBLANK(L2071),ROUND(SUMIF(Anlagenbewegungsdaten_AV!B:B,A2071,Anlagenbewegungsdaten_AV!D:D),2),ROUND(M2071*L2071%,2))</f>
        <v>0</v>
      </c>
      <c r="O2071" s="328">
        <f>ROUND(N2071-SUMIF(Anlagenbewegungsdaten_AV!B:B,A2071,Anlagenbewegungsdaten_AV!D:D),3)</f>
        <v>0</v>
      </c>
    </row>
    <row r="2072" spans="1:15" ht="15" customHeight="1" x14ac:dyDescent="0.25">
      <c r="A2072" s="261" t="s">
        <v>751</v>
      </c>
      <c r="B2072" s="172" t="s">
        <v>2108</v>
      </c>
      <c r="C2072" s="172" t="s">
        <v>4046</v>
      </c>
      <c r="D2072" s="172" t="s">
        <v>1973</v>
      </c>
      <c r="E2072" s="172" t="s">
        <v>1560</v>
      </c>
      <c r="F2072" s="287">
        <v>29.67</v>
      </c>
      <c r="G2072" s="331">
        <f>ROUND(SUMIF(Anlagenbewegungsdaten!B:B,A2072,Anlagenbewegungsdaten!C:C),3)</f>
        <v>0</v>
      </c>
      <c r="H2072" s="332">
        <f>IF(ISBLANK(F2072),ROUND(SUMIF(Anlagenbewegungsdaten!B:B,A2072,Anlagenbewegungsdaten!D:D),2),ROUND(G2072*F2072%,2))</f>
        <v>0</v>
      </c>
      <c r="I2072" s="332">
        <f>ROUND((H2072-SUMIF(Anlagenbewegungsdaten!$B:$B,A2072,Anlagenbewegungsdaten!D:D)),3)</f>
        <v>0</v>
      </c>
      <c r="J2072" s="333" t="s">
        <v>5179</v>
      </c>
      <c r="K2072" s="333" t="s">
        <v>5193</v>
      </c>
      <c r="L2072" s="510">
        <v>23.74</v>
      </c>
      <c r="M2072" s="330">
        <f>ROUND(SUMIF(Anlagenbewegungsdaten_AV!B:B,A2072,Anlagenbewegungsdaten_AV!C:C),3)</f>
        <v>0</v>
      </c>
      <c r="N2072" s="328">
        <f>IF(ISBLANK(L2072),ROUND(SUMIF(Anlagenbewegungsdaten_AV!B:B,A2072,Anlagenbewegungsdaten_AV!D:D),2),ROUND(M2072*L2072%,2))</f>
        <v>0</v>
      </c>
      <c r="O2072" s="328">
        <f>ROUND(N2072-SUMIF(Anlagenbewegungsdaten_AV!B:B,A2072,Anlagenbewegungsdaten_AV!D:D),3)</f>
        <v>0</v>
      </c>
    </row>
    <row r="2073" spans="1:15" ht="15" customHeight="1" x14ac:dyDescent="0.25">
      <c r="A2073" s="261" t="s">
        <v>752</v>
      </c>
      <c r="B2073" s="172" t="s">
        <v>2108</v>
      </c>
      <c r="C2073" s="172" t="s">
        <v>4046</v>
      </c>
      <c r="D2073" s="172" t="s">
        <v>1975</v>
      </c>
      <c r="E2073" s="172" t="s">
        <v>1563</v>
      </c>
      <c r="F2073" s="287">
        <v>29.67</v>
      </c>
      <c r="G2073" s="331">
        <f>ROUND(SUMIF(Anlagenbewegungsdaten!B:B,A2073,Anlagenbewegungsdaten!C:C),3)</f>
        <v>0</v>
      </c>
      <c r="H2073" s="332">
        <f>IF(ISBLANK(F2073),ROUND(SUMIF(Anlagenbewegungsdaten!B:B,A2073,Anlagenbewegungsdaten!D:D),2),ROUND(G2073*F2073%,2))</f>
        <v>0</v>
      </c>
      <c r="I2073" s="332">
        <f>ROUND((H2073-SUMIF(Anlagenbewegungsdaten!$B:$B,A2073,Anlagenbewegungsdaten!D:D)),3)</f>
        <v>0</v>
      </c>
      <c r="J2073" s="333" t="s">
        <v>5179</v>
      </c>
      <c r="K2073" s="333" t="s">
        <v>5193</v>
      </c>
      <c r="L2073" s="510">
        <v>23.74</v>
      </c>
      <c r="M2073" s="330">
        <f>ROUND(SUMIF(Anlagenbewegungsdaten_AV!B:B,A2073,Anlagenbewegungsdaten_AV!C:C),3)</f>
        <v>0</v>
      </c>
      <c r="N2073" s="328">
        <f>IF(ISBLANK(L2073),ROUND(SUMIF(Anlagenbewegungsdaten_AV!B:B,A2073,Anlagenbewegungsdaten_AV!D:D),2),ROUND(M2073*L2073%,2))</f>
        <v>0</v>
      </c>
      <c r="O2073" s="328">
        <f>ROUND(N2073-SUMIF(Anlagenbewegungsdaten_AV!B:B,A2073,Anlagenbewegungsdaten_AV!D:D),3)</f>
        <v>0</v>
      </c>
    </row>
    <row r="2074" spans="1:15" ht="15" customHeight="1" x14ac:dyDescent="0.25">
      <c r="A2074" s="261" t="s">
        <v>2921</v>
      </c>
      <c r="B2074" s="172" t="s">
        <v>2108</v>
      </c>
      <c r="C2074" s="172" t="s">
        <v>4046</v>
      </c>
      <c r="D2074" s="172" t="s">
        <v>2729</v>
      </c>
      <c r="E2074" s="172" t="s">
        <v>2576</v>
      </c>
      <c r="F2074" s="287">
        <v>29.64</v>
      </c>
      <c r="G2074" s="331">
        <f>ROUND(SUMIF(Anlagenbewegungsdaten!B:B,A2074,Anlagenbewegungsdaten!C:C),3)</f>
        <v>0</v>
      </c>
      <c r="H2074" s="332">
        <f>IF(ISBLANK(F2074),ROUND(SUMIF(Anlagenbewegungsdaten!B:B,A2074,Anlagenbewegungsdaten!D:D),2),ROUND(G2074*F2074%,2))</f>
        <v>0</v>
      </c>
      <c r="I2074" s="332">
        <f>ROUND((H2074-SUMIF(Anlagenbewegungsdaten!$B:$B,A2074,Anlagenbewegungsdaten!D:D)),3)</f>
        <v>0</v>
      </c>
      <c r="J2074" s="333" t="s">
        <v>5179</v>
      </c>
      <c r="K2074" s="333" t="s">
        <v>5193</v>
      </c>
      <c r="L2074" s="510">
        <v>23.71</v>
      </c>
      <c r="M2074" s="330">
        <f>ROUND(SUMIF(Anlagenbewegungsdaten_AV!B:B,A2074,Anlagenbewegungsdaten_AV!C:C),3)</f>
        <v>0</v>
      </c>
      <c r="N2074" s="328">
        <f>IF(ISBLANK(L2074),ROUND(SUMIF(Anlagenbewegungsdaten_AV!B:B,A2074,Anlagenbewegungsdaten_AV!D:D),2),ROUND(M2074*L2074%,2))</f>
        <v>0</v>
      </c>
      <c r="O2074" s="328">
        <f>ROUND(N2074-SUMIF(Anlagenbewegungsdaten_AV!B:B,A2074,Anlagenbewegungsdaten_AV!D:D),3)</f>
        <v>0</v>
      </c>
    </row>
    <row r="2075" spans="1:15" ht="15" customHeight="1" x14ac:dyDescent="0.25">
      <c r="A2075" s="261" t="s">
        <v>3665</v>
      </c>
      <c r="B2075" s="172" t="s">
        <v>2108</v>
      </c>
      <c r="C2075" s="172" t="s">
        <v>4046</v>
      </c>
      <c r="D2075" s="172" t="s">
        <v>3473</v>
      </c>
      <c r="E2075" s="172" t="s">
        <v>3320</v>
      </c>
      <c r="F2075" s="287">
        <v>29.61</v>
      </c>
      <c r="G2075" s="331">
        <f>ROUND(SUMIF(Anlagenbewegungsdaten!B:B,A2075,Anlagenbewegungsdaten!C:C),3)</f>
        <v>0</v>
      </c>
      <c r="H2075" s="332">
        <f>IF(ISBLANK(F2075),ROUND(SUMIF(Anlagenbewegungsdaten!B:B,A2075,Anlagenbewegungsdaten!D:D),2),ROUND(G2075*F2075%,2))</f>
        <v>0</v>
      </c>
      <c r="I2075" s="332">
        <f>ROUND((H2075-SUMIF(Anlagenbewegungsdaten!$B:$B,A2075,Anlagenbewegungsdaten!D:D)),3)</f>
        <v>0</v>
      </c>
      <c r="J2075" s="333" t="s">
        <v>5179</v>
      </c>
      <c r="K2075" s="333" t="s">
        <v>5193</v>
      </c>
      <c r="L2075" s="510">
        <v>23.69</v>
      </c>
      <c r="M2075" s="330">
        <f>ROUND(SUMIF(Anlagenbewegungsdaten_AV!B:B,A2075,Anlagenbewegungsdaten_AV!C:C),3)</f>
        <v>0</v>
      </c>
      <c r="N2075" s="328">
        <f>IF(ISBLANK(L2075),ROUND(SUMIF(Anlagenbewegungsdaten_AV!B:B,A2075,Anlagenbewegungsdaten_AV!D:D),2),ROUND(M2075*L2075%,2))</f>
        <v>0</v>
      </c>
      <c r="O2075" s="328">
        <f>ROUND(N2075-SUMIF(Anlagenbewegungsdaten_AV!B:B,A2075,Anlagenbewegungsdaten_AV!D:D),3)</f>
        <v>0</v>
      </c>
    </row>
    <row r="2076" spans="1:15" ht="15" customHeight="1" x14ac:dyDescent="0.25">
      <c r="A2076" s="273" t="s">
        <v>4441</v>
      </c>
      <c r="B2076" s="191" t="s">
        <v>2108</v>
      </c>
      <c r="C2076" s="191" t="s">
        <v>4046</v>
      </c>
      <c r="D2076" s="191" t="s">
        <v>4247</v>
      </c>
      <c r="E2076" s="191" t="s">
        <v>4093</v>
      </c>
      <c r="F2076" s="288">
        <v>29.58</v>
      </c>
      <c r="G2076" s="331">
        <f>ROUND(SUMIF(Anlagenbewegungsdaten!B:B,A2076,Anlagenbewegungsdaten!C:C),3)</f>
        <v>0</v>
      </c>
      <c r="H2076" s="332">
        <f>IF(ISBLANK(F2076),ROUND(SUMIF(Anlagenbewegungsdaten!B:B,A2076,Anlagenbewegungsdaten!D:D),2),ROUND(G2076*F2076%,2))</f>
        <v>0</v>
      </c>
      <c r="I2076" s="332">
        <f>ROUND((H2076-SUMIF(Anlagenbewegungsdaten!$B:$B,A2076,Anlagenbewegungsdaten!D:D)),3)</f>
        <v>0</v>
      </c>
      <c r="J2076" s="333" t="s">
        <v>5179</v>
      </c>
      <c r="K2076" s="333" t="s">
        <v>5193</v>
      </c>
      <c r="L2076" s="510">
        <v>23.66</v>
      </c>
      <c r="M2076" s="330">
        <f>ROUND(SUMIF(Anlagenbewegungsdaten_AV!B:B,A2076,Anlagenbewegungsdaten_AV!C:C),3)</f>
        <v>0</v>
      </c>
      <c r="N2076" s="328">
        <f>IF(ISBLANK(L2076),ROUND(SUMIF(Anlagenbewegungsdaten_AV!B:B,A2076,Anlagenbewegungsdaten_AV!D:D),2),ROUND(M2076*L2076%,2))</f>
        <v>0</v>
      </c>
      <c r="O2076" s="328">
        <f>ROUND(N2076-SUMIF(Anlagenbewegungsdaten_AV!B:B,A2076,Anlagenbewegungsdaten_AV!D:D),3)</f>
        <v>0</v>
      </c>
    </row>
    <row r="2077" spans="1:15" ht="15" customHeight="1" x14ac:dyDescent="0.25">
      <c r="A2077" s="261" t="s">
        <v>753</v>
      </c>
      <c r="B2077" s="172" t="s">
        <v>2108</v>
      </c>
      <c r="C2077" s="172" t="s">
        <v>4046</v>
      </c>
      <c r="D2077" s="172" t="s">
        <v>1977</v>
      </c>
      <c r="E2077" s="172" t="s">
        <v>2483</v>
      </c>
      <c r="F2077" s="287">
        <v>27.67</v>
      </c>
      <c r="G2077" s="331">
        <f>ROUND(SUMIF(Anlagenbewegungsdaten!B:B,A2077,Anlagenbewegungsdaten!C:C),3)</f>
        <v>0</v>
      </c>
      <c r="H2077" s="332">
        <f>IF(ISBLANK(F2077),ROUND(SUMIF(Anlagenbewegungsdaten!B:B,A2077,Anlagenbewegungsdaten!D:D),2),ROUND(G2077*F2077%,2))</f>
        <v>0</v>
      </c>
      <c r="I2077" s="332">
        <f>ROUND((H2077-SUMIF(Anlagenbewegungsdaten!$B:$B,A2077,Anlagenbewegungsdaten!D:D)),3)</f>
        <v>0</v>
      </c>
      <c r="J2077" s="333" t="s">
        <v>5179</v>
      </c>
      <c r="K2077" s="333" t="s">
        <v>5193</v>
      </c>
      <c r="L2077" s="510">
        <v>22.14</v>
      </c>
      <c r="M2077" s="330">
        <f>ROUND(SUMIF(Anlagenbewegungsdaten_AV!B:B,A2077,Anlagenbewegungsdaten_AV!C:C),3)</f>
        <v>0</v>
      </c>
      <c r="N2077" s="328">
        <f>IF(ISBLANK(L2077),ROUND(SUMIF(Anlagenbewegungsdaten_AV!B:B,A2077,Anlagenbewegungsdaten_AV!D:D),2),ROUND(M2077*L2077%,2))</f>
        <v>0</v>
      </c>
      <c r="O2077" s="328">
        <f>ROUND(N2077-SUMIF(Anlagenbewegungsdaten_AV!B:B,A2077,Anlagenbewegungsdaten_AV!D:D),3)</f>
        <v>0</v>
      </c>
    </row>
    <row r="2078" spans="1:15" ht="15" customHeight="1" x14ac:dyDescent="0.25">
      <c r="A2078" s="261" t="s">
        <v>754</v>
      </c>
      <c r="B2078" s="172" t="s">
        <v>2108</v>
      </c>
      <c r="C2078" s="172" t="s">
        <v>4046</v>
      </c>
      <c r="D2078" s="172" t="s">
        <v>1979</v>
      </c>
      <c r="E2078" s="172" t="s">
        <v>2486</v>
      </c>
      <c r="F2078" s="287">
        <v>29.67</v>
      </c>
      <c r="G2078" s="331">
        <f>ROUND(SUMIF(Anlagenbewegungsdaten!B:B,A2078,Anlagenbewegungsdaten!C:C),3)</f>
        <v>0</v>
      </c>
      <c r="H2078" s="332">
        <f>IF(ISBLANK(F2078),ROUND(SUMIF(Anlagenbewegungsdaten!B:B,A2078,Anlagenbewegungsdaten!D:D),2),ROUND(G2078*F2078%,2))</f>
        <v>0</v>
      </c>
      <c r="I2078" s="332">
        <f>ROUND((H2078-SUMIF(Anlagenbewegungsdaten!$B:$B,A2078,Anlagenbewegungsdaten!D:D)),3)</f>
        <v>0</v>
      </c>
      <c r="J2078" s="333" t="s">
        <v>5179</v>
      </c>
      <c r="K2078" s="333" t="s">
        <v>5193</v>
      </c>
      <c r="L2078" s="510">
        <v>23.74</v>
      </c>
      <c r="M2078" s="330">
        <f>ROUND(SUMIF(Anlagenbewegungsdaten_AV!B:B,A2078,Anlagenbewegungsdaten_AV!C:C),3)</f>
        <v>0</v>
      </c>
      <c r="N2078" s="328">
        <f>IF(ISBLANK(L2078),ROUND(SUMIF(Anlagenbewegungsdaten_AV!B:B,A2078,Anlagenbewegungsdaten_AV!D:D),2),ROUND(M2078*L2078%,2))</f>
        <v>0</v>
      </c>
      <c r="O2078" s="328">
        <f>ROUND(N2078-SUMIF(Anlagenbewegungsdaten_AV!B:B,A2078,Anlagenbewegungsdaten_AV!D:D),3)</f>
        <v>0</v>
      </c>
    </row>
    <row r="2079" spans="1:15" ht="15" customHeight="1" x14ac:dyDescent="0.25">
      <c r="A2079" s="261" t="s">
        <v>755</v>
      </c>
      <c r="B2079" s="172" t="s">
        <v>2108</v>
      </c>
      <c r="C2079" s="172" t="s">
        <v>4046</v>
      </c>
      <c r="D2079" s="182" t="s">
        <v>1981</v>
      </c>
      <c r="E2079" s="172" t="s">
        <v>1560</v>
      </c>
      <c r="F2079" s="287">
        <v>30.67</v>
      </c>
      <c r="G2079" s="331">
        <f>ROUND(SUMIF(Anlagenbewegungsdaten!B:B,A2079,Anlagenbewegungsdaten!C:C),3)</f>
        <v>0</v>
      </c>
      <c r="H2079" s="332">
        <f>IF(ISBLANK(F2079),ROUND(SUMIF(Anlagenbewegungsdaten!B:B,A2079,Anlagenbewegungsdaten!D:D),2),ROUND(G2079*F2079%,2))</f>
        <v>0</v>
      </c>
      <c r="I2079" s="332">
        <f>ROUND((H2079-SUMIF(Anlagenbewegungsdaten!$B:$B,A2079,Anlagenbewegungsdaten!D:D)),3)</f>
        <v>0</v>
      </c>
      <c r="J2079" s="333" t="s">
        <v>5179</v>
      </c>
      <c r="K2079" s="333" t="s">
        <v>5193</v>
      </c>
      <c r="L2079" s="510">
        <v>24.54</v>
      </c>
      <c r="M2079" s="330">
        <f>ROUND(SUMIF(Anlagenbewegungsdaten_AV!B:B,A2079,Anlagenbewegungsdaten_AV!C:C),3)</f>
        <v>0</v>
      </c>
      <c r="N2079" s="328">
        <f>IF(ISBLANK(L2079),ROUND(SUMIF(Anlagenbewegungsdaten_AV!B:B,A2079,Anlagenbewegungsdaten_AV!D:D),2),ROUND(M2079*L2079%,2))</f>
        <v>0</v>
      </c>
      <c r="O2079" s="328">
        <f>ROUND(N2079-SUMIF(Anlagenbewegungsdaten_AV!B:B,A2079,Anlagenbewegungsdaten_AV!D:D),3)</f>
        <v>0</v>
      </c>
    </row>
    <row r="2080" spans="1:15" ht="15" customHeight="1" x14ac:dyDescent="0.25">
      <c r="A2080" s="261" t="s">
        <v>756</v>
      </c>
      <c r="B2080" s="172" t="s">
        <v>2108</v>
      </c>
      <c r="C2080" s="172" t="s">
        <v>4046</v>
      </c>
      <c r="D2080" s="172" t="s">
        <v>1983</v>
      </c>
      <c r="E2080" s="172" t="s">
        <v>1563</v>
      </c>
      <c r="F2080" s="287">
        <v>30.67</v>
      </c>
      <c r="G2080" s="331">
        <f>ROUND(SUMIF(Anlagenbewegungsdaten!B:B,A2080,Anlagenbewegungsdaten!C:C),3)</f>
        <v>0</v>
      </c>
      <c r="H2080" s="332">
        <f>IF(ISBLANK(F2080),ROUND(SUMIF(Anlagenbewegungsdaten!B:B,A2080,Anlagenbewegungsdaten!D:D),2),ROUND(G2080*F2080%,2))</f>
        <v>0</v>
      </c>
      <c r="I2080" s="332">
        <f>ROUND((H2080-SUMIF(Anlagenbewegungsdaten!$B:$B,A2080,Anlagenbewegungsdaten!D:D)),3)</f>
        <v>0</v>
      </c>
      <c r="J2080" s="333" t="s">
        <v>5179</v>
      </c>
      <c r="K2080" s="333" t="s">
        <v>5193</v>
      </c>
      <c r="L2080" s="510">
        <v>24.54</v>
      </c>
      <c r="M2080" s="330">
        <f>ROUND(SUMIF(Anlagenbewegungsdaten_AV!B:B,A2080,Anlagenbewegungsdaten_AV!C:C),3)</f>
        <v>0</v>
      </c>
      <c r="N2080" s="328">
        <f>IF(ISBLANK(L2080),ROUND(SUMIF(Anlagenbewegungsdaten_AV!B:B,A2080,Anlagenbewegungsdaten_AV!D:D),2),ROUND(M2080*L2080%,2))</f>
        <v>0</v>
      </c>
      <c r="O2080" s="328">
        <f>ROUND(N2080-SUMIF(Anlagenbewegungsdaten_AV!B:B,A2080,Anlagenbewegungsdaten_AV!D:D),3)</f>
        <v>0</v>
      </c>
    </row>
    <row r="2081" spans="1:15" ht="15" customHeight="1" x14ac:dyDescent="0.25">
      <c r="A2081" s="261" t="s">
        <v>2922</v>
      </c>
      <c r="B2081" s="172" t="s">
        <v>2108</v>
      </c>
      <c r="C2081" s="172" t="s">
        <v>4046</v>
      </c>
      <c r="D2081" s="172" t="s">
        <v>2731</v>
      </c>
      <c r="E2081" s="172" t="s">
        <v>2576</v>
      </c>
      <c r="F2081" s="287">
        <v>30.64</v>
      </c>
      <c r="G2081" s="331">
        <f>ROUND(SUMIF(Anlagenbewegungsdaten!B:B,A2081,Anlagenbewegungsdaten!C:C),3)</f>
        <v>0</v>
      </c>
      <c r="H2081" s="332">
        <f>IF(ISBLANK(F2081),ROUND(SUMIF(Anlagenbewegungsdaten!B:B,A2081,Anlagenbewegungsdaten!D:D),2),ROUND(G2081*F2081%,2))</f>
        <v>0</v>
      </c>
      <c r="I2081" s="332">
        <f>ROUND((H2081-SUMIF(Anlagenbewegungsdaten!$B:$B,A2081,Anlagenbewegungsdaten!D:D)),3)</f>
        <v>0</v>
      </c>
      <c r="J2081" s="333" t="s">
        <v>5179</v>
      </c>
      <c r="K2081" s="333" t="s">
        <v>5193</v>
      </c>
      <c r="L2081" s="510">
        <v>24.51</v>
      </c>
      <c r="M2081" s="330">
        <f>ROUND(SUMIF(Anlagenbewegungsdaten_AV!B:B,A2081,Anlagenbewegungsdaten_AV!C:C),3)</f>
        <v>0</v>
      </c>
      <c r="N2081" s="328">
        <f>IF(ISBLANK(L2081),ROUND(SUMIF(Anlagenbewegungsdaten_AV!B:B,A2081,Anlagenbewegungsdaten_AV!D:D),2),ROUND(M2081*L2081%,2))</f>
        <v>0</v>
      </c>
      <c r="O2081" s="328">
        <f>ROUND(N2081-SUMIF(Anlagenbewegungsdaten_AV!B:B,A2081,Anlagenbewegungsdaten_AV!D:D),3)</f>
        <v>0</v>
      </c>
    </row>
    <row r="2082" spans="1:15" ht="15" customHeight="1" x14ac:dyDescent="0.25">
      <c r="A2082" s="261" t="s">
        <v>3666</v>
      </c>
      <c r="B2082" s="172" t="s">
        <v>2108</v>
      </c>
      <c r="C2082" s="172" t="s">
        <v>4046</v>
      </c>
      <c r="D2082" s="172" t="s">
        <v>3475</v>
      </c>
      <c r="E2082" s="172" t="s">
        <v>3320</v>
      </c>
      <c r="F2082" s="287">
        <v>30.61</v>
      </c>
      <c r="G2082" s="331">
        <f>ROUND(SUMIF(Anlagenbewegungsdaten!B:B,A2082,Anlagenbewegungsdaten!C:C),3)</f>
        <v>0</v>
      </c>
      <c r="H2082" s="332">
        <f>IF(ISBLANK(F2082),ROUND(SUMIF(Anlagenbewegungsdaten!B:B,A2082,Anlagenbewegungsdaten!D:D),2),ROUND(G2082*F2082%,2))</f>
        <v>0</v>
      </c>
      <c r="I2082" s="332">
        <f>ROUND((H2082-SUMIF(Anlagenbewegungsdaten!$B:$B,A2082,Anlagenbewegungsdaten!D:D)),3)</f>
        <v>0</v>
      </c>
      <c r="J2082" s="333" t="s">
        <v>5179</v>
      </c>
      <c r="K2082" s="333" t="s">
        <v>5193</v>
      </c>
      <c r="L2082" s="510">
        <v>24.49</v>
      </c>
      <c r="M2082" s="330">
        <f>ROUND(SUMIF(Anlagenbewegungsdaten_AV!B:B,A2082,Anlagenbewegungsdaten_AV!C:C),3)</f>
        <v>0</v>
      </c>
      <c r="N2082" s="328">
        <f>IF(ISBLANK(L2082),ROUND(SUMIF(Anlagenbewegungsdaten_AV!B:B,A2082,Anlagenbewegungsdaten_AV!D:D),2),ROUND(M2082*L2082%,2))</f>
        <v>0</v>
      </c>
      <c r="O2082" s="328">
        <f>ROUND(N2082-SUMIF(Anlagenbewegungsdaten_AV!B:B,A2082,Anlagenbewegungsdaten_AV!D:D),3)</f>
        <v>0</v>
      </c>
    </row>
    <row r="2083" spans="1:15" ht="15" customHeight="1" x14ac:dyDescent="0.25">
      <c r="A2083" s="273" t="s">
        <v>4442</v>
      </c>
      <c r="B2083" s="191" t="s">
        <v>2108</v>
      </c>
      <c r="C2083" s="191" t="s">
        <v>4046</v>
      </c>
      <c r="D2083" s="191" t="s">
        <v>4249</v>
      </c>
      <c r="E2083" s="191" t="s">
        <v>4093</v>
      </c>
      <c r="F2083" s="288">
        <v>30.58</v>
      </c>
      <c r="G2083" s="331">
        <f>ROUND(SUMIF(Anlagenbewegungsdaten!B:B,A2083,Anlagenbewegungsdaten!C:C),3)</f>
        <v>0</v>
      </c>
      <c r="H2083" s="332">
        <f>IF(ISBLANK(F2083),ROUND(SUMIF(Anlagenbewegungsdaten!B:B,A2083,Anlagenbewegungsdaten!D:D),2),ROUND(G2083*F2083%,2))</f>
        <v>0</v>
      </c>
      <c r="I2083" s="332">
        <f>ROUND((H2083-SUMIF(Anlagenbewegungsdaten!$B:$B,A2083,Anlagenbewegungsdaten!D:D)),3)</f>
        <v>0</v>
      </c>
      <c r="J2083" s="333" t="s">
        <v>5179</v>
      </c>
      <c r="K2083" s="333" t="s">
        <v>5193</v>
      </c>
      <c r="L2083" s="510">
        <v>24.46</v>
      </c>
      <c r="M2083" s="330">
        <f>ROUND(SUMIF(Anlagenbewegungsdaten_AV!B:B,A2083,Anlagenbewegungsdaten_AV!C:C),3)</f>
        <v>0</v>
      </c>
      <c r="N2083" s="328">
        <f>IF(ISBLANK(L2083),ROUND(SUMIF(Anlagenbewegungsdaten_AV!B:B,A2083,Anlagenbewegungsdaten_AV!D:D),2),ROUND(M2083*L2083%,2))</f>
        <v>0</v>
      </c>
      <c r="O2083" s="328">
        <f>ROUND(N2083-SUMIF(Anlagenbewegungsdaten_AV!B:B,A2083,Anlagenbewegungsdaten_AV!D:D),3)</f>
        <v>0</v>
      </c>
    </row>
    <row r="2084" spans="1:15" ht="15" customHeight="1" x14ac:dyDescent="0.25">
      <c r="A2084" s="260" t="s">
        <v>2327</v>
      </c>
      <c r="B2084" s="165" t="s">
        <v>2108</v>
      </c>
      <c r="C2084" s="166" t="s">
        <v>4046</v>
      </c>
      <c r="D2084" s="165" t="s">
        <v>2498</v>
      </c>
      <c r="E2084" s="165" t="s">
        <v>2483</v>
      </c>
      <c r="F2084" s="180">
        <v>9.4600000000000009</v>
      </c>
      <c r="G2084" s="331">
        <f>ROUND(SUMIF(Anlagenbewegungsdaten!B:B,A2084,Anlagenbewegungsdaten!C:C),3)</f>
        <v>0</v>
      </c>
      <c r="H2084" s="332">
        <f>IF(ISBLANK(F2084),ROUND(SUMIF(Anlagenbewegungsdaten!B:B,A2084,Anlagenbewegungsdaten!D:D),2),ROUND(G2084*F2084%,2))</f>
        <v>0</v>
      </c>
      <c r="I2084" s="332">
        <f>ROUND((H2084-SUMIF(Anlagenbewegungsdaten!$B:$B,A2084,Anlagenbewegungsdaten!D:D)),3)</f>
        <v>0</v>
      </c>
      <c r="J2084" s="333" t="s">
        <v>5179</v>
      </c>
      <c r="K2084" s="333" t="s">
        <v>5193</v>
      </c>
      <c r="L2084" s="510">
        <v>7.57</v>
      </c>
      <c r="M2084" s="330">
        <f>ROUND(SUMIF(Anlagenbewegungsdaten_AV!B:B,A2084,Anlagenbewegungsdaten_AV!C:C),3)</f>
        <v>0</v>
      </c>
      <c r="N2084" s="328">
        <f>IF(ISBLANK(L2084),ROUND(SUMIF(Anlagenbewegungsdaten_AV!B:B,A2084,Anlagenbewegungsdaten_AV!D:D),2),ROUND(M2084*L2084%,2))</f>
        <v>0</v>
      </c>
      <c r="O2084" s="328">
        <f>ROUND(N2084-SUMIF(Anlagenbewegungsdaten_AV!B:B,A2084,Anlagenbewegungsdaten_AV!D:D),3)</f>
        <v>0</v>
      </c>
    </row>
    <row r="2085" spans="1:15" ht="15" customHeight="1" x14ac:dyDescent="0.25">
      <c r="A2085" s="260" t="s">
        <v>2328</v>
      </c>
      <c r="B2085" s="165" t="s">
        <v>2108</v>
      </c>
      <c r="C2085" s="166" t="s">
        <v>4046</v>
      </c>
      <c r="D2085" s="165" t="s">
        <v>2500</v>
      </c>
      <c r="E2085" s="165" t="s">
        <v>2486</v>
      </c>
      <c r="F2085" s="180">
        <v>11.46</v>
      </c>
      <c r="G2085" s="331">
        <f>ROUND(SUMIF(Anlagenbewegungsdaten!B:B,A2085,Anlagenbewegungsdaten!C:C),3)</f>
        <v>0</v>
      </c>
      <c r="H2085" s="332">
        <f>IF(ISBLANK(F2085),ROUND(SUMIF(Anlagenbewegungsdaten!B:B,A2085,Anlagenbewegungsdaten!D:D),2),ROUND(G2085*F2085%,2))</f>
        <v>0</v>
      </c>
      <c r="I2085" s="332">
        <f>ROUND((H2085-SUMIF(Anlagenbewegungsdaten!$B:$B,A2085,Anlagenbewegungsdaten!D:D)),3)</f>
        <v>0</v>
      </c>
      <c r="J2085" s="333" t="s">
        <v>5179</v>
      </c>
      <c r="K2085" s="333" t="s">
        <v>5193</v>
      </c>
      <c r="L2085" s="510">
        <v>9.17</v>
      </c>
      <c r="M2085" s="330">
        <f>ROUND(SUMIF(Anlagenbewegungsdaten_AV!B:B,A2085,Anlagenbewegungsdaten_AV!C:C),3)</f>
        <v>0</v>
      </c>
      <c r="N2085" s="328">
        <f>IF(ISBLANK(L2085),ROUND(SUMIF(Anlagenbewegungsdaten_AV!B:B,A2085,Anlagenbewegungsdaten_AV!D:D),2),ROUND(M2085*L2085%,2))</f>
        <v>0</v>
      </c>
      <c r="O2085" s="328">
        <f>ROUND(N2085-SUMIF(Anlagenbewegungsdaten_AV!B:B,A2085,Anlagenbewegungsdaten_AV!D:D),3)</f>
        <v>0</v>
      </c>
    </row>
    <row r="2086" spans="1:15" ht="15" customHeight="1" x14ac:dyDescent="0.25">
      <c r="A2086" s="261" t="s">
        <v>757</v>
      </c>
      <c r="B2086" s="171" t="s">
        <v>2108</v>
      </c>
      <c r="C2086" s="172" t="s">
        <v>4046</v>
      </c>
      <c r="D2086" s="172" t="s">
        <v>1985</v>
      </c>
      <c r="E2086" s="172" t="s">
        <v>1560</v>
      </c>
      <c r="F2086" s="287">
        <v>12.46</v>
      </c>
      <c r="G2086" s="331">
        <f>ROUND(SUMIF(Anlagenbewegungsdaten!B:B,A2086,Anlagenbewegungsdaten!C:C),3)</f>
        <v>0</v>
      </c>
      <c r="H2086" s="332">
        <f>IF(ISBLANK(F2086),ROUND(SUMIF(Anlagenbewegungsdaten!B:B,A2086,Anlagenbewegungsdaten!D:D),2),ROUND(G2086*F2086%,2))</f>
        <v>0</v>
      </c>
      <c r="I2086" s="332">
        <f>ROUND((H2086-SUMIF(Anlagenbewegungsdaten!$B:$B,A2086,Anlagenbewegungsdaten!D:D)),3)</f>
        <v>0</v>
      </c>
      <c r="J2086" s="333" t="s">
        <v>5179</v>
      </c>
      <c r="K2086" s="333" t="s">
        <v>5193</v>
      </c>
      <c r="L2086" s="510">
        <v>9.9700000000000006</v>
      </c>
      <c r="M2086" s="330">
        <f>ROUND(SUMIF(Anlagenbewegungsdaten_AV!B:B,A2086,Anlagenbewegungsdaten_AV!C:C),3)</f>
        <v>0</v>
      </c>
      <c r="N2086" s="328">
        <f>IF(ISBLANK(L2086),ROUND(SUMIF(Anlagenbewegungsdaten_AV!B:B,A2086,Anlagenbewegungsdaten_AV!D:D),2),ROUND(M2086*L2086%,2))</f>
        <v>0</v>
      </c>
      <c r="O2086" s="328">
        <f>ROUND(N2086-SUMIF(Anlagenbewegungsdaten_AV!B:B,A2086,Anlagenbewegungsdaten_AV!D:D),3)</f>
        <v>0</v>
      </c>
    </row>
    <row r="2087" spans="1:15" ht="15" customHeight="1" x14ac:dyDescent="0.25">
      <c r="A2087" s="261" t="s">
        <v>758</v>
      </c>
      <c r="B2087" s="171" t="s">
        <v>2108</v>
      </c>
      <c r="C2087" s="171" t="s">
        <v>4046</v>
      </c>
      <c r="D2087" s="172" t="s">
        <v>1987</v>
      </c>
      <c r="E2087" s="171" t="s">
        <v>1563</v>
      </c>
      <c r="F2087" s="287">
        <v>12.46</v>
      </c>
      <c r="G2087" s="331">
        <f>ROUND(SUMIF(Anlagenbewegungsdaten!B:B,A2087,Anlagenbewegungsdaten!C:C),3)</f>
        <v>0</v>
      </c>
      <c r="H2087" s="332">
        <f>IF(ISBLANK(F2087),ROUND(SUMIF(Anlagenbewegungsdaten!B:B,A2087,Anlagenbewegungsdaten!D:D),2),ROUND(G2087*F2087%,2))</f>
        <v>0</v>
      </c>
      <c r="I2087" s="332">
        <f>ROUND((H2087-SUMIF(Anlagenbewegungsdaten!$B:$B,A2087,Anlagenbewegungsdaten!D:D)),3)</f>
        <v>0</v>
      </c>
      <c r="J2087" s="333" t="s">
        <v>5179</v>
      </c>
      <c r="K2087" s="333" t="s">
        <v>5193</v>
      </c>
      <c r="L2087" s="510">
        <v>9.9700000000000006</v>
      </c>
      <c r="M2087" s="330">
        <f>ROUND(SUMIF(Anlagenbewegungsdaten_AV!B:B,A2087,Anlagenbewegungsdaten_AV!C:C),3)</f>
        <v>0</v>
      </c>
      <c r="N2087" s="328">
        <f>IF(ISBLANK(L2087),ROUND(SUMIF(Anlagenbewegungsdaten_AV!B:B,A2087,Anlagenbewegungsdaten_AV!D:D),2),ROUND(M2087*L2087%,2))</f>
        <v>0</v>
      </c>
      <c r="O2087" s="328">
        <f>ROUND(N2087-SUMIF(Anlagenbewegungsdaten_AV!B:B,A2087,Anlagenbewegungsdaten_AV!D:D),3)</f>
        <v>0</v>
      </c>
    </row>
    <row r="2088" spans="1:15" ht="15" customHeight="1" x14ac:dyDescent="0.25">
      <c r="A2088" s="261" t="s">
        <v>2923</v>
      </c>
      <c r="B2088" s="171" t="s">
        <v>2108</v>
      </c>
      <c r="C2088" s="171" t="s">
        <v>4046</v>
      </c>
      <c r="D2088" s="172" t="s">
        <v>2733</v>
      </c>
      <c r="E2088" s="172" t="s">
        <v>2576</v>
      </c>
      <c r="F2088" s="287">
        <v>12.430000000000001</v>
      </c>
      <c r="G2088" s="331">
        <f>ROUND(SUMIF(Anlagenbewegungsdaten!B:B,A2088,Anlagenbewegungsdaten!C:C),3)</f>
        <v>0</v>
      </c>
      <c r="H2088" s="332">
        <f>IF(ISBLANK(F2088),ROUND(SUMIF(Anlagenbewegungsdaten!B:B,A2088,Anlagenbewegungsdaten!D:D),2),ROUND(G2088*F2088%,2))</f>
        <v>0</v>
      </c>
      <c r="I2088" s="332">
        <f>ROUND((H2088-SUMIF(Anlagenbewegungsdaten!$B:$B,A2088,Anlagenbewegungsdaten!D:D)),3)</f>
        <v>0</v>
      </c>
      <c r="J2088" s="333" t="s">
        <v>5179</v>
      </c>
      <c r="K2088" s="333" t="s">
        <v>5193</v>
      </c>
      <c r="L2088" s="510">
        <v>9.94</v>
      </c>
      <c r="M2088" s="330">
        <f>ROUND(SUMIF(Anlagenbewegungsdaten_AV!B:B,A2088,Anlagenbewegungsdaten_AV!C:C),3)</f>
        <v>0</v>
      </c>
      <c r="N2088" s="328">
        <f>IF(ISBLANK(L2088),ROUND(SUMIF(Anlagenbewegungsdaten_AV!B:B,A2088,Anlagenbewegungsdaten_AV!D:D),2),ROUND(M2088*L2088%,2))</f>
        <v>0</v>
      </c>
      <c r="O2088" s="328">
        <f>ROUND(N2088-SUMIF(Anlagenbewegungsdaten_AV!B:B,A2088,Anlagenbewegungsdaten_AV!D:D),3)</f>
        <v>0</v>
      </c>
    </row>
    <row r="2089" spans="1:15" ht="15" customHeight="1" x14ac:dyDescent="0.25">
      <c r="A2089" s="261" t="s">
        <v>3667</v>
      </c>
      <c r="B2089" s="171" t="s">
        <v>2108</v>
      </c>
      <c r="C2089" s="171" t="s">
        <v>4046</v>
      </c>
      <c r="D2089" s="172" t="s">
        <v>3477</v>
      </c>
      <c r="E2089" s="172" t="s">
        <v>3320</v>
      </c>
      <c r="F2089" s="287">
        <v>12.4</v>
      </c>
      <c r="G2089" s="331">
        <f>ROUND(SUMIF(Anlagenbewegungsdaten!B:B,A2089,Anlagenbewegungsdaten!C:C),3)</f>
        <v>0</v>
      </c>
      <c r="H2089" s="332">
        <f>IF(ISBLANK(F2089),ROUND(SUMIF(Anlagenbewegungsdaten!B:B,A2089,Anlagenbewegungsdaten!D:D),2),ROUND(G2089*F2089%,2))</f>
        <v>0</v>
      </c>
      <c r="I2089" s="332">
        <f>ROUND((H2089-SUMIF(Anlagenbewegungsdaten!$B:$B,A2089,Anlagenbewegungsdaten!D:D)),3)</f>
        <v>0</v>
      </c>
      <c r="J2089" s="333" t="s">
        <v>5179</v>
      </c>
      <c r="K2089" s="333" t="s">
        <v>5193</v>
      </c>
      <c r="L2089" s="510">
        <v>9.92</v>
      </c>
      <c r="M2089" s="330">
        <f>ROUND(SUMIF(Anlagenbewegungsdaten_AV!B:B,A2089,Anlagenbewegungsdaten_AV!C:C),3)</f>
        <v>0</v>
      </c>
      <c r="N2089" s="328">
        <f>IF(ISBLANK(L2089),ROUND(SUMIF(Anlagenbewegungsdaten_AV!B:B,A2089,Anlagenbewegungsdaten_AV!D:D),2),ROUND(M2089*L2089%,2))</f>
        <v>0</v>
      </c>
      <c r="O2089" s="328">
        <f>ROUND(N2089-SUMIF(Anlagenbewegungsdaten_AV!B:B,A2089,Anlagenbewegungsdaten_AV!D:D),3)</f>
        <v>0</v>
      </c>
    </row>
    <row r="2090" spans="1:15" ht="15" customHeight="1" x14ac:dyDescent="0.25">
      <c r="A2090" s="273" t="s">
        <v>4443</v>
      </c>
      <c r="B2090" s="192" t="s">
        <v>2108</v>
      </c>
      <c r="C2090" s="192" t="s">
        <v>4046</v>
      </c>
      <c r="D2090" s="191" t="s">
        <v>4251</v>
      </c>
      <c r="E2090" s="191" t="s">
        <v>4093</v>
      </c>
      <c r="F2090" s="288">
        <v>12.370000000000001</v>
      </c>
      <c r="G2090" s="331">
        <f>ROUND(SUMIF(Anlagenbewegungsdaten!B:B,A2090,Anlagenbewegungsdaten!C:C),3)</f>
        <v>0</v>
      </c>
      <c r="H2090" s="332">
        <f>IF(ISBLANK(F2090),ROUND(SUMIF(Anlagenbewegungsdaten!B:B,A2090,Anlagenbewegungsdaten!D:D),2),ROUND(G2090*F2090%,2))</f>
        <v>0</v>
      </c>
      <c r="I2090" s="332">
        <f>ROUND((H2090-SUMIF(Anlagenbewegungsdaten!$B:$B,A2090,Anlagenbewegungsdaten!D:D)),3)</f>
        <v>0</v>
      </c>
      <c r="J2090" s="333" t="s">
        <v>5179</v>
      </c>
      <c r="K2090" s="333" t="s">
        <v>5193</v>
      </c>
      <c r="L2090" s="510">
        <v>9.9</v>
      </c>
      <c r="M2090" s="330">
        <f>ROUND(SUMIF(Anlagenbewegungsdaten_AV!B:B,A2090,Anlagenbewegungsdaten_AV!C:C),3)</f>
        <v>0</v>
      </c>
      <c r="N2090" s="328">
        <f>IF(ISBLANK(L2090),ROUND(SUMIF(Anlagenbewegungsdaten_AV!B:B,A2090,Anlagenbewegungsdaten_AV!D:D),2),ROUND(M2090*L2090%,2))</f>
        <v>0</v>
      </c>
      <c r="O2090" s="328">
        <f>ROUND(N2090-SUMIF(Anlagenbewegungsdaten_AV!B:B,A2090,Anlagenbewegungsdaten_AV!D:D),3)</f>
        <v>0</v>
      </c>
    </row>
    <row r="2091" spans="1:15" ht="15" customHeight="1" x14ac:dyDescent="0.25">
      <c r="A2091" s="261" t="s">
        <v>759</v>
      </c>
      <c r="B2091" s="171" t="s">
        <v>2108</v>
      </c>
      <c r="C2091" s="171" t="s">
        <v>4046</v>
      </c>
      <c r="D2091" s="172" t="s">
        <v>1989</v>
      </c>
      <c r="E2091" s="171" t="s">
        <v>2483</v>
      </c>
      <c r="F2091" s="287">
        <v>10.46</v>
      </c>
      <c r="G2091" s="331">
        <f>ROUND(SUMIF(Anlagenbewegungsdaten!B:B,A2091,Anlagenbewegungsdaten!C:C),3)</f>
        <v>0</v>
      </c>
      <c r="H2091" s="332">
        <f>IF(ISBLANK(F2091),ROUND(SUMIF(Anlagenbewegungsdaten!B:B,A2091,Anlagenbewegungsdaten!D:D),2),ROUND(G2091*F2091%,2))</f>
        <v>0</v>
      </c>
      <c r="I2091" s="332">
        <f>ROUND((H2091-SUMIF(Anlagenbewegungsdaten!$B:$B,A2091,Anlagenbewegungsdaten!D:D)),3)</f>
        <v>0</v>
      </c>
      <c r="J2091" s="333" t="s">
        <v>5179</v>
      </c>
      <c r="K2091" s="333" t="s">
        <v>5193</v>
      </c>
      <c r="L2091" s="510">
        <v>8.3699999999999992</v>
      </c>
      <c r="M2091" s="330">
        <f>ROUND(SUMIF(Anlagenbewegungsdaten_AV!B:B,A2091,Anlagenbewegungsdaten_AV!C:C),3)</f>
        <v>0</v>
      </c>
      <c r="N2091" s="328">
        <f>IF(ISBLANK(L2091),ROUND(SUMIF(Anlagenbewegungsdaten_AV!B:B,A2091,Anlagenbewegungsdaten_AV!D:D),2),ROUND(M2091*L2091%,2))</f>
        <v>0</v>
      </c>
      <c r="O2091" s="328">
        <f>ROUND(N2091-SUMIF(Anlagenbewegungsdaten_AV!B:B,A2091,Anlagenbewegungsdaten_AV!D:D),3)</f>
        <v>0</v>
      </c>
    </row>
    <row r="2092" spans="1:15" ht="15" customHeight="1" x14ac:dyDescent="0.25">
      <c r="A2092" s="261" t="s">
        <v>760</v>
      </c>
      <c r="B2092" s="171" t="s">
        <v>2108</v>
      </c>
      <c r="C2092" s="171" t="s">
        <v>4046</v>
      </c>
      <c r="D2092" s="172" t="s">
        <v>1991</v>
      </c>
      <c r="E2092" s="171" t="s">
        <v>2486</v>
      </c>
      <c r="F2092" s="287">
        <v>12.46</v>
      </c>
      <c r="G2092" s="331">
        <f>ROUND(SUMIF(Anlagenbewegungsdaten!B:B,A2092,Anlagenbewegungsdaten!C:C),3)</f>
        <v>0</v>
      </c>
      <c r="H2092" s="332">
        <f>IF(ISBLANK(F2092),ROUND(SUMIF(Anlagenbewegungsdaten!B:B,A2092,Anlagenbewegungsdaten!D:D),2),ROUND(G2092*F2092%,2))</f>
        <v>0</v>
      </c>
      <c r="I2092" s="332">
        <f>ROUND((H2092-SUMIF(Anlagenbewegungsdaten!$B:$B,A2092,Anlagenbewegungsdaten!D:D)),3)</f>
        <v>0</v>
      </c>
      <c r="J2092" s="333" t="s">
        <v>5179</v>
      </c>
      <c r="K2092" s="333" t="s">
        <v>5193</v>
      </c>
      <c r="L2092" s="510">
        <v>9.9700000000000006</v>
      </c>
      <c r="M2092" s="330">
        <f>ROUND(SUMIF(Anlagenbewegungsdaten_AV!B:B,A2092,Anlagenbewegungsdaten_AV!C:C),3)</f>
        <v>0</v>
      </c>
      <c r="N2092" s="328">
        <f>IF(ISBLANK(L2092),ROUND(SUMIF(Anlagenbewegungsdaten_AV!B:B,A2092,Anlagenbewegungsdaten_AV!D:D),2),ROUND(M2092*L2092%,2))</f>
        <v>0</v>
      </c>
      <c r="O2092" s="328">
        <f>ROUND(N2092-SUMIF(Anlagenbewegungsdaten_AV!B:B,A2092,Anlagenbewegungsdaten_AV!D:D),3)</f>
        <v>0</v>
      </c>
    </row>
    <row r="2093" spans="1:15" ht="15" customHeight="1" x14ac:dyDescent="0.25">
      <c r="A2093" s="261" t="s">
        <v>761</v>
      </c>
      <c r="B2093" s="171" t="s">
        <v>2108</v>
      </c>
      <c r="C2093" s="172" t="s">
        <v>4046</v>
      </c>
      <c r="D2093" s="172" t="s">
        <v>1993</v>
      </c>
      <c r="E2093" s="172" t="s">
        <v>1560</v>
      </c>
      <c r="F2093" s="287">
        <v>13.46</v>
      </c>
      <c r="G2093" s="331">
        <f>ROUND(SUMIF(Anlagenbewegungsdaten!B:B,A2093,Anlagenbewegungsdaten!C:C),3)</f>
        <v>0</v>
      </c>
      <c r="H2093" s="332">
        <f>IF(ISBLANK(F2093),ROUND(SUMIF(Anlagenbewegungsdaten!B:B,A2093,Anlagenbewegungsdaten!D:D),2),ROUND(G2093*F2093%,2))</f>
        <v>0</v>
      </c>
      <c r="I2093" s="332">
        <f>ROUND((H2093-SUMIF(Anlagenbewegungsdaten!$B:$B,A2093,Anlagenbewegungsdaten!D:D)),3)</f>
        <v>0</v>
      </c>
      <c r="J2093" s="333" t="s">
        <v>5179</v>
      </c>
      <c r="K2093" s="333" t="s">
        <v>5193</v>
      </c>
      <c r="L2093" s="510">
        <v>10.77</v>
      </c>
      <c r="M2093" s="330">
        <f>ROUND(SUMIF(Anlagenbewegungsdaten_AV!B:B,A2093,Anlagenbewegungsdaten_AV!C:C),3)</f>
        <v>0</v>
      </c>
      <c r="N2093" s="328">
        <f>IF(ISBLANK(L2093),ROUND(SUMIF(Anlagenbewegungsdaten_AV!B:B,A2093,Anlagenbewegungsdaten_AV!D:D),2),ROUND(M2093*L2093%,2))</f>
        <v>0</v>
      </c>
      <c r="O2093" s="328">
        <f>ROUND(N2093-SUMIF(Anlagenbewegungsdaten_AV!B:B,A2093,Anlagenbewegungsdaten_AV!D:D),3)</f>
        <v>0</v>
      </c>
    </row>
    <row r="2094" spans="1:15" ht="15" customHeight="1" x14ac:dyDescent="0.25">
      <c r="A2094" s="261" t="s">
        <v>762</v>
      </c>
      <c r="B2094" s="171" t="s">
        <v>2108</v>
      </c>
      <c r="C2094" s="171" t="s">
        <v>4046</v>
      </c>
      <c r="D2094" s="172" t="s">
        <v>1995</v>
      </c>
      <c r="E2094" s="171" t="s">
        <v>1563</v>
      </c>
      <c r="F2094" s="287">
        <v>13.46</v>
      </c>
      <c r="G2094" s="331">
        <f>ROUND(SUMIF(Anlagenbewegungsdaten!B:B,A2094,Anlagenbewegungsdaten!C:C),3)</f>
        <v>0</v>
      </c>
      <c r="H2094" s="332">
        <f>IF(ISBLANK(F2094),ROUND(SUMIF(Anlagenbewegungsdaten!B:B,A2094,Anlagenbewegungsdaten!D:D),2),ROUND(G2094*F2094%,2))</f>
        <v>0</v>
      </c>
      <c r="I2094" s="332">
        <f>ROUND((H2094-SUMIF(Anlagenbewegungsdaten!$B:$B,A2094,Anlagenbewegungsdaten!D:D)),3)</f>
        <v>0</v>
      </c>
      <c r="J2094" s="333" t="s">
        <v>5179</v>
      </c>
      <c r="K2094" s="333" t="s">
        <v>5193</v>
      </c>
      <c r="L2094" s="510">
        <v>10.77</v>
      </c>
      <c r="M2094" s="330">
        <f>ROUND(SUMIF(Anlagenbewegungsdaten_AV!B:B,A2094,Anlagenbewegungsdaten_AV!C:C),3)</f>
        <v>0</v>
      </c>
      <c r="N2094" s="328">
        <f>IF(ISBLANK(L2094),ROUND(SUMIF(Anlagenbewegungsdaten_AV!B:B,A2094,Anlagenbewegungsdaten_AV!D:D),2),ROUND(M2094*L2094%,2))</f>
        <v>0</v>
      </c>
      <c r="O2094" s="328">
        <f>ROUND(N2094-SUMIF(Anlagenbewegungsdaten_AV!B:B,A2094,Anlagenbewegungsdaten_AV!D:D),3)</f>
        <v>0</v>
      </c>
    </row>
    <row r="2095" spans="1:15" ht="15" customHeight="1" x14ac:dyDescent="0.25">
      <c r="A2095" s="261" t="s">
        <v>2924</v>
      </c>
      <c r="B2095" s="171" t="s">
        <v>2108</v>
      </c>
      <c r="C2095" s="171" t="s">
        <v>4046</v>
      </c>
      <c r="D2095" s="172" t="s">
        <v>2735</v>
      </c>
      <c r="E2095" s="172" t="s">
        <v>2576</v>
      </c>
      <c r="F2095" s="287">
        <v>13.430000000000001</v>
      </c>
      <c r="G2095" s="331">
        <f>ROUND(SUMIF(Anlagenbewegungsdaten!B:B,A2095,Anlagenbewegungsdaten!C:C),3)</f>
        <v>0</v>
      </c>
      <c r="H2095" s="332">
        <f>IF(ISBLANK(F2095),ROUND(SUMIF(Anlagenbewegungsdaten!B:B,A2095,Anlagenbewegungsdaten!D:D),2),ROUND(G2095*F2095%,2))</f>
        <v>0</v>
      </c>
      <c r="I2095" s="332">
        <f>ROUND((H2095-SUMIF(Anlagenbewegungsdaten!$B:$B,A2095,Anlagenbewegungsdaten!D:D)),3)</f>
        <v>0</v>
      </c>
      <c r="J2095" s="333" t="s">
        <v>5179</v>
      </c>
      <c r="K2095" s="333" t="s">
        <v>5193</v>
      </c>
      <c r="L2095" s="510">
        <v>10.74</v>
      </c>
      <c r="M2095" s="330">
        <f>ROUND(SUMIF(Anlagenbewegungsdaten_AV!B:B,A2095,Anlagenbewegungsdaten_AV!C:C),3)</f>
        <v>0</v>
      </c>
      <c r="N2095" s="328">
        <f>IF(ISBLANK(L2095),ROUND(SUMIF(Anlagenbewegungsdaten_AV!B:B,A2095,Anlagenbewegungsdaten_AV!D:D),2),ROUND(M2095*L2095%,2))</f>
        <v>0</v>
      </c>
      <c r="O2095" s="328">
        <f>ROUND(N2095-SUMIF(Anlagenbewegungsdaten_AV!B:B,A2095,Anlagenbewegungsdaten_AV!D:D),3)</f>
        <v>0</v>
      </c>
    </row>
    <row r="2096" spans="1:15" ht="15" customHeight="1" x14ac:dyDescent="0.25">
      <c r="A2096" s="261" t="s">
        <v>3668</v>
      </c>
      <c r="B2096" s="171" t="s">
        <v>2108</v>
      </c>
      <c r="C2096" s="171" t="s">
        <v>4046</v>
      </c>
      <c r="D2096" s="172" t="s">
        <v>3479</v>
      </c>
      <c r="E2096" s="172" t="s">
        <v>3320</v>
      </c>
      <c r="F2096" s="287">
        <v>13.4</v>
      </c>
      <c r="G2096" s="331">
        <f>ROUND(SUMIF(Anlagenbewegungsdaten!B:B,A2096,Anlagenbewegungsdaten!C:C),3)</f>
        <v>0</v>
      </c>
      <c r="H2096" s="332">
        <f>IF(ISBLANK(F2096),ROUND(SUMIF(Anlagenbewegungsdaten!B:B,A2096,Anlagenbewegungsdaten!D:D),2),ROUND(G2096*F2096%,2))</f>
        <v>0</v>
      </c>
      <c r="I2096" s="332">
        <f>ROUND((H2096-SUMIF(Anlagenbewegungsdaten!$B:$B,A2096,Anlagenbewegungsdaten!D:D)),3)</f>
        <v>0</v>
      </c>
      <c r="J2096" s="333" t="s">
        <v>5179</v>
      </c>
      <c r="K2096" s="333" t="s">
        <v>5193</v>
      </c>
      <c r="L2096" s="510">
        <v>10.72</v>
      </c>
      <c r="M2096" s="330">
        <f>ROUND(SUMIF(Anlagenbewegungsdaten_AV!B:B,A2096,Anlagenbewegungsdaten_AV!C:C),3)</f>
        <v>0</v>
      </c>
      <c r="N2096" s="328">
        <f>IF(ISBLANK(L2096),ROUND(SUMIF(Anlagenbewegungsdaten_AV!B:B,A2096,Anlagenbewegungsdaten_AV!D:D),2),ROUND(M2096*L2096%,2))</f>
        <v>0</v>
      </c>
      <c r="O2096" s="328">
        <f>ROUND(N2096-SUMIF(Anlagenbewegungsdaten_AV!B:B,A2096,Anlagenbewegungsdaten_AV!D:D),3)</f>
        <v>0</v>
      </c>
    </row>
    <row r="2097" spans="1:15" ht="15" customHeight="1" x14ac:dyDescent="0.25">
      <c r="A2097" s="273" t="s">
        <v>4444</v>
      </c>
      <c r="B2097" s="192" t="s">
        <v>2108</v>
      </c>
      <c r="C2097" s="192" t="s">
        <v>4046</v>
      </c>
      <c r="D2097" s="191" t="s">
        <v>4253</v>
      </c>
      <c r="E2097" s="191" t="s">
        <v>4093</v>
      </c>
      <c r="F2097" s="288">
        <v>13.370000000000001</v>
      </c>
      <c r="G2097" s="331">
        <f>ROUND(SUMIF(Anlagenbewegungsdaten!B:B,A2097,Anlagenbewegungsdaten!C:C),3)</f>
        <v>0</v>
      </c>
      <c r="H2097" s="332">
        <f>IF(ISBLANK(F2097),ROUND(SUMIF(Anlagenbewegungsdaten!B:B,A2097,Anlagenbewegungsdaten!D:D),2),ROUND(G2097*F2097%,2))</f>
        <v>0</v>
      </c>
      <c r="I2097" s="332">
        <f>ROUND((H2097-SUMIF(Anlagenbewegungsdaten!$B:$B,A2097,Anlagenbewegungsdaten!D:D)),3)</f>
        <v>0</v>
      </c>
      <c r="J2097" s="333" t="s">
        <v>5179</v>
      </c>
      <c r="K2097" s="333" t="s">
        <v>5193</v>
      </c>
      <c r="L2097" s="510">
        <v>10.7</v>
      </c>
      <c r="M2097" s="330">
        <f>ROUND(SUMIF(Anlagenbewegungsdaten_AV!B:B,A2097,Anlagenbewegungsdaten_AV!C:C),3)</f>
        <v>0</v>
      </c>
      <c r="N2097" s="328">
        <f>IF(ISBLANK(L2097),ROUND(SUMIF(Anlagenbewegungsdaten_AV!B:B,A2097,Anlagenbewegungsdaten_AV!D:D),2),ROUND(M2097*L2097%,2))</f>
        <v>0</v>
      </c>
      <c r="O2097" s="328">
        <f>ROUND(N2097-SUMIF(Anlagenbewegungsdaten_AV!B:B,A2097,Anlagenbewegungsdaten_AV!D:D),3)</f>
        <v>0</v>
      </c>
    </row>
    <row r="2098" spans="1:15" ht="15" customHeight="1" x14ac:dyDescent="0.25">
      <c r="A2098" s="260" t="s">
        <v>2329</v>
      </c>
      <c r="B2098" s="165" t="s">
        <v>2108</v>
      </c>
      <c r="C2098" s="166" t="s">
        <v>4046</v>
      </c>
      <c r="D2098" s="165" t="s">
        <v>2502</v>
      </c>
      <c r="E2098" s="165" t="s">
        <v>2483</v>
      </c>
      <c r="F2098" s="180">
        <v>15.46</v>
      </c>
      <c r="G2098" s="331">
        <f>ROUND(SUMIF(Anlagenbewegungsdaten!B:B,A2098,Anlagenbewegungsdaten!C:C),3)</f>
        <v>0</v>
      </c>
      <c r="H2098" s="332">
        <f>IF(ISBLANK(F2098),ROUND(SUMIF(Anlagenbewegungsdaten!B:B,A2098,Anlagenbewegungsdaten!D:D),2),ROUND(G2098*F2098%,2))</f>
        <v>0</v>
      </c>
      <c r="I2098" s="332">
        <f>ROUND((H2098-SUMIF(Anlagenbewegungsdaten!$B:$B,A2098,Anlagenbewegungsdaten!D:D)),3)</f>
        <v>0</v>
      </c>
      <c r="J2098" s="333" t="s">
        <v>5179</v>
      </c>
      <c r="K2098" s="333" t="s">
        <v>5193</v>
      </c>
      <c r="L2098" s="510">
        <v>12.37</v>
      </c>
      <c r="M2098" s="330">
        <f>ROUND(SUMIF(Anlagenbewegungsdaten_AV!B:B,A2098,Anlagenbewegungsdaten_AV!C:C),3)</f>
        <v>0</v>
      </c>
      <c r="N2098" s="328">
        <f>IF(ISBLANK(L2098),ROUND(SUMIF(Anlagenbewegungsdaten_AV!B:B,A2098,Anlagenbewegungsdaten_AV!D:D),2),ROUND(M2098*L2098%,2))</f>
        <v>0</v>
      </c>
      <c r="O2098" s="328">
        <f>ROUND(N2098-SUMIF(Anlagenbewegungsdaten_AV!B:B,A2098,Anlagenbewegungsdaten_AV!D:D),3)</f>
        <v>0</v>
      </c>
    </row>
    <row r="2099" spans="1:15" ht="15" customHeight="1" x14ac:dyDescent="0.25">
      <c r="A2099" s="260" t="s">
        <v>2330</v>
      </c>
      <c r="B2099" s="165" t="s">
        <v>2108</v>
      </c>
      <c r="C2099" s="166" t="s">
        <v>4046</v>
      </c>
      <c r="D2099" s="177" t="s">
        <v>680</v>
      </c>
      <c r="E2099" s="165" t="s">
        <v>2486</v>
      </c>
      <c r="F2099" s="180">
        <v>17.46</v>
      </c>
      <c r="G2099" s="331">
        <f>ROUND(SUMIF(Anlagenbewegungsdaten!B:B,A2099,Anlagenbewegungsdaten!C:C),3)</f>
        <v>0</v>
      </c>
      <c r="H2099" s="332">
        <f>IF(ISBLANK(F2099),ROUND(SUMIF(Anlagenbewegungsdaten!B:B,A2099,Anlagenbewegungsdaten!D:D),2),ROUND(G2099*F2099%,2))</f>
        <v>0</v>
      </c>
      <c r="I2099" s="332">
        <f>ROUND((H2099-SUMIF(Anlagenbewegungsdaten!$B:$B,A2099,Anlagenbewegungsdaten!D:D)),3)</f>
        <v>0</v>
      </c>
      <c r="J2099" s="333" t="s">
        <v>5179</v>
      </c>
      <c r="K2099" s="333" t="s">
        <v>5193</v>
      </c>
      <c r="L2099" s="510">
        <v>13.97</v>
      </c>
      <c r="M2099" s="330">
        <f>ROUND(SUMIF(Anlagenbewegungsdaten_AV!B:B,A2099,Anlagenbewegungsdaten_AV!C:C),3)</f>
        <v>0</v>
      </c>
      <c r="N2099" s="328">
        <f>IF(ISBLANK(L2099),ROUND(SUMIF(Anlagenbewegungsdaten_AV!B:B,A2099,Anlagenbewegungsdaten_AV!D:D),2),ROUND(M2099*L2099%,2))</f>
        <v>0</v>
      </c>
      <c r="O2099" s="328">
        <f>ROUND(N2099-SUMIF(Anlagenbewegungsdaten_AV!B:B,A2099,Anlagenbewegungsdaten_AV!D:D),3)</f>
        <v>0</v>
      </c>
    </row>
    <row r="2100" spans="1:15" ht="15" customHeight="1" x14ac:dyDescent="0.25">
      <c r="A2100" s="261" t="s">
        <v>763</v>
      </c>
      <c r="B2100" s="171" t="s">
        <v>2108</v>
      </c>
      <c r="C2100" s="172" t="s">
        <v>4046</v>
      </c>
      <c r="D2100" s="172" t="s">
        <v>1997</v>
      </c>
      <c r="E2100" s="172" t="s">
        <v>1560</v>
      </c>
      <c r="F2100" s="287">
        <v>18.46</v>
      </c>
      <c r="G2100" s="331">
        <f>ROUND(SUMIF(Anlagenbewegungsdaten!B:B,A2100,Anlagenbewegungsdaten!C:C),3)</f>
        <v>0</v>
      </c>
      <c r="H2100" s="332">
        <f>IF(ISBLANK(F2100),ROUND(SUMIF(Anlagenbewegungsdaten!B:B,A2100,Anlagenbewegungsdaten!D:D),2),ROUND(G2100*F2100%,2))</f>
        <v>0</v>
      </c>
      <c r="I2100" s="332">
        <f>ROUND((H2100-SUMIF(Anlagenbewegungsdaten!$B:$B,A2100,Anlagenbewegungsdaten!D:D)),3)</f>
        <v>0</v>
      </c>
      <c r="J2100" s="333" t="s">
        <v>5179</v>
      </c>
      <c r="K2100" s="333" t="s">
        <v>5193</v>
      </c>
      <c r="L2100" s="510">
        <v>14.77</v>
      </c>
      <c r="M2100" s="330">
        <f>ROUND(SUMIF(Anlagenbewegungsdaten_AV!B:B,A2100,Anlagenbewegungsdaten_AV!C:C),3)</f>
        <v>0</v>
      </c>
      <c r="N2100" s="328">
        <f>IF(ISBLANK(L2100),ROUND(SUMIF(Anlagenbewegungsdaten_AV!B:B,A2100,Anlagenbewegungsdaten_AV!D:D),2),ROUND(M2100*L2100%,2))</f>
        <v>0</v>
      </c>
      <c r="O2100" s="328">
        <f>ROUND(N2100-SUMIF(Anlagenbewegungsdaten_AV!B:B,A2100,Anlagenbewegungsdaten_AV!D:D),3)</f>
        <v>0</v>
      </c>
    </row>
    <row r="2101" spans="1:15" ht="15" customHeight="1" x14ac:dyDescent="0.25">
      <c r="A2101" s="261" t="s">
        <v>764</v>
      </c>
      <c r="B2101" s="171" t="s">
        <v>2108</v>
      </c>
      <c r="C2101" s="171" t="s">
        <v>4046</v>
      </c>
      <c r="D2101" s="172" t="s">
        <v>1999</v>
      </c>
      <c r="E2101" s="171" t="s">
        <v>1563</v>
      </c>
      <c r="F2101" s="287">
        <v>18.46</v>
      </c>
      <c r="G2101" s="331">
        <f>ROUND(SUMIF(Anlagenbewegungsdaten!B:B,A2101,Anlagenbewegungsdaten!C:C),3)</f>
        <v>0</v>
      </c>
      <c r="H2101" s="332">
        <f>IF(ISBLANK(F2101),ROUND(SUMIF(Anlagenbewegungsdaten!B:B,A2101,Anlagenbewegungsdaten!D:D),2),ROUND(G2101*F2101%,2))</f>
        <v>0</v>
      </c>
      <c r="I2101" s="332">
        <f>ROUND((H2101-SUMIF(Anlagenbewegungsdaten!$B:$B,A2101,Anlagenbewegungsdaten!D:D)),3)</f>
        <v>0</v>
      </c>
      <c r="J2101" s="333" t="s">
        <v>5179</v>
      </c>
      <c r="K2101" s="333" t="s">
        <v>5193</v>
      </c>
      <c r="L2101" s="510">
        <v>14.77</v>
      </c>
      <c r="M2101" s="330">
        <f>ROUND(SUMIF(Anlagenbewegungsdaten_AV!B:B,A2101,Anlagenbewegungsdaten_AV!C:C),3)</f>
        <v>0</v>
      </c>
      <c r="N2101" s="328">
        <f>IF(ISBLANK(L2101),ROUND(SUMIF(Anlagenbewegungsdaten_AV!B:B,A2101,Anlagenbewegungsdaten_AV!D:D),2),ROUND(M2101*L2101%,2))</f>
        <v>0</v>
      </c>
      <c r="O2101" s="328">
        <f>ROUND(N2101-SUMIF(Anlagenbewegungsdaten_AV!B:B,A2101,Anlagenbewegungsdaten_AV!D:D),3)</f>
        <v>0</v>
      </c>
    </row>
    <row r="2102" spans="1:15" ht="15" customHeight="1" x14ac:dyDescent="0.25">
      <c r="A2102" s="261" t="s">
        <v>2925</v>
      </c>
      <c r="B2102" s="171" t="s">
        <v>2108</v>
      </c>
      <c r="C2102" s="171" t="s">
        <v>4046</v>
      </c>
      <c r="D2102" s="172" t="s">
        <v>2737</v>
      </c>
      <c r="E2102" s="172" t="s">
        <v>2576</v>
      </c>
      <c r="F2102" s="287">
        <v>18.43</v>
      </c>
      <c r="G2102" s="331">
        <f>ROUND(SUMIF(Anlagenbewegungsdaten!B:B,A2102,Anlagenbewegungsdaten!C:C),3)</f>
        <v>0</v>
      </c>
      <c r="H2102" s="332">
        <f>IF(ISBLANK(F2102),ROUND(SUMIF(Anlagenbewegungsdaten!B:B,A2102,Anlagenbewegungsdaten!D:D),2),ROUND(G2102*F2102%,2))</f>
        <v>0</v>
      </c>
      <c r="I2102" s="332">
        <f>ROUND((H2102-SUMIF(Anlagenbewegungsdaten!$B:$B,A2102,Anlagenbewegungsdaten!D:D)),3)</f>
        <v>0</v>
      </c>
      <c r="J2102" s="333" t="s">
        <v>5179</v>
      </c>
      <c r="K2102" s="333" t="s">
        <v>5193</v>
      </c>
      <c r="L2102" s="510">
        <v>14.74</v>
      </c>
      <c r="M2102" s="330">
        <f>ROUND(SUMIF(Anlagenbewegungsdaten_AV!B:B,A2102,Anlagenbewegungsdaten_AV!C:C),3)</f>
        <v>0</v>
      </c>
      <c r="N2102" s="328">
        <f>IF(ISBLANK(L2102),ROUND(SUMIF(Anlagenbewegungsdaten_AV!B:B,A2102,Anlagenbewegungsdaten_AV!D:D),2),ROUND(M2102*L2102%,2))</f>
        <v>0</v>
      </c>
      <c r="O2102" s="328">
        <f>ROUND(N2102-SUMIF(Anlagenbewegungsdaten_AV!B:B,A2102,Anlagenbewegungsdaten_AV!D:D),3)</f>
        <v>0</v>
      </c>
    </row>
    <row r="2103" spans="1:15" ht="15" customHeight="1" x14ac:dyDescent="0.25">
      <c r="A2103" s="261" t="s">
        <v>3669</v>
      </c>
      <c r="B2103" s="171" t="s">
        <v>2108</v>
      </c>
      <c r="C2103" s="171" t="s">
        <v>4046</v>
      </c>
      <c r="D2103" s="172" t="s">
        <v>3481</v>
      </c>
      <c r="E2103" s="172" t="s">
        <v>3320</v>
      </c>
      <c r="F2103" s="287">
        <v>18.399999999999999</v>
      </c>
      <c r="G2103" s="331">
        <f>ROUND(SUMIF(Anlagenbewegungsdaten!B:B,A2103,Anlagenbewegungsdaten!C:C),3)</f>
        <v>0</v>
      </c>
      <c r="H2103" s="332">
        <f>IF(ISBLANK(F2103),ROUND(SUMIF(Anlagenbewegungsdaten!B:B,A2103,Anlagenbewegungsdaten!D:D),2),ROUND(G2103*F2103%,2))</f>
        <v>0</v>
      </c>
      <c r="I2103" s="332">
        <f>ROUND((H2103-SUMIF(Anlagenbewegungsdaten!$B:$B,A2103,Anlagenbewegungsdaten!D:D)),3)</f>
        <v>0</v>
      </c>
      <c r="J2103" s="333" t="s">
        <v>5179</v>
      </c>
      <c r="K2103" s="333" t="s">
        <v>5193</v>
      </c>
      <c r="L2103" s="510">
        <v>14.72</v>
      </c>
      <c r="M2103" s="330">
        <f>ROUND(SUMIF(Anlagenbewegungsdaten_AV!B:B,A2103,Anlagenbewegungsdaten_AV!C:C),3)</f>
        <v>0</v>
      </c>
      <c r="N2103" s="328">
        <f>IF(ISBLANK(L2103),ROUND(SUMIF(Anlagenbewegungsdaten_AV!B:B,A2103,Anlagenbewegungsdaten_AV!D:D),2),ROUND(M2103*L2103%,2))</f>
        <v>0</v>
      </c>
      <c r="O2103" s="328">
        <f>ROUND(N2103-SUMIF(Anlagenbewegungsdaten_AV!B:B,A2103,Anlagenbewegungsdaten_AV!D:D),3)</f>
        <v>0</v>
      </c>
    </row>
    <row r="2104" spans="1:15" ht="15" customHeight="1" x14ac:dyDescent="0.25">
      <c r="A2104" s="273" t="s">
        <v>4445</v>
      </c>
      <c r="B2104" s="192" t="s">
        <v>2108</v>
      </c>
      <c r="C2104" s="192" t="s">
        <v>4046</v>
      </c>
      <c r="D2104" s="191" t="s">
        <v>4255</v>
      </c>
      <c r="E2104" s="191" t="s">
        <v>4093</v>
      </c>
      <c r="F2104" s="288">
        <v>18.37</v>
      </c>
      <c r="G2104" s="331">
        <f>ROUND(SUMIF(Anlagenbewegungsdaten!B:B,A2104,Anlagenbewegungsdaten!C:C),3)</f>
        <v>0</v>
      </c>
      <c r="H2104" s="332">
        <f>IF(ISBLANK(F2104),ROUND(SUMIF(Anlagenbewegungsdaten!B:B,A2104,Anlagenbewegungsdaten!D:D),2),ROUND(G2104*F2104%,2))</f>
        <v>0</v>
      </c>
      <c r="I2104" s="332">
        <f>ROUND((H2104-SUMIF(Anlagenbewegungsdaten!$B:$B,A2104,Anlagenbewegungsdaten!D:D)),3)</f>
        <v>0</v>
      </c>
      <c r="J2104" s="333" t="s">
        <v>5179</v>
      </c>
      <c r="K2104" s="333" t="s">
        <v>5193</v>
      </c>
      <c r="L2104" s="510">
        <v>14.7</v>
      </c>
      <c r="M2104" s="330">
        <f>ROUND(SUMIF(Anlagenbewegungsdaten_AV!B:B,A2104,Anlagenbewegungsdaten_AV!C:C),3)</f>
        <v>0</v>
      </c>
      <c r="N2104" s="328">
        <f>IF(ISBLANK(L2104),ROUND(SUMIF(Anlagenbewegungsdaten_AV!B:B,A2104,Anlagenbewegungsdaten_AV!D:D),2),ROUND(M2104*L2104%,2))</f>
        <v>0</v>
      </c>
      <c r="O2104" s="328">
        <f>ROUND(N2104-SUMIF(Anlagenbewegungsdaten_AV!B:B,A2104,Anlagenbewegungsdaten_AV!D:D),3)</f>
        <v>0</v>
      </c>
    </row>
    <row r="2105" spans="1:15" ht="15" customHeight="1" x14ac:dyDescent="0.25">
      <c r="A2105" s="261" t="s">
        <v>765</v>
      </c>
      <c r="B2105" s="171" t="s">
        <v>2108</v>
      </c>
      <c r="C2105" s="171" t="s">
        <v>4046</v>
      </c>
      <c r="D2105" s="172" t="s">
        <v>2001</v>
      </c>
      <c r="E2105" s="171" t="s">
        <v>2483</v>
      </c>
      <c r="F2105" s="287">
        <v>16.46</v>
      </c>
      <c r="G2105" s="331">
        <f>ROUND(SUMIF(Anlagenbewegungsdaten!B:B,A2105,Anlagenbewegungsdaten!C:C),3)</f>
        <v>0</v>
      </c>
      <c r="H2105" s="332">
        <f>IF(ISBLANK(F2105),ROUND(SUMIF(Anlagenbewegungsdaten!B:B,A2105,Anlagenbewegungsdaten!D:D),2),ROUND(G2105*F2105%,2))</f>
        <v>0</v>
      </c>
      <c r="I2105" s="332">
        <f>ROUND((H2105-SUMIF(Anlagenbewegungsdaten!$B:$B,A2105,Anlagenbewegungsdaten!D:D)),3)</f>
        <v>0</v>
      </c>
      <c r="J2105" s="333" t="s">
        <v>5179</v>
      </c>
      <c r="K2105" s="333" t="s">
        <v>5193</v>
      </c>
      <c r="L2105" s="510">
        <v>13.17</v>
      </c>
      <c r="M2105" s="330">
        <f>ROUND(SUMIF(Anlagenbewegungsdaten_AV!B:B,A2105,Anlagenbewegungsdaten_AV!C:C),3)</f>
        <v>0</v>
      </c>
      <c r="N2105" s="328">
        <f>IF(ISBLANK(L2105),ROUND(SUMIF(Anlagenbewegungsdaten_AV!B:B,A2105,Anlagenbewegungsdaten_AV!D:D),2),ROUND(M2105*L2105%,2))</f>
        <v>0</v>
      </c>
      <c r="O2105" s="328">
        <f>ROUND(N2105-SUMIF(Anlagenbewegungsdaten_AV!B:B,A2105,Anlagenbewegungsdaten_AV!D:D),3)</f>
        <v>0</v>
      </c>
    </row>
    <row r="2106" spans="1:15" ht="15" customHeight="1" x14ac:dyDescent="0.25">
      <c r="A2106" s="261" t="s">
        <v>766</v>
      </c>
      <c r="B2106" s="171" t="s">
        <v>2108</v>
      </c>
      <c r="C2106" s="171" t="s">
        <v>4046</v>
      </c>
      <c r="D2106" s="172" t="s">
        <v>2003</v>
      </c>
      <c r="E2106" s="171" t="s">
        <v>2486</v>
      </c>
      <c r="F2106" s="287">
        <v>18.46</v>
      </c>
      <c r="G2106" s="331">
        <f>ROUND(SUMIF(Anlagenbewegungsdaten!B:B,A2106,Anlagenbewegungsdaten!C:C),3)</f>
        <v>0</v>
      </c>
      <c r="H2106" s="332">
        <f>IF(ISBLANK(F2106),ROUND(SUMIF(Anlagenbewegungsdaten!B:B,A2106,Anlagenbewegungsdaten!D:D),2),ROUND(G2106*F2106%,2))</f>
        <v>0</v>
      </c>
      <c r="I2106" s="332">
        <f>ROUND((H2106-SUMIF(Anlagenbewegungsdaten!$B:$B,A2106,Anlagenbewegungsdaten!D:D)),3)</f>
        <v>0</v>
      </c>
      <c r="J2106" s="333" t="s">
        <v>5179</v>
      </c>
      <c r="K2106" s="333" t="s">
        <v>5193</v>
      </c>
      <c r="L2106" s="510">
        <v>14.77</v>
      </c>
      <c r="M2106" s="330">
        <f>ROUND(SUMIF(Anlagenbewegungsdaten_AV!B:B,A2106,Anlagenbewegungsdaten_AV!C:C),3)</f>
        <v>0</v>
      </c>
      <c r="N2106" s="328">
        <f>IF(ISBLANK(L2106),ROUND(SUMIF(Anlagenbewegungsdaten_AV!B:B,A2106,Anlagenbewegungsdaten_AV!D:D),2),ROUND(M2106*L2106%,2))</f>
        <v>0</v>
      </c>
      <c r="O2106" s="328">
        <f>ROUND(N2106-SUMIF(Anlagenbewegungsdaten_AV!B:B,A2106,Anlagenbewegungsdaten_AV!D:D),3)</f>
        <v>0</v>
      </c>
    </row>
    <row r="2107" spans="1:15" ht="15" customHeight="1" x14ac:dyDescent="0.25">
      <c r="A2107" s="261" t="s">
        <v>767</v>
      </c>
      <c r="B2107" s="171" t="s">
        <v>2108</v>
      </c>
      <c r="C2107" s="172" t="s">
        <v>4046</v>
      </c>
      <c r="D2107" s="172" t="s">
        <v>2005</v>
      </c>
      <c r="E2107" s="172" t="s">
        <v>1560</v>
      </c>
      <c r="F2107" s="287">
        <v>19.46</v>
      </c>
      <c r="G2107" s="331">
        <f>ROUND(SUMIF(Anlagenbewegungsdaten!B:B,A2107,Anlagenbewegungsdaten!C:C),3)</f>
        <v>0</v>
      </c>
      <c r="H2107" s="332">
        <f>IF(ISBLANK(F2107),ROUND(SUMIF(Anlagenbewegungsdaten!B:B,A2107,Anlagenbewegungsdaten!D:D),2),ROUND(G2107*F2107%,2))</f>
        <v>0</v>
      </c>
      <c r="I2107" s="332">
        <f>ROUND((H2107-SUMIF(Anlagenbewegungsdaten!$B:$B,A2107,Anlagenbewegungsdaten!D:D)),3)</f>
        <v>0</v>
      </c>
      <c r="J2107" s="333" t="s">
        <v>5179</v>
      </c>
      <c r="K2107" s="333" t="s">
        <v>5193</v>
      </c>
      <c r="L2107" s="510">
        <v>15.57</v>
      </c>
      <c r="M2107" s="330">
        <f>ROUND(SUMIF(Anlagenbewegungsdaten_AV!B:B,A2107,Anlagenbewegungsdaten_AV!C:C),3)</f>
        <v>0</v>
      </c>
      <c r="N2107" s="328">
        <f>IF(ISBLANK(L2107),ROUND(SUMIF(Anlagenbewegungsdaten_AV!B:B,A2107,Anlagenbewegungsdaten_AV!D:D),2),ROUND(M2107*L2107%,2))</f>
        <v>0</v>
      </c>
      <c r="O2107" s="328">
        <f>ROUND(N2107-SUMIF(Anlagenbewegungsdaten_AV!B:B,A2107,Anlagenbewegungsdaten_AV!D:D),3)</f>
        <v>0</v>
      </c>
    </row>
    <row r="2108" spans="1:15" ht="15" customHeight="1" x14ac:dyDescent="0.25">
      <c r="A2108" s="261" t="s">
        <v>768</v>
      </c>
      <c r="B2108" s="171" t="s">
        <v>2108</v>
      </c>
      <c r="C2108" s="171" t="s">
        <v>4046</v>
      </c>
      <c r="D2108" s="172" t="s">
        <v>2007</v>
      </c>
      <c r="E2108" s="171" t="s">
        <v>1563</v>
      </c>
      <c r="F2108" s="287">
        <v>19.46</v>
      </c>
      <c r="G2108" s="331">
        <f>ROUND(SUMIF(Anlagenbewegungsdaten!B:B,A2108,Anlagenbewegungsdaten!C:C),3)</f>
        <v>0</v>
      </c>
      <c r="H2108" s="332">
        <f>IF(ISBLANK(F2108),ROUND(SUMIF(Anlagenbewegungsdaten!B:B,A2108,Anlagenbewegungsdaten!D:D),2),ROUND(G2108*F2108%,2))</f>
        <v>0</v>
      </c>
      <c r="I2108" s="332">
        <f>ROUND((H2108-SUMIF(Anlagenbewegungsdaten!$B:$B,A2108,Anlagenbewegungsdaten!D:D)),3)</f>
        <v>0</v>
      </c>
      <c r="J2108" s="333" t="s">
        <v>5179</v>
      </c>
      <c r="K2108" s="333" t="s">
        <v>5193</v>
      </c>
      <c r="L2108" s="510">
        <v>15.57</v>
      </c>
      <c r="M2108" s="330">
        <f>ROUND(SUMIF(Anlagenbewegungsdaten_AV!B:B,A2108,Anlagenbewegungsdaten_AV!C:C),3)</f>
        <v>0</v>
      </c>
      <c r="N2108" s="328">
        <f>IF(ISBLANK(L2108),ROUND(SUMIF(Anlagenbewegungsdaten_AV!B:B,A2108,Anlagenbewegungsdaten_AV!D:D),2),ROUND(M2108*L2108%,2))</f>
        <v>0</v>
      </c>
      <c r="O2108" s="328">
        <f>ROUND(N2108-SUMIF(Anlagenbewegungsdaten_AV!B:B,A2108,Anlagenbewegungsdaten_AV!D:D),3)</f>
        <v>0</v>
      </c>
    </row>
    <row r="2109" spans="1:15" ht="15" customHeight="1" x14ac:dyDescent="0.25">
      <c r="A2109" s="261" t="s">
        <v>2926</v>
      </c>
      <c r="B2109" s="171" t="s">
        <v>2108</v>
      </c>
      <c r="C2109" s="171" t="s">
        <v>4046</v>
      </c>
      <c r="D2109" s="172" t="s">
        <v>2739</v>
      </c>
      <c r="E2109" s="172" t="s">
        <v>2576</v>
      </c>
      <c r="F2109" s="287">
        <v>19.43</v>
      </c>
      <c r="G2109" s="331">
        <f>ROUND(SUMIF(Anlagenbewegungsdaten!B:B,A2109,Anlagenbewegungsdaten!C:C),3)</f>
        <v>0</v>
      </c>
      <c r="H2109" s="332">
        <f>IF(ISBLANK(F2109),ROUND(SUMIF(Anlagenbewegungsdaten!B:B,A2109,Anlagenbewegungsdaten!D:D),2),ROUND(G2109*F2109%,2))</f>
        <v>0</v>
      </c>
      <c r="I2109" s="332">
        <f>ROUND((H2109-SUMIF(Anlagenbewegungsdaten!$B:$B,A2109,Anlagenbewegungsdaten!D:D)),3)</f>
        <v>0</v>
      </c>
      <c r="J2109" s="333" t="s">
        <v>5179</v>
      </c>
      <c r="K2109" s="333" t="s">
        <v>5193</v>
      </c>
      <c r="L2109" s="510">
        <v>15.54</v>
      </c>
      <c r="M2109" s="330">
        <f>ROUND(SUMIF(Anlagenbewegungsdaten_AV!B:B,A2109,Anlagenbewegungsdaten_AV!C:C),3)</f>
        <v>0</v>
      </c>
      <c r="N2109" s="328">
        <f>IF(ISBLANK(L2109),ROUND(SUMIF(Anlagenbewegungsdaten_AV!B:B,A2109,Anlagenbewegungsdaten_AV!D:D),2),ROUND(M2109*L2109%,2))</f>
        <v>0</v>
      </c>
      <c r="O2109" s="328">
        <f>ROUND(N2109-SUMIF(Anlagenbewegungsdaten_AV!B:B,A2109,Anlagenbewegungsdaten_AV!D:D),3)</f>
        <v>0</v>
      </c>
    </row>
    <row r="2110" spans="1:15" ht="15" customHeight="1" x14ac:dyDescent="0.25">
      <c r="A2110" s="261" t="s">
        <v>3670</v>
      </c>
      <c r="B2110" s="171" t="s">
        <v>2108</v>
      </c>
      <c r="C2110" s="171" t="s">
        <v>4046</v>
      </c>
      <c r="D2110" s="172" t="s">
        <v>3483</v>
      </c>
      <c r="E2110" s="172" t="s">
        <v>3320</v>
      </c>
      <c r="F2110" s="287">
        <v>19.399999999999999</v>
      </c>
      <c r="G2110" s="331">
        <f>ROUND(SUMIF(Anlagenbewegungsdaten!B:B,A2110,Anlagenbewegungsdaten!C:C),3)</f>
        <v>0</v>
      </c>
      <c r="H2110" s="332">
        <f>IF(ISBLANK(F2110),ROUND(SUMIF(Anlagenbewegungsdaten!B:B,A2110,Anlagenbewegungsdaten!D:D),2),ROUND(G2110*F2110%,2))</f>
        <v>0</v>
      </c>
      <c r="I2110" s="332">
        <f>ROUND((H2110-SUMIF(Anlagenbewegungsdaten!$B:$B,A2110,Anlagenbewegungsdaten!D:D)),3)</f>
        <v>0</v>
      </c>
      <c r="J2110" s="333" t="s">
        <v>5179</v>
      </c>
      <c r="K2110" s="333" t="s">
        <v>5193</v>
      </c>
      <c r="L2110" s="510">
        <v>15.52</v>
      </c>
      <c r="M2110" s="330">
        <f>ROUND(SUMIF(Anlagenbewegungsdaten_AV!B:B,A2110,Anlagenbewegungsdaten_AV!C:C),3)</f>
        <v>0</v>
      </c>
      <c r="N2110" s="328">
        <f>IF(ISBLANK(L2110),ROUND(SUMIF(Anlagenbewegungsdaten_AV!B:B,A2110,Anlagenbewegungsdaten_AV!D:D),2),ROUND(M2110*L2110%,2))</f>
        <v>0</v>
      </c>
      <c r="O2110" s="328">
        <f>ROUND(N2110-SUMIF(Anlagenbewegungsdaten_AV!B:B,A2110,Anlagenbewegungsdaten_AV!D:D),3)</f>
        <v>0</v>
      </c>
    </row>
    <row r="2111" spans="1:15" ht="15" customHeight="1" x14ac:dyDescent="0.25">
      <c r="A2111" s="273" t="s">
        <v>4446</v>
      </c>
      <c r="B2111" s="192" t="s">
        <v>2108</v>
      </c>
      <c r="C2111" s="192" t="s">
        <v>4046</v>
      </c>
      <c r="D2111" s="191" t="s">
        <v>4257</v>
      </c>
      <c r="E2111" s="191" t="s">
        <v>4093</v>
      </c>
      <c r="F2111" s="288">
        <v>19.37</v>
      </c>
      <c r="G2111" s="331">
        <f>ROUND(SUMIF(Anlagenbewegungsdaten!B:B,A2111,Anlagenbewegungsdaten!C:C),3)</f>
        <v>0</v>
      </c>
      <c r="H2111" s="332">
        <f>IF(ISBLANK(F2111),ROUND(SUMIF(Anlagenbewegungsdaten!B:B,A2111,Anlagenbewegungsdaten!D:D),2),ROUND(G2111*F2111%,2))</f>
        <v>0</v>
      </c>
      <c r="I2111" s="332">
        <f>ROUND((H2111-SUMIF(Anlagenbewegungsdaten!$B:$B,A2111,Anlagenbewegungsdaten!D:D)),3)</f>
        <v>0</v>
      </c>
      <c r="J2111" s="333" t="s">
        <v>5179</v>
      </c>
      <c r="K2111" s="333" t="s">
        <v>5193</v>
      </c>
      <c r="L2111" s="510">
        <v>15.5</v>
      </c>
      <c r="M2111" s="330">
        <f>ROUND(SUMIF(Anlagenbewegungsdaten_AV!B:B,A2111,Anlagenbewegungsdaten_AV!C:C),3)</f>
        <v>0</v>
      </c>
      <c r="N2111" s="328">
        <f>IF(ISBLANK(L2111),ROUND(SUMIF(Anlagenbewegungsdaten_AV!B:B,A2111,Anlagenbewegungsdaten_AV!D:D),2),ROUND(M2111*L2111%,2))</f>
        <v>0</v>
      </c>
      <c r="O2111" s="328">
        <f>ROUND(N2111-SUMIF(Anlagenbewegungsdaten_AV!B:B,A2111,Anlagenbewegungsdaten_AV!D:D),3)</f>
        <v>0</v>
      </c>
    </row>
    <row r="2112" spans="1:15" ht="15" customHeight="1" x14ac:dyDescent="0.25">
      <c r="A2112" s="261" t="s">
        <v>769</v>
      </c>
      <c r="B2112" s="172" t="s">
        <v>2108</v>
      </c>
      <c r="C2112" s="172" t="s">
        <v>4046</v>
      </c>
      <c r="D2112" s="172" t="s">
        <v>235</v>
      </c>
      <c r="E2112" s="172" t="s">
        <v>2483</v>
      </c>
      <c r="F2112" s="287">
        <v>16.46</v>
      </c>
      <c r="G2112" s="331">
        <f>ROUND(SUMIF(Anlagenbewegungsdaten!B:B,A2112,Anlagenbewegungsdaten!C:C),3)</f>
        <v>0</v>
      </c>
      <c r="H2112" s="332">
        <f>IF(ISBLANK(F2112),ROUND(SUMIF(Anlagenbewegungsdaten!B:B,A2112,Anlagenbewegungsdaten!D:D),2),ROUND(G2112*F2112%,2))</f>
        <v>0</v>
      </c>
      <c r="I2112" s="332">
        <f>ROUND((H2112-SUMIF(Anlagenbewegungsdaten!$B:$B,A2112,Anlagenbewegungsdaten!D:D)),3)</f>
        <v>0</v>
      </c>
      <c r="J2112" s="333" t="s">
        <v>5179</v>
      </c>
      <c r="K2112" s="333" t="s">
        <v>5193</v>
      </c>
      <c r="L2112" s="510">
        <v>13.17</v>
      </c>
      <c r="M2112" s="330">
        <f>ROUND(SUMIF(Anlagenbewegungsdaten_AV!B:B,A2112,Anlagenbewegungsdaten_AV!C:C),3)</f>
        <v>0</v>
      </c>
      <c r="N2112" s="328">
        <f>IF(ISBLANK(L2112),ROUND(SUMIF(Anlagenbewegungsdaten_AV!B:B,A2112,Anlagenbewegungsdaten_AV!D:D),2),ROUND(M2112*L2112%,2))</f>
        <v>0</v>
      </c>
      <c r="O2112" s="328">
        <f>ROUND(N2112-SUMIF(Anlagenbewegungsdaten_AV!B:B,A2112,Anlagenbewegungsdaten_AV!D:D),3)</f>
        <v>0</v>
      </c>
    </row>
    <row r="2113" spans="1:15" ht="15" customHeight="1" x14ac:dyDescent="0.25">
      <c r="A2113" s="261" t="s">
        <v>770</v>
      </c>
      <c r="B2113" s="172" t="s">
        <v>2108</v>
      </c>
      <c r="C2113" s="172" t="s">
        <v>4046</v>
      </c>
      <c r="D2113" s="172" t="s">
        <v>2010</v>
      </c>
      <c r="E2113" s="172" t="s">
        <v>2486</v>
      </c>
      <c r="F2113" s="287">
        <v>18.46</v>
      </c>
      <c r="G2113" s="331">
        <f>ROUND(SUMIF(Anlagenbewegungsdaten!B:B,A2113,Anlagenbewegungsdaten!C:C),3)</f>
        <v>0</v>
      </c>
      <c r="H2113" s="332">
        <f>IF(ISBLANK(F2113),ROUND(SUMIF(Anlagenbewegungsdaten!B:B,A2113,Anlagenbewegungsdaten!D:D),2),ROUND(G2113*F2113%,2))</f>
        <v>0</v>
      </c>
      <c r="I2113" s="332">
        <f>ROUND((H2113-SUMIF(Anlagenbewegungsdaten!$B:$B,A2113,Anlagenbewegungsdaten!D:D)),3)</f>
        <v>0</v>
      </c>
      <c r="J2113" s="333" t="s">
        <v>5179</v>
      </c>
      <c r="K2113" s="333" t="s">
        <v>5193</v>
      </c>
      <c r="L2113" s="510">
        <v>14.77</v>
      </c>
      <c r="M2113" s="330">
        <f>ROUND(SUMIF(Anlagenbewegungsdaten_AV!B:B,A2113,Anlagenbewegungsdaten_AV!C:C),3)</f>
        <v>0</v>
      </c>
      <c r="N2113" s="328">
        <f>IF(ISBLANK(L2113),ROUND(SUMIF(Anlagenbewegungsdaten_AV!B:B,A2113,Anlagenbewegungsdaten_AV!D:D),2),ROUND(M2113*L2113%,2))</f>
        <v>0</v>
      </c>
      <c r="O2113" s="328">
        <f>ROUND(N2113-SUMIF(Anlagenbewegungsdaten_AV!B:B,A2113,Anlagenbewegungsdaten_AV!D:D),3)</f>
        <v>0</v>
      </c>
    </row>
    <row r="2114" spans="1:15" ht="15" customHeight="1" x14ac:dyDescent="0.25">
      <c r="A2114" s="261" t="s">
        <v>771</v>
      </c>
      <c r="B2114" s="172" t="s">
        <v>2108</v>
      </c>
      <c r="C2114" s="172" t="s">
        <v>4046</v>
      </c>
      <c r="D2114" s="172" t="s">
        <v>237</v>
      </c>
      <c r="E2114" s="172" t="s">
        <v>1560</v>
      </c>
      <c r="F2114" s="287">
        <v>19.46</v>
      </c>
      <c r="G2114" s="331">
        <f>ROUND(SUMIF(Anlagenbewegungsdaten!B:B,A2114,Anlagenbewegungsdaten!C:C),3)</f>
        <v>0</v>
      </c>
      <c r="H2114" s="332">
        <f>IF(ISBLANK(F2114),ROUND(SUMIF(Anlagenbewegungsdaten!B:B,A2114,Anlagenbewegungsdaten!D:D),2),ROUND(G2114*F2114%,2))</f>
        <v>0</v>
      </c>
      <c r="I2114" s="332">
        <f>ROUND((H2114-SUMIF(Anlagenbewegungsdaten!$B:$B,A2114,Anlagenbewegungsdaten!D:D)),3)</f>
        <v>0</v>
      </c>
      <c r="J2114" s="333" t="s">
        <v>5179</v>
      </c>
      <c r="K2114" s="333" t="s">
        <v>5193</v>
      </c>
      <c r="L2114" s="510">
        <v>15.57</v>
      </c>
      <c r="M2114" s="330">
        <f>ROUND(SUMIF(Anlagenbewegungsdaten_AV!B:B,A2114,Anlagenbewegungsdaten_AV!C:C),3)</f>
        <v>0</v>
      </c>
      <c r="N2114" s="328">
        <f>IF(ISBLANK(L2114),ROUND(SUMIF(Anlagenbewegungsdaten_AV!B:B,A2114,Anlagenbewegungsdaten_AV!D:D),2),ROUND(M2114*L2114%,2))</f>
        <v>0</v>
      </c>
      <c r="O2114" s="328">
        <f>ROUND(N2114-SUMIF(Anlagenbewegungsdaten_AV!B:B,A2114,Anlagenbewegungsdaten_AV!D:D),3)</f>
        <v>0</v>
      </c>
    </row>
    <row r="2115" spans="1:15" ht="15" customHeight="1" x14ac:dyDescent="0.25">
      <c r="A2115" s="261" t="s">
        <v>772</v>
      </c>
      <c r="B2115" s="172" t="s">
        <v>2108</v>
      </c>
      <c r="C2115" s="172" t="s">
        <v>4046</v>
      </c>
      <c r="D2115" s="172" t="s">
        <v>239</v>
      </c>
      <c r="E2115" s="172" t="s">
        <v>1563</v>
      </c>
      <c r="F2115" s="287">
        <v>19.46</v>
      </c>
      <c r="G2115" s="331">
        <f>ROUND(SUMIF(Anlagenbewegungsdaten!B:B,A2115,Anlagenbewegungsdaten!C:C),3)</f>
        <v>0</v>
      </c>
      <c r="H2115" s="332">
        <f>IF(ISBLANK(F2115),ROUND(SUMIF(Anlagenbewegungsdaten!B:B,A2115,Anlagenbewegungsdaten!D:D),2),ROUND(G2115*F2115%,2))</f>
        <v>0</v>
      </c>
      <c r="I2115" s="332">
        <f>ROUND((H2115-SUMIF(Anlagenbewegungsdaten!$B:$B,A2115,Anlagenbewegungsdaten!D:D)),3)</f>
        <v>0</v>
      </c>
      <c r="J2115" s="333" t="s">
        <v>5179</v>
      </c>
      <c r="K2115" s="333" t="s">
        <v>5193</v>
      </c>
      <c r="L2115" s="510">
        <v>15.57</v>
      </c>
      <c r="M2115" s="330">
        <f>ROUND(SUMIF(Anlagenbewegungsdaten_AV!B:B,A2115,Anlagenbewegungsdaten_AV!C:C),3)</f>
        <v>0</v>
      </c>
      <c r="N2115" s="328">
        <f>IF(ISBLANK(L2115),ROUND(SUMIF(Anlagenbewegungsdaten_AV!B:B,A2115,Anlagenbewegungsdaten_AV!D:D),2),ROUND(M2115*L2115%,2))</f>
        <v>0</v>
      </c>
      <c r="O2115" s="328">
        <f>ROUND(N2115-SUMIF(Anlagenbewegungsdaten_AV!B:B,A2115,Anlagenbewegungsdaten_AV!D:D),3)</f>
        <v>0</v>
      </c>
    </row>
    <row r="2116" spans="1:15" ht="15" customHeight="1" x14ac:dyDescent="0.25">
      <c r="A2116" s="261" t="s">
        <v>2927</v>
      </c>
      <c r="B2116" s="172" t="s">
        <v>2108</v>
      </c>
      <c r="C2116" s="172" t="s">
        <v>4046</v>
      </c>
      <c r="D2116" s="172" t="s">
        <v>2608</v>
      </c>
      <c r="E2116" s="172" t="s">
        <v>2576</v>
      </c>
      <c r="F2116" s="287">
        <v>19.43</v>
      </c>
      <c r="G2116" s="331">
        <f>ROUND(SUMIF(Anlagenbewegungsdaten!B:B,A2116,Anlagenbewegungsdaten!C:C),3)</f>
        <v>0</v>
      </c>
      <c r="H2116" s="332">
        <f>IF(ISBLANK(F2116),ROUND(SUMIF(Anlagenbewegungsdaten!B:B,A2116,Anlagenbewegungsdaten!D:D),2),ROUND(G2116*F2116%,2))</f>
        <v>0</v>
      </c>
      <c r="I2116" s="332">
        <f>ROUND((H2116-SUMIF(Anlagenbewegungsdaten!$B:$B,A2116,Anlagenbewegungsdaten!D:D)),3)</f>
        <v>0</v>
      </c>
      <c r="J2116" s="333" t="s">
        <v>5179</v>
      </c>
      <c r="K2116" s="333" t="s">
        <v>5193</v>
      </c>
      <c r="L2116" s="510">
        <v>15.54</v>
      </c>
      <c r="M2116" s="330">
        <f>ROUND(SUMIF(Anlagenbewegungsdaten_AV!B:B,A2116,Anlagenbewegungsdaten_AV!C:C),3)</f>
        <v>0</v>
      </c>
      <c r="N2116" s="328">
        <f>IF(ISBLANK(L2116),ROUND(SUMIF(Anlagenbewegungsdaten_AV!B:B,A2116,Anlagenbewegungsdaten_AV!D:D),2),ROUND(M2116*L2116%,2))</f>
        <v>0</v>
      </c>
      <c r="O2116" s="328">
        <f>ROUND(N2116-SUMIF(Anlagenbewegungsdaten_AV!B:B,A2116,Anlagenbewegungsdaten_AV!D:D),3)</f>
        <v>0</v>
      </c>
    </row>
    <row r="2117" spans="1:15" ht="15" customHeight="1" x14ac:dyDescent="0.25">
      <c r="A2117" s="261" t="s">
        <v>3671</v>
      </c>
      <c r="B2117" s="172" t="s">
        <v>2108</v>
      </c>
      <c r="C2117" s="172" t="s">
        <v>4046</v>
      </c>
      <c r="D2117" s="172" t="s">
        <v>3352</v>
      </c>
      <c r="E2117" s="172" t="s">
        <v>3320</v>
      </c>
      <c r="F2117" s="287">
        <v>19.399999999999999</v>
      </c>
      <c r="G2117" s="331">
        <f>ROUND(SUMIF(Anlagenbewegungsdaten!B:B,A2117,Anlagenbewegungsdaten!C:C),3)</f>
        <v>0</v>
      </c>
      <c r="H2117" s="332">
        <f>IF(ISBLANK(F2117),ROUND(SUMIF(Anlagenbewegungsdaten!B:B,A2117,Anlagenbewegungsdaten!D:D),2),ROUND(G2117*F2117%,2))</f>
        <v>0</v>
      </c>
      <c r="I2117" s="332">
        <f>ROUND((H2117-SUMIF(Anlagenbewegungsdaten!$B:$B,A2117,Anlagenbewegungsdaten!D:D)),3)</f>
        <v>0</v>
      </c>
      <c r="J2117" s="333" t="s">
        <v>5179</v>
      </c>
      <c r="K2117" s="333" t="s">
        <v>5193</v>
      </c>
      <c r="L2117" s="510">
        <v>15.52</v>
      </c>
      <c r="M2117" s="330">
        <f>ROUND(SUMIF(Anlagenbewegungsdaten_AV!B:B,A2117,Anlagenbewegungsdaten_AV!C:C),3)</f>
        <v>0</v>
      </c>
      <c r="N2117" s="328">
        <f>IF(ISBLANK(L2117),ROUND(SUMIF(Anlagenbewegungsdaten_AV!B:B,A2117,Anlagenbewegungsdaten_AV!D:D),2),ROUND(M2117*L2117%,2))</f>
        <v>0</v>
      </c>
      <c r="O2117" s="328">
        <f>ROUND(N2117-SUMIF(Anlagenbewegungsdaten_AV!B:B,A2117,Anlagenbewegungsdaten_AV!D:D),3)</f>
        <v>0</v>
      </c>
    </row>
    <row r="2118" spans="1:15" ht="15" customHeight="1" x14ac:dyDescent="0.25">
      <c r="A2118" s="273" t="s">
        <v>4447</v>
      </c>
      <c r="B2118" s="191" t="s">
        <v>2108</v>
      </c>
      <c r="C2118" s="191" t="s">
        <v>4046</v>
      </c>
      <c r="D2118" s="191" t="s">
        <v>4125</v>
      </c>
      <c r="E2118" s="191" t="s">
        <v>4093</v>
      </c>
      <c r="F2118" s="288">
        <v>19.37</v>
      </c>
      <c r="G2118" s="331">
        <f>ROUND(SUMIF(Anlagenbewegungsdaten!B:B,A2118,Anlagenbewegungsdaten!C:C),3)</f>
        <v>0</v>
      </c>
      <c r="H2118" s="332">
        <f>IF(ISBLANK(F2118),ROUND(SUMIF(Anlagenbewegungsdaten!B:B,A2118,Anlagenbewegungsdaten!D:D),2),ROUND(G2118*F2118%,2))</f>
        <v>0</v>
      </c>
      <c r="I2118" s="332">
        <f>ROUND((H2118-SUMIF(Anlagenbewegungsdaten!$B:$B,A2118,Anlagenbewegungsdaten!D:D)),3)</f>
        <v>0</v>
      </c>
      <c r="J2118" s="333" t="s">
        <v>5179</v>
      </c>
      <c r="K2118" s="333" t="s">
        <v>5193</v>
      </c>
      <c r="L2118" s="510">
        <v>15.5</v>
      </c>
      <c r="M2118" s="330">
        <f>ROUND(SUMIF(Anlagenbewegungsdaten_AV!B:B,A2118,Anlagenbewegungsdaten_AV!C:C),3)</f>
        <v>0</v>
      </c>
      <c r="N2118" s="328">
        <f>IF(ISBLANK(L2118),ROUND(SUMIF(Anlagenbewegungsdaten_AV!B:B,A2118,Anlagenbewegungsdaten_AV!D:D),2),ROUND(M2118*L2118%,2))</f>
        <v>0</v>
      </c>
      <c r="O2118" s="328">
        <f>ROUND(N2118-SUMIF(Anlagenbewegungsdaten_AV!B:B,A2118,Anlagenbewegungsdaten_AV!D:D),3)</f>
        <v>0</v>
      </c>
    </row>
    <row r="2119" spans="1:15" ht="15" customHeight="1" x14ac:dyDescent="0.25">
      <c r="A2119" s="261" t="s">
        <v>773</v>
      </c>
      <c r="B2119" s="172" t="s">
        <v>2108</v>
      </c>
      <c r="C2119" s="172" t="s">
        <v>4046</v>
      </c>
      <c r="D2119" s="172" t="s">
        <v>241</v>
      </c>
      <c r="E2119" s="172" t="s">
        <v>2483</v>
      </c>
      <c r="F2119" s="287">
        <v>17.46</v>
      </c>
      <c r="G2119" s="331">
        <f>ROUND(SUMIF(Anlagenbewegungsdaten!B:B,A2119,Anlagenbewegungsdaten!C:C),3)</f>
        <v>0</v>
      </c>
      <c r="H2119" s="332">
        <f>IF(ISBLANK(F2119),ROUND(SUMIF(Anlagenbewegungsdaten!B:B,A2119,Anlagenbewegungsdaten!D:D),2),ROUND(G2119*F2119%,2))</f>
        <v>0</v>
      </c>
      <c r="I2119" s="332">
        <f>ROUND((H2119-SUMIF(Anlagenbewegungsdaten!$B:$B,A2119,Anlagenbewegungsdaten!D:D)),3)</f>
        <v>0</v>
      </c>
      <c r="J2119" s="333" t="s">
        <v>5179</v>
      </c>
      <c r="K2119" s="333" t="s">
        <v>5193</v>
      </c>
      <c r="L2119" s="510">
        <v>13.97</v>
      </c>
      <c r="M2119" s="330">
        <f>ROUND(SUMIF(Anlagenbewegungsdaten_AV!B:B,A2119,Anlagenbewegungsdaten_AV!C:C),3)</f>
        <v>0</v>
      </c>
      <c r="N2119" s="328">
        <f>IF(ISBLANK(L2119),ROUND(SUMIF(Anlagenbewegungsdaten_AV!B:B,A2119,Anlagenbewegungsdaten_AV!D:D),2),ROUND(M2119*L2119%,2))</f>
        <v>0</v>
      </c>
      <c r="O2119" s="328">
        <f>ROUND(N2119-SUMIF(Anlagenbewegungsdaten_AV!B:B,A2119,Anlagenbewegungsdaten_AV!D:D),3)</f>
        <v>0</v>
      </c>
    </row>
    <row r="2120" spans="1:15" ht="15" customHeight="1" x14ac:dyDescent="0.25">
      <c r="A2120" s="261" t="s">
        <v>774</v>
      </c>
      <c r="B2120" s="172" t="s">
        <v>2108</v>
      </c>
      <c r="C2120" s="172" t="s">
        <v>4046</v>
      </c>
      <c r="D2120" s="172" t="s">
        <v>2015</v>
      </c>
      <c r="E2120" s="172" t="s">
        <v>2486</v>
      </c>
      <c r="F2120" s="287">
        <v>19.46</v>
      </c>
      <c r="G2120" s="331">
        <f>ROUND(SUMIF(Anlagenbewegungsdaten!B:B,A2120,Anlagenbewegungsdaten!C:C),3)</f>
        <v>0</v>
      </c>
      <c r="H2120" s="332">
        <f>IF(ISBLANK(F2120),ROUND(SUMIF(Anlagenbewegungsdaten!B:B,A2120,Anlagenbewegungsdaten!D:D),2),ROUND(G2120*F2120%,2))</f>
        <v>0</v>
      </c>
      <c r="I2120" s="332">
        <f>ROUND((H2120-SUMIF(Anlagenbewegungsdaten!$B:$B,A2120,Anlagenbewegungsdaten!D:D)),3)</f>
        <v>0</v>
      </c>
      <c r="J2120" s="333" t="s">
        <v>5179</v>
      </c>
      <c r="K2120" s="333" t="s">
        <v>5193</v>
      </c>
      <c r="L2120" s="510">
        <v>15.57</v>
      </c>
      <c r="M2120" s="330">
        <f>ROUND(SUMIF(Anlagenbewegungsdaten_AV!B:B,A2120,Anlagenbewegungsdaten_AV!C:C),3)</f>
        <v>0</v>
      </c>
      <c r="N2120" s="328">
        <f>IF(ISBLANK(L2120),ROUND(SUMIF(Anlagenbewegungsdaten_AV!B:B,A2120,Anlagenbewegungsdaten_AV!D:D),2),ROUND(M2120*L2120%,2))</f>
        <v>0</v>
      </c>
      <c r="O2120" s="328">
        <f>ROUND(N2120-SUMIF(Anlagenbewegungsdaten_AV!B:B,A2120,Anlagenbewegungsdaten_AV!D:D),3)</f>
        <v>0</v>
      </c>
    </row>
    <row r="2121" spans="1:15" ht="15" customHeight="1" x14ac:dyDescent="0.25">
      <c r="A2121" s="261" t="s">
        <v>775</v>
      </c>
      <c r="B2121" s="172" t="s">
        <v>2108</v>
      </c>
      <c r="C2121" s="172" t="s">
        <v>4046</v>
      </c>
      <c r="D2121" s="182" t="s">
        <v>243</v>
      </c>
      <c r="E2121" s="172" t="s">
        <v>1560</v>
      </c>
      <c r="F2121" s="287">
        <v>20.46</v>
      </c>
      <c r="G2121" s="331">
        <f>ROUND(SUMIF(Anlagenbewegungsdaten!B:B,A2121,Anlagenbewegungsdaten!C:C),3)</f>
        <v>0</v>
      </c>
      <c r="H2121" s="332">
        <f>IF(ISBLANK(F2121),ROUND(SUMIF(Anlagenbewegungsdaten!B:B,A2121,Anlagenbewegungsdaten!D:D),2),ROUND(G2121*F2121%,2))</f>
        <v>0</v>
      </c>
      <c r="I2121" s="332">
        <f>ROUND((H2121-SUMIF(Anlagenbewegungsdaten!$B:$B,A2121,Anlagenbewegungsdaten!D:D)),3)</f>
        <v>0</v>
      </c>
      <c r="J2121" s="333" t="s">
        <v>5179</v>
      </c>
      <c r="K2121" s="333" t="s">
        <v>5193</v>
      </c>
      <c r="L2121" s="510">
        <v>16.37</v>
      </c>
      <c r="M2121" s="330">
        <f>ROUND(SUMIF(Anlagenbewegungsdaten_AV!B:B,A2121,Anlagenbewegungsdaten_AV!C:C),3)</f>
        <v>0</v>
      </c>
      <c r="N2121" s="328">
        <f>IF(ISBLANK(L2121),ROUND(SUMIF(Anlagenbewegungsdaten_AV!B:B,A2121,Anlagenbewegungsdaten_AV!D:D),2),ROUND(M2121*L2121%,2))</f>
        <v>0</v>
      </c>
      <c r="O2121" s="328">
        <f>ROUND(N2121-SUMIF(Anlagenbewegungsdaten_AV!B:B,A2121,Anlagenbewegungsdaten_AV!D:D),3)</f>
        <v>0</v>
      </c>
    </row>
    <row r="2122" spans="1:15" ht="15" customHeight="1" x14ac:dyDescent="0.25">
      <c r="A2122" s="261" t="s">
        <v>776</v>
      </c>
      <c r="B2122" s="172" t="s">
        <v>2108</v>
      </c>
      <c r="C2122" s="172" t="s">
        <v>4046</v>
      </c>
      <c r="D2122" s="172" t="s">
        <v>245</v>
      </c>
      <c r="E2122" s="172" t="s">
        <v>1563</v>
      </c>
      <c r="F2122" s="287">
        <v>20.46</v>
      </c>
      <c r="G2122" s="331">
        <f>ROUND(SUMIF(Anlagenbewegungsdaten!B:B,A2122,Anlagenbewegungsdaten!C:C),3)</f>
        <v>0</v>
      </c>
      <c r="H2122" s="332">
        <f>IF(ISBLANK(F2122),ROUND(SUMIF(Anlagenbewegungsdaten!B:B,A2122,Anlagenbewegungsdaten!D:D),2),ROUND(G2122*F2122%,2))</f>
        <v>0</v>
      </c>
      <c r="I2122" s="332">
        <f>ROUND((H2122-SUMIF(Anlagenbewegungsdaten!$B:$B,A2122,Anlagenbewegungsdaten!D:D)),3)</f>
        <v>0</v>
      </c>
      <c r="J2122" s="333" t="s">
        <v>5179</v>
      </c>
      <c r="K2122" s="333" t="s">
        <v>5193</v>
      </c>
      <c r="L2122" s="510">
        <v>16.37</v>
      </c>
      <c r="M2122" s="330">
        <f>ROUND(SUMIF(Anlagenbewegungsdaten_AV!B:B,A2122,Anlagenbewegungsdaten_AV!C:C),3)</f>
        <v>0</v>
      </c>
      <c r="N2122" s="328">
        <f>IF(ISBLANK(L2122),ROUND(SUMIF(Anlagenbewegungsdaten_AV!B:B,A2122,Anlagenbewegungsdaten_AV!D:D),2),ROUND(M2122*L2122%,2))</f>
        <v>0</v>
      </c>
      <c r="O2122" s="328">
        <f>ROUND(N2122-SUMIF(Anlagenbewegungsdaten_AV!B:B,A2122,Anlagenbewegungsdaten_AV!D:D),3)</f>
        <v>0</v>
      </c>
    </row>
    <row r="2123" spans="1:15" ht="15" customHeight="1" x14ac:dyDescent="0.25">
      <c r="A2123" s="261" t="s">
        <v>2928</v>
      </c>
      <c r="B2123" s="172" t="s">
        <v>2108</v>
      </c>
      <c r="C2123" s="172" t="s">
        <v>4046</v>
      </c>
      <c r="D2123" s="172" t="s">
        <v>2610</v>
      </c>
      <c r="E2123" s="172" t="s">
        <v>2576</v>
      </c>
      <c r="F2123" s="287">
        <v>20.43</v>
      </c>
      <c r="G2123" s="331">
        <f>ROUND(SUMIF(Anlagenbewegungsdaten!B:B,A2123,Anlagenbewegungsdaten!C:C),3)</f>
        <v>0</v>
      </c>
      <c r="H2123" s="332">
        <f>IF(ISBLANK(F2123),ROUND(SUMIF(Anlagenbewegungsdaten!B:B,A2123,Anlagenbewegungsdaten!D:D),2),ROUND(G2123*F2123%,2))</f>
        <v>0</v>
      </c>
      <c r="I2123" s="332">
        <f>ROUND((H2123-SUMIF(Anlagenbewegungsdaten!$B:$B,A2123,Anlagenbewegungsdaten!D:D)),3)</f>
        <v>0</v>
      </c>
      <c r="J2123" s="333" t="s">
        <v>5179</v>
      </c>
      <c r="K2123" s="333" t="s">
        <v>5193</v>
      </c>
      <c r="L2123" s="510">
        <v>16.34</v>
      </c>
      <c r="M2123" s="330">
        <f>ROUND(SUMIF(Anlagenbewegungsdaten_AV!B:B,A2123,Anlagenbewegungsdaten_AV!C:C),3)</f>
        <v>0</v>
      </c>
      <c r="N2123" s="328">
        <f>IF(ISBLANK(L2123),ROUND(SUMIF(Anlagenbewegungsdaten_AV!B:B,A2123,Anlagenbewegungsdaten_AV!D:D),2),ROUND(M2123*L2123%,2))</f>
        <v>0</v>
      </c>
      <c r="O2123" s="328">
        <f>ROUND(N2123-SUMIF(Anlagenbewegungsdaten_AV!B:B,A2123,Anlagenbewegungsdaten_AV!D:D),3)</f>
        <v>0</v>
      </c>
    </row>
    <row r="2124" spans="1:15" ht="15" customHeight="1" x14ac:dyDescent="0.25">
      <c r="A2124" s="261" t="s">
        <v>3672</v>
      </c>
      <c r="B2124" s="172" t="s">
        <v>2108</v>
      </c>
      <c r="C2124" s="172" t="s">
        <v>4046</v>
      </c>
      <c r="D2124" s="172" t="s">
        <v>3354</v>
      </c>
      <c r="E2124" s="172" t="s">
        <v>3320</v>
      </c>
      <c r="F2124" s="287">
        <v>20.399999999999999</v>
      </c>
      <c r="G2124" s="331">
        <f>ROUND(SUMIF(Anlagenbewegungsdaten!B:B,A2124,Anlagenbewegungsdaten!C:C),3)</f>
        <v>0</v>
      </c>
      <c r="H2124" s="332">
        <f>IF(ISBLANK(F2124),ROUND(SUMIF(Anlagenbewegungsdaten!B:B,A2124,Anlagenbewegungsdaten!D:D),2),ROUND(G2124*F2124%,2))</f>
        <v>0</v>
      </c>
      <c r="I2124" s="332">
        <f>ROUND((H2124-SUMIF(Anlagenbewegungsdaten!$B:$B,A2124,Anlagenbewegungsdaten!D:D)),3)</f>
        <v>0</v>
      </c>
      <c r="J2124" s="333" t="s">
        <v>5179</v>
      </c>
      <c r="K2124" s="333" t="s">
        <v>5193</v>
      </c>
      <c r="L2124" s="510">
        <v>16.32</v>
      </c>
      <c r="M2124" s="330">
        <f>ROUND(SUMIF(Anlagenbewegungsdaten_AV!B:B,A2124,Anlagenbewegungsdaten_AV!C:C),3)</f>
        <v>0</v>
      </c>
      <c r="N2124" s="328">
        <f>IF(ISBLANK(L2124),ROUND(SUMIF(Anlagenbewegungsdaten_AV!B:B,A2124,Anlagenbewegungsdaten_AV!D:D),2),ROUND(M2124*L2124%,2))</f>
        <v>0</v>
      </c>
      <c r="O2124" s="328">
        <f>ROUND(N2124-SUMIF(Anlagenbewegungsdaten_AV!B:B,A2124,Anlagenbewegungsdaten_AV!D:D),3)</f>
        <v>0</v>
      </c>
    </row>
    <row r="2125" spans="1:15" ht="15" customHeight="1" x14ac:dyDescent="0.25">
      <c r="A2125" s="273" t="s">
        <v>4448</v>
      </c>
      <c r="B2125" s="191" t="s">
        <v>2108</v>
      </c>
      <c r="C2125" s="191" t="s">
        <v>4046</v>
      </c>
      <c r="D2125" s="191" t="s">
        <v>4127</v>
      </c>
      <c r="E2125" s="191" t="s">
        <v>4093</v>
      </c>
      <c r="F2125" s="288">
        <v>20.37</v>
      </c>
      <c r="G2125" s="331">
        <f>ROUND(SUMIF(Anlagenbewegungsdaten!B:B,A2125,Anlagenbewegungsdaten!C:C),3)</f>
        <v>0</v>
      </c>
      <c r="H2125" s="332">
        <f>IF(ISBLANK(F2125),ROUND(SUMIF(Anlagenbewegungsdaten!B:B,A2125,Anlagenbewegungsdaten!D:D),2),ROUND(G2125*F2125%,2))</f>
        <v>0</v>
      </c>
      <c r="I2125" s="332">
        <f>ROUND((H2125-SUMIF(Anlagenbewegungsdaten!$B:$B,A2125,Anlagenbewegungsdaten!D:D)),3)</f>
        <v>0</v>
      </c>
      <c r="J2125" s="333" t="s">
        <v>5179</v>
      </c>
      <c r="K2125" s="333" t="s">
        <v>5193</v>
      </c>
      <c r="L2125" s="510">
        <v>16.3</v>
      </c>
      <c r="M2125" s="330">
        <f>ROUND(SUMIF(Anlagenbewegungsdaten_AV!B:B,A2125,Anlagenbewegungsdaten_AV!C:C),3)</f>
        <v>0</v>
      </c>
      <c r="N2125" s="328">
        <f>IF(ISBLANK(L2125),ROUND(SUMIF(Anlagenbewegungsdaten_AV!B:B,A2125,Anlagenbewegungsdaten_AV!D:D),2),ROUND(M2125*L2125%,2))</f>
        <v>0</v>
      </c>
      <c r="O2125" s="328">
        <f>ROUND(N2125-SUMIF(Anlagenbewegungsdaten_AV!B:B,A2125,Anlagenbewegungsdaten_AV!D:D),3)</f>
        <v>0</v>
      </c>
    </row>
    <row r="2126" spans="1:15" ht="15" customHeight="1" x14ac:dyDescent="0.25">
      <c r="A2126" s="261" t="s">
        <v>777</v>
      </c>
      <c r="B2126" s="172" t="s">
        <v>2108</v>
      </c>
      <c r="C2126" s="172" t="s">
        <v>4046</v>
      </c>
      <c r="D2126" s="172" t="s">
        <v>247</v>
      </c>
      <c r="E2126" s="172" t="s">
        <v>2483</v>
      </c>
      <c r="F2126" s="287">
        <v>17.46</v>
      </c>
      <c r="G2126" s="331">
        <f>ROUND(SUMIF(Anlagenbewegungsdaten!B:B,A2126,Anlagenbewegungsdaten!C:C),3)</f>
        <v>0</v>
      </c>
      <c r="H2126" s="332">
        <f>IF(ISBLANK(F2126),ROUND(SUMIF(Anlagenbewegungsdaten!B:B,A2126,Anlagenbewegungsdaten!D:D),2),ROUND(G2126*F2126%,2))</f>
        <v>0</v>
      </c>
      <c r="I2126" s="332">
        <f>ROUND((H2126-SUMIF(Anlagenbewegungsdaten!$B:$B,A2126,Anlagenbewegungsdaten!D:D)),3)</f>
        <v>0</v>
      </c>
      <c r="J2126" s="333" t="s">
        <v>5179</v>
      </c>
      <c r="K2126" s="333" t="s">
        <v>5193</v>
      </c>
      <c r="L2126" s="510">
        <v>13.97</v>
      </c>
      <c r="M2126" s="330">
        <f>ROUND(SUMIF(Anlagenbewegungsdaten_AV!B:B,A2126,Anlagenbewegungsdaten_AV!C:C),3)</f>
        <v>0</v>
      </c>
      <c r="N2126" s="328">
        <f>IF(ISBLANK(L2126),ROUND(SUMIF(Anlagenbewegungsdaten_AV!B:B,A2126,Anlagenbewegungsdaten_AV!D:D),2),ROUND(M2126*L2126%,2))</f>
        <v>0</v>
      </c>
      <c r="O2126" s="328">
        <f>ROUND(N2126-SUMIF(Anlagenbewegungsdaten_AV!B:B,A2126,Anlagenbewegungsdaten_AV!D:D),3)</f>
        <v>0</v>
      </c>
    </row>
    <row r="2127" spans="1:15" ht="15" customHeight="1" x14ac:dyDescent="0.25">
      <c r="A2127" s="261" t="s">
        <v>778</v>
      </c>
      <c r="B2127" s="172" t="s">
        <v>2108</v>
      </c>
      <c r="C2127" s="172" t="s">
        <v>4046</v>
      </c>
      <c r="D2127" s="172" t="s">
        <v>2020</v>
      </c>
      <c r="E2127" s="172" t="s">
        <v>2486</v>
      </c>
      <c r="F2127" s="287">
        <v>19.46</v>
      </c>
      <c r="G2127" s="331">
        <f>ROUND(SUMIF(Anlagenbewegungsdaten!B:B,A2127,Anlagenbewegungsdaten!C:C),3)</f>
        <v>0</v>
      </c>
      <c r="H2127" s="332">
        <f>IF(ISBLANK(F2127),ROUND(SUMIF(Anlagenbewegungsdaten!B:B,A2127,Anlagenbewegungsdaten!D:D),2),ROUND(G2127*F2127%,2))</f>
        <v>0</v>
      </c>
      <c r="I2127" s="332">
        <f>ROUND((H2127-SUMIF(Anlagenbewegungsdaten!$B:$B,A2127,Anlagenbewegungsdaten!D:D)),3)</f>
        <v>0</v>
      </c>
      <c r="J2127" s="333" t="s">
        <v>5179</v>
      </c>
      <c r="K2127" s="333" t="s">
        <v>5193</v>
      </c>
      <c r="L2127" s="510">
        <v>15.57</v>
      </c>
      <c r="M2127" s="330">
        <f>ROUND(SUMIF(Anlagenbewegungsdaten_AV!B:B,A2127,Anlagenbewegungsdaten_AV!C:C),3)</f>
        <v>0</v>
      </c>
      <c r="N2127" s="328">
        <f>IF(ISBLANK(L2127),ROUND(SUMIF(Anlagenbewegungsdaten_AV!B:B,A2127,Anlagenbewegungsdaten_AV!D:D),2),ROUND(M2127*L2127%,2))</f>
        <v>0</v>
      </c>
      <c r="O2127" s="328">
        <f>ROUND(N2127-SUMIF(Anlagenbewegungsdaten_AV!B:B,A2127,Anlagenbewegungsdaten_AV!D:D),3)</f>
        <v>0</v>
      </c>
    </row>
    <row r="2128" spans="1:15" ht="15" customHeight="1" x14ac:dyDescent="0.25">
      <c r="A2128" s="261" t="s">
        <v>779</v>
      </c>
      <c r="B2128" s="172" t="s">
        <v>2108</v>
      </c>
      <c r="C2128" s="172" t="s">
        <v>4046</v>
      </c>
      <c r="D2128" s="172" t="s">
        <v>249</v>
      </c>
      <c r="E2128" s="172" t="s">
        <v>1560</v>
      </c>
      <c r="F2128" s="287">
        <v>20.46</v>
      </c>
      <c r="G2128" s="331">
        <f>ROUND(SUMIF(Anlagenbewegungsdaten!B:B,A2128,Anlagenbewegungsdaten!C:C),3)</f>
        <v>0</v>
      </c>
      <c r="H2128" s="332">
        <f>IF(ISBLANK(F2128),ROUND(SUMIF(Anlagenbewegungsdaten!B:B,A2128,Anlagenbewegungsdaten!D:D),2),ROUND(G2128*F2128%,2))</f>
        <v>0</v>
      </c>
      <c r="I2128" s="332">
        <f>ROUND((H2128-SUMIF(Anlagenbewegungsdaten!$B:$B,A2128,Anlagenbewegungsdaten!D:D)),3)</f>
        <v>0</v>
      </c>
      <c r="J2128" s="333" t="s">
        <v>5179</v>
      </c>
      <c r="K2128" s="333" t="s">
        <v>5193</v>
      </c>
      <c r="L2128" s="510">
        <v>16.37</v>
      </c>
      <c r="M2128" s="330">
        <f>ROUND(SUMIF(Anlagenbewegungsdaten_AV!B:B,A2128,Anlagenbewegungsdaten_AV!C:C),3)</f>
        <v>0</v>
      </c>
      <c r="N2128" s="328">
        <f>IF(ISBLANK(L2128),ROUND(SUMIF(Anlagenbewegungsdaten_AV!B:B,A2128,Anlagenbewegungsdaten_AV!D:D),2),ROUND(M2128*L2128%,2))</f>
        <v>0</v>
      </c>
      <c r="O2128" s="328">
        <f>ROUND(N2128-SUMIF(Anlagenbewegungsdaten_AV!B:B,A2128,Anlagenbewegungsdaten_AV!D:D),3)</f>
        <v>0</v>
      </c>
    </row>
    <row r="2129" spans="1:15" ht="15" customHeight="1" x14ac:dyDescent="0.25">
      <c r="A2129" s="261" t="s">
        <v>780</v>
      </c>
      <c r="B2129" s="172" t="s">
        <v>2108</v>
      </c>
      <c r="C2129" s="172" t="s">
        <v>4046</v>
      </c>
      <c r="D2129" s="172" t="s">
        <v>2023</v>
      </c>
      <c r="E2129" s="172" t="s">
        <v>1563</v>
      </c>
      <c r="F2129" s="287">
        <v>20.46</v>
      </c>
      <c r="G2129" s="331">
        <f>ROUND(SUMIF(Anlagenbewegungsdaten!B:B,A2129,Anlagenbewegungsdaten!C:C),3)</f>
        <v>0</v>
      </c>
      <c r="H2129" s="332">
        <f>IF(ISBLANK(F2129),ROUND(SUMIF(Anlagenbewegungsdaten!B:B,A2129,Anlagenbewegungsdaten!D:D),2),ROUND(G2129*F2129%,2))</f>
        <v>0</v>
      </c>
      <c r="I2129" s="332">
        <f>ROUND((H2129-SUMIF(Anlagenbewegungsdaten!$B:$B,A2129,Anlagenbewegungsdaten!D:D)),3)</f>
        <v>0</v>
      </c>
      <c r="J2129" s="333" t="s">
        <v>5179</v>
      </c>
      <c r="K2129" s="333" t="s">
        <v>5193</v>
      </c>
      <c r="L2129" s="510">
        <v>16.37</v>
      </c>
      <c r="M2129" s="330">
        <f>ROUND(SUMIF(Anlagenbewegungsdaten_AV!B:B,A2129,Anlagenbewegungsdaten_AV!C:C),3)</f>
        <v>0</v>
      </c>
      <c r="N2129" s="328">
        <f>IF(ISBLANK(L2129),ROUND(SUMIF(Anlagenbewegungsdaten_AV!B:B,A2129,Anlagenbewegungsdaten_AV!D:D),2),ROUND(M2129*L2129%,2))</f>
        <v>0</v>
      </c>
      <c r="O2129" s="328">
        <f>ROUND(N2129-SUMIF(Anlagenbewegungsdaten_AV!B:B,A2129,Anlagenbewegungsdaten_AV!D:D),3)</f>
        <v>0</v>
      </c>
    </row>
    <row r="2130" spans="1:15" ht="15" customHeight="1" x14ac:dyDescent="0.25">
      <c r="A2130" s="261" t="s">
        <v>2929</v>
      </c>
      <c r="B2130" s="172" t="s">
        <v>2108</v>
      </c>
      <c r="C2130" s="172" t="s">
        <v>4046</v>
      </c>
      <c r="D2130" s="172" t="s">
        <v>2743</v>
      </c>
      <c r="E2130" s="172" t="s">
        <v>2576</v>
      </c>
      <c r="F2130" s="287">
        <v>20.43</v>
      </c>
      <c r="G2130" s="331">
        <f>ROUND(SUMIF(Anlagenbewegungsdaten!B:B,A2130,Anlagenbewegungsdaten!C:C),3)</f>
        <v>0</v>
      </c>
      <c r="H2130" s="332">
        <f>IF(ISBLANK(F2130),ROUND(SUMIF(Anlagenbewegungsdaten!B:B,A2130,Anlagenbewegungsdaten!D:D),2),ROUND(G2130*F2130%,2))</f>
        <v>0</v>
      </c>
      <c r="I2130" s="332">
        <f>ROUND((H2130-SUMIF(Anlagenbewegungsdaten!$B:$B,A2130,Anlagenbewegungsdaten!D:D)),3)</f>
        <v>0</v>
      </c>
      <c r="J2130" s="333" t="s">
        <v>5179</v>
      </c>
      <c r="K2130" s="333" t="s">
        <v>5193</v>
      </c>
      <c r="L2130" s="510">
        <v>16.34</v>
      </c>
      <c r="M2130" s="330">
        <f>ROUND(SUMIF(Anlagenbewegungsdaten_AV!B:B,A2130,Anlagenbewegungsdaten_AV!C:C),3)</f>
        <v>0</v>
      </c>
      <c r="N2130" s="328">
        <f>IF(ISBLANK(L2130),ROUND(SUMIF(Anlagenbewegungsdaten_AV!B:B,A2130,Anlagenbewegungsdaten_AV!D:D),2),ROUND(M2130*L2130%,2))</f>
        <v>0</v>
      </c>
      <c r="O2130" s="328">
        <f>ROUND(N2130-SUMIF(Anlagenbewegungsdaten_AV!B:B,A2130,Anlagenbewegungsdaten_AV!D:D),3)</f>
        <v>0</v>
      </c>
    </row>
    <row r="2131" spans="1:15" ht="15" customHeight="1" x14ac:dyDescent="0.25">
      <c r="A2131" s="261" t="s">
        <v>3673</v>
      </c>
      <c r="B2131" s="172" t="s">
        <v>2108</v>
      </c>
      <c r="C2131" s="172" t="s">
        <v>4046</v>
      </c>
      <c r="D2131" s="172" t="s">
        <v>3487</v>
      </c>
      <c r="E2131" s="172" t="s">
        <v>3320</v>
      </c>
      <c r="F2131" s="287">
        <v>20.399999999999999</v>
      </c>
      <c r="G2131" s="331">
        <f>ROUND(SUMIF(Anlagenbewegungsdaten!B:B,A2131,Anlagenbewegungsdaten!C:C),3)</f>
        <v>0</v>
      </c>
      <c r="H2131" s="332">
        <f>IF(ISBLANK(F2131),ROUND(SUMIF(Anlagenbewegungsdaten!B:B,A2131,Anlagenbewegungsdaten!D:D),2),ROUND(G2131*F2131%,2))</f>
        <v>0</v>
      </c>
      <c r="I2131" s="332">
        <f>ROUND((H2131-SUMIF(Anlagenbewegungsdaten!$B:$B,A2131,Anlagenbewegungsdaten!D:D)),3)</f>
        <v>0</v>
      </c>
      <c r="J2131" s="333" t="s">
        <v>5179</v>
      </c>
      <c r="K2131" s="333" t="s">
        <v>5193</v>
      </c>
      <c r="L2131" s="510">
        <v>16.32</v>
      </c>
      <c r="M2131" s="330">
        <f>ROUND(SUMIF(Anlagenbewegungsdaten_AV!B:B,A2131,Anlagenbewegungsdaten_AV!C:C),3)</f>
        <v>0</v>
      </c>
      <c r="N2131" s="328">
        <f>IF(ISBLANK(L2131),ROUND(SUMIF(Anlagenbewegungsdaten_AV!B:B,A2131,Anlagenbewegungsdaten_AV!D:D),2),ROUND(M2131*L2131%,2))</f>
        <v>0</v>
      </c>
      <c r="O2131" s="328">
        <f>ROUND(N2131-SUMIF(Anlagenbewegungsdaten_AV!B:B,A2131,Anlagenbewegungsdaten_AV!D:D),3)</f>
        <v>0</v>
      </c>
    </row>
    <row r="2132" spans="1:15" ht="15" customHeight="1" x14ac:dyDescent="0.25">
      <c r="A2132" s="273" t="s">
        <v>4449</v>
      </c>
      <c r="B2132" s="191" t="s">
        <v>2108</v>
      </c>
      <c r="C2132" s="191" t="s">
        <v>4046</v>
      </c>
      <c r="D2132" s="191" t="s">
        <v>4261</v>
      </c>
      <c r="E2132" s="191" t="s">
        <v>4093</v>
      </c>
      <c r="F2132" s="288">
        <v>20.37</v>
      </c>
      <c r="G2132" s="331">
        <f>ROUND(SUMIF(Anlagenbewegungsdaten!B:B,A2132,Anlagenbewegungsdaten!C:C),3)</f>
        <v>0</v>
      </c>
      <c r="H2132" s="332">
        <f>IF(ISBLANK(F2132),ROUND(SUMIF(Anlagenbewegungsdaten!B:B,A2132,Anlagenbewegungsdaten!D:D),2),ROUND(G2132*F2132%,2))</f>
        <v>0</v>
      </c>
      <c r="I2132" s="332">
        <f>ROUND((H2132-SUMIF(Anlagenbewegungsdaten!$B:$B,A2132,Anlagenbewegungsdaten!D:D)),3)</f>
        <v>0</v>
      </c>
      <c r="J2132" s="333" t="s">
        <v>5179</v>
      </c>
      <c r="K2132" s="333" t="s">
        <v>5193</v>
      </c>
      <c r="L2132" s="510">
        <v>16.3</v>
      </c>
      <c r="M2132" s="330">
        <f>ROUND(SUMIF(Anlagenbewegungsdaten_AV!B:B,A2132,Anlagenbewegungsdaten_AV!C:C),3)</f>
        <v>0</v>
      </c>
      <c r="N2132" s="328">
        <f>IF(ISBLANK(L2132),ROUND(SUMIF(Anlagenbewegungsdaten_AV!B:B,A2132,Anlagenbewegungsdaten_AV!D:D),2),ROUND(M2132*L2132%,2))</f>
        <v>0</v>
      </c>
      <c r="O2132" s="328">
        <f>ROUND(N2132-SUMIF(Anlagenbewegungsdaten_AV!B:B,A2132,Anlagenbewegungsdaten_AV!D:D),3)</f>
        <v>0</v>
      </c>
    </row>
    <row r="2133" spans="1:15" ht="15" customHeight="1" x14ac:dyDescent="0.25">
      <c r="A2133" s="261" t="s">
        <v>781</v>
      </c>
      <c r="B2133" s="172" t="s">
        <v>2108</v>
      </c>
      <c r="C2133" s="172" t="s">
        <v>4046</v>
      </c>
      <c r="D2133" s="172" t="s">
        <v>253</v>
      </c>
      <c r="E2133" s="172" t="s">
        <v>2483</v>
      </c>
      <c r="F2133" s="287">
        <v>18.46</v>
      </c>
      <c r="G2133" s="331">
        <f>ROUND(SUMIF(Anlagenbewegungsdaten!B:B,A2133,Anlagenbewegungsdaten!C:C),3)</f>
        <v>0</v>
      </c>
      <c r="H2133" s="332">
        <f>IF(ISBLANK(F2133),ROUND(SUMIF(Anlagenbewegungsdaten!B:B,A2133,Anlagenbewegungsdaten!D:D),2),ROUND(G2133*F2133%,2))</f>
        <v>0</v>
      </c>
      <c r="I2133" s="332">
        <f>ROUND((H2133-SUMIF(Anlagenbewegungsdaten!$B:$B,A2133,Anlagenbewegungsdaten!D:D)),3)</f>
        <v>0</v>
      </c>
      <c r="J2133" s="333" t="s">
        <v>5179</v>
      </c>
      <c r="K2133" s="333" t="s">
        <v>5193</v>
      </c>
      <c r="L2133" s="510">
        <v>14.77</v>
      </c>
      <c r="M2133" s="330">
        <f>ROUND(SUMIF(Anlagenbewegungsdaten_AV!B:B,A2133,Anlagenbewegungsdaten_AV!C:C),3)</f>
        <v>0</v>
      </c>
      <c r="N2133" s="328">
        <f>IF(ISBLANK(L2133),ROUND(SUMIF(Anlagenbewegungsdaten_AV!B:B,A2133,Anlagenbewegungsdaten_AV!D:D),2),ROUND(M2133*L2133%,2))</f>
        <v>0</v>
      </c>
      <c r="O2133" s="328">
        <f>ROUND(N2133-SUMIF(Anlagenbewegungsdaten_AV!B:B,A2133,Anlagenbewegungsdaten_AV!D:D),3)</f>
        <v>0</v>
      </c>
    </row>
    <row r="2134" spans="1:15" ht="15" customHeight="1" x14ac:dyDescent="0.25">
      <c r="A2134" s="261" t="s">
        <v>782</v>
      </c>
      <c r="B2134" s="172" t="s">
        <v>2108</v>
      </c>
      <c r="C2134" s="172" t="s">
        <v>4046</v>
      </c>
      <c r="D2134" s="172" t="s">
        <v>1807</v>
      </c>
      <c r="E2134" s="172" t="s">
        <v>2486</v>
      </c>
      <c r="F2134" s="287">
        <v>20.46</v>
      </c>
      <c r="G2134" s="331">
        <f>ROUND(SUMIF(Anlagenbewegungsdaten!B:B,A2134,Anlagenbewegungsdaten!C:C),3)</f>
        <v>0</v>
      </c>
      <c r="H2134" s="332">
        <f>IF(ISBLANK(F2134),ROUND(SUMIF(Anlagenbewegungsdaten!B:B,A2134,Anlagenbewegungsdaten!D:D),2),ROUND(G2134*F2134%,2))</f>
        <v>0</v>
      </c>
      <c r="I2134" s="332">
        <f>ROUND((H2134-SUMIF(Anlagenbewegungsdaten!$B:$B,A2134,Anlagenbewegungsdaten!D:D)),3)</f>
        <v>0</v>
      </c>
      <c r="J2134" s="333" t="s">
        <v>5179</v>
      </c>
      <c r="K2134" s="333" t="s">
        <v>5193</v>
      </c>
      <c r="L2134" s="510">
        <v>16.37</v>
      </c>
      <c r="M2134" s="330">
        <f>ROUND(SUMIF(Anlagenbewegungsdaten_AV!B:B,A2134,Anlagenbewegungsdaten_AV!C:C),3)</f>
        <v>0</v>
      </c>
      <c r="N2134" s="328">
        <f>IF(ISBLANK(L2134),ROUND(SUMIF(Anlagenbewegungsdaten_AV!B:B,A2134,Anlagenbewegungsdaten_AV!D:D),2),ROUND(M2134*L2134%,2))</f>
        <v>0</v>
      </c>
      <c r="O2134" s="328">
        <f>ROUND(N2134-SUMIF(Anlagenbewegungsdaten_AV!B:B,A2134,Anlagenbewegungsdaten_AV!D:D),3)</f>
        <v>0</v>
      </c>
    </row>
    <row r="2135" spans="1:15" ht="15" customHeight="1" x14ac:dyDescent="0.25">
      <c r="A2135" s="261" t="s">
        <v>783</v>
      </c>
      <c r="B2135" s="172" t="s">
        <v>2108</v>
      </c>
      <c r="C2135" s="172" t="s">
        <v>4046</v>
      </c>
      <c r="D2135" s="182" t="s">
        <v>255</v>
      </c>
      <c r="E2135" s="172" t="s">
        <v>1560</v>
      </c>
      <c r="F2135" s="287">
        <v>21.46</v>
      </c>
      <c r="G2135" s="331">
        <f>ROUND(SUMIF(Anlagenbewegungsdaten!B:B,A2135,Anlagenbewegungsdaten!C:C),3)</f>
        <v>0</v>
      </c>
      <c r="H2135" s="332">
        <f>IF(ISBLANK(F2135),ROUND(SUMIF(Anlagenbewegungsdaten!B:B,A2135,Anlagenbewegungsdaten!D:D),2),ROUND(G2135*F2135%,2))</f>
        <v>0</v>
      </c>
      <c r="I2135" s="332">
        <f>ROUND((H2135-SUMIF(Anlagenbewegungsdaten!$B:$B,A2135,Anlagenbewegungsdaten!D:D)),3)</f>
        <v>0</v>
      </c>
      <c r="J2135" s="333" t="s">
        <v>5179</v>
      </c>
      <c r="K2135" s="333" t="s">
        <v>5193</v>
      </c>
      <c r="L2135" s="510">
        <v>17.170000000000002</v>
      </c>
      <c r="M2135" s="330">
        <f>ROUND(SUMIF(Anlagenbewegungsdaten_AV!B:B,A2135,Anlagenbewegungsdaten_AV!C:C),3)</f>
        <v>0</v>
      </c>
      <c r="N2135" s="328">
        <f>IF(ISBLANK(L2135),ROUND(SUMIF(Anlagenbewegungsdaten_AV!B:B,A2135,Anlagenbewegungsdaten_AV!D:D),2),ROUND(M2135*L2135%,2))</f>
        <v>0</v>
      </c>
      <c r="O2135" s="328">
        <f>ROUND(N2135-SUMIF(Anlagenbewegungsdaten_AV!B:B,A2135,Anlagenbewegungsdaten_AV!D:D),3)</f>
        <v>0</v>
      </c>
    </row>
    <row r="2136" spans="1:15" ht="15" customHeight="1" x14ac:dyDescent="0.25">
      <c r="A2136" s="261" t="s">
        <v>784</v>
      </c>
      <c r="B2136" s="172" t="s">
        <v>2108</v>
      </c>
      <c r="C2136" s="172" t="s">
        <v>4046</v>
      </c>
      <c r="D2136" s="172" t="s">
        <v>257</v>
      </c>
      <c r="E2136" s="172" t="s">
        <v>1563</v>
      </c>
      <c r="F2136" s="287">
        <v>21.46</v>
      </c>
      <c r="G2136" s="331">
        <f>ROUND(SUMIF(Anlagenbewegungsdaten!B:B,A2136,Anlagenbewegungsdaten!C:C),3)</f>
        <v>0</v>
      </c>
      <c r="H2136" s="332">
        <f>IF(ISBLANK(F2136),ROUND(SUMIF(Anlagenbewegungsdaten!B:B,A2136,Anlagenbewegungsdaten!D:D),2),ROUND(G2136*F2136%,2))</f>
        <v>0</v>
      </c>
      <c r="I2136" s="332">
        <f>ROUND((H2136-SUMIF(Anlagenbewegungsdaten!$B:$B,A2136,Anlagenbewegungsdaten!D:D)),3)</f>
        <v>0</v>
      </c>
      <c r="J2136" s="333" t="s">
        <v>5179</v>
      </c>
      <c r="K2136" s="333" t="s">
        <v>5193</v>
      </c>
      <c r="L2136" s="510">
        <v>17.170000000000002</v>
      </c>
      <c r="M2136" s="330">
        <f>ROUND(SUMIF(Anlagenbewegungsdaten_AV!B:B,A2136,Anlagenbewegungsdaten_AV!C:C),3)</f>
        <v>0</v>
      </c>
      <c r="N2136" s="328">
        <f>IF(ISBLANK(L2136),ROUND(SUMIF(Anlagenbewegungsdaten_AV!B:B,A2136,Anlagenbewegungsdaten_AV!D:D),2),ROUND(M2136*L2136%,2))</f>
        <v>0</v>
      </c>
      <c r="O2136" s="328">
        <f>ROUND(N2136-SUMIF(Anlagenbewegungsdaten_AV!B:B,A2136,Anlagenbewegungsdaten_AV!D:D),3)</f>
        <v>0</v>
      </c>
    </row>
    <row r="2137" spans="1:15" ht="15" customHeight="1" x14ac:dyDescent="0.25">
      <c r="A2137" s="261" t="s">
        <v>2930</v>
      </c>
      <c r="B2137" s="172" t="s">
        <v>2108</v>
      </c>
      <c r="C2137" s="172" t="s">
        <v>4046</v>
      </c>
      <c r="D2137" s="172" t="s">
        <v>2614</v>
      </c>
      <c r="E2137" s="172" t="s">
        <v>2576</v>
      </c>
      <c r="F2137" s="287">
        <v>21.43</v>
      </c>
      <c r="G2137" s="331">
        <f>ROUND(SUMIF(Anlagenbewegungsdaten!B:B,A2137,Anlagenbewegungsdaten!C:C),3)</f>
        <v>0</v>
      </c>
      <c r="H2137" s="332">
        <f>IF(ISBLANK(F2137),ROUND(SUMIF(Anlagenbewegungsdaten!B:B,A2137,Anlagenbewegungsdaten!D:D),2),ROUND(G2137*F2137%,2))</f>
        <v>0</v>
      </c>
      <c r="I2137" s="332">
        <f>ROUND((H2137-SUMIF(Anlagenbewegungsdaten!$B:$B,A2137,Anlagenbewegungsdaten!D:D)),3)</f>
        <v>0</v>
      </c>
      <c r="J2137" s="333" t="s">
        <v>5179</v>
      </c>
      <c r="K2137" s="333" t="s">
        <v>5193</v>
      </c>
      <c r="L2137" s="510">
        <v>17.14</v>
      </c>
      <c r="M2137" s="330">
        <f>ROUND(SUMIF(Anlagenbewegungsdaten_AV!B:B,A2137,Anlagenbewegungsdaten_AV!C:C),3)</f>
        <v>0</v>
      </c>
      <c r="N2137" s="328">
        <f>IF(ISBLANK(L2137),ROUND(SUMIF(Anlagenbewegungsdaten_AV!B:B,A2137,Anlagenbewegungsdaten_AV!D:D),2),ROUND(M2137*L2137%,2))</f>
        <v>0</v>
      </c>
      <c r="O2137" s="328">
        <f>ROUND(N2137-SUMIF(Anlagenbewegungsdaten_AV!B:B,A2137,Anlagenbewegungsdaten_AV!D:D),3)</f>
        <v>0</v>
      </c>
    </row>
    <row r="2138" spans="1:15" ht="15" customHeight="1" x14ac:dyDescent="0.25">
      <c r="A2138" s="261" t="s">
        <v>3674</v>
      </c>
      <c r="B2138" s="172" t="s">
        <v>2108</v>
      </c>
      <c r="C2138" s="172" t="s">
        <v>4046</v>
      </c>
      <c r="D2138" s="172" t="s">
        <v>3358</v>
      </c>
      <c r="E2138" s="172" t="s">
        <v>3320</v>
      </c>
      <c r="F2138" s="287">
        <v>21.4</v>
      </c>
      <c r="G2138" s="331">
        <f>ROUND(SUMIF(Anlagenbewegungsdaten!B:B,A2138,Anlagenbewegungsdaten!C:C),3)</f>
        <v>0</v>
      </c>
      <c r="H2138" s="332">
        <f>IF(ISBLANK(F2138),ROUND(SUMIF(Anlagenbewegungsdaten!B:B,A2138,Anlagenbewegungsdaten!D:D),2),ROUND(G2138*F2138%,2))</f>
        <v>0</v>
      </c>
      <c r="I2138" s="332">
        <f>ROUND((H2138-SUMIF(Anlagenbewegungsdaten!$B:$B,A2138,Anlagenbewegungsdaten!D:D)),3)</f>
        <v>0</v>
      </c>
      <c r="J2138" s="333" t="s">
        <v>5179</v>
      </c>
      <c r="K2138" s="333" t="s">
        <v>5193</v>
      </c>
      <c r="L2138" s="510">
        <v>17.12</v>
      </c>
      <c r="M2138" s="330">
        <f>ROUND(SUMIF(Anlagenbewegungsdaten_AV!B:B,A2138,Anlagenbewegungsdaten_AV!C:C),3)</f>
        <v>0</v>
      </c>
      <c r="N2138" s="328">
        <f>IF(ISBLANK(L2138),ROUND(SUMIF(Anlagenbewegungsdaten_AV!B:B,A2138,Anlagenbewegungsdaten_AV!D:D),2),ROUND(M2138*L2138%,2))</f>
        <v>0</v>
      </c>
      <c r="O2138" s="328">
        <f>ROUND(N2138-SUMIF(Anlagenbewegungsdaten_AV!B:B,A2138,Anlagenbewegungsdaten_AV!D:D),3)</f>
        <v>0</v>
      </c>
    </row>
    <row r="2139" spans="1:15" ht="15" customHeight="1" x14ac:dyDescent="0.25">
      <c r="A2139" s="273" t="s">
        <v>4450</v>
      </c>
      <c r="B2139" s="191" t="s">
        <v>2108</v>
      </c>
      <c r="C2139" s="191" t="s">
        <v>4046</v>
      </c>
      <c r="D2139" s="191" t="s">
        <v>4131</v>
      </c>
      <c r="E2139" s="191" t="s">
        <v>4093</v>
      </c>
      <c r="F2139" s="288">
        <v>21.37</v>
      </c>
      <c r="G2139" s="331">
        <f>ROUND(SUMIF(Anlagenbewegungsdaten!B:B,A2139,Anlagenbewegungsdaten!C:C),3)</f>
        <v>0</v>
      </c>
      <c r="H2139" s="332">
        <f>IF(ISBLANK(F2139),ROUND(SUMIF(Anlagenbewegungsdaten!B:B,A2139,Anlagenbewegungsdaten!D:D),2),ROUND(G2139*F2139%,2))</f>
        <v>0</v>
      </c>
      <c r="I2139" s="332">
        <f>ROUND((H2139-SUMIF(Anlagenbewegungsdaten!$B:$B,A2139,Anlagenbewegungsdaten!D:D)),3)</f>
        <v>0</v>
      </c>
      <c r="J2139" s="333" t="s">
        <v>5179</v>
      </c>
      <c r="K2139" s="333" t="s">
        <v>5193</v>
      </c>
      <c r="L2139" s="510">
        <v>17.100000000000001</v>
      </c>
      <c r="M2139" s="330">
        <f>ROUND(SUMIF(Anlagenbewegungsdaten_AV!B:B,A2139,Anlagenbewegungsdaten_AV!C:C),3)</f>
        <v>0</v>
      </c>
      <c r="N2139" s="328">
        <f>IF(ISBLANK(L2139),ROUND(SUMIF(Anlagenbewegungsdaten_AV!B:B,A2139,Anlagenbewegungsdaten_AV!D:D),2),ROUND(M2139*L2139%,2))</f>
        <v>0</v>
      </c>
      <c r="O2139" s="328">
        <f>ROUND(N2139-SUMIF(Anlagenbewegungsdaten_AV!B:B,A2139,Anlagenbewegungsdaten_AV!D:D),3)</f>
        <v>0</v>
      </c>
    </row>
    <row r="2140" spans="1:15" ht="15" customHeight="1" x14ac:dyDescent="0.25">
      <c r="A2140" s="261" t="s">
        <v>785</v>
      </c>
      <c r="B2140" s="172" t="s">
        <v>2108</v>
      </c>
      <c r="C2140" s="172" t="s">
        <v>4046</v>
      </c>
      <c r="D2140" s="172" t="s">
        <v>259</v>
      </c>
      <c r="E2140" s="172" t="s">
        <v>2483</v>
      </c>
      <c r="F2140" s="287">
        <v>18.46</v>
      </c>
      <c r="G2140" s="331">
        <f>ROUND(SUMIF(Anlagenbewegungsdaten!B:B,A2140,Anlagenbewegungsdaten!C:C),3)</f>
        <v>0</v>
      </c>
      <c r="H2140" s="332">
        <f>IF(ISBLANK(F2140),ROUND(SUMIF(Anlagenbewegungsdaten!B:B,A2140,Anlagenbewegungsdaten!D:D),2),ROUND(G2140*F2140%,2))</f>
        <v>0</v>
      </c>
      <c r="I2140" s="332">
        <f>ROUND((H2140-SUMIF(Anlagenbewegungsdaten!$B:$B,A2140,Anlagenbewegungsdaten!D:D)),3)</f>
        <v>0</v>
      </c>
      <c r="J2140" s="333" t="s">
        <v>5179</v>
      </c>
      <c r="K2140" s="333" t="s">
        <v>5193</v>
      </c>
      <c r="L2140" s="510">
        <v>14.77</v>
      </c>
      <c r="M2140" s="330">
        <f>ROUND(SUMIF(Anlagenbewegungsdaten_AV!B:B,A2140,Anlagenbewegungsdaten_AV!C:C),3)</f>
        <v>0</v>
      </c>
      <c r="N2140" s="328">
        <f>IF(ISBLANK(L2140),ROUND(SUMIF(Anlagenbewegungsdaten_AV!B:B,A2140,Anlagenbewegungsdaten_AV!D:D),2),ROUND(M2140*L2140%,2))</f>
        <v>0</v>
      </c>
      <c r="O2140" s="328">
        <f>ROUND(N2140-SUMIF(Anlagenbewegungsdaten_AV!B:B,A2140,Anlagenbewegungsdaten_AV!D:D),3)</f>
        <v>0</v>
      </c>
    </row>
    <row r="2141" spans="1:15" ht="15" customHeight="1" x14ac:dyDescent="0.25">
      <c r="A2141" s="261" t="s">
        <v>786</v>
      </c>
      <c r="B2141" s="172" t="s">
        <v>2108</v>
      </c>
      <c r="C2141" s="172" t="s">
        <v>4046</v>
      </c>
      <c r="D2141" s="172" t="s">
        <v>1812</v>
      </c>
      <c r="E2141" s="172" t="s">
        <v>2486</v>
      </c>
      <c r="F2141" s="287">
        <v>20.46</v>
      </c>
      <c r="G2141" s="331">
        <f>ROUND(SUMIF(Anlagenbewegungsdaten!B:B,A2141,Anlagenbewegungsdaten!C:C),3)</f>
        <v>0</v>
      </c>
      <c r="H2141" s="332">
        <f>IF(ISBLANK(F2141),ROUND(SUMIF(Anlagenbewegungsdaten!B:B,A2141,Anlagenbewegungsdaten!D:D),2),ROUND(G2141*F2141%,2))</f>
        <v>0</v>
      </c>
      <c r="I2141" s="332">
        <f>ROUND((H2141-SUMIF(Anlagenbewegungsdaten!$B:$B,A2141,Anlagenbewegungsdaten!D:D)),3)</f>
        <v>0</v>
      </c>
      <c r="J2141" s="333" t="s">
        <v>5179</v>
      </c>
      <c r="K2141" s="333" t="s">
        <v>5193</v>
      </c>
      <c r="L2141" s="510">
        <v>16.37</v>
      </c>
      <c r="M2141" s="330">
        <f>ROUND(SUMIF(Anlagenbewegungsdaten_AV!B:B,A2141,Anlagenbewegungsdaten_AV!C:C),3)</f>
        <v>0</v>
      </c>
      <c r="N2141" s="328">
        <f>IF(ISBLANK(L2141),ROUND(SUMIF(Anlagenbewegungsdaten_AV!B:B,A2141,Anlagenbewegungsdaten_AV!D:D),2),ROUND(M2141*L2141%,2))</f>
        <v>0</v>
      </c>
      <c r="O2141" s="328">
        <f>ROUND(N2141-SUMIF(Anlagenbewegungsdaten_AV!B:B,A2141,Anlagenbewegungsdaten_AV!D:D),3)</f>
        <v>0</v>
      </c>
    </row>
    <row r="2142" spans="1:15" ht="15" customHeight="1" x14ac:dyDescent="0.25">
      <c r="A2142" s="261" t="s">
        <v>787</v>
      </c>
      <c r="B2142" s="172" t="s">
        <v>2108</v>
      </c>
      <c r="C2142" s="172" t="s">
        <v>4046</v>
      </c>
      <c r="D2142" s="172" t="s">
        <v>261</v>
      </c>
      <c r="E2142" s="172" t="s">
        <v>1560</v>
      </c>
      <c r="F2142" s="287">
        <v>21.46</v>
      </c>
      <c r="G2142" s="331">
        <f>ROUND(SUMIF(Anlagenbewegungsdaten!B:B,A2142,Anlagenbewegungsdaten!C:C),3)</f>
        <v>0</v>
      </c>
      <c r="H2142" s="332">
        <f>IF(ISBLANK(F2142),ROUND(SUMIF(Anlagenbewegungsdaten!B:B,A2142,Anlagenbewegungsdaten!D:D),2),ROUND(G2142*F2142%,2))</f>
        <v>0</v>
      </c>
      <c r="I2142" s="332">
        <f>ROUND((H2142-SUMIF(Anlagenbewegungsdaten!$B:$B,A2142,Anlagenbewegungsdaten!D:D)),3)</f>
        <v>0</v>
      </c>
      <c r="J2142" s="333" t="s">
        <v>5179</v>
      </c>
      <c r="K2142" s="333" t="s">
        <v>5193</v>
      </c>
      <c r="L2142" s="510">
        <v>17.170000000000002</v>
      </c>
      <c r="M2142" s="330">
        <f>ROUND(SUMIF(Anlagenbewegungsdaten_AV!B:B,A2142,Anlagenbewegungsdaten_AV!C:C),3)</f>
        <v>0</v>
      </c>
      <c r="N2142" s="328">
        <f>IF(ISBLANK(L2142),ROUND(SUMIF(Anlagenbewegungsdaten_AV!B:B,A2142,Anlagenbewegungsdaten_AV!D:D),2),ROUND(M2142*L2142%,2))</f>
        <v>0</v>
      </c>
      <c r="O2142" s="328">
        <f>ROUND(N2142-SUMIF(Anlagenbewegungsdaten_AV!B:B,A2142,Anlagenbewegungsdaten_AV!D:D),3)</f>
        <v>0</v>
      </c>
    </row>
    <row r="2143" spans="1:15" ht="15" customHeight="1" x14ac:dyDescent="0.25">
      <c r="A2143" s="261" t="s">
        <v>788</v>
      </c>
      <c r="B2143" s="172" t="s">
        <v>2108</v>
      </c>
      <c r="C2143" s="172" t="s">
        <v>4046</v>
      </c>
      <c r="D2143" s="172" t="s">
        <v>263</v>
      </c>
      <c r="E2143" s="172" t="s">
        <v>1563</v>
      </c>
      <c r="F2143" s="287">
        <v>21.46</v>
      </c>
      <c r="G2143" s="331">
        <f>ROUND(SUMIF(Anlagenbewegungsdaten!B:B,A2143,Anlagenbewegungsdaten!C:C),3)</f>
        <v>0</v>
      </c>
      <c r="H2143" s="332">
        <f>IF(ISBLANK(F2143),ROUND(SUMIF(Anlagenbewegungsdaten!B:B,A2143,Anlagenbewegungsdaten!D:D),2),ROUND(G2143*F2143%,2))</f>
        <v>0</v>
      </c>
      <c r="I2143" s="332">
        <f>ROUND((H2143-SUMIF(Anlagenbewegungsdaten!$B:$B,A2143,Anlagenbewegungsdaten!D:D)),3)</f>
        <v>0</v>
      </c>
      <c r="J2143" s="333" t="s">
        <v>5179</v>
      </c>
      <c r="K2143" s="333" t="s">
        <v>5193</v>
      </c>
      <c r="L2143" s="510">
        <v>17.170000000000002</v>
      </c>
      <c r="M2143" s="330">
        <f>ROUND(SUMIF(Anlagenbewegungsdaten_AV!B:B,A2143,Anlagenbewegungsdaten_AV!C:C),3)</f>
        <v>0</v>
      </c>
      <c r="N2143" s="328">
        <f>IF(ISBLANK(L2143),ROUND(SUMIF(Anlagenbewegungsdaten_AV!B:B,A2143,Anlagenbewegungsdaten_AV!D:D),2),ROUND(M2143*L2143%,2))</f>
        <v>0</v>
      </c>
      <c r="O2143" s="328">
        <f>ROUND(N2143-SUMIF(Anlagenbewegungsdaten_AV!B:B,A2143,Anlagenbewegungsdaten_AV!D:D),3)</f>
        <v>0</v>
      </c>
    </row>
    <row r="2144" spans="1:15" ht="15" customHeight="1" x14ac:dyDescent="0.25">
      <c r="A2144" s="261" t="s">
        <v>2931</v>
      </c>
      <c r="B2144" s="172" t="s">
        <v>2108</v>
      </c>
      <c r="C2144" s="172" t="s">
        <v>4046</v>
      </c>
      <c r="D2144" s="172" t="s">
        <v>2616</v>
      </c>
      <c r="E2144" s="172" t="s">
        <v>2576</v>
      </c>
      <c r="F2144" s="287">
        <v>21.43</v>
      </c>
      <c r="G2144" s="331">
        <f>ROUND(SUMIF(Anlagenbewegungsdaten!B:B,A2144,Anlagenbewegungsdaten!C:C),3)</f>
        <v>0</v>
      </c>
      <c r="H2144" s="332">
        <f>IF(ISBLANK(F2144),ROUND(SUMIF(Anlagenbewegungsdaten!B:B,A2144,Anlagenbewegungsdaten!D:D),2),ROUND(G2144*F2144%,2))</f>
        <v>0</v>
      </c>
      <c r="I2144" s="332">
        <f>ROUND((H2144-SUMIF(Anlagenbewegungsdaten!$B:$B,A2144,Anlagenbewegungsdaten!D:D)),3)</f>
        <v>0</v>
      </c>
      <c r="J2144" s="333" t="s">
        <v>5179</v>
      </c>
      <c r="K2144" s="333" t="s">
        <v>5193</v>
      </c>
      <c r="L2144" s="510">
        <v>17.14</v>
      </c>
      <c r="M2144" s="330">
        <f>ROUND(SUMIF(Anlagenbewegungsdaten_AV!B:B,A2144,Anlagenbewegungsdaten_AV!C:C),3)</f>
        <v>0</v>
      </c>
      <c r="N2144" s="328">
        <f>IF(ISBLANK(L2144),ROUND(SUMIF(Anlagenbewegungsdaten_AV!B:B,A2144,Anlagenbewegungsdaten_AV!D:D),2),ROUND(M2144*L2144%,2))</f>
        <v>0</v>
      </c>
      <c r="O2144" s="328">
        <f>ROUND(N2144-SUMIF(Anlagenbewegungsdaten_AV!B:B,A2144,Anlagenbewegungsdaten_AV!D:D),3)</f>
        <v>0</v>
      </c>
    </row>
    <row r="2145" spans="1:15" ht="15" customHeight="1" x14ac:dyDescent="0.25">
      <c r="A2145" s="261" t="s">
        <v>3675</v>
      </c>
      <c r="B2145" s="172" t="s">
        <v>2108</v>
      </c>
      <c r="C2145" s="172" t="s">
        <v>4046</v>
      </c>
      <c r="D2145" s="172" t="s">
        <v>3360</v>
      </c>
      <c r="E2145" s="172" t="s">
        <v>3320</v>
      </c>
      <c r="F2145" s="287">
        <v>21.4</v>
      </c>
      <c r="G2145" s="331">
        <f>ROUND(SUMIF(Anlagenbewegungsdaten!B:B,A2145,Anlagenbewegungsdaten!C:C),3)</f>
        <v>0</v>
      </c>
      <c r="H2145" s="332">
        <f>IF(ISBLANK(F2145),ROUND(SUMIF(Anlagenbewegungsdaten!B:B,A2145,Anlagenbewegungsdaten!D:D),2),ROUND(G2145*F2145%,2))</f>
        <v>0</v>
      </c>
      <c r="I2145" s="332">
        <f>ROUND((H2145-SUMIF(Anlagenbewegungsdaten!$B:$B,A2145,Anlagenbewegungsdaten!D:D)),3)</f>
        <v>0</v>
      </c>
      <c r="J2145" s="333" t="s">
        <v>5179</v>
      </c>
      <c r="K2145" s="333" t="s">
        <v>5193</v>
      </c>
      <c r="L2145" s="510">
        <v>17.12</v>
      </c>
      <c r="M2145" s="330">
        <f>ROUND(SUMIF(Anlagenbewegungsdaten_AV!B:B,A2145,Anlagenbewegungsdaten_AV!C:C),3)</f>
        <v>0</v>
      </c>
      <c r="N2145" s="328">
        <f>IF(ISBLANK(L2145),ROUND(SUMIF(Anlagenbewegungsdaten_AV!B:B,A2145,Anlagenbewegungsdaten_AV!D:D),2),ROUND(M2145*L2145%,2))</f>
        <v>0</v>
      </c>
      <c r="O2145" s="328">
        <f>ROUND(N2145-SUMIF(Anlagenbewegungsdaten_AV!B:B,A2145,Anlagenbewegungsdaten_AV!D:D),3)</f>
        <v>0</v>
      </c>
    </row>
    <row r="2146" spans="1:15" ht="15" customHeight="1" x14ac:dyDescent="0.25">
      <c r="A2146" s="273" t="s">
        <v>4451</v>
      </c>
      <c r="B2146" s="191" t="s">
        <v>2108</v>
      </c>
      <c r="C2146" s="191" t="s">
        <v>4046</v>
      </c>
      <c r="D2146" s="191" t="s">
        <v>4133</v>
      </c>
      <c r="E2146" s="191" t="s">
        <v>4093</v>
      </c>
      <c r="F2146" s="288">
        <v>21.37</v>
      </c>
      <c r="G2146" s="331">
        <f>ROUND(SUMIF(Anlagenbewegungsdaten!B:B,A2146,Anlagenbewegungsdaten!C:C),3)</f>
        <v>0</v>
      </c>
      <c r="H2146" s="332">
        <f>IF(ISBLANK(F2146),ROUND(SUMIF(Anlagenbewegungsdaten!B:B,A2146,Anlagenbewegungsdaten!D:D),2),ROUND(G2146*F2146%,2))</f>
        <v>0</v>
      </c>
      <c r="I2146" s="332">
        <f>ROUND((H2146-SUMIF(Anlagenbewegungsdaten!$B:$B,A2146,Anlagenbewegungsdaten!D:D)),3)</f>
        <v>0</v>
      </c>
      <c r="J2146" s="333" t="s">
        <v>5179</v>
      </c>
      <c r="K2146" s="333" t="s">
        <v>5193</v>
      </c>
      <c r="L2146" s="510">
        <v>17.100000000000001</v>
      </c>
      <c r="M2146" s="330">
        <f>ROUND(SUMIF(Anlagenbewegungsdaten_AV!B:B,A2146,Anlagenbewegungsdaten_AV!C:C),3)</f>
        <v>0</v>
      </c>
      <c r="N2146" s="328">
        <f>IF(ISBLANK(L2146),ROUND(SUMIF(Anlagenbewegungsdaten_AV!B:B,A2146,Anlagenbewegungsdaten_AV!D:D),2),ROUND(M2146*L2146%,2))</f>
        <v>0</v>
      </c>
      <c r="O2146" s="328">
        <f>ROUND(N2146-SUMIF(Anlagenbewegungsdaten_AV!B:B,A2146,Anlagenbewegungsdaten_AV!D:D),3)</f>
        <v>0</v>
      </c>
    </row>
    <row r="2147" spans="1:15" ht="15" customHeight="1" x14ac:dyDescent="0.25">
      <c r="A2147" s="261" t="s">
        <v>789</v>
      </c>
      <c r="B2147" s="172" t="s">
        <v>2108</v>
      </c>
      <c r="C2147" s="172" t="s">
        <v>4046</v>
      </c>
      <c r="D2147" s="172" t="s">
        <v>265</v>
      </c>
      <c r="E2147" s="172" t="s">
        <v>2483</v>
      </c>
      <c r="F2147" s="287">
        <v>19.46</v>
      </c>
      <c r="G2147" s="331">
        <f>ROUND(SUMIF(Anlagenbewegungsdaten!B:B,A2147,Anlagenbewegungsdaten!C:C),3)</f>
        <v>0</v>
      </c>
      <c r="H2147" s="332">
        <f>IF(ISBLANK(F2147),ROUND(SUMIF(Anlagenbewegungsdaten!B:B,A2147,Anlagenbewegungsdaten!D:D),2),ROUND(G2147*F2147%,2))</f>
        <v>0</v>
      </c>
      <c r="I2147" s="332">
        <f>ROUND((H2147-SUMIF(Anlagenbewegungsdaten!$B:$B,A2147,Anlagenbewegungsdaten!D:D)),3)</f>
        <v>0</v>
      </c>
      <c r="J2147" s="333" t="s">
        <v>5179</v>
      </c>
      <c r="K2147" s="333" t="s">
        <v>5193</v>
      </c>
      <c r="L2147" s="510">
        <v>15.57</v>
      </c>
      <c r="M2147" s="330">
        <f>ROUND(SUMIF(Anlagenbewegungsdaten_AV!B:B,A2147,Anlagenbewegungsdaten_AV!C:C),3)</f>
        <v>0</v>
      </c>
      <c r="N2147" s="328">
        <f>IF(ISBLANK(L2147),ROUND(SUMIF(Anlagenbewegungsdaten_AV!B:B,A2147,Anlagenbewegungsdaten_AV!D:D),2),ROUND(M2147*L2147%,2))</f>
        <v>0</v>
      </c>
      <c r="O2147" s="328">
        <f>ROUND(N2147-SUMIF(Anlagenbewegungsdaten_AV!B:B,A2147,Anlagenbewegungsdaten_AV!D:D),3)</f>
        <v>0</v>
      </c>
    </row>
    <row r="2148" spans="1:15" ht="15" customHeight="1" x14ac:dyDescent="0.25">
      <c r="A2148" s="261" t="s">
        <v>790</v>
      </c>
      <c r="B2148" s="172" t="s">
        <v>2108</v>
      </c>
      <c r="C2148" s="172" t="s">
        <v>4046</v>
      </c>
      <c r="D2148" s="172" t="s">
        <v>1817</v>
      </c>
      <c r="E2148" s="172" t="s">
        <v>2486</v>
      </c>
      <c r="F2148" s="287">
        <v>21.46</v>
      </c>
      <c r="G2148" s="331">
        <f>ROUND(SUMIF(Anlagenbewegungsdaten!B:B,A2148,Anlagenbewegungsdaten!C:C),3)</f>
        <v>0</v>
      </c>
      <c r="H2148" s="332">
        <f>IF(ISBLANK(F2148),ROUND(SUMIF(Anlagenbewegungsdaten!B:B,A2148,Anlagenbewegungsdaten!D:D),2),ROUND(G2148*F2148%,2))</f>
        <v>0</v>
      </c>
      <c r="I2148" s="332">
        <f>ROUND((H2148-SUMIF(Anlagenbewegungsdaten!$B:$B,A2148,Anlagenbewegungsdaten!D:D)),3)</f>
        <v>0</v>
      </c>
      <c r="J2148" s="333" t="s">
        <v>5179</v>
      </c>
      <c r="K2148" s="333" t="s">
        <v>5193</v>
      </c>
      <c r="L2148" s="510">
        <v>17.170000000000002</v>
      </c>
      <c r="M2148" s="330">
        <f>ROUND(SUMIF(Anlagenbewegungsdaten_AV!B:B,A2148,Anlagenbewegungsdaten_AV!C:C),3)</f>
        <v>0</v>
      </c>
      <c r="N2148" s="328">
        <f>IF(ISBLANK(L2148),ROUND(SUMIF(Anlagenbewegungsdaten_AV!B:B,A2148,Anlagenbewegungsdaten_AV!D:D),2),ROUND(M2148*L2148%,2))</f>
        <v>0</v>
      </c>
      <c r="O2148" s="328">
        <f>ROUND(N2148-SUMIF(Anlagenbewegungsdaten_AV!B:B,A2148,Anlagenbewegungsdaten_AV!D:D),3)</f>
        <v>0</v>
      </c>
    </row>
    <row r="2149" spans="1:15" ht="15" customHeight="1" x14ac:dyDescent="0.25">
      <c r="A2149" s="261" t="s">
        <v>791</v>
      </c>
      <c r="B2149" s="172" t="s">
        <v>2108</v>
      </c>
      <c r="C2149" s="172" t="s">
        <v>4046</v>
      </c>
      <c r="D2149" s="182" t="s">
        <v>267</v>
      </c>
      <c r="E2149" s="172" t="s">
        <v>1560</v>
      </c>
      <c r="F2149" s="287">
        <v>22.46</v>
      </c>
      <c r="G2149" s="331">
        <f>ROUND(SUMIF(Anlagenbewegungsdaten!B:B,A2149,Anlagenbewegungsdaten!C:C),3)</f>
        <v>0</v>
      </c>
      <c r="H2149" s="332">
        <f>IF(ISBLANK(F2149),ROUND(SUMIF(Anlagenbewegungsdaten!B:B,A2149,Anlagenbewegungsdaten!D:D),2),ROUND(G2149*F2149%,2))</f>
        <v>0</v>
      </c>
      <c r="I2149" s="332">
        <f>ROUND((H2149-SUMIF(Anlagenbewegungsdaten!$B:$B,A2149,Anlagenbewegungsdaten!D:D)),3)</f>
        <v>0</v>
      </c>
      <c r="J2149" s="333" t="s">
        <v>5179</v>
      </c>
      <c r="K2149" s="333" t="s">
        <v>5193</v>
      </c>
      <c r="L2149" s="510">
        <v>17.97</v>
      </c>
      <c r="M2149" s="330">
        <f>ROUND(SUMIF(Anlagenbewegungsdaten_AV!B:B,A2149,Anlagenbewegungsdaten_AV!C:C),3)</f>
        <v>0</v>
      </c>
      <c r="N2149" s="328">
        <f>IF(ISBLANK(L2149),ROUND(SUMIF(Anlagenbewegungsdaten_AV!B:B,A2149,Anlagenbewegungsdaten_AV!D:D),2),ROUND(M2149*L2149%,2))</f>
        <v>0</v>
      </c>
      <c r="O2149" s="328">
        <f>ROUND(N2149-SUMIF(Anlagenbewegungsdaten_AV!B:B,A2149,Anlagenbewegungsdaten_AV!D:D),3)</f>
        <v>0</v>
      </c>
    </row>
    <row r="2150" spans="1:15" ht="15" customHeight="1" x14ac:dyDescent="0.25">
      <c r="A2150" s="261" t="s">
        <v>792</v>
      </c>
      <c r="B2150" s="172" t="s">
        <v>2108</v>
      </c>
      <c r="C2150" s="172" t="s">
        <v>4046</v>
      </c>
      <c r="D2150" s="172" t="s">
        <v>269</v>
      </c>
      <c r="E2150" s="172" t="s">
        <v>1563</v>
      </c>
      <c r="F2150" s="287">
        <v>22.46</v>
      </c>
      <c r="G2150" s="331">
        <f>ROUND(SUMIF(Anlagenbewegungsdaten!B:B,A2150,Anlagenbewegungsdaten!C:C),3)</f>
        <v>0</v>
      </c>
      <c r="H2150" s="332">
        <f>IF(ISBLANK(F2150),ROUND(SUMIF(Anlagenbewegungsdaten!B:B,A2150,Anlagenbewegungsdaten!D:D),2),ROUND(G2150*F2150%,2))</f>
        <v>0</v>
      </c>
      <c r="I2150" s="332">
        <f>ROUND((H2150-SUMIF(Anlagenbewegungsdaten!$B:$B,A2150,Anlagenbewegungsdaten!D:D)),3)</f>
        <v>0</v>
      </c>
      <c r="J2150" s="333" t="s">
        <v>5179</v>
      </c>
      <c r="K2150" s="333" t="s">
        <v>5193</v>
      </c>
      <c r="L2150" s="510">
        <v>17.97</v>
      </c>
      <c r="M2150" s="330">
        <f>ROUND(SUMIF(Anlagenbewegungsdaten_AV!B:B,A2150,Anlagenbewegungsdaten_AV!C:C),3)</f>
        <v>0</v>
      </c>
      <c r="N2150" s="328">
        <f>IF(ISBLANK(L2150),ROUND(SUMIF(Anlagenbewegungsdaten_AV!B:B,A2150,Anlagenbewegungsdaten_AV!D:D),2),ROUND(M2150*L2150%,2))</f>
        <v>0</v>
      </c>
      <c r="O2150" s="328">
        <f>ROUND(N2150-SUMIF(Anlagenbewegungsdaten_AV!B:B,A2150,Anlagenbewegungsdaten_AV!D:D),3)</f>
        <v>0</v>
      </c>
    </row>
    <row r="2151" spans="1:15" ht="15" customHeight="1" x14ac:dyDescent="0.25">
      <c r="A2151" s="261" t="s">
        <v>2932</v>
      </c>
      <c r="B2151" s="172" t="s">
        <v>2108</v>
      </c>
      <c r="C2151" s="172" t="s">
        <v>4046</v>
      </c>
      <c r="D2151" s="172" t="s">
        <v>2618</v>
      </c>
      <c r="E2151" s="172" t="s">
        <v>2576</v>
      </c>
      <c r="F2151" s="287">
        <v>22.43</v>
      </c>
      <c r="G2151" s="331">
        <f>ROUND(SUMIF(Anlagenbewegungsdaten!B:B,A2151,Anlagenbewegungsdaten!C:C),3)</f>
        <v>0</v>
      </c>
      <c r="H2151" s="332">
        <f>IF(ISBLANK(F2151),ROUND(SUMIF(Anlagenbewegungsdaten!B:B,A2151,Anlagenbewegungsdaten!D:D),2),ROUND(G2151*F2151%,2))</f>
        <v>0</v>
      </c>
      <c r="I2151" s="332">
        <f>ROUND((H2151-SUMIF(Anlagenbewegungsdaten!$B:$B,A2151,Anlagenbewegungsdaten!D:D)),3)</f>
        <v>0</v>
      </c>
      <c r="J2151" s="333" t="s">
        <v>5179</v>
      </c>
      <c r="K2151" s="333" t="s">
        <v>5193</v>
      </c>
      <c r="L2151" s="510">
        <v>17.940000000000001</v>
      </c>
      <c r="M2151" s="330">
        <f>ROUND(SUMIF(Anlagenbewegungsdaten_AV!B:B,A2151,Anlagenbewegungsdaten_AV!C:C),3)</f>
        <v>0</v>
      </c>
      <c r="N2151" s="328">
        <f>IF(ISBLANK(L2151),ROUND(SUMIF(Anlagenbewegungsdaten_AV!B:B,A2151,Anlagenbewegungsdaten_AV!D:D),2),ROUND(M2151*L2151%,2))</f>
        <v>0</v>
      </c>
      <c r="O2151" s="328">
        <f>ROUND(N2151-SUMIF(Anlagenbewegungsdaten_AV!B:B,A2151,Anlagenbewegungsdaten_AV!D:D),3)</f>
        <v>0</v>
      </c>
    </row>
    <row r="2152" spans="1:15" ht="15" customHeight="1" x14ac:dyDescent="0.25">
      <c r="A2152" s="261" t="s">
        <v>3676</v>
      </c>
      <c r="B2152" s="172" t="s">
        <v>2108</v>
      </c>
      <c r="C2152" s="172" t="s">
        <v>4046</v>
      </c>
      <c r="D2152" s="172" t="s">
        <v>3362</v>
      </c>
      <c r="E2152" s="172" t="s">
        <v>3320</v>
      </c>
      <c r="F2152" s="287">
        <v>22.4</v>
      </c>
      <c r="G2152" s="331">
        <f>ROUND(SUMIF(Anlagenbewegungsdaten!B:B,A2152,Anlagenbewegungsdaten!C:C),3)</f>
        <v>0</v>
      </c>
      <c r="H2152" s="332">
        <f>IF(ISBLANK(F2152),ROUND(SUMIF(Anlagenbewegungsdaten!B:B,A2152,Anlagenbewegungsdaten!D:D),2),ROUND(G2152*F2152%,2))</f>
        <v>0</v>
      </c>
      <c r="I2152" s="332">
        <f>ROUND((H2152-SUMIF(Anlagenbewegungsdaten!$B:$B,A2152,Anlagenbewegungsdaten!D:D)),3)</f>
        <v>0</v>
      </c>
      <c r="J2152" s="333" t="s">
        <v>5179</v>
      </c>
      <c r="K2152" s="333" t="s">
        <v>5193</v>
      </c>
      <c r="L2152" s="510">
        <v>17.920000000000002</v>
      </c>
      <c r="M2152" s="330">
        <f>ROUND(SUMIF(Anlagenbewegungsdaten_AV!B:B,A2152,Anlagenbewegungsdaten_AV!C:C),3)</f>
        <v>0</v>
      </c>
      <c r="N2152" s="328">
        <f>IF(ISBLANK(L2152),ROUND(SUMIF(Anlagenbewegungsdaten_AV!B:B,A2152,Anlagenbewegungsdaten_AV!D:D),2),ROUND(M2152*L2152%,2))</f>
        <v>0</v>
      </c>
      <c r="O2152" s="328">
        <f>ROUND(N2152-SUMIF(Anlagenbewegungsdaten_AV!B:B,A2152,Anlagenbewegungsdaten_AV!D:D),3)</f>
        <v>0</v>
      </c>
    </row>
    <row r="2153" spans="1:15" ht="15" customHeight="1" x14ac:dyDescent="0.25">
      <c r="A2153" s="273" t="s">
        <v>4452</v>
      </c>
      <c r="B2153" s="191" t="s">
        <v>2108</v>
      </c>
      <c r="C2153" s="191" t="s">
        <v>4046</v>
      </c>
      <c r="D2153" s="191" t="s">
        <v>4135</v>
      </c>
      <c r="E2153" s="191" t="s">
        <v>4093</v>
      </c>
      <c r="F2153" s="288">
        <v>22.37</v>
      </c>
      <c r="G2153" s="331">
        <f>ROUND(SUMIF(Anlagenbewegungsdaten!B:B,A2153,Anlagenbewegungsdaten!C:C),3)</f>
        <v>0</v>
      </c>
      <c r="H2153" s="332">
        <f>IF(ISBLANK(F2153),ROUND(SUMIF(Anlagenbewegungsdaten!B:B,A2153,Anlagenbewegungsdaten!D:D),2),ROUND(G2153*F2153%,2))</f>
        <v>0</v>
      </c>
      <c r="I2153" s="332">
        <f>ROUND((H2153-SUMIF(Anlagenbewegungsdaten!$B:$B,A2153,Anlagenbewegungsdaten!D:D)),3)</f>
        <v>0</v>
      </c>
      <c r="J2153" s="333" t="s">
        <v>5179</v>
      </c>
      <c r="K2153" s="333" t="s">
        <v>5193</v>
      </c>
      <c r="L2153" s="510">
        <v>17.899999999999999</v>
      </c>
      <c r="M2153" s="330">
        <f>ROUND(SUMIF(Anlagenbewegungsdaten_AV!B:B,A2153,Anlagenbewegungsdaten_AV!C:C),3)</f>
        <v>0</v>
      </c>
      <c r="N2153" s="328">
        <f>IF(ISBLANK(L2153),ROUND(SUMIF(Anlagenbewegungsdaten_AV!B:B,A2153,Anlagenbewegungsdaten_AV!D:D),2),ROUND(M2153*L2153%,2))</f>
        <v>0</v>
      </c>
      <c r="O2153" s="328">
        <f>ROUND(N2153-SUMIF(Anlagenbewegungsdaten_AV!B:B,A2153,Anlagenbewegungsdaten_AV!D:D),3)</f>
        <v>0</v>
      </c>
    </row>
    <row r="2154" spans="1:15" ht="15" customHeight="1" x14ac:dyDescent="0.25">
      <c r="A2154" s="261" t="s">
        <v>793</v>
      </c>
      <c r="B2154" s="172" t="s">
        <v>2108</v>
      </c>
      <c r="C2154" s="172" t="s">
        <v>4046</v>
      </c>
      <c r="D2154" s="172" t="s">
        <v>271</v>
      </c>
      <c r="E2154" s="172" t="s">
        <v>2483</v>
      </c>
      <c r="F2154" s="287">
        <v>19.46</v>
      </c>
      <c r="G2154" s="331">
        <f>ROUND(SUMIF(Anlagenbewegungsdaten!B:B,A2154,Anlagenbewegungsdaten!C:C),3)</f>
        <v>0</v>
      </c>
      <c r="H2154" s="332">
        <f>IF(ISBLANK(F2154),ROUND(SUMIF(Anlagenbewegungsdaten!B:B,A2154,Anlagenbewegungsdaten!D:D),2),ROUND(G2154*F2154%,2))</f>
        <v>0</v>
      </c>
      <c r="I2154" s="332">
        <f>ROUND((H2154-SUMIF(Anlagenbewegungsdaten!$B:$B,A2154,Anlagenbewegungsdaten!D:D)),3)</f>
        <v>0</v>
      </c>
      <c r="J2154" s="333" t="s">
        <v>5179</v>
      </c>
      <c r="K2154" s="333" t="s">
        <v>5193</v>
      </c>
      <c r="L2154" s="510">
        <v>15.57</v>
      </c>
      <c r="M2154" s="330">
        <f>ROUND(SUMIF(Anlagenbewegungsdaten_AV!B:B,A2154,Anlagenbewegungsdaten_AV!C:C),3)</f>
        <v>0</v>
      </c>
      <c r="N2154" s="328">
        <f>IF(ISBLANK(L2154),ROUND(SUMIF(Anlagenbewegungsdaten_AV!B:B,A2154,Anlagenbewegungsdaten_AV!D:D),2),ROUND(M2154*L2154%,2))</f>
        <v>0</v>
      </c>
      <c r="O2154" s="328">
        <f>ROUND(N2154-SUMIF(Anlagenbewegungsdaten_AV!B:B,A2154,Anlagenbewegungsdaten_AV!D:D),3)</f>
        <v>0</v>
      </c>
    </row>
    <row r="2155" spans="1:15" ht="15" customHeight="1" x14ac:dyDescent="0.25">
      <c r="A2155" s="261" t="s">
        <v>794</v>
      </c>
      <c r="B2155" s="172" t="s">
        <v>2108</v>
      </c>
      <c r="C2155" s="172" t="s">
        <v>4046</v>
      </c>
      <c r="D2155" s="172" t="s">
        <v>1822</v>
      </c>
      <c r="E2155" s="172" t="s">
        <v>2486</v>
      </c>
      <c r="F2155" s="287">
        <v>21.46</v>
      </c>
      <c r="G2155" s="331">
        <f>ROUND(SUMIF(Anlagenbewegungsdaten!B:B,A2155,Anlagenbewegungsdaten!C:C),3)</f>
        <v>0</v>
      </c>
      <c r="H2155" s="332">
        <f>IF(ISBLANK(F2155),ROUND(SUMIF(Anlagenbewegungsdaten!B:B,A2155,Anlagenbewegungsdaten!D:D),2),ROUND(G2155*F2155%,2))</f>
        <v>0</v>
      </c>
      <c r="I2155" s="332">
        <f>ROUND((H2155-SUMIF(Anlagenbewegungsdaten!$B:$B,A2155,Anlagenbewegungsdaten!D:D)),3)</f>
        <v>0</v>
      </c>
      <c r="J2155" s="333" t="s">
        <v>5179</v>
      </c>
      <c r="K2155" s="333" t="s">
        <v>5193</v>
      </c>
      <c r="L2155" s="510">
        <v>17.170000000000002</v>
      </c>
      <c r="M2155" s="330">
        <f>ROUND(SUMIF(Anlagenbewegungsdaten_AV!B:B,A2155,Anlagenbewegungsdaten_AV!C:C),3)</f>
        <v>0</v>
      </c>
      <c r="N2155" s="328">
        <f>IF(ISBLANK(L2155),ROUND(SUMIF(Anlagenbewegungsdaten_AV!B:B,A2155,Anlagenbewegungsdaten_AV!D:D),2),ROUND(M2155*L2155%,2))</f>
        <v>0</v>
      </c>
      <c r="O2155" s="328">
        <f>ROUND(N2155-SUMIF(Anlagenbewegungsdaten_AV!B:B,A2155,Anlagenbewegungsdaten_AV!D:D),3)</f>
        <v>0</v>
      </c>
    </row>
    <row r="2156" spans="1:15" ht="15" customHeight="1" x14ac:dyDescent="0.25">
      <c r="A2156" s="261" t="s">
        <v>795</v>
      </c>
      <c r="B2156" s="172" t="s">
        <v>2108</v>
      </c>
      <c r="C2156" s="172" t="s">
        <v>4046</v>
      </c>
      <c r="D2156" s="172" t="s">
        <v>1650</v>
      </c>
      <c r="E2156" s="172" t="s">
        <v>1560</v>
      </c>
      <c r="F2156" s="287">
        <v>22.46</v>
      </c>
      <c r="G2156" s="331">
        <f>ROUND(SUMIF(Anlagenbewegungsdaten!B:B,A2156,Anlagenbewegungsdaten!C:C),3)</f>
        <v>0</v>
      </c>
      <c r="H2156" s="332">
        <f>IF(ISBLANK(F2156),ROUND(SUMIF(Anlagenbewegungsdaten!B:B,A2156,Anlagenbewegungsdaten!D:D),2),ROUND(G2156*F2156%,2))</f>
        <v>0</v>
      </c>
      <c r="I2156" s="332">
        <f>ROUND((H2156-SUMIF(Anlagenbewegungsdaten!$B:$B,A2156,Anlagenbewegungsdaten!D:D)),3)</f>
        <v>0</v>
      </c>
      <c r="J2156" s="333" t="s">
        <v>5179</v>
      </c>
      <c r="K2156" s="333" t="s">
        <v>5193</v>
      </c>
      <c r="L2156" s="510">
        <v>17.97</v>
      </c>
      <c r="M2156" s="330">
        <f>ROUND(SUMIF(Anlagenbewegungsdaten_AV!B:B,A2156,Anlagenbewegungsdaten_AV!C:C),3)</f>
        <v>0</v>
      </c>
      <c r="N2156" s="328">
        <f>IF(ISBLANK(L2156),ROUND(SUMIF(Anlagenbewegungsdaten_AV!B:B,A2156,Anlagenbewegungsdaten_AV!D:D),2),ROUND(M2156*L2156%,2))</f>
        <v>0</v>
      </c>
      <c r="O2156" s="328">
        <f>ROUND(N2156-SUMIF(Anlagenbewegungsdaten_AV!B:B,A2156,Anlagenbewegungsdaten_AV!D:D),3)</f>
        <v>0</v>
      </c>
    </row>
    <row r="2157" spans="1:15" ht="15" customHeight="1" x14ac:dyDescent="0.25">
      <c r="A2157" s="261" t="s">
        <v>796</v>
      </c>
      <c r="B2157" s="172" t="s">
        <v>2108</v>
      </c>
      <c r="C2157" s="172" t="s">
        <v>4046</v>
      </c>
      <c r="D2157" s="172" t="s">
        <v>1652</v>
      </c>
      <c r="E2157" s="172" t="s">
        <v>1563</v>
      </c>
      <c r="F2157" s="287">
        <v>22.46</v>
      </c>
      <c r="G2157" s="331">
        <f>ROUND(SUMIF(Anlagenbewegungsdaten!B:B,A2157,Anlagenbewegungsdaten!C:C),3)</f>
        <v>0</v>
      </c>
      <c r="H2157" s="332">
        <f>IF(ISBLANK(F2157),ROUND(SUMIF(Anlagenbewegungsdaten!B:B,A2157,Anlagenbewegungsdaten!D:D),2),ROUND(G2157*F2157%,2))</f>
        <v>0</v>
      </c>
      <c r="I2157" s="332">
        <f>ROUND((H2157-SUMIF(Anlagenbewegungsdaten!$B:$B,A2157,Anlagenbewegungsdaten!D:D)),3)</f>
        <v>0</v>
      </c>
      <c r="J2157" s="333" t="s">
        <v>5179</v>
      </c>
      <c r="K2157" s="333" t="s">
        <v>5193</v>
      </c>
      <c r="L2157" s="510">
        <v>17.97</v>
      </c>
      <c r="M2157" s="330">
        <f>ROUND(SUMIF(Anlagenbewegungsdaten_AV!B:B,A2157,Anlagenbewegungsdaten_AV!C:C),3)</f>
        <v>0</v>
      </c>
      <c r="N2157" s="328">
        <f>IF(ISBLANK(L2157),ROUND(SUMIF(Anlagenbewegungsdaten_AV!B:B,A2157,Anlagenbewegungsdaten_AV!D:D),2),ROUND(M2157*L2157%,2))</f>
        <v>0</v>
      </c>
      <c r="O2157" s="328">
        <f>ROUND(N2157-SUMIF(Anlagenbewegungsdaten_AV!B:B,A2157,Anlagenbewegungsdaten_AV!D:D),3)</f>
        <v>0</v>
      </c>
    </row>
    <row r="2158" spans="1:15" ht="15" customHeight="1" x14ac:dyDescent="0.25">
      <c r="A2158" s="261" t="s">
        <v>2933</v>
      </c>
      <c r="B2158" s="172" t="s">
        <v>2108</v>
      </c>
      <c r="C2158" s="172" t="s">
        <v>4046</v>
      </c>
      <c r="D2158" s="172" t="s">
        <v>2620</v>
      </c>
      <c r="E2158" s="172" t="s">
        <v>2576</v>
      </c>
      <c r="F2158" s="287">
        <v>22.43</v>
      </c>
      <c r="G2158" s="331">
        <f>ROUND(SUMIF(Anlagenbewegungsdaten!B:B,A2158,Anlagenbewegungsdaten!C:C),3)</f>
        <v>0</v>
      </c>
      <c r="H2158" s="332">
        <f>IF(ISBLANK(F2158),ROUND(SUMIF(Anlagenbewegungsdaten!B:B,A2158,Anlagenbewegungsdaten!D:D),2),ROUND(G2158*F2158%,2))</f>
        <v>0</v>
      </c>
      <c r="I2158" s="332">
        <f>ROUND((H2158-SUMIF(Anlagenbewegungsdaten!$B:$B,A2158,Anlagenbewegungsdaten!D:D)),3)</f>
        <v>0</v>
      </c>
      <c r="J2158" s="333" t="s">
        <v>5179</v>
      </c>
      <c r="K2158" s="333" t="s">
        <v>5193</v>
      </c>
      <c r="L2158" s="510">
        <v>17.940000000000001</v>
      </c>
      <c r="M2158" s="330">
        <f>ROUND(SUMIF(Anlagenbewegungsdaten_AV!B:B,A2158,Anlagenbewegungsdaten_AV!C:C),3)</f>
        <v>0</v>
      </c>
      <c r="N2158" s="328">
        <f>IF(ISBLANK(L2158),ROUND(SUMIF(Anlagenbewegungsdaten_AV!B:B,A2158,Anlagenbewegungsdaten_AV!D:D),2),ROUND(M2158*L2158%,2))</f>
        <v>0</v>
      </c>
      <c r="O2158" s="328">
        <f>ROUND(N2158-SUMIF(Anlagenbewegungsdaten_AV!B:B,A2158,Anlagenbewegungsdaten_AV!D:D),3)</f>
        <v>0</v>
      </c>
    </row>
    <row r="2159" spans="1:15" ht="15" customHeight="1" x14ac:dyDescent="0.25">
      <c r="A2159" s="261" t="s">
        <v>3677</v>
      </c>
      <c r="B2159" s="172" t="s">
        <v>2108</v>
      </c>
      <c r="C2159" s="172" t="s">
        <v>4046</v>
      </c>
      <c r="D2159" s="172" t="s">
        <v>3364</v>
      </c>
      <c r="E2159" s="172" t="s">
        <v>3320</v>
      </c>
      <c r="F2159" s="287">
        <v>22.4</v>
      </c>
      <c r="G2159" s="331">
        <f>ROUND(SUMIF(Anlagenbewegungsdaten!B:B,A2159,Anlagenbewegungsdaten!C:C),3)</f>
        <v>0</v>
      </c>
      <c r="H2159" s="332">
        <f>IF(ISBLANK(F2159),ROUND(SUMIF(Anlagenbewegungsdaten!B:B,A2159,Anlagenbewegungsdaten!D:D),2),ROUND(G2159*F2159%,2))</f>
        <v>0</v>
      </c>
      <c r="I2159" s="332">
        <f>ROUND((H2159-SUMIF(Anlagenbewegungsdaten!$B:$B,A2159,Anlagenbewegungsdaten!D:D)),3)</f>
        <v>0</v>
      </c>
      <c r="J2159" s="333" t="s">
        <v>5179</v>
      </c>
      <c r="K2159" s="333" t="s">
        <v>5193</v>
      </c>
      <c r="L2159" s="510">
        <v>17.920000000000002</v>
      </c>
      <c r="M2159" s="330">
        <f>ROUND(SUMIF(Anlagenbewegungsdaten_AV!B:B,A2159,Anlagenbewegungsdaten_AV!C:C),3)</f>
        <v>0</v>
      </c>
      <c r="N2159" s="328">
        <f>IF(ISBLANK(L2159),ROUND(SUMIF(Anlagenbewegungsdaten_AV!B:B,A2159,Anlagenbewegungsdaten_AV!D:D),2),ROUND(M2159*L2159%,2))</f>
        <v>0</v>
      </c>
      <c r="O2159" s="328">
        <f>ROUND(N2159-SUMIF(Anlagenbewegungsdaten_AV!B:B,A2159,Anlagenbewegungsdaten_AV!D:D),3)</f>
        <v>0</v>
      </c>
    </row>
    <row r="2160" spans="1:15" ht="15" customHeight="1" x14ac:dyDescent="0.25">
      <c r="A2160" s="273" t="s">
        <v>4453</v>
      </c>
      <c r="B2160" s="191" t="s">
        <v>2108</v>
      </c>
      <c r="C2160" s="191" t="s">
        <v>4046</v>
      </c>
      <c r="D2160" s="191" t="s">
        <v>4137</v>
      </c>
      <c r="E2160" s="191" t="s">
        <v>4093</v>
      </c>
      <c r="F2160" s="288">
        <v>22.37</v>
      </c>
      <c r="G2160" s="331">
        <f>ROUND(SUMIF(Anlagenbewegungsdaten!B:B,A2160,Anlagenbewegungsdaten!C:C),3)</f>
        <v>0</v>
      </c>
      <c r="H2160" s="332">
        <f>IF(ISBLANK(F2160),ROUND(SUMIF(Anlagenbewegungsdaten!B:B,A2160,Anlagenbewegungsdaten!D:D),2),ROUND(G2160*F2160%,2))</f>
        <v>0</v>
      </c>
      <c r="I2160" s="332">
        <f>ROUND((H2160-SUMIF(Anlagenbewegungsdaten!$B:$B,A2160,Anlagenbewegungsdaten!D:D)),3)</f>
        <v>0</v>
      </c>
      <c r="J2160" s="333" t="s">
        <v>5179</v>
      </c>
      <c r="K2160" s="333" t="s">
        <v>5193</v>
      </c>
      <c r="L2160" s="510">
        <v>17.899999999999999</v>
      </c>
      <c r="M2160" s="330">
        <f>ROUND(SUMIF(Anlagenbewegungsdaten_AV!B:B,A2160,Anlagenbewegungsdaten_AV!C:C),3)</f>
        <v>0</v>
      </c>
      <c r="N2160" s="328">
        <f>IF(ISBLANK(L2160),ROUND(SUMIF(Anlagenbewegungsdaten_AV!B:B,A2160,Anlagenbewegungsdaten_AV!D:D),2),ROUND(M2160*L2160%,2))</f>
        <v>0</v>
      </c>
      <c r="O2160" s="328">
        <f>ROUND(N2160-SUMIF(Anlagenbewegungsdaten_AV!B:B,A2160,Anlagenbewegungsdaten_AV!D:D),3)</f>
        <v>0</v>
      </c>
    </row>
    <row r="2161" spans="1:15" ht="15" customHeight="1" x14ac:dyDescent="0.25">
      <c r="A2161" s="261" t="s">
        <v>797</v>
      </c>
      <c r="B2161" s="172" t="s">
        <v>2108</v>
      </c>
      <c r="C2161" s="172" t="s">
        <v>4046</v>
      </c>
      <c r="D2161" s="172" t="s">
        <v>1654</v>
      </c>
      <c r="E2161" s="172" t="s">
        <v>2483</v>
      </c>
      <c r="F2161" s="287">
        <v>20.46</v>
      </c>
      <c r="G2161" s="331">
        <f>ROUND(SUMIF(Anlagenbewegungsdaten!B:B,A2161,Anlagenbewegungsdaten!C:C),3)</f>
        <v>0</v>
      </c>
      <c r="H2161" s="332">
        <f>IF(ISBLANK(F2161),ROUND(SUMIF(Anlagenbewegungsdaten!B:B,A2161,Anlagenbewegungsdaten!D:D),2),ROUND(G2161*F2161%,2))</f>
        <v>0</v>
      </c>
      <c r="I2161" s="332">
        <f>ROUND((H2161-SUMIF(Anlagenbewegungsdaten!$B:$B,A2161,Anlagenbewegungsdaten!D:D)),3)</f>
        <v>0</v>
      </c>
      <c r="J2161" s="333" t="s">
        <v>5179</v>
      </c>
      <c r="K2161" s="333" t="s">
        <v>5193</v>
      </c>
      <c r="L2161" s="510">
        <v>16.37</v>
      </c>
      <c r="M2161" s="330">
        <f>ROUND(SUMIF(Anlagenbewegungsdaten_AV!B:B,A2161,Anlagenbewegungsdaten_AV!C:C),3)</f>
        <v>0</v>
      </c>
      <c r="N2161" s="328">
        <f>IF(ISBLANK(L2161),ROUND(SUMIF(Anlagenbewegungsdaten_AV!B:B,A2161,Anlagenbewegungsdaten_AV!D:D),2),ROUND(M2161*L2161%,2))</f>
        <v>0</v>
      </c>
      <c r="O2161" s="328">
        <f>ROUND(N2161-SUMIF(Anlagenbewegungsdaten_AV!B:B,A2161,Anlagenbewegungsdaten_AV!D:D),3)</f>
        <v>0</v>
      </c>
    </row>
    <row r="2162" spans="1:15" ht="15" customHeight="1" x14ac:dyDescent="0.25">
      <c r="A2162" s="261" t="s">
        <v>798</v>
      </c>
      <c r="B2162" s="172" t="s">
        <v>2108</v>
      </c>
      <c r="C2162" s="172" t="s">
        <v>4046</v>
      </c>
      <c r="D2162" s="172" t="s">
        <v>1827</v>
      </c>
      <c r="E2162" s="172" t="s">
        <v>2486</v>
      </c>
      <c r="F2162" s="287">
        <v>22.46</v>
      </c>
      <c r="G2162" s="331">
        <f>ROUND(SUMIF(Anlagenbewegungsdaten!B:B,A2162,Anlagenbewegungsdaten!C:C),3)</f>
        <v>0</v>
      </c>
      <c r="H2162" s="332">
        <f>IF(ISBLANK(F2162),ROUND(SUMIF(Anlagenbewegungsdaten!B:B,A2162,Anlagenbewegungsdaten!D:D),2),ROUND(G2162*F2162%,2))</f>
        <v>0</v>
      </c>
      <c r="I2162" s="332">
        <f>ROUND((H2162-SUMIF(Anlagenbewegungsdaten!$B:$B,A2162,Anlagenbewegungsdaten!D:D)),3)</f>
        <v>0</v>
      </c>
      <c r="J2162" s="333" t="s">
        <v>5179</v>
      </c>
      <c r="K2162" s="333" t="s">
        <v>5193</v>
      </c>
      <c r="L2162" s="510">
        <v>17.97</v>
      </c>
      <c r="M2162" s="330">
        <f>ROUND(SUMIF(Anlagenbewegungsdaten_AV!B:B,A2162,Anlagenbewegungsdaten_AV!C:C),3)</f>
        <v>0</v>
      </c>
      <c r="N2162" s="328">
        <f>IF(ISBLANK(L2162),ROUND(SUMIF(Anlagenbewegungsdaten_AV!B:B,A2162,Anlagenbewegungsdaten_AV!D:D),2),ROUND(M2162*L2162%,2))</f>
        <v>0</v>
      </c>
      <c r="O2162" s="328">
        <f>ROUND(N2162-SUMIF(Anlagenbewegungsdaten_AV!B:B,A2162,Anlagenbewegungsdaten_AV!D:D),3)</f>
        <v>0</v>
      </c>
    </row>
    <row r="2163" spans="1:15" ht="15" customHeight="1" x14ac:dyDescent="0.25">
      <c r="A2163" s="261" t="s">
        <v>799</v>
      </c>
      <c r="B2163" s="172" t="s">
        <v>2108</v>
      </c>
      <c r="C2163" s="172" t="s">
        <v>4046</v>
      </c>
      <c r="D2163" s="182" t="s">
        <v>1656</v>
      </c>
      <c r="E2163" s="172" t="s">
        <v>1560</v>
      </c>
      <c r="F2163" s="287">
        <v>23.46</v>
      </c>
      <c r="G2163" s="331">
        <f>ROUND(SUMIF(Anlagenbewegungsdaten!B:B,A2163,Anlagenbewegungsdaten!C:C),3)</f>
        <v>0</v>
      </c>
      <c r="H2163" s="332">
        <f>IF(ISBLANK(F2163),ROUND(SUMIF(Anlagenbewegungsdaten!B:B,A2163,Anlagenbewegungsdaten!D:D),2),ROUND(G2163*F2163%,2))</f>
        <v>0</v>
      </c>
      <c r="I2163" s="332">
        <f>ROUND((H2163-SUMIF(Anlagenbewegungsdaten!$B:$B,A2163,Anlagenbewegungsdaten!D:D)),3)</f>
        <v>0</v>
      </c>
      <c r="J2163" s="333" t="s">
        <v>5179</v>
      </c>
      <c r="K2163" s="333" t="s">
        <v>5193</v>
      </c>
      <c r="L2163" s="510">
        <v>18.77</v>
      </c>
      <c r="M2163" s="330">
        <f>ROUND(SUMIF(Anlagenbewegungsdaten_AV!B:B,A2163,Anlagenbewegungsdaten_AV!C:C),3)</f>
        <v>0</v>
      </c>
      <c r="N2163" s="328">
        <f>IF(ISBLANK(L2163),ROUND(SUMIF(Anlagenbewegungsdaten_AV!B:B,A2163,Anlagenbewegungsdaten_AV!D:D),2),ROUND(M2163*L2163%,2))</f>
        <v>0</v>
      </c>
      <c r="O2163" s="328">
        <f>ROUND(N2163-SUMIF(Anlagenbewegungsdaten_AV!B:B,A2163,Anlagenbewegungsdaten_AV!D:D),3)</f>
        <v>0</v>
      </c>
    </row>
    <row r="2164" spans="1:15" ht="15" customHeight="1" x14ac:dyDescent="0.25">
      <c r="A2164" s="261" t="s">
        <v>800</v>
      </c>
      <c r="B2164" s="172" t="s">
        <v>2108</v>
      </c>
      <c r="C2164" s="172" t="s">
        <v>4046</v>
      </c>
      <c r="D2164" s="172" t="s">
        <v>1658</v>
      </c>
      <c r="E2164" s="172" t="s">
        <v>1563</v>
      </c>
      <c r="F2164" s="287">
        <v>23.46</v>
      </c>
      <c r="G2164" s="331">
        <f>ROUND(SUMIF(Anlagenbewegungsdaten!B:B,A2164,Anlagenbewegungsdaten!C:C),3)</f>
        <v>0</v>
      </c>
      <c r="H2164" s="332">
        <f>IF(ISBLANK(F2164),ROUND(SUMIF(Anlagenbewegungsdaten!B:B,A2164,Anlagenbewegungsdaten!D:D),2),ROUND(G2164*F2164%,2))</f>
        <v>0</v>
      </c>
      <c r="I2164" s="332">
        <f>ROUND((H2164-SUMIF(Anlagenbewegungsdaten!$B:$B,A2164,Anlagenbewegungsdaten!D:D)),3)</f>
        <v>0</v>
      </c>
      <c r="J2164" s="333" t="s">
        <v>5179</v>
      </c>
      <c r="K2164" s="333" t="s">
        <v>5193</v>
      </c>
      <c r="L2164" s="510">
        <v>18.77</v>
      </c>
      <c r="M2164" s="330">
        <f>ROUND(SUMIF(Anlagenbewegungsdaten_AV!B:B,A2164,Anlagenbewegungsdaten_AV!C:C),3)</f>
        <v>0</v>
      </c>
      <c r="N2164" s="328">
        <f>IF(ISBLANK(L2164),ROUND(SUMIF(Anlagenbewegungsdaten_AV!B:B,A2164,Anlagenbewegungsdaten_AV!D:D),2),ROUND(M2164*L2164%,2))</f>
        <v>0</v>
      </c>
      <c r="O2164" s="328">
        <f>ROUND(N2164-SUMIF(Anlagenbewegungsdaten_AV!B:B,A2164,Anlagenbewegungsdaten_AV!D:D),3)</f>
        <v>0</v>
      </c>
    </row>
    <row r="2165" spans="1:15" ht="15" customHeight="1" x14ac:dyDescent="0.25">
      <c r="A2165" s="261" t="s">
        <v>2934</v>
      </c>
      <c r="B2165" s="172" t="s">
        <v>2108</v>
      </c>
      <c r="C2165" s="172" t="s">
        <v>4046</v>
      </c>
      <c r="D2165" s="172" t="s">
        <v>2622</v>
      </c>
      <c r="E2165" s="172" t="s">
        <v>2576</v>
      </c>
      <c r="F2165" s="287">
        <v>23.43</v>
      </c>
      <c r="G2165" s="331">
        <f>ROUND(SUMIF(Anlagenbewegungsdaten!B:B,A2165,Anlagenbewegungsdaten!C:C),3)</f>
        <v>0</v>
      </c>
      <c r="H2165" s="332">
        <f>IF(ISBLANK(F2165),ROUND(SUMIF(Anlagenbewegungsdaten!B:B,A2165,Anlagenbewegungsdaten!D:D),2),ROUND(G2165*F2165%,2))</f>
        <v>0</v>
      </c>
      <c r="I2165" s="332">
        <f>ROUND((H2165-SUMIF(Anlagenbewegungsdaten!$B:$B,A2165,Anlagenbewegungsdaten!D:D)),3)</f>
        <v>0</v>
      </c>
      <c r="J2165" s="333" t="s">
        <v>5179</v>
      </c>
      <c r="K2165" s="333" t="s">
        <v>5193</v>
      </c>
      <c r="L2165" s="510">
        <v>18.739999999999998</v>
      </c>
      <c r="M2165" s="330">
        <f>ROUND(SUMIF(Anlagenbewegungsdaten_AV!B:B,A2165,Anlagenbewegungsdaten_AV!C:C),3)</f>
        <v>0</v>
      </c>
      <c r="N2165" s="328">
        <f>IF(ISBLANK(L2165),ROUND(SUMIF(Anlagenbewegungsdaten_AV!B:B,A2165,Anlagenbewegungsdaten_AV!D:D),2),ROUND(M2165*L2165%,2))</f>
        <v>0</v>
      </c>
      <c r="O2165" s="328">
        <f>ROUND(N2165-SUMIF(Anlagenbewegungsdaten_AV!B:B,A2165,Anlagenbewegungsdaten_AV!D:D),3)</f>
        <v>0</v>
      </c>
    </row>
    <row r="2166" spans="1:15" ht="15" customHeight="1" x14ac:dyDescent="0.25">
      <c r="A2166" s="261" t="s">
        <v>3678</v>
      </c>
      <c r="B2166" s="172" t="s">
        <v>2108</v>
      </c>
      <c r="C2166" s="172" t="s">
        <v>4046</v>
      </c>
      <c r="D2166" s="172" t="s">
        <v>3366</v>
      </c>
      <c r="E2166" s="172" t="s">
        <v>3320</v>
      </c>
      <c r="F2166" s="287">
        <v>23.4</v>
      </c>
      <c r="G2166" s="331">
        <f>ROUND(SUMIF(Anlagenbewegungsdaten!B:B,A2166,Anlagenbewegungsdaten!C:C),3)</f>
        <v>0</v>
      </c>
      <c r="H2166" s="332">
        <f>IF(ISBLANK(F2166),ROUND(SUMIF(Anlagenbewegungsdaten!B:B,A2166,Anlagenbewegungsdaten!D:D),2),ROUND(G2166*F2166%,2))</f>
        <v>0</v>
      </c>
      <c r="I2166" s="332">
        <f>ROUND((H2166-SUMIF(Anlagenbewegungsdaten!$B:$B,A2166,Anlagenbewegungsdaten!D:D)),3)</f>
        <v>0</v>
      </c>
      <c r="J2166" s="333" t="s">
        <v>5179</v>
      </c>
      <c r="K2166" s="333" t="s">
        <v>5193</v>
      </c>
      <c r="L2166" s="510">
        <v>18.72</v>
      </c>
      <c r="M2166" s="330">
        <f>ROUND(SUMIF(Anlagenbewegungsdaten_AV!B:B,A2166,Anlagenbewegungsdaten_AV!C:C),3)</f>
        <v>0</v>
      </c>
      <c r="N2166" s="328">
        <f>IF(ISBLANK(L2166),ROUND(SUMIF(Anlagenbewegungsdaten_AV!B:B,A2166,Anlagenbewegungsdaten_AV!D:D),2),ROUND(M2166*L2166%,2))</f>
        <v>0</v>
      </c>
      <c r="O2166" s="328">
        <f>ROUND(N2166-SUMIF(Anlagenbewegungsdaten_AV!B:B,A2166,Anlagenbewegungsdaten_AV!D:D),3)</f>
        <v>0</v>
      </c>
    </row>
    <row r="2167" spans="1:15" ht="15" customHeight="1" x14ac:dyDescent="0.25">
      <c r="A2167" s="273" t="s">
        <v>4454</v>
      </c>
      <c r="B2167" s="191" t="s">
        <v>2108</v>
      </c>
      <c r="C2167" s="191" t="s">
        <v>4046</v>
      </c>
      <c r="D2167" s="191" t="s">
        <v>4139</v>
      </c>
      <c r="E2167" s="191" t="s">
        <v>4093</v>
      </c>
      <c r="F2167" s="288">
        <v>23.37</v>
      </c>
      <c r="G2167" s="331">
        <f>ROUND(SUMIF(Anlagenbewegungsdaten!B:B,A2167,Anlagenbewegungsdaten!C:C),3)</f>
        <v>0</v>
      </c>
      <c r="H2167" s="332">
        <f>IF(ISBLANK(F2167),ROUND(SUMIF(Anlagenbewegungsdaten!B:B,A2167,Anlagenbewegungsdaten!D:D),2),ROUND(G2167*F2167%,2))</f>
        <v>0</v>
      </c>
      <c r="I2167" s="332">
        <f>ROUND((H2167-SUMIF(Anlagenbewegungsdaten!$B:$B,A2167,Anlagenbewegungsdaten!D:D)),3)</f>
        <v>0</v>
      </c>
      <c r="J2167" s="333" t="s">
        <v>5179</v>
      </c>
      <c r="K2167" s="333" t="s">
        <v>5193</v>
      </c>
      <c r="L2167" s="510">
        <v>18.7</v>
      </c>
      <c r="M2167" s="330">
        <f>ROUND(SUMIF(Anlagenbewegungsdaten_AV!B:B,A2167,Anlagenbewegungsdaten_AV!C:C),3)</f>
        <v>0</v>
      </c>
      <c r="N2167" s="328">
        <f>IF(ISBLANK(L2167),ROUND(SUMIF(Anlagenbewegungsdaten_AV!B:B,A2167,Anlagenbewegungsdaten_AV!D:D),2),ROUND(M2167*L2167%,2))</f>
        <v>0</v>
      </c>
      <c r="O2167" s="328">
        <f>ROUND(N2167-SUMIF(Anlagenbewegungsdaten_AV!B:B,A2167,Anlagenbewegungsdaten_AV!D:D),3)</f>
        <v>0</v>
      </c>
    </row>
    <row r="2168" spans="1:15" ht="15" customHeight="1" x14ac:dyDescent="0.25">
      <c r="A2168" s="260" t="s">
        <v>2331</v>
      </c>
      <c r="B2168" s="165" t="s">
        <v>2108</v>
      </c>
      <c r="C2168" s="166" t="s">
        <v>4046</v>
      </c>
      <c r="D2168" s="165" t="s">
        <v>2506</v>
      </c>
      <c r="E2168" s="165" t="s">
        <v>2483</v>
      </c>
      <c r="F2168" s="180">
        <v>11.46</v>
      </c>
      <c r="G2168" s="331">
        <f>ROUND(SUMIF(Anlagenbewegungsdaten!B:B,A2168,Anlagenbewegungsdaten!C:C),3)</f>
        <v>0</v>
      </c>
      <c r="H2168" s="332">
        <f>IF(ISBLANK(F2168),ROUND(SUMIF(Anlagenbewegungsdaten!B:B,A2168,Anlagenbewegungsdaten!D:D),2),ROUND(G2168*F2168%,2))</f>
        <v>0</v>
      </c>
      <c r="I2168" s="332">
        <f>ROUND((H2168-SUMIF(Anlagenbewegungsdaten!$B:$B,A2168,Anlagenbewegungsdaten!D:D)),3)</f>
        <v>0</v>
      </c>
      <c r="J2168" s="333" t="s">
        <v>5179</v>
      </c>
      <c r="K2168" s="333" t="s">
        <v>5193</v>
      </c>
      <c r="L2168" s="510">
        <v>9.17</v>
      </c>
      <c r="M2168" s="330">
        <f>ROUND(SUMIF(Anlagenbewegungsdaten_AV!B:B,A2168,Anlagenbewegungsdaten_AV!C:C),3)</f>
        <v>0</v>
      </c>
      <c r="N2168" s="328">
        <f>IF(ISBLANK(L2168),ROUND(SUMIF(Anlagenbewegungsdaten_AV!B:B,A2168,Anlagenbewegungsdaten_AV!D:D),2),ROUND(M2168*L2168%,2))</f>
        <v>0</v>
      </c>
      <c r="O2168" s="328">
        <f>ROUND(N2168-SUMIF(Anlagenbewegungsdaten_AV!B:B,A2168,Anlagenbewegungsdaten_AV!D:D),3)</f>
        <v>0</v>
      </c>
    </row>
    <row r="2169" spans="1:15" ht="15" customHeight="1" x14ac:dyDescent="0.25">
      <c r="A2169" s="260" t="s">
        <v>2332</v>
      </c>
      <c r="B2169" s="165" t="s">
        <v>2108</v>
      </c>
      <c r="C2169" s="166" t="s">
        <v>4046</v>
      </c>
      <c r="D2169" s="177" t="s">
        <v>1830</v>
      </c>
      <c r="E2169" s="165" t="s">
        <v>2486</v>
      </c>
      <c r="F2169" s="180">
        <v>13.46</v>
      </c>
      <c r="G2169" s="331">
        <f>ROUND(SUMIF(Anlagenbewegungsdaten!B:B,A2169,Anlagenbewegungsdaten!C:C),3)</f>
        <v>0</v>
      </c>
      <c r="H2169" s="332">
        <f>IF(ISBLANK(F2169),ROUND(SUMIF(Anlagenbewegungsdaten!B:B,A2169,Anlagenbewegungsdaten!D:D),2),ROUND(G2169*F2169%,2))</f>
        <v>0</v>
      </c>
      <c r="I2169" s="332">
        <f>ROUND((H2169-SUMIF(Anlagenbewegungsdaten!$B:$B,A2169,Anlagenbewegungsdaten!D:D)),3)</f>
        <v>0</v>
      </c>
      <c r="J2169" s="333" t="s">
        <v>5179</v>
      </c>
      <c r="K2169" s="333" t="s">
        <v>5193</v>
      </c>
      <c r="L2169" s="510">
        <v>10.77</v>
      </c>
      <c r="M2169" s="330">
        <f>ROUND(SUMIF(Anlagenbewegungsdaten_AV!B:B,A2169,Anlagenbewegungsdaten_AV!C:C),3)</f>
        <v>0</v>
      </c>
      <c r="N2169" s="328">
        <f>IF(ISBLANK(L2169),ROUND(SUMIF(Anlagenbewegungsdaten_AV!B:B,A2169,Anlagenbewegungsdaten_AV!D:D),2),ROUND(M2169*L2169%,2))</f>
        <v>0</v>
      </c>
      <c r="O2169" s="328">
        <f>ROUND(N2169-SUMIF(Anlagenbewegungsdaten_AV!B:B,A2169,Anlagenbewegungsdaten_AV!D:D),3)</f>
        <v>0</v>
      </c>
    </row>
    <row r="2170" spans="1:15" ht="15" customHeight="1" x14ac:dyDescent="0.25">
      <c r="A2170" s="261" t="s">
        <v>801</v>
      </c>
      <c r="B2170" s="171" t="s">
        <v>2108</v>
      </c>
      <c r="C2170" s="172" t="s">
        <v>4046</v>
      </c>
      <c r="D2170" s="172" t="s">
        <v>1832</v>
      </c>
      <c r="E2170" s="172" t="s">
        <v>1560</v>
      </c>
      <c r="F2170" s="287">
        <v>14.46</v>
      </c>
      <c r="G2170" s="331">
        <f>ROUND(SUMIF(Anlagenbewegungsdaten!B:B,A2170,Anlagenbewegungsdaten!C:C),3)</f>
        <v>0</v>
      </c>
      <c r="H2170" s="332">
        <f>IF(ISBLANK(F2170),ROUND(SUMIF(Anlagenbewegungsdaten!B:B,A2170,Anlagenbewegungsdaten!D:D),2),ROUND(G2170*F2170%,2))</f>
        <v>0</v>
      </c>
      <c r="I2170" s="332">
        <f>ROUND((H2170-SUMIF(Anlagenbewegungsdaten!$B:$B,A2170,Anlagenbewegungsdaten!D:D)),3)</f>
        <v>0</v>
      </c>
      <c r="J2170" s="333" t="s">
        <v>5179</v>
      </c>
      <c r="K2170" s="333" t="s">
        <v>5193</v>
      </c>
      <c r="L2170" s="510">
        <v>11.57</v>
      </c>
      <c r="M2170" s="330">
        <f>ROUND(SUMIF(Anlagenbewegungsdaten_AV!B:B,A2170,Anlagenbewegungsdaten_AV!C:C),3)</f>
        <v>0</v>
      </c>
      <c r="N2170" s="328">
        <f>IF(ISBLANK(L2170),ROUND(SUMIF(Anlagenbewegungsdaten_AV!B:B,A2170,Anlagenbewegungsdaten_AV!D:D),2),ROUND(M2170*L2170%,2))</f>
        <v>0</v>
      </c>
      <c r="O2170" s="328">
        <f>ROUND(N2170-SUMIF(Anlagenbewegungsdaten_AV!B:B,A2170,Anlagenbewegungsdaten_AV!D:D),3)</f>
        <v>0</v>
      </c>
    </row>
    <row r="2171" spans="1:15" ht="15" customHeight="1" x14ac:dyDescent="0.25">
      <c r="A2171" s="261" t="s">
        <v>802</v>
      </c>
      <c r="B2171" s="171" t="s">
        <v>2108</v>
      </c>
      <c r="C2171" s="171" t="s">
        <v>4046</v>
      </c>
      <c r="D2171" s="172" t="s">
        <v>1834</v>
      </c>
      <c r="E2171" s="171" t="s">
        <v>1563</v>
      </c>
      <c r="F2171" s="287">
        <v>14.46</v>
      </c>
      <c r="G2171" s="331">
        <f>ROUND(SUMIF(Anlagenbewegungsdaten!B:B,A2171,Anlagenbewegungsdaten!C:C),3)</f>
        <v>0</v>
      </c>
      <c r="H2171" s="332">
        <f>IF(ISBLANK(F2171),ROUND(SUMIF(Anlagenbewegungsdaten!B:B,A2171,Anlagenbewegungsdaten!D:D),2),ROUND(G2171*F2171%,2))</f>
        <v>0</v>
      </c>
      <c r="I2171" s="332">
        <f>ROUND((H2171-SUMIF(Anlagenbewegungsdaten!$B:$B,A2171,Anlagenbewegungsdaten!D:D)),3)</f>
        <v>0</v>
      </c>
      <c r="J2171" s="333" t="s">
        <v>5179</v>
      </c>
      <c r="K2171" s="333" t="s">
        <v>5193</v>
      </c>
      <c r="L2171" s="510">
        <v>11.57</v>
      </c>
      <c r="M2171" s="330">
        <f>ROUND(SUMIF(Anlagenbewegungsdaten_AV!B:B,A2171,Anlagenbewegungsdaten_AV!C:C),3)</f>
        <v>0</v>
      </c>
      <c r="N2171" s="328">
        <f>IF(ISBLANK(L2171),ROUND(SUMIF(Anlagenbewegungsdaten_AV!B:B,A2171,Anlagenbewegungsdaten_AV!D:D),2),ROUND(M2171*L2171%,2))</f>
        <v>0</v>
      </c>
      <c r="O2171" s="328">
        <f>ROUND(N2171-SUMIF(Anlagenbewegungsdaten_AV!B:B,A2171,Anlagenbewegungsdaten_AV!D:D),3)</f>
        <v>0</v>
      </c>
    </row>
    <row r="2172" spans="1:15" ht="15" customHeight="1" x14ac:dyDescent="0.25">
      <c r="A2172" s="261" t="s">
        <v>2935</v>
      </c>
      <c r="B2172" s="171" t="s">
        <v>2108</v>
      </c>
      <c r="C2172" s="171" t="s">
        <v>4046</v>
      </c>
      <c r="D2172" s="172" t="s">
        <v>2750</v>
      </c>
      <c r="E2172" s="172" t="s">
        <v>2576</v>
      </c>
      <c r="F2172" s="287">
        <v>14.430000000000001</v>
      </c>
      <c r="G2172" s="331">
        <f>ROUND(SUMIF(Anlagenbewegungsdaten!B:B,A2172,Anlagenbewegungsdaten!C:C),3)</f>
        <v>0</v>
      </c>
      <c r="H2172" s="332">
        <f>IF(ISBLANK(F2172),ROUND(SUMIF(Anlagenbewegungsdaten!B:B,A2172,Anlagenbewegungsdaten!D:D),2),ROUND(G2172*F2172%,2))</f>
        <v>0</v>
      </c>
      <c r="I2172" s="332">
        <f>ROUND((H2172-SUMIF(Anlagenbewegungsdaten!$B:$B,A2172,Anlagenbewegungsdaten!D:D)),3)</f>
        <v>0</v>
      </c>
      <c r="J2172" s="333" t="s">
        <v>5179</v>
      </c>
      <c r="K2172" s="333" t="s">
        <v>5193</v>
      </c>
      <c r="L2172" s="510">
        <v>11.54</v>
      </c>
      <c r="M2172" s="330">
        <f>ROUND(SUMIF(Anlagenbewegungsdaten_AV!B:B,A2172,Anlagenbewegungsdaten_AV!C:C),3)</f>
        <v>0</v>
      </c>
      <c r="N2172" s="328">
        <f>IF(ISBLANK(L2172),ROUND(SUMIF(Anlagenbewegungsdaten_AV!B:B,A2172,Anlagenbewegungsdaten_AV!D:D),2),ROUND(M2172*L2172%,2))</f>
        <v>0</v>
      </c>
      <c r="O2172" s="328">
        <f>ROUND(N2172-SUMIF(Anlagenbewegungsdaten_AV!B:B,A2172,Anlagenbewegungsdaten_AV!D:D),3)</f>
        <v>0</v>
      </c>
    </row>
    <row r="2173" spans="1:15" ht="15" customHeight="1" x14ac:dyDescent="0.25">
      <c r="A2173" s="261" t="s">
        <v>3679</v>
      </c>
      <c r="B2173" s="171" t="s">
        <v>2108</v>
      </c>
      <c r="C2173" s="171" t="s">
        <v>4046</v>
      </c>
      <c r="D2173" s="172" t="s">
        <v>3494</v>
      </c>
      <c r="E2173" s="172" t="s">
        <v>3320</v>
      </c>
      <c r="F2173" s="287">
        <v>14.4</v>
      </c>
      <c r="G2173" s="331">
        <f>ROUND(SUMIF(Anlagenbewegungsdaten!B:B,A2173,Anlagenbewegungsdaten!C:C),3)</f>
        <v>0</v>
      </c>
      <c r="H2173" s="332">
        <f>IF(ISBLANK(F2173),ROUND(SUMIF(Anlagenbewegungsdaten!B:B,A2173,Anlagenbewegungsdaten!D:D),2),ROUND(G2173*F2173%,2))</f>
        <v>0</v>
      </c>
      <c r="I2173" s="332">
        <f>ROUND((H2173-SUMIF(Anlagenbewegungsdaten!$B:$B,A2173,Anlagenbewegungsdaten!D:D)),3)</f>
        <v>0</v>
      </c>
      <c r="J2173" s="333" t="s">
        <v>5179</v>
      </c>
      <c r="K2173" s="333" t="s">
        <v>5193</v>
      </c>
      <c r="L2173" s="510">
        <v>11.52</v>
      </c>
      <c r="M2173" s="330">
        <f>ROUND(SUMIF(Anlagenbewegungsdaten_AV!B:B,A2173,Anlagenbewegungsdaten_AV!C:C),3)</f>
        <v>0</v>
      </c>
      <c r="N2173" s="328">
        <f>IF(ISBLANK(L2173),ROUND(SUMIF(Anlagenbewegungsdaten_AV!B:B,A2173,Anlagenbewegungsdaten_AV!D:D),2),ROUND(M2173*L2173%,2))</f>
        <v>0</v>
      </c>
      <c r="O2173" s="328">
        <f>ROUND(N2173-SUMIF(Anlagenbewegungsdaten_AV!B:B,A2173,Anlagenbewegungsdaten_AV!D:D),3)</f>
        <v>0</v>
      </c>
    </row>
    <row r="2174" spans="1:15" ht="15" customHeight="1" x14ac:dyDescent="0.25">
      <c r="A2174" s="273" t="s">
        <v>4455</v>
      </c>
      <c r="B2174" s="192" t="s">
        <v>2108</v>
      </c>
      <c r="C2174" s="192" t="s">
        <v>4046</v>
      </c>
      <c r="D2174" s="191" t="s">
        <v>4268</v>
      </c>
      <c r="E2174" s="191" t="s">
        <v>4093</v>
      </c>
      <c r="F2174" s="288">
        <v>14.370000000000001</v>
      </c>
      <c r="G2174" s="331">
        <f>ROUND(SUMIF(Anlagenbewegungsdaten!B:B,A2174,Anlagenbewegungsdaten!C:C),3)</f>
        <v>0</v>
      </c>
      <c r="H2174" s="332">
        <f>IF(ISBLANK(F2174),ROUND(SUMIF(Anlagenbewegungsdaten!B:B,A2174,Anlagenbewegungsdaten!D:D),2),ROUND(G2174*F2174%,2))</f>
        <v>0</v>
      </c>
      <c r="I2174" s="332">
        <f>ROUND((H2174-SUMIF(Anlagenbewegungsdaten!$B:$B,A2174,Anlagenbewegungsdaten!D:D)),3)</f>
        <v>0</v>
      </c>
      <c r="J2174" s="333" t="s">
        <v>5179</v>
      </c>
      <c r="K2174" s="333" t="s">
        <v>5193</v>
      </c>
      <c r="L2174" s="510">
        <v>11.5</v>
      </c>
      <c r="M2174" s="330">
        <f>ROUND(SUMIF(Anlagenbewegungsdaten_AV!B:B,A2174,Anlagenbewegungsdaten_AV!C:C),3)</f>
        <v>0</v>
      </c>
      <c r="N2174" s="328">
        <f>IF(ISBLANK(L2174),ROUND(SUMIF(Anlagenbewegungsdaten_AV!B:B,A2174,Anlagenbewegungsdaten_AV!D:D),2),ROUND(M2174*L2174%,2))</f>
        <v>0</v>
      </c>
      <c r="O2174" s="328">
        <f>ROUND(N2174-SUMIF(Anlagenbewegungsdaten_AV!B:B,A2174,Anlagenbewegungsdaten_AV!D:D),3)</f>
        <v>0</v>
      </c>
    </row>
    <row r="2175" spans="1:15" ht="15" customHeight="1" x14ac:dyDescent="0.25">
      <c r="A2175" s="261" t="s">
        <v>803</v>
      </c>
      <c r="B2175" s="171" t="s">
        <v>2108</v>
      </c>
      <c r="C2175" s="171" t="s">
        <v>4046</v>
      </c>
      <c r="D2175" s="172" t="s">
        <v>1836</v>
      </c>
      <c r="E2175" s="171" t="s">
        <v>2483</v>
      </c>
      <c r="F2175" s="287">
        <v>12.46</v>
      </c>
      <c r="G2175" s="331">
        <f>ROUND(SUMIF(Anlagenbewegungsdaten!B:B,A2175,Anlagenbewegungsdaten!C:C),3)</f>
        <v>0</v>
      </c>
      <c r="H2175" s="332">
        <f>IF(ISBLANK(F2175),ROUND(SUMIF(Anlagenbewegungsdaten!B:B,A2175,Anlagenbewegungsdaten!D:D),2),ROUND(G2175*F2175%,2))</f>
        <v>0</v>
      </c>
      <c r="I2175" s="332">
        <f>ROUND((H2175-SUMIF(Anlagenbewegungsdaten!$B:$B,A2175,Anlagenbewegungsdaten!D:D)),3)</f>
        <v>0</v>
      </c>
      <c r="J2175" s="333" t="s">
        <v>5179</v>
      </c>
      <c r="K2175" s="333" t="s">
        <v>5193</v>
      </c>
      <c r="L2175" s="510">
        <v>9.9700000000000006</v>
      </c>
      <c r="M2175" s="330">
        <f>ROUND(SUMIF(Anlagenbewegungsdaten_AV!B:B,A2175,Anlagenbewegungsdaten_AV!C:C),3)</f>
        <v>0</v>
      </c>
      <c r="N2175" s="328">
        <f>IF(ISBLANK(L2175),ROUND(SUMIF(Anlagenbewegungsdaten_AV!B:B,A2175,Anlagenbewegungsdaten_AV!D:D),2),ROUND(M2175*L2175%,2))</f>
        <v>0</v>
      </c>
      <c r="O2175" s="328">
        <f>ROUND(N2175-SUMIF(Anlagenbewegungsdaten_AV!B:B,A2175,Anlagenbewegungsdaten_AV!D:D),3)</f>
        <v>0</v>
      </c>
    </row>
    <row r="2176" spans="1:15" ht="15" customHeight="1" x14ac:dyDescent="0.25">
      <c r="A2176" s="261" t="s">
        <v>804</v>
      </c>
      <c r="B2176" s="171" t="s">
        <v>2108</v>
      </c>
      <c r="C2176" s="171" t="s">
        <v>4046</v>
      </c>
      <c r="D2176" s="172" t="s">
        <v>1838</v>
      </c>
      <c r="E2176" s="171" t="s">
        <v>2486</v>
      </c>
      <c r="F2176" s="287">
        <v>14.46</v>
      </c>
      <c r="G2176" s="331">
        <f>ROUND(SUMIF(Anlagenbewegungsdaten!B:B,A2176,Anlagenbewegungsdaten!C:C),3)</f>
        <v>0</v>
      </c>
      <c r="H2176" s="332">
        <f>IF(ISBLANK(F2176),ROUND(SUMIF(Anlagenbewegungsdaten!B:B,A2176,Anlagenbewegungsdaten!D:D),2),ROUND(G2176*F2176%,2))</f>
        <v>0</v>
      </c>
      <c r="I2176" s="332">
        <f>ROUND((H2176-SUMIF(Anlagenbewegungsdaten!$B:$B,A2176,Anlagenbewegungsdaten!D:D)),3)</f>
        <v>0</v>
      </c>
      <c r="J2176" s="333" t="s">
        <v>5179</v>
      </c>
      <c r="K2176" s="333" t="s">
        <v>5193</v>
      </c>
      <c r="L2176" s="510">
        <v>11.57</v>
      </c>
      <c r="M2176" s="330">
        <f>ROUND(SUMIF(Anlagenbewegungsdaten_AV!B:B,A2176,Anlagenbewegungsdaten_AV!C:C),3)</f>
        <v>0</v>
      </c>
      <c r="N2176" s="328">
        <f>IF(ISBLANK(L2176),ROUND(SUMIF(Anlagenbewegungsdaten_AV!B:B,A2176,Anlagenbewegungsdaten_AV!D:D),2),ROUND(M2176*L2176%,2))</f>
        <v>0</v>
      </c>
      <c r="O2176" s="328">
        <f>ROUND(N2176-SUMIF(Anlagenbewegungsdaten_AV!B:B,A2176,Anlagenbewegungsdaten_AV!D:D),3)</f>
        <v>0</v>
      </c>
    </row>
    <row r="2177" spans="1:15" ht="15" customHeight="1" x14ac:dyDescent="0.25">
      <c r="A2177" s="261" t="s">
        <v>805</v>
      </c>
      <c r="B2177" s="171" t="s">
        <v>2108</v>
      </c>
      <c r="C2177" s="172" t="s">
        <v>4046</v>
      </c>
      <c r="D2177" s="172" t="s">
        <v>1840</v>
      </c>
      <c r="E2177" s="172" t="s">
        <v>1560</v>
      </c>
      <c r="F2177" s="287">
        <v>15.46</v>
      </c>
      <c r="G2177" s="331">
        <f>ROUND(SUMIF(Anlagenbewegungsdaten!B:B,A2177,Anlagenbewegungsdaten!C:C),3)</f>
        <v>0</v>
      </c>
      <c r="H2177" s="332">
        <f>IF(ISBLANK(F2177),ROUND(SUMIF(Anlagenbewegungsdaten!B:B,A2177,Anlagenbewegungsdaten!D:D),2),ROUND(G2177*F2177%,2))</f>
        <v>0</v>
      </c>
      <c r="I2177" s="332">
        <f>ROUND((H2177-SUMIF(Anlagenbewegungsdaten!$B:$B,A2177,Anlagenbewegungsdaten!D:D)),3)</f>
        <v>0</v>
      </c>
      <c r="J2177" s="333" t="s">
        <v>5179</v>
      </c>
      <c r="K2177" s="333" t="s">
        <v>5193</v>
      </c>
      <c r="L2177" s="510">
        <v>12.37</v>
      </c>
      <c r="M2177" s="330">
        <f>ROUND(SUMIF(Anlagenbewegungsdaten_AV!B:B,A2177,Anlagenbewegungsdaten_AV!C:C),3)</f>
        <v>0</v>
      </c>
      <c r="N2177" s="328">
        <f>IF(ISBLANK(L2177),ROUND(SUMIF(Anlagenbewegungsdaten_AV!B:B,A2177,Anlagenbewegungsdaten_AV!D:D),2),ROUND(M2177*L2177%,2))</f>
        <v>0</v>
      </c>
      <c r="O2177" s="328">
        <f>ROUND(N2177-SUMIF(Anlagenbewegungsdaten_AV!B:B,A2177,Anlagenbewegungsdaten_AV!D:D),3)</f>
        <v>0</v>
      </c>
    </row>
    <row r="2178" spans="1:15" ht="15" customHeight="1" x14ac:dyDescent="0.25">
      <c r="A2178" s="261" t="s">
        <v>806</v>
      </c>
      <c r="B2178" s="171" t="s">
        <v>2108</v>
      </c>
      <c r="C2178" s="171" t="s">
        <v>4046</v>
      </c>
      <c r="D2178" s="172" t="s">
        <v>1842</v>
      </c>
      <c r="E2178" s="171" t="s">
        <v>1563</v>
      </c>
      <c r="F2178" s="287">
        <v>15.46</v>
      </c>
      <c r="G2178" s="331">
        <f>ROUND(SUMIF(Anlagenbewegungsdaten!B:B,A2178,Anlagenbewegungsdaten!C:C),3)</f>
        <v>0</v>
      </c>
      <c r="H2178" s="332">
        <f>IF(ISBLANK(F2178),ROUND(SUMIF(Anlagenbewegungsdaten!B:B,A2178,Anlagenbewegungsdaten!D:D),2),ROUND(G2178*F2178%,2))</f>
        <v>0</v>
      </c>
      <c r="I2178" s="332">
        <f>ROUND((H2178-SUMIF(Anlagenbewegungsdaten!$B:$B,A2178,Anlagenbewegungsdaten!D:D)),3)</f>
        <v>0</v>
      </c>
      <c r="J2178" s="333" t="s">
        <v>5179</v>
      </c>
      <c r="K2178" s="333" t="s">
        <v>5193</v>
      </c>
      <c r="L2178" s="510">
        <v>12.37</v>
      </c>
      <c r="M2178" s="330">
        <f>ROUND(SUMIF(Anlagenbewegungsdaten_AV!B:B,A2178,Anlagenbewegungsdaten_AV!C:C),3)</f>
        <v>0</v>
      </c>
      <c r="N2178" s="328">
        <f>IF(ISBLANK(L2178),ROUND(SUMIF(Anlagenbewegungsdaten_AV!B:B,A2178,Anlagenbewegungsdaten_AV!D:D),2),ROUND(M2178*L2178%,2))</f>
        <v>0</v>
      </c>
      <c r="O2178" s="328">
        <f>ROUND(N2178-SUMIF(Anlagenbewegungsdaten_AV!B:B,A2178,Anlagenbewegungsdaten_AV!D:D),3)</f>
        <v>0</v>
      </c>
    </row>
    <row r="2179" spans="1:15" ht="15" customHeight="1" x14ac:dyDescent="0.25">
      <c r="A2179" s="261" t="s">
        <v>2936</v>
      </c>
      <c r="B2179" s="171" t="s">
        <v>2108</v>
      </c>
      <c r="C2179" s="171" t="s">
        <v>4046</v>
      </c>
      <c r="D2179" s="172" t="s">
        <v>2752</v>
      </c>
      <c r="E2179" s="172" t="s">
        <v>2576</v>
      </c>
      <c r="F2179" s="287">
        <v>15.430000000000001</v>
      </c>
      <c r="G2179" s="331">
        <f>ROUND(SUMIF(Anlagenbewegungsdaten!B:B,A2179,Anlagenbewegungsdaten!C:C),3)</f>
        <v>0</v>
      </c>
      <c r="H2179" s="332">
        <f>IF(ISBLANK(F2179),ROUND(SUMIF(Anlagenbewegungsdaten!B:B,A2179,Anlagenbewegungsdaten!D:D),2),ROUND(G2179*F2179%,2))</f>
        <v>0</v>
      </c>
      <c r="I2179" s="332">
        <f>ROUND((H2179-SUMIF(Anlagenbewegungsdaten!$B:$B,A2179,Anlagenbewegungsdaten!D:D)),3)</f>
        <v>0</v>
      </c>
      <c r="J2179" s="333" t="s">
        <v>5179</v>
      </c>
      <c r="K2179" s="333" t="s">
        <v>5193</v>
      </c>
      <c r="L2179" s="510">
        <v>12.34</v>
      </c>
      <c r="M2179" s="330">
        <f>ROUND(SUMIF(Anlagenbewegungsdaten_AV!B:B,A2179,Anlagenbewegungsdaten_AV!C:C),3)</f>
        <v>0</v>
      </c>
      <c r="N2179" s="328">
        <f>IF(ISBLANK(L2179),ROUND(SUMIF(Anlagenbewegungsdaten_AV!B:B,A2179,Anlagenbewegungsdaten_AV!D:D),2),ROUND(M2179*L2179%,2))</f>
        <v>0</v>
      </c>
      <c r="O2179" s="328">
        <f>ROUND(N2179-SUMIF(Anlagenbewegungsdaten_AV!B:B,A2179,Anlagenbewegungsdaten_AV!D:D),3)</f>
        <v>0</v>
      </c>
    </row>
    <row r="2180" spans="1:15" ht="15" customHeight="1" x14ac:dyDescent="0.25">
      <c r="A2180" s="261" t="s">
        <v>3680</v>
      </c>
      <c r="B2180" s="171" t="s">
        <v>2108</v>
      </c>
      <c r="C2180" s="171" t="s">
        <v>4046</v>
      </c>
      <c r="D2180" s="172" t="s">
        <v>3496</v>
      </c>
      <c r="E2180" s="172" t="s">
        <v>3320</v>
      </c>
      <c r="F2180" s="287">
        <v>15.4</v>
      </c>
      <c r="G2180" s="331">
        <f>ROUND(SUMIF(Anlagenbewegungsdaten!B:B,A2180,Anlagenbewegungsdaten!C:C),3)</f>
        <v>0</v>
      </c>
      <c r="H2180" s="332">
        <f>IF(ISBLANK(F2180),ROUND(SUMIF(Anlagenbewegungsdaten!B:B,A2180,Anlagenbewegungsdaten!D:D),2),ROUND(G2180*F2180%,2))</f>
        <v>0</v>
      </c>
      <c r="I2180" s="332">
        <f>ROUND((H2180-SUMIF(Anlagenbewegungsdaten!$B:$B,A2180,Anlagenbewegungsdaten!D:D)),3)</f>
        <v>0</v>
      </c>
      <c r="J2180" s="333" t="s">
        <v>5179</v>
      </c>
      <c r="K2180" s="333" t="s">
        <v>5193</v>
      </c>
      <c r="L2180" s="510">
        <v>12.32</v>
      </c>
      <c r="M2180" s="330">
        <f>ROUND(SUMIF(Anlagenbewegungsdaten_AV!B:B,A2180,Anlagenbewegungsdaten_AV!C:C),3)</f>
        <v>0</v>
      </c>
      <c r="N2180" s="328">
        <f>IF(ISBLANK(L2180),ROUND(SUMIF(Anlagenbewegungsdaten_AV!B:B,A2180,Anlagenbewegungsdaten_AV!D:D),2),ROUND(M2180*L2180%,2))</f>
        <v>0</v>
      </c>
      <c r="O2180" s="328">
        <f>ROUND(N2180-SUMIF(Anlagenbewegungsdaten_AV!B:B,A2180,Anlagenbewegungsdaten_AV!D:D),3)</f>
        <v>0</v>
      </c>
    </row>
    <row r="2181" spans="1:15" ht="15" customHeight="1" x14ac:dyDescent="0.25">
      <c r="A2181" s="273" t="s">
        <v>4456</v>
      </c>
      <c r="B2181" s="192" t="s">
        <v>2108</v>
      </c>
      <c r="C2181" s="192" t="s">
        <v>4046</v>
      </c>
      <c r="D2181" s="191" t="s">
        <v>4270</v>
      </c>
      <c r="E2181" s="191" t="s">
        <v>4093</v>
      </c>
      <c r="F2181" s="288">
        <v>15.370000000000001</v>
      </c>
      <c r="G2181" s="331">
        <f>ROUND(SUMIF(Anlagenbewegungsdaten!B:B,A2181,Anlagenbewegungsdaten!C:C),3)</f>
        <v>0</v>
      </c>
      <c r="H2181" s="332">
        <f>IF(ISBLANK(F2181),ROUND(SUMIF(Anlagenbewegungsdaten!B:B,A2181,Anlagenbewegungsdaten!D:D),2),ROUND(G2181*F2181%,2))</f>
        <v>0</v>
      </c>
      <c r="I2181" s="332">
        <f>ROUND((H2181-SUMIF(Anlagenbewegungsdaten!$B:$B,A2181,Anlagenbewegungsdaten!D:D)),3)</f>
        <v>0</v>
      </c>
      <c r="J2181" s="333" t="s">
        <v>5179</v>
      </c>
      <c r="K2181" s="333" t="s">
        <v>5193</v>
      </c>
      <c r="L2181" s="510">
        <v>12.3</v>
      </c>
      <c r="M2181" s="330">
        <f>ROUND(SUMIF(Anlagenbewegungsdaten_AV!B:B,A2181,Anlagenbewegungsdaten_AV!C:C),3)</f>
        <v>0</v>
      </c>
      <c r="N2181" s="328">
        <f>IF(ISBLANK(L2181),ROUND(SUMIF(Anlagenbewegungsdaten_AV!B:B,A2181,Anlagenbewegungsdaten_AV!D:D),2),ROUND(M2181*L2181%,2))</f>
        <v>0</v>
      </c>
      <c r="O2181" s="328">
        <f>ROUND(N2181-SUMIF(Anlagenbewegungsdaten_AV!B:B,A2181,Anlagenbewegungsdaten_AV!D:D),3)</f>
        <v>0</v>
      </c>
    </row>
    <row r="2182" spans="1:15" ht="15" customHeight="1" x14ac:dyDescent="0.25">
      <c r="A2182" s="260" t="s">
        <v>2333</v>
      </c>
      <c r="B2182" s="165" t="s">
        <v>2108</v>
      </c>
      <c r="C2182" s="166" t="s">
        <v>4046</v>
      </c>
      <c r="D2182" s="165" t="s">
        <v>2509</v>
      </c>
      <c r="E2182" s="165" t="s">
        <v>2483</v>
      </c>
      <c r="F2182" s="180">
        <v>17.46</v>
      </c>
      <c r="G2182" s="331">
        <f>ROUND(SUMIF(Anlagenbewegungsdaten!B:B,A2182,Anlagenbewegungsdaten!C:C),3)</f>
        <v>0</v>
      </c>
      <c r="H2182" s="332">
        <f>IF(ISBLANK(F2182),ROUND(SUMIF(Anlagenbewegungsdaten!B:B,A2182,Anlagenbewegungsdaten!D:D),2),ROUND(G2182*F2182%,2))</f>
        <v>0</v>
      </c>
      <c r="I2182" s="332">
        <f>ROUND((H2182-SUMIF(Anlagenbewegungsdaten!$B:$B,A2182,Anlagenbewegungsdaten!D:D)),3)</f>
        <v>0</v>
      </c>
      <c r="J2182" s="333" t="s">
        <v>5179</v>
      </c>
      <c r="K2182" s="333" t="s">
        <v>5193</v>
      </c>
      <c r="L2182" s="510">
        <v>13.97</v>
      </c>
      <c r="M2182" s="330">
        <f>ROUND(SUMIF(Anlagenbewegungsdaten_AV!B:B,A2182,Anlagenbewegungsdaten_AV!C:C),3)</f>
        <v>0</v>
      </c>
      <c r="N2182" s="328">
        <f>IF(ISBLANK(L2182),ROUND(SUMIF(Anlagenbewegungsdaten_AV!B:B,A2182,Anlagenbewegungsdaten_AV!D:D),2),ROUND(M2182*L2182%,2))</f>
        <v>0</v>
      </c>
      <c r="O2182" s="328">
        <f>ROUND(N2182-SUMIF(Anlagenbewegungsdaten_AV!B:B,A2182,Anlagenbewegungsdaten_AV!D:D),3)</f>
        <v>0</v>
      </c>
    </row>
    <row r="2183" spans="1:15" ht="15" customHeight="1" x14ac:dyDescent="0.25">
      <c r="A2183" s="260" t="s">
        <v>2334</v>
      </c>
      <c r="B2183" s="165" t="s">
        <v>2108</v>
      </c>
      <c r="C2183" s="166" t="s">
        <v>4046</v>
      </c>
      <c r="D2183" s="165" t="s">
        <v>2511</v>
      </c>
      <c r="E2183" s="165" t="s">
        <v>2486</v>
      </c>
      <c r="F2183" s="180">
        <v>19.46</v>
      </c>
      <c r="G2183" s="331">
        <f>ROUND(SUMIF(Anlagenbewegungsdaten!B:B,A2183,Anlagenbewegungsdaten!C:C),3)</f>
        <v>0</v>
      </c>
      <c r="H2183" s="332">
        <f>IF(ISBLANK(F2183),ROUND(SUMIF(Anlagenbewegungsdaten!B:B,A2183,Anlagenbewegungsdaten!D:D),2),ROUND(G2183*F2183%,2))</f>
        <v>0</v>
      </c>
      <c r="I2183" s="332">
        <f>ROUND((H2183-SUMIF(Anlagenbewegungsdaten!$B:$B,A2183,Anlagenbewegungsdaten!D:D)),3)</f>
        <v>0</v>
      </c>
      <c r="J2183" s="333" t="s">
        <v>5179</v>
      </c>
      <c r="K2183" s="333" t="s">
        <v>5193</v>
      </c>
      <c r="L2183" s="510">
        <v>15.57</v>
      </c>
      <c r="M2183" s="330">
        <f>ROUND(SUMIF(Anlagenbewegungsdaten_AV!B:B,A2183,Anlagenbewegungsdaten_AV!C:C),3)</f>
        <v>0</v>
      </c>
      <c r="N2183" s="328">
        <f>IF(ISBLANK(L2183),ROUND(SUMIF(Anlagenbewegungsdaten_AV!B:B,A2183,Anlagenbewegungsdaten_AV!D:D),2),ROUND(M2183*L2183%,2))</f>
        <v>0</v>
      </c>
      <c r="O2183" s="328">
        <f>ROUND(N2183-SUMIF(Anlagenbewegungsdaten_AV!B:B,A2183,Anlagenbewegungsdaten_AV!D:D),3)</f>
        <v>0</v>
      </c>
    </row>
    <row r="2184" spans="1:15" ht="15" customHeight="1" x14ac:dyDescent="0.25">
      <c r="A2184" s="261" t="s">
        <v>807</v>
      </c>
      <c r="B2184" s="171" t="s">
        <v>2108</v>
      </c>
      <c r="C2184" s="172" t="s">
        <v>4046</v>
      </c>
      <c r="D2184" s="172" t="s">
        <v>1844</v>
      </c>
      <c r="E2184" s="172" t="s">
        <v>1560</v>
      </c>
      <c r="F2184" s="287">
        <v>20.46</v>
      </c>
      <c r="G2184" s="331">
        <f>ROUND(SUMIF(Anlagenbewegungsdaten!B:B,A2184,Anlagenbewegungsdaten!C:C),3)</f>
        <v>0</v>
      </c>
      <c r="H2184" s="332">
        <f>IF(ISBLANK(F2184),ROUND(SUMIF(Anlagenbewegungsdaten!B:B,A2184,Anlagenbewegungsdaten!D:D),2),ROUND(G2184*F2184%,2))</f>
        <v>0</v>
      </c>
      <c r="I2184" s="332">
        <f>ROUND((H2184-SUMIF(Anlagenbewegungsdaten!$B:$B,A2184,Anlagenbewegungsdaten!D:D)),3)</f>
        <v>0</v>
      </c>
      <c r="J2184" s="333" t="s">
        <v>5179</v>
      </c>
      <c r="K2184" s="333" t="s">
        <v>5193</v>
      </c>
      <c r="L2184" s="510">
        <v>16.37</v>
      </c>
      <c r="M2184" s="330">
        <f>ROUND(SUMIF(Anlagenbewegungsdaten_AV!B:B,A2184,Anlagenbewegungsdaten_AV!C:C),3)</f>
        <v>0</v>
      </c>
      <c r="N2184" s="328">
        <f>IF(ISBLANK(L2184),ROUND(SUMIF(Anlagenbewegungsdaten_AV!B:B,A2184,Anlagenbewegungsdaten_AV!D:D),2),ROUND(M2184*L2184%,2))</f>
        <v>0</v>
      </c>
      <c r="O2184" s="328">
        <f>ROUND(N2184-SUMIF(Anlagenbewegungsdaten_AV!B:B,A2184,Anlagenbewegungsdaten_AV!D:D),3)</f>
        <v>0</v>
      </c>
    </row>
    <row r="2185" spans="1:15" ht="15" customHeight="1" x14ac:dyDescent="0.25">
      <c r="A2185" s="261" t="s">
        <v>808</v>
      </c>
      <c r="B2185" s="171" t="s">
        <v>2108</v>
      </c>
      <c r="C2185" s="171" t="s">
        <v>4046</v>
      </c>
      <c r="D2185" s="172" t="s">
        <v>1846</v>
      </c>
      <c r="E2185" s="171" t="s">
        <v>1563</v>
      </c>
      <c r="F2185" s="287">
        <v>20.46</v>
      </c>
      <c r="G2185" s="331">
        <f>ROUND(SUMIF(Anlagenbewegungsdaten!B:B,A2185,Anlagenbewegungsdaten!C:C),3)</f>
        <v>0</v>
      </c>
      <c r="H2185" s="332">
        <f>IF(ISBLANK(F2185),ROUND(SUMIF(Anlagenbewegungsdaten!B:B,A2185,Anlagenbewegungsdaten!D:D),2),ROUND(G2185*F2185%,2))</f>
        <v>0</v>
      </c>
      <c r="I2185" s="332">
        <f>ROUND((H2185-SUMIF(Anlagenbewegungsdaten!$B:$B,A2185,Anlagenbewegungsdaten!D:D)),3)</f>
        <v>0</v>
      </c>
      <c r="J2185" s="333" t="s">
        <v>5179</v>
      </c>
      <c r="K2185" s="333" t="s">
        <v>5193</v>
      </c>
      <c r="L2185" s="510">
        <v>16.37</v>
      </c>
      <c r="M2185" s="330">
        <f>ROUND(SUMIF(Anlagenbewegungsdaten_AV!B:B,A2185,Anlagenbewegungsdaten_AV!C:C),3)</f>
        <v>0</v>
      </c>
      <c r="N2185" s="328">
        <f>IF(ISBLANK(L2185),ROUND(SUMIF(Anlagenbewegungsdaten_AV!B:B,A2185,Anlagenbewegungsdaten_AV!D:D),2),ROUND(M2185*L2185%,2))</f>
        <v>0</v>
      </c>
      <c r="O2185" s="328">
        <f>ROUND(N2185-SUMIF(Anlagenbewegungsdaten_AV!B:B,A2185,Anlagenbewegungsdaten_AV!D:D),3)</f>
        <v>0</v>
      </c>
    </row>
    <row r="2186" spans="1:15" ht="15" customHeight="1" x14ac:dyDescent="0.25">
      <c r="A2186" s="261" t="s">
        <v>2937</v>
      </c>
      <c r="B2186" s="171" t="s">
        <v>2108</v>
      </c>
      <c r="C2186" s="171" t="s">
        <v>4046</v>
      </c>
      <c r="D2186" s="172" t="s">
        <v>2754</v>
      </c>
      <c r="E2186" s="172" t="s">
        <v>2576</v>
      </c>
      <c r="F2186" s="287">
        <v>20.43</v>
      </c>
      <c r="G2186" s="331">
        <f>ROUND(SUMIF(Anlagenbewegungsdaten!B:B,A2186,Anlagenbewegungsdaten!C:C),3)</f>
        <v>0</v>
      </c>
      <c r="H2186" s="332">
        <f>IF(ISBLANK(F2186),ROUND(SUMIF(Anlagenbewegungsdaten!B:B,A2186,Anlagenbewegungsdaten!D:D),2),ROUND(G2186*F2186%,2))</f>
        <v>0</v>
      </c>
      <c r="I2186" s="332">
        <f>ROUND((H2186-SUMIF(Anlagenbewegungsdaten!$B:$B,A2186,Anlagenbewegungsdaten!D:D)),3)</f>
        <v>0</v>
      </c>
      <c r="J2186" s="333" t="s">
        <v>5179</v>
      </c>
      <c r="K2186" s="333" t="s">
        <v>5193</v>
      </c>
      <c r="L2186" s="510">
        <v>16.34</v>
      </c>
      <c r="M2186" s="330">
        <f>ROUND(SUMIF(Anlagenbewegungsdaten_AV!B:B,A2186,Anlagenbewegungsdaten_AV!C:C),3)</f>
        <v>0</v>
      </c>
      <c r="N2186" s="328">
        <f>IF(ISBLANK(L2186),ROUND(SUMIF(Anlagenbewegungsdaten_AV!B:B,A2186,Anlagenbewegungsdaten_AV!D:D),2),ROUND(M2186*L2186%,2))</f>
        <v>0</v>
      </c>
      <c r="O2186" s="328">
        <f>ROUND(N2186-SUMIF(Anlagenbewegungsdaten_AV!B:B,A2186,Anlagenbewegungsdaten_AV!D:D),3)</f>
        <v>0</v>
      </c>
    </row>
    <row r="2187" spans="1:15" ht="15" customHeight="1" x14ac:dyDescent="0.25">
      <c r="A2187" s="261" t="s">
        <v>3681</v>
      </c>
      <c r="B2187" s="171" t="s">
        <v>2108</v>
      </c>
      <c r="C2187" s="171" t="s">
        <v>4046</v>
      </c>
      <c r="D2187" s="172" t="s">
        <v>3498</v>
      </c>
      <c r="E2187" s="172" t="s">
        <v>3320</v>
      </c>
      <c r="F2187" s="287">
        <v>20.399999999999999</v>
      </c>
      <c r="G2187" s="331">
        <f>ROUND(SUMIF(Anlagenbewegungsdaten!B:B,A2187,Anlagenbewegungsdaten!C:C),3)</f>
        <v>0</v>
      </c>
      <c r="H2187" s="332">
        <f>IF(ISBLANK(F2187),ROUND(SUMIF(Anlagenbewegungsdaten!B:B,A2187,Anlagenbewegungsdaten!D:D),2),ROUND(G2187*F2187%,2))</f>
        <v>0</v>
      </c>
      <c r="I2187" s="332">
        <f>ROUND((H2187-SUMIF(Anlagenbewegungsdaten!$B:$B,A2187,Anlagenbewegungsdaten!D:D)),3)</f>
        <v>0</v>
      </c>
      <c r="J2187" s="333" t="s">
        <v>5179</v>
      </c>
      <c r="K2187" s="333" t="s">
        <v>5193</v>
      </c>
      <c r="L2187" s="510">
        <v>16.32</v>
      </c>
      <c r="M2187" s="330">
        <f>ROUND(SUMIF(Anlagenbewegungsdaten_AV!B:B,A2187,Anlagenbewegungsdaten_AV!C:C),3)</f>
        <v>0</v>
      </c>
      <c r="N2187" s="328">
        <f>IF(ISBLANK(L2187),ROUND(SUMIF(Anlagenbewegungsdaten_AV!B:B,A2187,Anlagenbewegungsdaten_AV!D:D),2),ROUND(M2187*L2187%,2))</f>
        <v>0</v>
      </c>
      <c r="O2187" s="328">
        <f>ROUND(N2187-SUMIF(Anlagenbewegungsdaten_AV!B:B,A2187,Anlagenbewegungsdaten_AV!D:D),3)</f>
        <v>0</v>
      </c>
    </row>
    <row r="2188" spans="1:15" ht="15" customHeight="1" x14ac:dyDescent="0.25">
      <c r="A2188" s="273" t="s">
        <v>4457</v>
      </c>
      <c r="B2188" s="192" t="s">
        <v>2108</v>
      </c>
      <c r="C2188" s="192" t="s">
        <v>4046</v>
      </c>
      <c r="D2188" s="191" t="s">
        <v>4272</v>
      </c>
      <c r="E2188" s="191" t="s">
        <v>4093</v>
      </c>
      <c r="F2188" s="288">
        <v>20.37</v>
      </c>
      <c r="G2188" s="331">
        <f>ROUND(SUMIF(Anlagenbewegungsdaten!B:B,A2188,Anlagenbewegungsdaten!C:C),3)</f>
        <v>0</v>
      </c>
      <c r="H2188" s="332">
        <f>IF(ISBLANK(F2188),ROUND(SUMIF(Anlagenbewegungsdaten!B:B,A2188,Anlagenbewegungsdaten!D:D),2),ROUND(G2188*F2188%,2))</f>
        <v>0</v>
      </c>
      <c r="I2188" s="332">
        <f>ROUND((H2188-SUMIF(Anlagenbewegungsdaten!$B:$B,A2188,Anlagenbewegungsdaten!D:D)),3)</f>
        <v>0</v>
      </c>
      <c r="J2188" s="333" t="s">
        <v>5179</v>
      </c>
      <c r="K2188" s="333" t="s">
        <v>5193</v>
      </c>
      <c r="L2188" s="510">
        <v>16.3</v>
      </c>
      <c r="M2188" s="330">
        <f>ROUND(SUMIF(Anlagenbewegungsdaten_AV!B:B,A2188,Anlagenbewegungsdaten_AV!C:C),3)</f>
        <v>0</v>
      </c>
      <c r="N2188" s="328">
        <f>IF(ISBLANK(L2188),ROUND(SUMIF(Anlagenbewegungsdaten_AV!B:B,A2188,Anlagenbewegungsdaten_AV!D:D),2),ROUND(M2188*L2188%,2))</f>
        <v>0</v>
      </c>
      <c r="O2188" s="328">
        <f>ROUND(N2188-SUMIF(Anlagenbewegungsdaten_AV!B:B,A2188,Anlagenbewegungsdaten_AV!D:D),3)</f>
        <v>0</v>
      </c>
    </row>
    <row r="2189" spans="1:15" ht="15" customHeight="1" x14ac:dyDescent="0.25">
      <c r="A2189" s="261" t="s">
        <v>809</v>
      </c>
      <c r="B2189" s="171" t="s">
        <v>2108</v>
      </c>
      <c r="C2189" s="171" t="s">
        <v>4046</v>
      </c>
      <c r="D2189" s="172" t="s">
        <v>1848</v>
      </c>
      <c r="E2189" s="171" t="s">
        <v>2483</v>
      </c>
      <c r="F2189" s="287">
        <v>18.46</v>
      </c>
      <c r="G2189" s="331">
        <f>ROUND(SUMIF(Anlagenbewegungsdaten!B:B,A2189,Anlagenbewegungsdaten!C:C),3)</f>
        <v>0</v>
      </c>
      <c r="H2189" s="332">
        <f>IF(ISBLANK(F2189),ROUND(SUMIF(Anlagenbewegungsdaten!B:B,A2189,Anlagenbewegungsdaten!D:D),2),ROUND(G2189*F2189%,2))</f>
        <v>0</v>
      </c>
      <c r="I2189" s="332">
        <f>ROUND((H2189-SUMIF(Anlagenbewegungsdaten!$B:$B,A2189,Anlagenbewegungsdaten!D:D)),3)</f>
        <v>0</v>
      </c>
      <c r="J2189" s="333" t="s">
        <v>5179</v>
      </c>
      <c r="K2189" s="333" t="s">
        <v>5193</v>
      </c>
      <c r="L2189" s="510">
        <v>14.77</v>
      </c>
      <c r="M2189" s="330">
        <f>ROUND(SUMIF(Anlagenbewegungsdaten_AV!B:B,A2189,Anlagenbewegungsdaten_AV!C:C),3)</f>
        <v>0</v>
      </c>
      <c r="N2189" s="328">
        <f>IF(ISBLANK(L2189),ROUND(SUMIF(Anlagenbewegungsdaten_AV!B:B,A2189,Anlagenbewegungsdaten_AV!D:D),2),ROUND(M2189*L2189%,2))</f>
        <v>0</v>
      </c>
      <c r="O2189" s="328">
        <f>ROUND(N2189-SUMIF(Anlagenbewegungsdaten_AV!B:B,A2189,Anlagenbewegungsdaten_AV!D:D),3)</f>
        <v>0</v>
      </c>
    </row>
    <row r="2190" spans="1:15" ht="15" customHeight="1" x14ac:dyDescent="0.25">
      <c r="A2190" s="261" t="s">
        <v>810</v>
      </c>
      <c r="B2190" s="171" t="s">
        <v>2108</v>
      </c>
      <c r="C2190" s="171" t="s">
        <v>4046</v>
      </c>
      <c r="D2190" s="172" t="s">
        <v>1850</v>
      </c>
      <c r="E2190" s="171" t="s">
        <v>2486</v>
      </c>
      <c r="F2190" s="287">
        <v>20.46</v>
      </c>
      <c r="G2190" s="331">
        <f>ROUND(SUMIF(Anlagenbewegungsdaten!B:B,A2190,Anlagenbewegungsdaten!C:C),3)</f>
        <v>0</v>
      </c>
      <c r="H2190" s="332">
        <f>IF(ISBLANK(F2190),ROUND(SUMIF(Anlagenbewegungsdaten!B:B,A2190,Anlagenbewegungsdaten!D:D),2),ROUND(G2190*F2190%,2))</f>
        <v>0</v>
      </c>
      <c r="I2190" s="332">
        <f>ROUND((H2190-SUMIF(Anlagenbewegungsdaten!$B:$B,A2190,Anlagenbewegungsdaten!D:D)),3)</f>
        <v>0</v>
      </c>
      <c r="J2190" s="333" t="s">
        <v>5179</v>
      </c>
      <c r="K2190" s="333" t="s">
        <v>5193</v>
      </c>
      <c r="L2190" s="510">
        <v>16.37</v>
      </c>
      <c r="M2190" s="330">
        <f>ROUND(SUMIF(Anlagenbewegungsdaten_AV!B:B,A2190,Anlagenbewegungsdaten_AV!C:C),3)</f>
        <v>0</v>
      </c>
      <c r="N2190" s="328">
        <f>IF(ISBLANK(L2190),ROUND(SUMIF(Anlagenbewegungsdaten_AV!B:B,A2190,Anlagenbewegungsdaten_AV!D:D),2),ROUND(M2190*L2190%,2))</f>
        <v>0</v>
      </c>
      <c r="O2190" s="328">
        <f>ROUND(N2190-SUMIF(Anlagenbewegungsdaten_AV!B:B,A2190,Anlagenbewegungsdaten_AV!D:D),3)</f>
        <v>0</v>
      </c>
    </row>
    <row r="2191" spans="1:15" ht="15" customHeight="1" x14ac:dyDescent="0.25">
      <c r="A2191" s="261" t="s">
        <v>811</v>
      </c>
      <c r="B2191" s="171" t="s">
        <v>2108</v>
      </c>
      <c r="C2191" s="172" t="s">
        <v>4046</v>
      </c>
      <c r="D2191" s="172" t="s">
        <v>1852</v>
      </c>
      <c r="E2191" s="172" t="s">
        <v>1560</v>
      </c>
      <c r="F2191" s="287">
        <v>21.46</v>
      </c>
      <c r="G2191" s="331">
        <f>ROUND(SUMIF(Anlagenbewegungsdaten!B:B,A2191,Anlagenbewegungsdaten!C:C),3)</f>
        <v>0</v>
      </c>
      <c r="H2191" s="332">
        <f>IF(ISBLANK(F2191),ROUND(SUMIF(Anlagenbewegungsdaten!B:B,A2191,Anlagenbewegungsdaten!D:D),2),ROUND(G2191*F2191%,2))</f>
        <v>0</v>
      </c>
      <c r="I2191" s="332">
        <f>ROUND((H2191-SUMIF(Anlagenbewegungsdaten!$B:$B,A2191,Anlagenbewegungsdaten!D:D)),3)</f>
        <v>0</v>
      </c>
      <c r="J2191" s="333" t="s">
        <v>5179</v>
      </c>
      <c r="K2191" s="333" t="s">
        <v>5193</v>
      </c>
      <c r="L2191" s="510">
        <v>17.170000000000002</v>
      </c>
      <c r="M2191" s="330">
        <f>ROUND(SUMIF(Anlagenbewegungsdaten_AV!B:B,A2191,Anlagenbewegungsdaten_AV!C:C),3)</f>
        <v>0</v>
      </c>
      <c r="N2191" s="328">
        <f>IF(ISBLANK(L2191),ROUND(SUMIF(Anlagenbewegungsdaten_AV!B:B,A2191,Anlagenbewegungsdaten_AV!D:D),2),ROUND(M2191*L2191%,2))</f>
        <v>0</v>
      </c>
      <c r="O2191" s="328">
        <f>ROUND(N2191-SUMIF(Anlagenbewegungsdaten_AV!B:B,A2191,Anlagenbewegungsdaten_AV!D:D),3)</f>
        <v>0</v>
      </c>
    </row>
    <row r="2192" spans="1:15" ht="15" customHeight="1" x14ac:dyDescent="0.25">
      <c r="A2192" s="261" t="s">
        <v>2112</v>
      </c>
      <c r="B2192" s="171" t="s">
        <v>2108</v>
      </c>
      <c r="C2192" s="171" t="s">
        <v>4046</v>
      </c>
      <c r="D2192" s="172" t="s">
        <v>1854</v>
      </c>
      <c r="E2192" s="171" t="s">
        <v>1563</v>
      </c>
      <c r="F2192" s="287">
        <v>21.46</v>
      </c>
      <c r="G2192" s="331">
        <f>ROUND(SUMIF(Anlagenbewegungsdaten!B:B,A2192,Anlagenbewegungsdaten!C:C),3)</f>
        <v>0</v>
      </c>
      <c r="H2192" s="332">
        <f>IF(ISBLANK(F2192),ROUND(SUMIF(Anlagenbewegungsdaten!B:B,A2192,Anlagenbewegungsdaten!D:D),2),ROUND(G2192*F2192%,2))</f>
        <v>0</v>
      </c>
      <c r="I2192" s="332">
        <f>ROUND((H2192-SUMIF(Anlagenbewegungsdaten!$B:$B,A2192,Anlagenbewegungsdaten!D:D)),3)</f>
        <v>0</v>
      </c>
      <c r="J2192" s="333" t="s">
        <v>5179</v>
      </c>
      <c r="K2192" s="333" t="s">
        <v>5193</v>
      </c>
      <c r="L2192" s="510">
        <v>17.170000000000002</v>
      </c>
      <c r="M2192" s="330">
        <f>ROUND(SUMIF(Anlagenbewegungsdaten_AV!B:B,A2192,Anlagenbewegungsdaten_AV!C:C),3)</f>
        <v>0</v>
      </c>
      <c r="N2192" s="328">
        <f>IF(ISBLANK(L2192),ROUND(SUMIF(Anlagenbewegungsdaten_AV!B:B,A2192,Anlagenbewegungsdaten_AV!D:D),2),ROUND(M2192*L2192%,2))</f>
        <v>0</v>
      </c>
      <c r="O2192" s="328">
        <f>ROUND(N2192-SUMIF(Anlagenbewegungsdaten_AV!B:B,A2192,Anlagenbewegungsdaten_AV!D:D),3)</f>
        <v>0</v>
      </c>
    </row>
    <row r="2193" spans="1:15" ht="15" customHeight="1" x14ac:dyDescent="0.25">
      <c r="A2193" s="261" t="s">
        <v>2938</v>
      </c>
      <c r="B2193" s="171" t="s">
        <v>2108</v>
      </c>
      <c r="C2193" s="171" t="s">
        <v>4046</v>
      </c>
      <c r="D2193" s="172" t="s">
        <v>2756</v>
      </c>
      <c r="E2193" s="172" t="s">
        <v>2576</v>
      </c>
      <c r="F2193" s="287">
        <v>21.43</v>
      </c>
      <c r="G2193" s="331">
        <f>ROUND(SUMIF(Anlagenbewegungsdaten!B:B,A2193,Anlagenbewegungsdaten!C:C),3)</f>
        <v>0</v>
      </c>
      <c r="H2193" s="332">
        <f>IF(ISBLANK(F2193),ROUND(SUMIF(Anlagenbewegungsdaten!B:B,A2193,Anlagenbewegungsdaten!D:D),2),ROUND(G2193*F2193%,2))</f>
        <v>0</v>
      </c>
      <c r="I2193" s="332">
        <f>ROUND((H2193-SUMIF(Anlagenbewegungsdaten!$B:$B,A2193,Anlagenbewegungsdaten!D:D)),3)</f>
        <v>0</v>
      </c>
      <c r="J2193" s="333" t="s">
        <v>5179</v>
      </c>
      <c r="K2193" s="333" t="s">
        <v>5193</v>
      </c>
      <c r="L2193" s="510">
        <v>17.14</v>
      </c>
      <c r="M2193" s="330">
        <f>ROUND(SUMIF(Anlagenbewegungsdaten_AV!B:B,A2193,Anlagenbewegungsdaten_AV!C:C),3)</f>
        <v>0</v>
      </c>
      <c r="N2193" s="328">
        <f>IF(ISBLANK(L2193),ROUND(SUMIF(Anlagenbewegungsdaten_AV!B:B,A2193,Anlagenbewegungsdaten_AV!D:D),2),ROUND(M2193*L2193%,2))</f>
        <v>0</v>
      </c>
      <c r="O2193" s="328">
        <f>ROUND(N2193-SUMIF(Anlagenbewegungsdaten_AV!B:B,A2193,Anlagenbewegungsdaten_AV!D:D),3)</f>
        <v>0</v>
      </c>
    </row>
    <row r="2194" spans="1:15" ht="15" customHeight="1" x14ac:dyDescent="0.25">
      <c r="A2194" s="261" t="s">
        <v>3682</v>
      </c>
      <c r="B2194" s="171" t="s">
        <v>2108</v>
      </c>
      <c r="C2194" s="171" t="s">
        <v>4046</v>
      </c>
      <c r="D2194" s="172" t="s">
        <v>3500</v>
      </c>
      <c r="E2194" s="172" t="s">
        <v>3320</v>
      </c>
      <c r="F2194" s="287">
        <v>21.4</v>
      </c>
      <c r="G2194" s="331">
        <f>ROUND(SUMIF(Anlagenbewegungsdaten!B:B,A2194,Anlagenbewegungsdaten!C:C),3)</f>
        <v>0</v>
      </c>
      <c r="H2194" s="332">
        <f>IF(ISBLANK(F2194),ROUND(SUMIF(Anlagenbewegungsdaten!B:B,A2194,Anlagenbewegungsdaten!D:D),2),ROUND(G2194*F2194%,2))</f>
        <v>0</v>
      </c>
      <c r="I2194" s="332">
        <f>ROUND((H2194-SUMIF(Anlagenbewegungsdaten!$B:$B,A2194,Anlagenbewegungsdaten!D:D)),3)</f>
        <v>0</v>
      </c>
      <c r="J2194" s="333" t="s">
        <v>5179</v>
      </c>
      <c r="K2194" s="333" t="s">
        <v>5193</v>
      </c>
      <c r="L2194" s="510">
        <v>17.12</v>
      </c>
      <c r="M2194" s="330">
        <f>ROUND(SUMIF(Anlagenbewegungsdaten_AV!B:B,A2194,Anlagenbewegungsdaten_AV!C:C),3)</f>
        <v>0</v>
      </c>
      <c r="N2194" s="328">
        <f>IF(ISBLANK(L2194),ROUND(SUMIF(Anlagenbewegungsdaten_AV!B:B,A2194,Anlagenbewegungsdaten_AV!D:D),2),ROUND(M2194*L2194%,2))</f>
        <v>0</v>
      </c>
      <c r="O2194" s="328">
        <f>ROUND(N2194-SUMIF(Anlagenbewegungsdaten_AV!B:B,A2194,Anlagenbewegungsdaten_AV!D:D),3)</f>
        <v>0</v>
      </c>
    </row>
    <row r="2195" spans="1:15" ht="15" customHeight="1" x14ac:dyDescent="0.25">
      <c r="A2195" s="273" t="s">
        <v>4458</v>
      </c>
      <c r="B2195" s="192" t="s">
        <v>2108</v>
      </c>
      <c r="C2195" s="192" t="s">
        <v>4046</v>
      </c>
      <c r="D2195" s="191" t="s">
        <v>4274</v>
      </c>
      <c r="E2195" s="191" t="s">
        <v>4093</v>
      </c>
      <c r="F2195" s="288">
        <v>21.37</v>
      </c>
      <c r="G2195" s="331">
        <f>ROUND(SUMIF(Anlagenbewegungsdaten!B:B,A2195,Anlagenbewegungsdaten!C:C),3)</f>
        <v>0</v>
      </c>
      <c r="H2195" s="332">
        <f>IF(ISBLANK(F2195),ROUND(SUMIF(Anlagenbewegungsdaten!B:B,A2195,Anlagenbewegungsdaten!D:D),2),ROUND(G2195*F2195%,2))</f>
        <v>0</v>
      </c>
      <c r="I2195" s="332">
        <f>ROUND((H2195-SUMIF(Anlagenbewegungsdaten!$B:$B,A2195,Anlagenbewegungsdaten!D:D)),3)</f>
        <v>0</v>
      </c>
      <c r="J2195" s="333" t="s">
        <v>5179</v>
      </c>
      <c r="K2195" s="333" t="s">
        <v>5193</v>
      </c>
      <c r="L2195" s="510">
        <v>17.100000000000001</v>
      </c>
      <c r="M2195" s="330">
        <f>ROUND(SUMIF(Anlagenbewegungsdaten_AV!B:B,A2195,Anlagenbewegungsdaten_AV!C:C),3)</f>
        <v>0</v>
      </c>
      <c r="N2195" s="328">
        <f>IF(ISBLANK(L2195),ROUND(SUMIF(Anlagenbewegungsdaten_AV!B:B,A2195,Anlagenbewegungsdaten_AV!D:D),2),ROUND(M2195*L2195%,2))</f>
        <v>0</v>
      </c>
      <c r="O2195" s="328">
        <f>ROUND(N2195-SUMIF(Anlagenbewegungsdaten_AV!B:B,A2195,Anlagenbewegungsdaten_AV!D:D),3)</f>
        <v>0</v>
      </c>
    </row>
    <row r="2196" spans="1:15" ht="15" customHeight="1" x14ac:dyDescent="0.25">
      <c r="A2196" s="261" t="s">
        <v>2113</v>
      </c>
      <c r="B2196" s="172" t="s">
        <v>2108</v>
      </c>
      <c r="C2196" s="172" t="s">
        <v>4046</v>
      </c>
      <c r="D2196" s="172" t="s">
        <v>1856</v>
      </c>
      <c r="E2196" s="172" t="s">
        <v>2483</v>
      </c>
      <c r="F2196" s="287">
        <v>18.46</v>
      </c>
      <c r="G2196" s="331">
        <f>ROUND(SUMIF(Anlagenbewegungsdaten!B:B,A2196,Anlagenbewegungsdaten!C:C),3)</f>
        <v>0</v>
      </c>
      <c r="H2196" s="332">
        <f>IF(ISBLANK(F2196),ROUND(SUMIF(Anlagenbewegungsdaten!B:B,A2196,Anlagenbewegungsdaten!D:D),2),ROUND(G2196*F2196%,2))</f>
        <v>0</v>
      </c>
      <c r="I2196" s="332">
        <f>ROUND((H2196-SUMIF(Anlagenbewegungsdaten!$B:$B,A2196,Anlagenbewegungsdaten!D:D)),3)</f>
        <v>0</v>
      </c>
      <c r="J2196" s="333" t="s">
        <v>5179</v>
      </c>
      <c r="K2196" s="333" t="s">
        <v>5193</v>
      </c>
      <c r="L2196" s="510">
        <v>14.77</v>
      </c>
      <c r="M2196" s="330">
        <f>ROUND(SUMIF(Anlagenbewegungsdaten_AV!B:B,A2196,Anlagenbewegungsdaten_AV!C:C),3)</f>
        <v>0</v>
      </c>
      <c r="N2196" s="328">
        <f>IF(ISBLANK(L2196),ROUND(SUMIF(Anlagenbewegungsdaten_AV!B:B,A2196,Anlagenbewegungsdaten_AV!D:D),2),ROUND(M2196*L2196%,2))</f>
        <v>0</v>
      </c>
      <c r="O2196" s="328">
        <f>ROUND(N2196-SUMIF(Anlagenbewegungsdaten_AV!B:B,A2196,Anlagenbewegungsdaten_AV!D:D),3)</f>
        <v>0</v>
      </c>
    </row>
    <row r="2197" spans="1:15" ht="15" customHeight="1" x14ac:dyDescent="0.25">
      <c r="A2197" s="261" t="s">
        <v>2114</v>
      </c>
      <c r="B2197" s="172" t="s">
        <v>2108</v>
      </c>
      <c r="C2197" s="172" t="s">
        <v>4046</v>
      </c>
      <c r="D2197" s="172" t="s">
        <v>1858</v>
      </c>
      <c r="E2197" s="172" t="s">
        <v>2486</v>
      </c>
      <c r="F2197" s="287">
        <v>20.46</v>
      </c>
      <c r="G2197" s="331">
        <f>ROUND(SUMIF(Anlagenbewegungsdaten!B:B,A2197,Anlagenbewegungsdaten!C:C),3)</f>
        <v>0</v>
      </c>
      <c r="H2197" s="332">
        <f>IF(ISBLANK(F2197),ROUND(SUMIF(Anlagenbewegungsdaten!B:B,A2197,Anlagenbewegungsdaten!D:D),2),ROUND(G2197*F2197%,2))</f>
        <v>0</v>
      </c>
      <c r="I2197" s="332">
        <f>ROUND((H2197-SUMIF(Anlagenbewegungsdaten!$B:$B,A2197,Anlagenbewegungsdaten!D:D)),3)</f>
        <v>0</v>
      </c>
      <c r="J2197" s="333" t="s">
        <v>5179</v>
      </c>
      <c r="K2197" s="333" t="s">
        <v>5193</v>
      </c>
      <c r="L2197" s="510">
        <v>16.37</v>
      </c>
      <c r="M2197" s="330">
        <f>ROUND(SUMIF(Anlagenbewegungsdaten_AV!B:B,A2197,Anlagenbewegungsdaten_AV!C:C),3)</f>
        <v>0</v>
      </c>
      <c r="N2197" s="328">
        <f>IF(ISBLANK(L2197),ROUND(SUMIF(Anlagenbewegungsdaten_AV!B:B,A2197,Anlagenbewegungsdaten_AV!D:D),2),ROUND(M2197*L2197%,2))</f>
        <v>0</v>
      </c>
      <c r="O2197" s="328">
        <f>ROUND(N2197-SUMIF(Anlagenbewegungsdaten_AV!B:B,A2197,Anlagenbewegungsdaten_AV!D:D),3)</f>
        <v>0</v>
      </c>
    </row>
    <row r="2198" spans="1:15" ht="15" customHeight="1" x14ac:dyDescent="0.25">
      <c r="A2198" s="261" t="s">
        <v>2115</v>
      </c>
      <c r="B2198" s="172" t="s">
        <v>2108</v>
      </c>
      <c r="C2198" s="172" t="s">
        <v>4046</v>
      </c>
      <c r="D2198" s="172" t="s">
        <v>1860</v>
      </c>
      <c r="E2198" s="172" t="s">
        <v>1560</v>
      </c>
      <c r="F2198" s="287">
        <v>21.46</v>
      </c>
      <c r="G2198" s="331">
        <f>ROUND(SUMIF(Anlagenbewegungsdaten!B:B,A2198,Anlagenbewegungsdaten!C:C),3)</f>
        <v>0</v>
      </c>
      <c r="H2198" s="332">
        <f>IF(ISBLANK(F2198),ROUND(SUMIF(Anlagenbewegungsdaten!B:B,A2198,Anlagenbewegungsdaten!D:D),2),ROUND(G2198*F2198%,2))</f>
        <v>0</v>
      </c>
      <c r="I2198" s="332">
        <f>ROUND((H2198-SUMIF(Anlagenbewegungsdaten!$B:$B,A2198,Anlagenbewegungsdaten!D:D)),3)</f>
        <v>0</v>
      </c>
      <c r="J2198" s="333" t="s">
        <v>5179</v>
      </c>
      <c r="K2198" s="333" t="s">
        <v>5193</v>
      </c>
      <c r="L2198" s="510">
        <v>17.170000000000002</v>
      </c>
      <c r="M2198" s="330">
        <f>ROUND(SUMIF(Anlagenbewegungsdaten_AV!B:B,A2198,Anlagenbewegungsdaten_AV!C:C),3)</f>
        <v>0</v>
      </c>
      <c r="N2198" s="328">
        <f>IF(ISBLANK(L2198),ROUND(SUMIF(Anlagenbewegungsdaten_AV!B:B,A2198,Anlagenbewegungsdaten_AV!D:D),2),ROUND(M2198*L2198%,2))</f>
        <v>0</v>
      </c>
      <c r="O2198" s="328">
        <f>ROUND(N2198-SUMIF(Anlagenbewegungsdaten_AV!B:B,A2198,Anlagenbewegungsdaten_AV!D:D),3)</f>
        <v>0</v>
      </c>
    </row>
    <row r="2199" spans="1:15" ht="15" customHeight="1" x14ac:dyDescent="0.25">
      <c r="A2199" s="261" t="s">
        <v>2116</v>
      </c>
      <c r="B2199" s="172" t="s">
        <v>2108</v>
      </c>
      <c r="C2199" s="172" t="s">
        <v>4046</v>
      </c>
      <c r="D2199" s="172" t="s">
        <v>1862</v>
      </c>
      <c r="E2199" s="172" t="s">
        <v>1563</v>
      </c>
      <c r="F2199" s="287">
        <v>21.46</v>
      </c>
      <c r="G2199" s="331">
        <f>ROUND(SUMIF(Anlagenbewegungsdaten!B:B,A2199,Anlagenbewegungsdaten!C:C),3)</f>
        <v>0</v>
      </c>
      <c r="H2199" s="332">
        <f>IF(ISBLANK(F2199),ROUND(SUMIF(Anlagenbewegungsdaten!B:B,A2199,Anlagenbewegungsdaten!D:D),2),ROUND(G2199*F2199%,2))</f>
        <v>0</v>
      </c>
      <c r="I2199" s="332">
        <f>ROUND((H2199-SUMIF(Anlagenbewegungsdaten!$B:$B,A2199,Anlagenbewegungsdaten!D:D)),3)</f>
        <v>0</v>
      </c>
      <c r="J2199" s="333" t="s">
        <v>5179</v>
      </c>
      <c r="K2199" s="333" t="s">
        <v>5193</v>
      </c>
      <c r="L2199" s="510">
        <v>17.170000000000002</v>
      </c>
      <c r="M2199" s="330">
        <f>ROUND(SUMIF(Anlagenbewegungsdaten_AV!B:B,A2199,Anlagenbewegungsdaten_AV!C:C),3)</f>
        <v>0</v>
      </c>
      <c r="N2199" s="328">
        <f>IF(ISBLANK(L2199),ROUND(SUMIF(Anlagenbewegungsdaten_AV!B:B,A2199,Anlagenbewegungsdaten_AV!D:D),2),ROUND(M2199*L2199%,2))</f>
        <v>0</v>
      </c>
      <c r="O2199" s="328">
        <f>ROUND(N2199-SUMIF(Anlagenbewegungsdaten_AV!B:B,A2199,Anlagenbewegungsdaten_AV!D:D),3)</f>
        <v>0</v>
      </c>
    </row>
    <row r="2200" spans="1:15" ht="15" customHeight="1" x14ac:dyDescent="0.25">
      <c r="A2200" s="261" t="s">
        <v>2939</v>
      </c>
      <c r="B2200" s="172" t="s">
        <v>2108</v>
      </c>
      <c r="C2200" s="172" t="s">
        <v>4046</v>
      </c>
      <c r="D2200" s="172" t="s">
        <v>2758</v>
      </c>
      <c r="E2200" s="172" t="s">
        <v>2576</v>
      </c>
      <c r="F2200" s="287">
        <v>21.43</v>
      </c>
      <c r="G2200" s="331">
        <f>ROUND(SUMIF(Anlagenbewegungsdaten!B:B,A2200,Anlagenbewegungsdaten!C:C),3)</f>
        <v>0</v>
      </c>
      <c r="H2200" s="332">
        <f>IF(ISBLANK(F2200),ROUND(SUMIF(Anlagenbewegungsdaten!B:B,A2200,Anlagenbewegungsdaten!D:D),2),ROUND(G2200*F2200%,2))</f>
        <v>0</v>
      </c>
      <c r="I2200" s="332">
        <f>ROUND((H2200-SUMIF(Anlagenbewegungsdaten!$B:$B,A2200,Anlagenbewegungsdaten!D:D)),3)</f>
        <v>0</v>
      </c>
      <c r="J2200" s="333" t="s">
        <v>5179</v>
      </c>
      <c r="K2200" s="333" t="s">
        <v>5193</v>
      </c>
      <c r="L2200" s="510">
        <v>17.14</v>
      </c>
      <c r="M2200" s="330">
        <f>ROUND(SUMIF(Anlagenbewegungsdaten_AV!B:B,A2200,Anlagenbewegungsdaten_AV!C:C),3)</f>
        <v>0</v>
      </c>
      <c r="N2200" s="328">
        <f>IF(ISBLANK(L2200),ROUND(SUMIF(Anlagenbewegungsdaten_AV!B:B,A2200,Anlagenbewegungsdaten_AV!D:D),2),ROUND(M2200*L2200%,2))</f>
        <v>0</v>
      </c>
      <c r="O2200" s="328">
        <f>ROUND(N2200-SUMIF(Anlagenbewegungsdaten_AV!B:B,A2200,Anlagenbewegungsdaten_AV!D:D),3)</f>
        <v>0</v>
      </c>
    </row>
    <row r="2201" spans="1:15" ht="15" customHeight="1" x14ac:dyDescent="0.25">
      <c r="A2201" s="261" t="s">
        <v>3683</v>
      </c>
      <c r="B2201" s="172" t="s">
        <v>2108</v>
      </c>
      <c r="C2201" s="172" t="s">
        <v>4046</v>
      </c>
      <c r="D2201" s="172" t="s">
        <v>3502</v>
      </c>
      <c r="E2201" s="172" t="s">
        <v>3320</v>
      </c>
      <c r="F2201" s="287">
        <v>21.4</v>
      </c>
      <c r="G2201" s="331">
        <f>ROUND(SUMIF(Anlagenbewegungsdaten!B:B,A2201,Anlagenbewegungsdaten!C:C),3)</f>
        <v>0</v>
      </c>
      <c r="H2201" s="332">
        <f>IF(ISBLANK(F2201),ROUND(SUMIF(Anlagenbewegungsdaten!B:B,A2201,Anlagenbewegungsdaten!D:D),2),ROUND(G2201*F2201%,2))</f>
        <v>0</v>
      </c>
      <c r="I2201" s="332">
        <f>ROUND((H2201-SUMIF(Anlagenbewegungsdaten!$B:$B,A2201,Anlagenbewegungsdaten!D:D)),3)</f>
        <v>0</v>
      </c>
      <c r="J2201" s="333" t="s">
        <v>5179</v>
      </c>
      <c r="K2201" s="333" t="s">
        <v>5193</v>
      </c>
      <c r="L2201" s="510">
        <v>17.12</v>
      </c>
      <c r="M2201" s="330">
        <f>ROUND(SUMIF(Anlagenbewegungsdaten_AV!B:B,A2201,Anlagenbewegungsdaten_AV!C:C),3)</f>
        <v>0</v>
      </c>
      <c r="N2201" s="328">
        <f>IF(ISBLANK(L2201),ROUND(SUMIF(Anlagenbewegungsdaten_AV!B:B,A2201,Anlagenbewegungsdaten_AV!D:D),2),ROUND(M2201*L2201%,2))</f>
        <v>0</v>
      </c>
      <c r="O2201" s="328">
        <f>ROUND(N2201-SUMIF(Anlagenbewegungsdaten_AV!B:B,A2201,Anlagenbewegungsdaten_AV!D:D),3)</f>
        <v>0</v>
      </c>
    </row>
    <row r="2202" spans="1:15" ht="15" customHeight="1" x14ac:dyDescent="0.25">
      <c r="A2202" s="273" t="s">
        <v>4459</v>
      </c>
      <c r="B2202" s="191" t="s">
        <v>2108</v>
      </c>
      <c r="C2202" s="191" t="s">
        <v>4046</v>
      </c>
      <c r="D2202" s="191" t="s">
        <v>4276</v>
      </c>
      <c r="E2202" s="191" t="s">
        <v>4093</v>
      </c>
      <c r="F2202" s="288">
        <v>21.37</v>
      </c>
      <c r="G2202" s="331">
        <f>ROUND(SUMIF(Anlagenbewegungsdaten!B:B,A2202,Anlagenbewegungsdaten!C:C),3)</f>
        <v>0</v>
      </c>
      <c r="H2202" s="332">
        <f>IF(ISBLANK(F2202),ROUND(SUMIF(Anlagenbewegungsdaten!B:B,A2202,Anlagenbewegungsdaten!D:D),2),ROUND(G2202*F2202%,2))</f>
        <v>0</v>
      </c>
      <c r="I2202" s="332">
        <f>ROUND((H2202-SUMIF(Anlagenbewegungsdaten!$B:$B,A2202,Anlagenbewegungsdaten!D:D)),3)</f>
        <v>0</v>
      </c>
      <c r="J2202" s="333" t="s">
        <v>5179</v>
      </c>
      <c r="K2202" s="333" t="s">
        <v>5193</v>
      </c>
      <c r="L2202" s="510">
        <v>17.100000000000001</v>
      </c>
      <c r="M2202" s="330">
        <f>ROUND(SUMIF(Anlagenbewegungsdaten_AV!B:B,A2202,Anlagenbewegungsdaten_AV!C:C),3)</f>
        <v>0</v>
      </c>
      <c r="N2202" s="328">
        <f>IF(ISBLANK(L2202),ROUND(SUMIF(Anlagenbewegungsdaten_AV!B:B,A2202,Anlagenbewegungsdaten_AV!D:D),2),ROUND(M2202*L2202%,2))</f>
        <v>0</v>
      </c>
      <c r="O2202" s="328">
        <f>ROUND(N2202-SUMIF(Anlagenbewegungsdaten_AV!B:B,A2202,Anlagenbewegungsdaten_AV!D:D),3)</f>
        <v>0</v>
      </c>
    </row>
    <row r="2203" spans="1:15" ht="15" customHeight="1" x14ac:dyDescent="0.25">
      <c r="A2203" s="261" t="s">
        <v>2117</v>
      </c>
      <c r="B2203" s="172" t="s">
        <v>2108</v>
      </c>
      <c r="C2203" s="172" t="s">
        <v>4046</v>
      </c>
      <c r="D2203" s="172" t="s">
        <v>1864</v>
      </c>
      <c r="E2203" s="172" t="s">
        <v>2483</v>
      </c>
      <c r="F2203" s="287">
        <v>19.46</v>
      </c>
      <c r="G2203" s="331">
        <f>ROUND(SUMIF(Anlagenbewegungsdaten!B:B,A2203,Anlagenbewegungsdaten!C:C),3)</f>
        <v>0</v>
      </c>
      <c r="H2203" s="332">
        <f>IF(ISBLANK(F2203),ROUND(SUMIF(Anlagenbewegungsdaten!B:B,A2203,Anlagenbewegungsdaten!D:D),2),ROUND(G2203*F2203%,2))</f>
        <v>0</v>
      </c>
      <c r="I2203" s="332">
        <f>ROUND((H2203-SUMIF(Anlagenbewegungsdaten!$B:$B,A2203,Anlagenbewegungsdaten!D:D)),3)</f>
        <v>0</v>
      </c>
      <c r="J2203" s="333" t="s">
        <v>5179</v>
      </c>
      <c r="K2203" s="333" t="s">
        <v>5193</v>
      </c>
      <c r="L2203" s="510">
        <v>15.57</v>
      </c>
      <c r="M2203" s="330">
        <f>ROUND(SUMIF(Anlagenbewegungsdaten_AV!B:B,A2203,Anlagenbewegungsdaten_AV!C:C),3)</f>
        <v>0</v>
      </c>
      <c r="N2203" s="328">
        <f>IF(ISBLANK(L2203),ROUND(SUMIF(Anlagenbewegungsdaten_AV!B:B,A2203,Anlagenbewegungsdaten_AV!D:D),2),ROUND(M2203*L2203%,2))</f>
        <v>0</v>
      </c>
      <c r="O2203" s="328">
        <f>ROUND(N2203-SUMIF(Anlagenbewegungsdaten_AV!B:B,A2203,Anlagenbewegungsdaten_AV!D:D),3)</f>
        <v>0</v>
      </c>
    </row>
    <row r="2204" spans="1:15" ht="15" customHeight="1" x14ac:dyDescent="0.25">
      <c r="A2204" s="261" t="s">
        <v>2118</v>
      </c>
      <c r="B2204" s="172" t="s">
        <v>2108</v>
      </c>
      <c r="C2204" s="172" t="s">
        <v>4046</v>
      </c>
      <c r="D2204" s="172" t="s">
        <v>1866</v>
      </c>
      <c r="E2204" s="172" t="s">
        <v>2486</v>
      </c>
      <c r="F2204" s="287">
        <v>21.46</v>
      </c>
      <c r="G2204" s="331">
        <f>ROUND(SUMIF(Anlagenbewegungsdaten!B:B,A2204,Anlagenbewegungsdaten!C:C),3)</f>
        <v>0</v>
      </c>
      <c r="H2204" s="332">
        <f>IF(ISBLANK(F2204),ROUND(SUMIF(Anlagenbewegungsdaten!B:B,A2204,Anlagenbewegungsdaten!D:D),2),ROUND(G2204*F2204%,2))</f>
        <v>0</v>
      </c>
      <c r="I2204" s="332">
        <f>ROUND((H2204-SUMIF(Anlagenbewegungsdaten!$B:$B,A2204,Anlagenbewegungsdaten!D:D)),3)</f>
        <v>0</v>
      </c>
      <c r="J2204" s="333" t="s">
        <v>5179</v>
      </c>
      <c r="K2204" s="333" t="s">
        <v>5193</v>
      </c>
      <c r="L2204" s="510">
        <v>17.170000000000002</v>
      </c>
      <c r="M2204" s="330">
        <f>ROUND(SUMIF(Anlagenbewegungsdaten_AV!B:B,A2204,Anlagenbewegungsdaten_AV!C:C),3)</f>
        <v>0</v>
      </c>
      <c r="N2204" s="328">
        <f>IF(ISBLANK(L2204),ROUND(SUMIF(Anlagenbewegungsdaten_AV!B:B,A2204,Anlagenbewegungsdaten_AV!D:D),2),ROUND(M2204*L2204%,2))</f>
        <v>0</v>
      </c>
      <c r="O2204" s="328">
        <f>ROUND(N2204-SUMIF(Anlagenbewegungsdaten_AV!B:B,A2204,Anlagenbewegungsdaten_AV!D:D),3)</f>
        <v>0</v>
      </c>
    </row>
    <row r="2205" spans="1:15" ht="15" customHeight="1" x14ac:dyDescent="0.25">
      <c r="A2205" s="261" t="s">
        <v>2119</v>
      </c>
      <c r="B2205" s="172" t="s">
        <v>2108</v>
      </c>
      <c r="C2205" s="172" t="s">
        <v>4046</v>
      </c>
      <c r="D2205" s="182" t="s">
        <v>1868</v>
      </c>
      <c r="E2205" s="172" t="s">
        <v>1560</v>
      </c>
      <c r="F2205" s="287">
        <v>22.46</v>
      </c>
      <c r="G2205" s="331">
        <f>ROUND(SUMIF(Anlagenbewegungsdaten!B:B,A2205,Anlagenbewegungsdaten!C:C),3)</f>
        <v>0</v>
      </c>
      <c r="H2205" s="332">
        <f>IF(ISBLANK(F2205),ROUND(SUMIF(Anlagenbewegungsdaten!B:B,A2205,Anlagenbewegungsdaten!D:D),2),ROUND(G2205*F2205%,2))</f>
        <v>0</v>
      </c>
      <c r="I2205" s="332">
        <f>ROUND((H2205-SUMIF(Anlagenbewegungsdaten!$B:$B,A2205,Anlagenbewegungsdaten!D:D)),3)</f>
        <v>0</v>
      </c>
      <c r="J2205" s="333" t="s">
        <v>5179</v>
      </c>
      <c r="K2205" s="333" t="s">
        <v>5193</v>
      </c>
      <c r="L2205" s="510">
        <v>17.97</v>
      </c>
      <c r="M2205" s="330">
        <f>ROUND(SUMIF(Anlagenbewegungsdaten_AV!B:B,A2205,Anlagenbewegungsdaten_AV!C:C),3)</f>
        <v>0</v>
      </c>
      <c r="N2205" s="328">
        <f>IF(ISBLANK(L2205),ROUND(SUMIF(Anlagenbewegungsdaten_AV!B:B,A2205,Anlagenbewegungsdaten_AV!D:D),2),ROUND(M2205*L2205%,2))</f>
        <v>0</v>
      </c>
      <c r="O2205" s="328">
        <f>ROUND(N2205-SUMIF(Anlagenbewegungsdaten_AV!B:B,A2205,Anlagenbewegungsdaten_AV!D:D),3)</f>
        <v>0</v>
      </c>
    </row>
    <row r="2206" spans="1:15" ht="15" customHeight="1" x14ac:dyDescent="0.25">
      <c r="A2206" s="261" t="s">
        <v>2120</v>
      </c>
      <c r="B2206" s="172" t="s">
        <v>2108</v>
      </c>
      <c r="C2206" s="172" t="s">
        <v>4046</v>
      </c>
      <c r="D2206" s="172" t="s">
        <v>1870</v>
      </c>
      <c r="E2206" s="172" t="s">
        <v>1563</v>
      </c>
      <c r="F2206" s="287">
        <v>22.46</v>
      </c>
      <c r="G2206" s="331">
        <f>ROUND(SUMIF(Anlagenbewegungsdaten!B:B,A2206,Anlagenbewegungsdaten!C:C),3)</f>
        <v>0</v>
      </c>
      <c r="H2206" s="332">
        <f>IF(ISBLANK(F2206),ROUND(SUMIF(Anlagenbewegungsdaten!B:B,A2206,Anlagenbewegungsdaten!D:D),2),ROUND(G2206*F2206%,2))</f>
        <v>0</v>
      </c>
      <c r="I2206" s="332">
        <f>ROUND((H2206-SUMIF(Anlagenbewegungsdaten!$B:$B,A2206,Anlagenbewegungsdaten!D:D)),3)</f>
        <v>0</v>
      </c>
      <c r="J2206" s="333" t="s">
        <v>5179</v>
      </c>
      <c r="K2206" s="333" t="s">
        <v>5193</v>
      </c>
      <c r="L2206" s="510">
        <v>17.97</v>
      </c>
      <c r="M2206" s="330">
        <f>ROUND(SUMIF(Anlagenbewegungsdaten_AV!B:B,A2206,Anlagenbewegungsdaten_AV!C:C),3)</f>
        <v>0</v>
      </c>
      <c r="N2206" s="328">
        <f>IF(ISBLANK(L2206),ROUND(SUMIF(Anlagenbewegungsdaten_AV!B:B,A2206,Anlagenbewegungsdaten_AV!D:D),2),ROUND(M2206*L2206%,2))</f>
        <v>0</v>
      </c>
      <c r="O2206" s="328">
        <f>ROUND(N2206-SUMIF(Anlagenbewegungsdaten_AV!B:B,A2206,Anlagenbewegungsdaten_AV!D:D),3)</f>
        <v>0</v>
      </c>
    </row>
    <row r="2207" spans="1:15" ht="15" customHeight="1" x14ac:dyDescent="0.25">
      <c r="A2207" s="261" t="s">
        <v>2940</v>
      </c>
      <c r="B2207" s="172" t="s">
        <v>2108</v>
      </c>
      <c r="C2207" s="172" t="s">
        <v>4046</v>
      </c>
      <c r="D2207" s="172" t="s">
        <v>2760</v>
      </c>
      <c r="E2207" s="172" t="s">
        <v>2576</v>
      </c>
      <c r="F2207" s="287">
        <v>22.43</v>
      </c>
      <c r="G2207" s="331">
        <f>ROUND(SUMIF(Anlagenbewegungsdaten!B:B,A2207,Anlagenbewegungsdaten!C:C),3)</f>
        <v>0</v>
      </c>
      <c r="H2207" s="332">
        <f>IF(ISBLANK(F2207),ROUND(SUMIF(Anlagenbewegungsdaten!B:B,A2207,Anlagenbewegungsdaten!D:D),2),ROUND(G2207*F2207%,2))</f>
        <v>0</v>
      </c>
      <c r="I2207" s="332">
        <f>ROUND((H2207-SUMIF(Anlagenbewegungsdaten!$B:$B,A2207,Anlagenbewegungsdaten!D:D)),3)</f>
        <v>0</v>
      </c>
      <c r="J2207" s="333" t="s">
        <v>5179</v>
      </c>
      <c r="K2207" s="333" t="s">
        <v>5193</v>
      </c>
      <c r="L2207" s="510">
        <v>17.940000000000001</v>
      </c>
      <c r="M2207" s="330">
        <f>ROUND(SUMIF(Anlagenbewegungsdaten_AV!B:B,A2207,Anlagenbewegungsdaten_AV!C:C),3)</f>
        <v>0</v>
      </c>
      <c r="N2207" s="328">
        <f>IF(ISBLANK(L2207),ROUND(SUMIF(Anlagenbewegungsdaten_AV!B:B,A2207,Anlagenbewegungsdaten_AV!D:D),2),ROUND(M2207*L2207%,2))</f>
        <v>0</v>
      </c>
      <c r="O2207" s="328">
        <f>ROUND(N2207-SUMIF(Anlagenbewegungsdaten_AV!B:B,A2207,Anlagenbewegungsdaten_AV!D:D),3)</f>
        <v>0</v>
      </c>
    </row>
    <row r="2208" spans="1:15" ht="15" customHeight="1" x14ac:dyDescent="0.25">
      <c r="A2208" s="261" t="s">
        <v>3684</v>
      </c>
      <c r="B2208" s="172" t="s">
        <v>2108</v>
      </c>
      <c r="C2208" s="172" t="s">
        <v>4046</v>
      </c>
      <c r="D2208" s="172" t="s">
        <v>3504</v>
      </c>
      <c r="E2208" s="172" t="s">
        <v>3320</v>
      </c>
      <c r="F2208" s="287">
        <v>22.4</v>
      </c>
      <c r="G2208" s="331">
        <f>ROUND(SUMIF(Anlagenbewegungsdaten!B:B,A2208,Anlagenbewegungsdaten!C:C),3)</f>
        <v>0</v>
      </c>
      <c r="H2208" s="332">
        <f>IF(ISBLANK(F2208),ROUND(SUMIF(Anlagenbewegungsdaten!B:B,A2208,Anlagenbewegungsdaten!D:D),2),ROUND(G2208*F2208%,2))</f>
        <v>0</v>
      </c>
      <c r="I2208" s="332">
        <f>ROUND((H2208-SUMIF(Anlagenbewegungsdaten!$B:$B,A2208,Anlagenbewegungsdaten!D:D)),3)</f>
        <v>0</v>
      </c>
      <c r="J2208" s="333" t="s">
        <v>5179</v>
      </c>
      <c r="K2208" s="333" t="s">
        <v>5193</v>
      </c>
      <c r="L2208" s="510">
        <v>17.920000000000002</v>
      </c>
      <c r="M2208" s="330">
        <f>ROUND(SUMIF(Anlagenbewegungsdaten_AV!B:B,A2208,Anlagenbewegungsdaten_AV!C:C),3)</f>
        <v>0</v>
      </c>
      <c r="N2208" s="328">
        <f>IF(ISBLANK(L2208),ROUND(SUMIF(Anlagenbewegungsdaten_AV!B:B,A2208,Anlagenbewegungsdaten_AV!D:D),2),ROUND(M2208*L2208%,2))</f>
        <v>0</v>
      </c>
      <c r="O2208" s="328">
        <f>ROUND(N2208-SUMIF(Anlagenbewegungsdaten_AV!B:B,A2208,Anlagenbewegungsdaten_AV!D:D),3)</f>
        <v>0</v>
      </c>
    </row>
    <row r="2209" spans="1:15" ht="15" customHeight="1" x14ac:dyDescent="0.25">
      <c r="A2209" s="273" t="s">
        <v>4460</v>
      </c>
      <c r="B2209" s="191" t="s">
        <v>2108</v>
      </c>
      <c r="C2209" s="191" t="s">
        <v>4046</v>
      </c>
      <c r="D2209" s="191" t="s">
        <v>4278</v>
      </c>
      <c r="E2209" s="191" t="s">
        <v>4093</v>
      </c>
      <c r="F2209" s="288">
        <v>22.37</v>
      </c>
      <c r="G2209" s="331">
        <f>ROUND(SUMIF(Anlagenbewegungsdaten!B:B,A2209,Anlagenbewegungsdaten!C:C),3)</f>
        <v>0</v>
      </c>
      <c r="H2209" s="332">
        <f>IF(ISBLANK(F2209),ROUND(SUMIF(Anlagenbewegungsdaten!B:B,A2209,Anlagenbewegungsdaten!D:D),2),ROUND(G2209*F2209%,2))</f>
        <v>0</v>
      </c>
      <c r="I2209" s="332">
        <f>ROUND((H2209-SUMIF(Anlagenbewegungsdaten!$B:$B,A2209,Anlagenbewegungsdaten!D:D)),3)</f>
        <v>0</v>
      </c>
      <c r="J2209" s="333" t="s">
        <v>5179</v>
      </c>
      <c r="K2209" s="333" t="s">
        <v>5193</v>
      </c>
      <c r="L2209" s="510">
        <v>17.899999999999999</v>
      </c>
      <c r="M2209" s="330">
        <f>ROUND(SUMIF(Anlagenbewegungsdaten_AV!B:B,A2209,Anlagenbewegungsdaten_AV!C:C),3)</f>
        <v>0</v>
      </c>
      <c r="N2209" s="328">
        <f>IF(ISBLANK(L2209),ROUND(SUMIF(Anlagenbewegungsdaten_AV!B:B,A2209,Anlagenbewegungsdaten_AV!D:D),2),ROUND(M2209*L2209%,2))</f>
        <v>0</v>
      </c>
      <c r="O2209" s="328">
        <f>ROUND(N2209-SUMIF(Anlagenbewegungsdaten_AV!B:B,A2209,Anlagenbewegungsdaten_AV!D:D),3)</f>
        <v>0</v>
      </c>
    </row>
    <row r="2210" spans="1:15" ht="15" customHeight="1" x14ac:dyDescent="0.25">
      <c r="A2210" s="261" t="s">
        <v>2121</v>
      </c>
      <c r="B2210" s="172" t="s">
        <v>2108</v>
      </c>
      <c r="C2210" s="172" t="s">
        <v>4046</v>
      </c>
      <c r="D2210" s="172" t="s">
        <v>1872</v>
      </c>
      <c r="E2210" s="172" t="s">
        <v>2483</v>
      </c>
      <c r="F2210" s="287">
        <v>19.46</v>
      </c>
      <c r="G2210" s="331">
        <f>ROUND(SUMIF(Anlagenbewegungsdaten!B:B,A2210,Anlagenbewegungsdaten!C:C),3)</f>
        <v>0</v>
      </c>
      <c r="H2210" s="332">
        <f>IF(ISBLANK(F2210),ROUND(SUMIF(Anlagenbewegungsdaten!B:B,A2210,Anlagenbewegungsdaten!D:D),2),ROUND(G2210*F2210%,2))</f>
        <v>0</v>
      </c>
      <c r="I2210" s="332">
        <f>ROUND((H2210-SUMIF(Anlagenbewegungsdaten!$B:$B,A2210,Anlagenbewegungsdaten!D:D)),3)</f>
        <v>0</v>
      </c>
      <c r="J2210" s="333" t="s">
        <v>5179</v>
      </c>
      <c r="K2210" s="333" t="s">
        <v>5193</v>
      </c>
      <c r="L2210" s="510">
        <v>15.57</v>
      </c>
      <c r="M2210" s="330">
        <f>ROUND(SUMIF(Anlagenbewegungsdaten_AV!B:B,A2210,Anlagenbewegungsdaten_AV!C:C),3)</f>
        <v>0</v>
      </c>
      <c r="N2210" s="328">
        <f>IF(ISBLANK(L2210),ROUND(SUMIF(Anlagenbewegungsdaten_AV!B:B,A2210,Anlagenbewegungsdaten_AV!D:D),2),ROUND(M2210*L2210%,2))</f>
        <v>0</v>
      </c>
      <c r="O2210" s="328">
        <f>ROUND(N2210-SUMIF(Anlagenbewegungsdaten_AV!B:B,A2210,Anlagenbewegungsdaten_AV!D:D),3)</f>
        <v>0</v>
      </c>
    </row>
    <row r="2211" spans="1:15" ht="15" customHeight="1" x14ac:dyDescent="0.25">
      <c r="A2211" s="261" t="s">
        <v>2122</v>
      </c>
      <c r="B2211" s="172" t="s">
        <v>2108</v>
      </c>
      <c r="C2211" s="172" t="s">
        <v>4046</v>
      </c>
      <c r="D2211" s="172" t="s">
        <v>1874</v>
      </c>
      <c r="E2211" s="172" t="s">
        <v>2486</v>
      </c>
      <c r="F2211" s="287">
        <v>21.46</v>
      </c>
      <c r="G2211" s="331">
        <f>ROUND(SUMIF(Anlagenbewegungsdaten!B:B,A2211,Anlagenbewegungsdaten!C:C),3)</f>
        <v>0</v>
      </c>
      <c r="H2211" s="332">
        <f>IF(ISBLANK(F2211),ROUND(SUMIF(Anlagenbewegungsdaten!B:B,A2211,Anlagenbewegungsdaten!D:D),2),ROUND(G2211*F2211%,2))</f>
        <v>0</v>
      </c>
      <c r="I2211" s="332">
        <f>ROUND((H2211-SUMIF(Anlagenbewegungsdaten!$B:$B,A2211,Anlagenbewegungsdaten!D:D)),3)</f>
        <v>0</v>
      </c>
      <c r="J2211" s="333" t="s">
        <v>5179</v>
      </c>
      <c r="K2211" s="333" t="s">
        <v>5193</v>
      </c>
      <c r="L2211" s="510">
        <v>17.170000000000002</v>
      </c>
      <c r="M2211" s="330">
        <f>ROUND(SUMIF(Anlagenbewegungsdaten_AV!B:B,A2211,Anlagenbewegungsdaten_AV!C:C),3)</f>
        <v>0</v>
      </c>
      <c r="N2211" s="328">
        <f>IF(ISBLANK(L2211),ROUND(SUMIF(Anlagenbewegungsdaten_AV!B:B,A2211,Anlagenbewegungsdaten_AV!D:D),2),ROUND(M2211*L2211%,2))</f>
        <v>0</v>
      </c>
      <c r="O2211" s="328">
        <f>ROUND(N2211-SUMIF(Anlagenbewegungsdaten_AV!B:B,A2211,Anlagenbewegungsdaten_AV!D:D),3)</f>
        <v>0</v>
      </c>
    </row>
    <row r="2212" spans="1:15" ht="15" customHeight="1" x14ac:dyDescent="0.25">
      <c r="A2212" s="261" t="s">
        <v>2123</v>
      </c>
      <c r="B2212" s="172" t="s">
        <v>2108</v>
      </c>
      <c r="C2212" s="172" t="s">
        <v>4046</v>
      </c>
      <c r="D2212" s="172" t="s">
        <v>1876</v>
      </c>
      <c r="E2212" s="172" t="s">
        <v>1560</v>
      </c>
      <c r="F2212" s="287">
        <v>22.46</v>
      </c>
      <c r="G2212" s="331">
        <f>ROUND(SUMIF(Anlagenbewegungsdaten!B:B,A2212,Anlagenbewegungsdaten!C:C),3)</f>
        <v>0</v>
      </c>
      <c r="H2212" s="332">
        <f>IF(ISBLANK(F2212),ROUND(SUMIF(Anlagenbewegungsdaten!B:B,A2212,Anlagenbewegungsdaten!D:D),2),ROUND(G2212*F2212%,2))</f>
        <v>0</v>
      </c>
      <c r="I2212" s="332">
        <f>ROUND((H2212-SUMIF(Anlagenbewegungsdaten!$B:$B,A2212,Anlagenbewegungsdaten!D:D)),3)</f>
        <v>0</v>
      </c>
      <c r="J2212" s="333" t="s">
        <v>5179</v>
      </c>
      <c r="K2212" s="333" t="s">
        <v>5193</v>
      </c>
      <c r="L2212" s="510">
        <v>17.97</v>
      </c>
      <c r="M2212" s="330">
        <f>ROUND(SUMIF(Anlagenbewegungsdaten_AV!B:B,A2212,Anlagenbewegungsdaten_AV!C:C),3)</f>
        <v>0</v>
      </c>
      <c r="N2212" s="328">
        <f>IF(ISBLANK(L2212),ROUND(SUMIF(Anlagenbewegungsdaten_AV!B:B,A2212,Anlagenbewegungsdaten_AV!D:D),2),ROUND(M2212*L2212%,2))</f>
        <v>0</v>
      </c>
      <c r="O2212" s="328">
        <f>ROUND(N2212-SUMIF(Anlagenbewegungsdaten_AV!B:B,A2212,Anlagenbewegungsdaten_AV!D:D),3)</f>
        <v>0</v>
      </c>
    </row>
    <row r="2213" spans="1:15" ht="15" customHeight="1" x14ac:dyDescent="0.25">
      <c r="A2213" s="261" t="s">
        <v>2124</v>
      </c>
      <c r="B2213" s="172" t="s">
        <v>2108</v>
      </c>
      <c r="C2213" s="172" t="s">
        <v>4046</v>
      </c>
      <c r="D2213" s="172" t="s">
        <v>1878</v>
      </c>
      <c r="E2213" s="172" t="s">
        <v>1563</v>
      </c>
      <c r="F2213" s="287">
        <v>22.46</v>
      </c>
      <c r="G2213" s="331">
        <f>ROUND(SUMIF(Anlagenbewegungsdaten!B:B,A2213,Anlagenbewegungsdaten!C:C),3)</f>
        <v>0</v>
      </c>
      <c r="H2213" s="332">
        <f>IF(ISBLANK(F2213),ROUND(SUMIF(Anlagenbewegungsdaten!B:B,A2213,Anlagenbewegungsdaten!D:D),2),ROUND(G2213*F2213%,2))</f>
        <v>0</v>
      </c>
      <c r="I2213" s="332">
        <f>ROUND((H2213-SUMIF(Anlagenbewegungsdaten!$B:$B,A2213,Anlagenbewegungsdaten!D:D)),3)</f>
        <v>0</v>
      </c>
      <c r="J2213" s="333" t="s">
        <v>5179</v>
      </c>
      <c r="K2213" s="333" t="s">
        <v>5193</v>
      </c>
      <c r="L2213" s="510">
        <v>17.97</v>
      </c>
      <c r="M2213" s="330">
        <f>ROUND(SUMIF(Anlagenbewegungsdaten_AV!B:B,A2213,Anlagenbewegungsdaten_AV!C:C),3)</f>
        <v>0</v>
      </c>
      <c r="N2213" s="328">
        <f>IF(ISBLANK(L2213),ROUND(SUMIF(Anlagenbewegungsdaten_AV!B:B,A2213,Anlagenbewegungsdaten_AV!D:D),2),ROUND(M2213*L2213%,2))</f>
        <v>0</v>
      </c>
      <c r="O2213" s="328">
        <f>ROUND(N2213-SUMIF(Anlagenbewegungsdaten_AV!B:B,A2213,Anlagenbewegungsdaten_AV!D:D),3)</f>
        <v>0</v>
      </c>
    </row>
    <row r="2214" spans="1:15" ht="15" customHeight="1" x14ac:dyDescent="0.25">
      <c r="A2214" s="261" t="s">
        <v>2941</v>
      </c>
      <c r="B2214" s="172" t="s">
        <v>2108</v>
      </c>
      <c r="C2214" s="172" t="s">
        <v>4046</v>
      </c>
      <c r="D2214" s="172" t="s">
        <v>2762</v>
      </c>
      <c r="E2214" s="172" t="s">
        <v>2576</v>
      </c>
      <c r="F2214" s="287">
        <v>22.43</v>
      </c>
      <c r="G2214" s="331">
        <f>ROUND(SUMIF(Anlagenbewegungsdaten!B:B,A2214,Anlagenbewegungsdaten!C:C),3)</f>
        <v>0</v>
      </c>
      <c r="H2214" s="332">
        <f>IF(ISBLANK(F2214),ROUND(SUMIF(Anlagenbewegungsdaten!B:B,A2214,Anlagenbewegungsdaten!D:D),2),ROUND(G2214*F2214%,2))</f>
        <v>0</v>
      </c>
      <c r="I2214" s="332">
        <f>ROUND((H2214-SUMIF(Anlagenbewegungsdaten!$B:$B,A2214,Anlagenbewegungsdaten!D:D)),3)</f>
        <v>0</v>
      </c>
      <c r="J2214" s="333" t="s">
        <v>5179</v>
      </c>
      <c r="K2214" s="333" t="s">
        <v>5193</v>
      </c>
      <c r="L2214" s="510">
        <v>17.940000000000001</v>
      </c>
      <c r="M2214" s="330">
        <f>ROUND(SUMIF(Anlagenbewegungsdaten_AV!B:B,A2214,Anlagenbewegungsdaten_AV!C:C),3)</f>
        <v>0</v>
      </c>
      <c r="N2214" s="328">
        <f>IF(ISBLANK(L2214),ROUND(SUMIF(Anlagenbewegungsdaten_AV!B:B,A2214,Anlagenbewegungsdaten_AV!D:D),2),ROUND(M2214*L2214%,2))</f>
        <v>0</v>
      </c>
      <c r="O2214" s="328">
        <f>ROUND(N2214-SUMIF(Anlagenbewegungsdaten_AV!B:B,A2214,Anlagenbewegungsdaten_AV!D:D),3)</f>
        <v>0</v>
      </c>
    </row>
    <row r="2215" spans="1:15" ht="15" customHeight="1" x14ac:dyDescent="0.25">
      <c r="A2215" s="261" t="s">
        <v>3685</v>
      </c>
      <c r="B2215" s="172" t="s">
        <v>2108</v>
      </c>
      <c r="C2215" s="172" t="s">
        <v>4046</v>
      </c>
      <c r="D2215" s="172" t="s">
        <v>3506</v>
      </c>
      <c r="E2215" s="172" t="s">
        <v>3320</v>
      </c>
      <c r="F2215" s="287">
        <v>22.4</v>
      </c>
      <c r="G2215" s="331">
        <f>ROUND(SUMIF(Anlagenbewegungsdaten!B:B,A2215,Anlagenbewegungsdaten!C:C),3)</f>
        <v>0</v>
      </c>
      <c r="H2215" s="332">
        <f>IF(ISBLANK(F2215),ROUND(SUMIF(Anlagenbewegungsdaten!B:B,A2215,Anlagenbewegungsdaten!D:D),2),ROUND(G2215*F2215%,2))</f>
        <v>0</v>
      </c>
      <c r="I2215" s="332">
        <f>ROUND((H2215-SUMIF(Anlagenbewegungsdaten!$B:$B,A2215,Anlagenbewegungsdaten!D:D)),3)</f>
        <v>0</v>
      </c>
      <c r="J2215" s="333" t="s">
        <v>5179</v>
      </c>
      <c r="K2215" s="333" t="s">
        <v>5193</v>
      </c>
      <c r="L2215" s="510">
        <v>17.920000000000002</v>
      </c>
      <c r="M2215" s="330">
        <f>ROUND(SUMIF(Anlagenbewegungsdaten_AV!B:B,A2215,Anlagenbewegungsdaten_AV!C:C),3)</f>
        <v>0</v>
      </c>
      <c r="N2215" s="328">
        <f>IF(ISBLANK(L2215),ROUND(SUMIF(Anlagenbewegungsdaten_AV!B:B,A2215,Anlagenbewegungsdaten_AV!D:D),2),ROUND(M2215*L2215%,2))</f>
        <v>0</v>
      </c>
      <c r="O2215" s="328">
        <f>ROUND(N2215-SUMIF(Anlagenbewegungsdaten_AV!B:B,A2215,Anlagenbewegungsdaten_AV!D:D),3)</f>
        <v>0</v>
      </c>
    </row>
    <row r="2216" spans="1:15" ht="15" customHeight="1" x14ac:dyDescent="0.25">
      <c r="A2216" s="273" t="s">
        <v>4461</v>
      </c>
      <c r="B2216" s="191" t="s">
        <v>2108</v>
      </c>
      <c r="C2216" s="191" t="s">
        <v>4046</v>
      </c>
      <c r="D2216" s="191" t="s">
        <v>4280</v>
      </c>
      <c r="E2216" s="191" t="s">
        <v>4093</v>
      </c>
      <c r="F2216" s="288">
        <v>22.37</v>
      </c>
      <c r="G2216" s="331">
        <f>ROUND(SUMIF(Anlagenbewegungsdaten!B:B,A2216,Anlagenbewegungsdaten!C:C),3)</f>
        <v>0</v>
      </c>
      <c r="H2216" s="332">
        <f>IF(ISBLANK(F2216),ROUND(SUMIF(Anlagenbewegungsdaten!B:B,A2216,Anlagenbewegungsdaten!D:D),2),ROUND(G2216*F2216%,2))</f>
        <v>0</v>
      </c>
      <c r="I2216" s="332">
        <f>ROUND((H2216-SUMIF(Anlagenbewegungsdaten!$B:$B,A2216,Anlagenbewegungsdaten!D:D)),3)</f>
        <v>0</v>
      </c>
      <c r="J2216" s="333" t="s">
        <v>5179</v>
      </c>
      <c r="K2216" s="333" t="s">
        <v>5193</v>
      </c>
      <c r="L2216" s="510">
        <v>17.899999999999999</v>
      </c>
      <c r="M2216" s="330">
        <f>ROUND(SUMIF(Anlagenbewegungsdaten_AV!B:B,A2216,Anlagenbewegungsdaten_AV!C:C),3)</f>
        <v>0</v>
      </c>
      <c r="N2216" s="328">
        <f>IF(ISBLANK(L2216),ROUND(SUMIF(Anlagenbewegungsdaten_AV!B:B,A2216,Anlagenbewegungsdaten_AV!D:D),2),ROUND(M2216*L2216%,2))</f>
        <v>0</v>
      </c>
      <c r="O2216" s="328">
        <f>ROUND(N2216-SUMIF(Anlagenbewegungsdaten_AV!B:B,A2216,Anlagenbewegungsdaten_AV!D:D),3)</f>
        <v>0</v>
      </c>
    </row>
    <row r="2217" spans="1:15" ht="15" customHeight="1" x14ac:dyDescent="0.25">
      <c r="A2217" s="261" t="s">
        <v>2125</v>
      </c>
      <c r="B2217" s="172" t="s">
        <v>2108</v>
      </c>
      <c r="C2217" s="172" t="s">
        <v>4046</v>
      </c>
      <c r="D2217" s="172" t="s">
        <v>1880</v>
      </c>
      <c r="E2217" s="172" t="s">
        <v>2483</v>
      </c>
      <c r="F2217" s="287">
        <v>20.46</v>
      </c>
      <c r="G2217" s="331">
        <f>ROUND(SUMIF(Anlagenbewegungsdaten!B:B,A2217,Anlagenbewegungsdaten!C:C),3)</f>
        <v>0</v>
      </c>
      <c r="H2217" s="332">
        <f>IF(ISBLANK(F2217),ROUND(SUMIF(Anlagenbewegungsdaten!B:B,A2217,Anlagenbewegungsdaten!D:D),2),ROUND(G2217*F2217%,2))</f>
        <v>0</v>
      </c>
      <c r="I2217" s="332">
        <f>ROUND((H2217-SUMIF(Anlagenbewegungsdaten!$B:$B,A2217,Anlagenbewegungsdaten!D:D)),3)</f>
        <v>0</v>
      </c>
      <c r="J2217" s="333" t="s">
        <v>5179</v>
      </c>
      <c r="K2217" s="333" t="s">
        <v>5193</v>
      </c>
      <c r="L2217" s="510">
        <v>16.37</v>
      </c>
      <c r="M2217" s="330">
        <f>ROUND(SUMIF(Anlagenbewegungsdaten_AV!B:B,A2217,Anlagenbewegungsdaten_AV!C:C),3)</f>
        <v>0</v>
      </c>
      <c r="N2217" s="328">
        <f>IF(ISBLANK(L2217),ROUND(SUMIF(Anlagenbewegungsdaten_AV!B:B,A2217,Anlagenbewegungsdaten_AV!D:D),2),ROUND(M2217*L2217%,2))</f>
        <v>0</v>
      </c>
      <c r="O2217" s="328">
        <f>ROUND(N2217-SUMIF(Anlagenbewegungsdaten_AV!B:B,A2217,Anlagenbewegungsdaten_AV!D:D),3)</f>
        <v>0</v>
      </c>
    </row>
    <row r="2218" spans="1:15" ht="15" customHeight="1" x14ac:dyDescent="0.25">
      <c r="A2218" s="261" t="s">
        <v>2126</v>
      </c>
      <c r="B2218" s="172" t="s">
        <v>2108</v>
      </c>
      <c r="C2218" s="172" t="s">
        <v>4046</v>
      </c>
      <c r="D2218" s="172" t="s">
        <v>1882</v>
      </c>
      <c r="E2218" s="172" t="s">
        <v>2486</v>
      </c>
      <c r="F2218" s="287">
        <v>22.46</v>
      </c>
      <c r="G2218" s="331">
        <f>ROUND(SUMIF(Anlagenbewegungsdaten!B:B,A2218,Anlagenbewegungsdaten!C:C),3)</f>
        <v>0</v>
      </c>
      <c r="H2218" s="332">
        <f>IF(ISBLANK(F2218),ROUND(SUMIF(Anlagenbewegungsdaten!B:B,A2218,Anlagenbewegungsdaten!D:D),2),ROUND(G2218*F2218%,2))</f>
        <v>0</v>
      </c>
      <c r="I2218" s="332">
        <f>ROUND((H2218-SUMIF(Anlagenbewegungsdaten!$B:$B,A2218,Anlagenbewegungsdaten!D:D)),3)</f>
        <v>0</v>
      </c>
      <c r="J2218" s="333" t="s">
        <v>5179</v>
      </c>
      <c r="K2218" s="333" t="s">
        <v>5193</v>
      </c>
      <c r="L2218" s="510">
        <v>17.97</v>
      </c>
      <c r="M2218" s="330">
        <f>ROUND(SUMIF(Anlagenbewegungsdaten_AV!B:B,A2218,Anlagenbewegungsdaten_AV!C:C),3)</f>
        <v>0</v>
      </c>
      <c r="N2218" s="328">
        <f>IF(ISBLANK(L2218),ROUND(SUMIF(Anlagenbewegungsdaten_AV!B:B,A2218,Anlagenbewegungsdaten_AV!D:D),2),ROUND(M2218*L2218%,2))</f>
        <v>0</v>
      </c>
      <c r="O2218" s="328">
        <f>ROUND(N2218-SUMIF(Anlagenbewegungsdaten_AV!B:B,A2218,Anlagenbewegungsdaten_AV!D:D),3)</f>
        <v>0</v>
      </c>
    </row>
    <row r="2219" spans="1:15" ht="15" customHeight="1" x14ac:dyDescent="0.25">
      <c r="A2219" s="261" t="s">
        <v>2127</v>
      </c>
      <c r="B2219" s="172" t="s">
        <v>2108</v>
      </c>
      <c r="C2219" s="172" t="s">
        <v>4046</v>
      </c>
      <c r="D2219" s="182" t="s">
        <v>1884</v>
      </c>
      <c r="E2219" s="172" t="s">
        <v>1560</v>
      </c>
      <c r="F2219" s="287">
        <v>23.46</v>
      </c>
      <c r="G2219" s="331">
        <f>ROUND(SUMIF(Anlagenbewegungsdaten!B:B,A2219,Anlagenbewegungsdaten!C:C),3)</f>
        <v>0</v>
      </c>
      <c r="H2219" s="332">
        <f>IF(ISBLANK(F2219),ROUND(SUMIF(Anlagenbewegungsdaten!B:B,A2219,Anlagenbewegungsdaten!D:D),2),ROUND(G2219*F2219%,2))</f>
        <v>0</v>
      </c>
      <c r="I2219" s="332">
        <f>ROUND((H2219-SUMIF(Anlagenbewegungsdaten!$B:$B,A2219,Anlagenbewegungsdaten!D:D)),3)</f>
        <v>0</v>
      </c>
      <c r="J2219" s="333" t="s">
        <v>5179</v>
      </c>
      <c r="K2219" s="333" t="s">
        <v>5193</v>
      </c>
      <c r="L2219" s="510">
        <v>18.77</v>
      </c>
      <c r="M2219" s="330">
        <f>ROUND(SUMIF(Anlagenbewegungsdaten_AV!B:B,A2219,Anlagenbewegungsdaten_AV!C:C),3)</f>
        <v>0</v>
      </c>
      <c r="N2219" s="328">
        <f>IF(ISBLANK(L2219),ROUND(SUMIF(Anlagenbewegungsdaten_AV!B:B,A2219,Anlagenbewegungsdaten_AV!D:D),2),ROUND(M2219*L2219%,2))</f>
        <v>0</v>
      </c>
      <c r="O2219" s="328">
        <f>ROUND(N2219-SUMIF(Anlagenbewegungsdaten_AV!B:B,A2219,Anlagenbewegungsdaten_AV!D:D),3)</f>
        <v>0</v>
      </c>
    </row>
    <row r="2220" spans="1:15" ht="15" customHeight="1" x14ac:dyDescent="0.25">
      <c r="A2220" s="261" t="s">
        <v>2128</v>
      </c>
      <c r="B2220" s="172" t="s">
        <v>2108</v>
      </c>
      <c r="C2220" s="172" t="s">
        <v>4046</v>
      </c>
      <c r="D2220" s="172" t="s">
        <v>1886</v>
      </c>
      <c r="E2220" s="172" t="s">
        <v>1563</v>
      </c>
      <c r="F2220" s="287">
        <v>23.46</v>
      </c>
      <c r="G2220" s="331">
        <f>ROUND(SUMIF(Anlagenbewegungsdaten!B:B,A2220,Anlagenbewegungsdaten!C:C),3)</f>
        <v>0</v>
      </c>
      <c r="H2220" s="332">
        <f>IF(ISBLANK(F2220),ROUND(SUMIF(Anlagenbewegungsdaten!B:B,A2220,Anlagenbewegungsdaten!D:D),2),ROUND(G2220*F2220%,2))</f>
        <v>0</v>
      </c>
      <c r="I2220" s="332">
        <f>ROUND((H2220-SUMIF(Anlagenbewegungsdaten!$B:$B,A2220,Anlagenbewegungsdaten!D:D)),3)</f>
        <v>0</v>
      </c>
      <c r="J2220" s="333" t="s">
        <v>5179</v>
      </c>
      <c r="K2220" s="333" t="s">
        <v>5193</v>
      </c>
      <c r="L2220" s="510">
        <v>18.77</v>
      </c>
      <c r="M2220" s="330">
        <f>ROUND(SUMIF(Anlagenbewegungsdaten_AV!B:B,A2220,Anlagenbewegungsdaten_AV!C:C),3)</f>
        <v>0</v>
      </c>
      <c r="N2220" s="328">
        <f>IF(ISBLANK(L2220),ROUND(SUMIF(Anlagenbewegungsdaten_AV!B:B,A2220,Anlagenbewegungsdaten_AV!D:D),2),ROUND(M2220*L2220%,2))</f>
        <v>0</v>
      </c>
      <c r="O2220" s="328">
        <f>ROUND(N2220-SUMIF(Anlagenbewegungsdaten_AV!B:B,A2220,Anlagenbewegungsdaten_AV!D:D),3)</f>
        <v>0</v>
      </c>
    </row>
    <row r="2221" spans="1:15" ht="15" customHeight="1" x14ac:dyDescent="0.25">
      <c r="A2221" s="261" t="s">
        <v>2942</v>
      </c>
      <c r="B2221" s="172" t="s">
        <v>2108</v>
      </c>
      <c r="C2221" s="172" t="s">
        <v>4046</v>
      </c>
      <c r="D2221" s="172" t="s">
        <v>2764</v>
      </c>
      <c r="E2221" s="172" t="s">
        <v>2576</v>
      </c>
      <c r="F2221" s="287">
        <v>23.43</v>
      </c>
      <c r="G2221" s="331">
        <f>ROUND(SUMIF(Anlagenbewegungsdaten!B:B,A2221,Anlagenbewegungsdaten!C:C),3)</f>
        <v>0</v>
      </c>
      <c r="H2221" s="332">
        <f>IF(ISBLANK(F2221),ROUND(SUMIF(Anlagenbewegungsdaten!B:B,A2221,Anlagenbewegungsdaten!D:D),2),ROUND(G2221*F2221%,2))</f>
        <v>0</v>
      </c>
      <c r="I2221" s="332">
        <f>ROUND((H2221-SUMIF(Anlagenbewegungsdaten!$B:$B,A2221,Anlagenbewegungsdaten!D:D)),3)</f>
        <v>0</v>
      </c>
      <c r="J2221" s="333" t="s">
        <v>5179</v>
      </c>
      <c r="K2221" s="333" t="s">
        <v>5193</v>
      </c>
      <c r="L2221" s="510">
        <v>18.739999999999998</v>
      </c>
      <c r="M2221" s="330">
        <f>ROUND(SUMIF(Anlagenbewegungsdaten_AV!B:B,A2221,Anlagenbewegungsdaten_AV!C:C),3)</f>
        <v>0</v>
      </c>
      <c r="N2221" s="328">
        <f>IF(ISBLANK(L2221),ROUND(SUMIF(Anlagenbewegungsdaten_AV!B:B,A2221,Anlagenbewegungsdaten_AV!D:D),2),ROUND(M2221*L2221%,2))</f>
        <v>0</v>
      </c>
      <c r="O2221" s="328">
        <f>ROUND(N2221-SUMIF(Anlagenbewegungsdaten_AV!B:B,A2221,Anlagenbewegungsdaten_AV!D:D),3)</f>
        <v>0</v>
      </c>
    </row>
    <row r="2222" spans="1:15" ht="15" customHeight="1" x14ac:dyDescent="0.25">
      <c r="A2222" s="261" t="s">
        <v>3686</v>
      </c>
      <c r="B2222" s="172" t="s">
        <v>2108</v>
      </c>
      <c r="C2222" s="172" t="s">
        <v>4046</v>
      </c>
      <c r="D2222" s="172" t="s">
        <v>3508</v>
      </c>
      <c r="E2222" s="172" t="s">
        <v>3320</v>
      </c>
      <c r="F2222" s="287">
        <v>23.4</v>
      </c>
      <c r="G2222" s="331">
        <f>ROUND(SUMIF(Anlagenbewegungsdaten!B:B,A2222,Anlagenbewegungsdaten!C:C),3)</f>
        <v>0</v>
      </c>
      <c r="H2222" s="332">
        <f>IF(ISBLANK(F2222),ROUND(SUMIF(Anlagenbewegungsdaten!B:B,A2222,Anlagenbewegungsdaten!D:D),2),ROUND(G2222*F2222%,2))</f>
        <v>0</v>
      </c>
      <c r="I2222" s="332">
        <f>ROUND((H2222-SUMIF(Anlagenbewegungsdaten!$B:$B,A2222,Anlagenbewegungsdaten!D:D)),3)</f>
        <v>0</v>
      </c>
      <c r="J2222" s="333" t="s">
        <v>5179</v>
      </c>
      <c r="K2222" s="333" t="s">
        <v>5193</v>
      </c>
      <c r="L2222" s="510">
        <v>18.72</v>
      </c>
      <c r="M2222" s="330">
        <f>ROUND(SUMIF(Anlagenbewegungsdaten_AV!B:B,A2222,Anlagenbewegungsdaten_AV!C:C),3)</f>
        <v>0</v>
      </c>
      <c r="N2222" s="328">
        <f>IF(ISBLANK(L2222),ROUND(SUMIF(Anlagenbewegungsdaten_AV!B:B,A2222,Anlagenbewegungsdaten_AV!D:D),2),ROUND(M2222*L2222%,2))</f>
        <v>0</v>
      </c>
      <c r="O2222" s="328">
        <f>ROUND(N2222-SUMIF(Anlagenbewegungsdaten_AV!B:B,A2222,Anlagenbewegungsdaten_AV!D:D),3)</f>
        <v>0</v>
      </c>
    </row>
    <row r="2223" spans="1:15" ht="15" customHeight="1" x14ac:dyDescent="0.25">
      <c r="A2223" s="273" t="s">
        <v>4462</v>
      </c>
      <c r="B2223" s="191" t="s">
        <v>2108</v>
      </c>
      <c r="C2223" s="191" t="s">
        <v>4046</v>
      </c>
      <c r="D2223" s="191" t="s">
        <v>4282</v>
      </c>
      <c r="E2223" s="191" t="s">
        <v>4093</v>
      </c>
      <c r="F2223" s="288">
        <v>23.37</v>
      </c>
      <c r="G2223" s="331">
        <f>ROUND(SUMIF(Anlagenbewegungsdaten!B:B,A2223,Anlagenbewegungsdaten!C:C),3)</f>
        <v>0</v>
      </c>
      <c r="H2223" s="332">
        <f>IF(ISBLANK(F2223),ROUND(SUMIF(Anlagenbewegungsdaten!B:B,A2223,Anlagenbewegungsdaten!D:D),2),ROUND(G2223*F2223%,2))</f>
        <v>0</v>
      </c>
      <c r="I2223" s="332">
        <f>ROUND((H2223-SUMIF(Anlagenbewegungsdaten!$B:$B,A2223,Anlagenbewegungsdaten!D:D)),3)</f>
        <v>0</v>
      </c>
      <c r="J2223" s="333" t="s">
        <v>5179</v>
      </c>
      <c r="K2223" s="333" t="s">
        <v>5193</v>
      </c>
      <c r="L2223" s="510">
        <v>18.7</v>
      </c>
      <c r="M2223" s="330">
        <f>ROUND(SUMIF(Anlagenbewegungsdaten_AV!B:B,A2223,Anlagenbewegungsdaten_AV!C:C),3)</f>
        <v>0</v>
      </c>
      <c r="N2223" s="328">
        <f>IF(ISBLANK(L2223),ROUND(SUMIF(Anlagenbewegungsdaten_AV!B:B,A2223,Anlagenbewegungsdaten_AV!D:D),2),ROUND(M2223*L2223%,2))</f>
        <v>0</v>
      </c>
      <c r="O2223" s="328">
        <f>ROUND(N2223-SUMIF(Anlagenbewegungsdaten_AV!B:B,A2223,Anlagenbewegungsdaten_AV!D:D),3)</f>
        <v>0</v>
      </c>
    </row>
    <row r="2224" spans="1:15" ht="15" customHeight="1" x14ac:dyDescent="0.25">
      <c r="A2224" s="261" t="s">
        <v>2129</v>
      </c>
      <c r="B2224" s="172" t="s">
        <v>2108</v>
      </c>
      <c r="C2224" s="172" t="s">
        <v>4046</v>
      </c>
      <c r="D2224" s="172" t="s">
        <v>1888</v>
      </c>
      <c r="E2224" s="172" t="s">
        <v>2483</v>
      </c>
      <c r="F2224" s="287">
        <v>20.46</v>
      </c>
      <c r="G2224" s="331">
        <f>ROUND(SUMIF(Anlagenbewegungsdaten!B:B,A2224,Anlagenbewegungsdaten!C:C),3)</f>
        <v>0</v>
      </c>
      <c r="H2224" s="332">
        <f>IF(ISBLANK(F2224),ROUND(SUMIF(Anlagenbewegungsdaten!B:B,A2224,Anlagenbewegungsdaten!D:D),2),ROUND(G2224*F2224%,2))</f>
        <v>0</v>
      </c>
      <c r="I2224" s="332">
        <f>ROUND((H2224-SUMIF(Anlagenbewegungsdaten!$B:$B,A2224,Anlagenbewegungsdaten!D:D)),3)</f>
        <v>0</v>
      </c>
      <c r="J2224" s="333" t="s">
        <v>5179</v>
      </c>
      <c r="K2224" s="333" t="s">
        <v>5193</v>
      </c>
      <c r="L2224" s="510">
        <v>16.37</v>
      </c>
      <c r="M2224" s="330">
        <f>ROUND(SUMIF(Anlagenbewegungsdaten_AV!B:B,A2224,Anlagenbewegungsdaten_AV!C:C),3)</f>
        <v>0</v>
      </c>
      <c r="N2224" s="328">
        <f>IF(ISBLANK(L2224),ROUND(SUMIF(Anlagenbewegungsdaten_AV!B:B,A2224,Anlagenbewegungsdaten_AV!D:D),2),ROUND(M2224*L2224%,2))</f>
        <v>0</v>
      </c>
      <c r="O2224" s="328">
        <f>ROUND(N2224-SUMIF(Anlagenbewegungsdaten_AV!B:B,A2224,Anlagenbewegungsdaten_AV!D:D),3)</f>
        <v>0</v>
      </c>
    </row>
    <row r="2225" spans="1:15" ht="15" customHeight="1" x14ac:dyDescent="0.25">
      <c r="A2225" s="261" t="s">
        <v>2130</v>
      </c>
      <c r="B2225" s="172" t="s">
        <v>2108</v>
      </c>
      <c r="C2225" s="172" t="s">
        <v>4046</v>
      </c>
      <c r="D2225" s="172" t="s">
        <v>1890</v>
      </c>
      <c r="E2225" s="172" t="s">
        <v>2486</v>
      </c>
      <c r="F2225" s="287">
        <v>22.46</v>
      </c>
      <c r="G2225" s="331">
        <f>ROUND(SUMIF(Anlagenbewegungsdaten!B:B,A2225,Anlagenbewegungsdaten!C:C),3)</f>
        <v>0</v>
      </c>
      <c r="H2225" s="332">
        <f>IF(ISBLANK(F2225),ROUND(SUMIF(Anlagenbewegungsdaten!B:B,A2225,Anlagenbewegungsdaten!D:D),2),ROUND(G2225*F2225%,2))</f>
        <v>0</v>
      </c>
      <c r="I2225" s="332">
        <f>ROUND((H2225-SUMIF(Anlagenbewegungsdaten!$B:$B,A2225,Anlagenbewegungsdaten!D:D)),3)</f>
        <v>0</v>
      </c>
      <c r="J2225" s="333" t="s">
        <v>5179</v>
      </c>
      <c r="K2225" s="333" t="s">
        <v>5193</v>
      </c>
      <c r="L2225" s="510">
        <v>17.97</v>
      </c>
      <c r="M2225" s="330">
        <f>ROUND(SUMIF(Anlagenbewegungsdaten_AV!B:B,A2225,Anlagenbewegungsdaten_AV!C:C),3)</f>
        <v>0</v>
      </c>
      <c r="N2225" s="328">
        <f>IF(ISBLANK(L2225),ROUND(SUMIF(Anlagenbewegungsdaten_AV!B:B,A2225,Anlagenbewegungsdaten_AV!D:D),2),ROUND(M2225*L2225%,2))</f>
        <v>0</v>
      </c>
      <c r="O2225" s="328">
        <f>ROUND(N2225-SUMIF(Anlagenbewegungsdaten_AV!B:B,A2225,Anlagenbewegungsdaten_AV!D:D),3)</f>
        <v>0</v>
      </c>
    </row>
    <row r="2226" spans="1:15" ht="15" customHeight="1" x14ac:dyDescent="0.25">
      <c r="A2226" s="261" t="s">
        <v>2131</v>
      </c>
      <c r="B2226" s="172" t="s">
        <v>2108</v>
      </c>
      <c r="C2226" s="172" t="s">
        <v>4046</v>
      </c>
      <c r="D2226" s="172" t="s">
        <v>1892</v>
      </c>
      <c r="E2226" s="172" t="s">
        <v>1560</v>
      </c>
      <c r="F2226" s="287">
        <v>23.46</v>
      </c>
      <c r="G2226" s="331">
        <f>ROUND(SUMIF(Anlagenbewegungsdaten!B:B,A2226,Anlagenbewegungsdaten!C:C),3)</f>
        <v>0</v>
      </c>
      <c r="H2226" s="332">
        <f>IF(ISBLANK(F2226),ROUND(SUMIF(Anlagenbewegungsdaten!B:B,A2226,Anlagenbewegungsdaten!D:D),2),ROUND(G2226*F2226%,2))</f>
        <v>0</v>
      </c>
      <c r="I2226" s="332">
        <f>ROUND((H2226-SUMIF(Anlagenbewegungsdaten!$B:$B,A2226,Anlagenbewegungsdaten!D:D)),3)</f>
        <v>0</v>
      </c>
      <c r="J2226" s="333" t="s">
        <v>5179</v>
      </c>
      <c r="K2226" s="333" t="s">
        <v>5193</v>
      </c>
      <c r="L2226" s="510">
        <v>18.77</v>
      </c>
      <c r="M2226" s="330">
        <f>ROUND(SUMIF(Anlagenbewegungsdaten_AV!B:B,A2226,Anlagenbewegungsdaten_AV!C:C),3)</f>
        <v>0</v>
      </c>
      <c r="N2226" s="328">
        <f>IF(ISBLANK(L2226),ROUND(SUMIF(Anlagenbewegungsdaten_AV!B:B,A2226,Anlagenbewegungsdaten_AV!D:D),2),ROUND(M2226*L2226%,2))</f>
        <v>0</v>
      </c>
      <c r="O2226" s="328">
        <f>ROUND(N2226-SUMIF(Anlagenbewegungsdaten_AV!B:B,A2226,Anlagenbewegungsdaten_AV!D:D),3)</f>
        <v>0</v>
      </c>
    </row>
    <row r="2227" spans="1:15" ht="15" customHeight="1" x14ac:dyDescent="0.25">
      <c r="A2227" s="261" t="s">
        <v>2132</v>
      </c>
      <c r="B2227" s="172" t="s">
        <v>2108</v>
      </c>
      <c r="C2227" s="172" t="s">
        <v>4046</v>
      </c>
      <c r="D2227" s="172" t="s">
        <v>1894</v>
      </c>
      <c r="E2227" s="172" t="s">
        <v>1563</v>
      </c>
      <c r="F2227" s="287">
        <v>23.46</v>
      </c>
      <c r="G2227" s="331">
        <f>ROUND(SUMIF(Anlagenbewegungsdaten!B:B,A2227,Anlagenbewegungsdaten!C:C),3)</f>
        <v>0</v>
      </c>
      <c r="H2227" s="332">
        <f>IF(ISBLANK(F2227),ROUND(SUMIF(Anlagenbewegungsdaten!B:B,A2227,Anlagenbewegungsdaten!D:D),2),ROUND(G2227*F2227%,2))</f>
        <v>0</v>
      </c>
      <c r="I2227" s="332">
        <f>ROUND((H2227-SUMIF(Anlagenbewegungsdaten!$B:$B,A2227,Anlagenbewegungsdaten!D:D)),3)</f>
        <v>0</v>
      </c>
      <c r="J2227" s="333" t="s">
        <v>5179</v>
      </c>
      <c r="K2227" s="333" t="s">
        <v>5193</v>
      </c>
      <c r="L2227" s="510">
        <v>18.77</v>
      </c>
      <c r="M2227" s="330">
        <f>ROUND(SUMIF(Anlagenbewegungsdaten_AV!B:B,A2227,Anlagenbewegungsdaten_AV!C:C),3)</f>
        <v>0</v>
      </c>
      <c r="N2227" s="328">
        <f>IF(ISBLANK(L2227),ROUND(SUMIF(Anlagenbewegungsdaten_AV!B:B,A2227,Anlagenbewegungsdaten_AV!D:D),2),ROUND(M2227*L2227%,2))</f>
        <v>0</v>
      </c>
      <c r="O2227" s="328">
        <f>ROUND(N2227-SUMIF(Anlagenbewegungsdaten_AV!B:B,A2227,Anlagenbewegungsdaten_AV!D:D),3)</f>
        <v>0</v>
      </c>
    </row>
    <row r="2228" spans="1:15" ht="15" customHeight="1" x14ac:dyDescent="0.25">
      <c r="A2228" s="261" t="s">
        <v>2943</v>
      </c>
      <c r="B2228" s="172" t="s">
        <v>2108</v>
      </c>
      <c r="C2228" s="172" t="s">
        <v>4046</v>
      </c>
      <c r="D2228" s="172" t="s">
        <v>2766</v>
      </c>
      <c r="E2228" s="172" t="s">
        <v>2576</v>
      </c>
      <c r="F2228" s="287">
        <v>23.43</v>
      </c>
      <c r="G2228" s="331">
        <f>ROUND(SUMIF(Anlagenbewegungsdaten!B:B,A2228,Anlagenbewegungsdaten!C:C),3)</f>
        <v>0</v>
      </c>
      <c r="H2228" s="332">
        <f>IF(ISBLANK(F2228),ROUND(SUMIF(Anlagenbewegungsdaten!B:B,A2228,Anlagenbewegungsdaten!D:D),2),ROUND(G2228*F2228%,2))</f>
        <v>0</v>
      </c>
      <c r="I2228" s="332">
        <f>ROUND((H2228-SUMIF(Anlagenbewegungsdaten!$B:$B,A2228,Anlagenbewegungsdaten!D:D)),3)</f>
        <v>0</v>
      </c>
      <c r="J2228" s="333" t="s">
        <v>5179</v>
      </c>
      <c r="K2228" s="333" t="s">
        <v>5193</v>
      </c>
      <c r="L2228" s="510">
        <v>18.739999999999998</v>
      </c>
      <c r="M2228" s="330">
        <f>ROUND(SUMIF(Anlagenbewegungsdaten_AV!B:B,A2228,Anlagenbewegungsdaten_AV!C:C),3)</f>
        <v>0</v>
      </c>
      <c r="N2228" s="328">
        <f>IF(ISBLANK(L2228),ROUND(SUMIF(Anlagenbewegungsdaten_AV!B:B,A2228,Anlagenbewegungsdaten_AV!D:D),2),ROUND(M2228*L2228%,2))</f>
        <v>0</v>
      </c>
      <c r="O2228" s="328">
        <f>ROUND(N2228-SUMIF(Anlagenbewegungsdaten_AV!B:B,A2228,Anlagenbewegungsdaten_AV!D:D),3)</f>
        <v>0</v>
      </c>
    </row>
    <row r="2229" spans="1:15" ht="15" customHeight="1" x14ac:dyDescent="0.25">
      <c r="A2229" s="261" t="s">
        <v>3687</v>
      </c>
      <c r="B2229" s="172" t="s">
        <v>2108</v>
      </c>
      <c r="C2229" s="172" t="s">
        <v>4046</v>
      </c>
      <c r="D2229" s="172" t="s">
        <v>3510</v>
      </c>
      <c r="E2229" s="172" t="s">
        <v>3320</v>
      </c>
      <c r="F2229" s="287">
        <v>23.4</v>
      </c>
      <c r="G2229" s="331">
        <f>ROUND(SUMIF(Anlagenbewegungsdaten!B:B,A2229,Anlagenbewegungsdaten!C:C),3)</f>
        <v>0</v>
      </c>
      <c r="H2229" s="332">
        <f>IF(ISBLANK(F2229),ROUND(SUMIF(Anlagenbewegungsdaten!B:B,A2229,Anlagenbewegungsdaten!D:D),2),ROUND(G2229*F2229%,2))</f>
        <v>0</v>
      </c>
      <c r="I2229" s="332">
        <f>ROUND((H2229-SUMIF(Anlagenbewegungsdaten!$B:$B,A2229,Anlagenbewegungsdaten!D:D)),3)</f>
        <v>0</v>
      </c>
      <c r="J2229" s="333" t="s">
        <v>5179</v>
      </c>
      <c r="K2229" s="333" t="s">
        <v>5193</v>
      </c>
      <c r="L2229" s="510">
        <v>18.72</v>
      </c>
      <c r="M2229" s="330">
        <f>ROUND(SUMIF(Anlagenbewegungsdaten_AV!B:B,A2229,Anlagenbewegungsdaten_AV!C:C),3)</f>
        <v>0</v>
      </c>
      <c r="N2229" s="328">
        <f>IF(ISBLANK(L2229),ROUND(SUMIF(Anlagenbewegungsdaten_AV!B:B,A2229,Anlagenbewegungsdaten_AV!D:D),2),ROUND(M2229*L2229%,2))</f>
        <v>0</v>
      </c>
      <c r="O2229" s="328">
        <f>ROUND(N2229-SUMIF(Anlagenbewegungsdaten_AV!B:B,A2229,Anlagenbewegungsdaten_AV!D:D),3)</f>
        <v>0</v>
      </c>
    </row>
    <row r="2230" spans="1:15" ht="15" customHeight="1" x14ac:dyDescent="0.25">
      <c r="A2230" s="273" t="s">
        <v>4463</v>
      </c>
      <c r="B2230" s="191" t="s">
        <v>2108</v>
      </c>
      <c r="C2230" s="191" t="s">
        <v>4046</v>
      </c>
      <c r="D2230" s="191" t="s">
        <v>4284</v>
      </c>
      <c r="E2230" s="191" t="s">
        <v>4093</v>
      </c>
      <c r="F2230" s="288">
        <v>23.37</v>
      </c>
      <c r="G2230" s="331">
        <f>ROUND(SUMIF(Anlagenbewegungsdaten!B:B,A2230,Anlagenbewegungsdaten!C:C),3)</f>
        <v>0</v>
      </c>
      <c r="H2230" s="332">
        <f>IF(ISBLANK(F2230),ROUND(SUMIF(Anlagenbewegungsdaten!B:B,A2230,Anlagenbewegungsdaten!D:D),2),ROUND(G2230*F2230%,2))</f>
        <v>0</v>
      </c>
      <c r="I2230" s="332">
        <f>ROUND((H2230-SUMIF(Anlagenbewegungsdaten!$B:$B,A2230,Anlagenbewegungsdaten!D:D)),3)</f>
        <v>0</v>
      </c>
      <c r="J2230" s="333" t="s">
        <v>5179</v>
      </c>
      <c r="K2230" s="333" t="s">
        <v>5193</v>
      </c>
      <c r="L2230" s="510">
        <v>18.7</v>
      </c>
      <c r="M2230" s="330">
        <f>ROUND(SUMIF(Anlagenbewegungsdaten_AV!B:B,A2230,Anlagenbewegungsdaten_AV!C:C),3)</f>
        <v>0</v>
      </c>
      <c r="N2230" s="328">
        <f>IF(ISBLANK(L2230),ROUND(SUMIF(Anlagenbewegungsdaten_AV!B:B,A2230,Anlagenbewegungsdaten_AV!D:D),2),ROUND(M2230*L2230%,2))</f>
        <v>0</v>
      </c>
      <c r="O2230" s="328">
        <f>ROUND(N2230-SUMIF(Anlagenbewegungsdaten_AV!B:B,A2230,Anlagenbewegungsdaten_AV!D:D),3)</f>
        <v>0</v>
      </c>
    </row>
    <row r="2231" spans="1:15" ht="15" customHeight="1" x14ac:dyDescent="0.25">
      <c r="A2231" s="261" t="s">
        <v>2133</v>
      </c>
      <c r="B2231" s="172" t="s">
        <v>2108</v>
      </c>
      <c r="C2231" s="172" t="s">
        <v>4046</v>
      </c>
      <c r="D2231" s="172" t="s">
        <v>1896</v>
      </c>
      <c r="E2231" s="172" t="s">
        <v>2483</v>
      </c>
      <c r="F2231" s="287">
        <v>21.46</v>
      </c>
      <c r="G2231" s="331">
        <f>ROUND(SUMIF(Anlagenbewegungsdaten!B:B,A2231,Anlagenbewegungsdaten!C:C),3)</f>
        <v>0</v>
      </c>
      <c r="H2231" s="332">
        <f>IF(ISBLANK(F2231),ROUND(SUMIF(Anlagenbewegungsdaten!B:B,A2231,Anlagenbewegungsdaten!D:D),2),ROUND(G2231*F2231%,2))</f>
        <v>0</v>
      </c>
      <c r="I2231" s="332">
        <f>ROUND((H2231-SUMIF(Anlagenbewegungsdaten!$B:$B,A2231,Anlagenbewegungsdaten!D:D)),3)</f>
        <v>0</v>
      </c>
      <c r="J2231" s="333" t="s">
        <v>5179</v>
      </c>
      <c r="K2231" s="333" t="s">
        <v>5193</v>
      </c>
      <c r="L2231" s="510">
        <v>17.170000000000002</v>
      </c>
      <c r="M2231" s="330">
        <f>ROUND(SUMIF(Anlagenbewegungsdaten_AV!B:B,A2231,Anlagenbewegungsdaten_AV!C:C),3)</f>
        <v>0</v>
      </c>
      <c r="N2231" s="328">
        <f>IF(ISBLANK(L2231),ROUND(SUMIF(Anlagenbewegungsdaten_AV!B:B,A2231,Anlagenbewegungsdaten_AV!D:D),2),ROUND(M2231*L2231%,2))</f>
        <v>0</v>
      </c>
      <c r="O2231" s="328">
        <f>ROUND(N2231-SUMIF(Anlagenbewegungsdaten_AV!B:B,A2231,Anlagenbewegungsdaten_AV!D:D),3)</f>
        <v>0</v>
      </c>
    </row>
    <row r="2232" spans="1:15" ht="15" customHeight="1" x14ac:dyDescent="0.25">
      <c r="A2232" s="261" t="s">
        <v>2134</v>
      </c>
      <c r="B2232" s="172" t="s">
        <v>2108</v>
      </c>
      <c r="C2232" s="172" t="s">
        <v>4046</v>
      </c>
      <c r="D2232" s="172" t="s">
        <v>1898</v>
      </c>
      <c r="E2232" s="172" t="s">
        <v>2486</v>
      </c>
      <c r="F2232" s="287">
        <v>23.46</v>
      </c>
      <c r="G2232" s="331">
        <f>ROUND(SUMIF(Anlagenbewegungsdaten!B:B,A2232,Anlagenbewegungsdaten!C:C),3)</f>
        <v>0</v>
      </c>
      <c r="H2232" s="332">
        <f>IF(ISBLANK(F2232),ROUND(SUMIF(Anlagenbewegungsdaten!B:B,A2232,Anlagenbewegungsdaten!D:D),2),ROUND(G2232*F2232%,2))</f>
        <v>0</v>
      </c>
      <c r="I2232" s="332">
        <f>ROUND((H2232-SUMIF(Anlagenbewegungsdaten!$B:$B,A2232,Anlagenbewegungsdaten!D:D)),3)</f>
        <v>0</v>
      </c>
      <c r="J2232" s="333" t="s">
        <v>5179</v>
      </c>
      <c r="K2232" s="333" t="s">
        <v>5193</v>
      </c>
      <c r="L2232" s="510">
        <v>18.77</v>
      </c>
      <c r="M2232" s="330">
        <f>ROUND(SUMIF(Anlagenbewegungsdaten_AV!B:B,A2232,Anlagenbewegungsdaten_AV!C:C),3)</f>
        <v>0</v>
      </c>
      <c r="N2232" s="328">
        <f>IF(ISBLANK(L2232),ROUND(SUMIF(Anlagenbewegungsdaten_AV!B:B,A2232,Anlagenbewegungsdaten_AV!D:D),2),ROUND(M2232*L2232%,2))</f>
        <v>0</v>
      </c>
      <c r="O2232" s="328">
        <f>ROUND(N2232-SUMIF(Anlagenbewegungsdaten_AV!B:B,A2232,Anlagenbewegungsdaten_AV!D:D),3)</f>
        <v>0</v>
      </c>
    </row>
    <row r="2233" spans="1:15" ht="15" customHeight="1" x14ac:dyDescent="0.25">
      <c r="A2233" s="261" t="s">
        <v>2135</v>
      </c>
      <c r="B2233" s="172" t="s">
        <v>2108</v>
      </c>
      <c r="C2233" s="172" t="s">
        <v>4046</v>
      </c>
      <c r="D2233" s="182" t="s">
        <v>1900</v>
      </c>
      <c r="E2233" s="172" t="s">
        <v>1560</v>
      </c>
      <c r="F2233" s="287">
        <v>24.46</v>
      </c>
      <c r="G2233" s="331">
        <f>ROUND(SUMIF(Anlagenbewegungsdaten!B:B,A2233,Anlagenbewegungsdaten!C:C),3)</f>
        <v>0</v>
      </c>
      <c r="H2233" s="332">
        <f>IF(ISBLANK(F2233),ROUND(SUMIF(Anlagenbewegungsdaten!B:B,A2233,Anlagenbewegungsdaten!D:D),2),ROUND(G2233*F2233%,2))</f>
        <v>0</v>
      </c>
      <c r="I2233" s="332">
        <f>ROUND((H2233-SUMIF(Anlagenbewegungsdaten!$B:$B,A2233,Anlagenbewegungsdaten!D:D)),3)</f>
        <v>0</v>
      </c>
      <c r="J2233" s="333" t="s">
        <v>5179</v>
      </c>
      <c r="K2233" s="333" t="s">
        <v>5193</v>
      </c>
      <c r="L2233" s="510">
        <v>19.57</v>
      </c>
      <c r="M2233" s="330">
        <f>ROUND(SUMIF(Anlagenbewegungsdaten_AV!B:B,A2233,Anlagenbewegungsdaten_AV!C:C),3)</f>
        <v>0</v>
      </c>
      <c r="N2233" s="328">
        <f>IF(ISBLANK(L2233),ROUND(SUMIF(Anlagenbewegungsdaten_AV!B:B,A2233,Anlagenbewegungsdaten_AV!D:D),2),ROUND(M2233*L2233%,2))</f>
        <v>0</v>
      </c>
      <c r="O2233" s="328">
        <f>ROUND(N2233-SUMIF(Anlagenbewegungsdaten_AV!B:B,A2233,Anlagenbewegungsdaten_AV!D:D),3)</f>
        <v>0</v>
      </c>
    </row>
    <row r="2234" spans="1:15" ht="15" customHeight="1" x14ac:dyDescent="0.25">
      <c r="A2234" s="261" t="s">
        <v>2136</v>
      </c>
      <c r="B2234" s="172" t="s">
        <v>2108</v>
      </c>
      <c r="C2234" s="172" t="s">
        <v>4046</v>
      </c>
      <c r="D2234" s="172" t="s">
        <v>554</v>
      </c>
      <c r="E2234" s="172" t="s">
        <v>1563</v>
      </c>
      <c r="F2234" s="287">
        <v>24.46</v>
      </c>
      <c r="G2234" s="331">
        <f>ROUND(SUMIF(Anlagenbewegungsdaten!B:B,A2234,Anlagenbewegungsdaten!C:C),3)</f>
        <v>0</v>
      </c>
      <c r="H2234" s="332">
        <f>IF(ISBLANK(F2234),ROUND(SUMIF(Anlagenbewegungsdaten!B:B,A2234,Anlagenbewegungsdaten!D:D),2),ROUND(G2234*F2234%,2))</f>
        <v>0</v>
      </c>
      <c r="I2234" s="332">
        <f>ROUND((H2234-SUMIF(Anlagenbewegungsdaten!$B:$B,A2234,Anlagenbewegungsdaten!D:D)),3)</f>
        <v>0</v>
      </c>
      <c r="J2234" s="333" t="s">
        <v>5179</v>
      </c>
      <c r="K2234" s="333" t="s">
        <v>5193</v>
      </c>
      <c r="L2234" s="510">
        <v>19.57</v>
      </c>
      <c r="M2234" s="330">
        <f>ROUND(SUMIF(Anlagenbewegungsdaten_AV!B:B,A2234,Anlagenbewegungsdaten_AV!C:C),3)</f>
        <v>0</v>
      </c>
      <c r="N2234" s="328">
        <f>IF(ISBLANK(L2234),ROUND(SUMIF(Anlagenbewegungsdaten_AV!B:B,A2234,Anlagenbewegungsdaten_AV!D:D),2),ROUND(M2234*L2234%,2))</f>
        <v>0</v>
      </c>
      <c r="O2234" s="328">
        <f>ROUND(N2234-SUMIF(Anlagenbewegungsdaten_AV!B:B,A2234,Anlagenbewegungsdaten_AV!D:D),3)</f>
        <v>0</v>
      </c>
    </row>
    <row r="2235" spans="1:15" ht="15" customHeight="1" x14ac:dyDescent="0.25">
      <c r="A2235" s="261" t="s">
        <v>2944</v>
      </c>
      <c r="B2235" s="172" t="s">
        <v>2108</v>
      </c>
      <c r="C2235" s="172" t="s">
        <v>4046</v>
      </c>
      <c r="D2235" s="172" t="s">
        <v>2768</v>
      </c>
      <c r="E2235" s="172" t="s">
        <v>2576</v>
      </c>
      <c r="F2235" s="287">
        <v>24.43</v>
      </c>
      <c r="G2235" s="331">
        <f>ROUND(SUMIF(Anlagenbewegungsdaten!B:B,A2235,Anlagenbewegungsdaten!C:C),3)</f>
        <v>0</v>
      </c>
      <c r="H2235" s="332">
        <f>IF(ISBLANK(F2235),ROUND(SUMIF(Anlagenbewegungsdaten!B:B,A2235,Anlagenbewegungsdaten!D:D),2),ROUND(G2235*F2235%,2))</f>
        <v>0</v>
      </c>
      <c r="I2235" s="332">
        <f>ROUND((H2235-SUMIF(Anlagenbewegungsdaten!$B:$B,A2235,Anlagenbewegungsdaten!D:D)),3)</f>
        <v>0</v>
      </c>
      <c r="J2235" s="333" t="s">
        <v>5179</v>
      </c>
      <c r="K2235" s="333" t="s">
        <v>5193</v>
      </c>
      <c r="L2235" s="510">
        <v>19.54</v>
      </c>
      <c r="M2235" s="330">
        <f>ROUND(SUMIF(Anlagenbewegungsdaten_AV!B:B,A2235,Anlagenbewegungsdaten_AV!C:C),3)</f>
        <v>0</v>
      </c>
      <c r="N2235" s="328">
        <f>IF(ISBLANK(L2235),ROUND(SUMIF(Anlagenbewegungsdaten_AV!B:B,A2235,Anlagenbewegungsdaten_AV!D:D),2),ROUND(M2235*L2235%,2))</f>
        <v>0</v>
      </c>
      <c r="O2235" s="328">
        <f>ROUND(N2235-SUMIF(Anlagenbewegungsdaten_AV!B:B,A2235,Anlagenbewegungsdaten_AV!D:D),3)</f>
        <v>0</v>
      </c>
    </row>
    <row r="2236" spans="1:15" ht="15" customHeight="1" x14ac:dyDescent="0.25">
      <c r="A2236" s="261" t="s">
        <v>3688</v>
      </c>
      <c r="B2236" s="172" t="s">
        <v>2108</v>
      </c>
      <c r="C2236" s="172" t="s">
        <v>4046</v>
      </c>
      <c r="D2236" s="172" t="s">
        <v>3512</v>
      </c>
      <c r="E2236" s="172" t="s">
        <v>3320</v>
      </c>
      <c r="F2236" s="287">
        <v>24.4</v>
      </c>
      <c r="G2236" s="331">
        <f>ROUND(SUMIF(Anlagenbewegungsdaten!B:B,A2236,Anlagenbewegungsdaten!C:C),3)</f>
        <v>0</v>
      </c>
      <c r="H2236" s="332">
        <f>IF(ISBLANK(F2236),ROUND(SUMIF(Anlagenbewegungsdaten!B:B,A2236,Anlagenbewegungsdaten!D:D),2),ROUND(G2236*F2236%,2))</f>
        <v>0</v>
      </c>
      <c r="I2236" s="332">
        <f>ROUND((H2236-SUMIF(Anlagenbewegungsdaten!$B:$B,A2236,Anlagenbewegungsdaten!D:D)),3)</f>
        <v>0</v>
      </c>
      <c r="J2236" s="333" t="s">
        <v>5179</v>
      </c>
      <c r="K2236" s="333" t="s">
        <v>5193</v>
      </c>
      <c r="L2236" s="510">
        <v>19.52</v>
      </c>
      <c r="M2236" s="330">
        <f>ROUND(SUMIF(Anlagenbewegungsdaten_AV!B:B,A2236,Anlagenbewegungsdaten_AV!C:C),3)</f>
        <v>0</v>
      </c>
      <c r="N2236" s="328">
        <f>IF(ISBLANK(L2236),ROUND(SUMIF(Anlagenbewegungsdaten_AV!B:B,A2236,Anlagenbewegungsdaten_AV!D:D),2),ROUND(M2236*L2236%,2))</f>
        <v>0</v>
      </c>
      <c r="O2236" s="328">
        <f>ROUND(N2236-SUMIF(Anlagenbewegungsdaten_AV!B:B,A2236,Anlagenbewegungsdaten_AV!D:D),3)</f>
        <v>0</v>
      </c>
    </row>
    <row r="2237" spans="1:15" ht="15" customHeight="1" x14ac:dyDescent="0.25">
      <c r="A2237" s="273" t="s">
        <v>4464</v>
      </c>
      <c r="B2237" s="191" t="s">
        <v>2108</v>
      </c>
      <c r="C2237" s="191" t="s">
        <v>4046</v>
      </c>
      <c r="D2237" s="191" t="s">
        <v>4286</v>
      </c>
      <c r="E2237" s="191" t="s">
        <v>4093</v>
      </c>
      <c r="F2237" s="288">
        <v>24.37</v>
      </c>
      <c r="G2237" s="331">
        <f>ROUND(SUMIF(Anlagenbewegungsdaten!B:B,A2237,Anlagenbewegungsdaten!C:C),3)</f>
        <v>0</v>
      </c>
      <c r="H2237" s="332">
        <f>IF(ISBLANK(F2237),ROUND(SUMIF(Anlagenbewegungsdaten!B:B,A2237,Anlagenbewegungsdaten!D:D),2),ROUND(G2237*F2237%,2))</f>
        <v>0</v>
      </c>
      <c r="I2237" s="332">
        <f>ROUND((H2237-SUMIF(Anlagenbewegungsdaten!$B:$B,A2237,Anlagenbewegungsdaten!D:D)),3)</f>
        <v>0</v>
      </c>
      <c r="J2237" s="333" t="s">
        <v>5179</v>
      </c>
      <c r="K2237" s="333" t="s">
        <v>5193</v>
      </c>
      <c r="L2237" s="510">
        <v>19.5</v>
      </c>
      <c r="M2237" s="330">
        <f>ROUND(SUMIF(Anlagenbewegungsdaten_AV!B:B,A2237,Anlagenbewegungsdaten_AV!C:C),3)</f>
        <v>0</v>
      </c>
      <c r="N2237" s="328">
        <f>IF(ISBLANK(L2237),ROUND(SUMIF(Anlagenbewegungsdaten_AV!B:B,A2237,Anlagenbewegungsdaten_AV!D:D),2),ROUND(M2237*L2237%,2))</f>
        <v>0</v>
      </c>
      <c r="O2237" s="328">
        <f>ROUND(N2237-SUMIF(Anlagenbewegungsdaten_AV!B:B,A2237,Anlagenbewegungsdaten_AV!D:D),3)</f>
        <v>0</v>
      </c>
    </row>
    <row r="2238" spans="1:15" ht="15" customHeight="1" x14ac:dyDescent="0.25">
      <c r="A2238" s="261" t="s">
        <v>2137</v>
      </c>
      <c r="B2238" s="172" t="s">
        <v>2108</v>
      </c>
      <c r="C2238" s="172" t="s">
        <v>4046</v>
      </c>
      <c r="D2238" s="172" t="s">
        <v>556</v>
      </c>
      <c r="E2238" s="172" t="s">
        <v>2483</v>
      </c>
      <c r="F2238" s="287">
        <v>21.46</v>
      </c>
      <c r="G2238" s="331">
        <f>ROUND(SUMIF(Anlagenbewegungsdaten!B:B,A2238,Anlagenbewegungsdaten!C:C),3)</f>
        <v>0</v>
      </c>
      <c r="H2238" s="332">
        <f>IF(ISBLANK(F2238),ROUND(SUMIF(Anlagenbewegungsdaten!B:B,A2238,Anlagenbewegungsdaten!D:D),2),ROUND(G2238*F2238%,2))</f>
        <v>0</v>
      </c>
      <c r="I2238" s="332">
        <f>ROUND((H2238-SUMIF(Anlagenbewegungsdaten!$B:$B,A2238,Anlagenbewegungsdaten!D:D)),3)</f>
        <v>0</v>
      </c>
      <c r="J2238" s="333" t="s">
        <v>5179</v>
      </c>
      <c r="K2238" s="333" t="s">
        <v>5193</v>
      </c>
      <c r="L2238" s="510">
        <v>17.170000000000002</v>
      </c>
      <c r="M2238" s="330">
        <f>ROUND(SUMIF(Anlagenbewegungsdaten_AV!B:B,A2238,Anlagenbewegungsdaten_AV!C:C),3)</f>
        <v>0</v>
      </c>
      <c r="N2238" s="328">
        <f>IF(ISBLANK(L2238),ROUND(SUMIF(Anlagenbewegungsdaten_AV!B:B,A2238,Anlagenbewegungsdaten_AV!D:D),2),ROUND(M2238*L2238%,2))</f>
        <v>0</v>
      </c>
      <c r="O2238" s="328">
        <f>ROUND(N2238-SUMIF(Anlagenbewegungsdaten_AV!B:B,A2238,Anlagenbewegungsdaten_AV!D:D),3)</f>
        <v>0</v>
      </c>
    </row>
    <row r="2239" spans="1:15" ht="15" customHeight="1" x14ac:dyDescent="0.25">
      <c r="A2239" s="261" t="s">
        <v>2138</v>
      </c>
      <c r="B2239" s="172" t="s">
        <v>2108</v>
      </c>
      <c r="C2239" s="172" t="s">
        <v>4046</v>
      </c>
      <c r="D2239" s="172" t="s">
        <v>558</v>
      </c>
      <c r="E2239" s="172" t="s">
        <v>2486</v>
      </c>
      <c r="F2239" s="287">
        <v>23.46</v>
      </c>
      <c r="G2239" s="331">
        <f>ROUND(SUMIF(Anlagenbewegungsdaten!B:B,A2239,Anlagenbewegungsdaten!C:C),3)</f>
        <v>0</v>
      </c>
      <c r="H2239" s="332">
        <f>IF(ISBLANK(F2239),ROUND(SUMIF(Anlagenbewegungsdaten!B:B,A2239,Anlagenbewegungsdaten!D:D),2),ROUND(G2239*F2239%,2))</f>
        <v>0</v>
      </c>
      <c r="I2239" s="332">
        <f>ROUND((H2239-SUMIF(Anlagenbewegungsdaten!$B:$B,A2239,Anlagenbewegungsdaten!D:D)),3)</f>
        <v>0</v>
      </c>
      <c r="J2239" s="333" t="s">
        <v>5179</v>
      </c>
      <c r="K2239" s="333" t="s">
        <v>5193</v>
      </c>
      <c r="L2239" s="510">
        <v>18.77</v>
      </c>
      <c r="M2239" s="330">
        <f>ROUND(SUMIF(Anlagenbewegungsdaten_AV!B:B,A2239,Anlagenbewegungsdaten_AV!C:C),3)</f>
        <v>0</v>
      </c>
      <c r="N2239" s="328">
        <f>IF(ISBLANK(L2239),ROUND(SUMIF(Anlagenbewegungsdaten_AV!B:B,A2239,Anlagenbewegungsdaten_AV!D:D),2),ROUND(M2239*L2239%,2))</f>
        <v>0</v>
      </c>
      <c r="O2239" s="328">
        <f>ROUND(N2239-SUMIF(Anlagenbewegungsdaten_AV!B:B,A2239,Anlagenbewegungsdaten_AV!D:D),3)</f>
        <v>0</v>
      </c>
    </row>
    <row r="2240" spans="1:15" ht="15" customHeight="1" x14ac:dyDescent="0.25">
      <c r="A2240" s="261" t="s">
        <v>2139</v>
      </c>
      <c r="B2240" s="172" t="s">
        <v>2108</v>
      </c>
      <c r="C2240" s="172" t="s">
        <v>4046</v>
      </c>
      <c r="D2240" s="172" t="s">
        <v>560</v>
      </c>
      <c r="E2240" s="172" t="s">
        <v>1560</v>
      </c>
      <c r="F2240" s="287">
        <v>24.46</v>
      </c>
      <c r="G2240" s="331">
        <f>ROUND(SUMIF(Anlagenbewegungsdaten!B:B,A2240,Anlagenbewegungsdaten!C:C),3)</f>
        <v>0</v>
      </c>
      <c r="H2240" s="332">
        <f>IF(ISBLANK(F2240),ROUND(SUMIF(Anlagenbewegungsdaten!B:B,A2240,Anlagenbewegungsdaten!D:D),2),ROUND(G2240*F2240%,2))</f>
        <v>0</v>
      </c>
      <c r="I2240" s="332">
        <f>ROUND((H2240-SUMIF(Anlagenbewegungsdaten!$B:$B,A2240,Anlagenbewegungsdaten!D:D)),3)</f>
        <v>0</v>
      </c>
      <c r="J2240" s="333" t="s">
        <v>5179</v>
      </c>
      <c r="K2240" s="333" t="s">
        <v>5193</v>
      </c>
      <c r="L2240" s="510">
        <v>19.57</v>
      </c>
      <c r="M2240" s="330">
        <f>ROUND(SUMIF(Anlagenbewegungsdaten_AV!B:B,A2240,Anlagenbewegungsdaten_AV!C:C),3)</f>
        <v>0</v>
      </c>
      <c r="N2240" s="328">
        <f>IF(ISBLANK(L2240),ROUND(SUMIF(Anlagenbewegungsdaten_AV!B:B,A2240,Anlagenbewegungsdaten_AV!D:D),2),ROUND(M2240*L2240%,2))</f>
        <v>0</v>
      </c>
      <c r="O2240" s="328">
        <f>ROUND(N2240-SUMIF(Anlagenbewegungsdaten_AV!B:B,A2240,Anlagenbewegungsdaten_AV!D:D),3)</f>
        <v>0</v>
      </c>
    </row>
    <row r="2241" spans="1:15" ht="15" customHeight="1" x14ac:dyDescent="0.25">
      <c r="A2241" s="261" t="s">
        <v>2140</v>
      </c>
      <c r="B2241" s="172" t="s">
        <v>2108</v>
      </c>
      <c r="C2241" s="172" t="s">
        <v>4046</v>
      </c>
      <c r="D2241" s="172" t="s">
        <v>562</v>
      </c>
      <c r="E2241" s="172" t="s">
        <v>1563</v>
      </c>
      <c r="F2241" s="287">
        <v>24.46</v>
      </c>
      <c r="G2241" s="331">
        <f>ROUND(SUMIF(Anlagenbewegungsdaten!B:B,A2241,Anlagenbewegungsdaten!C:C),3)</f>
        <v>0</v>
      </c>
      <c r="H2241" s="332">
        <f>IF(ISBLANK(F2241),ROUND(SUMIF(Anlagenbewegungsdaten!B:B,A2241,Anlagenbewegungsdaten!D:D),2),ROUND(G2241*F2241%,2))</f>
        <v>0</v>
      </c>
      <c r="I2241" s="332">
        <f>ROUND((H2241-SUMIF(Anlagenbewegungsdaten!$B:$B,A2241,Anlagenbewegungsdaten!D:D)),3)</f>
        <v>0</v>
      </c>
      <c r="J2241" s="333" t="s">
        <v>5179</v>
      </c>
      <c r="K2241" s="333" t="s">
        <v>5193</v>
      </c>
      <c r="L2241" s="510">
        <v>19.57</v>
      </c>
      <c r="M2241" s="330">
        <f>ROUND(SUMIF(Anlagenbewegungsdaten_AV!B:B,A2241,Anlagenbewegungsdaten_AV!C:C),3)</f>
        <v>0</v>
      </c>
      <c r="N2241" s="328">
        <f>IF(ISBLANK(L2241),ROUND(SUMIF(Anlagenbewegungsdaten_AV!B:B,A2241,Anlagenbewegungsdaten_AV!D:D),2),ROUND(M2241*L2241%,2))</f>
        <v>0</v>
      </c>
      <c r="O2241" s="328">
        <f>ROUND(N2241-SUMIF(Anlagenbewegungsdaten_AV!B:B,A2241,Anlagenbewegungsdaten_AV!D:D),3)</f>
        <v>0</v>
      </c>
    </row>
    <row r="2242" spans="1:15" ht="15" customHeight="1" x14ac:dyDescent="0.25">
      <c r="A2242" s="261" t="s">
        <v>2945</v>
      </c>
      <c r="B2242" s="172" t="s">
        <v>2108</v>
      </c>
      <c r="C2242" s="172" t="s">
        <v>4046</v>
      </c>
      <c r="D2242" s="172" t="s">
        <v>2770</v>
      </c>
      <c r="E2242" s="172" t="s">
        <v>2576</v>
      </c>
      <c r="F2242" s="287">
        <v>24.43</v>
      </c>
      <c r="G2242" s="331">
        <f>ROUND(SUMIF(Anlagenbewegungsdaten!B:B,A2242,Anlagenbewegungsdaten!C:C),3)</f>
        <v>0</v>
      </c>
      <c r="H2242" s="332">
        <f>IF(ISBLANK(F2242),ROUND(SUMIF(Anlagenbewegungsdaten!B:B,A2242,Anlagenbewegungsdaten!D:D),2),ROUND(G2242*F2242%,2))</f>
        <v>0</v>
      </c>
      <c r="I2242" s="332">
        <f>ROUND((H2242-SUMIF(Anlagenbewegungsdaten!$B:$B,A2242,Anlagenbewegungsdaten!D:D)),3)</f>
        <v>0</v>
      </c>
      <c r="J2242" s="333" t="s">
        <v>5179</v>
      </c>
      <c r="K2242" s="333" t="s">
        <v>5193</v>
      </c>
      <c r="L2242" s="510">
        <v>19.54</v>
      </c>
      <c r="M2242" s="330">
        <f>ROUND(SUMIF(Anlagenbewegungsdaten_AV!B:B,A2242,Anlagenbewegungsdaten_AV!C:C),3)</f>
        <v>0</v>
      </c>
      <c r="N2242" s="328">
        <f>IF(ISBLANK(L2242),ROUND(SUMIF(Anlagenbewegungsdaten_AV!B:B,A2242,Anlagenbewegungsdaten_AV!D:D),2),ROUND(M2242*L2242%,2))</f>
        <v>0</v>
      </c>
      <c r="O2242" s="328">
        <f>ROUND(N2242-SUMIF(Anlagenbewegungsdaten_AV!B:B,A2242,Anlagenbewegungsdaten_AV!D:D),3)</f>
        <v>0</v>
      </c>
    </row>
    <row r="2243" spans="1:15" ht="15" customHeight="1" x14ac:dyDescent="0.25">
      <c r="A2243" s="261" t="s">
        <v>3689</v>
      </c>
      <c r="B2243" s="172" t="s">
        <v>2108</v>
      </c>
      <c r="C2243" s="172" t="s">
        <v>4046</v>
      </c>
      <c r="D2243" s="172" t="s">
        <v>3514</v>
      </c>
      <c r="E2243" s="172" t="s">
        <v>3320</v>
      </c>
      <c r="F2243" s="287">
        <v>24.4</v>
      </c>
      <c r="G2243" s="331">
        <f>ROUND(SUMIF(Anlagenbewegungsdaten!B:B,A2243,Anlagenbewegungsdaten!C:C),3)</f>
        <v>0</v>
      </c>
      <c r="H2243" s="332">
        <f>IF(ISBLANK(F2243),ROUND(SUMIF(Anlagenbewegungsdaten!B:B,A2243,Anlagenbewegungsdaten!D:D),2),ROUND(G2243*F2243%,2))</f>
        <v>0</v>
      </c>
      <c r="I2243" s="332">
        <f>ROUND((H2243-SUMIF(Anlagenbewegungsdaten!$B:$B,A2243,Anlagenbewegungsdaten!D:D)),3)</f>
        <v>0</v>
      </c>
      <c r="J2243" s="333" t="s">
        <v>5179</v>
      </c>
      <c r="K2243" s="333" t="s">
        <v>5193</v>
      </c>
      <c r="L2243" s="510">
        <v>19.52</v>
      </c>
      <c r="M2243" s="330">
        <f>ROUND(SUMIF(Anlagenbewegungsdaten_AV!B:B,A2243,Anlagenbewegungsdaten_AV!C:C),3)</f>
        <v>0</v>
      </c>
      <c r="N2243" s="328">
        <f>IF(ISBLANK(L2243),ROUND(SUMIF(Anlagenbewegungsdaten_AV!B:B,A2243,Anlagenbewegungsdaten_AV!D:D),2),ROUND(M2243*L2243%,2))</f>
        <v>0</v>
      </c>
      <c r="O2243" s="328">
        <f>ROUND(N2243-SUMIF(Anlagenbewegungsdaten_AV!B:B,A2243,Anlagenbewegungsdaten_AV!D:D),3)</f>
        <v>0</v>
      </c>
    </row>
    <row r="2244" spans="1:15" ht="15" customHeight="1" x14ac:dyDescent="0.25">
      <c r="A2244" s="273" t="s">
        <v>4465</v>
      </c>
      <c r="B2244" s="191" t="s">
        <v>2108</v>
      </c>
      <c r="C2244" s="191" t="s">
        <v>4046</v>
      </c>
      <c r="D2244" s="191" t="s">
        <v>4288</v>
      </c>
      <c r="E2244" s="191" t="s">
        <v>4093</v>
      </c>
      <c r="F2244" s="288">
        <v>24.37</v>
      </c>
      <c r="G2244" s="331">
        <f>ROUND(SUMIF(Anlagenbewegungsdaten!B:B,A2244,Anlagenbewegungsdaten!C:C),3)</f>
        <v>0</v>
      </c>
      <c r="H2244" s="332">
        <f>IF(ISBLANK(F2244),ROUND(SUMIF(Anlagenbewegungsdaten!B:B,A2244,Anlagenbewegungsdaten!D:D),2),ROUND(G2244*F2244%,2))</f>
        <v>0</v>
      </c>
      <c r="I2244" s="332">
        <f>ROUND((H2244-SUMIF(Anlagenbewegungsdaten!$B:$B,A2244,Anlagenbewegungsdaten!D:D)),3)</f>
        <v>0</v>
      </c>
      <c r="J2244" s="333" t="s">
        <v>5179</v>
      </c>
      <c r="K2244" s="333" t="s">
        <v>5193</v>
      </c>
      <c r="L2244" s="510">
        <v>19.5</v>
      </c>
      <c r="M2244" s="330">
        <f>ROUND(SUMIF(Anlagenbewegungsdaten_AV!B:B,A2244,Anlagenbewegungsdaten_AV!C:C),3)</f>
        <v>0</v>
      </c>
      <c r="N2244" s="328">
        <f>IF(ISBLANK(L2244),ROUND(SUMIF(Anlagenbewegungsdaten_AV!B:B,A2244,Anlagenbewegungsdaten_AV!D:D),2),ROUND(M2244*L2244%,2))</f>
        <v>0</v>
      </c>
      <c r="O2244" s="328">
        <f>ROUND(N2244-SUMIF(Anlagenbewegungsdaten_AV!B:B,A2244,Anlagenbewegungsdaten_AV!D:D),3)</f>
        <v>0</v>
      </c>
    </row>
    <row r="2245" spans="1:15" ht="15" customHeight="1" x14ac:dyDescent="0.25">
      <c r="A2245" s="261" t="s">
        <v>2141</v>
      </c>
      <c r="B2245" s="172" t="s">
        <v>2108</v>
      </c>
      <c r="C2245" s="172" t="s">
        <v>4046</v>
      </c>
      <c r="D2245" s="172" t="s">
        <v>564</v>
      </c>
      <c r="E2245" s="172" t="s">
        <v>2483</v>
      </c>
      <c r="F2245" s="287">
        <v>22.46</v>
      </c>
      <c r="G2245" s="331">
        <f>ROUND(SUMIF(Anlagenbewegungsdaten!B:B,A2245,Anlagenbewegungsdaten!C:C),3)</f>
        <v>0</v>
      </c>
      <c r="H2245" s="332">
        <f>IF(ISBLANK(F2245),ROUND(SUMIF(Anlagenbewegungsdaten!B:B,A2245,Anlagenbewegungsdaten!D:D),2),ROUND(G2245*F2245%,2))</f>
        <v>0</v>
      </c>
      <c r="I2245" s="332">
        <f>ROUND((H2245-SUMIF(Anlagenbewegungsdaten!$B:$B,A2245,Anlagenbewegungsdaten!D:D)),3)</f>
        <v>0</v>
      </c>
      <c r="J2245" s="333" t="s">
        <v>5179</v>
      </c>
      <c r="K2245" s="333" t="s">
        <v>5193</v>
      </c>
      <c r="L2245" s="510">
        <v>17.97</v>
      </c>
      <c r="M2245" s="330">
        <f>ROUND(SUMIF(Anlagenbewegungsdaten_AV!B:B,A2245,Anlagenbewegungsdaten_AV!C:C),3)</f>
        <v>0</v>
      </c>
      <c r="N2245" s="328">
        <f>IF(ISBLANK(L2245),ROUND(SUMIF(Anlagenbewegungsdaten_AV!B:B,A2245,Anlagenbewegungsdaten_AV!D:D),2),ROUND(M2245*L2245%,2))</f>
        <v>0</v>
      </c>
      <c r="O2245" s="328">
        <f>ROUND(N2245-SUMIF(Anlagenbewegungsdaten_AV!B:B,A2245,Anlagenbewegungsdaten_AV!D:D),3)</f>
        <v>0</v>
      </c>
    </row>
    <row r="2246" spans="1:15" ht="15" customHeight="1" x14ac:dyDescent="0.25">
      <c r="A2246" s="261" t="s">
        <v>2142</v>
      </c>
      <c r="B2246" s="172" t="s">
        <v>2108</v>
      </c>
      <c r="C2246" s="172" t="s">
        <v>4046</v>
      </c>
      <c r="D2246" s="172" t="s">
        <v>566</v>
      </c>
      <c r="E2246" s="172" t="s">
        <v>2486</v>
      </c>
      <c r="F2246" s="287">
        <v>24.46</v>
      </c>
      <c r="G2246" s="331">
        <f>ROUND(SUMIF(Anlagenbewegungsdaten!B:B,A2246,Anlagenbewegungsdaten!C:C),3)</f>
        <v>0</v>
      </c>
      <c r="H2246" s="332">
        <f>IF(ISBLANK(F2246),ROUND(SUMIF(Anlagenbewegungsdaten!B:B,A2246,Anlagenbewegungsdaten!D:D),2),ROUND(G2246*F2246%,2))</f>
        <v>0</v>
      </c>
      <c r="I2246" s="332">
        <f>ROUND((H2246-SUMIF(Anlagenbewegungsdaten!$B:$B,A2246,Anlagenbewegungsdaten!D:D)),3)</f>
        <v>0</v>
      </c>
      <c r="J2246" s="333" t="s">
        <v>5179</v>
      </c>
      <c r="K2246" s="333" t="s">
        <v>5193</v>
      </c>
      <c r="L2246" s="510">
        <v>19.57</v>
      </c>
      <c r="M2246" s="330">
        <f>ROUND(SUMIF(Anlagenbewegungsdaten_AV!B:B,A2246,Anlagenbewegungsdaten_AV!C:C),3)</f>
        <v>0</v>
      </c>
      <c r="N2246" s="328">
        <f>IF(ISBLANK(L2246),ROUND(SUMIF(Anlagenbewegungsdaten_AV!B:B,A2246,Anlagenbewegungsdaten_AV!D:D),2),ROUND(M2246*L2246%,2))</f>
        <v>0</v>
      </c>
      <c r="O2246" s="328">
        <f>ROUND(N2246-SUMIF(Anlagenbewegungsdaten_AV!B:B,A2246,Anlagenbewegungsdaten_AV!D:D),3)</f>
        <v>0</v>
      </c>
    </row>
    <row r="2247" spans="1:15" ht="15" customHeight="1" x14ac:dyDescent="0.25">
      <c r="A2247" s="261" t="s">
        <v>2143</v>
      </c>
      <c r="B2247" s="172" t="s">
        <v>2108</v>
      </c>
      <c r="C2247" s="172" t="s">
        <v>4046</v>
      </c>
      <c r="D2247" s="182" t="s">
        <v>568</v>
      </c>
      <c r="E2247" s="172" t="s">
        <v>1560</v>
      </c>
      <c r="F2247" s="287">
        <v>25.46</v>
      </c>
      <c r="G2247" s="331">
        <f>ROUND(SUMIF(Anlagenbewegungsdaten!B:B,A2247,Anlagenbewegungsdaten!C:C),3)</f>
        <v>0</v>
      </c>
      <c r="H2247" s="332">
        <f>IF(ISBLANK(F2247),ROUND(SUMIF(Anlagenbewegungsdaten!B:B,A2247,Anlagenbewegungsdaten!D:D),2),ROUND(G2247*F2247%,2))</f>
        <v>0</v>
      </c>
      <c r="I2247" s="332">
        <f>ROUND((H2247-SUMIF(Anlagenbewegungsdaten!$B:$B,A2247,Anlagenbewegungsdaten!D:D)),3)</f>
        <v>0</v>
      </c>
      <c r="J2247" s="333" t="s">
        <v>5179</v>
      </c>
      <c r="K2247" s="333" t="s">
        <v>5193</v>
      </c>
      <c r="L2247" s="510">
        <v>20.37</v>
      </c>
      <c r="M2247" s="330">
        <f>ROUND(SUMIF(Anlagenbewegungsdaten_AV!B:B,A2247,Anlagenbewegungsdaten_AV!C:C),3)</f>
        <v>0</v>
      </c>
      <c r="N2247" s="328">
        <f>IF(ISBLANK(L2247),ROUND(SUMIF(Anlagenbewegungsdaten_AV!B:B,A2247,Anlagenbewegungsdaten_AV!D:D),2),ROUND(M2247*L2247%,2))</f>
        <v>0</v>
      </c>
      <c r="O2247" s="328">
        <f>ROUND(N2247-SUMIF(Anlagenbewegungsdaten_AV!B:B,A2247,Anlagenbewegungsdaten_AV!D:D),3)</f>
        <v>0</v>
      </c>
    </row>
    <row r="2248" spans="1:15" ht="15" customHeight="1" x14ac:dyDescent="0.25">
      <c r="A2248" s="261" t="s">
        <v>2144</v>
      </c>
      <c r="B2248" s="172" t="s">
        <v>2108</v>
      </c>
      <c r="C2248" s="172" t="s">
        <v>4046</v>
      </c>
      <c r="D2248" s="172" t="s">
        <v>570</v>
      </c>
      <c r="E2248" s="172" t="s">
        <v>1563</v>
      </c>
      <c r="F2248" s="287">
        <v>25.46</v>
      </c>
      <c r="G2248" s="331">
        <f>ROUND(SUMIF(Anlagenbewegungsdaten!B:B,A2248,Anlagenbewegungsdaten!C:C),3)</f>
        <v>0</v>
      </c>
      <c r="H2248" s="332">
        <f>IF(ISBLANK(F2248),ROUND(SUMIF(Anlagenbewegungsdaten!B:B,A2248,Anlagenbewegungsdaten!D:D),2),ROUND(G2248*F2248%,2))</f>
        <v>0</v>
      </c>
      <c r="I2248" s="332">
        <f>ROUND((H2248-SUMIF(Anlagenbewegungsdaten!$B:$B,A2248,Anlagenbewegungsdaten!D:D)),3)</f>
        <v>0</v>
      </c>
      <c r="J2248" s="333" t="s">
        <v>5179</v>
      </c>
      <c r="K2248" s="333" t="s">
        <v>5193</v>
      </c>
      <c r="L2248" s="510">
        <v>20.37</v>
      </c>
      <c r="M2248" s="330">
        <f>ROUND(SUMIF(Anlagenbewegungsdaten_AV!B:B,A2248,Anlagenbewegungsdaten_AV!C:C),3)</f>
        <v>0</v>
      </c>
      <c r="N2248" s="328">
        <f>IF(ISBLANK(L2248),ROUND(SUMIF(Anlagenbewegungsdaten_AV!B:B,A2248,Anlagenbewegungsdaten_AV!D:D),2),ROUND(M2248*L2248%,2))</f>
        <v>0</v>
      </c>
      <c r="O2248" s="328">
        <f>ROUND(N2248-SUMIF(Anlagenbewegungsdaten_AV!B:B,A2248,Anlagenbewegungsdaten_AV!D:D),3)</f>
        <v>0</v>
      </c>
    </row>
    <row r="2249" spans="1:15" ht="15" customHeight="1" x14ac:dyDescent="0.25">
      <c r="A2249" s="261" t="s">
        <v>2946</v>
      </c>
      <c r="B2249" s="172" t="s">
        <v>2108</v>
      </c>
      <c r="C2249" s="172" t="s">
        <v>4046</v>
      </c>
      <c r="D2249" s="172" t="s">
        <v>2772</v>
      </c>
      <c r="E2249" s="172" t="s">
        <v>2576</v>
      </c>
      <c r="F2249" s="287">
        <v>25.43</v>
      </c>
      <c r="G2249" s="331">
        <f>ROUND(SUMIF(Anlagenbewegungsdaten!B:B,A2249,Anlagenbewegungsdaten!C:C),3)</f>
        <v>0</v>
      </c>
      <c r="H2249" s="332">
        <f>IF(ISBLANK(F2249),ROUND(SUMIF(Anlagenbewegungsdaten!B:B,A2249,Anlagenbewegungsdaten!D:D),2),ROUND(G2249*F2249%,2))</f>
        <v>0</v>
      </c>
      <c r="I2249" s="332">
        <f>ROUND((H2249-SUMIF(Anlagenbewegungsdaten!$B:$B,A2249,Anlagenbewegungsdaten!D:D)),3)</f>
        <v>0</v>
      </c>
      <c r="J2249" s="333" t="s">
        <v>5179</v>
      </c>
      <c r="K2249" s="333" t="s">
        <v>5193</v>
      </c>
      <c r="L2249" s="510">
        <v>20.34</v>
      </c>
      <c r="M2249" s="330">
        <f>ROUND(SUMIF(Anlagenbewegungsdaten_AV!B:B,A2249,Anlagenbewegungsdaten_AV!C:C),3)</f>
        <v>0</v>
      </c>
      <c r="N2249" s="328">
        <f>IF(ISBLANK(L2249),ROUND(SUMIF(Anlagenbewegungsdaten_AV!B:B,A2249,Anlagenbewegungsdaten_AV!D:D),2),ROUND(M2249*L2249%,2))</f>
        <v>0</v>
      </c>
      <c r="O2249" s="328">
        <f>ROUND(N2249-SUMIF(Anlagenbewegungsdaten_AV!B:B,A2249,Anlagenbewegungsdaten_AV!D:D),3)</f>
        <v>0</v>
      </c>
    </row>
    <row r="2250" spans="1:15" ht="15" customHeight="1" x14ac:dyDescent="0.25">
      <c r="A2250" s="261" t="s">
        <v>3690</v>
      </c>
      <c r="B2250" s="172" t="s">
        <v>2108</v>
      </c>
      <c r="C2250" s="172" t="s">
        <v>4046</v>
      </c>
      <c r="D2250" s="172" t="s">
        <v>3516</v>
      </c>
      <c r="E2250" s="172" t="s">
        <v>3320</v>
      </c>
      <c r="F2250" s="287">
        <v>25.4</v>
      </c>
      <c r="G2250" s="331">
        <f>ROUND(SUMIF(Anlagenbewegungsdaten!B:B,A2250,Anlagenbewegungsdaten!C:C),3)</f>
        <v>0</v>
      </c>
      <c r="H2250" s="332">
        <f>IF(ISBLANK(F2250),ROUND(SUMIF(Anlagenbewegungsdaten!B:B,A2250,Anlagenbewegungsdaten!D:D),2),ROUND(G2250*F2250%,2))</f>
        <v>0</v>
      </c>
      <c r="I2250" s="332">
        <f>ROUND((H2250-SUMIF(Anlagenbewegungsdaten!$B:$B,A2250,Anlagenbewegungsdaten!D:D)),3)</f>
        <v>0</v>
      </c>
      <c r="J2250" s="333" t="s">
        <v>5179</v>
      </c>
      <c r="K2250" s="333" t="s">
        <v>5193</v>
      </c>
      <c r="L2250" s="510">
        <v>20.32</v>
      </c>
      <c r="M2250" s="330">
        <f>ROUND(SUMIF(Anlagenbewegungsdaten_AV!B:B,A2250,Anlagenbewegungsdaten_AV!C:C),3)</f>
        <v>0</v>
      </c>
      <c r="N2250" s="328">
        <f>IF(ISBLANK(L2250),ROUND(SUMIF(Anlagenbewegungsdaten_AV!B:B,A2250,Anlagenbewegungsdaten_AV!D:D),2),ROUND(M2250*L2250%,2))</f>
        <v>0</v>
      </c>
      <c r="O2250" s="328">
        <f>ROUND(N2250-SUMIF(Anlagenbewegungsdaten_AV!B:B,A2250,Anlagenbewegungsdaten_AV!D:D),3)</f>
        <v>0</v>
      </c>
    </row>
    <row r="2251" spans="1:15" ht="15" customHeight="1" x14ac:dyDescent="0.25">
      <c r="A2251" s="273" t="s">
        <v>4466</v>
      </c>
      <c r="B2251" s="191" t="s">
        <v>2108</v>
      </c>
      <c r="C2251" s="191" t="s">
        <v>4046</v>
      </c>
      <c r="D2251" s="191" t="s">
        <v>4290</v>
      </c>
      <c r="E2251" s="191" t="s">
        <v>4093</v>
      </c>
      <c r="F2251" s="288">
        <v>25.37</v>
      </c>
      <c r="G2251" s="331">
        <f>ROUND(SUMIF(Anlagenbewegungsdaten!B:B,A2251,Anlagenbewegungsdaten!C:C),3)</f>
        <v>0</v>
      </c>
      <c r="H2251" s="332">
        <f>IF(ISBLANK(F2251),ROUND(SUMIF(Anlagenbewegungsdaten!B:B,A2251,Anlagenbewegungsdaten!D:D),2),ROUND(G2251*F2251%,2))</f>
        <v>0</v>
      </c>
      <c r="I2251" s="332">
        <f>ROUND((H2251-SUMIF(Anlagenbewegungsdaten!$B:$B,A2251,Anlagenbewegungsdaten!D:D)),3)</f>
        <v>0</v>
      </c>
      <c r="J2251" s="333" t="s">
        <v>5179</v>
      </c>
      <c r="K2251" s="333" t="s">
        <v>5193</v>
      </c>
      <c r="L2251" s="510">
        <v>20.3</v>
      </c>
      <c r="M2251" s="330">
        <f>ROUND(SUMIF(Anlagenbewegungsdaten_AV!B:B,A2251,Anlagenbewegungsdaten_AV!C:C),3)</f>
        <v>0</v>
      </c>
      <c r="N2251" s="328">
        <f>IF(ISBLANK(L2251),ROUND(SUMIF(Anlagenbewegungsdaten_AV!B:B,A2251,Anlagenbewegungsdaten_AV!D:D),2),ROUND(M2251*L2251%,2))</f>
        <v>0</v>
      </c>
      <c r="O2251" s="328">
        <f>ROUND(N2251-SUMIF(Anlagenbewegungsdaten_AV!B:B,A2251,Anlagenbewegungsdaten_AV!D:D),3)</f>
        <v>0</v>
      </c>
    </row>
    <row r="2252" spans="1:15" ht="15" customHeight="1" x14ac:dyDescent="0.25">
      <c r="A2252" s="260" t="s">
        <v>2335</v>
      </c>
      <c r="B2252" s="165" t="s">
        <v>2108</v>
      </c>
      <c r="C2252" s="166" t="s">
        <v>4046</v>
      </c>
      <c r="D2252" s="165" t="s">
        <v>2411</v>
      </c>
      <c r="E2252" s="165" t="s">
        <v>2483</v>
      </c>
      <c r="F2252" s="180">
        <v>8.51</v>
      </c>
      <c r="G2252" s="331">
        <f>ROUND(SUMIF(Anlagenbewegungsdaten!B:B,A2252,Anlagenbewegungsdaten!C:C),3)</f>
        <v>0</v>
      </c>
      <c r="H2252" s="332">
        <f>IF(ISBLANK(F2252),ROUND(SUMIF(Anlagenbewegungsdaten!B:B,A2252,Anlagenbewegungsdaten!D:D),2),ROUND(G2252*F2252%,2))</f>
        <v>0</v>
      </c>
      <c r="I2252" s="332">
        <f>ROUND((H2252-SUMIF(Anlagenbewegungsdaten!$B:$B,A2252,Anlagenbewegungsdaten!D:D)),3)</f>
        <v>0</v>
      </c>
      <c r="J2252" s="333" t="s">
        <v>5179</v>
      </c>
      <c r="K2252" s="333" t="s">
        <v>5193</v>
      </c>
      <c r="L2252" s="510">
        <v>6.81</v>
      </c>
      <c r="M2252" s="330">
        <f>ROUND(SUMIF(Anlagenbewegungsdaten_AV!B:B,A2252,Anlagenbewegungsdaten_AV!C:C),3)</f>
        <v>0</v>
      </c>
      <c r="N2252" s="328">
        <f>IF(ISBLANK(L2252),ROUND(SUMIF(Anlagenbewegungsdaten_AV!B:B,A2252,Anlagenbewegungsdaten_AV!D:D),2),ROUND(M2252*L2252%,2))</f>
        <v>0</v>
      </c>
      <c r="O2252" s="328">
        <f>ROUND(N2252-SUMIF(Anlagenbewegungsdaten_AV!B:B,A2252,Anlagenbewegungsdaten_AV!D:D),3)</f>
        <v>0</v>
      </c>
    </row>
    <row r="2253" spans="1:15" ht="15" customHeight="1" x14ac:dyDescent="0.25">
      <c r="A2253" s="260" t="s">
        <v>2336</v>
      </c>
      <c r="B2253" s="165" t="s">
        <v>2108</v>
      </c>
      <c r="C2253" s="166" t="s">
        <v>4046</v>
      </c>
      <c r="D2253" s="165" t="s">
        <v>2514</v>
      </c>
      <c r="E2253" s="165" t="s">
        <v>2486</v>
      </c>
      <c r="F2253" s="180">
        <v>10.51</v>
      </c>
      <c r="G2253" s="331">
        <f>ROUND(SUMIF(Anlagenbewegungsdaten!B:B,A2253,Anlagenbewegungsdaten!C:C),3)</f>
        <v>0</v>
      </c>
      <c r="H2253" s="332">
        <f>IF(ISBLANK(F2253),ROUND(SUMIF(Anlagenbewegungsdaten!B:B,A2253,Anlagenbewegungsdaten!D:D),2),ROUND(G2253*F2253%,2))</f>
        <v>0</v>
      </c>
      <c r="I2253" s="332">
        <f>ROUND((H2253-SUMIF(Anlagenbewegungsdaten!$B:$B,A2253,Anlagenbewegungsdaten!D:D)),3)</f>
        <v>0</v>
      </c>
      <c r="J2253" s="333" t="s">
        <v>5179</v>
      </c>
      <c r="K2253" s="333" t="s">
        <v>5193</v>
      </c>
      <c r="L2253" s="510">
        <v>8.41</v>
      </c>
      <c r="M2253" s="330">
        <f>ROUND(SUMIF(Anlagenbewegungsdaten_AV!B:B,A2253,Anlagenbewegungsdaten_AV!C:C),3)</f>
        <v>0</v>
      </c>
      <c r="N2253" s="328">
        <f>IF(ISBLANK(L2253),ROUND(SUMIF(Anlagenbewegungsdaten_AV!B:B,A2253,Anlagenbewegungsdaten_AV!D:D),2),ROUND(M2253*L2253%,2))</f>
        <v>0</v>
      </c>
      <c r="O2253" s="328">
        <f>ROUND(N2253-SUMIF(Anlagenbewegungsdaten_AV!B:B,A2253,Anlagenbewegungsdaten_AV!D:D),3)</f>
        <v>0</v>
      </c>
    </row>
    <row r="2254" spans="1:15" ht="15" customHeight="1" x14ac:dyDescent="0.25">
      <c r="A2254" s="261" t="s">
        <v>2145</v>
      </c>
      <c r="B2254" s="171" t="s">
        <v>2108</v>
      </c>
      <c r="C2254" s="171" t="s">
        <v>4046</v>
      </c>
      <c r="D2254" s="172" t="s">
        <v>1660</v>
      </c>
      <c r="E2254" s="171" t="s">
        <v>1563</v>
      </c>
      <c r="F2254" s="287">
        <v>11.51</v>
      </c>
      <c r="G2254" s="331">
        <f>ROUND(SUMIF(Anlagenbewegungsdaten!B:B,A2254,Anlagenbewegungsdaten!C:C),3)</f>
        <v>0</v>
      </c>
      <c r="H2254" s="332">
        <f>IF(ISBLANK(F2254),ROUND(SUMIF(Anlagenbewegungsdaten!B:B,A2254,Anlagenbewegungsdaten!D:D),2),ROUND(G2254*F2254%,2))</f>
        <v>0</v>
      </c>
      <c r="I2254" s="332">
        <f>ROUND((H2254-SUMIF(Anlagenbewegungsdaten!$B:$B,A2254,Anlagenbewegungsdaten!D:D)),3)</f>
        <v>0</v>
      </c>
      <c r="J2254" s="333" t="s">
        <v>5179</v>
      </c>
      <c r="K2254" s="333" t="s">
        <v>5193</v>
      </c>
      <c r="L2254" s="510">
        <v>9.2100000000000009</v>
      </c>
      <c r="M2254" s="330">
        <f>ROUND(SUMIF(Anlagenbewegungsdaten_AV!B:B,A2254,Anlagenbewegungsdaten_AV!C:C),3)</f>
        <v>0</v>
      </c>
      <c r="N2254" s="328">
        <f>IF(ISBLANK(L2254),ROUND(SUMIF(Anlagenbewegungsdaten_AV!B:B,A2254,Anlagenbewegungsdaten_AV!D:D),2),ROUND(M2254*L2254%,2))</f>
        <v>0</v>
      </c>
      <c r="O2254" s="328">
        <f>ROUND(N2254-SUMIF(Anlagenbewegungsdaten_AV!B:B,A2254,Anlagenbewegungsdaten_AV!D:D),3)</f>
        <v>0</v>
      </c>
    </row>
    <row r="2255" spans="1:15" ht="15" customHeight="1" x14ac:dyDescent="0.25">
      <c r="A2255" s="261" t="s">
        <v>2947</v>
      </c>
      <c r="B2255" s="171" t="s">
        <v>2108</v>
      </c>
      <c r="C2255" s="171" t="s">
        <v>4046</v>
      </c>
      <c r="D2255" s="172" t="s">
        <v>2624</v>
      </c>
      <c r="E2255" s="172" t="s">
        <v>2576</v>
      </c>
      <c r="F2255" s="287">
        <v>11.48</v>
      </c>
      <c r="G2255" s="331">
        <f>ROUND(SUMIF(Anlagenbewegungsdaten!B:B,A2255,Anlagenbewegungsdaten!C:C),3)</f>
        <v>0</v>
      </c>
      <c r="H2255" s="332">
        <f>IF(ISBLANK(F2255),ROUND(SUMIF(Anlagenbewegungsdaten!B:B,A2255,Anlagenbewegungsdaten!D:D),2),ROUND(G2255*F2255%,2))</f>
        <v>0</v>
      </c>
      <c r="I2255" s="332">
        <f>ROUND((H2255-SUMIF(Anlagenbewegungsdaten!$B:$B,A2255,Anlagenbewegungsdaten!D:D)),3)</f>
        <v>0</v>
      </c>
      <c r="J2255" s="333" t="s">
        <v>5179</v>
      </c>
      <c r="K2255" s="333" t="s">
        <v>5193</v>
      </c>
      <c r="L2255" s="510">
        <v>9.18</v>
      </c>
      <c r="M2255" s="330">
        <f>ROUND(SUMIF(Anlagenbewegungsdaten_AV!B:B,A2255,Anlagenbewegungsdaten_AV!C:C),3)</f>
        <v>0</v>
      </c>
      <c r="N2255" s="328">
        <f>IF(ISBLANK(L2255),ROUND(SUMIF(Anlagenbewegungsdaten_AV!B:B,A2255,Anlagenbewegungsdaten_AV!D:D),2),ROUND(M2255*L2255%,2))</f>
        <v>0</v>
      </c>
      <c r="O2255" s="328">
        <f>ROUND(N2255-SUMIF(Anlagenbewegungsdaten_AV!B:B,A2255,Anlagenbewegungsdaten_AV!D:D),3)</f>
        <v>0</v>
      </c>
    </row>
    <row r="2256" spans="1:15" ht="15" customHeight="1" x14ac:dyDescent="0.25">
      <c r="A2256" s="261" t="s">
        <v>3691</v>
      </c>
      <c r="B2256" s="171" t="s">
        <v>2108</v>
      </c>
      <c r="C2256" s="171" t="s">
        <v>4046</v>
      </c>
      <c r="D2256" s="172" t="s">
        <v>3368</v>
      </c>
      <c r="E2256" s="172" t="s">
        <v>3320</v>
      </c>
      <c r="F2256" s="287">
        <v>11.45</v>
      </c>
      <c r="G2256" s="331">
        <f>ROUND(SUMIF(Anlagenbewegungsdaten!B:B,A2256,Anlagenbewegungsdaten!C:C),3)</f>
        <v>0</v>
      </c>
      <c r="H2256" s="332">
        <f>IF(ISBLANK(F2256),ROUND(SUMIF(Anlagenbewegungsdaten!B:B,A2256,Anlagenbewegungsdaten!D:D),2),ROUND(G2256*F2256%,2))</f>
        <v>0</v>
      </c>
      <c r="I2256" s="332">
        <f>ROUND((H2256-SUMIF(Anlagenbewegungsdaten!$B:$B,A2256,Anlagenbewegungsdaten!D:D)),3)</f>
        <v>0</v>
      </c>
      <c r="J2256" s="333" t="s">
        <v>5179</v>
      </c>
      <c r="K2256" s="333" t="s">
        <v>5193</v>
      </c>
      <c r="L2256" s="510">
        <v>9.16</v>
      </c>
      <c r="M2256" s="330">
        <f>ROUND(SUMIF(Anlagenbewegungsdaten_AV!B:B,A2256,Anlagenbewegungsdaten_AV!C:C),3)</f>
        <v>0</v>
      </c>
      <c r="N2256" s="328">
        <f>IF(ISBLANK(L2256),ROUND(SUMIF(Anlagenbewegungsdaten_AV!B:B,A2256,Anlagenbewegungsdaten_AV!D:D),2),ROUND(M2256*L2256%,2))</f>
        <v>0</v>
      </c>
      <c r="O2256" s="328">
        <f>ROUND(N2256-SUMIF(Anlagenbewegungsdaten_AV!B:B,A2256,Anlagenbewegungsdaten_AV!D:D),3)</f>
        <v>0</v>
      </c>
    </row>
    <row r="2257" spans="1:15" ht="15" customHeight="1" x14ac:dyDescent="0.25">
      <c r="A2257" s="273" t="s">
        <v>4467</v>
      </c>
      <c r="B2257" s="192" t="s">
        <v>2108</v>
      </c>
      <c r="C2257" s="192" t="s">
        <v>4046</v>
      </c>
      <c r="D2257" s="191" t="s">
        <v>4141</v>
      </c>
      <c r="E2257" s="191" t="s">
        <v>4093</v>
      </c>
      <c r="F2257" s="288">
        <v>11.42</v>
      </c>
      <c r="G2257" s="331">
        <f>ROUND(SUMIF(Anlagenbewegungsdaten!B:B,A2257,Anlagenbewegungsdaten!C:C),3)</f>
        <v>0</v>
      </c>
      <c r="H2257" s="332">
        <f>IF(ISBLANK(F2257),ROUND(SUMIF(Anlagenbewegungsdaten!B:B,A2257,Anlagenbewegungsdaten!D:D),2),ROUND(G2257*F2257%,2))</f>
        <v>0</v>
      </c>
      <c r="I2257" s="332">
        <f>ROUND((H2257-SUMIF(Anlagenbewegungsdaten!$B:$B,A2257,Anlagenbewegungsdaten!D:D)),3)</f>
        <v>0</v>
      </c>
      <c r="J2257" s="333" t="s">
        <v>5179</v>
      </c>
      <c r="K2257" s="333" t="s">
        <v>5193</v>
      </c>
      <c r="L2257" s="510">
        <v>9.14</v>
      </c>
      <c r="M2257" s="330">
        <f>ROUND(SUMIF(Anlagenbewegungsdaten_AV!B:B,A2257,Anlagenbewegungsdaten_AV!C:C),3)</f>
        <v>0</v>
      </c>
      <c r="N2257" s="328">
        <f>IF(ISBLANK(L2257),ROUND(SUMIF(Anlagenbewegungsdaten_AV!B:B,A2257,Anlagenbewegungsdaten_AV!D:D),2),ROUND(M2257*L2257%,2))</f>
        <v>0</v>
      </c>
      <c r="O2257" s="328">
        <f>ROUND(N2257-SUMIF(Anlagenbewegungsdaten_AV!B:B,A2257,Anlagenbewegungsdaten_AV!D:D),3)</f>
        <v>0</v>
      </c>
    </row>
    <row r="2258" spans="1:15" ht="15" customHeight="1" x14ac:dyDescent="0.25">
      <c r="A2258" s="260" t="s">
        <v>2337</v>
      </c>
      <c r="B2258" s="165" t="s">
        <v>2108</v>
      </c>
      <c r="C2258" s="166" t="s">
        <v>4046</v>
      </c>
      <c r="D2258" s="165" t="s">
        <v>2464</v>
      </c>
      <c r="E2258" s="165" t="s">
        <v>2483</v>
      </c>
      <c r="F2258" s="180">
        <v>12.51</v>
      </c>
      <c r="G2258" s="331">
        <f>ROUND(SUMIF(Anlagenbewegungsdaten!B:B,A2258,Anlagenbewegungsdaten!C:C),3)</f>
        <v>0</v>
      </c>
      <c r="H2258" s="332">
        <f>IF(ISBLANK(F2258),ROUND(SUMIF(Anlagenbewegungsdaten!B:B,A2258,Anlagenbewegungsdaten!D:D),2),ROUND(G2258*F2258%,2))</f>
        <v>0</v>
      </c>
      <c r="I2258" s="332">
        <f>ROUND((H2258-SUMIF(Anlagenbewegungsdaten!$B:$B,A2258,Anlagenbewegungsdaten!D:D)),3)</f>
        <v>0</v>
      </c>
      <c r="J2258" s="333" t="s">
        <v>5179</v>
      </c>
      <c r="K2258" s="333" t="s">
        <v>5193</v>
      </c>
      <c r="L2258" s="510">
        <v>10.01</v>
      </c>
      <c r="M2258" s="330">
        <f>ROUND(SUMIF(Anlagenbewegungsdaten_AV!B:B,A2258,Anlagenbewegungsdaten_AV!C:C),3)</f>
        <v>0</v>
      </c>
      <c r="N2258" s="328">
        <f>IF(ISBLANK(L2258),ROUND(SUMIF(Anlagenbewegungsdaten_AV!B:B,A2258,Anlagenbewegungsdaten_AV!D:D),2),ROUND(M2258*L2258%,2))</f>
        <v>0</v>
      </c>
      <c r="O2258" s="328">
        <f>ROUND(N2258-SUMIF(Anlagenbewegungsdaten_AV!B:B,A2258,Anlagenbewegungsdaten_AV!D:D),3)</f>
        <v>0</v>
      </c>
    </row>
    <row r="2259" spans="1:15" ht="15" customHeight="1" x14ac:dyDescent="0.25">
      <c r="A2259" s="260" t="s">
        <v>2338</v>
      </c>
      <c r="B2259" s="165" t="s">
        <v>2108</v>
      </c>
      <c r="C2259" s="166" t="s">
        <v>4046</v>
      </c>
      <c r="D2259" s="165" t="s">
        <v>2517</v>
      </c>
      <c r="E2259" s="165" t="s">
        <v>2486</v>
      </c>
      <c r="F2259" s="180">
        <v>14.51</v>
      </c>
      <c r="G2259" s="331">
        <f>ROUND(SUMIF(Anlagenbewegungsdaten!B:B,A2259,Anlagenbewegungsdaten!C:C),3)</f>
        <v>0</v>
      </c>
      <c r="H2259" s="332">
        <f>IF(ISBLANK(F2259),ROUND(SUMIF(Anlagenbewegungsdaten!B:B,A2259,Anlagenbewegungsdaten!D:D),2),ROUND(G2259*F2259%,2))</f>
        <v>0</v>
      </c>
      <c r="I2259" s="332">
        <f>ROUND((H2259-SUMIF(Anlagenbewegungsdaten!$B:$B,A2259,Anlagenbewegungsdaten!D:D)),3)</f>
        <v>0</v>
      </c>
      <c r="J2259" s="333" t="s">
        <v>5179</v>
      </c>
      <c r="K2259" s="333" t="s">
        <v>5193</v>
      </c>
      <c r="L2259" s="510">
        <v>11.61</v>
      </c>
      <c r="M2259" s="330">
        <f>ROUND(SUMIF(Anlagenbewegungsdaten_AV!B:B,A2259,Anlagenbewegungsdaten_AV!C:C),3)</f>
        <v>0</v>
      </c>
      <c r="N2259" s="328">
        <f>IF(ISBLANK(L2259),ROUND(SUMIF(Anlagenbewegungsdaten_AV!B:B,A2259,Anlagenbewegungsdaten_AV!D:D),2),ROUND(M2259*L2259%,2))</f>
        <v>0</v>
      </c>
      <c r="O2259" s="328">
        <f>ROUND(N2259-SUMIF(Anlagenbewegungsdaten_AV!B:B,A2259,Anlagenbewegungsdaten_AV!D:D),3)</f>
        <v>0</v>
      </c>
    </row>
    <row r="2260" spans="1:15" ht="15" customHeight="1" x14ac:dyDescent="0.25">
      <c r="A2260" s="261" t="s">
        <v>2146</v>
      </c>
      <c r="B2260" s="171" t="s">
        <v>2108</v>
      </c>
      <c r="C2260" s="171" t="s">
        <v>4046</v>
      </c>
      <c r="D2260" s="172" t="s">
        <v>573</v>
      </c>
      <c r="E2260" s="171" t="s">
        <v>1563</v>
      </c>
      <c r="F2260" s="287">
        <v>15.51</v>
      </c>
      <c r="G2260" s="331">
        <f>ROUND(SUMIF(Anlagenbewegungsdaten!B:B,A2260,Anlagenbewegungsdaten!C:C),3)</f>
        <v>0</v>
      </c>
      <c r="H2260" s="332">
        <f>IF(ISBLANK(F2260),ROUND(SUMIF(Anlagenbewegungsdaten!B:B,A2260,Anlagenbewegungsdaten!D:D),2),ROUND(G2260*F2260%,2))</f>
        <v>0</v>
      </c>
      <c r="I2260" s="332">
        <f>ROUND((H2260-SUMIF(Anlagenbewegungsdaten!$B:$B,A2260,Anlagenbewegungsdaten!D:D)),3)</f>
        <v>0</v>
      </c>
      <c r="J2260" s="333" t="s">
        <v>5179</v>
      </c>
      <c r="K2260" s="333" t="s">
        <v>5193</v>
      </c>
      <c r="L2260" s="510">
        <v>12.41</v>
      </c>
      <c r="M2260" s="330">
        <f>ROUND(SUMIF(Anlagenbewegungsdaten_AV!B:B,A2260,Anlagenbewegungsdaten_AV!C:C),3)</f>
        <v>0</v>
      </c>
      <c r="N2260" s="328">
        <f>IF(ISBLANK(L2260),ROUND(SUMIF(Anlagenbewegungsdaten_AV!B:B,A2260,Anlagenbewegungsdaten_AV!D:D),2),ROUND(M2260*L2260%,2))</f>
        <v>0</v>
      </c>
      <c r="O2260" s="328">
        <f>ROUND(N2260-SUMIF(Anlagenbewegungsdaten_AV!B:B,A2260,Anlagenbewegungsdaten_AV!D:D),3)</f>
        <v>0</v>
      </c>
    </row>
    <row r="2261" spans="1:15" ht="15" customHeight="1" x14ac:dyDescent="0.25">
      <c r="A2261" s="261" t="s">
        <v>2948</v>
      </c>
      <c r="B2261" s="171" t="s">
        <v>2108</v>
      </c>
      <c r="C2261" s="171" t="s">
        <v>4046</v>
      </c>
      <c r="D2261" s="172" t="s">
        <v>2775</v>
      </c>
      <c r="E2261" s="172" t="s">
        <v>2576</v>
      </c>
      <c r="F2261" s="287">
        <v>15.48</v>
      </c>
      <c r="G2261" s="331">
        <f>ROUND(SUMIF(Anlagenbewegungsdaten!B:B,A2261,Anlagenbewegungsdaten!C:C),3)</f>
        <v>0</v>
      </c>
      <c r="H2261" s="332">
        <f>IF(ISBLANK(F2261),ROUND(SUMIF(Anlagenbewegungsdaten!B:B,A2261,Anlagenbewegungsdaten!D:D),2),ROUND(G2261*F2261%,2))</f>
        <v>0</v>
      </c>
      <c r="I2261" s="332">
        <f>ROUND((H2261-SUMIF(Anlagenbewegungsdaten!$B:$B,A2261,Anlagenbewegungsdaten!D:D)),3)</f>
        <v>0</v>
      </c>
      <c r="J2261" s="333" t="s">
        <v>5179</v>
      </c>
      <c r="K2261" s="333" t="s">
        <v>5193</v>
      </c>
      <c r="L2261" s="510">
        <v>12.38</v>
      </c>
      <c r="M2261" s="330">
        <f>ROUND(SUMIF(Anlagenbewegungsdaten_AV!B:B,A2261,Anlagenbewegungsdaten_AV!C:C),3)</f>
        <v>0</v>
      </c>
      <c r="N2261" s="328">
        <f>IF(ISBLANK(L2261),ROUND(SUMIF(Anlagenbewegungsdaten_AV!B:B,A2261,Anlagenbewegungsdaten_AV!D:D),2),ROUND(M2261*L2261%,2))</f>
        <v>0</v>
      </c>
      <c r="O2261" s="328">
        <f>ROUND(N2261-SUMIF(Anlagenbewegungsdaten_AV!B:B,A2261,Anlagenbewegungsdaten_AV!D:D),3)</f>
        <v>0</v>
      </c>
    </row>
    <row r="2262" spans="1:15" ht="15" customHeight="1" x14ac:dyDescent="0.25">
      <c r="A2262" s="261" t="s">
        <v>3692</v>
      </c>
      <c r="B2262" s="171" t="s">
        <v>2108</v>
      </c>
      <c r="C2262" s="171" t="s">
        <v>4046</v>
      </c>
      <c r="D2262" s="172" t="s">
        <v>3519</v>
      </c>
      <c r="E2262" s="172" t="s">
        <v>3320</v>
      </c>
      <c r="F2262" s="287">
        <v>15.45</v>
      </c>
      <c r="G2262" s="331">
        <f>ROUND(SUMIF(Anlagenbewegungsdaten!B:B,A2262,Anlagenbewegungsdaten!C:C),3)</f>
        <v>0</v>
      </c>
      <c r="H2262" s="332">
        <f>IF(ISBLANK(F2262),ROUND(SUMIF(Anlagenbewegungsdaten!B:B,A2262,Anlagenbewegungsdaten!D:D),2),ROUND(G2262*F2262%,2))</f>
        <v>0</v>
      </c>
      <c r="I2262" s="332">
        <f>ROUND((H2262-SUMIF(Anlagenbewegungsdaten!$B:$B,A2262,Anlagenbewegungsdaten!D:D)),3)</f>
        <v>0</v>
      </c>
      <c r="J2262" s="333" t="s">
        <v>5179</v>
      </c>
      <c r="K2262" s="333" t="s">
        <v>5193</v>
      </c>
      <c r="L2262" s="510">
        <v>12.36</v>
      </c>
      <c r="M2262" s="330">
        <f>ROUND(SUMIF(Anlagenbewegungsdaten_AV!B:B,A2262,Anlagenbewegungsdaten_AV!C:C),3)</f>
        <v>0</v>
      </c>
      <c r="N2262" s="328">
        <f>IF(ISBLANK(L2262),ROUND(SUMIF(Anlagenbewegungsdaten_AV!B:B,A2262,Anlagenbewegungsdaten_AV!D:D),2),ROUND(M2262*L2262%,2))</f>
        <v>0</v>
      </c>
      <c r="O2262" s="328">
        <f>ROUND(N2262-SUMIF(Anlagenbewegungsdaten_AV!B:B,A2262,Anlagenbewegungsdaten_AV!D:D),3)</f>
        <v>0</v>
      </c>
    </row>
    <row r="2263" spans="1:15" ht="15" customHeight="1" x14ac:dyDescent="0.25">
      <c r="A2263" s="273" t="s">
        <v>4468</v>
      </c>
      <c r="B2263" s="192" t="s">
        <v>2108</v>
      </c>
      <c r="C2263" s="192" t="s">
        <v>4046</v>
      </c>
      <c r="D2263" s="191" t="s">
        <v>4293</v>
      </c>
      <c r="E2263" s="191" t="s">
        <v>4093</v>
      </c>
      <c r="F2263" s="288">
        <v>15.42</v>
      </c>
      <c r="G2263" s="331">
        <f>ROUND(SUMIF(Anlagenbewegungsdaten!B:B,A2263,Anlagenbewegungsdaten!C:C),3)</f>
        <v>0</v>
      </c>
      <c r="H2263" s="332">
        <f>IF(ISBLANK(F2263),ROUND(SUMIF(Anlagenbewegungsdaten!B:B,A2263,Anlagenbewegungsdaten!D:D),2),ROUND(G2263*F2263%,2))</f>
        <v>0</v>
      </c>
      <c r="I2263" s="332">
        <f>ROUND((H2263-SUMIF(Anlagenbewegungsdaten!$B:$B,A2263,Anlagenbewegungsdaten!D:D)),3)</f>
        <v>0</v>
      </c>
      <c r="J2263" s="333" t="s">
        <v>5179</v>
      </c>
      <c r="K2263" s="333" t="s">
        <v>5193</v>
      </c>
      <c r="L2263" s="510">
        <v>12.34</v>
      </c>
      <c r="M2263" s="330">
        <f>ROUND(SUMIF(Anlagenbewegungsdaten_AV!B:B,A2263,Anlagenbewegungsdaten_AV!C:C),3)</f>
        <v>0</v>
      </c>
      <c r="N2263" s="328">
        <f>IF(ISBLANK(L2263),ROUND(SUMIF(Anlagenbewegungsdaten_AV!B:B,A2263,Anlagenbewegungsdaten_AV!D:D),2),ROUND(M2263*L2263%,2))</f>
        <v>0</v>
      </c>
      <c r="O2263" s="328">
        <f>ROUND(N2263-SUMIF(Anlagenbewegungsdaten_AV!B:B,A2263,Anlagenbewegungsdaten_AV!D:D),3)</f>
        <v>0</v>
      </c>
    </row>
    <row r="2264" spans="1:15" ht="15" customHeight="1" x14ac:dyDescent="0.25">
      <c r="A2264" s="260" t="s">
        <v>2339</v>
      </c>
      <c r="B2264" s="165" t="s">
        <v>2108</v>
      </c>
      <c r="C2264" s="166" t="s">
        <v>4046</v>
      </c>
      <c r="D2264" s="165" t="s">
        <v>2466</v>
      </c>
      <c r="E2264" s="165" t="s">
        <v>2483</v>
      </c>
      <c r="F2264" s="180">
        <v>11.01</v>
      </c>
      <c r="G2264" s="331">
        <f>ROUND(SUMIF(Anlagenbewegungsdaten!B:B,A2264,Anlagenbewegungsdaten!C:C),3)</f>
        <v>0</v>
      </c>
      <c r="H2264" s="332">
        <f>IF(ISBLANK(F2264),ROUND(SUMIF(Anlagenbewegungsdaten!B:B,A2264,Anlagenbewegungsdaten!D:D),2),ROUND(G2264*F2264%,2))</f>
        <v>0</v>
      </c>
      <c r="I2264" s="332">
        <f>ROUND((H2264-SUMIF(Anlagenbewegungsdaten!$B:$B,A2264,Anlagenbewegungsdaten!D:D)),3)</f>
        <v>0</v>
      </c>
      <c r="J2264" s="333" t="s">
        <v>5179</v>
      </c>
      <c r="K2264" s="333" t="s">
        <v>5193</v>
      </c>
      <c r="L2264" s="510">
        <v>8.81</v>
      </c>
      <c r="M2264" s="330">
        <f>ROUND(SUMIF(Anlagenbewegungsdaten_AV!B:B,A2264,Anlagenbewegungsdaten_AV!C:C),3)</f>
        <v>0</v>
      </c>
      <c r="N2264" s="328">
        <f>IF(ISBLANK(L2264),ROUND(SUMIF(Anlagenbewegungsdaten_AV!B:B,A2264,Anlagenbewegungsdaten_AV!D:D),2),ROUND(M2264*L2264%,2))</f>
        <v>0</v>
      </c>
      <c r="O2264" s="328">
        <f>ROUND(N2264-SUMIF(Anlagenbewegungsdaten_AV!B:B,A2264,Anlagenbewegungsdaten_AV!D:D),3)</f>
        <v>0</v>
      </c>
    </row>
    <row r="2265" spans="1:15" ht="15" customHeight="1" x14ac:dyDescent="0.25">
      <c r="A2265" s="260" t="s">
        <v>2340</v>
      </c>
      <c r="B2265" s="165" t="s">
        <v>2108</v>
      </c>
      <c r="C2265" s="166" t="s">
        <v>4046</v>
      </c>
      <c r="D2265" s="165" t="s">
        <v>2520</v>
      </c>
      <c r="E2265" s="165" t="s">
        <v>2486</v>
      </c>
      <c r="F2265" s="180">
        <v>13.01</v>
      </c>
      <c r="G2265" s="331">
        <f>ROUND(SUMIF(Anlagenbewegungsdaten!B:B,A2265,Anlagenbewegungsdaten!C:C),3)</f>
        <v>0</v>
      </c>
      <c r="H2265" s="332">
        <f>IF(ISBLANK(F2265),ROUND(SUMIF(Anlagenbewegungsdaten!B:B,A2265,Anlagenbewegungsdaten!D:D),2),ROUND(G2265*F2265%,2))</f>
        <v>0</v>
      </c>
      <c r="I2265" s="332">
        <f>ROUND((H2265-SUMIF(Anlagenbewegungsdaten!$B:$B,A2265,Anlagenbewegungsdaten!D:D)),3)</f>
        <v>0</v>
      </c>
      <c r="J2265" s="333" t="s">
        <v>5179</v>
      </c>
      <c r="K2265" s="333" t="s">
        <v>5193</v>
      </c>
      <c r="L2265" s="510">
        <v>10.41</v>
      </c>
      <c r="M2265" s="330">
        <f>ROUND(SUMIF(Anlagenbewegungsdaten_AV!B:B,A2265,Anlagenbewegungsdaten_AV!C:C),3)</f>
        <v>0</v>
      </c>
      <c r="N2265" s="328">
        <f>IF(ISBLANK(L2265),ROUND(SUMIF(Anlagenbewegungsdaten_AV!B:B,A2265,Anlagenbewegungsdaten_AV!D:D),2),ROUND(M2265*L2265%,2))</f>
        <v>0</v>
      </c>
      <c r="O2265" s="328">
        <f>ROUND(N2265-SUMIF(Anlagenbewegungsdaten_AV!B:B,A2265,Anlagenbewegungsdaten_AV!D:D),3)</f>
        <v>0</v>
      </c>
    </row>
    <row r="2266" spans="1:15" ht="15" customHeight="1" x14ac:dyDescent="0.25">
      <c r="A2266" s="261" t="s">
        <v>2147</v>
      </c>
      <c r="B2266" s="171" t="s">
        <v>2108</v>
      </c>
      <c r="C2266" s="171" t="s">
        <v>4046</v>
      </c>
      <c r="D2266" s="172" t="s">
        <v>575</v>
      </c>
      <c r="E2266" s="171" t="s">
        <v>1563</v>
      </c>
      <c r="F2266" s="287">
        <v>14.01</v>
      </c>
      <c r="G2266" s="331">
        <f>ROUND(SUMIF(Anlagenbewegungsdaten!B:B,A2266,Anlagenbewegungsdaten!C:C),3)</f>
        <v>0</v>
      </c>
      <c r="H2266" s="332">
        <f>IF(ISBLANK(F2266),ROUND(SUMIF(Anlagenbewegungsdaten!B:B,A2266,Anlagenbewegungsdaten!D:D),2),ROUND(G2266*F2266%,2))</f>
        <v>0</v>
      </c>
      <c r="I2266" s="332">
        <f>ROUND((H2266-SUMIF(Anlagenbewegungsdaten!$B:$B,A2266,Anlagenbewegungsdaten!D:D)),3)</f>
        <v>0</v>
      </c>
      <c r="J2266" s="333" t="s">
        <v>5179</v>
      </c>
      <c r="K2266" s="333" t="s">
        <v>5193</v>
      </c>
      <c r="L2266" s="510">
        <v>11.21</v>
      </c>
      <c r="M2266" s="330">
        <f>ROUND(SUMIF(Anlagenbewegungsdaten_AV!B:B,A2266,Anlagenbewegungsdaten_AV!C:C),3)</f>
        <v>0</v>
      </c>
      <c r="N2266" s="328">
        <f>IF(ISBLANK(L2266),ROUND(SUMIF(Anlagenbewegungsdaten_AV!B:B,A2266,Anlagenbewegungsdaten_AV!D:D),2),ROUND(M2266*L2266%,2))</f>
        <v>0</v>
      </c>
      <c r="O2266" s="328">
        <f>ROUND(N2266-SUMIF(Anlagenbewegungsdaten_AV!B:B,A2266,Anlagenbewegungsdaten_AV!D:D),3)</f>
        <v>0</v>
      </c>
    </row>
    <row r="2267" spans="1:15" ht="15" customHeight="1" x14ac:dyDescent="0.25">
      <c r="A2267" s="261" t="s">
        <v>2949</v>
      </c>
      <c r="B2267" s="171" t="s">
        <v>2108</v>
      </c>
      <c r="C2267" s="171" t="s">
        <v>4046</v>
      </c>
      <c r="D2267" s="172" t="s">
        <v>2777</v>
      </c>
      <c r="E2267" s="172" t="s">
        <v>2576</v>
      </c>
      <c r="F2267" s="287">
        <v>13.98</v>
      </c>
      <c r="G2267" s="331">
        <f>ROUND(SUMIF(Anlagenbewegungsdaten!B:B,A2267,Anlagenbewegungsdaten!C:C),3)</f>
        <v>0</v>
      </c>
      <c r="H2267" s="332">
        <f>IF(ISBLANK(F2267),ROUND(SUMIF(Anlagenbewegungsdaten!B:B,A2267,Anlagenbewegungsdaten!D:D),2),ROUND(G2267*F2267%,2))</f>
        <v>0</v>
      </c>
      <c r="I2267" s="332">
        <f>ROUND((H2267-SUMIF(Anlagenbewegungsdaten!$B:$B,A2267,Anlagenbewegungsdaten!D:D)),3)</f>
        <v>0</v>
      </c>
      <c r="J2267" s="333" t="s">
        <v>5179</v>
      </c>
      <c r="K2267" s="333" t="s">
        <v>5193</v>
      </c>
      <c r="L2267" s="510">
        <v>11.18</v>
      </c>
      <c r="M2267" s="330">
        <f>ROUND(SUMIF(Anlagenbewegungsdaten_AV!B:B,A2267,Anlagenbewegungsdaten_AV!C:C),3)</f>
        <v>0</v>
      </c>
      <c r="N2267" s="328">
        <f>IF(ISBLANK(L2267),ROUND(SUMIF(Anlagenbewegungsdaten_AV!B:B,A2267,Anlagenbewegungsdaten_AV!D:D),2),ROUND(M2267*L2267%,2))</f>
        <v>0</v>
      </c>
      <c r="O2267" s="328">
        <f>ROUND(N2267-SUMIF(Anlagenbewegungsdaten_AV!B:B,A2267,Anlagenbewegungsdaten_AV!D:D),3)</f>
        <v>0</v>
      </c>
    </row>
    <row r="2268" spans="1:15" ht="15" customHeight="1" x14ac:dyDescent="0.25">
      <c r="A2268" s="277" t="s">
        <v>3693</v>
      </c>
      <c r="B2268" s="203" t="s">
        <v>2108</v>
      </c>
      <c r="C2268" s="203" t="s">
        <v>4046</v>
      </c>
      <c r="D2268" s="186" t="s">
        <v>3521</v>
      </c>
      <c r="E2268" s="186" t="s">
        <v>3320</v>
      </c>
      <c r="F2268" s="292">
        <v>13.95</v>
      </c>
      <c r="G2268" s="331">
        <f>ROUND(SUMIF(Anlagenbewegungsdaten!B:B,A2268,Anlagenbewegungsdaten!C:C),3)</f>
        <v>0</v>
      </c>
      <c r="H2268" s="332">
        <f>IF(ISBLANK(F2268),ROUND(SUMIF(Anlagenbewegungsdaten!B:B,A2268,Anlagenbewegungsdaten!D:D),2),ROUND(G2268*F2268%,2))</f>
        <v>0</v>
      </c>
      <c r="I2268" s="332">
        <f>ROUND((H2268-SUMIF(Anlagenbewegungsdaten!$B:$B,A2268,Anlagenbewegungsdaten!D:D)),3)</f>
        <v>0</v>
      </c>
      <c r="J2268" s="333" t="s">
        <v>5179</v>
      </c>
      <c r="K2268" s="333" t="s">
        <v>5193</v>
      </c>
      <c r="L2268" s="510">
        <v>11.16</v>
      </c>
      <c r="M2268" s="330">
        <f>ROUND(SUMIF(Anlagenbewegungsdaten_AV!B:B,A2268,Anlagenbewegungsdaten_AV!C:C),3)</f>
        <v>0</v>
      </c>
      <c r="N2268" s="328">
        <f>IF(ISBLANK(L2268),ROUND(SUMIF(Anlagenbewegungsdaten_AV!B:B,A2268,Anlagenbewegungsdaten_AV!D:D),2),ROUND(M2268*L2268%,2))</f>
        <v>0</v>
      </c>
      <c r="O2268" s="328">
        <f>ROUND(N2268-SUMIF(Anlagenbewegungsdaten_AV!B:B,A2268,Anlagenbewegungsdaten_AV!D:D),3)</f>
        <v>0</v>
      </c>
    </row>
    <row r="2269" spans="1:15" ht="15" customHeight="1" x14ac:dyDescent="0.25">
      <c r="A2269" s="278" t="s">
        <v>4469</v>
      </c>
      <c r="B2269" s="193" t="s">
        <v>2108</v>
      </c>
      <c r="C2269" s="193" t="s">
        <v>4046</v>
      </c>
      <c r="D2269" s="194" t="s">
        <v>4295</v>
      </c>
      <c r="E2269" s="194" t="s">
        <v>4093</v>
      </c>
      <c r="F2269" s="293">
        <v>13.92</v>
      </c>
      <c r="G2269" s="331">
        <f>ROUND(SUMIF(Anlagenbewegungsdaten!B:B,A2269,Anlagenbewegungsdaten!C:C),3)</f>
        <v>0</v>
      </c>
      <c r="H2269" s="332">
        <f>IF(ISBLANK(F2269),ROUND(SUMIF(Anlagenbewegungsdaten!B:B,A2269,Anlagenbewegungsdaten!D:D),2),ROUND(G2269*F2269%,2))</f>
        <v>0</v>
      </c>
      <c r="I2269" s="332">
        <f>ROUND((H2269-SUMIF(Anlagenbewegungsdaten!$B:$B,A2269,Anlagenbewegungsdaten!D:D)),3)</f>
        <v>0</v>
      </c>
      <c r="J2269" s="333" t="s">
        <v>5179</v>
      </c>
      <c r="K2269" s="333" t="s">
        <v>5193</v>
      </c>
      <c r="L2269" s="510">
        <v>11.14</v>
      </c>
      <c r="M2269" s="330">
        <f>ROUND(SUMIF(Anlagenbewegungsdaten_AV!B:B,A2269,Anlagenbewegungsdaten_AV!C:C),3)</f>
        <v>0</v>
      </c>
      <c r="N2269" s="328">
        <f>IF(ISBLANK(L2269),ROUND(SUMIF(Anlagenbewegungsdaten_AV!B:B,A2269,Anlagenbewegungsdaten_AV!D:D),2),ROUND(M2269*L2269%,2))</f>
        <v>0</v>
      </c>
      <c r="O2269" s="328">
        <f>ROUND(N2269-SUMIF(Anlagenbewegungsdaten_AV!B:B,A2269,Anlagenbewegungsdaten_AV!D:D),3)</f>
        <v>0</v>
      </c>
    </row>
    <row r="2270" spans="1:15" ht="15" customHeight="1" x14ac:dyDescent="0.25">
      <c r="A2270" s="279" t="s">
        <v>2341</v>
      </c>
      <c r="B2270" s="169" t="s">
        <v>2108</v>
      </c>
      <c r="C2270" s="174" t="s">
        <v>4046</v>
      </c>
      <c r="D2270" s="169" t="s">
        <v>2522</v>
      </c>
      <c r="E2270" s="188" t="s">
        <v>2483</v>
      </c>
      <c r="F2270" s="294">
        <v>10.51</v>
      </c>
      <c r="G2270" s="331">
        <f>ROUND(SUMIF(Anlagenbewegungsdaten!B:B,A2270,Anlagenbewegungsdaten!C:C),3)</f>
        <v>0</v>
      </c>
      <c r="H2270" s="332">
        <f>IF(ISBLANK(F2270),ROUND(SUMIF(Anlagenbewegungsdaten!B:B,A2270,Anlagenbewegungsdaten!D:D),2),ROUND(G2270*F2270%,2))</f>
        <v>0</v>
      </c>
      <c r="I2270" s="332">
        <f>ROUND((H2270-SUMIF(Anlagenbewegungsdaten!$B:$B,A2270,Anlagenbewegungsdaten!D:D)),3)</f>
        <v>0</v>
      </c>
      <c r="J2270" s="333" t="s">
        <v>5179</v>
      </c>
      <c r="K2270" s="333" t="s">
        <v>5193</v>
      </c>
      <c r="L2270" s="510">
        <v>8.41</v>
      </c>
      <c r="M2270" s="330">
        <f>ROUND(SUMIF(Anlagenbewegungsdaten_AV!B:B,A2270,Anlagenbewegungsdaten_AV!C:C),3)</f>
        <v>0</v>
      </c>
      <c r="N2270" s="328">
        <f>IF(ISBLANK(L2270),ROUND(SUMIF(Anlagenbewegungsdaten_AV!B:B,A2270,Anlagenbewegungsdaten_AV!D:D),2),ROUND(M2270*L2270%,2))</f>
        <v>0</v>
      </c>
      <c r="O2270" s="328">
        <f>ROUND(N2270-SUMIF(Anlagenbewegungsdaten_AV!B:B,A2270,Anlagenbewegungsdaten_AV!D:D),3)</f>
        <v>0</v>
      </c>
    </row>
    <row r="2271" spans="1:15" ht="15" customHeight="1" x14ac:dyDescent="0.25">
      <c r="A2271" s="276" t="s">
        <v>2342</v>
      </c>
      <c r="B2271" s="165" t="s">
        <v>2108</v>
      </c>
      <c r="C2271" s="166" t="s">
        <v>4046</v>
      </c>
      <c r="D2271" s="165" t="s">
        <v>2524</v>
      </c>
      <c r="E2271" s="165" t="s">
        <v>2486</v>
      </c>
      <c r="F2271" s="180">
        <v>12.51</v>
      </c>
      <c r="G2271" s="331">
        <f>ROUND(SUMIF(Anlagenbewegungsdaten!B:B,A2271,Anlagenbewegungsdaten!C:C),3)</f>
        <v>0</v>
      </c>
      <c r="H2271" s="332">
        <f>IF(ISBLANK(F2271),ROUND(SUMIF(Anlagenbewegungsdaten!B:B,A2271,Anlagenbewegungsdaten!D:D),2),ROUND(G2271*F2271%,2))</f>
        <v>0</v>
      </c>
      <c r="I2271" s="332">
        <f>ROUND((H2271-SUMIF(Anlagenbewegungsdaten!$B:$B,A2271,Anlagenbewegungsdaten!D:D)),3)</f>
        <v>0</v>
      </c>
      <c r="J2271" s="333" t="s">
        <v>5179</v>
      </c>
      <c r="K2271" s="333" t="s">
        <v>5193</v>
      </c>
      <c r="L2271" s="510">
        <v>10.01</v>
      </c>
      <c r="M2271" s="330">
        <f>ROUND(SUMIF(Anlagenbewegungsdaten_AV!B:B,A2271,Anlagenbewegungsdaten_AV!C:C),3)</f>
        <v>0</v>
      </c>
      <c r="N2271" s="328">
        <f>IF(ISBLANK(L2271),ROUND(SUMIF(Anlagenbewegungsdaten_AV!B:B,A2271,Anlagenbewegungsdaten_AV!D:D),2),ROUND(M2271*L2271%,2))</f>
        <v>0</v>
      </c>
      <c r="O2271" s="328">
        <f>ROUND(N2271-SUMIF(Anlagenbewegungsdaten_AV!B:B,A2271,Anlagenbewegungsdaten_AV!D:D),3)</f>
        <v>0</v>
      </c>
    </row>
    <row r="2272" spans="1:15" ht="15" customHeight="1" x14ac:dyDescent="0.25">
      <c r="A2272" s="263" t="s">
        <v>2148</v>
      </c>
      <c r="B2272" s="171" t="s">
        <v>2108</v>
      </c>
      <c r="C2272" s="171" t="s">
        <v>4046</v>
      </c>
      <c r="D2272" s="172" t="s">
        <v>577</v>
      </c>
      <c r="E2272" s="171" t="s">
        <v>1563</v>
      </c>
      <c r="F2272" s="287">
        <v>13.51</v>
      </c>
      <c r="G2272" s="331">
        <f>ROUND(SUMIF(Anlagenbewegungsdaten!B:B,A2272,Anlagenbewegungsdaten!C:C),3)</f>
        <v>0</v>
      </c>
      <c r="H2272" s="332">
        <f>IF(ISBLANK(F2272),ROUND(SUMIF(Anlagenbewegungsdaten!B:B,A2272,Anlagenbewegungsdaten!D:D),2),ROUND(G2272*F2272%,2))</f>
        <v>0</v>
      </c>
      <c r="I2272" s="332">
        <f>ROUND((H2272-SUMIF(Anlagenbewegungsdaten!$B:$B,A2272,Anlagenbewegungsdaten!D:D)),3)</f>
        <v>0</v>
      </c>
      <c r="J2272" s="333" t="s">
        <v>5179</v>
      </c>
      <c r="K2272" s="333" t="s">
        <v>5193</v>
      </c>
      <c r="L2272" s="510">
        <v>10.81</v>
      </c>
      <c r="M2272" s="330">
        <f>ROUND(SUMIF(Anlagenbewegungsdaten_AV!B:B,A2272,Anlagenbewegungsdaten_AV!C:C),3)</f>
        <v>0</v>
      </c>
      <c r="N2272" s="328">
        <f>IF(ISBLANK(L2272),ROUND(SUMIF(Anlagenbewegungsdaten_AV!B:B,A2272,Anlagenbewegungsdaten_AV!D:D),2),ROUND(M2272*L2272%,2))</f>
        <v>0</v>
      </c>
      <c r="O2272" s="328">
        <f>ROUND(N2272-SUMIF(Anlagenbewegungsdaten_AV!B:B,A2272,Anlagenbewegungsdaten_AV!D:D),3)</f>
        <v>0</v>
      </c>
    </row>
    <row r="2273" spans="1:15" ht="15" customHeight="1" x14ac:dyDescent="0.25">
      <c r="A2273" s="261" t="s">
        <v>2950</v>
      </c>
      <c r="B2273" s="171" t="s">
        <v>2108</v>
      </c>
      <c r="C2273" s="171" t="s">
        <v>4046</v>
      </c>
      <c r="D2273" s="172" t="s">
        <v>2779</v>
      </c>
      <c r="E2273" s="172" t="s">
        <v>2576</v>
      </c>
      <c r="F2273" s="287">
        <v>13.48</v>
      </c>
      <c r="G2273" s="331">
        <f>ROUND(SUMIF(Anlagenbewegungsdaten!B:B,A2273,Anlagenbewegungsdaten!C:C),3)</f>
        <v>0</v>
      </c>
      <c r="H2273" s="332">
        <f>IF(ISBLANK(F2273),ROUND(SUMIF(Anlagenbewegungsdaten!B:B,A2273,Anlagenbewegungsdaten!D:D),2),ROUND(G2273*F2273%,2))</f>
        <v>0</v>
      </c>
      <c r="I2273" s="332">
        <f>ROUND((H2273-SUMIF(Anlagenbewegungsdaten!$B:$B,A2273,Anlagenbewegungsdaten!D:D)),3)</f>
        <v>0</v>
      </c>
      <c r="J2273" s="333" t="s">
        <v>5179</v>
      </c>
      <c r="K2273" s="333" t="s">
        <v>5193</v>
      </c>
      <c r="L2273" s="510">
        <v>10.78</v>
      </c>
      <c r="M2273" s="330">
        <f>ROUND(SUMIF(Anlagenbewegungsdaten_AV!B:B,A2273,Anlagenbewegungsdaten_AV!C:C),3)</f>
        <v>0</v>
      </c>
      <c r="N2273" s="328">
        <f>IF(ISBLANK(L2273),ROUND(SUMIF(Anlagenbewegungsdaten_AV!B:B,A2273,Anlagenbewegungsdaten_AV!D:D),2),ROUND(M2273*L2273%,2))</f>
        <v>0</v>
      </c>
      <c r="O2273" s="328">
        <f>ROUND(N2273-SUMIF(Anlagenbewegungsdaten_AV!B:B,A2273,Anlagenbewegungsdaten_AV!D:D),3)</f>
        <v>0</v>
      </c>
    </row>
    <row r="2274" spans="1:15" ht="15" customHeight="1" x14ac:dyDescent="0.25">
      <c r="A2274" s="261" t="s">
        <v>3694</v>
      </c>
      <c r="B2274" s="171" t="s">
        <v>2108</v>
      </c>
      <c r="C2274" s="171" t="s">
        <v>4046</v>
      </c>
      <c r="D2274" s="172" t="s">
        <v>3523</v>
      </c>
      <c r="E2274" s="172" t="s">
        <v>3320</v>
      </c>
      <c r="F2274" s="287">
        <v>13.45</v>
      </c>
      <c r="G2274" s="331">
        <f>ROUND(SUMIF(Anlagenbewegungsdaten!B:B,A2274,Anlagenbewegungsdaten!C:C),3)</f>
        <v>0</v>
      </c>
      <c r="H2274" s="332">
        <f>IF(ISBLANK(F2274),ROUND(SUMIF(Anlagenbewegungsdaten!B:B,A2274,Anlagenbewegungsdaten!D:D),2),ROUND(G2274*F2274%,2))</f>
        <v>0</v>
      </c>
      <c r="I2274" s="332">
        <f>ROUND((H2274-SUMIF(Anlagenbewegungsdaten!$B:$B,A2274,Anlagenbewegungsdaten!D:D)),3)</f>
        <v>0</v>
      </c>
      <c r="J2274" s="333" t="s">
        <v>5179</v>
      </c>
      <c r="K2274" s="333" t="s">
        <v>5193</v>
      </c>
      <c r="L2274" s="510">
        <v>10.76</v>
      </c>
      <c r="M2274" s="330">
        <f>ROUND(SUMIF(Anlagenbewegungsdaten_AV!B:B,A2274,Anlagenbewegungsdaten_AV!C:C),3)</f>
        <v>0</v>
      </c>
      <c r="N2274" s="328">
        <f>IF(ISBLANK(L2274),ROUND(SUMIF(Anlagenbewegungsdaten_AV!B:B,A2274,Anlagenbewegungsdaten_AV!D:D),2),ROUND(M2274*L2274%,2))</f>
        <v>0</v>
      </c>
      <c r="O2274" s="328">
        <f>ROUND(N2274-SUMIF(Anlagenbewegungsdaten_AV!B:B,A2274,Anlagenbewegungsdaten_AV!D:D),3)</f>
        <v>0</v>
      </c>
    </row>
    <row r="2275" spans="1:15" ht="15" customHeight="1" x14ac:dyDescent="0.25">
      <c r="A2275" s="273" t="s">
        <v>4470</v>
      </c>
      <c r="B2275" s="192" t="s">
        <v>2108</v>
      </c>
      <c r="C2275" s="192" t="s">
        <v>4046</v>
      </c>
      <c r="D2275" s="191" t="s">
        <v>4297</v>
      </c>
      <c r="E2275" s="191" t="s">
        <v>4093</v>
      </c>
      <c r="F2275" s="288">
        <v>13.42</v>
      </c>
      <c r="G2275" s="331">
        <f>ROUND(SUMIF(Anlagenbewegungsdaten!B:B,A2275,Anlagenbewegungsdaten!C:C),3)</f>
        <v>0</v>
      </c>
      <c r="H2275" s="332">
        <f>IF(ISBLANK(F2275),ROUND(SUMIF(Anlagenbewegungsdaten!B:B,A2275,Anlagenbewegungsdaten!D:D),2),ROUND(G2275*F2275%,2))</f>
        <v>0</v>
      </c>
      <c r="I2275" s="332">
        <f>ROUND((H2275-SUMIF(Anlagenbewegungsdaten!$B:$B,A2275,Anlagenbewegungsdaten!D:D)),3)</f>
        <v>0</v>
      </c>
      <c r="J2275" s="333" t="s">
        <v>5179</v>
      </c>
      <c r="K2275" s="333" t="s">
        <v>5193</v>
      </c>
      <c r="L2275" s="510">
        <v>10.74</v>
      </c>
      <c r="M2275" s="330">
        <f>ROUND(SUMIF(Anlagenbewegungsdaten_AV!B:B,A2275,Anlagenbewegungsdaten_AV!C:C),3)</f>
        <v>0</v>
      </c>
      <c r="N2275" s="328">
        <f>IF(ISBLANK(L2275),ROUND(SUMIF(Anlagenbewegungsdaten_AV!B:B,A2275,Anlagenbewegungsdaten_AV!D:D),2),ROUND(M2275*L2275%,2))</f>
        <v>0</v>
      </c>
      <c r="O2275" s="328">
        <f>ROUND(N2275-SUMIF(Anlagenbewegungsdaten_AV!B:B,A2275,Anlagenbewegungsdaten_AV!D:D),3)</f>
        <v>0</v>
      </c>
    </row>
    <row r="2276" spans="1:15" ht="15" customHeight="1" x14ac:dyDescent="0.25">
      <c r="A2276" s="260" t="s">
        <v>2343</v>
      </c>
      <c r="B2276" s="165" t="s">
        <v>2108</v>
      </c>
      <c r="C2276" s="166" t="s">
        <v>4046</v>
      </c>
      <c r="D2276" s="165" t="s">
        <v>2526</v>
      </c>
      <c r="E2276" s="165" t="s">
        <v>2483</v>
      </c>
      <c r="F2276" s="180">
        <v>14.51</v>
      </c>
      <c r="G2276" s="331">
        <f>ROUND(SUMIF(Anlagenbewegungsdaten!B:B,A2276,Anlagenbewegungsdaten!C:C),3)</f>
        <v>0</v>
      </c>
      <c r="H2276" s="332">
        <f>IF(ISBLANK(F2276),ROUND(SUMIF(Anlagenbewegungsdaten!B:B,A2276,Anlagenbewegungsdaten!D:D),2),ROUND(G2276*F2276%,2))</f>
        <v>0</v>
      </c>
      <c r="I2276" s="332">
        <f>ROUND((H2276-SUMIF(Anlagenbewegungsdaten!$B:$B,A2276,Anlagenbewegungsdaten!D:D)),3)</f>
        <v>0</v>
      </c>
      <c r="J2276" s="333" t="s">
        <v>5179</v>
      </c>
      <c r="K2276" s="333" t="s">
        <v>5193</v>
      </c>
      <c r="L2276" s="510">
        <v>11.61</v>
      </c>
      <c r="M2276" s="330">
        <f>ROUND(SUMIF(Anlagenbewegungsdaten_AV!B:B,A2276,Anlagenbewegungsdaten_AV!C:C),3)</f>
        <v>0</v>
      </c>
      <c r="N2276" s="328">
        <f>IF(ISBLANK(L2276),ROUND(SUMIF(Anlagenbewegungsdaten_AV!B:B,A2276,Anlagenbewegungsdaten_AV!D:D),2),ROUND(M2276*L2276%,2))</f>
        <v>0</v>
      </c>
      <c r="O2276" s="328">
        <f>ROUND(N2276-SUMIF(Anlagenbewegungsdaten_AV!B:B,A2276,Anlagenbewegungsdaten_AV!D:D),3)</f>
        <v>0</v>
      </c>
    </row>
    <row r="2277" spans="1:15" ht="15" customHeight="1" x14ac:dyDescent="0.25">
      <c r="A2277" s="260" t="s">
        <v>2344</v>
      </c>
      <c r="B2277" s="165" t="s">
        <v>2108</v>
      </c>
      <c r="C2277" s="166" t="s">
        <v>4046</v>
      </c>
      <c r="D2277" s="165" t="s">
        <v>2528</v>
      </c>
      <c r="E2277" s="165" t="s">
        <v>2486</v>
      </c>
      <c r="F2277" s="180">
        <v>16.509999999999998</v>
      </c>
      <c r="G2277" s="331">
        <f>ROUND(SUMIF(Anlagenbewegungsdaten!B:B,A2277,Anlagenbewegungsdaten!C:C),3)</f>
        <v>0</v>
      </c>
      <c r="H2277" s="332">
        <f>IF(ISBLANK(F2277),ROUND(SUMIF(Anlagenbewegungsdaten!B:B,A2277,Anlagenbewegungsdaten!D:D),2),ROUND(G2277*F2277%,2))</f>
        <v>0</v>
      </c>
      <c r="I2277" s="332">
        <f>ROUND((H2277-SUMIF(Anlagenbewegungsdaten!$B:$B,A2277,Anlagenbewegungsdaten!D:D)),3)</f>
        <v>0</v>
      </c>
      <c r="J2277" s="333" t="s">
        <v>5179</v>
      </c>
      <c r="K2277" s="333" t="s">
        <v>5193</v>
      </c>
      <c r="L2277" s="510">
        <v>13.21</v>
      </c>
      <c r="M2277" s="330">
        <f>ROUND(SUMIF(Anlagenbewegungsdaten_AV!B:B,A2277,Anlagenbewegungsdaten_AV!C:C),3)</f>
        <v>0</v>
      </c>
      <c r="N2277" s="328">
        <f>IF(ISBLANK(L2277),ROUND(SUMIF(Anlagenbewegungsdaten_AV!B:B,A2277,Anlagenbewegungsdaten_AV!D:D),2),ROUND(M2277*L2277%,2))</f>
        <v>0</v>
      </c>
      <c r="O2277" s="328">
        <f>ROUND(N2277-SUMIF(Anlagenbewegungsdaten_AV!B:B,A2277,Anlagenbewegungsdaten_AV!D:D),3)</f>
        <v>0</v>
      </c>
    </row>
    <row r="2278" spans="1:15" ht="15" customHeight="1" x14ac:dyDescent="0.25">
      <c r="A2278" s="261" t="s">
        <v>2149</v>
      </c>
      <c r="B2278" s="171" t="s">
        <v>2108</v>
      </c>
      <c r="C2278" s="171" t="s">
        <v>4046</v>
      </c>
      <c r="D2278" s="172" t="s">
        <v>579</v>
      </c>
      <c r="E2278" s="171" t="s">
        <v>1563</v>
      </c>
      <c r="F2278" s="287">
        <v>17.509999999999998</v>
      </c>
      <c r="G2278" s="331">
        <f>ROUND(SUMIF(Anlagenbewegungsdaten!B:B,A2278,Anlagenbewegungsdaten!C:C),3)</f>
        <v>0</v>
      </c>
      <c r="H2278" s="332">
        <f>IF(ISBLANK(F2278),ROUND(SUMIF(Anlagenbewegungsdaten!B:B,A2278,Anlagenbewegungsdaten!D:D),2),ROUND(G2278*F2278%,2))</f>
        <v>0</v>
      </c>
      <c r="I2278" s="332">
        <f>ROUND((H2278-SUMIF(Anlagenbewegungsdaten!$B:$B,A2278,Anlagenbewegungsdaten!D:D)),3)</f>
        <v>0</v>
      </c>
      <c r="J2278" s="333" t="s">
        <v>5179</v>
      </c>
      <c r="K2278" s="333" t="s">
        <v>5193</v>
      </c>
      <c r="L2278" s="510">
        <v>14.01</v>
      </c>
      <c r="M2278" s="330">
        <f>ROUND(SUMIF(Anlagenbewegungsdaten_AV!B:B,A2278,Anlagenbewegungsdaten_AV!C:C),3)</f>
        <v>0</v>
      </c>
      <c r="N2278" s="328">
        <f>IF(ISBLANK(L2278),ROUND(SUMIF(Anlagenbewegungsdaten_AV!B:B,A2278,Anlagenbewegungsdaten_AV!D:D),2),ROUND(M2278*L2278%,2))</f>
        <v>0</v>
      </c>
      <c r="O2278" s="328">
        <f>ROUND(N2278-SUMIF(Anlagenbewegungsdaten_AV!B:B,A2278,Anlagenbewegungsdaten_AV!D:D),3)</f>
        <v>0</v>
      </c>
    </row>
    <row r="2279" spans="1:15" ht="15" customHeight="1" x14ac:dyDescent="0.25">
      <c r="A2279" s="261" t="s">
        <v>2951</v>
      </c>
      <c r="B2279" s="171" t="s">
        <v>2108</v>
      </c>
      <c r="C2279" s="171" t="s">
        <v>4046</v>
      </c>
      <c r="D2279" s="172" t="s">
        <v>2781</v>
      </c>
      <c r="E2279" s="172" t="s">
        <v>2576</v>
      </c>
      <c r="F2279" s="287">
        <v>17.48</v>
      </c>
      <c r="G2279" s="331">
        <f>ROUND(SUMIF(Anlagenbewegungsdaten!B:B,A2279,Anlagenbewegungsdaten!C:C),3)</f>
        <v>0</v>
      </c>
      <c r="H2279" s="332">
        <f>IF(ISBLANK(F2279),ROUND(SUMIF(Anlagenbewegungsdaten!B:B,A2279,Anlagenbewegungsdaten!D:D),2),ROUND(G2279*F2279%,2))</f>
        <v>0</v>
      </c>
      <c r="I2279" s="332">
        <f>ROUND((H2279-SUMIF(Anlagenbewegungsdaten!$B:$B,A2279,Anlagenbewegungsdaten!D:D)),3)</f>
        <v>0</v>
      </c>
      <c r="J2279" s="333" t="s">
        <v>5179</v>
      </c>
      <c r="K2279" s="333" t="s">
        <v>5193</v>
      </c>
      <c r="L2279" s="510">
        <v>13.98</v>
      </c>
      <c r="M2279" s="330">
        <f>ROUND(SUMIF(Anlagenbewegungsdaten_AV!B:B,A2279,Anlagenbewegungsdaten_AV!C:C),3)</f>
        <v>0</v>
      </c>
      <c r="N2279" s="328">
        <f>IF(ISBLANK(L2279),ROUND(SUMIF(Anlagenbewegungsdaten_AV!B:B,A2279,Anlagenbewegungsdaten_AV!D:D),2),ROUND(M2279*L2279%,2))</f>
        <v>0</v>
      </c>
      <c r="O2279" s="328">
        <f>ROUND(N2279-SUMIF(Anlagenbewegungsdaten_AV!B:B,A2279,Anlagenbewegungsdaten_AV!D:D),3)</f>
        <v>0</v>
      </c>
    </row>
    <row r="2280" spans="1:15" ht="15" customHeight="1" x14ac:dyDescent="0.25">
      <c r="A2280" s="261" t="s">
        <v>3695</v>
      </c>
      <c r="B2280" s="171" t="s">
        <v>2108</v>
      </c>
      <c r="C2280" s="171" t="s">
        <v>4046</v>
      </c>
      <c r="D2280" s="172" t="s">
        <v>3525</v>
      </c>
      <c r="E2280" s="172" t="s">
        <v>3320</v>
      </c>
      <c r="F2280" s="287">
        <v>17.45</v>
      </c>
      <c r="G2280" s="331">
        <f>ROUND(SUMIF(Anlagenbewegungsdaten!B:B,A2280,Anlagenbewegungsdaten!C:C),3)</f>
        <v>0</v>
      </c>
      <c r="H2280" s="332">
        <f>IF(ISBLANK(F2280),ROUND(SUMIF(Anlagenbewegungsdaten!B:B,A2280,Anlagenbewegungsdaten!D:D),2),ROUND(G2280*F2280%,2))</f>
        <v>0</v>
      </c>
      <c r="I2280" s="332">
        <f>ROUND((H2280-SUMIF(Anlagenbewegungsdaten!$B:$B,A2280,Anlagenbewegungsdaten!D:D)),3)</f>
        <v>0</v>
      </c>
      <c r="J2280" s="333" t="s">
        <v>5179</v>
      </c>
      <c r="K2280" s="333" t="s">
        <v>5193</v>
      </c>
      <c r="L2280" s="510">
        <v>13.96</v>
      </c>
      <c r="M2280" s="330">
        <f>ROUND(SUMIF(Anlagenbewegungsdaten_AV!B:B,A2280,Anlagenbewegungsdaten_AV!C:C),3)</f>
        <v>0</v>
      </c>
      <c r="N2280" s="328">
        <f>IF(ISBLANK(L2280),ROUND(SUMIF(Anlagenbewegungsdaten_AV!B:B,A2280,Anlagenbewegungsdaten_AV!D:D),2),ROUND(M2280*L2280%,2))</f>
        <v>0</v>
      </c>
      <c r="O2280" s="328">
        <f>ROUND(N2280-SUMIF(Anlagenbewegungsdaten_AV!B:B,A2280,Anlagenbewegungsdaten_AV!D:D),3)</f>
        <v>0</v>
      </c>
    </row>
    <row r="2281" spans="1:15" ht="15" customHeight="1" x14ac:dyDescent="0.25">
      <c r="A2281" s="273" t="s">
        <v>4471</v>
      </c>
      <c r="B2281" s="192" t="s">
        <v>2108</v>
      </c>
      <c r="C2281" s="192" t="s">
        <v>4046</v>
      </c>
      <c r="D2281" s="191" t="s">
        <v>4299</v>
      </c>
      <c r="E2281" s="191" t="s">
        <v>4093</v>
      </c>
      <c r="F2281" s="288">
        <v>17.420000000000002</v>
      </c>
      <c r="G2281" s="331">
        <f>ROUND(SUMIF(Anlagenbewegungsdaten!B:B,A2281,Anlagenbewegungsdaten!C:C),3)</f>
        <v>0</v>
      </c>
      <c r="H2281" s="332">
        <f>IF(ISBLANK(F2281),ROUND(SUMIF(Anlagenbewegungsdaten!B:B,A2281,Anlagenbewegungsdaten!D:D),2),ROUND(G2281*F2281%,2))</f>
        <v>0</v>
      </c>
      <c r="I2281" s="332">
        <f>ROUND((H2281-SUMIF(Anlagenbewegungsdaten!$B:$B,A2281,Anlagenbewegungsdaten!D:D)),3)</f>
        <v>0</v>
      </c>
      <c r="J2281" s="333" t="s">
        <v>5179</v>
      </c>
      <c r="K2281" s="333" t="s">
        <v>5193</v>
      </c>
      <c r="L2281" s="510">
        <v>13.94</v>
      </c>
      <c r="M2281" s="330">
        <f>ROUND(SUMIF(Anlagenbewegungsdaten_AV!B:B,A2281,Anlagenbewegungsdaten_AV!C:C),3)</f>
        <v>0</v>
      </c>
      <c r="N2281" s="328">
        <f>IF(ISBLANK(L2281),ROUND(SUMIF(Anlagenbewegungsdaten_AV!B:B,A2281,Anlagenbewegungsdaten_AV!D:D),2),ROUND(M2281*L2281%,2))</f>
        <v>0</v>
      </c>
      <c r="O2281" s="328">
        <f>ROUND(N2281-SUMIF(Anlagenbewegungsdaten_AV!B:B,A2281,Anlagenbewegungsdaten_AV!D:D),3)</f>
        <v>0</v>
      </c>
    </row>
    <row r="2282" spans="1:15" ht="15" customHeight="1" x14ac:dyDescent="0.25">
      <c r="A2282" s="260" t="s">
        <v>2345</v>
      </c>
      <c r="B2282" s="165" t="s">
        <v>2108</v>
      </c>
      <c r="C2282" s="166" t="s">
        <v>4046</v>
      </c>
      <c r="D2282" s="165" t="s">
        <v>2530</v>
      </c>
      <c r="E2282" s="165" t="s">
        <v>2483</v>
      </c>
      <c r="F2282" s="180">
        <v>13.01</v>
      </c>
      <c r="G2282" s="331">
        <f>ROUND(SUMIF(Anlagenbewegungsdaten!B:B,A2282,Anlagenbewegungsdaten!C:C),3)</f>
        <v>0</v>
      </c>
      <c r="H2282" s="332">
        <f>IF(ISBLANK(F2282),ROUND(SUMIF(Anlagenbewegungsdaten!B:B,A2282,Anlagenbewegungsdaten!D:D),2),ROUND(G2282*F2282%,2))</f>
        <v>0</v>
      </c>
      <c r="I2282" s="332">
        <f>ROUND((H2282-SUMIF(Anlagenbewegungsdaten!$B:$B,A2282,Anlagenbewegungsdaten!D:D)),3)</f>
        <v>0</v>
      </c>
      <c r="J2282" s="333" t="s">
        <v>5179</v>
      </c>
      <c r="K2282" s="333" t="s">
        <v>5193</v>
      </c>
      <c r="L2282" s="510">
        <v>10.41</v>
      </c>
      <c r="M2282" s="330">
        <f>ROUND(SUMIF(Anlagenbewegungsdaten_AV!B:B,A2282,Anlagenbewegungsdaten_AV!C:C),3)</f>
        <v>0</v>
      </c>
      <c r="N2282" s="328">
        <f>IF(ISBLANK(L2282),ROUND(SUMIF(Anlagenbewegungsdaten_AV!B:B,A2282,Anlagenbewegungsdaten_AV!D:D),2),ROUND(M2282*L2282%,2))</f>
        <v>0</v>
      </c>
      <c r="O2282" s="328">
        <f>ROUND(N2282-SUMIF(Anlagenbewegungsdaten_AV!B:B,A2282,Anlagenbewegungsdaten_AV!D:D),3)</f>
        <v>0</v>
      </c>
    </row>
    <row r="2283" spans="1:15" ht="15" customHeight="1" x14ac:dyDescent="0.25">
      <c r="A2283" s="260" t="s">
        <v>2346</v>
      </c>
      <c r="B2283" s="165" t="s">
        <v>2108</v>
      </c>
      <c r="C2283" s="166" t="s">
        <v>4046</v>
      </c>
      <c r="D2283" s="165" t="s">
        <v>2532</v>
      </c>
      <c r="E2283" s="165" t="s">
        <v>2486</v>
      </c>
      <c r="F2283" s="180">
        <v>15.01</v>
      </c>
      <c r="G2283" s="331">
        <f>ROUND(SUMIF(Anlagenbewegungsdaten!B:B,A2283,Anlagenbewegungsdaten!C:C),3)</f>
        <v>0</v>
      </c>
      <c r="H2283" s="332">
        <f>IF(ISBLANK(F2283),ROUND(SUMIF(Anlagenbewegungsdaten!B:B,A2283,Anlagenbewegungsdaten!D:D),2),ROUND(G2283*F2283%,2))</f>
        <v>0</v>
      </c>
      <c r="I2283" s="332">
        <f>ROUND((H2283-SUMIF(Anlagenbewegungsdaten!$B:$B,A2283,Anlagenbewegungsdaten!D:D)),3)</f>
        <v>0</v>
      </c>
      <c r="J2283" s="333" t="s">
        <v>5179</v>
      </c>
      <c r="K2283" s="333" t="s">
        <v>5193</v>
      </c>
      <c r="L2283" s="510">
        <v>12.01</v>
      </c>
      <c r="M2283" s="330">
        <f>ROUND(SUMIF(Anlagenbewegungsdaten_AV!B:B,A2283,Anlagenbewegungsdaten_AV!C:C),3)</f>
        <v>0</v>
      </c>
      <c r="N2283" s="328">
        <f>IF(ISBLANK(L2283),ROUND(SUMIF(Anlagenbewegungsdaten_AV!B:B,A2283,Anlagenbewegungsdaten_AV!D:D),2),ROUND(M2283*L2283%,2))</f>
        <v>0</v>
      </c>
      <c r="O2283" s="328">
        <f>ROUND(N2283-SUMIF(Anlagenbewegungsdaten_AV!B:B,A2283,Anlagenbewegungsdaten_AV!D:D),3)</f>
        <v>0</v>
      </c>
    </row>
    <row r="2284" spans="1:15" ht="15" customHeight="1" x14ac:dyDescent="0.25">
      <c r="A2284" s="261" t="s">
        <v>2150</v>
      </c>
      <c r="B2284" s="171" t="s">
        <v>2108</v>
      </c>
      <c r="C2284" s="171" t="s">
        <v>4046</v>
      </c>
      <c r="D2284" s="172" t="s">
        <v>581</v>
      </c>
      <c r="E2284" s="171" t="s">
        <v>1563</v>
      </c>
      <c r="F2284" s="287">
        <v>16.009999999999998</v>
      </c>
      <c r="G2284" s="331">
        <f>ROUND(SUMIF(Anlagenbewegungsdaten!B:B,A2284,Anlagenbewegungsdaten!C:C),3)</f>
        <v>0</v>
      </c>
      <c r="H2284" s="332">
        <f>IF(ISBLANK(F2284),ROUND(SUMIF(Anlagenbewegungsdaten!B:B,A2284,Anlagenbewegungsdaten!D:D),2),ROUND(G2284*F2284%,2))</f>
        <v>0</v>
      </c>
      <c r="I2284" s="332">
        <f>ROUND((H2284-SUMIF(Anlagenbewegungsdaten!$B:$B,A2284,Anlagenbewegungsdaten!D:D)),3)</f>
        <v>0</v>
      </c>
      <c r="J2284" s="333" t="s">
        <v>5179</v>
      </c>
      <c r="K2284" s="333" t="s">
        <v>5193</v>
      </c>
      <c r="L2284" s="510">
        <v>12.81</v>
      </c>
      <c r="M2284" s="330">
        <f>ROUND(SUMIF(Anlagenbewegungsdaten_AV!B:B,A2284,Anlagenbewegungsdaten_AV!C:C),3)</f>
        <v>0</v>
      </c>
      <c r="N2284" s="328">
        <f>IF(ISBLANK(L2284),ROUND(SUMIF(Anlagenbewegungsdaten_AV!B:B,A2284,Anlagenbewegungsdaten_AV!D:D),2),ROUND(M2284*L2284%,2))</f>
        <v>0</v>
      </c>
      <c r="O2284" s="328">
        <f>ROUND(N2284-SUMIF(Anlagenbewegungsdaten_AV!B:B,A2284,Anlagenbewegungsdaten_AV!D:D),3)</f>
        <v>0</v>
      </c>
    </row>
    <row r="2285" spans="1:15" ht="15" customHeight="1" x14ac:dyDescent="0.25">
      <c r="A2285" s="261" t="s">
        <v>2952</v>
      </c>
      <c r="B2285" s="171" t="s">
        <v>2108</v>
      </c>
      <c r="C2285" s="171" t="s">
        <v>4046</v>
      </c>
      <c r="D2285" s="172" t="s">
        <v>2783</v>
      </c>
      <c r="E2285" s="172" t="s">
        <v>2576</v>
      </c>
      <c r="F2285" s="287">
        <v>15.98</v>
      </c>
      <c r="G2285" s="331">
        <f>ROUND(SUMIF(Anlagenbewegungsdaten!B:B,A2285,Anlagenbewegungsdaten!C:C),3)</f>
        <v>0</v>
      </c>
      <c r="H2285" s="332">
        <f>IF(ISBLANK(F2285),ROUND(SUMIF(Anlagenbewegungsdaten!B:B,A2285,Anlagenbewegungsdaten!D:D),2),ROUND(G2285*F2285%,2))</f>
        <v>0</v>
      </c>
      <c r="I2285" s="332">
        <f>ROUND((H2285-SUMIF(Anlagenbewegungsdaten!$B:$B,A2285,Anlagenbewegungsdaten!D:D)),3)</f>
        <v>0</v>
      </c>
      <c r="J2285" s="333" t="s">
        <v>5179</v>
      </c>
      <c r="K2285" s="333" t="s">
        <v>5193</v>
      </c>
      <c r="L2285" s="510">
        <v>12.78</v>
      </c>
      <c r="M2285" s="330">
        <f>ROUND(SUMIF(Anlagenbewegungsdaten_AV!B:B,A2285,Anlagenbewegungsdaten_AV!C:C),3)</f>
        <v>0</v>
      </c>
      <c r="N2285" s="328">
        <f>IF(ISBLANK(L2285),ROUND(SUMIF(Anlagenbewegungsdaten_AV!B:B,A2285,Anlagenbewegungsdaten_AV!D:D),2),ROUND(M2285*L2285%,2))</f>
        <v>0</v>
      </c>
      <c r="O2285" s="328">
        <f>ROUND(N2285-SUMIF(Anlagenbewegungsdaten_AV!B:B,A2285,Anlagenbewegungsdaten_AV!D:D),3)</f>
        <v>0</v>
      </c>
    </row>
    <row r="2286" spans="1:15" ht="15" customHeight="1" x14ac:dyDescent="0.25">
      <c r="A2286" s="261" t="s">
        <v>3696</v>
      </c>
      <c r="B2286" s="171" t="s">
        <v>2108</v>
      </c>
      <c r="C2286" s="171" t="s">
        <v>4046</v>
      </c>
      <c r="D2286" s="172" t="s">
        <v>3527</v>
      </c>
      <c r="E2286" s="172" t="s">
        <v>3320</v>
      </c>
      <c r="F2286" s="287">
        <v>15.95</v>
      </c>
      <c r="G2286" s="331">
        <f>ROUND(SUMIF(Anlagenbewegungsdaten!B:B,A2286,Anlagenbewegungsdaten!C:C),3)</f>
        <v>0</v>
      </c>
      <c r="H2286" s="332">
        <f>IF(ISBLANK(F2286),ROUND(SUMIF(Anlagenbewegungsdaten!B:B,A2286,Anlagenbewegungsdaten!D:D),2),ROUND(G2286*F2286%,2))</f>
        <v>0</v>
      </c>
      <c r="I2286" s="332">
        <f>ROUND((H2286-SUMIF(Anlagenbewegungsdaten!$B:$B,A2286,Anlagenbewegungsdaten!D:D)),3)</f>
        <v>0</v>
      </c>
      <c r="J2286" s="333" t="s">
        <v>5179</v>
      </c>
      <c r="K2286" s="333" t="s">
        <v>5193</v>
      </c>
      <c r="L2286" s="510">
        <v>12.76</v>
      </c>
      <c r="M2286" s="330">
        <f>ROUND(SUMIF(Anlagenbewegungsdaten_AV!B:B,A2286,Anlagenbewegungsdaten_AV!C:C),3)</f>
        <v>0</v>
      </c>
      <c r="N2286" s="328">
        <f>IF(ISBLANK(L2286),ROUND(SUMIF(Anlagenbewegungsdaten_AV!B:B,A2286,Anlagenbewegungsdaten_AV!D:D),2),ROUND(M2286*L2286%,2))</f>
        <v>0</v>
      </c>
      <c r="O2286" s="328">
        <f>ROUND(N2286-SUMIF(Anlagenbewegungsdaten_AV!B:B,A2286,Anlagenbewegungsdaten_AV!D:D),3)</f>
        <v>0</v>
      </c>
    </row>
    <row r="2287" spans="1:15" ht="15" customHeight="1" x14ac:dyDescent="0.25">
      <c r="A2287" s="273" t="s">
        <v>4472</v>
      </c>
      <c r="B2287" s="192" t="s">
        <v>2108</v>
      </c>
      <c r="C2287" s="192" t="s">
        <v>4046</v>
      </c>
      <c r="D2287" s="191" t="s">
        <v>4301</v>
      </c>
      <c r="E2287" s="191" t="s">
        <v>4093</v>
      </c>
      <c r="F2287" s="288">
        <v>15.92</v>
      </c>
      <c r="G2287" s="331">
        <f>ROUND(SUMIF(Anlagenbewegungsdaten!B:B,A2287,Anlagenbewegungsdaten!C:C),3)</f>
        <v>0</v>
      </c>
      <c r="H2287" s="332">
        <f>IF(ISBLANK(F2287),ROUND(SUMIF(Anlagenbewegungsdaten!B:B,A2287,Anlagenbewegungsdaten!D:D),2),ROUND(G2287*F2287%,2))</f>
        <v>0</v>
      </c>
      <c r="I2287" s="332">
        <f>ROUND((H2287-SUMIF(Anlagenbewegungsdaten!$B:$B,A2287,Anlagenbewegungsdaten!D:D)),3)</f>
        <v>0</v>
      </c>
      <c r="J2287" s="333" t="s">
        <v>5179</v>
      </c>
      <c r="K2287" s="333" t="s">
        <v>5193</v>
      </c>
      <c r="L2287" s="510">
        <v>12.74</v>
      </c>
      <c r="M2287" s="330">
        <f>ROUND(SUMIF(Anlagenbewegungsdaten_AV!B:B,A2287,Anlagenbewegungsdaten_AV!C:C),3)</f>
        <v>0</v>
      </c>
      <c r="N2287" s="328">
        <f>IF(ISBLANK(L2287),ROUND(SUMIF(Anlagenbewegungsdaten_AV!B:B,A2287,Anlagenbewegungsdaten_AV!D:D),2),ROUND(M2287*L2287%,2))</f>
        <v>0</v>
      </c>
      <c r="O2287" s="328">
        <f>ROUND(N2287-SUMIF(Anlagenbewegungsdaten_AV!B:B,A2287,Anlagenbewegungsdaten_AV!D:D),3)</f>
        <v>0</v>
      </c>
    </row>
    <row r="2288" spans="1:15" ht="15" customHeight="1" x14ac:dyDescent="0.25">
      <c r="A2288" s="260" t="s">
        <v>2347</v>
      </c>
      <c r="B2288" s="165" t="s">
        <v>2108</v>
      </c>
      <c r="C2288" s="166" t="s">
        <v>4046</v>
      </c>
      <c r="D2288" s="165" t="s">
        <v>2534</v>
      </c>
      <c r="E2288" s="165" t="s">
        <v>2483</v>
      </c>
      <c r="F2288" s="180">
        <v>8.0299999999999994</v>
      </c>
      <c r="G2288" s="331">
        <f>ROUND(SUMIF(Anlagenbewegungsdaten!B:B,A2288,Anlagenbewegungsdaten!C:C),3)</f>
        <v>0</v>
      </c>
      <c r="H2288" s="332">
        <f>IF(ISBLANK(F2288),ROUND(SUMIF(Anlagenbewegungsdaten!B:B,A2288,Anlagenbewegungsdaten!D:D),2),ROUND(G2288*F2288%,2))</f>
        <v>0</v>
      </c>
      <c r="I2288" s="332">
        <f>ROUND((H2288-SUMIF(Anlagenbewegungsdaten!$B:$B,A2288,Anlagenbewegungsdaten!D:D)),3)</f>
        <v>0</v>
      </c>
      <c r="J2288" s="333" t="s">
        <v>5179</v>
      </c>
      <c r="K2288" s="333" t="s">
        <v>5193</v>
      </c>
      <c r="L2288" s="510">
        <v>6.42</v>
      </c>
      <c r="M2288" s="330">
        <f>ROUND(SUMIF(Anlagenbewegungsdaten_AV!B:B,A2288,Anlagenbewegungsdaten_AV!C:C),3)</f>
        <v>0</v>
      </c>
      <c r="N2288" s="328">
        <f>IF(ISBLANK(L2288),ROUND(SUMIF(Anlagenbewegungsdaten_AV!B:B,A2288,Anlagenbewegungsdaten_AV!D:D),2),ROUND(M2288*L2288%,2))</f>
        <v>0</v>
      </c>
      <c r="O2288" s="328">
        <f>ROUND(N2288-SUMIF(Anlagenbewegungsdaten_AV!B:B,A2288,Anlagenbewegungsdaten_AV!D:D),3)</f>
        <v>0</v>
      </c>
    </row>
    <row r="2289" spans="1:15" ht="15" customHeight="1" x14ac:dyDescent="0.25">
      <c r="A2289" s="260" t="s">
        <v>2348</v>
      </c>
      <c r="B2289" s="165" t="s">
        <v>2108</v>
      </c>
      <c r="C2289" s="166" t="s">
        <v>4046</v>
      </c>
      <c r="D2289" s="165" t="s">
        <v>2536</v>
      </c>
      <c r="E2289" s="165" t="s">
        <v>2486</v>
      </c>
      <c r="F2289" s="180">
        <v>10.029999999999999</v>
      </c>
      <c r="G2289" s="331">
        <f>ROUND(SUMIF(Anlagenbewegungsdaten!B:B,A2289,Anlagenbewegungsdaten!C:C),3)</f>
        <v>0</v>
      </c>
      <c r="H2289" s="332">
        <f>IF(ISBLANK(F2289),ROUND(SUMIF(Anlagenbewegungsdaten!B:B,A2289,Anlagenbewegungsdaten!D:D),2),ROUND(G2289*F2289%,2))</f>
        <v>0</v>
      </c>
      <c r="I2289" s="332">
        <f>ROUND((H2289-SUMIF(Anlagenbewegungsdaten!$B:$B,A2289,Anlagenbewegungsdaten!D:D)),3)</f>
        <v>0</v>
      </c>
      <c r="J2289" s="333" t="s">
        <v>5179</v>
      </c>
      <c r="K2289" s="333" t="s">
        <v>5193</v>
      </c>
      <c r="L2289" s="510">
        <v>8.02</v>
      </c>
      <c r="M2289" s="330">
        <f>ROUND(SUMIF(Anlagenbewegungsdaten_AV!B:B,A2289,Anlagenbewegungsdaten_AV!C:C),3)</f>
        <v>0</v>
      </c>
      <c r="N2289" s="328">
        <f>IF(ISBLANK(L2289),ROUND(SUMIF(Anlagenbewegungsdaten_AV!B:B,A2289,Anlagenbewegungsdaten_AV!D:D),2),ROUND(M2289*L2289%,2))</f>
        <v>0</v>
      </c>
      <c r="O2289" s="328">
        <f>ROUND(N2289-SUMIF(Anlagenbewegungsdaten_AV!B:B,A2289,Anlagenbewegungsdaten_AV!D:D),3)</f>
        <v>0</v>
      </c>
    </row>
    <row r="2290" spans="1:15" ht="15" customHeight="1" x14ac:dyDescent="0.25">
      <c r="A2290" s="261" t="s">
        <v>2151</v>
      </c>
      <c r="B2290" s="171" t="s">
        <v>2108</v>
      </c>
      <c r="C2290" s="171" t="s">
        <v>4046</v>
      </c>
      <c r="D2290" s="172" t="s">
        <v>1666</v>
      </c>
      <c r="E2290" s="171" t="s">
        <v>1563</v>
      </c>
      <c r="F2290" s="287">
        <v>11.03</v>
      </c>
      <c r="G2290" s="331">
        <f>ROUND(SUMIF(Anlagenbewegungsdaten!B:B,A2290,Anlagenbewegungsdaten!C:C),3)</f>
        <v>0</v>
      </c>
      <c r="H2290" s="332">
        <f>IF(ISBLANK(F2290),ROUND(SUMIF(Anlagenbewegungsdaten!B:B,A2290,Anlagenbewegungsdaten!D:D),2),ROUND(G2290*F2290%,2))</f>
        <v>0</v>
      </c>
      <c r="I2290" s="332">
        <f>ROUND((H2290-SUMIF(Anlagenbewegungsdaten!$B:$B,A2290,Anlagenbewegungsdaten!D:D)),3)</f>
        <v>0</v>
      </c>
      <c r="J2290" s="333" t="s">
        <v>5179</v>
      </c>
      <c r="K2290" s="333" t="s">
        <v>5193</v>
      </c>
      <c r="L2290" s="510">
        <v>8.82</v>
      </c>
      <c r="M2290" s="330">
        <f>ROUND(SUMIF(Anlagenbewegungsdaten_AV!B:B,A2290,Anlagenbewegungsdaten_AV!C:C),3)</f>
        <v>0</v>
      </c>
      <c r="N2290" s="328">
        <f>IF(ISBLANK(L2290),ROUND(SUMIF(Anlagenbewegungsdaten_AV!B:B,A2290,Anlagenbewegungsdaten_AV!D:D),2),ROUND(M2290*L2290%,2))</f>
        <v>0</v>
      </c>
      <c r="O2290" s="328">
        <f>ROUND(N2290-SUMIF(Anlagenbewegungsdaten_AV!B:B,A2290,Anlagenbewegungsdaten_AV!D:D),3)</f>
        <v>0</v>
      </c>
    </row>
    <row r="2291" spans="1:15" ht="15" customHeight="1" x14ac:dyDescent="0.25">
      <c r="A2291" s="261" t="s">
        <v>2953</v>
      </c>
      <c r="B2291" s="171" t="s">
        <v>2108</v>
      </c>
      <c r="C2291" s="171" t="s">
        <v>4046</v>
      </c>
      <c r="D2291" s="172" t="s">
        <v>2630</v>
      </c>
      <c r="E2291" s="172" t="s">
        <v>2576</v>
      </c>
      <c r="F2291" s="287">
        <v>11</v>
      </c>
      <c r="G2291" s="331">
        <f>ROUND(SUMIF(Anlagenbewegungsdaten!B:B,A2291,Anlagenbewegungsdaten!C:C),3)</f>
        <v>0</v>
      </c>
      <c r="H2291" s="332">
        <f>IF(ISBLANK(F2291),ROUND(SUMIF(Anlagenbewegungsdaten!B:B,A2291,Anlagenbewegungsdaten!D:D),2),ROUND(G2291*F2291%,2))</f>
        <v>0</v>
      </c>
      <c r="I2291" s="332">
        <f>ROUND((H2291-SUMIF(Anlagenbewegungsdaten!$B:$B,A2291,Anlagenbewegungsdaten!D:D)),3)</f>
        <v>0</v>
      </c>
      <c r="J2291" s="333" t="s">
        <v>5179</v>
      </c>
      <c r="K2291" s="333" t="s">
        <v>5193</v>
      </c>
      <c r="L2291" s="510">
        <v>8.8000000000000007</v>
      </c>
      <c r="M2291" s="330">
        <f>ROUND(SUMIF(Anlagenbewegungsdaten_AV!B:B,A2291,Anlagenbewegungsdaten_AV!C:C),3)</f>
        <v>0</v>
      </c>
      <c r="N2291" s="328">
        <f>IF(ISBLANK(L2291),ROUND(SUMIF(Anlagenbewegungsdaten_AV!B:B,A2291,Anlagenbewegungsdaten_AV!D:D),2),ROUND(M2291*L2291%,2))</f>
        <v>0</v>
      </c>
      <c r="O2291" s="328">
        <f>ROUND(N2291-SUMIF(Anlagenbewegungsdaten_AV!B:B,A2291,Anlagenbewegungsdaten_AV!D:D),3)</f>
        <v>0</v>
      </c>
    </row>
    <row r="2292" spans="1:15" ht="15" customHeight="1" x14ac:dyDescent="0.25">
      <c r="A2292" s="261" t="s">
        <v>3697</v>
      </c>
      <c r="B2292" s="171" t="s">
        <v>2108</v>
      </c>
      <c r="C2292" s="171" t="s">
        <v>4046</v>
      </c>
      <c r="D2292" s="172" t="s">
        <v>3374</v>
      </c>
      <c r="E2292" s="172" t="s">
        <v>3320</v>
      </c>
      <c r="F2292" s="287">
        <v>10.969999999999999</v>
      </c>
      <c r="G2292" s="331">
        <f>ROUND(SUMIF(Anlagenbewegungsdaten!B:B,A2292,Anlagenbewegungsdaten!C:C),3)</f>
        <v>0</v>
      </c>
      <c r="H2292" s="332">
        <f>IF(ISBLANK(F2292),ROUND(SUMIF(Anlagenbewegungsdaten!B:B,A2292,Anlagenbewegungsdaten!D:D),2),ROUND(G2292*F2292%,2))</f>
        <v>0</v>
      </c>
      <c r="I2292" s="332">
        <f>ROUND((H2292-SUMIF(Anlagenbewegungsdaten!$B:$B,A2292,Anlagenbewegungsdaten!D:D)),3)</f>
        <v>0</v>
      </c>
      <c r="J2292" s="333" t="s">
        <v>5179</v>
      </c>
      <c r="K2292" s="333" t="s">
        <v>5193</v>
      </c>
      <c r="L2292" s="510">
        <v>8.7799999999999994</v>
      </c>
      <c r="M2292" s="330">
        <f>ROUND(SUMIF(Anlagenbewegungsdaten_AV!B:B,A2292,Anlagenbewegungsdaten_AV!C:C),3)</f>
        <v>0</v>
      </c>
      <c r="N2292" s="328">
        <f>IF(ISBLANK(L2292),ROUND(SUMIF(Anlagenbewegungsdaten_AV!B:B,A2292,Anlagenbewegungsdaten_AV!D:D),2),ROUND(M2292*L2292%,2))</f>
        <v>0</v>
      </c>
      <c r="O2292" s="328">
        <f>ROUND(N2292-SUMIF(Anlagenbewegungsdaten_AV!B:B,A2292,Anlagenbewegungsdaten_AV!D:D),3)</f>
        <v>0</v>
      </c>
    </row>
    <row r="2293" spans="1:15" ht="15" customHeight="1" x14ac:dyDescent="0.25">
      <c r="A2293" s="273" t="s">
        <v>4473</v>
      </c>
      <c r="B2293" s="192" t="s">
        <v>2108</v>
      </c>
      <c r="C2293" s="192" t="s">
        <v>4046</v>
      </c>
      <c r="D2293" s="191" t="s">
        <v>4147</v>
      </c>
      <c r="E2293" s="191" t="s">
        <v>4093</v>
      </c>
      <c r="F2293" s="288">
        <v>10.94</v>
      </c>
      <c r="G2293" s="331">
        <f>ROUND(SUMIF(Anlagenbewegungsdaten!B:B,A2293,Anlagenbewegungsdaten!C:C),3)</f>
        <v>0</v>
      </c>
      <c r="H2293" s="332">
        <f>IF(ISBLANK(F2293),ROUND(SUMIF(Anlagenbewegungsdaten!B:B,A2293,Anlagenbewegungsdaten!D:D),2),ROUND(G2293*F2293%,2))</f>
        <v>0</v>
      </c>
      <c r="I2293" s="332">
        <f>ROUND((H2293-SUMIF(Anlagenbewegungsdaten!$B:$B,A2293,Anlagenbewegungsdaten!D:D)),3)</f>
        <v>0</v>
      </c>
      <c r="J2293" s="333" t="s">
        <v>5179</v>
      </c>
      <c r="K2293" s="333" t="s">
        <v>5193</v>
      </c>
      <c r="L2293" s="510">
        <v>8.75</v>
      </c>
      <c r="M2293" s="330">
        <f>ROUND(SUMIF(Anlagenbewegungsdaten_AV!B:B,A2293,Anlagenbewegungsdaten_AV!C:C),3)</f>
        <v>0</v>
      </c>
      <c r="N2293" s="328">
        <f>IF(ISBLANK(L2293),ROUND(SUMIF(Anlagenbewegungsdaten_AV!B:B,A2293,Anlagenbewegungsdaten_AV!D:D),2),ROUND(M2293*L2293%,2))</f>
        <v>0</v>
      </c>
      <c r="O2293" s="328">
        <f>ROUND(N2293-SUMIF(Anlagenbewegungsdaten_AV!B:B,A2293,Anlagenbewegungsdaten_AV!D:D),3)</f>
        <v>0</v>
      </c>
    </row>
    <row r="2294" spans="1:15" ht="15" customHeight="1" x14ac:dyDescent="0.25">
      <c r="A2294" s="259" t="s">
        <v>2349</v>
      </c>
      <c r="B2294" s="165" t="s">
        <v>2108</v>
      </c>
      <c r="C2294" s="173" t="s">
        <v>4046</v>
      </c>
      <c r="D2294" s="173" t="s">
        <v>2152</v>
      </c>
      <c r="E2294" s="166" t="s">
        <v>4090</v>
      </c>
      <c r="F2294" s="180">
        <v>3.72</v>
      </c>
      <c r="G2294" s="331">
        <f>ROUND(SUMIF(Anlagenbewegungsdaten!B:B,A2294,Anlagenbewegungsdaten!C:C),3)</f>
        <v>0</v>
      </c>
      <c r="H2294" s="332">
        <f>IF(ISBLANK(F2294),ROUND(SUMIF(Anlagenbewegungsdaten!B:B,A2294,Anlagenbewegungsdaten!D:D),2),ROUND(G2294*F2294%,2))</f>
        <v>0</v>
      </c>
      <c r="I2294" s="332">
        <f>ROUND((H2294-SUMIF(Anlagenbewegungsdaten!$B:$B,A2294,Anlagenbewegungsdaten!D:D)),3)</f>
        <v>0</v>
      </c>
      <c r="J2294" s="333" t="s">
        <v>5179</v>
      </c>
      <c r="K2294" s="333" t="s">
        <v>5193</v>
      </c>
      <c r="L2294" s="510">
        <v>2.98</v>
      </c>
      <c r="M2294" s="330">
        <f>ROUND(SUMIF(Anlagenbewegungsdaten_AV!B:B,A2294,Anlagenbewegungsdaten_AV!C:C),3)</f>
        <v>0</v>
      </c>
      <c r="N2294" s="328">
        <f>IF(ISBLANK(L2294),ROUND(SUMIF(Anlagenbewegungsdaten_AV!B:B,A2294,Anlagenbewegungsdaten_AV!D:D),2),ROUND(M2294*L2294%,2))</f>
        <v>0</v>
      </c>
      <c r="O2294" s="328">
        <f>ROUND(N2294-SUMIF(Anlagenbewegungsdaten_AV!B:B,A2294,Anlagenbewegungsdaten_AV!D:D),3)</f>
        <v>0</v>
      </c>
    </row>
    <row r="2295" spans="1:15" ht="15" customHeight="1" x14ac:dyDescent="0.25">
      <c r="A2295" s="261" t="s">
        <v>2153</v>
      </c>
      <c r="B2295" s="171" t="s">
        <v>2108</v>
      </c>
      <c r="C2295" s="172" t="s">
        <v>4046</v>
      </c>
      <c r="D2295" s="172" t="s">
        <v>550</v>
      </c>
      <c r="E2295" s="171" t="s">
        <v>1563</v>
      </c>
      <c r="F2295" s="287">
        <v>6.7200000000000006</v>
      </c>
      <c r="G2295" s="331">
        <f>ROUND(SUMIF(Anlagenbewegungsdaten!B:B,A2295,Anlagenbewegungsdaten!C:C),3)</f>
        <v>0</v>
      </c>
      <c r="H2295" s="332">
        <f>IF(ISBLANK(F2295),ROUND(SUMIF(Anlagenbewegungsdaten!B:B,A2295,Anlagenbewegungsdaten!D:D),2),ROUND(G2295*F2295%,2))</f>
        <v>0</v>
      </c>
      <c r="I2295" s="332">
        <f>ROUND((H2295-SUMIF(Anlagenbewegungsdaten!$B:$B,A2295,Anlagenbewegungsdaten!D:D)),3)</f>
        <v>0</v>
      </c>
      <c r="J2295" s="333" t="s">
        <v>5179</v>
      </c>
      <c r="K2295" s="333" t="s">
        <v>5193</v>
      </c>
      <c r="L2295" s="510">
        <v>5.38</v>
      </c>
      <c r="M2295" s="330">
        <f>ROUND(SUMIF(Anlagenbewegungsdaten_AV!B:B,A2295,Anlagenbewegungsdaten_AV!C:C),3)</f>
        <v>0</v>
      </c>
      <c r="N2295" s="328">
        <f>IF(ISBLANK(L2295),ROUND(SUMIF(Anlagenbewegungsdaten_AV!B:B,A2295,Anlagenbewegungsdaten_AV!D:D),2),ROUND(M2295*L2295%,2))</f>
        <v>0</v>
      </c>
      <c r="O2295" s="328">
        <f>ROUND(N2295-SUMIF(Anlagenbewegungsdaten_AV!B:B,A2295,Anlagenbewegungsdaten_AV!D:D),3)</f>
        <v>0</v>
      </c>
    </row>
    <row r="2296" spans="1:15" ht="15" customHeight="1" x14ac:dyDescent="0.25">
      <c r="A2296" s="261" t="s">
        <v>2954</v>
      </c>
      <c r="B2296" s="171" t="s">
        <v>2108</v>
      </c>
      <c r="C2296" s="172" t="s">
        <v>4046</v>
      </c>
      <c r="D2296" s="172" t="s">
        <v>2898</v>
      </c>
      <c r="E2296" s="172" t="s">
        <v>2576</v>
      </c>
      <c r="F2296" s="287">
        <v>6.69</v>
      </c>
      <c r="G2296" s="331">
        <f>ROUND(SUMIF(Anlagenbewegungsdaten!B:B,A2296,Anlagenbewegungsdaten!C:C),3)</f>
        <v>0</v>
      </c>
      <c r="H2296" s="332">
        <f>IF(ISBLANK(F2296),ROUND(SUMIF(Anlagenbewegungsdaten!B:B,A2296,Anlagenbewegungsdaten!D:D),2),ROUND(G2296*F2296%,2))</f>
        <v>0</v>
      </c>
      <c r="I2296" s="332">
        <f>ROUND((H2296-SUMIF(Anlagenbewegungsdaten!$B:$B,A2296,Anlagenbewegungsdaten!D:D)),3)</f>
        <v>0</v>
      </c>
      <c r="J2296" s="333" t="s">
        <v>5179</v>
      </c>
      <c r="K2296" s="333" t="s">
        <v>5193</v>
      </c>
      <c r="L2296" s="510">
        <v>5.35</v>
      </c>
      <c r="M2296" s="330">
        <f>ROUND(SUMIF(Anlagenbewegungsdaten_AV!B:B,A2296,Anlagenbewegungsdaten_AV!C:C),3)</f>
        <v>0</v>
      </c>
      <c r="N2296" s="328">
        <f>IF(ISBLANK(L2296),ROUND(SUMIF(Anlagenbewegungsdaten_AV!B:B,A2296,Anlagenbewegungsdaten_AV!D:D),2),ROUND(M2296*L2296%,2))</f>
        <v>0</v>
      </c>
      <c r="O2296" s="328">
        <f>ROUND(N2296-SUMIF(Anlagenbewegungsdaten_AV!B:B,A2296,Anlagenbewegungsdaten_AV!D:D),3)</f>
        <v>0</v>
      </c>
    </row>
    <row r="2297" spans="1:15" ht="15" customHeight="1" x14ac:dyDescent="0.25">
      <c r="A2297" s="261" t="s">
        <v>3698</v>
      </c>
      <c r="B2297" s="171" t="s">
        <v>2108</v>
      </c>
      <c r="C2297" s="172" t="s">
        <v>4046</v>
      </c>
      <c r="D2297" s="172" t="s">
        <v>3642</v>
      </c>
      <c r="E2297" s="172" t="s">
        <v>3320</v>
      </c>
      <c r="F2297" s="287">
        <v>6.66</v>
      </c>
      <c r="G2297" s="331">
        <f>ROUND(SUMIF(Anlagenbewegungsdaten!B:B,A2297,Anlagenbewegungsdaten!C:C),3)</f>
        <v>0</v>
      </c>
      <c r="H2297" s="332">
        <f>IF(ISBLANK(F2297),ROUND(SUMIF(Anlagenbewegungsdaten!B:B,A2297,Anlagenbewegungsdaten!D:D),2),ROUND(G2297*F2297%,2))</f>
        <v>0</v>
      </c>
      <c r="I2297" s="332">
        <f>ROUND((H2297-SUMIF(Anlagenbewegungsdaten!$B:$B,A2297,Anlagenbewegungsdaten!D:D)),3)</f>
        <v>0</v>
      </c>
      <c r="J2297" s="333" t="s">
        <v>5179</v>
      </c>
      <c r="K2297" s="333" t="s">
        <v>5193</v>
      </c>
      <c r="L2297" s="510">
        <v>5.33</v>
      </c>
      <c r="M2297" s="330">
        <f>ROUND(SUMIF(Anlagenbewegungsdaten_AV!B:B,A2297,Anlagenbewegungsdaten_AV!C:C),3)</f>
        <v>0</v>
      </c>
      <c r="N2297" s="328">
        <f>IF(ISBLANK(L2297),ROUND(SUMIF(Anlagenbewegungsdaten_AV!B:B,A2297,Anlagenbewegungsdaten_AV!D:D),2),ROUND(M2297*L2297%,2))</f>
        <v>0</v>
      </c>
      <c r="O2297" s="328">
        <f>ROUND(N2297-SUMIF(Anlagenbewegungsdaten_AV!B:B,A2297,Anlagenbewegungsdaten_AV!D:D),3)</f>
        <v>0</v>
      </c>
    </row>
    <row r="2298" spans="1:15" ht="15" customHeight="1" x14ac:dyDescent="0.25">
      <c r="A2298" s="273" t="s">
        <v>4474</v>
      </c>
      <c r="B2298" s="192" t="s">
        <v>2108</v>
      </c>
      <c r="C2298" s="191" t="s">
        <v>4046</v>
      </c>
      <c r="D2298" s="191" t="s">
        <v>4418</v>
      </c>
      <c r="E2298" s="191" t="s">
        <v>4093</v>
      </c>
      <c r="F2298" s="288">
        <v>6.6300000000000008</v>
      </c>
      <c r="G2298" s="331">
        <f>ROUND(SUMIF(Anlagenbewegungsdaten!B:B,A2298,Anlagenbewegungsdaten!C:C),3)</f>
        <v>0</v>
      </c>
      <c r="H2298" s="332">
        <f>IF(ISBLANK(F2298),ROUND(SUMIF(Anlagenbewegungsdaten!B:B,A2298,Anlagenbewegungsdaten!D:D),2),ROUND(G2298*F2298%,2))</f>
        <v>0</v>
      </c>
      <c r="I2298" s="332">
        <f>ROUND((H2298-SUMIF(Anlagenbewegungsdaten!$B:$B,A2298,Anlagenbewegungsdaten!D:D)),3)</f>
        <v>0</v>
      </c>
      <c r="J2298" s="333" t="s">
        <v>5179</v>
      </c>
      <c r="K2298" s="333" t="s">
        <v>5193</v>
      </c>
      <c r="L2298" s="510">
        <v>5.3</v>
      </c>
      <c r="M2298" s="330">
        <f>ROUND(SUMIF(Anlagenbewegungsdaten_AV!B:B,A2298,Anlagenbewegungsdaten_AV!C:C),3)</f>
        <v>0</v>
      </c>
      <c r="N2298" s="328">
        <f>IF(ISBLANK(L2298),ROUND(SUMIF(Anlagenbewegungsdaten_AV!B:B,A2298,Anlagenbewegungsdaten_AV!D:D),2),ROUND(M2298*L2298%,2))</f>
        <v>0</v>
      </c>
      <c r="O2298" s="328">
        <f>ROUND(N2298-SUMIF(Anlagenbewegungsdaten_AV!B:B,A2298,Anlagenbewegungsdaten_AV!D:D),3)</f>
        <v>0</v>
      </c>
    </row>
    <row r="2299" spans="1:15" ht="15" customHeight="1" x14ac:dyDescent="0.25">
      <c r="A2299" s="260" t="s">
        <v>4090</v>
      </c>
      <c r="B2299" s="165"/>
      <c r="C2299" s="165"/>
      <c r="D2299" s="165" t="s">
        <v>4090</v>
      </c>
      <c r="E2299" s="165" t="s">
        <v>4090</v>
      </c>
      <c r="F2299" s="181"/>
    </row>
    <row r="2300" spans="1:15" ht="15" customHeight="1" x14ac:dyDescent="0.25">
      <c r="A2300" s="266" t="s">
        <v>5685</v>
      </c>
      <c r="B2300" s="235" t="s">
        <v>2108</v>
      </c>
      <c r="C2300" s="235" t="s">
        <v>4046</v>
      </c>
      <c r="D2300" s="235" t="s">
        <v>5667</v>
      </c>
      <c r="E2300" s="235" t="s">
        <v>5276</v>
      </c>
      <c r="F2300" s="290">
        <v>25.55</v>
      </c>
      <c r="G2300" s="331">
        <f>ROUND(SUMIF(Anlagenbewegungsdaten!B:B,A2300,Anlagenbewegungsdaten!C:C),3)</f>
        <v>0</v>
      </c>
      <c r="H2300" s="332">
        <f>IF(ISBLANK(F2300),ROUND(SUMIF(Anlagenbewegungsdaten!B:B,A2300,Anlagenbewegungsdaten!D:D),2),ROUND(G2300*F2300%,2))</f>
        <v>0</v>
      </c>
      <c r="I2300" s="332">
        <f>ROUND((H2300-SUMIF(Anlagenbewegungsdaten!$B:$B,A2300,Anlagenbewegungsdaten!D:D)),3)</f>
        <v>0</v>
      </c>
      <c r="J2300" s="333" t="s">
        <v>5179</v>
      </c>
      <c r="K2300" s="333" t="s">
        <v>5193</v>
      </c>
      <c r="L2300" s="510">
        <v>20.440000000000001</v>
      </c>
      <c r="M2300" s="330">
        <f>ROUND(SUMIF(Anlagenbewegungsdaten_AV!B:B,A2300,Anlagenbewegungsdaten_AV!C:C),3)</f>
        <v>0</v>
      </c>
      <c r="N2300" s="328">
        <f>IF(ISBLANK(L2300),ROUND(SUMIF(Anlagenbewegungsdaten_AV!B:B,A2300,Anlagenbewegungsdaten_AV!D:D),2),ROUND(M2300*L2300%,2))</f>
        <v>0</v>
      </c>
      <c r="O2300" s="328">
        <f>ROUND(N2300-SUMIF(Anlagenbewegungsdaten_AV!B:B,A2300,Anlagenbewegungsdaten_AV!D:D),3)</f>
        <v>0</v>
      </c>
    </row>
    <row r="2301" spans="1:15" ht="15" customHeight="1" x14ac:dyDescent="0.25">
      <c r="A2301" s="266" t="s">
        <v>5686</v>
      </c>
      <c r="B2301" s="235" t="s">
        <v>2108</v>
      </c>
      <c r="C2301" s="235" t="s">
        <v>4046</v>
      </c>
      <c r="D2301" s="235" t="s">
        <v>5282</v>
      </c>
      <c r="E2301" s="235" t="s">
        <v>5276</v>
      </c>
      <c r="F2301" s="290">
        <v>26.55</v>
      </c>
      <c r="G2301" s="331">
        <f>ROUND(SUMIF(Anlagenbewegungsdaten!B:B,A2301,Anlagenbewegungsdaten!C:C),3)</f>
        <v>0</v>
      </c>
      <c r="H2301" s="332">
        <f>IF(ISBLANK(F2301),ROUND(SUMIF(Anlagenbewegungsdaten!B:B,A2301,Anlagenbewegungsdaten!D:D),2),ROUND(G2301*F2301%,2))</f>
        <v>0</v>
      </c>
      <c r="I2301" s="332">
        <f>ROUND((H2301-SUMIF(Anlagenbewegungsdaten!$B:$B,A2301,Anlagenbewegungsdaten!D:D)),3)</f>
        <v>0</v>
      </c>
      <c r="J2301" s="333" t="s">
        <v>5179</v>
      </c>
      <c r="K2301" s="333" t="s">
        <v>5193</v>
      </c>
      <c r="L2301" s="510">
        <v>21.24</v>
      </c>
      <c r="M2301" s="330">
        <f>ROUND(SUMIF(Anlagenbewegungsdaten_AV!B:B,A2301,Anlagenbewegungsdaten_AV!C:C),3)</f>
        <v>0</v>
      </c>
      <c r="N2301" s="328">
        <f>IF(ISBLANK(L2301),ROUND(SUMIF(Anlagenbewegungsdaten_AV!B:B,A2301,Anlagenbewegungsdaten_AV!D:D),2),ROUND(M2301*L2301%,2))</f>
        <v>0</v>
      </c>
      <c r="O2301" s="328">
        <f>ROUND(N2301-SUMIF(Anlagenbewegungsdaten_AV!B:B,A2301,Anlagenbewegungsdaten_AV!D:D),3)</f>
        <v>0</v>
      </c>
    </row>
    <row r="2302" spans="1:15" ht="15" customHeight="1" x14ac:dyDescent="0.25">
      <c r="A2302" s="266" t="s">
        <v>6360</v>
      </c>
      <c r="B2302" s="235" t="s">
        <v>2108</v>
      </c>
      <c r="C2302" s="235" t="s">
        <v>4046</v>
      </c>
      <c r="D2302" s="235" t="s">
        <v>6353</v>
      </c>
      <c r="E2302" s="235" t="s">
        <v>5276</v>
      </c>
      <c r="F2302" s="290">
        <v>28.55</v>
      </c>
      <c r="G2302" s="331">
        <f>ROUND(SUMIF(Anlagenbewegungsdaten!B:B,A2302,Anlagenbewegungsdaten!C:C),3)</f>
        <v>0</v>
      </c>
      <c r="H2302" s="332">
        <f>IF(ISBLANK(F2302),ROUND(SUMIF(Anlagenbewegungsdaten!B:B,A2302,Anlagenbewegungsdaten!D:D),2),ROUND(G2302*F2302%,2))</f>
        <v>0</v>
      </c>
      <c r="I2302" s="332">
        <f>ROUND((H2302-SUMIF(Anlagenbewegungsdaten!$B:$B,A2302,Anlagenbewegungsdaten!D:D)),3)</f>
        <v>0</v>
      </c>
      <c r="J2302" s="333" t="s">
        <v>5179</v>
      </c>
      <c r="K2302" s="333" t="s">
        <v>5193</v>
      </c>
      <c r="L2302" s="510">
        <v>22.84</v>
      </c>
      <c r="M2302" s="330">
        <f>ROUND(SUMIF(Anlagenbewegungsdaten_AV!B:B,A2302,Anlagenbewegungsdaten_AV!C:C),3)</f>
        <v>0</v>
      </c>
      <c r="N2302" s="328">
        <f>IF(ISBLANK(L2302),ROUND(SUMIF(Anlagenbewegungsdaten_AV!B:B,A2302,Anlagenbewegungsdaten_AV!D:D),2),ROUND(M2302*L2302%,2))</f>
        <v>0</v>
      </c>
      <c r="O2302" s="328">
        <f>ROUND(N2302-SUMIF(Anlagenbewegungsdaten_AV!B:B,A2302,Anlagenbewegungsdaten_AV!D:D),3)</f>
        <v>0</v>
      </c>
    </row>
    <row r="2303" spans="1:15" ht="15" customHeight="1" x14ac:dyDescent="0.25">
      <c r="A2303" s="266" t="s">
        <v>5687</v>
      </c>
      <c r="B2303" s="235" t="s">
        <v>2108</v>
      </c>
      <c r="C2303" s="235" t="s">
        <v>4046</v>
      </c>
      <c r="D2303" s="235" t="s">
        <v>5672</v>
      </c>
      <c r="E2303" s="235" t="s">
        <v>5276</v>
      </c>
      <c r="F2303" s="290">
        <v>20.34</v>
      </c>
      <c r="G2303" s="331">
        <f>ROUND(SUMIF(Anlagenbewegungsdaten!B:B,A2303,Anlagenbewegungsdaten!C:C),3)</f>
        <v>0</v>
      </c>
      <c r="H2303" s="332">
        <f>IF(ISBLANK(F2303),ROUND(SUMIF(Anlagenbewegungsdaten!B:B,A2303,Anlagenbewegungsdaten!D:D),2),ROUND(G2303*F2303%,2))</f>
        <v>0</v>
      </c>
      <c r="I2303" s="332">
        <f>ROUND((H2303-SUMIF(Anlagenbewegungsdaten!$B:$B,A2303,Anlagenbewegungsdaten!D:D)),3)</f>
        <v>0</v>
      </c>
      <c r="J2303" s="333" t="s">
        <v>5179</v>
      </c>
      <c r="K2303" s="333" t="s">
        <v>5193</v>
      </c>
      <c r="L2303" s="510">
        <v>16.27</v>
      </c>
      <c r="M2303" s="330">
        <f>ROUND(SUMIF(Anlagenbewegungsdaten_AV!B:B,A2303,Anlagenbewegungsdaten_AV!C:C),3)</f>
        <v>0</v>
      </c>
      <c r="N2303" s="328">
        <f>IF(ISBLANK(L2303),ROUND(SUMIF(Anlagenbewegungsdaten_AV!B:B,A2303,Anlagenbewegungsdaten_AV!D:D),2),ROUND(M2303*L2303%,2))</f>
        <v>0</v>
      </c>
      <c r="O2303" s="328">
        <f>ROUND(N2303-SUMIF(Anlagenbewegungsdaten_AV!B:B,A2303,Anlagenbewegungsdaten_AV!D:D),3)</f>
        <v>0</v>
      </c>
    </row>
    <row r="2304" spans="1:15" ht="15" customHeight="1" x14ac:dyDescent="0.25">
      <c r="A2304" s="266" t="s">
        <v>5688</v>
      </c>
      <c r="B2304" s="235" t="s">
        <v>2108</v>
      </c>
      <c r="C2304" s="235" t="s">
        <v>4046</v>
      </c>
      <c r="D2304" s="235" t="s">
        <v>5286</v>
      </c>
      <c r="E2304" s="235" t="s">
        <v>5276</v>
      </c>
      <c r="F2304" s="290">
        <v>21.34</v>
      </c>
      <c r="G2304" s="331">
        <f>ROUND(SUMIF(Anlagenbewegungsdaten!B:B,A2304,Anlagenbewegungsdaten!C:C),3)</f>
        <v>0</v>
      </c>
      <c r="H2304" s="332">
        <f>IF(ISBLANK(F2304),ROUND(SUMIF(Anlagenbewegungsdaten!B:B,A2304,Anlagenbewegungsdaten!D:D),2),ROUND(G2304*F2304%,2))</f>
        <v>0</v>
      </c>
      <c r="I2304" s="332">
        <f>ROUND((H2304-SUMIF(Anlagenbewegungsdaten!$B:$B,A2304,Anlagenbewegungsdaten!D:D)),3)</f>
        <v>0</v>
      </c>
      <c r="J2304" s="333" t="s">
        <v>5179</v>
      </c>
      <c r="K2304" s="333" t="s">
        <v>5193</v>
      </c>
      <c r="L2304" s="510">
        <v>17.07</v>
      </c>
      <c r="M2304" s="330">
        <f>ROUND(SUMIF(Anlagenbewegungsdaten_AV!B:B,A2304,Anlagenbewegungsdaten_AV!C:C),3)</f>
        <v>0</v>
      </c>
      <c r="N2304" s="328">
        <f>IF(ISBLANK(L2304),ROUND(SUMIF(Anlagenbewegungsdaten_AV!B:B,A2304,Anlagenbewegungsdaten_AV!D:D),2),ROUND(M2304*L2304%,2))</f>
        <v>0</v>
      </c>
      <c r="O2304" s="328">
        <f>ROUND(N2304-SUMIF(Anlagenbewegungsdaten_AV!B:B,A2304,Anlagenbewegungsdaten_AV!D:D),3)</f>
        <v>0</v>
      </c>
    </row>
    <row r="2305" spans="1:15" ht="15" customHeight="1" x14ac:dyDescent="0.25">
      <c r="A2305" s="266" t="s">
        <v>6361</v>
      </c>
      <c r="B2305" s="235" t="s">
        <v>2108</v>
      </c>
      <c r="C2305" s="235" t="s">
        <v>4046</v>
      </c>
      <c r="D2305" s="235" t="s">
        <v>6355</v>
      </c>
      <c r="E2305" s="235" t="s">
        <v>5276</v>
      </c>
      <c r="F2305" s="290">
        <v>23.34</v>
      </c>
      <c r="G2305" s="331">
        <f>ROUND(SUMIF(Anlagenbewegungsdaten!B:B,A2305,Anlagenbewegungsdaten!C:C),3)</f>
        <v>0</v>
      </c>
      <c r="H2305" s="332">
        <f>IF(ISBLANK(F2305),ROUND(SUMIF(Anlagenbewegungsdaten!B:B,A2305,Anlagenbewegungsdaten!D:D),2),ROUND(G2305*F2305%,2))</f>
        <v>0</v>
      </c>
      <c r="I2305" s="332">
        <f>ROUND((H2305-SUMIF(Anlagenbewegungsdaten!$B:$B,A2305,Anlagenbewegungsdaten!D:D)),3)</f>
        <v>0</v>
      </c>
      <c r="J2305" s="333" t="s">
        <v>5179</v>
      </c>
      <c r="K2305" s="333" t="s">
        <v>5193</v>
      </c>
      <c r="L2305" s="510">
        <v>18.670000000000002</v>
      </c>
      <c r="M2305" s="330">
        <f>ROUND(SUMIF(Anlagenbewegungsdaten_AV!B:B,A2305,Anlagenbewegungsdaten_AV!C:C),3)</f>
        <v>0</v>
      </c>
      <c r="N2305" s="328">
        <f>IF(ISBLANK(L2305),ROUND(SUMIF(Anlagenbewegungsdaten_AV!B:B,A2305,Anlagenbewegungsdaten_AV!D:D),2),ROUND(M2305*L2305%,2))</f>
        <v>0</v>
      </c>
      <c r="O2305" s="328">
        <f>ROUND(N2305-SUMIF(Anlagenbewegungsdaten_AV!B:B,A2305,Anlagenbewegungsdaten_AV!D:D),3)</f>
        <v>0</v>
      </c>
    </row>
    <row r="2306" spans="1:15" ht="15" customHeight="1" x14ac:dyDescent="0.25">
      <c r="A2306" s="266" t="s">
        <v>5689</v>
      </c>
      <c r="B2306" s="235" t="s">
        <v>2108</v>
      </c>
      <c r="C2306" s="235" t="s">
        <v>4046</v>
      </c>
      <c r="D2306" s="235" t="s">
        <v>5290</v>
      </c>
      <c r="E2306" s="235" t="s">
        <v>5276</v>
      </c>
      <c r="F2306" s="290">
        <v>15.39</v>
      </c>
      <c r="G2306" s="331">
        <f>ROUND(SUMIF(Anlagenbewegungsdaten!B:B,A2306,Anlagenbewegungsdaten!C:C),3)</f>
        <v>0</v>
      </c>
      <c r="H2306" s="332">
        <f>IF(ISBLANK(F2306),ROUND(SUMIF(Anlagenbewegungsdaten!B:B,A2306,Anlagenbewegungsdaten!D:D),2),ROUND(G2306*F2306%,2))</f>
        <v>0</v>
      </c>
      <c r="I2306" s="332">
        <f>ROUND((H2306-SUMIF(Anlagenbewegungsdaten!$B:$B,A2306,Anlagenbewegungsdaten!D:D)),3)</f>
        <v>0</v>
      </c>
      <c r="J2306" s="333" t="s">
        <v>5179</v>
      </c>
      <c r="K2306" s="333" t="s">
        <v>5193</v>
      </c>
      <c r="L2306" s="510">
        <v>12.31</v>
      </c>
      <c r="M2306" s="330">
        <f>ROUND(SUMIF(Anlagenbewegungsdaten_AV!B:B,A2306,Anlagenbewegungsdaten_AV!C:C),3)</f>
        <v>0</v>
      </c>
      <c r="N2306" s="328">
        <f>IF(ISBLANK(L2306),ROUND(SUMIF(Anlagenbewegungsdaten_AV!B:B,A2306,Anlagenbewegungsdaten_AV!D:D),2),ROUND(M2306*L2306%,2))</f>
        <v>0</v>
      </c>
      <c r="O2306" s="328">
        <f>ROUND(N2306-SUMIF(Anlagenbewegungsdaten_AV!B:B,A2306,Anlagenbewegungsdaten_AV!D:D),3)</f>
        <v>0</v>
      </c>
    </row>
    <row r="2307" spans="1:15" ht="15" customHeight="1" x14ac:dyDescent="0.25">
      <c r="A2307" s="266" t="s">
        <v>6362</v>
      </c>
      <c r="B2307" s="235" t="s">
        <v>2108</v>
      </c>
      <c r="C2307" s="235" t="s">
        <v>4046</v>
      </c>
      <c r="D2307" s="235" t="s">
        <v>6363</v>
      </c>
      <c r="E2307" s="235" t="s">
        <v>6341</v>
      </c>
      <c r="F2307" s="290">
        <v>25.490000000000002</v>
      </c>
      <c r="G2307" s="331">
        <f>ROUND(SUMIF(Anlagenbewegungsdaten!B:B,A2307,Anlagenbewegungsdaten!C:C),3)</f>
        <v>0</v>
      </c>
      <c r="H2307" s="332">
        <f>IF(ISBLANK(F2307),ROUND(SUMIF(Anlagenbewegungsdaten!B:B,A2307,Anlagenbewegungsdaten!D:D),2),ROUND(G2307*F2307%,2))</f>
        <v>0</v>
      </c>
      <c r="I2307" s="332">
        <f>ROUND((H2307-SUMIF(Anlagenbewegungsdaten!$B:$B,A2307,Anlagenbewegungsdaten!D:D)),3)</f>
        <v>0</v>
      </c>
      <c r="J2307" s="333" t="s">
        <v>5179</v>
      </c>
      <c r="K2307" s="333" t="s">
        <v>5193</v>
      </c>
      <c r="L2307" s="510">
        <v>20.39</v>
      </c>
      <c r="M2307" s="330">
        <f>ROUND(SUMIF(Anlagenbewegungsdaten_AV!B:B,A2307,Anlagenbewegungsdaten_AV!C:C),3)</f>
        <v>0</v>
      </c>
      <c r="N2307" s="328">
        <f>IF(ISBLANK(L2307),ROUND(SUMIF(Anlagenbewegungsdaten_AV!B:B,A2307,Anlagenbewegungsdaten_AV!D:D),2),ROUND(M2307*L2307%,2))</f>
        <v>0</v>
      </c>
      <c r="O2307" s="328">
        <f>ROUND(N2307-SUMIF(Anlagenbewegungsdaten_AV!B:B,A2307,Anlagenbewegungsdaten_AV!D:D),3)</f>
        <v>0</v>
      </c>
    </row>
    <row r="2308" spans="1:15" ht="15" customHeight="1" x14ac:dyDescent="0.25">
      <c r="A2308" s="266" t="s">
        <v>6364</v>
      </c>
      <c r="B2308" s="235" t="s">
        <v>2108</v>
      </c>
      <c r="C2308" s="235" t="s">
        <v>4046</v>
      </c>
      <c r="D2308" s="235" t="s">
        <v>6365</v>
      </c>
      <c r="E2308" s="235" t="s">
        <v>6341</v>
      </c>
      <c r="F2308" s="290">
        <v>20.28</v>
      </c>
      <c r="G2308" s="331">
        <f>ROUND(SUMIF(Anlagenbewegungsdaten!B:B,A2308,Anlagenbewegungsdaten!C:C),3)</f>
        <v>0</v>
      </c>
      <c r="H2308" s="332">
        <f>IF(ISBLANK(F2308),ROUND(SUMIF(Anlagenbewegungsdaten!B:B,A2308,Anlagenbewegungsdaten!D:D),2),ROUND(G2308*F2308%,2))</f>
        <v>0</v>
      </c>
      <c r="I2308" s="332">
        <f>ROUND((H2308-SUMIF(Anlagenbewegungsdaten!$B:$B,A2308,Anlagenbewegungsdaten!D:D)),3)</f>
        <v>0</v>
      </c>
      <c r="J2308" s="333" t="s">
        <v>5179</v>
      </c>
      <c r="K2308" s="333" t="s">
        <v>5193</v>
      </c>
      <c r="L2308" s="510">
        <v>16.22</v>
      </c>
      <c r="M2308" s="330">
        <f>ROUND(SUMIF(Anlagenbewegungsdaten_AV!B:B,A2308,Anlagenbewegungsdaten_AV!C:C),3)</f>
        <v>0</v>
      </c>
      <c r="N2308" s="328">
        <f>IF(ISBLANK(L2308),ROUND(SUMIF(Anlagenbewegungsdaten_AV!B:B,A2308,Anlagenbewegungsdaten_AV!D:D),2),ROUND(M2308*L2308%,2))</f>
        <v>0</v>
      </c>
      <c r="O2308" s="328">
        <f>ROUND(N2308-SUMIF(Anlagenbewegungsdaten_AV!B:B,A2308,Anlagenbewegungsdaten_AV!D:D),3)</f>
        <v>0</v>
      </c>
    </row>
    <row r="2309" spans="1:15" s="506" customFormat="1" ht="15" customHeight="1" x14ac:dyDescent="0.25">
      <c r="A2309" s="266" t="s">
        <v>6586</v>
      </c>
      <c r="B2309" s="235" t="s">
        <v>2108</v>
      </c>
      <c r="C2309" s="235" t="s">
        <v>4046</v>
      </c>
      <c r="D2309" s="235" t="s">
        <v>6340</v>
      </c>
      <c r="E2309" s="235" t="s">
        <v>6341</v>
      </c>
      <c r="F2309" s="290">
        <v>26.490000000000002</v>
      </c>
      <c r="G2309" s="490">
        <f>ROUND(SUMIF(Anlagenbewegungsdaten!B:B,A2309,Anlagenbewegungsdaten!C:C),3)</f>
        <v>0</v>
      </c>
      <c r="H2309" s="491">
        <f>IF(ISBLANK(F2309),ROUND(SUMIF(Anlagenbewegungsdaten!B:B,A2309,Anlagenbewegungsdaten!D:D),2),ROUND(G2309*F2309%,2))</f>
        <v>0</v>
      </c>
      <c r="I2309" s="491">
        <f>ROUND((H2309-SUMIF(Anlagenbewegungsdaten!$B:$B,A2309,Anlagenbewegungsdaten!D:D)),3)</f>
        <v>0</v>
      </c>
      <c r="J2309" s="507" t="s">
        <v>5179</v>
      </c>
      <c r="K2309" s="507" t="s">
        <v>5193</v>
      </c>
      <c r="L2309" s="510">
        <v>21.19</v>
      </c>
      <c r="M2309" s="330">
        <f>ROUND(SUMIF(Anlagenbewegungsdaten_AV!B:B,A2309,Anlagenbewegungsdaten_AV!C:C),3)</f>
        <v>0</v>
      </c>
      <c r="N2309" s="328">
        <f>IF(ISBLANK(L2309),ROUND(SUMIF(Anlagenbewegungsdaten_AV!B:B,A2309,Anlagenbewegungsdaten_AV!D:D),2),ROUND(M2309*L2309%,2))</f>
        <v>0</v>
      </c>
      <c r="O2309" s="328">
        <f>ROUND(N2309-SUMIF(Anlagenbewegungsdaten_AV!B:B,A2309,Anlagenbewegungsdaten_AV!D:D),3)</f>
        <v>0</v>
      </c>
    </row>
    <row r="2310" spans="1:15" s="506" customFormat="1" ht="15" customHeight="1" x14ac:dyDescent="0.25">
      <c r="A2310" s="266" t="s">
        <v>6587</v>
      </c>
      <c r="B2310" s="235" t="s">
        <v>2108</v>
      </c>
      <c r="C2310" s="235" t="s">
        <v>4046</v>
      </c>
      <c r="D2310" s="235" t="s">
        <v>6588</v>
      </c>
      <c r="E2310" s="235" t="s">
        <v>6341</v>
      </c>
      <c r="F2310" s="290">
        <v>28.490000000000002</v>
      </c>
      <c r="G2310" s="490">
        <f>ROUND(SUMIF(Anlagenbewegungsdaten!B:B,A2310,Anlagenbewegungsdaten!C:C),3)</f>
        <v>0</v>
      </c>
      <c r="H2310" s="491">
        <f>IF(ISBLANK(F2310),ROUND(SUMIF(Anlagenbewegungsdaten!B:B,A2310,Anlagenbewegungsdaten!D:D),2),ROUND(G2310*F2310%,2))</f>
        <v>0</v>
      </c>
      <c r="I2310" s="491">
        <f>ROUND((H2310-SUMIF(Anlagenbewegungsdaten!$B:$B,A2310,Anlagenbewegungsdaten!D:D)),3)</f>
        <v>0</v>
      </c>
      <c r="J2310" s="507" t="s">
        <v>5179</v>
      </c>
      <c r="K2310" s="507" t="s">
        <v>5193</v>
      </c>
      <c r="L2310" s="510">
        <v>22.79</v>
      </c>
      <c r="M2310" s="330">
        <f>ROUND(SUMIF(Anlagenbewegungsdaten_AV!B:B,A2310,Anlagenbewegungsdaten_AV!C:C),3)</f>
        <v>0</v>
      </c>
      <c r="N2310" s="328">
        <f>IF(ISBLANK(L2310),ROUND(SUMIF(Anlagenbewegungsdaten_AV!B:B,A2310,Anlagenbewegungsdaten_AV!D:D),2),ROUND(M2310*L2310%,2))</f>
        <v>0</v>
      </c>
      <c r="O2310" s="328">
        <f>ROUND(N2310-SUMIF(Anlagenbewegungsdaten_AV!B:B,A2310,Anlagenbewegungsdaten_AV!D:D),3)</f>
        <v>0</v>
      </c>
    </row>
    <row r="2311" spans="1:15" s="506" customFormat="1" ht="15" customHeight="1" x14ac:dyDescent="0.25">
      <c r="A2311" s="266" t="s">
        <v>6589</v>
      </c>
      <c r="B2311" s="235" t="s">
        <v>2108</v>
      </c>
      <c r="C2311" s="235" t="s">
        <v>4046</v>
      </c>
      <c r="D2311" s="235" t="s">
        <v>6343</v>
      </c>
      <c r="E2311" s="235" t="s">
        <v>6341</v>
      </c>
      <c r="F2311" s="290">
        <v>21.28</v>
      </c>
      <c r="G2311" s="490">
        <f>ROUND(SUMIF(Anlagenbewegungsdaten!B:B,A2311,Anlagenbewegungsdaten!C:C),3)</f>
        <v>0</v>
      </c>
      <c r="H2311" s="491">
        <f>IF(ISBLANK(F2311),ROUND(SUMIF(Anlagenbewegungsdaten!B:B,A2311,Anlagenbewegungsdaten!D:D),2),ROUND(G2311*F2311%,2))</f>
        <v>0</v>
      </c>
      <c r="I2311" s="491">
        <f>ROUND((H2311-SUMIF(Anlagenbewegungsdaten!$B:$B,A2311,Anlagenbewegungsdaten!D:D)),3)</f>
        <v>0</v>
      </c>
      <c r="J2311" s="507" t="s">
        <v>5179</v>
      </c>
      <c r="K2311" s="507" t="s">
        <v>5193</v>
      </c>
      <c r="L2311" s="510">
        <v>17.02</v>
      </c>
      <c r="M2311" s="330">
        <f>ROUND(SUMIF(Anlagenbewegungsdaten_AV!B:B,A2311,Anlagenbewegungsdaten_AV!C:C),3)</f>
        <v>0</v>
      </c>
      <c r="N2311" s="328">
        <f>IF(ISBLANK(L2311),ROUND(SUMIF(Anlagenbewegungsdaten_AV!B:B,A2311,Anlagenbewegungsdaten_AV!D:D),2),ROUND(M2311*L2311%,2))</f>
        <v>0</v>
      </c>
      <c r="O2311" s="328">
        <f>ROUND(N2311-SUMIF(Anlagenbewegungsdaten_AV!B:B,A2311,Anlagenbewegungsdaten_AV!D:D),3)</f>
        <v>0</v>
      </c>
    </row>
    <row r="2312" spans="1:15" s="506" customFormat="1" ht="15" customHeight="1" x14ac:dyDescent="0.25">
      <c r="A2312" s="266" t="s">
        <v>6590</v>
      </c>
      <c r="B2312" s="235" t="s">
        <v>2108</v>
      </c>
      <c r="C2312" s="235" t="s">
        <v>4046</v>
      </c>
      <c r="D2312" s="235" t="s">
        <v>6591</v>
      </c>
      <c r="E2312" s="235" t="s">
        <v>6341</v>
      </c>
      <c r="F2312" s="290">
        <v>23.28</v>
      </c>
      <c r="G2312" s="490">
        <f>ROUND(SUMIF(Anlagenbewegungsdaten!B:B,A2312,Anlagenbewegungsdaten!C:C),3)</f>
        <v>0</v>
      </c>
      <c r="H2312" s="491">
        <f>IF(ISBLANK(F2312),ROUND(SUMIF(Anlagenbewegungsdaten!B:B,A2312,Anlagenbewegungsdaten!D:D),2),ROUND(G2312*F2312%,2))</f>
        <v>0</v>
      </c>
      <c r="I2312" s="491">
        <f>ROUND((H2312-SUMIF(Anlagenbewegungsdaten!$B:$B,A2312,Anlagenbewegungsdaten!D:D)),3)</f>
        <v>0</v>
      </c>
      <c r="J2312" s="507" t="s">
        <v>5179</v>
      </c>
      <c r="K2312" s="507" t="s">
        <v>5193</v>
      </c>
      <c r="L2312" s="510">
        <v>18.62</v>
      </c>
      <c r="M2312" s="330">
        <f>ROUND(SUMIF(Anlagenbewegungsdaten_AV!B:B,A2312,Anlagenbewegungsdaten_AV!C:C),3)</f>
        <v>0</v>
      </c>
      <c r="N2312" s="328">
        <f>IF(ISBLANK(L2312),ROUND(SUMIF(Anlagenbewegungsdaten_AV!B:B,A2312,Anlagenbewegungsdaten_AV!D:D),2),ROUND(M2312*L2312%,2))</f>
        <v>0</v>
      </c>
      <c r="O2312" s="328">
        <f>ROUND(N2312-SUMIF(Anlagenbewegungsdaten_AV!B:B,A2312,Anlagenbewegungsdaten_AV!D:D),3)</f>
        <v>0</v>
      </c>
    </row>
    <row r="2313" spans="1:15" ht="15" customHeight="1" x14ac:dyDescent="0.25">
      <c r="A2313" s="259" t="s">
        <v>4090</v>
      </c>
      <c r="B2313" s="166"/>
      <c r="C2313" s="173"/>
      <c r="D2313" s="173" t="s">
        <v>4090</v>
      </c>
      <c r="E2313" s="173" t="s">
        <v>4090</v>
      </c>
      <c r="F2313" s="180"/>
    </row>
    <row r="2314" spans="1:15" ht="15" customHeight="1" x14ac:dyDescent="0.25">
      <c r="A2314" s="275" t="s">
        <v>2350</v>
      </c>
      <c r="B2314" s="175" t="s">
        <v>2108</v>
      </c>
      <c r="C2314" s="175" t="s">
        <v>4047</v>
      </c>
      <c r="D2314" s="175" t="s">
        <v>2482</v>
      </c>
      <c r="E2314" s="175" t="s">
        <v>2483</v>
      </c>
      <c r="F2314" s="291">
        <v>11.67</v>
      </c>
      <c r="G2314" s="331">
        <f>ROUND(SUMIF(Anlagenbewegungsdaten!B:B,A2314,Anlagenbewegungsdaten!C:C),3)</f>
        <v>0</v>
      </c>
      <c r="H2314" s="332">
        <f>IF(ISBLANK(F2314),ROUND(SUMIF(Anlagenbewegungsdaten!B:B,A2314,Anlagenbewegungsdaten!D:D),2),ROUND(G2314*F2314%,2))</f>
        <v>0</v>
      </c>
      <c r="I2314" s="332">
        <f>ROUND((H2314-SUMIF(Anlagenbewegungsdaten!$B:$B,A2314,Anlagenbewegungsdaten!D:D)),3)</f>
        <v>0</v>
      </c>
      <c r="J2314" s="333" t="s">
        <v>5179</v>
      </c>
      <c r="K2314" s="333" t="s">
        <v>5193</v>
      </c>
      <c r="L2314" s="510">
        <v>9.34</v>
      </c>
      <c r="M2314" s="330">
        <f>ROUND(SUMIF(Anlagenbewegungsdaten_AV!B:B,A2314,Anlagenbewegungsdaten_AV!C:C),3)</f>
        <v>0</v>
      </c>
      <c r="N2314" s="328">
        <f>IF(ISBLANK(L2314),ROUND(SUMIF(Anlagenbewegungsdaten_AV!B:B,A2314,Anlagenbewegungsdaten_AV!D:D),2),ROUND(M2314*L2314%,2))</f>
        <v>0</v>
      </c>
      <c r="O2314" s="328">
        <f>ROUND(N2314-SUMIF(Anlagenbewegungsdaten_AV!B:B,A2314,Anlagenbewegungsdaten_AV!D:D),3)</f>
        <v>0</v>
      </c>
    </row>
    <row r="2315" spans="1:15" ht="15" customHeight="1" x14ac:dyDescent="0.25">
      <c r="A2315" s="275" t="s">
        <v>2351</v>
      </c>
      <c r="B2315" s="175" t="s">
        <v>2108</v>
      </c>
      <c r="C2315" s="175" t="s">
        <v>4047</v>
      </c>
      <c r="D2315" s="176" t="s">
        <v>2485</v>
      </c>
      <c r="E2315" s="175" t="s">
        <v>2486</v>
      </c>
      <c r="F2315" s="291">
        <v>13.67</v>
      </c>
      <c r="G2315" s="331">
        <f>ROUND(SUMIF(Anlagenbewegungsdaten!B:B,A2315,Anlagenbewegungsdaten!C:C),3)</f>
        <v>0</v>
      </c>
      <c r="H2315" s="332">
        <f>IF(ISBLANK(F2315),ROUND(SUMIF(Anlagenbewegungsdaten!B:B,A2315,Anlagenbewegungsdaten!D:D),2),ROUND(G2315*F2315%,2))</f>
        <v>0</v>
      </c>
      <c r="I2315" s="332">
        <f>ROUND((H2315-SUMIF(Anlagenbewegungsdaten!$B:$B,A2315,Anlagenbewegungsdaten!D:D)),3)</f>
        <v>0</v>
      </c>
      <c r="J2315" s="333" t="s">
        <v>5179</v>
      </c>
      <c r="K2315" s="333" t="s">
        <v>5193</v>
      </c>
      <c r="L2315" s="510">
        <v>10.94</v>
      </c>
      <c r="M2315" s="330">
        <f>ROUND(SUMIF(Anlagenbewegungsdaten_AV!B:B,A2315,Anlagenbewegungsdaten_AV!C:C),3)</f>
        <v>0</v>
      </c>
      <c r="N2315" s="328">
        <f>IF(ISBLANK(L2315),ROUND(SUMIF(Anlagenbewegungsdaten_AV!B:B,A2315,Anlagenbewegungsdaten_AV!D:D),2),ROUND(M2315*L2315%,2))</f>
        <v>0</v>
      </c>
      <c r="O2315" s="328">
        <f>ROUND(N2315-SUMIF(Anlagenbewegungsdaten_AV!B:B,A2315,Anlagenbewegungsdaten_AV!D:D),3)</f>
        <v>0</v>
      </c>
    </row>
    <row r="2316" spans="1:15" ht="15" customHeight="1" x14ac:dyDescent="0.25">
      <c r="A2316" s="261" t="s">
        <v>2154</v>
      </c>
      <c r="B2316" s="171" t="s">
        <v>2108</v>
      </c>
      <c r="C2316" s="172" t="s">
        <v>4047</v>
      </c>
      <c r="D2316" s="172" t="s">
        <v>1</v>
      </c>
      <c r="E2316" s="172" t="s">
        <v>1560</v>
      </c>
      <c r="F2316" s="287">
        <v>14.67</v>
      </c>
      <c r="G2316" s="331">
        <f>ROUND(SUMIF(Anlagenbewegungsdaten!B:B,A2316,Anlagenbewegungsdaten!C:C),3)</f>
        <v>0</v>
      </c>
      <c r="H2316" s="332">
        <f>IF(ISBLANK(F2316),ROUND(SUMIF(Anlagenbewegungsdaten!B:B,A2316,Anlagenbewegungsdaten!D:D),2),ROUND(G2316*F2316%,2))</f>
        <v>0</v>
      </c>
      <c r="I2316" s="332">
        <f>ROUND((H2316-SUMIF(Anlagenbewegungsdaten!$B:$B,A2316,Anlagenbewegungsdaten!D:D)),3)</f>
        <v>0</v>
      </c>
      <c r="J2316" s="333" t="s">
        <v>5179</v>
      </c>
      <c r="K2316" s="333" t="s">
        <v>5193</v>
      </c>
      <c r="L2316" s="510">
        <v>11.74</v>
      </c>
      <c r="M2316" s="330">
        <f>ROUND(SUMIF(Anlagenbewegungsdaten_AV!B:B,A2316,Anlagenbewegungsdaten_AV!C:C),3)</f>
        <v>0</v>
      </c>
      <c r="N2316" s="328">
        <f>IF(ISBLANK(L2316),ROUND(SUMIF(Anlagenbewegungsdaten_AV!B:B,A2316,Anlagenbewegungsdaten_AV!D:D),2),ROUND(M2316*L2316%,2))</f>
        <v>0</v>
      </c>
      <c r="O2316" s="328">
        <f>ROUND(N2316-SUMIF(Anlagenbewegungsdaten_AV!B:B,A2316,Anlagenbewegungsdaten_AV!D:D),3)</f>
        <v>0</v>
      </c>
    </row>
    <row r="2317" spans="1:15" ht="15" customHeight="1" x14ac:dyDescent="0.25">
      <c r="A2317" s="261" t="s">
        <v>2155</v>
      </c>
      <c r="B2317" s="171" t="s">
        <v>2108</v>
      </c>
      <c r="C2317" s="171" t="s">
        <v>4047</v>
      </c>
      <c r="D2317" s="172" t="s">
        <v>3</v>
      </c>
      <c r="E2317" s="171" t="s">
        <v>1563</v>
      </c>
      <c r="F2317" s="287">
        <v>14.67</v>
      </c>
      <c r="G2317" s="331">
        <f>ROUND(SUMIF(Anlagenbewegungsdaten!B:B,A2317,Anlagenbewegungsdaten!C:C),3)</f>
        <v>0</v>
      </c>
      <c r="H2317" s="332">
        <f>IF(ISBLANK(F2317),ROUND(SUMIF(Anlagenbewegungsdaten!B:B,A2317,Anlagenbewegungsdaten!D:D),2),ROUND(G2317*F2317%,2))</f>
        <v>0</v>
      </c>
      <c r="I2317" s="332">
        <f>ROUND((H2317-SUMIF(Anlagenbewegungsdaten!$B:$B,A2317,Anlagenbewegungsdaten!D:D)),3)</f>
        <v>0</v>
      </c>
      <c r="J2317" s="333" t="s">
        <v>5179</v>
      </c>
      <c r="K2317" s="333" t="s">
        <v>5193</v>
      </c>
      <c r="L2317" s="510">
        <v>11.74</v>
      </c>
      <c r="M2317" s="330">
        <f>ROUND(SUMIF(Anlagenbewegungsdaten_AV!B:B,A2317,Anlagenbewegungsdaten_AV!C:C),3)</f>
        <v>0</v>
      </c>
      <c r="N2317" s="328">
        <f>IF(ISBLANK(L2317),ROUND(SUMIF(Anlagenbewegungsdaten_AV!B:B,A2317,Anlagenbewegungsdaten_AV!D:D),2),ROUND(M2317*L2317%,2))</f>
        <v>0</v>
      </c>
      <c r="O2317" s="328">
        <f>ROUND(N2317-SUMIF(Anlagenbewegungsdaten_AV!B:B,A2317,Anlagenbewegungsdaten_AV!D:D),3)</f>
        <v>0</v>
      </c>
    </row>
    <row r="2318" spans="1:15" ht="15" customHeight="1" x14ac:dyDescent="0.25">
      <c r="A2318" s="261" t="s">
        <v>2955</v>
      </c>
      <c r="B2318" s="171" t="s">
        <v>2108</v>
      </c>
      <c r="C2318" s="171" t="s">
        <v>4047</v>
      </c>
      <c r="D2318" s="172" t="s">
        <v>2692</v>
      </c>
      <c r="E2318" s="172" t="s">
        <v>2576</v>
      </c>
      <c r="F2318" s="287">
        <v>14.64</v>
      </c>
      <c r="G2318" s="331">
        <f>ROUND(SUMIF(Anlagenbewegungsdaten!B:B,A2318,Anlagenbewegungsdaten!C:C),3)</f>
        <v>0</v>
      </c>
      <c r="H2318" s="332">
        <f>IF(ISBLANK(F2318),ROUND(SUMIF(Anlagenbewegungsdaten!B:B,A2318,Anlagenbewegungsdaten!D:D),2),ROUND(G2318*F2318%,2))</f>
        <v>0</v>
      </c>
      <c r="I2318" s="332">
        <f>ROUND((H2318-SUMIF(Anlagenbewegungsdaten!$B:$B,A2318,Anlagenbewegungsdaten!D:D)),3)</f>
        <v>0</v>
      </c>
      <c r="J2318" s="333" t="s">
        <v>5179</v>
      </c>
      <c r="K2318" s="333" t="s">
        <v>5193</v>
      </c>
      <c r="L2318" s="510">
        <v>11.71</v>
      </c>
      <c r="M2318" s="330">
        <f>ROUND(SUMIF(Anlagenbewegungsdaten_AV!B:B,A2318,Anlagenbewegungsdaten_AV!C:C),3)</f>
        <v>0</v>
      </c>
      <c r="N2318" s="328">
        <f>IF(ISBLANK(L2318),ROUND(SUMIF(Anlagenbewegungsdaten_AV!B:B,A2318,Anlagenbewegungsdaten_AV!D:D),2),ROUND(M2318*L2318%,2))</f>
        <v>0</v>
      </c>
      <c r="O2318" s="328">
        <f>ROUND(N2318-SUMIF(Anlagenbewegungsdaten_AV!B:B,A2318,Anlagenbewegungsdaten_AV!D:D),3)</f>
        <v>0</v>
      </c>
    </row>
    <row r="2319" spans="1:15" ht="15" customHeight="1" x14ac:dyDescent="0.25">
      <c r="A2319" s="261" t="s">
        <v>3699</v>
      </c>
      <c r="B2319" s="171" t="s">
        <v>2108</v>
      </c>
      <c r="C2319" s="171" t="s">
        <v>4047</v>
      </c>
      <c r="D2319" s="172" t="s">
        <v>3436</v>
      </c>
      <c r="E2319" s="172" t="s">
        <v>3320</v>
      </c>
      <c r="F2319" s="287">
        <v>14.61</v>
      </c>
      <c r="G2319" s="331">
        <f>ROUND(SUMIF(Anlagenbewegungsdaten!B:B,A2319,Anlagenbewegungsdaten!C:C),3)</f>
        <v>0</v>
      </c>
      <c r="H2319" s="332">
        <f>IF(ISBLANK(F2319),ROUND(SUMIF(Anlagenbewegungsdaten!B:B,A2319,Anlagenbewegungsdaten!D:D),2),ROUND(G2319*F2319%,2))</f>
        <v>0</v>
      </c>
      <c r="I2319" s="332">
        <f>ROUND((H2319-SUMIF(Anlagenbewegungsdaten!$B:$B,A2319,Anlagenbewegungsdaten!D:D)),3)</f>
        <v>0</v>
      </c>
      <c r="J2319" s="333" t="s">
        <v>5179</v>
      </c>
      <c r="K2319" s="333" t="s">
        <v>5193</v>
      </c>
      <c r="L2319" s="510">
        <v>11.69</v>
      </c>
      <c r="M2319" s="330">
        <f>ROUND(SUMIF(Anlagenbewegungsdaten_AV!B:B,A2319,Anlagenbewegungsdaten_AV!C:C),3)</f>
        <v>0</v>
      </c>
      <c r="N2319" s="328">
        <f>IF(ISBLANK(L2319),ROUND(SUMIF(Anlagenbewegungsdaten_AV!B:B,A2319,Anlagenbewegungsdaten_AV!D:D),2),ROUND(M2319*L2319%,2))</f>
        <v>0</v>
      </c>
      <c r="O2319" s="328">
        <f>ROUND(N2319-SUMIF(Anlagenbewegungsdaten_AV!B:B,A2319,Anlagenbewegungsdaten_AV!D:D),3)</f>
        <v>0</v>
      </c>
    </row>
    <row r="2320" spans="1:15" ht="15" customHeight="1" x14ac:dyDescent="0.25">
      <c r="A2320" s="273" t="s">
        <v>4475</v>
      </c>
      <c r="B2320" s="192" t="s">
        <v>2108</v>
      </c>
      <c r="C2320" s="192" t="s">
        <v>4047</v>
      </c>
      <c r="D2320" s="191" t="s">
        <v>4210</v>
      </c>
      <c r="E2320" s="191" t="s">
        <v>4093</v>
      </c>
      <c r="F2320" s="288">
        <v>14.58</v>
      </c>
      <c r="G2320" s="331">
        <f>ROUND(SUMIF(Anlagenbewegungsdaten!B:B,A2320,Anlagenbewegungsdaten!C:C),3)</f>
        <v>0</v>
      </c>
      <c r="H2320" s="332">
        <f>IF(ISBLANK(F2320),ROUND(SUMIF(Anlagenbewegungsdaten!B:B,A2320,Anlagenbewegungsdaten!D:D),2),ROUND(G2320*F2320%,2))</f>
        <v>0</v>
      </c>
      <c r="I2320" s="332">
        <f>ROUND((H2320-SUMIF(Anlagenbewegungsdaten!$B:$B,A2320,Anlagenbewegungsdaten!D:D)),3)</f>
        <v>0</v>
      </c>
      <c r="J2320" s="333" t="s">
        <v>5179</v>
      </c>
      <c r="K2320" s="333" t="s">
        <v>5193</v>
      </c>
      <c r="L2320" s="510">
        <v>11.66</v>
      </c>
      <c r="M2320" s="330">
        <f>ROUND(SUMIF(Anlagenbewegungsdaten_AV!B:B,A2320,Anlagenbewegungsdaten_AV!C:C),3)</f>
        <v>0</v>
      </c>
      <c r="N2320" s="328">
        <f>IF(ISBLANK(L2320),ROUND(SUMIF(Anlagenbewegungsdaten_AV!B:B,A2320,Anlagenbewegungsdaten_AV!D:D),2),ROUND(M2320*L2320%,2))</f>
        <v>0</v>
      </c>
      <c r="O2320" s="328">
        <f>ROUND(N2320-SUMIF(Anlagenbewegungsdaten_AV!B:B,A2320,Anlagenbewegungsdaten_AV!D:D),3)</f>
        <v>0</v>
      </c>
    </row>
    <row r="2321" spans="1:15" ht="15" customHeight="1" x14ac:dyDescent="0.25">
      <c r="A2321" s="261" t="s">
        <v>2156</v>
      </c>
      <c r="B2321" s="171" t="s">
        <v>2108</v>
      </c>
      <c r="C2321" s="171" t="s">
        <v>4047</v>
      </c>
      <c r="D2321" s="172" t="s">
        <v>5</v>
      </c>
      <c r="E2321" s="171" t="s">
        <v>2483</v>
      </c>
      <c r="F2321" s="287">
        <v>12.67</v>
      </c>
      <c r="G2321" s="331">
        <f>ROUND(SUMIF(Anlagenbewegungsdaten!B:B,A2321,Anlagenbewegungsdaten!C:C),3)</f>
        <v>0</v>
      </c>
      <c r="H2321" s="332">
        <f>IF(ISBLANK(F2321),ROUND(SUMIF(Anlagenbewegungsdaten!B:B,A2321,Anlagenbewegungsdaten!D:D),2),ROUND(G2321*F2321%,2))</f>
        <v>0</v>
      </c>
      <c r="I2321" s="332">
        <f>ROUND((H2321-SUMIF(Anlagenbewegungsdaten!$B:$B,A2321,Anlagenbewegungsdaten!D:D)),3)</f>
        <v>0</v>
      </c>
      <c r="J2321" s="333" t="s">
        <v>5179</v>
      </c>
      <c r="K2321" s="333" t="s">
        <v>5193</v>
      </c>
      <c r="L2321" s="510">
        <v>10.14</v>
      </c>
      <c r="M2321" s="330">
        <f>ROUND(SUMIF(Anlagenbewegungsdaten_AV!B:B,A2321,Anlagenbewegungsdaten_AV!C:C),3)</f>
        <v>0</v>
      </c>
      <c r="N2321" s="328">
        <f>IF(ISBLANK(L2321),ROUND(SUMIF(Anlagenbewegungsdaten_AV!B:B,A2321,Anlagenbewegungsdaten_AV!D:D),2),ROUND(M2321*L2321%,2))</f>
        <v>0</v>
      </c>
      <c r="O2321" s="328">
        <f>ROUND(N2321-SUMIF(Anlagenbewegungsdaten_AV!B:B,A2321,Anlagenbewegungsdaten_AV!D:D),3)</f>
        <v>0</v>
      </c>
    </row>
    <row r="2322" spans="1:15" ht="15" customHeight="1" x14ac:dyDescent="0.25">
      <c r="A2322" s="261" t="s">
        <v>2157</v>
      </c>
      <c r="B2322" s="171" t="s">
        <v>2108</v>
      </c>
      <c r="C2322" s="171" t="s">
        <v>4047</v>
      </c>
      <c r="D2322" s="172" t="s">
        <v>2158</v>
      </c>
      <c r="E2322" s="171" t="s">
        <v>2486</v>
      </c>
      <c r="F2322" s="287">
        <v>14.67</v>
      </c>
      <c r="G2322" s="331">
        <f>ROUND(SUMIF(Anlagenbewegungsdaten!B:B,A2322,Anlagenbewegungsdaten!C:C),3)</f>
        <v>0</v>
      </c>
      <c r="H2322" s="332">
        <f>IF(ISBLANK(F2322),ROUND(SUMIF(Anlagenbewegungsdaten!B:B,A2322,Anlagenbewegungsdaten!D:D),2),ROUND(G2322*F2322%,2))</f>
        <v>0</v>
      </c>
      <c r="I2322" s="332">
        <f>ROUND((H2322-SUMIF(Anlagenbewegungsdaten!$B:$B,A2322,Anlagenbewegungsdaten!D:D)),3)</f>
        <v>0</v>
      </c>
      <c r="J2322" s="333" t="s">
        <v>5179</v>
      </c>
      <c r="K2322" s="333" t="s">
        <v>5193</v>
      </c>
      <c r="L2322" s="510">
        <v>11.74</v>
      </c>
      <c r="M2322" s="330">
        <f>ROUND(SUMIF(Anlagenbewegungsdaten_AV!B:B,A2322,Anlagenbewegungsdaten_AV!C:C),3)</f>
        <v>0</v>
      </c>
      <c r="N2322" s="328">
        <f>IF(ISBLANK(L2322),ROUND(SUMIF(Anlagenbewegungsdaten_AV!B:B,A2322,Anlagenbewegungsdaten_AV!D:D),2),ROUND(M2322*L2322%,2))</f>
        <v>0</v>
      </c>
      <c r="O2322" s="328">
        <f>ROUND(N2322-SUMIF(Anlagenbewegungsdaten_AV!B:B,A2322,Anlagenbewegungsdaten_AV!D:D),3)</f>
        <v>0</v>
      </c>
    </row>
    <row r="2323" spans="1:15" ht="15" customHeight="1" x14ac:dyDescent="0.25">
      <c r="A2323" s="261" t="s">
        <v>2159</v>
      </c>
      <c r="B2323" s="171" t="s">
        <v>2108</v>
      </c>
      <c r="C2323" s="172" t="s">
        <v>4047</v>
      </c>
      <c r="D2323" s="172" t="s">
        <v>2160</v>
      </c>
      <c r="E2323" s="172" t="s">
        <v>1560</v>
      </c>
      <c r="F2323" s="287">
        <v>15.67</v>
      </c>
      <c r="G2323" s="331">
        <f>ROUND(SUMIF(Anlagenbewegungsdaten!B:B,A2323,Anlagenbewegungsdaten!C:C),3)</f>
        <v>0</v>
      </c>
      <c r="H2323" s="332">
        <f>IF(ISBLANK(F2323),ROUND(SUMIF(Anlagenbewegungsdaten!B:B,A2323,Anlagenbewegungsdaten!D:D),2),ROUND(G2323*F2323%,2))</f>
        <v>0</v>
      </c>
      <c r="I2323" s="332">
        <f>ROUND((H2323-SUMIF(Anlagenbewegungsdaten!$B:$B,A2323,Anlagenbewegungsdaten!D:D)),3)</f>
        <v>0</v>
      </c>
      <c r="J2323" s="333" t="s">
        <v>5179</v>
      </c>
      <c r="K2323" s="333" t="s">
        <v>5193</v>
      </c>
      <c r="L2323" s="510">
        <v>12.54</v>
      </c>
      <c r="M2323" s="330">
        <f>ROUND(SUMIF(Anlagenbewegungsdaten_AV!B:B,A2323,Anlagenbewegungsdaten_AV!C:C),3)</f>
        <v>0</v>
      </c>
      <c r="N2323" s="328">
        <f>IF(ISBLANK(L2323),ROUND(SUMIF(Anlagenbewegungsdaten_AV!B:B,A2323,Anlagenbewegungsdaten_AV!D:D),2),ROUND(M2323*L2323%,2))</f>
        <v>0</v>
      </c>
      <c r="O2323" s="328">
        <f>ROUND(N2323-SUMIF(Anlagenbewegungsdaten_AV!B:B,A2323,Anlagenbewegungsdaten_AV!D:D),3)</f>
        <v>0</v>
      </c>
    </row>
    <row r="2324" spans="1:15" ht="15" customHeight="1" x14ac:dyDescent="0.25">
      <c r="A2324" s="261" t="s">
        <v>2161</v>
      </c>
      <c r="B2324" s="171" t="s">
        <v>2108</v>
      </c>
      <c r="C2324" s="171" t="s">
        <v>4047</v>
      </c>
      <c r="D2324" s="172" t="s">
        <v>2162</v>
      </c>
      <c r="E2324" s="171" t="s">
        <v>1563</v>
      </c>
      <c r="F2324" s="287">
        <v>15.67</v>
      </c>
      <c r="G2324" s="331">
        <f>ROUND(SUMIF(Anlagenbewegungsdaten!B:B,A2324,Anlagenbewegungsdaten!C:C),3)</f>
        <v>0</v>
      </c>
      <c r="H2324" s="332">
        <f>IF(ISBLANK(F2324),ROUND(SUMIF(Anlagenbewegungsdaten!B:B,A2324,Anlagenbewegungsdaten!D:D),2),ROUND(G2324*F2324%,2))</f>
        <v>0</v>
      </c>
      <c r="I2324" s="332">
        <f>ROUND((H2324-SUMIF(Anlagenbewegungsdaten!$B:$B,A2324,Anlagenbewegungsdaten!D:D)),3)</f>
        <v>0</v>
      </c>
      <c r="J2324" s="333" t="s">
        <v>5179</v>
      </c>
      <c r="K2324" s="333" t="s">
        <v>5193</v>
      </c>
      <c r="L2324" s="510">
        <v>12.54</v>
      </c>
      <c r="M2324" s="330">
        <f>ROUND(SUMIF(Anlagenbewegungsdaten_AV!B:B,A2324,Anlagenbewegungsdaten_AV!C:C),3)</f>
        <v>0</v>
      </c>
      <c r="N2324" s="328">
        <f>IF(ISBLANK(L2324),ROUND(SUMIF(Anlagenbewegungsdaten_AV!B:B,A2324,Anlagenbewegungsdaten_AV!D:D),2),ROUND(M2324*L2324%,2))</f>
        <v>0</v>
      </c>
      <c r="O2324" s="328">
        <f>ROUND(N2324-SUMIF(Anlagenbewegungsdaten_AV!B:B,A2324,Anlagenbewegungsdaten_AV!D:D),3)</f>
        <v>0</v>
      </c>
    </row>
    <row r="2325" spans="1:15" ht="15" customHeight="1" x14ac:dyDescent="0.25">
      <c r="A2325" s="261" t="s">
        <v>2956</v>
      </c>
      <c r="B2325" s="171" t="s">
        <v>2108</v>
      </c>
      <c r="C2325" s="171" t="s">
        <v>4047</v>
      </c>
      <c r="D2325" s="172" t="s">
        <v>2957</v>
      </c>
      <c r="E2325" s="172" t="s">
        <v>2576</v>
      </c>
      <c r="F2325" s="287">
        <v>15.64</v>
      </c>
      <c r="G2325" s="331">
        <f>ROUND(SUMIF(Anlagenbewegungsdaten!B:B,A2325,Anlagenbewegungsdaten!C:C),3)</f>
        <v>0</v>
      </c>
      <c r="H2325" s="332">
        <f>IF(ISBLANK(F2325),ROUND(SUMIF(Anlagenbewegungsdaten!B:B,A2325,Anlagenbewegungsdaten!D:D),2),ROUND(G2325*F2325%,2))</f>
        <v>0</v>
      </c>
      <c r="I2325" s="332">
        <f>ROUND((H2325-SUMIF(Anlagenbewegungsdaten!$B:$B,A2325,Anlagenbewegungsdaten!D:D)),3)</f>
        <v>0</v>
      </c>
      <c r="J2325" s="333" t="s">
        <v>5179</v>
      </c>
      <c r="K2325" s="333" t="s">
        <v>5193</v>
      </c>
      <c r="L2325" s="510">
        <v>12.51</v>
      </c>
      <c r="M2325" s="330">
        <f>ROUND(SUMIF(Anlagenbewegungsdaten_AV!B:B,A2325,Anlagenbewegungsdaten_AV!C:C),3)</f>
        <v>0</v>
      </c>
      <c r="N2325" s="328">
        <f>IF(ISBLANK(L2325),ROUND(SUMIF(Anlagenbewegungsdaten_AV!B:B,A2325,Anlagenbewegungsdaten_AV!D:D),2),ROUND(M2325*L2325%,2))</f>
        <v>0</v>
      </c>
      <c r="O2325" s="328">
        <f>ROUND(N2325-SUMIF(Anlagenbewegungsdaten_AV!B:B,A2325,Anlagenbewegungsdaten_AV!D:D),3)</f>
        <v>0</v>
      </c>
    </row>
    <row r="2326" spans="1:15" ht="15" customHeight="1" x14ac:dyDescent="0.25">
      <c r="A2326" s="261" t="s">
        <v>3700</v>
      </c>
      <c r="B2326" s="171" t="s">
        <v>2108</v>
      </c>
      <c r="C2326" s="171" t="s">
        <v>4047</v>
      </c>
      <c r="D2326" s="172" t="s">
        <v>3701</v>
      </c>
      <c r="E2326" s="172" t="s">
        <v>3320</v>
      </c>
      <c r="F2326" s="287">
        <v>15.61</v>
      </c>
      <c r="G2326" s="331">
        <f>ROUND(SUMIF(Anlagenbewegungsdaten!B:B,A2326,Anlagenbewegungsdaten!C:C),3)</f>
        <v>0</v>
      </c>
      <c r="H2326" s="332">
        <f>IF(ISBLANK(F2326),ROUND(SUMIF(Anlagenbewegungsdaten!B:B,A2326,Anlagenbewegungsdaten!D:D),2),ROUND(G2326*F2326%,2))</f>
        <v>0</v>
      </c>
      <c r="I2326" s="332">
        <f>ROUND((H2326-SUMIF(Anlagenbewegungsdaten!$B:$B,A2326,Anlagenbewegungsdaten!D:D)),3)</f>
        <v>0</v>
      </c>
      <c r="J2326" s="333" t="s">
        <v>5179</v>
      </c>
      <c r="K2326" s="333" t="s">
        <v>5193</v>
      </c>
      <c r="L2326" s="510">
        <v>12.49</v>
      </c>
      <c r="M2326" s="330">
        <f>ROUND(SUMIF(Anlagenbewegungsdaten_AV!B:B,A2326,Anlagenbewegungsdaten_AV!C:C),3)</f>
        <v>0</v>
      </c>
      <c r="N2326" s="328">
        <f>IF(ISBLANK(L2326),ROUND(SUMIF(Anlagenbewegungsdaten_AV!B:B,A2326,Anlagenbewegungsdaten_AV!D:D),2),ROUND(M2326*L2326%,2))</f>
        <v>0</v>
      </c>
      <c r="O2326" s="328">
        <f>ROUND(N2326-SUMIF(Anlagenbewegungsdaten_AV!B:B,A2326,Anlagenbewegungsdaten_AV!D:D),3)</f>
        <v>0</v>
      </c>
    </row>
    <row r="2327" spans="1:15" ht="15" customHeight="1" x14ac:dyDescent="0.25">
      <c r="A2327" s="273" t="s">
        <v>4476</v>
      </c>
      <c r="B2327" s="192" t="s">
        <v>2108</v>
      </c>
      <c r="C2327" s="192" t="s">
        <v>4047</v>
      </c>
      <c r="D2327" s="191" t="s">
        <v>4477</v>
      </c>
      <c r="E2327" s="191" t="s">
        <v>4093</v>
      </c>
      <c r="F2327" s="288">
        <v>15.58</v>
      </c>
      <c r="G2327" s="331">
        <f>ROUND(SUMIF(Anlagenbewegungsdaten!B:B,A2327,Anlagenbewegungsdaten!C:C),3)</f>
        <v>0</v>
      </c>
      <c r="H2327" s="332">
        <f>IF(ISBLANK(F2327),ROUND(SUMIF(Anlagenbewegungsdaten!B:B,A2327,Anlagenbewegungsdaten!D:D),2),ROUND(G2327*F2327%,2))</f>
        <v>0</v>
      </c>
      <c r="I2327" s="332">
        <f>ROUND((H2327-SUMIF(Anlagenbewegungsdaten!$B:$B,A2327,Anlagenbewegungsdaten!D:D)),3)</f>
        <v>0</v>
      </c>
      <c r="J2327" s="333" t="s">
        <v>5179</v>
      </c>
      <c r="K2327" s="333" t="s">
        <v>5193</v>
      </c>
      <c r="L2327" s="510">
        <v>12.46</v>
      </c>
      <c r="M2327" s="330">
        <f>ROUND(SUMIF(Anlagenbewegungsdaten_AV!B:B,A2327,Anlagenbewegungsdaten_AV!C:C),3)</f>
        <v>0</v>
      </c>
      <c r="N2327" s="328">
        <f>IF(ISBLANK(L2327),ROUND(SUMIF(Anlagenbewegungsdaten_AV!B:B,A2327,Anlagenbewegungsdaten_AV!D:D),2),ROUND(M2327*L2327%,2))</f>
        <v>0</v>
      </c>
      <c r="O2327" s="328">
        <f>ROUND(N2327-SUMIF(Anlagenbewegungsdaten_AV!B:B,A2327,Anlagenbewegungsdaten_AV!D:D),3)</f>
        <v>0</v>
      </c>
    </row>
    <row r="2328" spans="1:15" ht="15" customHeight="1" x14ac:dyDescent="0.25">
      <c r="A2328" s="268" t="s">
        <v>2352</v>
      </c>
      <c r="B2328" s="175" t="s">
        <v>2108</v>
      </c>
      <c r="C2328" s="175" t="s">
        <v>4047</v>
      </c>
      <c r="D2328" s="175" t="s">
        <v>2488</v>
      </c>
      <c r="E2328" s="175" t="s">
        <v>2483</v>
      </c>
      <c r="F2328" s="291">
        <v>17.670000000000002</v>
      </c>
      <c r="G2328" s="331">
        <f>ROUND(SUMIF(Anlagenbewegungsdaten!B:B,A2328,Anlagenbewegungsdaten!C:C),3)</f>
        <v>0</v>
      </c>
      <c r="H2328" s="332">
        <f>IF(ISBLANK(F2328),ROUND(SUMIF(Anlagenbewegungsdaten!B:B,A2328,Anlagenbewegungsdaten!D:D),2),ROUND(G2328*F2328%,2))</f>
        <v>0</v>
      </c>
      <c r="I2328" s="332">
        <f>ROUND((H2328-SUMIF(Anlagenbewegungsdaten!$B:$B,A2328,Anlagenbewegungsdaten!D:D)),3)</f>
        <v>0</v>
      </c>
      <c r="J2328" s="333" t="s">
        <v>5179</v>
      </c>
      <c r="K2328" s="333" t="s">
        <v>5193</v>
      </c>
      <c r="L2328" s="510">
        <v>14.14</v>
      </c>
      <c r="M2328" s="330">
        <f>ROUND(SUMIF(Anlagenbewegungsdaten_AV!B:B,A2328,Anlagenbewegungsdaten_AV!C:C),3)</f>
        <v>0</v>
      </c>
      <c r="N2328" s="328">
        <f>IF(ISBLANK(L2328),ROUND(SUMIF(Anlagenbewegungsdaten_AV!B:B,A2328,Anlagenbewegungsdaten_AV!D:D),2),ROUND(M2328*L2328%,2))</f>
        <v>0</v>
      </c>
      <c r="O2328" s="328">
        <f>ROUND(N2328-SUMIF(Anlagenbewegungsdaten_AV!B:B,A2328,Anlagenbewegungsdaten_AV!D:D),3)</f>
        <v>0</v>
      </c>
    </row>
    <row r="2329" spans="1:15" ht="15" customHeight="1" x14ac:dyDescent="0.25">
      <c r="A2329" s="268" t="s">
        <v>2353</v>
      </c>
      <c r="B2329" s="175" t="s">
        <v>2108</v>
      </c>
      <c r="C2329" s="175" t="s">
        <v>4047</v>
      </c>
      <c r="D2329" s="176" t="s">
        <v>12</v>
      </c>
      <c r="E2329" s="175" t="s">
        <v>2486</v>
      </c>
      <c r="F2329" s="291">
        <v>19.670000000000002</v>
      </c>
      <c r="G2329" s="331">
        <f>ROUND(SUMIF(Anlagenbewegungsdaten!B:B,A2329,Anlagenbewegungsdaten!C:C),3)</f>
        <v>0</v>
      </c>
      <c r="H2329" s="332">
        <f>IF(ISBLANK(F2329),ROUND(SUMIF(Anlagenbewegungsdaten!B:B,A2329,Anlagenbewegungsdaten!D:D),2),ROUND(G2329*F2329%,2))</f>
        <v>0</v>
      </c>
      <c r="I2329" s="332">
        <f>ROUND((H2329-SUMIF(Anlagenbewegungsdaten!$B:$B,A2329,Anlagenbewegungsdaten!D:D)),3)</f>
        <v>0</v>
      </c>
      <c r="J2329" s="333" t="s">
        <v>5179</v>
      </c>
      <c r="K2329" s="333" t="s">
        <v>5193</v>
      </c>
      <c r="L2329" s="510">
        <v>15.74</v>
      </c>
      <c r="M2329" s="330">
        <f>ROUND(SUMIF(Anlagenbewegungsdaten_AV!B:B,A2329,Anlagenbewegungsdaten_AV!C:C),3)</f>
        <v>0</v>
      </c>
      <c r="N2329" s="328">
        <f>IF(ISBLANK(L2329),ROUND(SUMIF(Anlagenbewegungsdaten_AV!B:B,A2329,Anlagenbewegungsdaten_AV!D:D),2),ROUND(M2329*L2329%,2))</f>
        <v>0</v>
      </c>
      <c r="O2329" s="328">
        <f>ROUND(N2329-SUMIF(Anlagenbewegungsdaten_AV!B:B,A2329,Anlagenbewegungsdaten_AV!D:D),3)</f>
        <v>0</v>
      </c>
    </row>
    <row r="2330" spans="1:15" ht="15" customHeight="1" x14ac:dyDescent="0.25">
      <c r="A2330" s="261" t="s">
        <v>2163</v>
      </c>
      <c r="B2330" s="171" t="s">
        <v>2108</v>
      </c>
      <c r="C2330" s="172" t="s">
        <v>4047</v>
      </c>
      <c r="D2330" s="172" t="s">
        <v>14</v>
      </c>
      <c r="E2330" s="172" t="s">
        <v>1560</v>
      </c>
      <c r="F2330" s="287">
        <v>20.67</v>
      </c>
      <c r="G2330" s="331">
        <f>ROUND(SUMIF(Anlagenbewegungsdaten!B:B,A2330,Anlagenbewegungsdaten!C:C),3)</f>
        <v>0</v>
      </c>
      <c r="H2330" s="332">
        <f>IF(ISBLANK(F2330),ROUND(SUMIF(Anlagenbewegungsdaten!B:B,A2330,Anlagenbewegungsdaten!D:D),2),ROUND(G2330*F2330%,2))</f>
        <v>0</v>
      </c>
      <c r="I2330" s="332">
        <f>ROUND((H2330-SUMIF(Anlagenbewegungsdaten!$B:$B,A2330,Anlagenbewegungsdaten!D:D)),3)</f>
        <v>0</v>
      </c>
      <c r="J2330" s="333" t="s">
        <v>5179</v>
      </c>
      <c r="K2330" s="333" t="s">
        <v>5193</v>
      </c>
      <c r="L2330" s="510">
        <v>16.54</v>
      </c>
      <c r="M2330" s="330">
        <f>ROUND(SUMIF(Anlagenbewegungsdaten_AV!B:B,A2330,Anlagenbewegungsdaten_AV!C:C),3)</f>
        <v>0</v>
      </c>
      <c r="N2330" s="328">
        <f>IF(ISBLANK(L2330),ROUND(SUMIF(Anlagenbewegungsdaten_AV!B:B,A2330,Anlagenbewegungsdaten_AV!D:D),2),ROUND(M2330*L2330%,2))</f>
        <v>0</v>
      </c>
      <c r="O2330" s="328">
        <f>ROUND(N2330-SUMIF(Anlagenbewegungsdaten_AV!B:B,A2330,Anlagenbewegungsdaten_AV!D:D),3)</f>
        <v>0</v>
      </c>
    </row>
    <row r="2331" spans="1:15" ht="15" customHeight="1" x14ac:dyDescent="0.25">
      <c r="A2331" s="261" t="s">
        <v>2164</v>
      </c>
      <c r="B2331" s="171" t="s">
        <v>2108</v>
      </c>
      <c r="C2331" s="171" t="s">
        <v>4047</v>
      </c>
      <c r="D2331" s="172" t="s">
        <v>593</v>
      </c>
      <c r="E2331" s="171" t="s">
        <v>1563</v>
      </c>
      <c r="F2331" s="287">
        <v>20.67</v>
      </c>
      <c r="G2331" s="331">
        <f>ROUND(SUMIF(Anlagenbewegungsdaten!B:B,A2331,Anlagenbewegungsdaten!C:C),3)</f>
        <v>0</v>
      </c>
      <c r="H2331" s="332">
        <f>IF(ISBLANK(F2331),ROUND(SUMIF(Anlagenbewegungsdaten!B:B,A2331,Anlagenbewegungsdaten!D:D),2),ROUND(G2331*F2331%,2))</f>
        <v>0</v>
      </c>
      <c r="I2331" s="332">
        <f>ROUND((H2331-SUMIF(Anlagenbewegungsdaten!$B:$B,A2331,Anlagenbewegungsdaten!D:D)),3)</f>
        <v>0</v>
      </c>
      <c r="J2331" s="333" t="s">
        <v>5179</v>
      </c>
      <c r="K2331" s="333" t="s">
        <v>5193</v>
      </c>
      <c r="L2331" s="510">
        <v>16.54</v>
      </c>
      <c r="M2331" s="330">
        <f>ROUND(SUMIF(Anlagenbewegungsdaten_AV!B:B,A2331,Anlagenbewegungsdaten_AV!C:C),3)</f>
        <v>0</v>
      </c>
      <c r="N2331" s="328">
        <f>IF(ISBLANK(L2331),ROUND(SUMIF(Anlagenbewegungsdaten_AV!B:B,A2331,Anlagenbewegungsdaten_AV!D:D),2),ROUND(M2331*L2331%,2))</f>
        <v>0</v>
      </c>
      <c r="O2331" s="328">
        <f>ROUND(N2331-SUMIF(Anlagenbewegungsdaten_AV!B:B,A2331,Anlagenbewegungsdaten_AV!D:D),3)</f>
        <v>0</v>
      </c>
    </row>
    <row r="2332" spans="1:15" ht="15" customHeight="1" x14ac:dyDescent="0.25">
      <c r="A2332" s="261" t="s">
        <v>2958</v>
      </c>
      <c r="B2332" s="171" t="s">
        <v>2108</v>
      </c>
      <c r="C2332" s="171" t="s">
        <v>4047</v>
      </c>
      <c r="D2332" s="172" t="s">
        <v>2789</v>
      </c>
      <c r="E2332" s="172" t="s">
        <v>2576</v>
      </c>
      <c r="F2332" s="287">
        <v>20.64</v>
      </c>
      <c r="G2332" s="331">
        <f>ROUND(SUMIF(Anlagenbewegungsdaten!B:B,A2332,Anlagenbewegungsdaten!C:C),3)</f>
        <v>0</v>
      </c>
      <c r="H2332" s="332">
        <f>IF(ISBLANK(F2332),ROUND(SUMIF(Anlagenbewegungsdaten!B:B,A2332,Anlagenbewegungsdaten!D:D),2),ROUND(G2332*F2332%,2))</f>
        <v>0</v>
      </c>
      <c r="I2332" s="332">
        <f>ROUND((H2332-SUMIF(Anlagenbewegungsdaten!$B:$B,A2332,Anlagenbewegungsdaten!D:D)),3)</f>
        <v>0</v>
      </c>
      <c r="J2332" s="333" t="s">
        <v>5179</v>
      </c>
      <c r="K2332" s="333" t="s">
        <v>5193</v>
      </c>
      <c r="L2332" s="510">
        <v>16.510000000000002</v>
      </c>
      <c r="M2332" s="330">
        <f>ROUND(SUMIF(Anlagenbewegungsdaten_AV!B:B,A2332,Anlagenbewegungsdaten_AV!C:C),3)</f>
        <v>0</v>
      </c>
      <c r="N2332" s="328">
        <f>IF(ISBLANK(L2332),ROUND(SUMIF(Anlagenbewegungsdaten_AV!B:B,A2332,Anlagenbewegungsdaten_AV!D:D),2),ROUND(M2332*L2332%,2))</f>
        <v>0</v>
      </c>
      <c r="O2332" s="328">
        <f>ROUND(N2332-SUMIF(Anlagenbewegungsdaten_AV!B:B,A2332,Anlagenbewegungsdaten_AV!D:D),3)</f>
        <v>0</v>
      </c>
    </row>
    <row r="2333" spans="1:15" ht="15" customHeight="1" x14ac:dyDescent="0.25">
      <c r="A2333" s="261" t="s">
        <v>3702</v>
      </c>
      <c r="B2333" s="171" t="s">
        <v>2108</v>
      </c>
      <c r="C2333" s="171" t="s">
        <v>4047</v>
      </c>
      <c r="D2333" s="172" t="s">
        <v>3533</v>
      </c>
      <c r="E2333" s="172" t="s">
        <v>3320</v>
      </c>
      <c r="F2333" s="287">
        <v>20.61</v>
      </c>
      <c r="G2333" s="331">
        <f>ROUND(SUMIF(Anlagenbewegungsdaten!B:B,A2333,Anlagenbewegungsdaten!C:C),3)</f>
        <v>0</v>
      </c>
      <c r="H2333" s="332">
        <f>IF(ISBLANK(F2333),ROUND(SUMIF(Anlagenbewegungsdaten!B:B,A2333,Anlagenbewegungsdaten!D:D),2),ROUND(G2333*F2333%,2))</f>
        <v>0</v>
      </c>
      <c r="I2333" s="332">
        <f>ROUND((H2333-SUMIF(Anlagenbewegungsdaten!$B:$B,A2333,Anlagenbewegungsdaten!D:D)),3)</f>
        <v>0</v>
      </c>
      <c r="J2333" s="333" t="s">
        <v>5179</v>
      </c>
      <c r="K2333" s="333" t="s">
        <v>5193</v>
      </c>
      <c r="L2333" s="510">
        <v>16.489999999999998</v>
      </c>
      <c r="M2333" s="330">
        <f>ROUND(SUMIF(Anlagenbewegungsdaten_AV!B:B,A2333,Anlagenbewegungsdaten_AV!C:C),3)</f>
        <v>0</v>
      </c>
      <c r="N2333" s="328">
        <f>IF(ISBLANK(L2333),ROUND(SUMIF(Anlagenbewegungsdaten_AV!B:B,A2333,Anlagenbewegungsdaten_AV!D:D),2),ROUND(M2333*L2333%,2))</f>
        <v>0</v>
      </c>
      <c r="O2333" s="328">
        <f>ROUND(N2333-SUMIF(Anlagenbewegungsdaten_AV!B:B,A2333,Anlagenbewegungsdaten_AV!D:D),3)</f>
        <v>0</v>
      </c>
    </row>
    <row r="2334" spans="1:15" ht="15" customHeight="1" x14ac:dyDescent="0.25">
      <c r="A2334" s="273" t="s">
        <v>4478</v>
      </c>
      <c r="B2334" s="192" t="s">
        <v>2108</v>
      </c>
      <c r="C2334" s="192" t="s">
        <v>4047</v>
      </c>
      <c r="D2334" s="191" t="s">
        <v>4308</v>
      </c>
      <c r="E2334" s="191" t="s">
        <v>4093</v>
      </c>
      <c r="F2334" s="288">
        <v>20.58</v>
      </c>
      <c r="G2334" s="331">
        <f>ROUND(SUMIF(Anlagenbewegungsdaten!B:B,A2334,Anlagenbewegungsdaten!C:C),3)</f>
        <v>0</v>
      </c>
      <c r="H2334" s="332">
        <f>IF(ISBLANK(F2334),ROUND(SUMIF(Anlagenbewegungsdaten!B:B,A2334,Anlagenbewegungsdaten!D:D),2),ROUND(G2334*F2334%,2))</f>
        <v>0</v>
      </c>
      <c r="I2334" s="332">
        <f>ROUND((H2334-SUMIF(Anlagenbewegungsdaten!$B:$B,A2334,Anlagenbewegungsdaten!D:D)),3)</f>
        <v>0</v>
      </c>
      <c r="J2334" s="333" t="s">
        <v>5179</v>
      </c>
      <c r="K2334" s="333" t="s">
        <v>5193</v>
      </c>
      <c r="L2334" s="510">
        <v>16.46</v>
      </c>
      <c r="M2334" s="330">
        <f>ROUND(SUMIF(Anlagenbewegungsdaten_AV!B:B,A2334,Anlagenbewegungsdaten_AV!C:C),3)</f>
        <v>0</v>
      </c>
      <c r="N2334" s="328">
        <f>IF(ISBLANK(L2334),ROUND(SUMIF(Anlagenbewegungsdaten_AV!B:B,A2334,Anlagenbewegungsdaten_AV!D:D),2),ROUND(M2334*L2334%,2))</f>
        <v>0</v>
      </c>
      <c r="O2334" s="328">
        <f>ROUND(N2334-SUMIF(Anlagenbewegungsdaten_AV!B:B,A2334,Anlagenbewegungsdaten_AV!D:D),3)</f>
        <v>0</v>
      </c>
    </row>
    <row r="2335" spans="1:15" ht="15" customHeight="1" x14ac:dyDescent="0.25">
      <c r="A2335" s="261" t="s">
        <v>2165</v>
      </c>
      <c r="B2335" s="171" t="s">
        <v>2108</v>
      </c>
      <c r="C2335" s="171" t="s">
        <v>4047</v>
      </c>
      <c r="D2335" s="172" t="s">
        <v>18</v>
      </c>
      <c r="E2335" s="171" t="s">
        <v>2483</v>
      </c>
      <c r="F2335" s="287">
        <v>18.670000000000002</v>
      </c>
      <c r="G2335" s="331">
        <f>ROUND(SUMIF(Anlagenbewegungsdaten!B:B,A2335,Anlagenbewegungsdaten!C:C),3)</f>
        <v>0</v>
      </c>
      <c r="H2335" s="332">
        <f>IF(ISBLANK(F2335),ROUND(SUMIF(Anlagenbewegungsdaten!B:B,A2335,Anlagenbewegungsdaten!D:D),2),ROUND(G2335*F2335%,2))</f>
        <v>0</v>
      </c>
      <c r="I2335" s="332">
        <f>ROUND((H2335-SUMIF(Anlagenbewegungsdaten!$B:$B,A2335,Anlagenbewegungsdaten!D:D)),3)</f>
        <v>0</v>
      </c>
      <c r="J2335" s="333" t="s">
        <v>5179</v>
      </c>
      <c r="K2335" s="333" t="s">
        <v>5193</v>
      </c>
      <c r="L2335" s="510">
        <v>14.94</v>
      </c>
      <c r="M2335" s="330">
        <f>ROUND(SUMIF(Anlagenbewegungsdaten_AV!B:B,A2335,Anlagenbewegungsdaten_AV!C:C),3)</f>
        <v>0</v>
      </c>
      <c r="N2335" s="328">
        <f>IF(ISBLANK(L2335),ROUND(SUMIF(Anlagenbewegungsdaten_AV!B:B,A2335,Anlagenbewegungsdaten_AV!D:D),2),ROUND(M2335*L2335%,2))</f>
        <v>0</v>
      </c>
      <c r="O2335" s="328">
        <f>ROUND(N2335-SUMIF(Anlagenbewegungsdaten_AV!B:B,A2335,Anlagenbewegungsdaten_AV!D:D),3)</f>
        <v>0</v>
      </c>
    </row>
    <row r="2336" spans="1:15" ht="15" customHeight="1" x14ac:dyDescent="0.25">
      <c r="A2336" s="261" t="s">
        <v>2166</v>
      </c>
      <c r="B2336" s="171" t="s">
        <v>2108</v>
      </c>
      <c r="C2336" s="171" t="s">
        <v>4047</v>
      </c>
      <c r="D2336" s="172" t="s">
        <v>20</v>
      </c>
      <c r="E2336" s="171" t="s">
        <v>2486</v>
      </c>
      <c r="F2336" s="287">
        <v>20.67</v>
      </c>
      <c r="G2336" s="331">
        <f>ROUND(SUMIF(Anlagenbewegungsdaten!B:B,A2336,Anlagenbewegungsdaten!C:C),3)</f>
        <v>0</v>
      </c>
      <c r="H2336" s="332">
        <f>IF(ISBLANK(F2336),ROUND(SUMIF(Anlagenbewegungsdaten!B:B,A2336,Anlagenbewegungsdaten!D:D),2),ROUND(G2336*F2336%,2))</f>
        <v>0</v>
      </c>
      <c r="I2336" s="332">
        <f>ROUND((H2336-SUMIF(Anlagenbewegungsdaten!$B:$B,A2336,Anlagenbewegungsdaten!D:D)),3)</f>
        <v>0</v>
      </c>
      <c r="J2336" s="333" t="s">
        <v>5179</v>
      </c>
      <c r="K2336" s="333" t="s">
        <v>5193</v>
      </c>
      <c r="L2336" s="510">
        <v>16.54</v>
      </c>
      <c r="M2336" s="330">
        <f>ROUND(SUMIF(Anlagenbewegungsdaten_AV!B:B,A2336,Anlagenbewegungsdaten_AV!C:C),3)</f>
        <v>0</v>
      </c>
      <c r="N2336" s="328">
        <f>IF(ISBLANK(L2336),ROUND(SUMIF(Anlagenbewegungsdaten_AV!B:B,A2336,Anlagenbewegungsdaten_AV!D:D),2),ROUND(M2336*L2336%,2))</f>
        <v>0</v>
      </c>
      <c r="O2336" s="328">
        <f>ROUND(N2336-SUMIF(Anlagenbewegungsdaten_AV!B:B,A2336,Anlagenbewegungsdaten_AV!D:D),3)</f>
        <v>0</v>
      </c>
    </row>
    <row r="2337" spans="1:15" ht="15" customHeight="1" x14ac:dyDescent="0.25">
      <c r="A2337" s="261" t="s">
        <v>2167</v>
      </c>
      <c r="B2337" s="171" t="s">
        <v>2108</v>
      </c>
      <c r="C2337" s="172" t="s">
        <v>4047</v>
      </c>
      <c r="D2337" s="172" t="s">
        <v>22</v>
      </c>
      <c r="E2337" s="172" t="s">
        <v>1560</v>
      </c>
      <c r="F2337" s="287">
        <v>21.67</v>
      </c>
      <c r="G2337" s="331">
        <f>ROUND(SUMIF(Anlagenbewegungsdaten!B:B,A2337,Anlagenbewegungsdaten!C:C),3)</f>
        <v>0</v>
      </c>
      <c r="H2337" s="332">
        <f>IF(ISBLANK(F2337),ROUND(SUMIF(Anlagenbewegungsdaten!B:B,A2337,Anlagenbewegungsdaten!D:D),2),ROUND(G2337*F2337%,2))</f>
        <v>0</v>
      </c>
      <c r="I2337" s="332">
        <f>ROUND((H2337-SUMIF(Anlagenbewegungsdaten!$B:$B,A2337,Anlagenbewegungsdaten!D:D)),3)</f>
        <v>0</v>
      </c>
      <c r="J2337" s="333" t="s">
        <v>5179</v>
      </c>
      <c r="K2337" s="333" t="s">
        <v>5193</v>
      </c>
      <c r="L2337" s="510">
        <v>17.34</v>
      </c>
      <c r="M2337" s="330">
        <f>ROUND(SUMIF(Anlagenbewegungsdaten_AV!B:B,A2337,Anlagenbewegungsdaten_AV!C:C),3)</f>
        <v>0</v>
      </c>
      <c r="N2337" s="328">
        <f>IF(ISBLANK(L2337),ROUND(SUMIF(Anlagenbewegungsdaten_AV!B:B,A2337,Anlagenbewegungsdaten_AV!D:D),2),ROUND(M2337*L2337%,2))</f>
        <v>0</v>
      </c>
      <c r="O2337" s="328">
        <f>ROUND(N2337-SUMIF(Anlagenbewegungsdaten_AV!B:B,A2337,Anlagenbewegungsdaten_AV!D:D),3)</f>
        <v>0</v>
      </c>
    </row>
    <row r="2338" spans="1:15" ht="15" customHeight="1" x14ac:dyDescent="0.25">
      <c r="A2338" s="261" t="s">
        <v>2168</v>
      </c>
      <c r="B2338" s="171" t="s">
        <v>2108</v>
      </c>
      <c r="C2338" s="171" t="s">
        <v>4047</v>
      </c>
      <c r="D2338" s="172" t="s">
        <v>24</v>
      </c>
      <c r="E2338" s="171" t="s">
        <v>1563</v>
      </c>
      <c r="F2338" s="287">
        <v>21.67</v>
      </c>
      <c r="G2338" s="331">
        <f>ROUND(SUMIF(Anlagenbewegungsdaten!B:B,A2338,Anlagenbewegungsdaten!C:C),3)</f>
        <v>0</v>
      </c>
      <c r="H2338" s="332">
        <f>IF(ISBLANK(F2338),ROUND(SUMIF(Anlagenbewegungsdaten!B:B,A2338,Anlagenbewegungsdaten!D:D),2),ROUND(G2338*F2338%,2))</f>
        <v>0</v>
      </c>
      <c r="I2338" s="332">
        <f>ROUND((H2338-SUMIF(Anlagenbewegungsdaten!$B:$B,A2338,Anlagenbewegungsdaten!D:D)),3)</f>
        <v>0</v>
      </c>
      <c r="J2338" s="333" t="s">
        <v>5179</v>
      </c>
      <c r="K2338" s="333" t="s">
        <v>5193</v>
      </c>
      <c r="L2338" s="510">
        <v>17.34</v>
      </c>
      <c r="M2338" s="330">
        <f>ROUND(SUMIF(Anlagenbewegungsdaten_AV!B:B,A2338,Anlagenbewegungsdaten_AV!C:C),3)</f>
        <v>0</v>
      </c>
      <c r="N2338" s="328">
        <f>IF(ISBLANK(L2338),ROUND(SUMIF(Anlagenbewegungsdaten_AV!B:B,A2338,Anlagenbewegungsdaten_AV!D:D),2),ROUND(M2338*L2338%,2))</f>
        <v>0</v>
      </c>
      <c r="O2338" s="328">
        <f>ROUND(N2338-SUMIF(Anlagenbewegungsdaten_AV!B:B,A2338,Anlagenbewegungsdaten_AV!D:D),3)</f>
        <v>0</v>
      </c>
    </row>
    <row r="2339" spans="1:15" ht="15" customHeight="1" x14ac:dyDescent="0.25">
      <c r="A2339" s="261" t="s">
        <v>2959</v>
      </c>
      <c r="B2339" s="171" t="s">
        <v>2108</v>
      </c>
      <c r="C2339" s="171" t="s">
        <v>4047</v>
      </c>
      <c r="D2339" s="172" t="s">
        <v>2698</v>
      </c>
      <c r="E2339" s="172" t="s">
        <v>2576</v>
      </c>
      <c r="F2339" s="287">
        <v>21.64</v>
      </c>
      <c r="G2339" s="331">
        <f>ROUND(SUMIF(Anlagenbewegungsdaten!B:B,A2339,Anlagenbewegungsdaten!C:C),3)</f>
        <v>0</v>
      </c>
      <c r="H2339" s="332">
        <f>IF(ISBLANK(F2339),ROUND(SUMIF(Anlagenbewegungsdaten!B:B,A2339,Anlagenbewegungsdaten!D:D),2),ROUND(G2339*F2339%,2))</f>
        <v>0</v>
      </c>
      <c r="I2339" s="332">
        <f>ROUND((H2339-SUMIF(Anlagenbewegungsdaten!$B:$B,A2339,Anlagenbewegungsdaten!D:D)),3)</f>
        <v>0</v>
      </c>
      <c r="J2339" s="333" t="s">
        <v>5179</v>
      </c>
      <c r="K2339" s="333" t="s">
        <v>5193</v>
      </c>
      <c r="L2339" s="510">
        <v>17.309999999999999</v>
      </c>
      <c r="M2339" s="330">
        <f>ROUND(SUMIF(Anlagenbewegungsdaten_AV!B:B,A2339,Anlagenbewegungsdaten_AV!C:C),3)</f>
        <v>0</v>
      </c>
      <c r="N2339" s="328">
        <f>IF(ISBLANK(L2339),ROUND(SUMIF(Anlagenbewegungsdaten_AV!B:B,A2339,Anlagenbewegungsdaten_AV!D:D),2),ROUND(M2339*L2339%,2))</f>
        <v>0</v>
      </c>
      <c r="O2339" s="328">
        <f>ROUND(N2339-SUMIF(Anlagenbewegungsdaten_AV!B:B,A2339,Anlagenbewegungsdaten_AV!D:D),3)</f>
        <v>0</v>
      </c>
    </row>
    <row r="2340" spans="1:15" ht="15" customHeight="1" x14ac:dyDescent="0.25">
      <c r="A2340" s="261" t="s">
        <v>3703</v>
      </c>
      <c r="B2340" s="171" t="s">
        <v>2108</v>
      </c>
      <c r="C2340" s="171" t="s">
        <v>4047</v>
      </c>
      <c r="D2340" s="172" t="s">
        <v>3442</v>
      </c>
      <c r="E2340" s="172" t="s">
        <v>3320</v>
      </c>
      <c r="F2340" s="287">
        <v>21.61</v>
      </c>
      <c r="G2340" s="331">
        <f>ROUND(SUMIF(Anlagenbewegungsdaten!B:B,A2340,Anlagenbewegungsdaten!C:C),3)</f>
        <v>0</v>
      </c>
      <c r="H2340" s="332">
        <f>IF(ISBLANK(F2340),ROUND(SUMIF(Anlagenbewegungsdaten!B:B,A2340,Anlagenbewegungsdaten!D:D),2),ROUND(G2340*F2340%,2))</f>
        <v>0</v>
      </c>
      <c r="I2340" s="332">
        <f>ROUND((H2340-SUMIF(Anlagenbewegungsdaten!$B:$B,A2340,Anlagenbewegungsdaten!D:D)),3)</f>
        <v>0</v>
      </c>
      <c r="J2340" s="333" t="s">
        <v>5179</v>
      </c>
      <c r="K2340" s="333" t="s">
        <v>5193</v>
      </c>
      <c r="L2340" s="510">
        <v>17.29</v>
      </c>
      <c r="M2340" s="330">
        <f>ROUND(SUMIF(Anlagenbewegungsdaten_AV!B:B,A2340,Anlagenbewegungsdaten_AV!C:C),3)</f>
        <v>0</v>
      </c>
      <c r="N2340" s="328">
        <f>IF(ISBLANK(L2340),ROUND(SUMIF(Anlagenbewegungsdaten_AV!B:B,A2340,Anlagenbewegungsdaten_AV!D:D),2),ROUND(M2340*L2340%,2))</f>
        <v>0</v>
      </c>
      <c r="O2340" s="328">
        <f>ROUND(N2340-SUMIF(Anlagenbewegungsdaten_AV!B:B,A2340,Anlagenbewegungsdaten_AV!D:D),3)</f>
        <v>0</v>
      </c>
    </row>
    <row r="2341" spans="1:15" ht="15" customHeight="1" x14ac:dyDescent="0.25">
      <c r="A2341" s="273" t="s">
        <v>4479</v>
      </c>
      <c r="B2341" s="192" t="s">
        <v>2108</v>
      </c>
      <c r="C2341" s="192" t="s">
        <v>4047</v>
      </c>
      <c r="D2341" s="191" t="s">
        <v>4216</v>
      </c>
      <c r="E2341" s="191" t="s">
        <v>4093</v>
      </c>
      <c r="F2341" s="288">
        <v>21.58</v>
      </c>
      <c r="G2341" s="331">
        <f>ROUND(SUMIF(Anlagenbewegungsdaten!B:B,A2341,Anlagenbewegungsdaten!C:C),3)</f>
        <v>0</v>
      </c>
      <c r="H2341" s="332">
        <f>IF(ISBLANK(F2341),ROUND(SUMIF(Anlagenbewegungsdaten!B:B,A2341,Anlagenbewegungsdaten!D:D),2),ROUND(G2341*F2341%,2))</f>
        <v>0</v>
      </c>
      <c r="I2341" s="332">
        <f>ROUND((H2341-SUMIF(Anlagenbewegungsdaten!$B:$B,A2341,Anlagenbewegungsdaten!D:D)),3)</f>
        <v>0</v>
      </c>
      <c r="J2341" s="333" t="s">
        <v>5179</v>
      </c>
      <c r="K2341" s="333" t="s">
        <v>5193</v>
      </c>
      <c r="L2341" s="510">
        <v>17.260000000000002</v>
      </c>
      <c r="M2341" s="330">
        <f>ROUND(SUMIF(Anlagenbewegungsdaten_AV!B:B,A2341,Anlagenbewegungsdaten_AV!C:C),3)</f>
        <v>0</v>
      </c>
      <c r="N2341" s="328">
        <f>IF(ISBLANK(L2341),ROUND(SUMIF(Anlagenbewegungsdaten_AV!B:B,A2341,Anlagenbewegungsdaten_AV!D:D),2),ROUND(M2341*L2341%,2))</f>
        <v>0</v>
      </c>
      <c r="O2341" s="328">
        <f>ROUND(N2341-SUMIF(Anlagenbewegungsdaten_AV!B:B,A2341,Anlagenbewegungsdaten_AV!D:D),3)</f>
        <v>0</v>
      </c>
    </row>
    <row r="2342" spans="1:15" ht="15" customHeight="1" x14ac:dyDescent="0.25">
      <c r="A2342" s="261" t="s">
        <v>2169</v>
      </c>
      <c r="B2342" s="172" t="s">
        <v>2108</v>
      </c>
      <c r="C2342" s="172" t="s">
        <v>4047</v>
      </c>
      <c r="D2342" s="172" t="s">
        <v>1583</v>
      </c>
      <c r="E2342" s="172" t="s">
        <v>2483</v>
      </c>
      <c r="F2342" s="287">
        <v>18.670000000000002</v>
      </c>
      <c r="G2342" s="331">
        <f>ROUND(SUMIF(Anlagenbewegungsdaten!B:B,A2342,Anlagenbewegungsdaten!C:C),3)</f>
        <v>0</v>
      </c>
      <c r="H2342" s="332">
        <f>IF(ISBLANK(F2342),ROUND(SUMIF(Anlagenbewegungsdaten!B:B,A2342,Anlagenbewegungsdaten!D:D),2),ROUND(G2342*F2342%,2))</f>
        <v>0</v>
      </c>
      <c r="I2342" s="332">
        <f>ROUND((H2342-SUMIF(Anlagenbewegungsdaten!$B:$B,A2342,Anlagenbewegungsdaten!D:D)),3)</f>
        <v>0</v>
      </c>
      <c r="J2342" s="333" t="s">
        <v>5179</v>
      </c>
      <c r="K2342" s="333" t="s">
        <v>5193</v>
      </c>
      <c r="L2342" s="510">
        <v>14.94</v>
      </c>
      <c r="M2342" s="330">
        <f>ROUND(SUMIF(Anlagenbewegungsdaten_AV!B:B,A2342,Anlagenbewegungsdaten_AV!C:C),3)</f>
        <v>0</v>
      </c>
      <c r="N2342" s="328">
        <f>IF(ISBLANK(L2342),ROUND(SUMIF(Anlagenbewegungsdaten_AV!B:B,A2342,Anlagenbewegungsdaten_AV!D:D),2),ROUND(M2342*L2342%,2))</f>
        <v>0</v>
      </c>
      <c r="O2342" s="328">
        <f>ROUND(N2342-SUMIF(Anlagenbewegungsdaten_AV!B:B,A2342,Anlagenbewegungsdaten_AV!D:D),3)</f>
        <v>0</v>
      </c>
    </row>
    <row r="2343" spans="1:15" ht="15" customHeight="1" x14ac:dyDescent="0.25">
      <c r="A2343" s="261" t="s">
        <v>2170</v>
      </c>
      <c r="B2343" s="172" t="s">
        <v>2108</v>
      </c>
      <c r="C2343" s="172" t="s">
        <v>4047</v>
      </c>
      <c r="D2343" s="172" t="s">
        <v>27</v>
      </c>
      <c r="E2343" s="172" t="s">
        <v>2486</v>
      </c>
      <c r="F2343" s="287">
        <v>20.67</v>
      </c>
      <c r="G2343" s="331">
        <f>ROUND(SUMIF(Anlagenbewegungsdaten!B:B,A2343,Anlagenbewegungsdaten!C:C),3)</f>
        <v>0</v>
      </c>
      <c r="H2343" s="332">
        <f>IF(ISBLANK(F2343),ROUND(SUMIF(Anlagenbewegungsdaten!B:B,A2343,Anlagenbewegungsdaten!D:D),2),ROUND(G2343*F2343%,2))</f>
        <v>0</v>
      </c>
      <c r="I2343" s="332">
        <f>ROUND((H2343-SUMIF(Anlagenbewegungsdaten!$B:$B,A2343,Anlagenbewegungsdaten!D:D)),3)</f>
        <v>0</v>
      </c>
      <c r="J2343" s="333" t="s">
        <v>5179</v>
      </c>
      <c r="K2343" s="333" t="s">
        <v>5193</v>
      </c>
      <c r="L2343" s="510">
        <v>16.54</v>
      </c>
      <c r="M2343" s="330">
        <f>ROUND(SUMIF(Anlagenbewegungsdaten_AV!B:B,A2343,Anlagenbewegungsdaten_AV!C:C),3)</f>
        <v>0</v>
      </c>
      <c r="N2343" s="328">
        <f>IF(ISBLANK(L2343),ROUND(SUMIF(Anlagenbewegungsdaten_AV!B:B,A2343,Anlagenbewegungsdaten_AV!D:D),2),ROUND(M2343*L2343%,2))</f>
        <v>0</v>
      </c>
      <c r="O2343" s="328">
        <f>ROUND(N2343-SUMIF(Anlagenbewegungsdaten_AV!B:B,A2343,Anlagenbewegungsdaten_AV!D:D),3)</f>
        <v>0</v>
      </c>
    </row>
    <row r="2344" spans="1:15" ht="15" customHeight="1" x14ac:dyDescent="0.25">
      <c r="A2344" s="261" t="s">
        <v>2171</v>
      </c>
      <c r="B2344" s="172" t="s">
        <v>2108</v>
      </c>
      <c r="C2344" s="172" t="s">
        <v>4047</v>
      </c>
      <c r="D2344" s="172" t="s">
        <v>1585</v>
      </c>
      <c r="E2344" s="172" t="s">
        <v>1560</v>
      </c>
      <c r="F2344" s="287">
        <v>21.67</v>
      </c>
      <c r="G2344" s="331">
        <f>ROUND(SUMIF(Anlagenbewegungsdaten!B:B,A2344,Anlagenbewegungsdaten!C:C),3)</f>
        <v>0</v>
      </c>
      <c r="H2344" s="332">
        <f>IF(ISBLANK(F2344),ROUND(SUMIF(Anlagenbewegungsdaten!B:B,A2344,Anlagenbewegungsdaten!D:D),2),ROUND(G2344*F2344%,2))</f>
        <v>0</v>
      </c>
      <c r="I2344" s="332">
        <f>ROUND((H2344-SUMIF(Anlagenbewegungsdaten!$B:$B,A2344,Anlagenbewegungsdaten!D:D)),3)</f>
        <v>0</v>
      </c>
      <c r="J2344" s="333" t="s">
        <v>5179</v>
      </c>
      <c r="K2344" s="333" t="s">
        <v>5193</v>
      </c>
      <c r="L2344" s="510">
        <v>17.34</v>
      </c>
      <c r="M2344" s="330">
        <f>ROUND(SUMIF(Anlagenbewegungsdaten_AV!B:B,A2344,Anlagenbewegungsdaten_AV!C:C),3)</f>
        <v>0</v>
      </c>
      <c r="N2344" s="328">
        <f>IF(ISBLANK(L2344),ROUND(SUMIF(Anlagenbewegungsdaten_AV!B:B,A2344,Anlagenbewegungsdaten_AV!D:D),2),ROUND(M2344*L2344%,2))</f>
        <v>0</v>
      </c>
      <c r="O2344" s="328">
        <f>ROUND(N2344-SUMIF(Anlagenbewegungsdaten_AV!B:B,A2344,Anlagenbewegungsdaten_AV!D:D),3)</f>
        <v>0</v>
      </c>
    </row>
    <row r="2345" spans="1:15" ht="15" customHeight="1" x14ac:dyDescent="0.25">
      <c r="A2345" s="261" t="s">
        <v>2172</v>
      </c>
      <c r="B2345" s="172" t="s">
        <v>2108</v>
      </c>
      <c r="C2345" s="172" t="s">
        <v>4047</v>
      </c>
      <c r="D2345" s="172" t="s">
        <v>1587</v>
      </c>
      <c r="E2345" s="172" t="s">
        <v>1563</v>
      </c>
      <c r="F2345" s="287">
        <v>21.67</v>
      </c>
      <c r="G2345" s="331">
        <f>ROUND(SUMIF(Anlagenbewegungsdaten!B:B,A2345,Anlagenbewegungsdaten!C:C),3)</f>
        <v>0</v>
      </c>
      <c r="H2345" s="332">
        <f>IF(ISBLANK(F2345),ROUND(SUMIF(Anlagenbewegungsdaten!B:B,A2345,Anlagenbewegungsdaten!D:D),2),ROUND(G2345*F2345%,2))</f>
        <v>0</v>
      </c>
      <c r="I2345" s="332">
        <f>ROUND((H2345-SUMIF(Anlagenbewegungsdaten!$B:$B,A2345,Anlagenbewegungsdaten!D:D)),3)</f>
        <v>0</v>
      </c>
      <c r="J2345" s="333" t="s">
        <v>5179</v>
      </c>
      <c r="K2345" s="333" t="s">
        <v>5193</v>
      </c>
      <c r="L2345" s="510">
        <v>17.34</v>
      </c>
      <c r="M2345" s="330">
        <f>ROUND(SUMIF(Anlagenbewegungsdaten_AV!B:B,A2345,Anlagenbewegungsdaten_AV!C:C),3)</f>
        <v>0</v>
      </c>
      <c r="N2345" s="328">
        <f>IF(ISBLANK(L2345),ROUND(SUMIF(Anlagenbewegungsdaten_AV!B:B,A2345,Anlagenbewegungsdaten_AV!D:D),2),ROUND(M2345*L2345%,2))</f>
        <v>0</v>
      </c>
      <c r="O2345" s="328">
        <f>ROUND(N2345-SUMIF(Anlagenbewegungsdaten_AV!B:B,A2345,Anlagenbewegungsdaten_AV!D:D),3)</f>
        <v>0</v>
      </c>
    </row>
    <row r="2346" spans="1:15" ht="15" customHeight="1" x14ac:dyDescent="0.25">
      <c r="A2346" s="261" t="s">
        <v>2960</v>
      </c>
      <c r="B2346" s="172" t="s">
        <v>2108</v>
      </c>
      <c r="C2346" s="172" t="s">
        <v>4047</v>
      </c>
      <c r="D2346" s="172" t="s">
        <v>2584</v>
      </c>
      <c r="E2346" s="172" t="s">
        <v>2576</v>
      </c>
      <c r="F2346" s="287">
        <v>21.64</v>
      </c>
      <c r="G2346" s="331">
        <f>ROUND(SUMIF(Anlagenbewegungsdaten!B:B,A2346,Anlagenbewegungsdaten!C:C),3)</f>
        <v>0</v>
      </c>
      <c r="H2346" s="332">
        <f>IF(ISBLANK(F2346),ROUND(SUMIF(Anlagenbewegungsdaten!B:B,A2346,Anlagenbewegungsdaten!D:D),2),ROUND(G2346*F2346%,2))</f>
        <v>0</v>
      </c>
      <c r="I2346" s="332">
        <f>ROUND((H2346-SUMIF(Anlagenbewegungsdaten!$B:$B,A2346,Anlagenbewegungsdaten!D:D)),3)</f>
        <v>0</v>
      </c>
      <c r="J2346" s="333" t="s">
        <v>5179</v>
      </c>
      <c r="K2346" s="333" t="s">
        <v>5193</v>
      </c>
      <c r="L2346" s="510">
        <v>17.309999999999999</v>
      </c>
      <c r="M2346" s="330">
        <f>ROUND(SUMIF(Anlagenbewegungsdaten_AV!B:B,A2346,Anlagenbewegungsdaten_AV!C:C),3)</f>
        <v>0</v>
      </c>
      <c r="N2346" s="328">
        <f>IF(ISBLANK(L2346),ROUND(SUMIF(Anlagenbewegungsdaten_AV!B:B,A2346,Anlagenbewegungsdaten_AV!D:D),2),ROUND(M2346*L2346%,2))</f>
        <v>0</v>
      </c>
      <c r="O2346" s="328">
        <f>ROUND(N2346-SUMIF(Anlagenbewegungsdaten_AV!B:B,A2346,Anlagenbewegungsdaten_AV!D:D),3)</f>
        <v>0</v>
      </c>
    </row>
    <row r="2347" spans="1:15" ht="15" customHeight="1" x14ac:dyDescent="0.25">
      <c r="A2347" s="263" t="s">
        <v>3704</v>
      </c>
      <c r="B2347" s="172" t="s">
        <v>2108</v>
      </c>
      <c r="C2347" s="172" t="s">
        <v>4047</v>
      </c>
      <c r="D2347" s="172" t="s">
        <v>3328</v>
      </c>
      <c r="E2347" s="172" t="s">
        <v>3320</v>
      </c>
      <c r="F2347" s="287">
        <v>21.61</v>
      </c>
      <c r="G2347" s="331">
        <f>ROUND(SUMIF(Anlagenbewegungsdaten!B:B,A2347,Anlagenbewegungsdaten!C:C),3)</f>
        <v>0</v>
      </c>
      <c r="H2347" s="332">
        <f>IF(ISBLANK(F2347),ROUND(SUMIF(Anlagenbewegungsdaten!B:B,A2347,Anlagenbewegungsdaten!D:D),2),ROUND(G2347*F2347%,2))</f>
        <v>0</v>
      </c>
      <c r="I2347" s="332">
        <f>ROUND((H2347-SUMIF(Anlagenbewegungsdaten!$B:$B,A2347,Anlagenbewegungsdaten!D:D)),3)</f>
        <v>0</v>
      </c>
      <c r="J2347" s="333" t="s">
        <v>5179</v>
      </c>
      <c r="K2347" s="333" t="s">
        <v>5193</v>
      </c>
      <c r="L2347" s="510">
        <v>17.29</v>
      </c>
      <c r="M2347" s="330">
        <f>ROUND(SUMIF(Anlagenbewegungsdaten_AV!B:B,A2347,Anlagenbewegungsdaten_AV!C:C),3)</f>
        <v>0</v>
      </c>
      <c r="N2347" s="328">
        <f>IF(ISBLANK(L2347),ROUND(SUMIF(Anlagenbewegungsdaten_AV!B:B,A2347,Anlagenbewegungsdaten_AV!D:D),2),ROUND(M2347*L2347%,2))</f>
        <v>0</v>
      </c>
      <c r="O2347" s="328">
        <f>ROUND(N2347-SUMIF(Anlagenbewegungsdaten_AV!B:B,A2347,Anlagenbewegungsdaten_AV!D:D),3)</f>
        <v>0</v>
      </c>
    </row>
    <row r="2348" spans="1:15" ht="15" customHeight="1" x14ac:dyDescent="0.25">
      <c r="A2348" s="274" t="s">
        <v>4480</v>
      </c>
      <c r="B2348" s="191" t="s">
        <v>2108</v>
      </c>
      <c r="C2348" s="191" t="s">
        <v>4047</v>
      </c>
      <c r="D2348" s="191" t="s">
        <v>4101</v>
      </c>
      <c r="E2348" s="191" t="s">
        <v>4093</v>
      </c>
      <c r="F2348" s="288">
        <v>21.58</v>
      </c>
      <c r="G2348" s="331">
        <f>ROUND(SUMIF(Anlagenbewegungsdaten!B:B,A2348,Anlagenbewegungsdaten!C:C),3)</f>
        <v>0</v>
      </c>
      <c r="H2348" s="332">
        <f>IF(ISBLANK(F2348),ROUND(SUMIF(Anlagenbewegungsdaten!B:B,A2348,Anlagenbewegungsdaten!D:D),2),ROUND(G2348*F2348%,2))</f>
        <v>0</v>
      </c>
      <c r="I2348" s="332">
        <f>ROUND((H2348-SUMIF(Anlagenbewegungsdaten!$B:$B,A2348,Anlagenbewegungsdaten!D:D)),3)</f>
        <v>0</v>
      </c>
      <c r="J2348" s="333" t="s">
        <v>5179</v>
      </c>
      <c r="K2348" s="333" t="s">
        <v>5193</v>
      </c>
      <c r="L2348" s="510">
        <v>17.260000000000002</v>
      </c>
      <c r="M2348" s="330">
        <f>ROUND(SUMIF(Anlagenbewegungsdaten_AV!B:B,A2348,Anlagenbewegungsdaten_AV!C:C),3)</f>
        <v>0</v>
      </c>
      <c r="N2348" s="328">
        <f>IF(ISBLANK(L2348),ROUND(SUMIF(Anlagenbewegungsdaten_AV!B:B,A2348,Anlagenbewegungsdaten_AV!D:D),2),ROUND(M2348*L2348%,2))</f>
        <v>0</v>
      </c>
      <c r="O2348" s="328">
        <f>ROUND(N2348-SUMIF(Anlagenbewegungsdaten_AV!B:B,A2348,Anlagenbewegungsdaten_AV!D:D),3)</f>
        <v>0</v>
      </c>
    </row>
    <row r="2349" spans="1:15" ht="15" customHeight="1" x14ac:dyDescent="0.25">
      <c r="A2349" s="263" t="s">
        <v>2173</v>
      </c>
      <c r="B2349" s="172" t="s">
        <v>2108</v>
      </c>
      <c r="C2349" s="172" t="s">
        <v>4047</v>
      </c>
      <c r="D2349" s="172" t="s">
        <v>1764</v>
      </c>
      <c r="E2349" s="172" t="s">
        <v>2483</v>
      </c>
      <c r="F2349" s="287">
        <v>19.670000000000002</v>
      </c>
      <c r="G2349" s="331">
        <f>ROUND(SUMIF(Anlagenbewegungsdaten!B:B,A2349,Anlagenbewegungsdaten!C:C),3)</f>
        <v>0</v>
      </c>
      <c r="H2349" s="332">
        <f>IF(ISBLANK(F2349),ROUND(SUMIF(Anlagenbewegungsdaten!B:B,A2349,Anlagenbewegungsdaten!D:D),2),ROUND(G2349*F2349%,2))</f>
        <v>0</v>
      </c>
      <c r="I2349" s="332">
        <f>ROUND((H2349-SUMIF(Anlagenbewegungsdaten!$B:$B,A2349,Anlagenbewegungsdaten!D:D)),3)</f>
        <v>0</v>
      </c>
      <c r="J2349" s="333" t="s">
        <v>5179</v>
      </c>
      <c r="K2349" s="333" t="s">
        <v>5193</v>
      </c>
      <c r="L2349" s="510">
        <v>15.74</v>
      </c>
      <c r="M2349" s="330">
        <f>ROUND(SUMIF(Anlagenbewegungsdaten_AV!B:B,A2349,Anlagenbewegungsdaten_AV!C:C),3)</f>
        <v>0</v>
      </c>
      <c r="N2349" s="328">
        <f>IF(ISBLANK(L2349),ROUND(SUMIF(Anlagenbewegungsdaten_AV!B:B,A2349,Anlagenbewegungsdaten_AV!D:D),2),ROUND(M2349*L2349%,2))</f>
        <v>0</v>
      </c>
      <c r="O2349" s="328">
        <f>ROUND(N2349-SUMIF(Anlagenbewegungsdaten_AV!B:B,A2349,Anlagenbewegungsdaten_AV!D:D),3)</f>
        <v>0</v>
      </c>
    </row>
    <row r="2350" spans="1:15" ht="15" customHeight="1" x14ac:dyDescent="0.25">
      <c r="A2350" s="261" t="s">
        <v>2174</v>
      </c>
      <c r="B2350" s="172" t="s">
        <v>2108</v>
      </c>
      <c r="C2350" s="172" t="s">
        <v>4047</v>
      </c>
      <c r="D2350" s="172" t="s">
        <v>32</v>
      </c>
      <c r="E2350" s="172" t="s">
        <v>2486</v>
      </c>
      <c r="F2350" s="287">
        <v>21.67</v>
      </c>
      <c r="G2350" s="331">
        <f>ROUND(SUMIF(Anlagenbewegungsdaten!B:B,A2350,Anlagenbewegungsdaten!C:C),3)</f>
        <v>0</v>
      </c>
      <c r="H2350" s="332">
        <f>IF(ISBLANK(F2350),ROUND(SUMIF(Anlagenbewegungsdaten!B:B,A2350,Anlagenbewegungsdaten!D:D),2),ROUND(G2350*F2350%,2))</f>
        <v>0</v>
      </c>
      <c r="I2350" s="332">
        <f>ROUND((H2350-SUMIF(Anlagenbewegungsdaten!$B:$B,A2350,Anlagenbewegungsdaten!D:D)),3)</f>
        <v>0</v>
      </c>
      <c r="J2350" s="333" t="s">
        <v>5179</v>
      </c>
      <c r="K2350" s="333" t="s">
        <v>5193</v>
      </c>
      <c r="L2350" s="510">
        <v>17.34</v>
      </c>
      <c r="M2350" s="330">
        <f>ROUND(SUMIF(Anlagenbewegungsdaten_AV!B:B,A2350,Anlagenbewegungsdaten_AV!C:C),3)</f>
        <v>0</v>
      </c>
      <c r="N2350" s="328">
        <f>IF(ISBLANK(L2350),ROUND(SUMIF(Anlagenbewegungsdaten_AV!B:B,A2350,Anlagenbewegungsdaten_AV!D:D),2),ROUND(M2350*L2350%,2))</f>
        <v>0</v>
      </c>
      <c r="O2350" s="328">
        <f>ROUND(N2350-SUMIF(Anlagenbewegungsdaten_AV!B:B,A2350,Anlagenbewegungsdaten_AV!D:D),3)</f>
        <v>0</v>
      </c>
    </row>
    <row r="2351" spans="1:15" ht="15" customHeight="1" x14ac:dyDescent="0.25">
      <c r="A2351" s="261" t="s">
        <v>2175</v>
      </c>
      <c r="B2351" s="172" t="s">
        <v>2108</v>
      </c>
      <c r="C2351" s="172" t="s">
        <v>4047</v>
      </c>
      <c r="D2351" s="182" t="s">
        <v>1591</v>
      </c>
      <c r="E2351" s="172" t="s">
        <v>1560</v>
      </c>
      <c r="F2351" s="287">
        <v>22.67</v>
      </c>
      <c r="G2351" s="331">
        <f>ROUND(SUMIF(Anlagenbewegungsdaten!B:B,A2351,Anlagenbewegungsdaten!C:C),3)</f>
        <v>0</v>
      </c>
      <c r="H2351" s="332">
        <f>IF(ISBLANK(F2351),ROUND(SUMIF(Anlagenbewegungsdaten!B:B,A2351,Anlagenbewegungsdaten!D:D),2),ROUND(G2351*F2351%,2))</f>
        <v>0</v>
      </c>
      <c r="I2351" s="332">
        <f>ROUND((H2351-SUMIF(Anlagenbewegungsdaten!$B:$B,A2351,Anlagenbewegungsdaten!D:D)),3)</f>
        <v>0</v>
      </c>
      <c r="J2351" s="333" t="s">
        <v>5179</v>
      </c>
      <c r="K2351" s="333" t="s">
        <v>5193</v>
      </c>
      <c r="L2351" s="510">
        <v>18.14</v>
      </c>
      <c r="M2351" s="330">
        <f>ROUND(SUMIF(Anlagenbewegungsdaten_AV!B:B,A2351,Anlagenbewegungsdaten_AV!C:C),3)</f>
        <v>0</v>
      </c>
      <c r="N2351" s="328">
        <f>IF(ISBLANK(L2351),ROUND(SUMIF(Anlagenbewegungsdaten_AV!B:B,A2351,Anlagenbewegungsdaten_AV!D:D),2),ROUND(M2351*L2351%,2))</f>
        <v>0</v>
      </c>
      <c r="O2351" s="328">
        <f>ROUND(N2351-SUMIF(Anlagenbewegungsdaten_AV!B:B,A2351,Anlagenbewegungsdaten_AV!D:D),3)</f>
        <v>0</v>
      </c>
    </row>
    <row r="2352" spans="1:15" ht="15" customHeight="1" x14ac:dyDescent="0.25">
      <c r="A2352" s="261" t="s">
        <v>2176</v>
      </c>
      <c r="B2352" s="172" t="s">
        <v>2108</v>
      </c>
      <c r="C2352" s="172" t="s">
        <v>4047</v>
      </c>
      <c r="D2352" s="172" t="s">
        <v>1593</v>
      </c>
      <c r="E2352" s="172" t="s">
        <v>1563</v>
      </c>
      <c r="F2352" s="287">
        <v>22.67</v>
      </c>
      <c r="G2352" s="331">
        <f>ROUND(SUMIF(Anlagenbewegungsdaten!B:B,A2352,Anlagenbewegungsdaten!C:C),3)</f>
        <v>0</v>
      </c>
      <c r="H2352" s="332">
        <f>IF(ISBLANK(F2352),ROUND(SUMIF(Anlagenbewegungsdaten!B:B,A2352,Anlagenbewegungsdaten!D:D),2),ROUND(G2352*F2352%,2))</f>
        <v>0</v>
      </c>
      <c r="I2352" s="332">
        <f>ROUND((H2352-SUMIF(Anlagenbewegungsdaten!$B:$B,A2352,Anlagenbewegungsdaten!D:D)),3)</f>
        <v>0</v>
      </c>
      <c r="J2352" s="333" t="s">
        <v>5179</v>
      </c>
      <c r="K2352" s="333" t="s">
        <v>5193</v>
      </c>
      <c r="L2352" s="510">
        <v>18.14</v>
      </c>
      <c r="M2352" s="330">
        <f>ROUND(SUMIF(Anlagenbewegungsdaten_AV!B:B,A2352,Anlagenbewegungsdaten_AV!C:C),3)</f>
        <v>0</v>
      </c>
      <c r="N2352" s="328">
        <f>IF(ISBLANK(L2352),ROUND(SUMIF(Anlagenbewegungsdaten_AV!B:B,A2352,Anlagenbewegungsdaten_AV!D:D),2),ROUND(M2352*L2352%,2))</f>
        <v>0</v>
      </c>
      <c r="O2352" s="328">
        <f>ROUND(N2352-SUMIF(Anlagenbewegungsdaten_AV!B:B,A2352,Anlagenbewegungsdaten_AV!D:D),3)</f>
        <v>0</v>
      </c>
    </row>
    <row r="2353" spans="1:15" ht="15" customHeight="1" x14ac:dyDescent="0.25">
      <c r="A2353" s="261" t="s">
        <v>2961</v>
      </c>
      <c r="B2353" s="172" t="s">
        <v>2108</v>
      </c>
      <c r="C2353" s="172" t="s">
        <v>4047</v>
      </c>
      <c r="D2353" s="172" t="s">
        <v>2586</v>
      </c>
      <c r="E2353" s="172" t="s">
        <v>2576</v>
      </c>
      <c r="F2353" s="287">
        <v>22.64</v>
      </c>
      <c r="G2353" s="331">
        <f>ROUND(SUMIF(Anlagenbewegungsdaten!B:B,A2353,Anlagenbewegungsdaten!C:C),3)</f>
        <v>0</v>
      </c>
      <c r="H2353" s="332">
        <f>IF(ISBLANK(F2353),ROUND(SUMIF(Anlagenbewegungsdaten!B:B,A2353,Anlagenbewegungsdaten!D:D),2),ROUND(G2353*F2353%,2))</f>
        <v>0</v>
      </c>
      <c r="I2353" s="332">
        <f>ROUND((H2353-SUMIF(Anlagenbewegungsdaten!$B:$B,A2353,Anlagenbewegungsdaten!D:D)),3)</f>
        <v>0</v>
      </c>
      <c r="J2353" s="333" t="s">
        <v>5179</v>
      </c>
      <c r="K2353" s="333" t="s">
        <v>5193</v>
      </c>
      <c r="L2353" s="510">
        <v>18.11</v>
      </c>
      <c r="M2353" s="330">
        <f>ROUND(SUMIF(Anlagenbewegungsdaten_AV!B:B,A2353,Anlagenbewegungsdaten_AV!C:C),3)</f>
        <v>0</v>
      </c>
      <c r="N2353" s="328">
        <f>IF(ISBLANK(L2353),ROUND(SUMIF(Anlagenbewegungsdaten_AV!B:B,A2353,Anlagenbewegungsdaten_AV!D:D),2),ROUND(M2353*L2353%,2))</f>
        <v>0</v>
      </c>
      <c r="O2353" s="328">
        <f>ROUND(N2353-SUMIF(Anlagenbewegungsdaten_AV!B:B,A2353,Anlagenbewegungsdaten_AV!D:D),3)</f>
        <v>0</v>
      </c>
    </row>
    <row r="2354" spans="1:15" ht="15" customHeight="1" x14ac:dyDescent="0.25">
      <c r="A2354" s="261" t="s">
        <v>3705</v>
      </c>
      <c r="B2354" s="172" t="s">
        <v>2108</v>
      </c>
      <c r="C2354" s="172" t="s">
        <v>4047</v>
      </c>
      <c r="D2354" s="172" t="s">
        <v>3330</v>
      </c>
      <c r="E2354" s="172" t="s">
        <v>3320</v>
      </c>
      <c r="F2354" s="287">
        <v>22.61</v>
      </c>
      <c r="G2354" s="331">
        <f>ROUND(SUMIF(Anlagenbewegungsdaten!B:B,A2354,Anlagenbewegungsdaten!C:C),3)</f>
        <v>0</v>
      </c>
      <c r="H2354" s="332">
        <f>IF(ISBLANK(F2354),ROUND(SUMIF(Anlagenbewegungsdaten!B:B,A2354,Anlagenbewegungsdaten!D:D),2),ROUND(G2354*F2354%,2))</f>
        <v>0</v>
      </c>
      <c r="I2354" s="332">
        <f>ROUND((H2354-SUMIF(Anlagenbewegungsdaten!$B:$B,A2354,Anlagenbewegungsdaten!D:D)),3)</f>
        <v>0</v>
      </c>
      <c r="J2354" s="333" t="s">
        <v>5179</v>
      </c>
      <c r="K2354" s="333" t="s">
        <v>5193</v>
      </c>
      <c r="L2354" s="510">
        <v>18.09</v>
      </c>
      <c r="M2354" s="330">
        <f>ROUND(SUMIF(Anlagenbewegungsdaten_AV!B:B,A2354,Anlagenbewegungsdaten_AV!C:C),3)</f>
        <v>0</v>
      </c>
      <c r="N2354" s="328">
        <f>IF(ISBLANK(L2354),ROUND(SUMIF(Anlagenbewegungsdaten_AV!B:B,A2354,Anlagenbewegungsdaten_AV!D:D),2),ROUND(M2354*L2354%,2))</f>
        <v>0</v>
      </c>
      <c r="O2354" s="328">
        <f>ROUND(N2354-SUMIF(Anlagenbewegungsdaten_AV!B:B,A2354,Anlagenbewegungsdaten_AV!D:D),3)</f>
        <v>0</v>
      </c>
    </row>
    <row r="2355" spans="1:15" ht="15" customHeight="1" x14ac:dyDescent="0.25">
      <c r="A2355" s="273" t="s">
        <v>4481</v>
      </c>
      <c r="B2355" s="191" t="s">
        <v>2108</v>
      </c>
      <c r="C2355" s="191" t="s">
        <v>4047</v>
      </c>
      <c r="D2355" s="191" t="s">
        <v>4103</v>
      </c>
      <c r="E2355" s="191" t="s">
        <v>4093</v>
      </c>
      <c r="F2355" s="288">
        <v>22.58</v>
      </c>
      <c r="G2355" s="331">
        <f>ROUND(SUMIF(Anlagenbewegungsdaten!B:B,A2355,Anlagenbewegungsdaten!C:C),3)</f>
        <v>0</v>
      </c>
      <c r="H2355" s="332">
        <f>IF(ISBLANK(F2355),ROUND(SUMIF(Anlagenbewegungsdaten!B:B,A2355,Anlagenbewegungsdaten!D:D),2),ROUND(G2355*F2355%,2))</f>
        <v>0</v>
      </c>
      <c r="I2355" s="332">
        <f>ROUND((H2355-SUMIF(Anlagenbewegungsdaten!$B:$B,A2355,Anlagenbewegungsdaten!D:D)),3)</f>
        <v>0</v>
      </c>
      <c r="J2355" s="333" t="s">
        <v>5179</v>
      </c>
      <c r="K2355" s="333" t="s">
        <v>5193</v>
      </c>
      <c r="L2355" s="510">
        <v>18.059999999999999</v>
      </c>
      <c r="M2355" s="330">
        <f>ROUND(SUMIF(Anlagenbewegungsdaten_AV!B:B,A2355,Anlagenbewegungsdaten_AV!C:C),3)</f>
        <v>0</v>
      </c>
      <c r="N2355" s="328">
        <f>IF(ISBLANK(L2355),ROUND(SUMIF(Anlagenbewegungsdaten_AV!B:B,A2355,Anlagenbewegungsdaten_AV!D:D),2),ROUND(M2355*L2355%,2))</f>
        <v>0</v>
      </c>
      <c r="O2355" s="328">
        <f>ROUND(N2355-SUMIF(Anlagenbewegungsdaten_AV!B:B,A2355,Anlagenbewegungsdaten_AV!D:D),3)</f>
        <v>0</v>
      </c>
    </row>
    <row r="2356" spans="1:15" ht="15" customHeight="1" x14ac:dyDescent="0.25">
      <c r="A2356" s="261" t="s">
        <v>2177</v>
      </c>
      <c r="B2356" s="172" t="s">
        <v>2108</v>
      </c>
      <c r="C2356" s="172" t="s">
        <v>4047</v>
      </c>
      <c r="D2356" s="172" t="s">
        <v>1595</v>
      </c>
      <c r="E2356" s="172" t="s">
        <v>2483</v>
      </c>
      <c r="F2356" s="287">
        <v>22.67</v>
      </c>
      <c r="G2356" s="331">
        <f>ROUND(SUMIF(Anlagenbewegungsdaten!B:B,A2356,Anlagenbewegungsdaten!C:C),3)</f>
        <v>0</v>
      </c>
      <c r="H2356" s="332">
        <f>IF(ISBLANK(F2356),ROUND(SUMIF(Anlagenbewegungsdaten!B:B,A2356,Anlagenbewegungsdaten!D:D),2),ROUND(G2356*F2356%,2))</f>
        <v>0</v>
      </c>
      <c r="I2356" s="332">
        <f>ROUND((H2356-SUMIF(Anlagenbewegungsdaten!$B:$B,A2356,Anlagenbewegungsdaten!D:D)),3)</f>
        <v>0</v>
      </c>
      <c r="J2356" s="333" t="s">
        <v>5179</v>
      </c>
      <c r="K2356" s="333" t="s">
        <v>5193</v>
      </c>
      <c r="L2356" s="510">
        <v>18.14</v>
      </c>
      <c r="M2356" s="330">
        <f>ROUND(SUMIF(Anlagenbewegungsdaten_AV!B:B,A2356,Anlagenbewegungsdaten_AV!C:C),3)</f>
        <v>0</v>
      </c>
      <c r="N2356" s="328">
        <f>IF(ISBLANK(L2356),ROUND(SUMIF(Anlagenbewegungsdaten_AV!B:B,A2356,Anlagenbewegungsdaten_AV!D:D),2),ROUND(M2356*L2356%,2))</f>
        <v>0</v>
      </c>
      <c r="O2356" s="328">
        <f>ROUND(N2356-SUMIF(Anlagenbewegungsdaten_AV!B:B,A2356,Anlagenbewegungsdaten_AV!D:D),3)</f>
        <v>0</v>
      </c>
    </row>
    <row r="2357" spans="1:15" ht="15" customHeight="1" x14ac:dyDescent="0.25">
      <c r="A2357" s="261" t="s">
        <v>2178</v>
      </c>
      <c r="B2357" s="172" t="s">
        <v>2108</v>
      </c>
      <c r="C2357" s="172" t="s">
        <v>4047</v>
      </c>
      <c r="D2357" s="172" t="s">
        <v>37</v>
      </c>
      <c r="E2357" s="172" t="s">
        <v>2486</v>
      </c>
      <c r="F2357" s="287">
        <v>24.67</v>
      </c>
      <c r="G2357" s="331">
        <f>ROUND(SUMIF(Anlagenbewegungsdaten!B:B,A2357,Anlagenbewegungsdaten!C:C),3)</f>
        <v>0</v>
      </c>
      <c r="H2357" s="332">
        <f>IF(ISBLANK(F2357),ROUND(SUMIF(Anlagenbewegungsdaten!B:B,A2357,Anlagenbewegungsdaten!D:D),2),ROUND(G2357*F2357%,2))</f>
        <v>0</v>
      </c>
      <c r="I2357" s="332">
        <f>ROUND((H2357-SUMIF(Anlagenbewegungsdaten!$B:$B,A2357,Anlagenbewegungsdaten!D:D)),3)</f>
        <v>0</v>
      </c>
      <c r="J2357" s="333" t="s">
        <v>5179</v>
      </c>
      <c r="K2357" s="333" t="s">
        <v>5193</v>
      </c>
      <c r="L2357" s="510">
        <v>19.739999999999998</v>
      </c>
      <c r="M2357" s="330">
        <f>ROUND(SUMIF(Anlagenbewegungsdaten_AV!B:B,A2357,Anlagenbewegungsdaten_AV!C:C),3)</f>
        <v>0</v>
      </c>
      <c r="N2357" s="328">
        <f>IF(ISBLANK(L2357),ROUND(SUMIF(Anlagenbewegungsdaten_AV!B:B,A2357,Anlagenbewegungsdaten_AV!D:D),2),ROUND(M2357*L2357%,2))</f>
        <v>0</v>
      </c>
      <c r="O2357" s="328">
        <f>ROUND(N2357-SUMIF(Anlagenbewegungsdaten_AV!B:B,A2357,Anlagenbewegungsdaten_AV!D:D),3)</f>
        <v>0</v>
      </c>
    </row>
    <row r="2358" spans="1:15" ht="15" customHeight="1" x14ac:dyDescent="0.25">
      <c r="A2358" s="261" t="s">
        <v>2179</v>
      </c>
      <c r="B2358" s="172" t="s">
        <v>2108</v>
      </c>
      <c r="C2358" s="172" t="s">
        <v>4047</v>
      </c>
      <c r="D2358" s="172" t="s">
        <v>1597</v>
      </c>
      <c r="E2358" s="172" t="s">
        <v>1560</v>
      </c>
      <c r="F2358" s="287">
        <v>25.67</v>
      </c>
      <c r="G2358" s="331">
        <f>ROUND(SUMIF(Anlagenbewegungsdaten!B:B,A2358,Anlagenbewegungsdaten!C:C),3)</f>
        <v>0</v>
      </c>
      <c r="H2358" s="332">
        <f>IF(ISBLANK(F2358),ROUND(SUMIF(Anlagenbewegungsdaten!B:B,A2358,Anlagenbewegungsdaten!D:D),2),ROUND(G2358*F2358%,2))</f>
        <v>0</v>
      </c>
      <c r="I2358" s="332">
        <f>ROUND((H2358-SUMIF(Anlagenbewegungsdaten!$B:$B,A2358,Anlagenbewegungsdaten!D:D)),3)</f>
        <v>0</v>
      </c>
      <c r="J2358" s="333" t="s">
        <v>5179</v>
      </c>
      <c r="K2358" s="333" t="s">
        <v>5193</v>
      </c>
      <c r="L2358" s="510">
        <v>20.54</v>
      </c>
      <c r="M2358" s="330">
        <f>ROUND(SUMIF(Anlagenbewegungsdaten_AV!B:B,A2358,Anlagenbewegungsdaten_AV!C:C),3)</f>
        <v>0</v>
      </c>
      <c r="N2358" s="328">
        <f>IF(ISBLANK(L2358),ROUND(SUMIF(Anlagenbewegungsdaten_AV!B:B,A2358,Anlagenbewegungsdaten_AV!D:D),2),ROUND(M2358*L2358%,2))</f>
        <v>0</v>
      </c>
      <c r="O2358" s="328">
        <f>ROUND(N2358-SUMIF(Anlagenbewegungsdaten_AV!B:B,A2358,Anlagenbewegungsdaten_AV!D:D),3)</f>
        <v>0</v>
      </c>
    </row>
    <row r="2359" spans="1:15" ht="15" customHeight="1" x14ac:dyDescent="0.25">
      <c r="A2359" s="261" t="s">
        <v>2180</v>
      </c>
      <c r="B2359" s="172" t="s">
        <v>2108</v>
      </c>
      <c r="C2359" s="172" t="s">
        <v>4047</v>
      </c>
      <c r="D2359" s="172" t="s">
        <v>40</v>
      </c>
      <c r="E2359" s="172" t="s">
        <v>1563</v>
      </c>
      <c r="F2359" s="287">
        <v>25.67</v>
      </c>
      <c r="G2359" s="331">
        <f>ROUND(SUMIF(Anlagenbewegungsdaten!B:B,A2359,Anlagenbewegungsdaten!C:C),3)</f>
        <v>0</v>
      </c>
      <c r="H2359" s="332">
        <f>IF(ISBLANK(F2359),ROUND(SUMIF(Anlagenbewegungsdaten!B:B,A2359,Anlagenbewegungsdaten!D:D),2),ROUND(G2359*F2359%,2))</f>
        <v>0</v>
      </c>
      <c r="I2359" s="332">
        <f>ROUND((H2359-SUMIF(Anlagenbewegungsdaten!$B:$B,A2359,Anlagenbewegungsdaten!D:D)),3)</f>
        <v>0</v>
      </c>
      <c r="J2359" s="333" t="s">
        <v>5179</v>
      </c>
      <c r="K2359" s="333" t="s">
        <v>5193</v>
      </c>
      <c r="L2359" s="510">
        <v>20.54</v>
      </c>
      <c r="M2359" s="330">
        <f>ROUND(SUMIF(Anlagenbewegungsdaten_AV!B:B,A2359,Anlagenbewegungsdaten_AV!C:C),3)</f>
        <v>0</v>
      </c>
      <c r="N2359" s="328">
        <f>IF(ISBLANK(L2359),ROUND(SUMIF(Anlagenbewegungsdaten_AV!B:B,A2359,Anlagenbewegungsdaten_AV!D:D),2),ROUND(M2359*L2359%,2))</f>
        <v>0</v>
      </c>
      <c r="O2359" s="328">
        <f>ROUND(N2359-SUMIF(Anlagenbewegungsdaten_AV!B:B,A2359,Anlagenbewegungsdaten_AV!D:D),3)</f>
        <v>0</v>
      </c>
    </row>
    <row r="2360" spans="1:15" ht="15" customHeight="1" x14ac:dyDescent="0.25">
      <c r="A2360" s="261" t="s">
        <v>2962</v>
      </c>
      <c r="B2360" s="172" t="s">
        <v>2108</v>
      </c>
      <c r="C2360" s="172" t="s">
        <v>4047</v>
      </c>
      <c r="D2360" s="172" t="s">
        <v>2702</v>
      </c>
      <c r="E2360" s="172" t="s">
        <v>2576</v>
      </c>
      <c r="F2360" s="287">
        <v>25.64</v>
      </c>
      <c r="G2360" s="331">
        <f>ROUND(SUMIF(Anlagenbewegungsdaten!B:B,A2360,Anlagenbewegungsdaten!C:C),3)</f>
        <v>0</v>
      </c>
      <c r="H2360" s="332">
        <f>IF(ISBLANK(F2360),ROUND(SUMIF(Anlagenbewegungsdaten!B:B,A2360,Anlagenbewegungsdaten!D:D),2),ROUND(G2360*F2360%,2))</f>
        <v>0</v>
      </c>
      <c r="I2360" s="332">
        <f>ROUND((H2360-SUMIF(Anlagenbewegungsdaten!$B:$B,A2360,Anlagenbewegungsdaten!D:D)),3)</f>
        <v>0</v>
      </c>
      <c r="J2360" s="333" t="s">
        <v>5179</v>
      </c>
      <c r="K2360" s="333" t="s">
        <v>5193</v>
      </c>
      <c r="L2360" s="510">
        <v>20.51</v>
      </c>
      <c r="M2360" s="330">
        <f>ROUND(SUMIF(Anlagenbewegungsdaten_AV!B:B,A2360,Anlagenbewegungsdaten_AV!C:C),3)</f>
        <v>0</v>
      </c>
      <c r="N2360" s="328">
        <f>IF(ISBLANK(L2360),ROUND(SUMIF(Anlagenbewegungsdaten_AV!B:B,A2360,Anlagenbewegungsdaten_AV!D:D),2),ROUND(M2360*L2360%,2))</f>
        <v>0</v>
      </c>
      <c r="O2360" s="328">
        <f>ROUND(N2360-SUMIF(Anlagenbewegungsdaten_AV!B:B,A2360,Anlagenbewegungsdaten_AV!D:D),3)</f>
        <v>0</v>
      </c>
    </row>
    <row r="2361" spans="1:15" ht="15" customHeight="1" x14ac:dyDescent="0.25">
      <c r="A2361" s="261" t="s">
        <v>3706</v>
      </c>
      <c r="B2361" s="172" t="s">
        <v>2108</v>
      </c>
      <c r="C2361" s="172" t="s">
        <v>4047</v>
      </c>
      <c r="D2361" s="172" t="s">
        <v>3446</v>
      </c>
      <c r="E2361" s="172" t="s">
        <v>3320</v>
      </c>
      <c r="F2361" s="287">
        <v>25.61</v>
      </c>
      <c r="G2361" s="331">
        <f>ROUND(SUMIF(Anlagenbewegungsdaten!B:B,A2361,Anlagenbewegungsdaten!C:C),3)</f>
        <v>0</v>
      </c>
      <c r="H2361" s="332">
        <f>IF(ISBLANK(F2361),ROUND(SUMIF(Anlagenbewegungsdaten!B:B,A2361,Anlagenbewegungsdaten!D:D),2),ROUND(G2361*F2361%,2))</f>
        <v>0</v>
      </c>
      <c r="I2361" s="332">
        <f>ROUND((H2361-SUMIF(Anlagenbewegungsdaten!$B:$B,A2361,Anlagenbewegungsdaten!D:D)),3)</f>
        <v>0</v>
      </c>
      <c r="J2361" s="333" t="s">
        <v>5179</v>
      </c>
      <c r="K2361" s="333" t="s">
        <v>5193</v>
      </c>
      <c r="L2361" s="510">
        <v>20.49</v>
      </c>
      <c r="M2361" s="330">
        <f>ROUND(SUMIF(Anlagenbewegungsdaten_AV!B:B,A2361,Anlagenbewegungsdaten_AV!C:C),3)</f>
        <v>0</v>
      </c>
      <c r="N2361" s="328">
        <f>IF(ISBLANK(L2361),ROUND(SUMIF(Anlagenbewegungsdaten_AV!B:B,A2361,Anlagenbewegungsdaten_AV!D:D),2),ROUND(M2361*L2361%,2))</f>
        <v>0</v>
      </c>
      <c r="O2361" s="328">
        <f>ROUND(N2361-SUMIF(Anlagenbewegungsdaten_AV!B:B,A2361,Anlagenbewegungsdaten_AV!D:D),3)</f>
        <v>0</v>
      </c>
    </row>
    <row r="2362" spans="1:15" ht="15" customHeight="1" x14ac:dyDescent="0.25">
      <c r="A2362" s="273" t="s">
        <v>4482</v>
      </c>
      <c r="B2362" s="191" t="s">
        <v>2108</v>
      </c>
      <c r="C2362" s="191" t="s">
        <v>4047</v>
      </c>
      <c r="D2362" s="191" t="s">
        <v>4220</v>
      </c>
      <c r="E2362" s="191" t="s">
        <v>4093</v>
      </c>
      <c r="F2362" s="288">
        <v>25.58</v>
      </c>
      <c r="G2362" s="331">
        <f>ROUND(SUMIF(Anlagenbewegungsdaten!B:B,A2362,Anlagenbewegungsdaten!C:C),3)</f>
        <v>0</v>
      </c>
      <c r="H2362" s="332">
        <f>IF(ISBLANK(F2362),ROUND(SUMIF(Anlagenbewegungsdaten!B:B,A2362,Anlagenbewegungsdaten!D:D),2),ROUND(G2362*F2362%,2))</f>
        <v>0</v>
      </c>
      <c r="I2362" s="332">
        <f>ROUND((H2362-SUMIF(Anlagenbewegungsdaten!$B:$B,A2362,Anlagenbewegungsdaten!D:D)),3)</f>
        <v>0</v>
      </c>
      <c r="J2362" s="333" t="s">
        <v>5179</v>
      </c>
      <c r="K2362" s="333" t="s">
        <v>5193</v>
      </c>
      <c r="L2362" s="510">
        <v>20.46</v>
      </c>
      <c r="M2362" s="330">
        <f>ROUND(SUMIF(Anlagenbewegungsdaten_AV!B:B,A2362,Anlagenbewegungsdaten_AV!C:C),3)</f>
        <v>0</v>
      </c>
      <c r="N2362" s="328">
        <f>IF(ISBLANK(L2362),ROUND(SUMIF(Anlagenbewegungsdaten_AV!B:B,A2362,Anlagenbewegungsdaten_AV!D:D),2),ROUND(M2362*L2362%,2))</f>
        <v>0</v>
      </c>
      <c r="O2362" s="328">
        <f>ROUND(N2362-SUMIF(Anlagenbewegungsdaten_AV!B:B,A2362,Anlagenbewegungsdaten_AV!D:D),3)</f>
        <v>0</v>
      </c>
    </row>
    <row r="2363" spans="1:15" ht="15" customHeight="1" x14ac:dyDescent="0.25">
      <c r="A2363" s="261" t="s">
        <v>2181</v>
      </c>
      <c r="B2363" s="172" t="s">
        <v>2108</v>
      </c>
      <c r="C2363" s="172" t="s">
        <v>4047</v>
      </c>
      <c r="D2363" s="172" t="s">
        <v>1601</v>
      </c>
      <c r="E2363" s="172" t="s">
        <v>2483</v>
      </c>
      <c r="F2363" s="287">
        <v>23.67</v>
      </c>
      <c r="G2363" s="331">
        <f>ROUND(SUMIF(Anlagenbewegungsdaten!B:B,A2363,Anlagenbewegungsdaten!C:C),3)</f>
        <v>0</v>
      </c>
      <c r="H2363" s="332">
        <f>IF(ISBLANK(F2363),ROUND(SUMIF(Anlagenbewegungsdaten!B:B,A2363,Anlagenbewegungsdaten!D:D),2),ROUND(G2363*F2363%,2))</f>
        <v>0</v>
      </c>
      <c r="I2363" s="332">
        <f>ROUND((H2363-SUMIF(Anlagenbewegungsdaten!$B:$B,A2363,Anlagenbewegungsdaten!D:D)),3)</f>
        <v>0</v>
      </c>
      <c r="J2363" s="333" t="s">
        <v>5179</v>
      </c>
      <c r="K2363" s="333" t="s">
        <v>5193</v>
      </c>
      <c r="L2363" s="510">
        <v>18.940000000000001</v>
      </c>
      <c r="M2363" s="330">
        <f>ROUND(SUMIF(Anlagenbewegungsdaten_AV!B:B,A2363,Anlagenbewegungsdaten_AV!C:C),3)</f>
        <v>0</v>
      </c>
      <c r="N2363" s="328">
        <f>IF(ISBLANK(L2363),ROUND(SUMIF(Anlagenbewegungsdaten_AV!B:B,A2363,Anlagenbewegungsdaten_AV!D:D),2),ROUND(M2363*L2363%,2))</f>
        <v>0</v>
      </c>
      <c r="O2363" s="328">
        <f>ROUND(N2363-SUMIF(Anlagenbewegungsdaten_AV!B:B,A2363,Anlagenbewegungsdaten_AV!D:D),3)</f>
        <v>0</v>
      </c>
    </row>
    <row r="2364" spans="1:15" ht="15" customHeight="1" x14ac:dyDescent="0.25">
      <c r="A2364" s="261" t="s">
        <v>2182</v>
      </c>
      <c r="B2364" s="172" t="s">
        <v>2108</v>
      </c>
      <c r="C2364" s="172" t="s">
        <v>4047</v>
      </c>
      <c r="D2364" s="172" t="s">
        <v>43</v>
      </c>
      <c r="E2364" s="172" t="s">
        <v>2486</v>
      </c>
      <c r="F2364" s="287">
        <v>25.67</v>
      </c>
      <c r="G2364" s="331">
        <f>ROUND(SUMIF(Anlagenbewegungsdaten!B:B,A2364,Anlagenbewegungsdaten!C:C),3)</f>
        <v>0</v>
      </c>
      <c r="H2364" s="332">
        <f>IF(ISBLANK(F2364),ROUND(SUMIF(Anlagenbewegungsdaten!B:B,A2364,Anlagenbewegungsdaten!D:D),2),ROUND(G2364*F2364%,2))</f>
        <v>0</v>
      </c>
      <c r="I2364" s="332">
        <f>ROUND((H2364-SUMIF(Anlagenbewegungsdaten!$B:$B,A2364,Anlagenbewegungsdaten!D:D)),3)</f>
        <v>0</v>
      </c>
      <c r="J2364" s="333" t="s">
        <v>5179</v>
      </c>
      <c r="K2364" s="333" t="s">
        <v>5193</v>
      </c>
      <c r="L2364" s="510">
        <v>20.54</v>
      </c>
      <c r="M2364" s="330">
        <f>ROUND(SUMIF(Anlagenbewegungsdaten_AV!B:B,A2364,Anlagenbewegungsdaten_AV!C:C),3)</f>
        <v>0</v>
      </c>
      <c r="N2364" s="328">
        <f>IF(ISBLANK(L2364),ROUND(SUMIF(Anlagenbewegungsdaten_AV!B:B,A2364,Anlagenbewegungsdaten_AV!D:D),2),ROUND(M2364*L2364%,2))</f>
        <v>0</v>
      </c>
      <c r="O2364" s="328">
        <f>ROUND(N2364-SUMIF(Anlagenbewegungsdaten_AV!B:B,A2364,Anlagenbewegungsdaten_AV!D:D),3)</f>
        <v>0</v>
      </c>
    </row>
    <row r="2365" spans="1:15" ht="15" customHeight="1" x14ac:dyDescent="0.25">
      <c r="A2365" s="261" t="s">
        <v>2183</v>
      </c>
      <c r="B2365" s="172" t="s">
        <v>2108</v>
      </c>
      <c r="C2365" s="172" t="s">
        <v>4047</v>
      </c>
      <c r="D2365" s="182" t="s">
        <v>1603</v>
      </c>
      <c r="E2365" s="172" t="s">
        <v>1560</v>
      </c>
      <c r="F2365" s="287">
        <v>26.67</v>
      </c>
      <c r="G2365" s="331">
        <f>ROUND(SUMIF(Anlagenbewegungsdaten!B:B,A2365,Anlagenbewegungsdaten!C:C),3)</f>
        <v>0</v>
      </c>
      <c r="H2365" s="332">
        <f>IF(ISBLANK(F2365),ROUND(SUMIF(Anlagenbewegungsdaten!B:B,A2365,Anlagenbewegungsdaten!D:D),2),ROUND(G2365*F2365%,2))</f>
        <v>0</v>
      </c>
      <c r="I2365" s="332">
        <f>ROUND((H2365-SUMIF(Anlagenbewegungsdaten!$B:$B,A2365,Anlagenbewegungsdaten!D:D)),3)</f>
        <v>0</v>
      </c>
      <c r="J2365" s="333" t="s">
        <v>5179</v>
      </c>
      <c r="K2365" s="333" t="s">
        <v>5193</v>
      </c>
      <c r="L2365" s="510">
        <v>21.34</v>
      </c>
      <c r="M2365" s="330">
        <f>ROUND(SUMIF(Anlagenbewegungsdaten_AV!B:B,A2365,Anlagenbewegungsdaten_AV!C:C),3)</f>
        <v>0</v>
      </c>
      <c r="N2365" s="328">
        <f>IF(ISBLANK(L2365),ROUND(SUMIF(Anlagenbewegungsdaten_AV!B:B,A2365,Anlagenbewegungsdaten_AV!D:D),2),ROUND(M2365*L2365%,2))</f>
        <v>0</v>
      </c>
      <c r="O2365" s="328">
        <f>ROUND(N2365-SUMIF(Anlagenbewegungsdaten_AV!B:B,A2365,Anlagenbewegungsdaten_AV!D:D),3)</f>
        <v>0</v>
      </c>
    </row>
    <row r="2366" spans="1:15" ht="15" customHeight="1" x14ac:dyDescent="0.25">
      <c r="A2366" s="261" t="s">
        <v>2184</v>
      </c>
      <c r="B2366" s="172" t="s">
        <v>2108</v>
      </c>
      <c r="C2366" s="172" t="s">
        <v>4047</v>
      </c>
      <c r="D2366" s="172" t="s">
        <v>1605</v>
      </c>
      <c r="E2366" s="172" t="s">
        <v>1563</v>
      </c>
      <c r="F2366" s="287">
        <v>26.67</v>
      </c>
      <c r="G2366" s="331">
        <f>ROUND(SUMIF(Anlagenbewegungsdaten!B:B,A2366,Anlagenbewegungsdaten!C:C),3)</f>
        <v>0</v>
      </c>
      <c r="H2366" s="332">
        <f>IF(ISBLANK(F2366),ROUND(SUMIF(Anlagenbewegungsdaten!B:B,A2366,Anlagenbewegungsdaten!D:D),2),ROUND(G2366*F2366%,2))</f>
        <v>0</v>
      </c>
      <c r="I2366" s="332">
        <f>ROUND((H2366-SUMIF(Anlagenbewegungsdaten!$B:$B,A2366,Anlagenbewegungsdaten!D:D)),3)</f>
        <v>0</v>
      </c>
      <c r="J2366" s="333" t="s">
        <v>5179</v>
      </c>
      <c r="K2366" s="333" t="s">
        <v>5193</v>
      </c>
      <c r="L2366" s="510">
        <v>21.34</v>
      </c>
      <c r="M2366" s="330">
        <f>ROUND(SUMIF(Anlagenbewegungsdaten_AV!B:B,A2366,Anlagenbewegungsdaten_AV!C:C),3)</f>
        <v>0</v>
      </c>
      <c r="N2366" s="328">
        <f>IF(ISBLANK(L2366),ROUND(SUMIF(Anlagenbewegungsdaten_AV!B:B,A2366,Anlagenbewegungsdaten_AV!D:D),2),ROUND(M2366*L2366%,2))</f>
        <v>0</v>
      </c>
      <c r="O2366" s="328">
        <f>ROUND(N2366-SUMIF(Anlagenbewegungsdaten_AV!B:B,A2366,Anlagenbewegungsdaten_AV!D:D),3)</f>
        <v>0</v>
      </c>
    </row>
    <row r="2367" spans="1:15" ht="15" customHeight="1" x14ac:dyDescent="0.25">
      <c r="A2367" s="261" t="s">
        <v>2963</v>
      </c>
      <c r="B2367" s="172" t="s">
        <v>2108</v>
      </c>
      <c r="C2367" s="172" t="s">
        <v>4047</v>
      </c>
      <c r="D2367" s="172" t="s">
        <v>2590</v>
      </c>
      <c r="E2367" s="172" t="s">
        <v>2576</v>
      </c>
      <c r="F2367" s="287">
        <v>26.64</v>
      </c>
      <c r="G2367" s="331">
        <f>ROUND(SUMIF(Anlagenbewegungsdaten!B:B,A2367,Anlagenbewegungsdaten!C:C),3)</f>
        <v>0</v>
      </c>
      <c r="H2367" s="332">
        <f>IF(ISBLANK(F2367),ROUND(SUMIF(Anlagenbewegungsdaten!B:B,A2367,Anlagenbewegungsdaten!D:D),2),ROUND(G2367*F2367%,2))</f>
        <v>0</v>
      </c>
      <c r="I2367" s="332">
        <f>ROUND((H2367-SUMIF(Anlagenbewegungsdaten!$B:$B,A2367,Anlagenbewegungsdaten!D:D)),3)</f>
        <v>0</v>
      </c>
      <c r="J2367" s="333" t="s">
        <v>5179</v>
      </c>
      <c r="K2367" s="333" t="s">
        <v>5193</v>
      </c>
      <c r="L2367" s="510">
        <v>21.31</v>
      </c>
      <c r="M2367" s="330">
        <f>ROUND(SUMIF(Anlagenbewegungsdaten_AV!B:B,A2367,Anlagenbewegungsdaten_AV!C:C),3)</f>
        <v>0</v>
      </c>
      <c r="N2367" s="328">
        <f>IF(ISBLANK(L2367),ROUND(SUMIF(Anlagenbewegungsdaten_AV!B:B,A2367,Anlagenbewegungsdaten_AV!D:D),2),ROUND(M2367*L2367%,2))</f>
        <v>0</v>
      </c>
      <c r="O2367" s="328">
        <f>ROUND(N2367-SUMIF(Anlagenbewegungsdaten_AV!B:B,A2367,Anlagenbewegungsdaten_AV!D:D),3)</f>
        <v>0</v>
      </c>
    </row>
    <row r="2368" spans="1:15" ht="15" customHeight="1" x14ac:dyDescent="0.25">
      <c r="A2368" s="261" t="s">
        <v>3707</v>
      </c>
      <c r="B2368" s="172" t="s">
        <v>2108</v>
      </c>
      <c r="C2368" s="172" t="s">
        <v>4047</v>
      </c>
      <c r="D2368" s="172" t="s">
        <v>3334</v>
      </c>
      <c r="E2368" s="172" t="s">
        <v>3320</v>
      </c>
      <c r="F2368" s="287">
        <v>26.61</v>
      </c>
      <c r="G2368" s="331">
        <f>ROUND(SUMIF(Anlagenbewegungsdaten!B:B,A2368,Anlagenbewegungsdaten!C:C),3)</f>
        <v>0</v>
      </c>
      <c r="H2368" s="332">
        <f>IF(ISBLANK(F2368),ROUND(SUMIF(Anlagenbewegungsdaten!B:B,A2368,Anlagenbewegungsdaten!D:D),2),ROUND(G2368*F2368%,2))</f>
        <v>0</v>
      </c>
      <c r="I2368" s="332">
        <f>ROUND((H2368-SUMIF(Anlagenbewegungsdaten!$B:$B,A2368,Anlagenbewegungsdaten!D:D)),3)</f>
        <v>0</v>
      </c>
      <c r="J2368" s="333" t="s">
        <v>5179</v>
      </c>
      <c r="K2368" s="333" t="s">
        <v>5193</v>
      </c>
      <c r="L2368" s="510">
        <v>21.29</v>
      </c>
      <c r="M2368" s="330">
        <f>ROUND(SUMIF(Anlagenbewegungsdaten_AV!B:B,A2368,Anlagenbewegungsdaten_AV!C:C),3)</f>
        <v>0</v>
      </c>
      <c r="N2368" s="328">
        <f>IF(ISBLANK(L2368),ROUND(SUMIF(Anlagenbewegungsdaten_AV!B:B,A2368,Anlagenbewegungsdaten_AV!D:D),2),ROUND(M2368*L2368%,2))</f>
        <v>0</v>
      </c>
      <c r="O2368" s="328">
        <f>ROUND(N2368-SUMIF(Anlagenbewegungsdaten_AV!B:B,A2368,Anlagenbewegungsdaten_AV!D:D),3)</f>
        <v>0</v>
      </c>
    </row>
    <row r="2369" spans="1:15" ht="15" customHeight="1" x14ac:dyDescent="0.25">
      <c r="A2369" s="273" t="s">
        <v>4483</v>
      </c>
      <c r="B2369" s="191" t="s">
        <v>2108</v>
      </c>
      <c r="C2369" s="191" t="s">
        <v>4047</v>
      </c>
      <c r="D2369" s="191" t="s">
        <v>4107</v>
      </c>
      <c r="E2369" s="191" t="s">
        <v>4093</v>
      </c>
      <c r="F2369" s="288">
        <v>26.58</v>
      </c>
      <c r="G2369" s="331">
        <f>ROUND(SUMIF(Anlagenbewegungsdaten!B:B,A2369,Anlagenbewegungsdaten!C:C),3)</f>
        <v>0</v>
      </c>
      <c r="H2369" s="332">
        <f>IF(ISBLANK(F2369),ROUND(SUMIF(Anlagenbewegungsdaten!B:B,A2369,Anlagenbewegungsdaten!D:D),2),ROUND(G2369*F2369%,2))</f>
        <v>0</v>
      </c>
      <c r="I2369" s="332">
        <f>ROUND((H2369-SUMIF(Anlagenbewegungsdaten!$B:$B,A2369,Anlagenbewegungsdaten!D:D)),3)</f>
        <v>0</v>
      </c>
      <c r="J2369" s="333" t="s">
        <v>5179</v>
      </c>
      <c r="K2369" s="333" t="s">
        <v>5193</v>
      </c>
      <c r="L2369" s="510">
        <v>21.26</v>
      </c>
      <c r="M2369" s="330">
        <f>ROUND(SUMIF(Anlagenbewegungsdaten_AV!B:B,A2369,Anlagenbewegungsdaten_AV!C:C),3)</f>
        <v>0</v>
      </c>
      <c r="N2369" s="328">
        <f>IF(ISBLANK(L2369),ROUND(SUMIF(Anlagenbewegungsdaten_AV!B:B,A2369,Anlagenbewegungsdaten_AV!D:D),2),ROUND(M2369*L2369%,2))</f>
        <v>0</v>
      </c>
      <c r="O2369" s="328">
        <f>ROUND(N2369-SUMIF(Anlagenbewegungsdaten_AV!B:B,A2369,Anlagenbewegungsdaten_AV!D:D),3)</f>
        <v>0</v>
      </c>
    </row>
    <row r="2370" spans="1:15" ht="15" customHeight="1" x14ac:dyDescent="0.25">
      <c r="A2370" s="261" t="s">
        <v>2185</v>
      </c>
      <c r="B2370" s="172" t="s">
        <v>2108</v>
      </c>
      <c r="C2370" s="172" t="s">
        <v>4047</v>
      </c>
      <c r="D2370" s="172" t="s">
        <v>1607</v>
      </c>
      <c r="E2370" s="172" t="s">
        <v>2483</v>
      </c>
      <c r="F2370" s="287">
        <v>20.67</v>
      </c>
      <c r="G2370" s="331">
        <f>ROUND(SUMIF(Anlagenbewegungsdaten!B:B,A2370,Anlagenbewegungsdaten!C:C),3)</f>
        <v>0</v>
      </c>
      <c r="H2370" s="332">
        <f>IF(ISBLANK(F2370),ROUND(SUMIF(Anlagenbewegungsdaten!B:B,A2370,Anlagenbewegungsdaten!D:D),2),ROUND(G2370*F2370%,2))</f>
        <v>0</v>
      </c>
      <c r="I2370" s="332">
        <f>ROUND((H2370-SUMIF(Anlagenbewegungsdaten!$B:$B,A2370,Anlagenbewegungsdaten!D:D)),3)</f>
        <v>0</v>
      </c>
      <c r="J2370" s="333" t="s">
        <v>5179</v>
      </c>
      <c r="K2370" s="333" t="s">
        <v>5193</v>
      </c>
      <c r="L2370" s="510">
        <v>16.54</v>
      </c>
      <c r="M2370" s="330">
        <f>ROUND(SUMIF(Anlagenbewegungsdaten_AV!B:B,A2370,Anlagenbewegungsdaten_AV!C:C),3)</f>
        <v>0</v>
      </c>
      <c r="N2370" s="328">
        <f>IF(ISBLANK(L2370),ROUND(SUMIF(Anlagenbewegungsdaten_AV!B:B,A2370,Anlagenbewegungsdaten_AV!D:D),2),ROUND(M2370*L2370%,2))</f>
        <v>0</v>
      </c>
      <c r="O2370" s="328">
        <f>ROUND(N2370-SUMIF(Anlagenbewegungsdaten_AV!B:B,A2370,Anlagenbewegungsdaten_AV!D:D),3)</f>
        <v>0</v>
      </c>
    </row>
    <row r="2371" spans="1:15" ht="15" customHeight="1" x14ac:dyDescent="0.25">
      <c r="A2371" s="261" t="s">
        <v>2186</v>
      </c>
      <c r="B2371" s="172" t="s">
        <v>2108</v>
      </c>
      <c r="C2371" s="172" t="s">
        <v>4047</v>
      </c>
      <c r="D2371" s="172" t="s">
        <v>48</v>
      </c>
      <c r="E2371" s="172" t="s">
        <v>2486</v>
      </c>
      <c r="F2371" s="287">
        <v>22.67</v>
      </c>
      <c r="G2371" s="331">
        <f>ROUND(SUMIF(Anlagenbewegungsdaten!B:B,A2371,Anlagenbewegungsdaten!C:C),3)</f>
        <v>0</v>
      </c>
      <c r="H2371" s="332">
        <f>IF(ISBLANK(F2371),ROUND(SUMIF(Anlagenbewegungsdaten!B:B,A2371,Anlagenbewegungsdaten!D:D),2),ROUND(G2371*F2371%,2))</f>
        <v>0</v>
      </c>
      <c r="I2371" s="332">
        <f>ROUND((H2371-SUMIF(Anlagenbewegungsdaten!$B:$B,A2371,Anlagenbewegungsdaten!D:D)),3)</f>
        <v>0</v>
      </c>
      <c r="J2371" s="333" t="s">
        <v>5179</v>
      </c>
      <c r="K2371" s="333" t="s">
        <v>5193</v>
      </c>
      <c r="L2371" s="510">
        <v>18.14</v>
      </c>
      <c r="M2371" s="330">
        <f>ROUND(SUMIF(Anlagenbewegungsdaten_AV!B:B,A2371,Anlagenbewegungsdaten_AV!C:C),3)</f>
        <v>0</v>
      </c>
      <c r="N2371" s="328">
        <f>IF(ISBLANK(L2371),ROUND(SUMIF(Anlagenbewegungsdaten_AV!B:B,A2371,Anlagenbewegungsdaten_AV!D:D),2),ROUND(M2371*L2371%,2))</f>
        <v>0</v>
      </c>
      <c r="O2371" s="328">
        <f>ROUND(N2371-SUMIF(Anlagenbewegungsdaten_AV!B:B,A2371,Anlagenbewegungsdaten_AV!D:D),3)</f>
        <v>0</v>
      </c>
    </row>
    <row r="2372" spans="1:15" ht="15" customHeight="1" x14ac:dyDescent="0.25">
      <c r="A2372" s="261" t="s">
        <v>2187</v>
      </c>
      <c r="B2372" s="172" t="s">
        <v>2108</v>
      </c>
      <c r="C2372" s="172" t="s">
        <v>4047</v>
      </c>
      <c r="D2372" s="172" t="s">
        <v>1609</v>
      </c>
      <c r="E2372" s="172" t="s">
        <v>1560</v>
      </c>
      <c r="F2372" s="287">
        <v>23.67</v>
      </c>
      <c r="G2372" s="331">
        <f>ROUND(SUMIF(Anlagenbewegungsdaten!B:B,A2372,Anlagenbewegungsdaten!C:C),3)</f>
        <v>0</v>
      </c>
      <c r="H2372" s="332">
        <f>IF(ISBLANK(F2372),ROUND(SUMIF(Anlagenbewegungsdaten!B:B,A2372,Anlagenbewegungsdaten!D:D),2),ROUND(G2372*F2372%,2))</f>
        <v>0</v>
      </c>
      <c r="I2372" s="332">
        <f>ROUND((H2372-SUMIF(Anlagenbewegungsdaten!$B:$B,A2372,Anlagenbewegungsdaten!D:D)),3)</f>
        <v>0</v>
      </c>
      <c r="J2372" s="333" t="s">
        <v>5179</v>
      </c>
      <c r="K2372" s="333" t="s">
        <v>5193</v>
      </c>
      <c r="L2372" s="510">
        <v>18.940000000000001</v>
      </c>
      <c r="M2372" s="330">
        <f>ROUND(SUMIF(Anlagenbewegungsdaten_AV!B:B,A2372,Anlagenbewegungsdaten_AV!C:C),3)</f>
        <v>0</v>
      </c>
      <c r="N2372" s="328">
        <f>IF(ISBLANK(L2372),ROUND(SUMIF(Anlagenbewegungsdaten_AV!B:B,A2372,Anlagenbewegungsdaten_AV!D:D),2),ROUND(M2372*L2372%,2))</f>
        <v>0</v>
      </c>
      <c r="O2372" s="328">
        <f>ROUND(N2372-SUMIF(Anlagenbewegungsdaten_AV!B:B,A2372,Anlagenbewegungsdaten_AV!D:D),3)</f>
        <v>0</v>
      </c>
    </row>
    <row r="2373" spans="1:15" ht="15" customHeight="1" x14ac:dyDescent="0.25">
      <c r="A2373" s="261" t="s">
        <v>2188</v>
      </c>
      <c r="B2373" s="172" t="s">
        <v>2108</v>
      </c>
      <c r="C2373" s="172" t="s">
        <v>4047</v>
      </c>
      <c r="D2373" s="172" t="s">
        <v>1611</v>
      </c>
      <c r="E2373" s="172" t="s">
        <v>1563</v>
      </c>
      <c r="F2373" s="287">
        <v>23.67</v>
      </c>
      <c r="G2373" s="331">
        <f>ROUND(SUMIF(Anlagenbewegungsdaten!B:B,A2373,Anlagenbewegungsdaten!C:C),3)</f>
        <v>0</v>
      </c>
      <c r="H2373" s="332">
        <f>IF(ISBLANK(F2373),ROUND(SUMIF(Anlagenbewegungsdaten!B:B,A2373,Anlagenbewegungsdaten!D:D),2),ROUND(G2373*F2373%,2))</f>
        <v>0</v>
      </c>
      <c r="I2373" s="332">
        <f>ROUND((H2373-SUMIF(Anlagenbewegungsdaten!$B:$B,A2373,Anlagenbewegungsdaten!D:D)),3)</f>
        <v>0</v>
      </c>
      <c r="J2373" s="333" t="s">
        <v>5179</v>
      </c>
      <c r="K2373" s="333" t="s">
        <v>5193</v>
      </c>
      <c r="L2373" s="510">
        <v>18.940000000000001</v>
      </c>
      <c r="M2373" s="330">
        <f>ROUND(SUMIF(Anlagenbewegungsdaten_AV!B:B,A2373,Anlagenbewegungsdaten_AV!C:C),3)</f>
        <v>0</v>
      </c>
      <c r="N2373" s="328">
        <f>IF(ISBLANK(L2373),ROUND(SUMIF(Anlagenbewegungsdaten_AV!B:B,A2373,Anlagenbewegungsdaten_AV!D:D),2),ROUND(M2373*L2373%,2))</f>
        <v>0</v>
      </c>
      <c r="O2373" s="328">
        <f>ROUND(N2373-SUMIF(Anlagenbewegungsdaten_AV!B:B,A2373,Anlagenbewegungsdaten_AV!D:D),3)</f>
        <v>0</v>
      </c>
    </row>
    <row r="2374" spans="1:15" ht="15" customHeight="1" x14ac:dyDescent="0.25">
      <c r="A2374" s="261" t="s">
        <v>2964</v>
      </c>
      <c r="B2374" s="172" t="s">
        <v>2108</v>
      </c>
      <c r="C2374" s="172" t="s">
        <v>4047</v>
      </c>
      <c r="D2374" s="172" t="s">
        <v>2592</v>
      </c>
      <c r="E2374" s="172" t="s">
        <v>2576</v>
      </c>
      <c r="F2374" s="287">
        <v>23.64</v>
      </c>
      <c r="G2374" s="331">
        <f>ROUND(SUMIF(Anlagenbewegungsdaten!B:B,A2374,Anlagenbewegungsdaten!C:C),3)</f>
        <v>0</v>
      </c>
      <c r="H2374" s="332">
        <f>IF(ISBLANK(F2374),ROUND(SUMIF(Anlagenbewegungsdaten!B:B,A2374,Anlagenbewegungsdaten!D:D),2),ROUND(G2374*F2374%,2))</f>
        <v>0</v>
      </c>
      <c r="I2374" s="332">
        <f>ROUND((H2374-SUMIF(Anlagenbewegungsdaten!$B:$B,A2374,Anlagenbewegungsdaten!D:D)),3)</f>
        <v>0</v>
      </c>
      <c r="J2374" s="333" t="s">
        <v>5179</v>
      </c>
      <c r="K2374" s="333" t="s">
        <v>5193</v>
      </c>
      <c r="L2374" s="510">
        <v>18.91</v>
      </c>
      <c r="M2374" s="330">
        <f>ROUND(SUMIF(Anlagenbewegungsdaten_AV!B:B,A2374,Anlagenbewegungsdaten_AV!C:C),3)</f>
        <v>0</v>
      </c>
      <c r="N2374" s="328">
        <f>IF(ISBLANK(L2374),ROUND(SUMIF(Anlagenbewegungsdaten_AV!B:B,A2374,Anlagenbewegungsdaten_AV!D:D),2),ROUND(M2374*L2374%,2))</f>
        <v>0</v>
      </c>
      <c r="O2374" s="328">
        <f>ROUND(N2374-SUMIF(Anlagenbewegungsdaten_AV!B:B,A2374,Anlagenbewegungsdaten_AV!D:D),3)</f>
        <v>0</v>
      </c>
    </row>
    <row r="2375" spans="1:15" ht="15" customHeight="1" x14ac:dyDescent="0.25">
      <c r="A2375" s="261" t="s">
        <v>3708</v>
      </c>
      <c r="B2375" s="172" t="s">
        <v>2108</v>
      </c>
      <c r="C2375" s="172" t="s">
        <v>4047</v>
      </c>
      <c r="D2375" s="172" t="s">
        <v>3336</v>
      </c>
      <c r="E2375" s="172" t="s">
        <v>3320</v>
      </c>
      <c r="F2375" s="287">
        <v>23.61</v>
      </c>
      <c r="G2375" s="331">
        <f>ROUND(SUMIF(Anlagenbewegungsdaten!B:B,A2375,Anlagenbewegungsdaten!C:C),3)</f>
        <v>0</v>
      </c>
      <c r="H2375" s="332">
        <f>IF(ISBLANK(F2375),ROUND(SUMIF(Anlagenbewegungsdaten!B:B,A2375,Anlagenbewegungsdaten!D:D),2),ROUND(G2375*F2375%,2))</f>
        <v>0</v>
      </c>
      <c r="I2375" s="332">
        <f>ROUND((H2375-SUMIF(Anlagenbewegungsdaten!$B:$B,A2375,Anlagenbewegungsdaten!D:D)),3)</f>
        <v>0</v>
      </c>
      <c r="J2375" s="333" t="s">
        <v>5179</v>
      </c>
      <c r="K2375" s="333" t="s">
        <v>5193</v>
      </c>
      <c r="L2375" s="510">
        <v>18.89</v>
      </c>
      <c r="M2375" s="330">
        <f>ROUND(SUMIF(Anlagenbewegungsdaten_AV!B:B,A2375,Anlagenbewegungsdaten_AV!C:C),3)</f>
        <v>0</v>
      </c>
      <c r="N2375" s="328">
        <f>IF(ISBLANK(L2375),ROUND(SUMIF(Anlagenbewegungsdaten_AV!B:B,A2375,Anlagenbewegungsdaten_AV!D:D),2),ROUND(M2375*L2375%,2))</f>
        <v>0</v>
      </c>
      <c r="O2375" s="328">
        <f>ROUND(N2375-SUMIF(Anlagenbewegungsdaten_AV!B:B,A2375,Anlagenbewegungsdaten_AV!D:D),3)</f>
        <v>0</v>
      </c>
    </row>
    <row r="2376" spans="1:15" ht="15" customHeight="1" x14ac:dyDescent="0.25">
      <c r="A2376" s="273" t="s">
        <v>4484</v>
      </c>
      <c r="B2376" s="191" t="s">
        <v>2108</v>
      </c>
      <c r="C2376" s="191" t="s">
        <v>4047</v>
      </c>
      <c r="D2376" s="191" t="s">
        <v>4109</v>
      </c>
      <c r="E2376" s="191" t="s">
        <v>4093</v>
      </c>
      <c r="F2376" s="288">
        <v>23.58</v>
      </c>
      <c r="G2376" s="331">
        <f>ROUND(SUMIF(Anlagenbewegungsdaten!B:B,A2376,Anlagenbewegungsdaten!C:C),3)</f>
        <v>0</v>
      </c>
      <c r="H2376" s="332">
        <f>IF(ISBLANK(F2376),ROUND(SUMIF(Anlagenbewegungsdaten!B:B,A2376,Anlagenbewegungsdaten!D:D),2),ROUND(G2376*F2376%,2))</f>
        <v>0</v>
      </c>
      <c r="I2376" s="332">
        <f>ROUND((H2376-SUMIF(Anlagenbewegungsdaten!$B:$B,A2376,Anlagenbewegungsdaten!D:D)),3)</f>
        <v>0</v>
      </c>
      <c r="J2376" s="333" t="s">
        <v>5179</v>
      </c>
      <c r="K2376" s="333" t="s">
        <v>5193</v>
      </c>
      <c r="L2376" s="510">
        <v>18.86</v>
      </c>
      <c r="M2376" s="330">
        <f>ROUND(SUMIF(Anlagenbewegungsdaten_AV!B:B,A2376,Anlagenbewegungsdaten_AV!C:C),3)</f>
        <v>0</v>
      </c>
      <c r="N2376" s="328">
        <f>IF(ISBLANK(L2376),ROUND(SUMIF(Anlagenbewegungsdaten_AV!B:B,A2376,Anlagenbewegungsdaten_AV!D:D),2),ROUND(M2376*L2376%,2))</f>
        <v>0</v>
      </c>
      <c r="O2376" s="328">
        <f>ROUND(N2376-SUMIF(Anlagenbewegungsdaten_AV!B:B,A2376,Anlagenbewegungsdaten_AV!D:D),3)</f>
        <v>0</v>
      </c>
    </row>
    <row r="2377" spans="1:15" ht="15" customHeight="1" x14ac:dyDescent="0.25">
      <c r="A2377" s="261" t="s">
        <v>2189</v>
      </c>
      <c r="B2377" s="172" t="s">
        <v>2108</v>
      </c>
      <c r="C2377" s="172" t="s">
        <v>4047</v>
      </c>
      <c r="D2377" s="172" t="s">
        <v>1613</v>
      </c>
      <c r="E2377" s="172" t="s">
        <v>2483</v>
      </c>
      <c r="F2377" s="287">
        <v>21.67</v>
      </c>
      <c r="G2377" s="331">
        <f>ROUND(SUMIF(Anlagenbewegungsdaten!B:B,A2377,Anlagenbewegungsdaten!C:C),3)</f>
        <v>0</v>
      </c>
      <c r="H2377" s="332">
        <f>IF(ISBLANK(F2377),ROUND(SUMIF(Anlagenbewegungsdaten!B:B,A2377,Anlagenbewegungsdaten!D:D),2),ROUND(G2377*F2377%,2))</f>
        <v>0</v>
      </c>
      <c r="I2377" s="332">
        <f>ROUND((H2377-SUMIF(Anlagenbewegungsdaten!$B:$B,A2377,Anlagenbewegungsdaten!D:D)),3)</f>
        <v>0</v>
      </c>
      <c r="J2377" s="333" t="s">
        <v>5179</v>
      </c>
      <c r="K2377" s="333" t="s">
        <v>5193</v>
      </c>
      <c r="L2377" s="510">
        <v>17.34</v>
      </c>
      <c r="M2377" s="330">
        <f>ROUND(SUMIF(Anlagenbewegungsdaten_AV!B:B,A2377,Anlagenbewegungsdaten_AV!C:C),3)</f>
        <v>0</v>
      </c>
      <c r="N2377" s="328">
        <f>IF(ISBLANK(L2377),ROUND(SUMIF(Anlagenbewegungsdaten_AV!B:B,A2377,Anlagenbewegungsdaten_AV!D:D),2),ROUND(M2377*L2377%,2))</f>
        <v>0</v>
      </c>
      <c r="O2377" s="328">
        <f>ROUND(N2377-SUMIF(Anlagenbewegungsdaten_AV!B:B,A2377,Anlagenbewegungsdaten_AV!D:D),3)</f>
        <v>0</v>
      </c>
    </row>
    <row r="2378" spans="1:15" ht="15" customHeight="1" x14ac:dyDescent="0.25">
      <c r="A2378" s="261" t="s">
        <v>2190</v>
      </c>
      <c r="B2378" s="172" t="s">
        <v>2108</v>
      </c>
      <c r="C2378" s="172" t="s">
        <v>4047</v>
      </c>
      <c r="D2378" s="172" t="s">
        <v>53</v>
      </c>
      <c r="E2378" s="172" t="s">
        <v>2486</v>
      </c>
      <c r="F2378" s="287">
        <v>23.67</v>
      </c>
      <c r="G2378" s="331">
        <f>ROUND(SUMIF(Anlagenbewegungsdaten!B:B,A2378,Anlagenbewegungsdaten!C:C),3)</f>
        <v>0</v>
      </c>
      <c r="H2378" s="332">
        <f>IF(ISBLANK(F2378),ROUND(SUMIF(Anlagenbewegungsdaten!B:B,A2378,Anlagenbewegungsdaten!D:D),2),ROUND(G2378*F2378%,2))</f>
        <v>0</v>
      </c>
      <c r="I2378" s="332">
        <f>ROUND((H2378-SUMIF(Anlagenbewegungsdaten!$B:$B,A2378,Anlagenbewegungsdaten!D:D)),3)</f>
        <v>0</v>
      </c>
      <c r="J2378" s="333" t="s">
        <v>5179</v>
      </c>
      <c r="K2378" s="333" t="s">
        <v>5193</v>
      </c>
      <c r="L2378" s="510">
        <v>18.940000000000001</v>
      </c>
      <c r="M2378" s="330">
        <f>ROUND(SUMIF(Anlagenbewegungsdaten_AV!B:B,A2378,Anlagenbewegungsdaten_AV!C:C),3)</f>
        <v>0</v>
      </c>
      <c r="N2378" s="328">
        <f>IF(ISBLANK(L2378),ROUND(SUMIF(Anlagenbewegungsdaten_AV!B:B,A2378,Anlagenbewegungsdaten_AV!D:D),2),ROUND(M2378*L2378%,2))</f>
        <v>0</v>
      </c>
      <c r="O2378" s="328">
        <f>ROUND(N2378-SUMIF(Anlagenbewegungsdaten_AV!B:B,A2378,Anlagenbewegungsdaten_AV!D:D),3)</f>
        <v>0</v>
      </c>
    </row>
    <row r="2379" spans="1:15" ht="15" customHeight="1" x14ac:dyDescent="0.25">
      <c r="A2379" s="261" t="s">
        <v>2191</v>
      </c>
      <c r="B2379" s="172" t="s">
        <v>2108</v>
      </c>
      <c r="C2379" s="172" t="s">
        <v>4047</v>
      </c>
      <c r="D2379" s="182" t="s">
        <v>1615</v>
      </c>
      <c r="E2379" s="172" t="s">
        <v>1560</v>
      </c>
      <c r="F2379" s="287">
        <v>24.67</v>
      </c>
      <c r="G2379" s="331">
        <f>ROUND(SUMIF(Anlagenbewegungsdaten!B:B,A2379,Anlagenbewegungsdaten!C:C),3)</f>
        <v>0</v>
      </c>
      <c r="H2379" s="332">
        <f>IF(ISBLANK(F2379),ROUND(SUMIF(Anlagenbewegungsdaten!B:B,A2379,Anlagenbewegungsdaten!D:D),2),ROUND(G2379*F2379%,2))</f>
        <v>0</v>
      </c>
      <c r="I2379" s="332">
        <f>ROUND((H2379-SUMIF(Anlagenbewegungsdaten!$B:$B,A2379,Anlagenbewegungsdaten!D:D)),3)</f>
        <v>0</v>
      </c>
      <c r="J2379" s="333" t="s">
        <v>5179</v>
      </c>
      <c r="K2379" s="333" t="s">
        <v>5193</v>
      </c>
      <c r="L2379" s="510">
        <v>19.739999999999998</v>
      </c>
      <c r="M2379" s="330">
        <f>ROUND(SUMIF(Anlagenbewegungsdaten_AV!B:B,A2379,Anlagenbewegungsdaten_AV!C:C),3)</f>
        <v>0</v>
      </c>
      <c r="N2379" s="328">
        <f>IF(ISBLANK(L2379),ROUND(SUMIF(Anlagenbewegungsdaten_AV!B:B,A2379,Anlagenbewegungsdaten_AV!D:D),2),ROUND(M2379*L2379%,2))</f>
        <v>0</v>
      </c>
      <c r="O2379" s="328">
        <f>ROUND(N2379-SUMIF(Anlagenbewegungsdaten_AV!B:B,A2379,Anlagenbewegungsdaten_AV!D:D),3)</f>
        <v>0</v>
      </c>
    </row>
    <row r="2380" spans="1:15" ht="15" customHeight="1" x14ac:dyDescent="0.25">
      <c r="A2380" s="261" t="s">
        <v>2192</v>
      </c>
      <c r="B2380" s="172" t="s">
        <v>2108</v>
      </c>
      <c r="C2380" s="172" t="s">
        <v>4047</v>
      </c>
      <c r="D2380" s="172" t="s">
        <v>1617</v>
      </c>
      <c r="E2380" s="172" t="s">
        <v>1563</v>
      </c>
      <c r="F2380" s="287">
        <v>24.67</v>
      </c>
      <c r="G2380" s="331">
        <f>ROUND(SUMIF(Anlagenbewegungsdaten!B:B,A2380,Anlagenbewegungsdaten!C:C),3)</f>
        <v>0</v>
      </c>
      <c r="H2380" s="332">
        <f>IF(ISBLANK(F2380),ROUND(SUMIF(Anlagenbewegungsdaten!B:B,A2380,Anlagenbewegungsdaten!D:D),2),ROUND(G2380*F2380%,2))</f>
        <v>0</v>
      </c>
      <c r="I2380" s="332">
        <f>ROUND((H2380-SUMIF(Anlagenbewegungsdaten!$B:$B,A2380,Anlagenbewegungsdaten!D:D)),3)</f>
        <v>0</v>
      </c>
      <c r="J2380" s="333" t="s">
        <v>5179</v>
      </c>
      <c r="K2380" s="333" t="s">
        <v>5193</v>
      </c>
      <c r="L2380" s="510">
        <v>19.739999999999998</v>
      </c>
      <c r="M2380" s="330">
        <f>ROUND(SUMIF(Anlagenbewegungsdaten_AV!B:B,A2380,Anlagenbewegungsdaten_AV!C:C),3)</f>
        <v>0</v>
      </c>
      <c r="N2380" s="328">
        <f>IF(ISBLANK(L2380),ROUND(SUMIF(Anlagenbewegungsdaten_AV!B:B,A2380,Anlagenbewegungsdaten_AV!D:D),2),ROUND(M2380*L2380%,2))</f>
        <v>0</v>
      </c>
      <c r="O2380" s="328">
        <f>ROUND(N2380-SUMIF(Anlagenbewegungsdaten_AV!B:B,A2380,Anlagenbewegungsdaten_AV!D:D),3)</f>
        <v>0</v>
      </c>
    </row>
    <row r="2381" spans="1:15" ht="15" customHeight="1" x14ac:dyDescent="0.25">
      <c r="A2381" s="261" t="s">
        <v>2965</v>
      </c>
      <c r="B2381" s="172" t="s">
        <v>2108</v>
      </c>
      <c r="C2381" s="172" t="s">
        <v>4047</v>
      </c>
      <c r="D2381" s="172" t="s">
        <v>2594</v>
      </c>
      <c r="E2381" s="172" t="s">
        <v>2576</v>
      </c>
      <c r="F2381" s="287">
        <v>24.64</v>
      </c>
      <c r="G2381" s="331">
        <f>ROUND(SUMIF(Anlagenbewegungsdaten!B:B,A2381,Anlagenbewegungsdaten!C:C),3)</f>
        <v>0</v>
      </c>
      <c r="H2381" s="332">
        <f>IF(ISBLANK(F2381),ROUND(SUMIF(Anlagenbewegungsdaten!B:B,A2381,Anlagenbewegungsdaten!D:D),2),ROUND(G2381*F2381%,2))</f>
        <v>0</v>
      </c>
      <c r="I2381" s="332">
        <f>ROUND((H2381-SUMIF(Anlagenbewegungsdaten!$B:$B,A2381,Anlagenbewegungsdaten!D:D)),3)</f>
        <v>0</v>
      </c>
      <c r="J2381" s="333" t="s">
        <v>5179</v>
      </c>
      <c r="K2381" s="333" t="s">
        <v>5193</v>
      </c>
      <c r="L2381" s="510">
        <v>19.71</v>
      </c>
      <c r="M2381" s="330">
        <f>ROUND(SUMIF(Anlagenbewegungsdaten_AV!B:B,A2381,Anlagenbewegungsdaten_AV!C:C),3)</f>
        <v>0</v>
      </c>
      <c r="N2381" s="328">
        <f>IF(ISBLANK(L2381),ROUND(SUMIF(Anlagenbewegungsdaten_AV!B:B,A2381,Anlagenbewegungsdaten_AV!D:D),2),ROUND(M2381*L2381%,2))</f>
        <v>0</v>
      </c>
      <c r="O2381" s="328">
        <f>ROUND(N2381-SUMIF(Anlagenbewegungsdaten_AV!B:B,A2381,Anlagenbewegungsdaten_AV!D:D),3)</f>
        <v>0</v>
      </c>
    </row>
    <row r="2382" spans="1:15" ht="15" customHeight="1" x14ac:dyDescent="0.25">
      <c r="A2382" s="261" t="s">
        <v>3709</v>
      </c>
      <c r="B2382" s="172" t="s">
        <v>2108</v>
      </c>
      <c r="C2382" s="172" t="s">
        <v>4047</v>
      </c>
      <c r="D2382" s="172" t="s">
        <v>3338</v>
      </c>
      <c r="E2382" s="172" t="s">
        <v>3320</v>
      </c>
      <c r="F2382" s="287">
        <v>24.61</v>
      </c>
      <c r="G2382" s="331">
        <f>ROUND(SUMIF(Anlagenbewegungsdaten!B:B,A2382,Anlagenbewegungsdaten!C:C),3)</f>
        <v>0</v>
      </c>
      <c r="H2382" s="332">
        <f>IF(ISBLANK(F2382),ROUND(SUMIF(Anlagenbewegungsdaten!B:B,A2382,Anlagenbewegungsdaten!D:D),2),ROUND(G2382*F2382%,2))</f>
        <v>0</v>
      </c>
      <c r="I2382" s="332">
        <f>ROUND((H2382-SUMIF(Anlagenbewegungsdaten!$B:$B,A2382,Anlagenbewegungsdaten!D:D)),3)</f>
        <v>0</v>
      </c>
      <c r="J2382" s="333" t="s">
        <v>5179</v>
      </c>
      <c r="K2382" s="333" t="s">
        <v>5193</v>
      </c>
      <c r="L2382" s="510">
        <v>19.690000000000001</v>
      </c>
      <c r="M2382" s="330">
        <f>ROUND(SUMIF(Anlagenbewegungsdaten_AV!B:B,A2382,Anlagenbewegungsdaten_AV!C:C),3)</f>
        <v>0</v>
      </c>
      <c r="N2382" s="328">
        <f>IF(ISBLANK(L2382),ROUND(SUMIF(Anlagenbewegungsdaten_AV!B:B,A2382,Anlagenbewegungsdaten_AV!D:D),2),ROUND(M2382*L2382%,2))</f>
        <v>0</v>
      </c>
      <c r="O2382" s="328">
        <f>ROUND(N2382-SUMIF(Anlagenbewegungsdaten_AV!B:B,A2382,Anlagenbewegungsdaten_AV!D:D),3)</f>
        <v>0</v>
      </c>
    </row>
    <row r="2383" spans="1:15" ht="15" customHeight="1" x14ac:dyDescent="0.25">
      <c r="A2383" s="273" t="s">
        <v>4485</v>
      </c>
      <c r="B2383" s="191" t="s">
        <v>2108</v>
      </c>
      <c r="C2383" s="191" t="s">
        <v>4047</v>
      </c>
      <c r="D2383" s="191" t="s">
        <v>4111</v>
      </c>
      <c r="E2383" s="191" t="s">
        <v>4093</v>
      </c>
      <c r="F2383" s="288">
        <v>24.58</v>
      </c>
      <c r="G2383" s="331">
        <f>ROUND(SUMIF(Anlagenbewegungsdaten!B:B,A2383,Anlagenbewegungsdaten!C:C),3)</f>
        <v>0</v>
      </c>
      <c r="H2383" s="332">
        <f>IF(ISBLANK(F2383),ROUND(SUMIF(Anlagenbewegungsdaten!B:B,A2383,Anlagenbewegungsdaten!D:D),2),ROUND(G2383*F2383%,2))</f>
        <v>0</v>
      </c>
      <c r="I2383" s="332">
        <f>ROUND((H2383-SUMIF(Anlagenbewegungsdaten!$B:$B,A2383,Anlagenbewegungsdaten!D:D)),3)</f>
        <v>0</v>
      </c>
      <c r="J2383" s="333" t="s">
        <v>5179</v>
      </c>
      <c r="K2383" s="333" t="s">
        <v>5193</v>
      </c>
      <c r="L2383" s="510">
        <v>19.66</v>
      </c>
      <c r="M2383" s="330">
        <f>ROUND(SUMIF(Anlagenbewegungsdaten_AV!B:B,A2383,Anlagenbewegungsdaten_AV!C:C),3)</f>
        <v>0</v>
      </c>
      <c r="N2383" s="328">
        <f>IF(ISBLANK(L2383),ROUND(SUMIF(Anlagenbewegungsdaten_AV!B:B,A2383,Anlagenbewegungsdaten_AV!D:D),2),ROUND(M2383*L2383%,2))</f>
        <v>0</v>
      </c>
      <c r="O2383" s="328">
        <f>ROUND(N2383-SUMIF(Anlagenbewegungsdaten_AV!B:B,A2383,Anlagenbewegungsdaten_AV!D:D),3)</f>
        <v>0</v>
      </c>
    </row>
    <row r="2384" spans="1:15" ht="15" customHeight="1" x14ac:dyDescent="0.25">
      <c r="A2384" s="261" t="s">
        <v>2193</v>
      </c>
      <c r="B2384" s="172" t="s">
        <v>2108</v>
      </c>
      <c r="C2384" s="172" t="s">
        <v>4047</v>
      </c>
      <c r="D2384" s="172" t="s">
        <v>1619</v>
      </c>
      <c r="E2384" s="172" t="s">
        <v>2483</v>
      </c>
      <c r="F2384" s="287">
        <v>24.67</v>
      </c>
      <c r="G2384" s="331">
        <f>ROUND(SUMIF(Anlagenbewegungsdaten!B:B,A2384,Anlagenbewegungsdaten!C:C),3)</f>
        <v>0</v>
      </c>
      <c r="H2384" s="332">
        <f>IF(ISBLANK(F2384),ROUND(SUMIF(Anlagenbewegungsdaten!B:B,A2384,Anlagenbewegungsdaten!D:D),2),ROUND(G2384*F2384%,2))</f>
        <v>0</v>
      </c>
      <c r="I2384" s="332">
        <f>ROUND((H2384-SUMIF(Anlagenbewegungsdaten!$B:$B,A2384,Anlagenbewegungsdaten!D:D)),3)</f>
        <v>0</v>
      </c>
      <c r="J2384" s="333" t="s">
        <v>5179</v>
      </c>
      <c r="K2384" s="333" t="s">
        <v>5193</v>
      </c>
      <c r="L2384" s="510">
        <v>19.739999999999998</v>
      </c>
      <c r="M2384" s="330">
        <f>ROUND(SUMIF(Anlagenbewegungsdaten_AV!B:B,A2384,Anlagenbewegungsdaten_AV!C:C),3)</f>
        <v>0</v>
      </c>
      <c r="N2384" s="328">
        <f>IF(ISBLANK(L2384),ROUND(SUMIF(Anlagenbewegungsdaten_AV!B:B,A2384,Anlagenbewegungsdaten_AV!D:D),2),ROUND(M2384*L2384%,2))</f>
        <v>0</v>
      </c>
      <c r="O2384" s="328">
        <f>ROUND(N2384-SUMIF(Anlagenbewegungsdaten_AV!B:B,A2384,Anlagenbewegungsdaten_AV!D:D),3)</f>
        <v>0</v>
      </c>
    </row>
    <row r="2385" spans="1:15" ht="15" customHeight="1" x14ac:dyDescent="0.25">
      <c r="A2385" s="261" t="s">
        <v>2194</v>
      </c>
      <c r="B2385" s="172" t="s">
        <v>2108</v>
      </c>
      <c r="C2385" s="172" t="s">
        <v>4047</v>
      </c>
      <c r="D2385" s="172" t="s">
        <v>58</v>
      </c>
      <c r="E2385" s="172" t="s">
        <v>2486</v>
      </c>
      <c r="F2385" s="287">
        <v>26.67</v>
      </c>
      <c r="G2385" s="331">
        <f>ROUND(SUMIF(Anlagenbewegungsdaten!B:B,A2385,Anlagenbewegungsdaten!C:C),3)</f>
        <v>0</v>
      </c>
      <c r="H2385" s="332">
        <f>IF(ISBLANK(F2385),ROUND(SUMIF(Anlagenbewegungsdaten!B:B,A2385,Anlagenbewegungsdaten!D:D),2),ROUND(G2385*F2385%,2))</f>
        <v>0</v>
      </c>
      <c r="I2385" s="332">
        <f>ROUND((H2385-SUMIF(Anlagenbewegungsdaten!$B:$B,A2385,Anlagenbewegungsdaten!D:D)),3)</f>
        <v>0</v>
      </c>
      <c r="J2385" s="333" t="s">
        <v>5179</v>
      </c>
      <c r="K2385" s="333" t="s">
        <v>5193</v>
      </c>
      <c r="L2385" s="510">
        <v>21.34</v>
      </c>
      <c r="M2385" s="330">
        <f>ROUND(SUMIF(Anlagenbewegungsdaten_AV!B:B,A2385,Anlagenbewegungsdaten_AV!C:C),3)</f>
        <v>0</v>
      </c>
      <c r="N2385" s="328">
        <f>IF(ISBLANK(L2385),ROUND(SUMIF(Anlagenbewegungsdaten_AV!B:B,A2385,Anlagenbewegungsdaten_AV!D:D),2),ROUND(M2385*L2385%,2))</f>
        <v>0</v>
      </c>
      <c r="O2385" s="328">
        <f>ROUND(N2385-SUMIF(Anlagenbewegungsdaten_AV!B:B,A2385,Anlagenbewegungsdaten_AV!D:D),3)</f>
        <v>0</v>
      </c>
    </row>
    <row r="2386" spans="1:15" ht="15" customHeight="1" x14ac:dyDescent="0.25">
      <c r="A2386" s="261" t="s">
        <v>2195</v>
      </c>
      <c r="B2386" s="172" t="s">
        <v>2108</v>
      </c>
      <c r="C2386" s="172" t="s">
        <v>4047</v>
      </c>
      <c r="D2386" s="172" t="s">
        <v>1621</v>
      </c>
      <c r="E2386" s="172" t="s">
        <v>1560</v>
      </c>
      <c r="F2386" s="287">
        <v>27.67</v>
      </c>
      <c r="G2386" s="331">
        <f>ROUND(SUMIF(Anlagenbewegungsdaten!B:B,A2386,Anlagenbewegungsdaten!C:C),3)</f>
        <v>0</v>
      </c>
      <c r="H2386" s="332">
        <f>IF(ISBLANK(F2386),ROUND(SUMIF(Anlagenbewegungsdaten!B:B,A2386,Anlagenbewegungsdaten!D:D),2),ROUND(G2386*F2386%,2))</f>
        <v>0</v>
      </c>
      <c r="I2386" s="332">
        <f>ROUND((H2386-SUMIF(Anlagenbewegungsdaten!$B:$B,A2386,Anlagenbewegungsdaten!D:D)),3)</f>
        <v>0</v>
      </c>
      <c r="J2386" s="333" t="s">
        <v>5179</v>
      </c>
      <c r="K2386" s="333" t="s">
        <v>5193</v>
      </c>
      <c r="L2386" s="510">
        <v>22.14</v>
      </c>
      <c r="M2386" s="330">
        <f>ROUND(SUMIF(Anlagenbewegungsdaten_AV!B:B,A2386,Anlagenbewegungsdaten_AV!C:C),3)</f>
        <v>0</v>
      </c>
      <c r="N2386" s="328">
        <f>IF(ISBLANK(L2386),ROUND(SUMIF(Anlagenbewegungsdaten_AV!B:B,A2386,Anlagenbewegungsdaten_AV!D:D),2),ROUND(M2386*L2386%,2))</f>
        <v>0</v>
      </c>
      <c r="O2386" s="328">
        <f>ROUND(N2386-SUMIF(Anlagenbewegungsdaten_AV!B:B,A2386,Anlagenbewegungsdaten_AV!D:D),3)</f>
        <v>0</v>
      </c>
    </row>
    <row r="2387" spans="1:15" ht="15" customHeight="1" x14ac:dyDescent="0.25">
      <c r="A2387" s="261" t="s">
        <v>2196</v>
      </c>
      <c r="B2387" s="172" t="s">
        <v>2108</v>
      </c>
      <c r="C2387" s="172" t="s">
        <v>4047</v>
      </c>
      <c r="D2387" s="172" t="s">
        <v>1623</v>
      </c>
      <c r="E2387" s="172" t="s">
        <v>1563</v>
      </c>
      <c r="F2387" s="287">
        <v>27.67</v>
      </c>
      <c r="G2387" s="331">
        <f>ROUND(SUMIF(Anlagenbewegungsdaten!B:B,A2387,Anlagenbewegungsdaten!C:C),3)</f>
        <v>0</v>
      </c>
      <c r="H2387" s="332">
        <f>IF(ISBLANK(F2387),ROUND(SUMIF(Anlagenbewegungsdaten!B:B,A2387,Anlagenbewegungsdaten!D:D),2),ROUND(G2387*F2387%,2))</f>
        <v>0</v>
      </c>
      <c r="I2387" s="332">
        <f>ROUND((H2387-SUMIF(Anlagenbewegungsdaten!$B:$B,A2387,Anlagenbewegungsdaten!D:D)),3)</f>
        <v>0</v>
      </c>
      <c r="J2387" s="333" t="s">
        <v>5179</v>
      </c>
      <c r="K2387" s="333" t="s">
        <v>5193</v>
      </c>
      <c r="L2387" s="510">
        <v>22.14</v>
      </c>
      <c r="M2387" s="330">
        <f>ROUND(SUMIF(Anlagenbewegungsdaten_AV!B:B,A2387,Anlagenbewegungsdaten_AV!C:C),3)</f>
        <v>0</v>
      </c>
      <c r="N2387" s="328">
        <f>IF(ISBLANK(L2387),ROUND(SUMIF(Anlagenbewegungsdaten_AV!B:B,A2387,Anlagenbewegungsdaten_AV!D:D),2),ROUND(M2387*L2387%,2))</f>
        <v>0</v>
      </c>
      <c r="O2387" s="328">
        <f>ROUND(N2387-SUMIF(Anlagenbewegungsdaten_AV!B:B,A2387,Anlagenbewegungsdaten_AV!D:D),3)</f>
        <v>0</v>
      </c>
    </row>
    <row r="2388" spans="1:15" ht="15" customHeight="1" x14ac:dyDescent="0.25">
      <c r="A2388" s="261" t="s">
        <v>2966</v>
      </c>
      <c r="B2388" s="172" t="s">
        <v>2108</v>
      </c>
      <c r="C2388" s="172" t="s">
        <v>4047</v>
      </c>
      <c r="D2388" s="172" t="s">
        <v>2596</v>
      </c>
      <c r="E2388" s="172" t="s">
        <v>2576</v>
      </c>
      <c r="F2388" s="287">
        <v>27.64</v>
      </c>
      <c r="G2388" s="331">
        <f>ROUND(SUMIF(Anlagenbewegungsdaten!B:B,A2388,Anlagenbewegungsdaten!C:C),3)</f>
        <v>0</v>
      </c>
      <c r="H2388" s="332">
        <f>IF(ISBLANK(F2388),ROUND(SUMIF(Anlagenbewegungsdaten!B:B,A2388,Anlagenbewegungsdaten!D:D),2),ROUND(G2388*F2388%,2))</f>
        <v>0</v>
      </c>
      <c r="I2388" s="332">
        <f>ROUND((H2388-SUMIF(Anlagenbewegungsdaten!$B:$B,A2388,Anlagenbewegungsdaten!D:D)),3)</f>
        <v>0</v>
      </c>
      <c r="J2388" s="333" t="s">
        <v>5179</v>
      </c>
      <c r="K2388" s="333" t="s">
        <v>5193</v>
      </c>
      <c r="L2388" s="510">
        <v>22.11</v>
      </c>
      <c r="M2388" s="330">
        <f>ROUND(SUMIF(Anlagenbewegungsdaten_AV!B:B,A2388,Anlagenbewegungsdaten_AV!C:C),3)</f>
        <v>0</v>
      </c>
      <c r="N2388" s="328">
        <f>IF(ISBLANK(L2388),ROUND(SUMIF(Anlagenbewegungsdaten_AV!B:B,A2388,Anlagenbewegungsdaten_AV!D:D),2),ROUND(M2388*L2388%,2))</f>
        <v>0</v>
      </c>
      <c r="O2388" s="328">
        <f>ROUND(N2388-SUMIF(Anlagenbewegungsdaten_AV!B:B,A2388,Anlagenbewegungsdaten_AV!D:D),3)</f>
        <v>0</v>
      </c>
    </row>
    <row r="2389" spans="1:15" ht="15" customHeight="1" x14ac:dyDescent="0.25">
      <c r="A2389" s="261" t="s">
        <v>3710</v>
      </c>
      <c r="B2389" s="172" t="s">
        <v>2108</v>
      </c>
      <c r="C2389" s="172" t="s">
        <v>4047</v>
      </c>
      <c r="D2389" s="172" t="s">
        <v>3340</v>
      </c>
      <c r="E2389" s="172" t="s">
        <v>3320</v>
      </c>
      <c r="F2389" s="287">
        <v>27.61</v>
      </c>
      <c r="G2389" s="331">
        <f>ROUND(SUMIF(Anlagenbewegungsdaten!B:B,A2389,Anlagenbewegungsdaten!C:C),3)</f>
        <v>0</v>
      </c>
      <c r="H2389" s="332">
        <f>IF(ISBLANK(F2389),ROUND(SUMIF(Anlagenbewegungsdaten!B:B,A2389,Anlagenbewegungsdaten!D:D),2),ROUND(G2389*F2389%,2))</f>
        <v>0</v>
      </c>
      <c r="I2389" s="332">
        <f>ROUND((H2389-SUMIF(Anlagenbewegungsdaten!$B:$B,A2389,Anlagenbewegungsdaten!D:D)),3)</f>
        <v>0</v>
      </c>
      <c r="J2389" s="333" t="s">
        <v>5179</v>
      </c>
      <c r="K2389" s="333" t="s">
        <v>5193</v>
      </c>
      <c r="L2389" s="510">
        <v>22.09</v>
      </c>
      <c r="M2389" s="330">
        <f>ROUND(SUMIF(Anlagenbewegungsdaten_AV!B:B,A2389,Anlagenbewegungsdaten_AV!C:C),3)</f>
        <v>0</v>
      </c>
      <c r="N2389" s="328">
        <f>IF(ISBLANK(L2389),ROUND(SUMIF(Anlagenbewegungsdaten_AV!B:B,A2389,Anlagenbewegungsdaten_AV!D:D),2),ROUND(M2389*L2389%,2))</f>
        <v>0</v>
      </c>
      <c r="O2389" s="328">
        <f>ROUND(N2389-SUMIF(Anlagenbewegungsdaten_AV!B:B,A2389,Anlagenbewegungsdaten_AV!D:D),3)</f>
        <v>0</v>
      </c>
    </row>
    <row r="2390" spans="1:15" ht="15" customHeight="1" x14ac:dyDescent="0.25">
      <c r="A2390" s="273" t="s">
        <v>4486</v>
      </c>
      <c r="B2390" s="191" t="s">
        <v>2108</v>
      </c>
      <c r="C2390" s="191" t="s">
        <v>4047</v>
      </c>
      <c r="D2390" s="191" t="s">
        <v>4113</v>
      </c>
      <c r="E2390" s="191" t="s">
        <v>4093</v>
      </c>
      <c r="F2390" s="288">
        <v>27.58</v>
      </c>
      <c r="G2390" s="331">
        <f>ROUND(SUMIF(Anlagenbewegungsdaten!B:B,A2390,Anlagenbewegungsdaten!C:C),3)</f>
        <v>0</v>
      </c>
      <c r="H2390" s="332">
        <f>IF(ISBLANK(F2390),ROUND(SUMIF(Anlagenbewegungsdaten!B:B,A2390,Anlagenbewegungsdaten!D:D),2),ROUND(G2390*F2390%,2))</f>
        <v>0</v>
      </c>
      <c r="I2390" s="332">
        <f>ROUND((H2390-SUMIF(Anlagenbewegungsdaten!$B:$B,A2390,Anlagenbewegungsdaten!D:D)),3)</f>
        <v>0</v>
      </c>
      <c r="J2390" s="333" t="s">
        <v>5179</v>
      </c>
      <c r="K2390" s="333" t="s">
        <v>5193</v>
      </c>
      <c r="L2390" s="510">
        <v>22.06</v>
      </c>
      <c r="M2390" s="330">
        <f>ROUND(SUMIF(Anlagenbewegungsdaten_AV!B:B,A2390,Anlagenbewegungsdaten_AV!C:C),3)</f>
        <v>0</v>
      </c>
      <c r="N2390" s="328">
        <f>IF(ISBLANK(L2390),ROUND(SUMIF(Anlagenbewegungsdaten_AV!B:B,A2390,Anlagenbewegungsdaten_AV!D:D),2),ROUND(M2390*L2390%,2))</f>
        <v>0</v>
      </c>
      <c r="O2390" s="328">
        <f>ROUND(N2390-SUMIF(Anlagenbewegungsdaten_AV!B:B,A2390,Anlagenbewegungsdaten_AV!D:D),3)</f>
        <v>0</v>
      </c>
    </row>
    <row r="2391" spans="1:15" ht="15" customHeight="1" x14ac:dyDescent="0.25">
      <c r="A2391" s="261" t="s">
        <v>2197</v>
      </c>
      <c r="B2391" s="172" t="s">
        <v>2108</v>
      </c>
      <c r="C2391" s="172" t="s">
        <v>4047</v>
      </c>
      <c r="D2391" s="172" t="s">
        <v>1625</v>
      </c>
      <c r="E2391" s="172" t="s">
        <v>2483</v>
      </c>
      <c r="F2391" s="287">
        <v>25.67</v>
      </c>
      <c r="G2391" s="331">
        <f>ROUND(SUMIF(Anlagenbewegungsdaten!B:B,A2391,Anlagenbewegungsdaten!C:C),3)</f>
        <v>0</v>
      </c>
      <c r="H2391" s="332">
        <f>IF(ISBLANK(F2391),ROUND(SUMIF(Anlagenbewegungsdaten!B:B,A2391,Anlagenbewegungsdaten!D:D),2),ROUND(G2391*F2391%,2))</f>
        <v>0</v>
      </c>
      <c r="I2391" s="332">
        <f>ROUND((H2391-SUMIF(Anlagenbewegungsdaten!$B:$B,A2391,Anlagenbewegungsdaten!D:D)),3)</f>
        <v>0</v>
      </c>
      <c r="J2391" s="333" t="s">
        <v>5179</v>
      </c>
      <c r="K2391" s="333" t="s">
        <v>5193</v>
      </c>
      <c r="L2391" s="510">
        <v>20.54</v>
      </c>
      <c r="M2391" s="330">
        <f>ROUND(SUMIF(Anlagenbewegungsdaten_AV!B:B,A2391,Anlagenbewegungsdaten_AV!C:C),3)</f>
        <v>0</v>
      </c>
      <c r="N2391" s="328">
        <f>IF(ISBLANK(L2391),ROUND(SUMIF(Anlagenbewegungsdaten_AV!B:B,A2391,Anlagenbewegungsdaten_AV!D:D),2),ROUND(M2391*L2391%,2))</f>
        <v>0</v>
      </c>
      <c r="O2391" s="328">
        <f>ROUND(N2391-SUMIF(Anlagenbewegungsdaten_AV!B:B,A2391,Anlagenbewegungsdaten_AV!D:D),3)</f>
        <v>0</v>
      </c>
    </row>
    <row r="2392" spans="1:15" ht="15" customHeight="1" x14ac:dyDescent="0.25">
      <c r="A2392" s="261" t="s">
        <v>2198</v>
      </c>
      <c r="B2392" s="172" t="s">
        <v>2108</v>
      </c>
      <c r="C2392" s="172" t="s">
        <v>4047</v>
      </c>
      <c r="D2392" s="172" t="s">
        <v>63</v>
      </c>
      <c r="E2392" s="172" t="s">
        <v>2486</v>
      </c>
      <c r="F2392" s="287">
        <v>27.67</v>
      </c>
      <c r="G2392" s="331">
        <f>ROUND(SUMIF(Anlagenbewegungsdaten!B:B,A2392,Anlagenbewegungsdaten!C:C),3)</f>
        <v>0</v>
      </c>
      <c r="H2392" s="332">
        <f>IF(ISBLANK(F2392),ROUND(SUMIF(Anlagenbewegungsdaten!B:B,A2392,Anlagenbewegungsdaten!D:D),2),ROUND(G2392*F2392%,2))</f>
        <v>0</v>
      </c>
      <c r="I2392" s="332">
        <f>ROUND((H2392-SUMIF(Anlagenbewegungsdaten!$B:$B,A2392,Anlagenbewegungsdaten!D:D)),3)</f>
        <v>0</v>
      </c>
      <c r="J2392" s="333" t="s">
        <v>5179</v>
      </c>
      <c r="K2392" s="333" t="s">
        <v>5193</v>
      </c>
      <c r="L2392" s="510">
        <v>22.14</v>
      </c>
      <c r="M2392" s="330">
        <f>ROUND(SUMIF(Anlagenbewegungsdaten_AV!B:B,A2392,Anlagenbewegungsdaten_AV!C:C),3)</f>
        <v>0</v>
      </c>
      <c r="N2392" s="328">
        <f>IF(ISBLANK(L2392),ROUND(SUMIF(Anlagenbewegungsdaten_AV!B:B,A2392,Anlagenbewegungsdaten_AV!D:D),2),ROUND(M2392*L2392%,2))</f>
        <v>0</v>
      </c>
      <c r="O2392" s="328">
        <f>ROUND(N2392-SUMIF(Anlagenbewegungsdaten_AV!B:B,A2392,Anlagenbewegungsdaten_AV!D:D),3)</f>
        <v>0</v>
      </c>
    </row>
    <row r="2393" spans="1:15" ht="15" customHeight="1" x14ac:dyDescent="0.25">
      <c r="A2393" s="261" t="s">
        <v>2199</v>
      </c>
      <c r="B2393" s="172" t="s">
        <v>2108</v>
      </c>
      <c r="C2393" s="172" t="s">
        <v>4047</v>
      </c>
      <c r="D2393" s="182" t="s">
        <v>1627</v>
      </c>
      <c r="E2393" s="172" t="s">
        <v>1560</v>
      </c>
      <c r="F2393" s="287">
        <v>28.67</v>
      </c>
      <c r="G2393" s="331">
        <f>ROUND(SUMIF(Anlagenbewegungsdaten!B:B,A2393,Anlagenbewegungsdaten!C:C),3)</f>
        <v>0</v>
      </c>
      <c r="H2393" s="332">
        <f>IF(ISBLANK(F2393),ROUND(SUMIF(Anlagenbewegungsdaten!B:B,A2393,Anlagenbewegungsdaten!D:D),2),ROUND(G2393*F2393%,2))</f>
        <v>0</v>
      </c>
      <c r="I2393" s="332">
        <f>ROUND((H2393-SUMIF(Anlagenbewegungsdaten!$B:$B,A2393,Anlagenbewegungsdaten!D:D)),3)</f>
        <v>0</v>
      </c>
      <c r="J2393" s="333" t="s">
        <v>5179</v>
      </c>
      <c r="K2393" s="333" t="s">
        <v>5193</v>
      </c>
      <c r="L2393" s="510">
        <v>22.94</v>
      </c>
      <c r="M2393" s="330">
        <f>ROUND(SUMIF(Anlagenbewegungsdaten_AV!B:B,A2393,Anlagenbewegungsdaten_AV!C:C),3)</f>
        <v>0</v>
      </c>
      <c r="N2393" s="328">
        <f>IF(ISBLANK(L2393),ROUND(SUMIF(Anlagenbewegungsdaten_AV!B:B,A2393,Anlagenbewegungsdaten_AV!D:D),2),ROUND(M2393*L2393%,2))</f>
        <v>0</v>
      </c>
      <c r="O2393" s="328">
        <f>ROUND(N2393-SUMIF(Anlagenbewegungsdaten_AV!B:B,A2393,Anlagenbewegungsdaten_AV!D:D),3)</f>
        <v>0</v>
      </c>
    </row>
    <row r="2394" spans="1:15" ht="15" customHeight="1" x14ac:dyDescent="0.25">
      <c r="A2394" s="261" t="s">
        <v>2200</v>
      </c>
      <c r="B2394" s="172" t="s">
        <v>2108</v>
      </c>
      <c r="C2394" s="172" t="s">
        <v>4047</v>
      </c>
      <c r="D2394" s="172" t="s">
        <v>1629</v>
      </c>
      <c r="E2394" s="172" t="s">
        <v>1563</v>
      </c>
      <c r="F2394" s="287">
        <v>28.67</v>
      </c>
      <c r="G2394" s="331">
        <f>ROUND(SUMIF(Anlagenbewegungsdaten!B:B,A2394,Anlagenbewegungsdaten!C:C),3)</f>
        <v>0</v>
      </c>
      <c r="H2394" s="332">
        <f>IF(ISBLANK(F2394),ROUND(SUMIF(Anlagenbewegungsdaten!B:B,A2394,Anlagenbewegungsdaten!D:D),2),ROUND(G2394*F2394%,2))</f>
        <v>0</v>
      </c>
      <c r="I2394" s="332">
        <f>ROUND((H2394-SUMIF(Anlagenbewegungsdaten!$B:$B,A2394,Anlagenbewegungsdaten!D:D)),3)</f>
        <v>0</v>
      </c>
      <c r="J2394" s="333" t="s">
        <v>5179</v>
      </c>
      <c r="K2394" s="333" t="s">
        <v>5193</v>
      </c>
      <c r="L2394" s="510">
        <v>22.94</v>
      </c>
      <c r="M2394" s="330">
        <f>ROUND(SUMIF(Anlagenbewegungsdaten_AV!B:B,A2394,Anlagenbewegungsdaten_AV!C:C),3)</f>
        <v>0</v>
      </c>
      <c r="N2394" s="328">
        <f>IF(ISBLANK(L2394),ROUND(SUMIF(Anlagenbewegungsdaten_AV!B:B,A2394,Anlagenbewegungsdaten_AV!D:D),2),ROUND(M2394*L2394%,2))</f>
        <v>0</v>
      </c>
      <c r="O2394" s="328">
        <f>ROUND(N2394-SUMIF(Anlagenbewegungsdaten_AV!B:B,A2394,Anlagenbewegungsdaten_AV!D:D),3)</f>
        <v>0</v>
      </c>
    </row>
    <row r="2395" spans="1:15" ht="15" customHeight="1" x14ac:dyDescent="0.25">
      <c r="A2395" s="261" t="s">
        <v>2967</v>
      </c>
      <c r="B2395" s="172" t="s">
        <v>2108</v>
      </c>
      <c r="C2395" s="172" t="s">
        <v>4047</v>
      </c>
      <c r="D2395" s="172" t="s">
        <v>2598</v>
      </c>
      <c r="E2395" s="172" t="s">
        <v>2576</v>
      </c>
      <c r="F2395" s="287">
        <v>28.64</v>
      </c>
      <c r="G2395" s="331">
        <f>ROUND(SUMIF(Anlagenbewegungsdaten!B:B,A2395,Anlagenbewegungsdaten!C:C),3)</f>
        <v>0</v>
      </c>
      <c r="H2395" s="332">
        <f>IF(ISBLANK(F2395),ROUND(SUMIF(Anlagenbewegungsdaten!B:B,A2395,Anlagenbewegungsdaten!D:D),2),ROUND(G2395*F2395%,2))</f>
        <v>0</v>
      </c>
      <c r="I2395" s="332">
        <f>ROUND((H2395-SUMIF(Anlagenbewegungsdaten!$B:$B,A2395,Anlagenbewegungsdaten!D:D)),3)</f>
        <v>0</v>
      </c>
      <c r="J2395" s="333" t="s">
        <v>5179</v>
      </c>
      <c r="K2395" s="333" t="s">
        <v>5193</v>
      </c>
      <c r="L2395" s="510">
        <v>22.91</v>
      </c>
      <c r="M2395" s="330">
        <f>ROUND(SUMIF(Anlagenbewegungsdaten_AV!B:B,A2395,Anlagenbewegungsdaten_AV!C:C),3)</f>
        <v>0</v>
      </c>
      <c r="N2395" s="328">
        <f>IF(ISBLANK(L2395),ROUND(SUMIF(Anlagenbewegungsdaten_AV!B:B,A2395,Anlagenbewegungsdaten_AV!D:D),2),ROUND(M2395*L2395%,2))</f>
        <v>0</v>
      </c>
      <c r="O2395" s="328">
        <f>ROUND(N2395-SUMIF(Anlagenbewegungsdaten_AV!B:B,A2395,Anlagenbewegungsdaten_AV!D:D),3)</f>
        <v>0</v>
      </c>
    </row>
    <row r="2396" spans="1:15" ht="15" customHeight="1" x14ac:dyDescent="0.25">
      <c r="A2396" s="261" t="s">
        <v>3711</v>
      </c>
      <c r="B2396" s="172" t="s">
        <v>2108</v>
      </c>
      <c r="C2396" s="172" t="s">
        <v>4047</v>
      </c>
      <c r="D2396" s="172" t="s">
        <v>3342</v>
      </c>
      <c r="E2396" s="172" t="s">
        <v>3320</v>
      </c>
      <c r="F2396" s="287">
        <v>28.61</v>
      </c>
      <c r="G2396" s="331">
        <f>ROUND(SUMIF(Anlagenbewegungsdaten!B:B,A2396,Anlagenbewegungsdaten!C:C),3)</f>
        <v>0</v>
      </c>
      <c r="H2396" s="332">
        <f>IF(ISBLANK(F2396),ROUND(SUMIF(Anlagenbewegungsdaten!B:B,A2396,Anlagenbewegungsdaten!D:D),2),ROUND(G2396*F2396%,2))</f>
        <v>0</v>
      </c>
      <c r="I2396" s="332">
        <f>ROUND((H2396-SUMIF(Anlagenbewegungsdaten!$B:$B,A2396,Anlagenbewegungsdaten!D:D)),3)</f>
        <v>0</v>
      </c>
      <c r="J2396" s="333" t="s">
        <v>5179</v>
      </c>
      <c r="K2396" s="333" t="s">
        <v>5193</v>
      </c>
      <c r="L2396" s="510">
        <v>22.89</v>
      </c>
      <c r="M2396" s="330">
        <f>ROUND(SUMIF(Anlagenbewegungsdaten_AV!B:B,A2396,Anlagenbewegungsdaten_AV!C:C),3)</f>
        <v>0</v>
      </c>
      <c r="N2396" s="328">
        <f>IF(ISBLANK(L2396),ROUND(SUMIF(Anlagenbewegungsdaten_AV!B:B,A2396,Anlagenbewegungsdaten_AV!D:D),2),ROUND(M2396*L2396%,2))</f>
        <v>0</v>
      </c>
      <c r="O2396" s="328">
        <f>ROUND(N2396-SUMIF(Anlagenbewegungsdaten_AV!B:B,A2396,Anlagenbewegungsdaten_AV!D:D),3)</f>
        <v>0</v>
      </c>
    </row>
    <row r="2397" spans="1:15" ht="15" customHeight="1" x14ac:dyDescent="0.25">
      <c r="A2397" s="273" t="s">
        <v>4487</v>
      </c>
      <c r="B2397" s="191" t="s">
        <v>2108</v>
      </c>
      <c r="C2397" s="191" t="s">
        <v>4047</v>
      </c>
      <c r="D2397" s="191" t="s">
        <v>4115</v>
      </c>
      <c r="E2397" s="191" t="s">
        <v>4093</v>
      </c>
      <c r="F2397" s="288">
        <v>28.58</v>
      </c>
      <c r="G2397" s="331">
        <f>ROUND(SUMIF(Anlagenbewegungsdaten!B:B,A2397,Anlagenbewegungsdaten!C:C),3)</f>
        <v>0</v>
      </c>
      <c r="H2397" s="332">
        <f>IF(ISBLANK(F2397),ROUND(SUMIF(Anlagenbewegungsdaten!B:B,A2397,Anlagenbewegungsdaten!D:D),2),ROUND(G2397*F2397%,2))</f>
        <v>0</v>
      </c>
      <c r="I2397" s="332">
        <f>ROUND((H2397-SUMIF(Anlagenbewegungsdaten!$B:$B,A2397,Anlagenbewegungsdaten!D:D)),3)</f>
        <v>0</v>
      </c>
      <c r="J2397" s="333" t="s">
        <v>5179</v>
      </c>
      <c r="K2397" s="333" t="s">
        <v>5193</v>
      </c>
      <c r="L2397" s="510">
        <v>22.86</v>
      </c>
      <c r="M2397" s="330">
        <f>ROUND(SUMIF(Anlagenbewegungsdaten_AV!B:B,A2397,Anlagenbewegungsdaten_AV!C:C),3)</f>
        <v>0</v>
      </c>
      <c r="N2397" s="328">
        <f>IF(ISBLANK(L2397),ROUND(SUMIF(Anlagenbewegungsdaten_AV!B:B,A2397,Anlagenbewegungsdaten_AV!D:D),2),ROUND(M2397*L2397%,2))</f>
        <v>0</v>
      </c>
      <c r="O2397" s="328">
        <f>ROUND(N2397-SUMIF(Anlagenbewegungsdaten_AV!B:B,A2397,Anlagenbewegungsdaten_AV!D:D),3)</f>
        <v>0</v>
      </c>
    </row>
    <row r="2398" spans="1:15" ht="15" customHeight="1" x14ac:dyDescent="0.25">
      <c r="A2398" s="268" t="s">
        <v>2354</v>
      </c>
      <c r="B2398" s="175" t="s">
        <v>2108</v>
      </c>
      <c r="C2398" s="175" t="s">
        <v>4047</v>
      </c>
      <c r="D2398" s="175" t="s">
        <v>2491</v>
      </c>
      <c r="E2398" s="175" t="s">
        <v>2483</v>
      </c>
      <c r="F2398" s="291">
        <v>13.67</v>
      </c>
      <c r="G2398" s="331">
        <f>ROUND(SUMIF(Anlagenbewegungsdaten!B:B,A2398,Anlagenbewegungsdaten!C:C),3)</f>
        <v>0</v>
      </c>
      <c r="H2398" s="332">
        <f>IF(ISBLANK(F2398),ROUND(SUMIF(Anlagenbewegungsdaten!B:B,A2398,Anlagenbewegungsdaten!D:D),2),ROUND(G2398*F2398%,2))</f>
        <v>0</v>
      </c>
      <c r="I2398" s="332">
        <f>ROUND((H2398-SUMIF(Anlagenbewegungsdaten!$B:$B,A2398,Anlagenbewegungsdaten!D:D)),3)</f>
        <v>0</v>
      </c>
      <c r="J2398" s="333" t="s">
        <v>5179</v>
      </c>
      <c r="K2398" s="333" t="s">
        <v>5193</v>
      </c>
      <c r="L2398" s="510">
        <v>10.94</v>
      </c>
      <c r="M2398" s="330">
        <f>ROUND(SUMIF(Anlagenbewegungsdaten_AV!B:B,A2398,Anlagenbewegungsdaten_AV!C:C),3)</f>
        <v>0</v>
      </c>
      <c r="N2398" s="328">
        <f>IF(ISBLANK(L2398),ROUND(SUMIF(Anlagenbewegungsdaten_AV!B:B,A2398,Anlagenbewegungsdaten_AV!D:D),2),ROUND(M2398*L2398%,2))</f>
        <v>0</v>
      </c>
      <c r="O2398" s="328">
        <f>ROUND(N2398-SUMIF(Anlagenbewegungsdaten_AV!B:B,A2398,Anlagenbewegungsdaten_AV!D:D),3)</f>
        <v>0</v>
      </c>
    </row>
    <row r="2399" spans="1:15" ht="15" customHeight="1" x14ac:dyDescent="0.25">
      <c r="A2399" s="268" t="s">
        <v>2355</v>
      </c>
      <c r="B2399" s="175" t="s">
        <v>2108</v>
      </c>
      <c r="C2399" s="175" t="s">
        <v>4047</v>
      </c>
      <c r="D2399" s="176" t="s">
        <v>66</v>
      </c>
      <c r="E2399" s="175" t="s">
        <v>2486</v>
      </c>
      <c r="F2399" s="291">
        <v>15.67</v>
      </c>
      <c r="G2399" s="331">
        <f>ROUND(SUMIF(Anlagenbewegungsdaten!B:B,A2399,Anlagenbewegungsdaten!C:C),3)</f>
        <v>0</v>
      </c>
      <c r="H2399" s="332">
        <f>IF(ISBLANK(F2399),ROUND(SUMIF(Anlagenbewegungsdaten!B:B,A2399,Anlagenbewegungsdaten!D:D),2),ROUND(G2399*F2399%,2))</f>
        <v>0</v>
      </c>
      <c r="I2399" s="332">
        <f>ROUND((H2399-SUMIF(Anlagenbewegungsdaten!$B:$B,A2399,Anlagenbewegungsdaten!D:D)),3)</f>
        <v>0</v>
      </c>
      <c r="J2399" s="333" t="s">
        <v>5179</v>
      </c>
      <c r="K2399" s="333" t="s">
        <v>5193</v>
      </c>
      <c r="L2399" s="510">
        <v>12.54</v>
      </c>
      <c r="M2399" s="330">
        <f>ROUND(SUMIF(Anlagenbewegungsdaten_AV!B:B,A2399,Anlagenbewegungsdaten_AV!C:C),3)</f>
        <v>0</v>
      </c>
      <c r="N2399" s="328">
        <f>IF(ISBLANK(L2399),ROUND(SUMIF(Anlagenbewegungsdaten_AV!B:B,A2399,Anlagenbewegungsdaten_AV!D:D),2),ROUND(M2399*L2399%,2))</f>
        <v>0</v>
      </c>
      <c r="O2399" s="328">
        <f>ROUND(N2399-SUMIF(Anlagenbewegungsdaten_AV!B:B,A2399,Anlagenbewegungsdaten_AV!D:D),3)</f>
        <v>0</v>
      </c>
    </row>
    <row r="2400" spans="1:15" ht="15" customHeight="1" x14ac:dyDescent="0.25">
      <c r="A2400" s="261" t="s">
        <v>2201</v>
      </c>
      <c r="B2400" s="171" t="s">
        <v>2108</v>
      </c>
      <c r="C2400" s="172" t="s">
        <v>4047</v>
      </c>
      <c r="D2400" s="172" t="s">
        <v>68</v>
      </c>
      <c r="E2400" s="172" t="s">
        <v>1560</v>
      </c>
      <c r="F2400" s="287">
        <v>16.670000000000002</v>
      </c>
      <c r="G2400" s="331">
        <f>ROUND(SUMIF(Anlagenbewegungsdaten!B:B,A2400,Anlagenbewegungsdaten!C:C),3)</f>
        <v>0</v>
      </c>
      <c r="H2400" s="332">
        <f>IF(ISBLANK(F2400),ROUND(SUMIF(Anlagenbewegungsdaten!B:B,A2400,Anlagenbewegungsdaten!D:D),2),ROUND(G2400*F2400%,2))</f>
        <v>0</v>
      </c>
      <c r="I2400" s="332">
        <f>ROUND((H2400-SUMIF(Anlagenbewegungsdaten!$B:$B,A2400,Anlagenbewegungsdaten!D:D)),3)</f>
        <v>0</v>
      </c>
      <c r="J2400" s="333" t="s">
        <v>5179</v>
      </c>
      <c r="K2400" s="333" t="s">
        <v>5193</v>
      </c>
      <c r="L2400" s="510">
        <v>13.34</v>
      </c>
      <c r="M2400" s="330">
        <f>ROUND(SUMIF(Anlagenbewegungsdaten_AV!B:B,A2400,Anlagenbewegungsdaten_AV!C:C),3)</f>
        <v>0</v>
      </c>
      <c r="N2400" s="328">
        <f>IF(ISBLANK(L2400),ROUND(SUMIF(Anlagenbewegungsdaten_AV!B:B,A2400,Anlagenbewegungsdaten_AV!D:D),2),ROUND(M2400*L2400%,2))</f>
        <v>0</v>
      </c>
      <c r="O2400" s="328">
        <f>ROUND(N2400-SUMIF(Anlagenbewegungsdaten_AV!B:B,A2400,Anlagenbewegungsdaten_AV!D:D),3)</f>
        <v>0</v>
      </c>
    </row>
    <row r="2401" spans="1:15" ht="15" customHeight="1" x14ac:dyDescent="0.25">
      <c r="A2401" s="261" t="s">
        <v>2202</v>
      </c>
      <c r="B2401" s="171" t="s">
        <v>2108</v>
      </c>
      <c r="C2401" s="171" t="s">
        <v>4047</v>
      </c>
      <c r="D2401" s="172" t="s">
        <v>70</v>
      </c>
      <c r="E2401" s="171" t="s">
        <v>1563</v>
      </c>
      <c r="F2401" s="287">
        <v>16.670000000000002</v>
      </c>
      <c r="G2401" s="331">
        <f>ROUND(SUMIF(Anlagenbewegungsdaten!B:B,A2401,Anlagenbewegungsdaten!C:C),3)</f>
        <v>0</v>
      </c>
      <c r="H2401" s="332">
        <f>IF(ISBLANK(F2401),ROUND(SUMIF(Anlagenbewegungsdaten!B:B,A2401,Anlagenbewegungsdaten!D:D),2),ROUND(G2401*F2401%,2))</f>
        <v>0</v>
      </c>
      <c r="I2401" s="332">
        <f>ROUND((H2401-SUMIF(Anlagenbewegungsdaten!$B:$B,A2401,Anlagenbewegungsdaten!D:D)),3)</f>
        <v>0</v>
      </c>
      <c r="J2401" s="333" t="s">
        <v>5179</v>
      </c>
      <c r="K2401" s="333" t="s">
        <v>5193</v>
      </c>
      <c r="L2401" s="510">
        <v>13.34</v>
      </c>
      <c r="M2401" s="330">
        <f>ROUND(SUMIF(Anlagenbewegungsdaten_AV!B:B,A2401,Anlagenbewegungsdaten_AV!C:C),3)</f>
        <v>0</v>
      </c>
      <c r="N2401" s="328">
        <f>IF(ISBLANK(L2401),ROUND(SUMIF(Anlagenbewegungsdaten_AV!B:B,A2401,Anlagenbewegungsdaten_AV!D:D),2),ROUND(M2401*L2401%,2))</f>
        <v>0</v>
      </c>
      <c r="O2401" s="328">
        <f>ROUND(N2401-SUMIF(Anlagenbewegungsdaten_AV!B:B,A2401,Anlagenbewegungsdaten_AV!D:D),3)</f>
        <v>0</v>
      </c>
    </row>
    <row r="2402" spans="1:15" ht="15" customHeight="1" x14ac:dyDescent="0.25">
      <c r="A2402" s="261" t="s">
        <v>2968</v>
      </c>
      <c r="B2402" s="171" t="s">
        <v>2108</v>
      </c>
      <c r="C2402" s="171" t="s">
        <v>4047</v>
      </c>
      <c r="D2402" s="172" t="s">
        <v>2709</v>
      </c>
      <c r="E2402" s="172" t="s">
        <v>2576</v>
      </c>
      <c r="F2402" s="287">
        <v>16.64</v>
      </c>
      <c r="G2402" s="331">
        <f>ROUND(SUMIF(Anlagenbewegungsdaten!B:B,A2402,Anlagenbewegungsdaten!C:C),3)</f>
        <v>0</v>
      </c>
      <c r="H2402" s="332">
        <f>IF(ISBLANK(F2402),ROUND(SUMIF(Anlagenbewegungsdaten!B:B,A2402,Anlagenbewegungsdaten!D:D),2),ROUND(G2402*F2402%,2))</f>
        <v>0</v>
      </c>
      <c r="I2402" s="332">
        <f>ROUND((H2402-SUMIF(Anlagenbewegungsdaten!$B:$B,A2402,Anlagenbewegungsdaten!D:D)),3)</f>
        <v>0</v>
      </c>
      <c r="J2402" s="333" t="s">
        <v>5179</v>
      </c>
      <c r="K2402" s="333" t="s">
        <v>5193</v>
      </c>
      <c r="L2402" s="510">
        <v>13.31</v>
      </c>
      <c r="M2402" s="330">
        <f>ROUND(SUMIF(Anlagenbewegungsdaten_AV!B:B,A2402,Anlagenbewegungsdaten_AV!C:C),3)</f>
        <v>0</v>
      </c>
      <c r="N2402" s="328">
        <f>IF(ISBLANK(L2402),ROUND(SUMIF(Anlagenbewegungsdaten_AV!B:B,A2402,Anlagenbewegungsdaten_AV!D:D),2),ROUND(M2402*L2402%,2))</f>
        <v>0</v>
      </c>
      <c r="O2402" s="328">
        <f>ROUND(N2402-SUMIF(Anlagenbewegungsdaten_AV!B:B,A2402,Anlagenbewegungsdaten_AV!D:D),3)</f>
        <v>0</v>
      </c>
    </row>
    <row r="2403" spans="1:15" ht="15" customHeight="1" x14ac:dyDescent="0.25">
      <c r="A2403" s="261" t="s">
        <v>3712</v>
      </c>
      <c r="B2403" s="171" t="s">
        <v>2108</v>
      </c>
      <c r="C2403" s="171" t="s">
        <v>4047</v>
      </c>
      <c r="D2403" s="172" t="s">
        <v>3453</v>
      </c>
      <c r="E2403" s="172" t="s">
        <v>3320</v>
      </c>
      <c r="F2403" s="287">
        <v>16.61</v>
      </c>
      <c r="G2403" s="331">
        <f>ROUND(SUMIF(Anlagenbewegungsdaten!B:B,A2403,Anlagenbewegungsdaten!C:C),3)</f>
        <v>0</v>
      </c>
      <c r="H2403" s="332">
        <f>IF(ISBLANK(F2403),ROUND(SUMIF(Anlagenbewegungsdaten!B:B,A2403,Anlagenbewegungsdaten!D:D),2),ROUND(G2403*F2403%,2))</f>
        <v>0</v>
      </c>
      <c r="I2403" s="332">
        <f>ROUND((H2403-SUMIF(Anlagenbewegungsdaten!$B:$B,A2403,Anlagenbewegungsdaten!D:D)),3)</f>
        <v>0</v>
      </c>
      <c r="J2403" s="333" t="s">
        <v>5179</v>
      </c>
      <c r="K2403" s="333" t="s">
        <v>5193</v>
      </c>
      <c r="L2403" s="510">
        <v>13.29</v>
      </c>
      <c r="M2403" s="330">
        <f>ROUND(SUMIF(Anlagenbewegungsdaten_AV!B:B,A2403,Anlagenbewegungsdaten_AV!C:C),3)</f>
        <v>0</v>
      </c>
      <c r="N2403" s="328">
        <f>IF(ISBLANK(L2403),ROUND(SUMIF(Anlagenbewegungsdaten_AV!B:B,A2403,Anlagenbewegungsdaten_AV!D:D),2),ROUND(M2403*L2403%,2))</f>
        <v>0</v>
      </c>
      <c r="O2403" s="328">
        <f>ROUND(N2403-SUMIF(Anlagenbewegungsdaten_AV!B:B,A2403,Anlagenbewegungsdaten_AV!D:D),3)</f>
        <v>0</v>
      </c>
    </row>
    <row r="2404" spans="1:15" ht="15" customHeight="1" x14ac:dyDescent="0.25">
      <c r="A2404" s="273" t="s">
        <v>4488</v>
      </c>
      <c r="B2404" s="192" t="s">
        <v>2108</v>
      </c>
      <c r="C2404" s="192" t="s">
        <v>4047</v>
      </c>
      <c r="D2404" s="191" t="s">
        <v>4227</v>
      </c>
      <c r="E2404" s="191" t="s">
        <v>4093</v>
      </c>
      <c r="F2404" s="288">
        <v>16.579999999999998</v>
      </c>
      <c r="G2404" s="331">
        <f>ROUND(SUMIF(Anlagenbewegungsdaten!B:B,A2404,Anlagenbewegungsdaten!C:C),3)</f>
        <v>0</v>
      </c>
      <c r="H2404" s="332">
        <f>IF(ISBLANK(F2404),ROUND(SUMIF(Anlagenbewegungsdaten!B:B,A2404,Anlagenbewegungsdaten!D:D),2),ROUND(G2404*F2404%,2))</f>
        <v>0</v>
      </c>
      <c r="I2404" s="332">
        <f>ROUND((H2404-SUMIF(Anlagenbewegungsdaten!$B:$B,A2404,Anlagenbewegungsdaten!D:D)),3)</f>
        <v>0</v>
      </c>
      <c r="J2404" s="333" t="s">
        <v>5179</v>
      </c>
      <c r="K2404" s="333" t="s">
        <v>5193</v>
      </c>
      <c r="L2404" s="510">
        <v>13.26</v>
      </c>
      <c r="M2404" s="330">
        <f>ROUND(SUMIF(Anlagenbewegungsdaten_AV!B:B,A2404,Anlagenbewegungsdaten_AV!C:C),3)</f>
        <v>0</v>
      </c>
      <c r="N2404" s="328">
        <f>IF(ISBLANK(L2404),ROUND(SUMIF(Anlagenbewegungsdaten_AV!B:B,A2404,Anlagenbewegungsdaten_AV!D:D),2),ROUND(M2404*L2404%,2))</f>
        <v>0</v>
      </c>
      <c r="O2404" s="328">
        <f>ROUND(N2404-SUMIF(Anlagenbewegungsdaten_AV!B:B,A2404,Anlagenbewegungsdaten_AV!D:D),3)</f>
        <v>0</v>
      </c>
    </row>
    <row r="2405" spans="1:15" ht="15" customHeight="1" x14ac:dyDescent="0.25">
      <c r="A2405" s="261" t="s">
        <v>2203</v>
      </c>
      <c r="B2405" s="171" t="s">
        <v>2108</v>
      </c>
      <c r="C2405" s="171" t="s">
        <v>4047</v>
      </c>
      <c r="D2405" s="172" t="s">
        <v>1901</v>
      </c>
      <c r="E2405" s="171" t="s">
        <v>2483</v>
      </c>
      <c r="F2405" s="287">
        <v>14.67</v>
      </c>
      <c r="G2405" s="331">
        <f>ROUND(SUMIF(Anlagenbewegungsdaten!B:B,A2405,Anlagenbewegungsdaten!C:C),3)</f>
        <v>0</v>
      </c>
      <c r="H2405" s="332">
        <f>IF(ISBLANK(F2405),ROUND(SUMIF(Anlagenbewegungsdaten!B:B,A2405,Anlagenbewegungsdaten!D:D),2),ROUND(G2405*F2405%,2))</f>
        <v>0</v>
      </c>
      <c r="I2405" s="332">
        <f>ROUND((H2405-SUMIF(Anlagenbewegungsdaten!$B:$B,A2405,Anlagenbewegungsdaten!D:D)),3)</f>
        <v>0</v>
      </c>
      <c r="J2405" s="333" t="s">
        <v>5179</v>
      </c>
      <c r="K2405" s="333" t="s">
        <v>5193</v>
      </c>
      <c r="L2405" s="510">
        <v>11.74</v>
      </c>
      <c r="M2405" s="330">
        <f>ROUND(SUMIF(Anlagenbewegungsdaten_AV!B:B,A2405,Anlagenbewegungsdaten_AV!C:C),3)</f>
        <v>0</v>
      </c>
      <c r="N2405" s="328">
        <f>IF(ISBLANK(L2405),ROUND(SUMIF(Anlagenbewegungsdaten_AV!B:B,A2405,Anlagenbewegungsdaten_AV!D:D),2),ROUND(M2405*L2405%,2))</f>
        <v>0</v>
      </c>
      <c r="O2405" s="328">
        <f>ROUND(N2405-SUMIF(Anlagenbewegungsdaten_AV!B:B,A2405,Anlagenbewegungsdaten_AV!D:D),3)</f>
        <v>0</v>
      </c>
    </row>
    <row r="2406" spans="1:15" ht="15" customHeight="1" x14ac:dyDescent="0.25">
      <c r="A2406" s="261" t="s">
        <v>2204</v>
      </c>
      <c r="B2406" s="171" t="s">
        <v>2108</v>
      </c>
      <c r="C2406" s="171" t="s">
        <v>4047</v>
      </c>
      <c r="D2406" s="172" t="s">
        <v>1903</v>
      </c>
      <c r="E2406" s="171" t="s">
        <v>2486</v>
      </c>
      <c r="F2406" s="287">
        <v>16.670000000000002</v>
      </c>
      <c r="G2406" s="331">
        <f>ROUND(SUMIF(Anlagenbewegungsdaten!B:B,A2406,Anlagenbewegungsdaten!C:C),3)</f>
        <v>0</v>
      </c>
      <c r="H2406" s="332">
        <f>IF(ISBLANK(F2406),ROUND(SUMIF(Anlagenbewegungsdaten!B:B,A2406,Anlagenbewegungsdaten!D:D),2),ROUND(G2406*F2406%,2))</f>
        <v>0</v>
      </c>
      <c r="I2406" s="332">
        <f>ROUND((H2406-SUMIF(Anlagenbewegungsdaten!$B:$B,A2406,Anlagenbewegungsdaten!D:D)),3)</f>
        <v>0</v>
      </c>
      <c r="J2406" s="333" t="s">
        <v>5179</v>
      </c>
      <c r="K2406" s="333" t="s">
        <v>5193</v>
      </c>
      <c r="L2406" s="510">
        <v>13.34</v>
      </c>
      <c r="M2406" s="330">
        <f>ROUND(SUMIF(Anlagenbewegungsdaten_AV!B:B,A2406,Anlagenbewegungsdaten_AV!C:C),3)</f>
        <v>0</v>
      </c>
      <c r="N2406" s="328">
        <f>IF(ISBLANK(L2406),ROUND(SUMIF(Anlagenbewegungsdaten_AV!B:B,A2406,Anlagenbewegungsdaten_AV!D:D),2),ROUND(M2406*L2406%,2))</f>
        <v>0</v>
      </c>
      <c r="O2406" s="328">
        <f>ROUND(N2406-SUMIF(Anlagenbewegungsdaten_AV!B:B,A2406,Anlagenbewegungsdaten_AV!D:D),3)</f>
        <v>0</v>
      </c>
    </row>
    <row r="2407" spans="1:15" ht="15" customHeight="1" x14ac:dyDescent="0.25">
      <c r="A2407" s="261" t="s">
        <v>2205</v>
      </c>
      <c r="B2407" s="171" t="s">
        <v>2108</v>
      </c>
      <c r="C2407" s="172" t="s">
        <v>4047</v>
      </c>
      <c r="D2407" s="172" t="s">
        <v>1905</v>
      </c>
      <c r="E2407" s="172" t="s">
        <v>1560</v>
      </c>
      <c r="F2407" s="287">
        <v>17.670000000000002</v>
      </c>
      <c r="G2407" s="331">
        <f>ROUND(SUMIF(Anlagenbewegungsdaten!B:B,A2407,Anlagenbewegungsdaten!C:C),3)</f>
        <v>0</v>
      </c>
      <c r="H2407" s="332">
        <f>IF(ISBLANK(F2407),ROUND(SUMIF(Anlagenbewegungsdaten!B:B,A2407,Anlagenbewegungsdaten!D:D),2),ROUND(G2407*F2407%,2))</f>
        <v>0</v>
      </c>
      <c r="I2407" s="332">
        <f>ROUND((H2407-SUMIF(Anlagenbewegungsdaten!$B:$B,A2407,Anlagenbewegungsdaten!D:D)),3)</f>
        <v>0</v>
      </c>
      <c r="J2407" s="333" t="s">
        <v>5179</v>
      </c>
      <c r="K2407" s="333" t="s">
        <v>5193</v>
      </c>
      <c r="L2407" s="510">
        <v>14.14</v>
      </c>
      <c r="M2407" s="330">
        <f>ROUND(SUMIF(Anlagenbewegungsdaten_AV!B:B,A2407,Anlagenbewegungsdaten_AV!C:C),3)</f>
        <v>0</v>
      </c>
      <c r="N2407" s="328">
        <f>IF(ISBLANK(L2407),ROUND(SUMIF(Anlagenbewegungsdaten_AV!B:B,A2407,Anlagenbewegungsdaten_AV!D:D),2),ROUND(M2407*L2407%,2))</f>
        <v>0</v>
      </c>
      <c r="O2407" s="328">
        <f>ROUND(N2407-SUMIF(Anlagenbewegungsdaten_AV!B:B,A2407,Anlagenbewegungsdaten_AV!D:D),3)</f>
        <v>0</v>
      </c>
    </row>
    <row r="2408" spans="1:15" ht="15" customHeight="1" x14ac:dyDescent="0.25">
      <c r="A2408" s="261" t="s">
        <v>2206</v>
      </c>
      <c r="B2408" s="171" t="s">
        <v>2108</v>
      </c>
      <c r="C2408" s="171" t="s">
        <v>4047</v>
      </c>
      <c r="D2408" s="172" t="s">
        <v>1907</v>
      </c>
      <c r="E2408" s="171" t="s">
        <v>1563</v>
      </c>
      <c r="F2408" s="287">
        <v>17.670000000000002</v>
      </c>
      <c r="G2408" s="331">
        <f>ROUND(SUMIF(Anlagenbewegungsdaten!B:B,A2408,Anlagenbewegungsdaten!C:C),3)</f>
        <v>0</v>
      </c>
      <c r="H2408" s="332">
        <f>IF(ISBLANK(F2408),ROUND(SUMIF(Anlagenbewegungsdaten!B:B,A2408,Anlagenbewegungsdaten!D:D),2),ROUND(G2408*F2408%,2))</f>
        <v>0</v>
      </c>
      <c r="I2408" s="332">
        <f>ROUND((H2408-SUMIF(Anlagenbewegungsdaten!$B:$B,A2408,Anlagenbewegungsdaten!D:D)),3)</f>
        <v>0</v>
      </c>
      <c r="J2408" s="333" t="s">
        <v>5179</v>
      </c>
      <c r="K2408" s="333" t="s">
        <v>5193</v>
      </c>
      <c r="L2408" s="510">
        <v>14.14</v>
      </c>
      <c r="M2408" s="330">
        <f>ROUND(SUMIF(Anlagenbewegungsdaten_AV!B:B,A2408,Anlagenbewegungsdaten_AV!C:C),3)</f>
        <v>0</v>
      </c>
      <c r="N2408" s="328">
        <f>IF(ISBLANK(L2408),ROUND(SUMIF(Anlagenbewegungsdaten_AV!B:B,A2408,Anlagenbewegungsdaten_AV!D:D),2),ROUND(M2408*L2408%,2))</f>
        <v>0</v>
      </c>
      <c r="O2408" s="328">
        <f>ROUND(N2408-SUMIF(Anlagenbewegungsdaten_AV!B:B,A2408,Anlagenbewegungsdaten_AV!D:D),3)</f>
        <v>0</v>
      </c>
    </row>
    <row r="2409" spans="1:15" ht="15" customHeight="1" x14ac:dyDescent="0.25">
      <c r="A2409" s="261" t="s">
        <v>2969</v>
      </c>
      <c r="B2409" s="171" t="s">
        <v>2108</v>
      </c>
      <c r="C2409" s="171" t="s">
        <v>4047</v>
      </c>
      <c r="D2409" s="172" t="s">
        <v>2711</v>
      </c>
      <c r="E2409" s="172" t="s">
        <v>2576</v>
      </c>
      <c r="F2409" s="287">
        <v>17.64</v>
      </c>
      <c r="G2409" s="331">
        <f>ROUND(SUMIF(Anlagenbewegungsdaten!B:B,A2409,Anlagenbewegungsdaten!C:C),3)</f>
        <v>0</v>
      </c>
      <c r="H2409" s="332">
        <f>IF(ISBLANK(F2409),ROUND(SUMIF(Anlagenbewegungsdaten!B:B,A2409,Anlagenbewegungsdaten!D:D),2),ROUND(G2409*F2409%,2))</f>
        <v>0</v>
      </c>
      <c r="I2409" s="332">
        <f>ROUND((H2409-SUMIF(Anlagenbewegungsdaten!$B:$B,A2409,Anlagenbewegungsdaten!D:D)),3)</f>
        <v>0</v>
      </c>
      <c r="J2409" s="333" t="s">
        <v>5179</v>
      </c>
      <c r="K2409" s="333" t="s">
        <v>5193</v>
      </c>
      <c r="L2409" s="510">
        <v>14.11</v>
      </c>
      <c r="M2409" s="330">
        <f>ROUND(SUMIF(Anlagenbewegungsdaten_AV!B:B,A2409,Anlagenbewegungsdaten_AV!C:C),3)</f>
        <v>0</v>
      </c>
      <c r="N2409" s="328">
        <f>IF(ISBLANK(L2409),ROUND(SUMIF(Anlagenbewegungsdaten_AV!B:B,A2409,Anlagenbewegungsdaten_AV!D:D),2),ROUND(M2409*L2409%,2))</f>
        <v>0</v>
      </c>
      <c r="O2409" s="328">
        <f>ROUND(N2409-SUMIF(Anlagenbewegungsdaten_AV!B:B,A2409,Anlagenbewegungsdaten_AV!D:D),3)</f>
        <v>0</v>
      </c>
    </row>
    <row r="2410" spans="1:15" ht="15" customHeight="1" x14ac:dyDescent="0.25">
      <c r="A2410" s="261" t="s">
        <v>3713</v>
      </c>
      <c r="B2410" s="171" t="s">
        <v>2108</v>
      </c>
      <c r="C2410" s="171" t="s">
        <v>4047</v>
      </c>
      <c r="D2410" s="172" t="s">
        <v>3455</v>
      </c>
      <c r="E2410" s="172" t="s">
        <v>3320</v>
      </c>
      <c r="F2410" s="287">
        <v>17.61</v>
      </c>
      <c r="G2410" s="331">
        <f>ROUND(SUMIF(Anlagenbewegungsdaten!B:B,A2410,Anlagenbewegungsdaten!C:C),3)</f>
        <v>0</v>
      </c>
      <c r="H2410" s="332">
        <f>IF(ISBLANK(F2410),ROUND(SUMIF(Anlagenbewegungsdaten!B:B,A2410,Anlagenbewegungsdaten!D:D),2),ROUND(G2410*F2410%,2))</f>
        <v>0</v>
      </c>
      <c r="I2410" s="332">
        <f>ROUND((H2410-SUMIF(Anlagenbewegungsdaten!$B:$B,A2410,Anlagenbewegungsdaten!D:D)),3)</f>
        <v>0</v>
      </c>
      <c r="J2410" s="333" t="s">
        <v>5179</v>
      </c>
      <c r="K2410" s="333" t="s">
        <v>5193</v>
      </c>
      <c r="L2410" s="510">
        <v>14.09</v>
      </c>
      <c r="M2410" s="330">
        <f>ROUND(SUMIF(Anlagenbewegungsdaten_AV!B:B,A2410,Anlagenbewegungsdaten_AV!C:C),3)</f>
        <v>0</v>
      </c>
      <c r="N2410" s="328">
        <f>IF(ISBLANK(L2410),ROUND(SUMIF(Anlagenbewegungsdaten_AV!B:B,A2410,Anlagenbewegungsdaten_AV!D:D),2),ROUND(M2410*L2410%,2))</f>
        <v>0</v>
      </c>
      <c r="O2410" s="328">
        <f>ROUND(N2410-SUMIF(Anlagenbewegungsdaten_AV!B:B,A2410,Anlagenbewegungsdaten_AV!D:D),3)</f>
        <v>0</v>
      </c>
    </row>
    <row r="2411" spans="1:15" ht="15" customHeight="1" x14ac:dyDescent="0.25">
      <c r="A2411" s="273" t="s">
        <v>4489</v>
      </c>
      <c r="B2411" s="192" t="s">
        <v>2108</v>
      </c>
      <c r="C2411" s="192" t="s">
        <v>4047</v>
      </c>
      <c r="D2411" s="191" t="s">
        <v>4229</v>
      </c>
      <c r="E2411" s="191" t="s">
        <v>4093</v>
      </c>
      <c r="F2411" s="288">
        <v>17.579999999999998</v>
      </c>
      <c r="G2411" s="331">
        <f>ROUND(SUMIF(Anlagenbewegungsdaten!B:B,A2411,Anlagenbewegungsdaten!C:C),3)</f>
        <v>0</v>
      </c>
      <c r="H2411" s="332">
        <f>IF(ISBLANK(F2411),ROUND(SUMIF(Anlagenbewegungsdaten!B:B,A2411,Anlagenbewegungsdaten!D:D),2),ROUND(G2411*F2411%,2))</f>
        <v>0</v>
      </c>
      <c r="I2411" s="332">
        <f>ROUND((H2411-SUMIF(Anlagenbewegungsdaten!$B:$B,A2411,Anlagenbewegungsdaten!D:D)),3)</f>
        <v>0</v>
      </c>
      <c r="J2411" s="333" t="s">
        <v>5179</v>
      </c>
      <c r="K2411" s="333" t="s">
        <v>5193</v>
      </c>
      <c r="L2411" s="510">
        <v>14.06</v>
      </c>
      <c r="M2411" s="330">
        <f>ROUND(SUMIF(Anlagenbewegungsdaten_AV!B:B,A2411,Anlagenbewegungsdaten_AV!C:C),3)</f>
        <v>0</v>
      </c>
      <c r="N2411" s="328">
        <f>IF(ISBLANK(L2411),ROUND(SUMIF(Anlagenbewegungsdaten_AV!B:B,A2411,Anlagenbewegungsdaten_AV!D:D),2),ROUND(M2411*L2411%,2))</f>
        <v>0</v>
      </c>
      <c r="O2411" s="328">
        <f>ROUND(N2411-SUMIF(Anlagenbewegungsdaten_AV!B:B,A2411,Anlagenbewegungsdaten_AV!D:D),3)</f>
        <v>0</v>
      </c>
    </row>
    <row r="2412" spans="1:15" ht="15" customHeight="1" x14ac:dyDescent="0.25">
      <c r="A2412" s="268" t="s">
        <v>2356</v>
      </c>
      <c r="B2412" s="175" t="s">
        <v>2108</v>
      </c>
      <c r="C2412" s="175" t="s">
        <v>4047</v>
      </c>
      <c r="D2412" s="176" t="s">
        <v>2207</v>
      </c>
      <c r="E2412" s="175" t="s">
        <v>2483</v>
      </c>
      <c r="F2412" s="291">
        <v>19.670000000000002</v>
      </c>
      <c r="G2412" s="331">
        <f>ROUND(SUMIF(Anlagenbewegungsdaten!B:B,A2412,Anlagenbewegungsdaten!C:C),3)</f>
        <v>0</v>
      </c>
      <c r="H2412" s="332">
        <f>IF(ISBLANK(F2412),ROUND(SUMIF(Anlagenbewegungsdaten!B:B,A2412,Anlagenbewegungsdaten!D:D),2),ROUND(G2412*F2412%,2))</f>
        <v>0</v>
      </c>
      <c r="I2412" s="332">
        <f>ROUND((H2412-SUMIF(Anlagenbewegungsdaten!$B:$B,A2412,Anlagenbewegungsdaten!D:D)),3)</f>
        <v>0</v>
      </c>
      <c r="J2412" s="333" t="s">
        <v>5179</v>
      </c>
      <c r="K2412" s="333" t="s">
        <v>5193</v>
      </c>
      <c r="L2412" s="510">
        <v>15.74</v>
      </c>
      <c r="M2412" s="330">
        <f>ROUND(SUMIF(Anlagenbewegungsdaten_AV!B:B,A2412,Anlagenbewegungsdaten_AV!C:C),3)</f>
        <v>0</v>
      </c>
      <c r="N2412" s="328">
        <f>IF(ISBLANK(L2412),ROUND(SUMIF(Anlagenbewegungsdaten_AV!B:B,A2412,Anlagenbewegungsdaten_AV!D:D),2),ROUND(M2412*L2412%,2))</f>
        <v>0</v>
      </c>
      <c r="O2412" s="328">
        <f>ROUND(N2412-SUMIF(Anlagenbewegungsdaten_AV!B:B,A2412,Anlagenbewegungsdaten_AV!D:D),3)</f>
        <v>0</v>
      </c>
    </row>
    <row r="2413" spans="1:15" ht="15" customHeight="1" x14ac:dyDescent="0.25">
      <c r="A2413" s="268" t="s">
        <v>2357</v>
      </c>
      <c r="B2413" s="175" t="s">
        <v>2108</v>
      </c>
      <c r="C2413" s="175" t="s">
        <v>4047</v>
      </c>
      <c r="D2413" s="175" t="s">
        <v>2496</v>
      </c>
      <c r="E2413" s="175" t="s">
        <v>2486</v>
      </c>
      <c r="F2413" s="291">
        <v>21.67</v>
      </c>
      <c r="G2413" s="331">
        <f>ROUND(SUMIF(Anlagenbewegungsdaten!B:B,A2413,Anlagenbewegungsdaten!C:C),3)</f>
        <v>0</v>
      </c>
      <c r="H2413" s="332">
        <f>IF(ISBLANK(F2413),ROUND(SUMIF(Anlagenbewegungsdaten!B:B,A2413,Anlagenbewegungsdaten!D:D),2),ROUND(G2413*F2413%,2))</f>
        <v>0</v>
      </c>
      <c r="I2413" s="332">
        <f>ROUND((H2413-SUMIF(Anlagenbewegungsdaten!$B:$B,A2413,Anlagenbewegungsdaten!D:D)),3)</f>
        <v>0</v>
      </c>
      <c r="J2413" s="333" t="s">
        <v>5179</v>
      </c>
      <c r="K2413" s="333" t="s">
        <v>5193</v>
      </c>
      <c r="L2413" s="510">
        <v>17.34</v>
      </c>
      <c r="M2413" s="330">
        <f>ROUND(SUMIF(Anlagenbewegungsdaten_AV!B:B,A2413,Anlagenbewegungsdaten_AV!C:C),3)</f>
        <v>0</v>
      </c>
      <c r="N2413" s="328">
        <f>IF(ISBLANK(L2413),ROUND(SUMIF(Anlagenbewegungsdaten_AV!B:B,A2413,Anlagenbewegungsdaten_AV!D:D),2),ROUND(M2413*L2413%,2))</f>
        <v>0</v>
      </c>
      <c r="O2413" s="328">
        <f>ROUND(N2413-SUMIF(Anlagenbewegungsdaten_AV!B:B,A2413,Anlagenbewegungsdaten_AV!D:D),3)</f>
        <v>0</v>
      </c>
    </row>
    <row r="2414" spans="1:15" ht="15" customHeight="1" x14ac:dyDescent="0.25">
      <c r="A2414" s="261" t="s">
        <v>2208</v>
      </c>
      <c r="B2414" s="171" t="s">
        <v>2108</v>
      </c>
      <c r="C2414" s="172" t="s">
        <v>4047</v>
      </c>
      <c r="D2414" s="172" t="s">
        <v>1909</v>
      </c>
      <c r="E2414" s="172" t="s">
        <v>1560</v>
      </c>
      <c r="F2414" s="287">
        <v>22.67</v>
      </c>
      <c r="G2414" s="331">
        <f>ROUND(SUMIF(Anlagenbewegungsdaten!B:B,A2414,Anlagenbewegungsdaten!C:C),3)</f>
        <v>0</v>
      </c>
      <c r="H2414" s="332">
        <f>IF(ISBLANK(F2414),ROUND(SUMIF(Anlagenbewegungsdaten!B:B,A2414,Anlagenbewegungsdaten!D:D),2),ROUND(G2414*F2414%,2))</f>
        <v>0</v>
      </c>
      <c r="I2414" s="332">
        <f>ROUND((H2414-SUMIF(Anlagenbewegungsdaten!$B:$B,A2414,Anlagenbewegungsdaten!D:D)),3)</f>
        <v>0</v>
      </c>
      <c r="J2414" s="333" t="s">
        <v>5179</v>
      </c>
      <c r="K2414" s="333" t="s">
        <v>5193</v>
      </c>
      <c r="L2414" s="510">
        <v>18.14</v>
      </c>
      <c r="M2414" s="330">
        <f>ROUND(SUMIF(Anlagenbewegungsdaten_AV!B:B,A2414,Anlagenbewegungsdaten_AV!C:C),3)</f>
        <v>0</v>
      </c>
      <c r="N2414" s="328">
        <f>IF(ISBLANK(L2414),ROUND(SUMIF(Anlagenbewegungsdaten_AV!B:B,A2414,Anlagenbewegungsdaten_AV!D:D),2),ROUND(M2414*L2414%,2))</f>
        <v>0</v>
      </c>
      <c r="O2414" s="328">
        <f>ROUND(N2414-SUMIF(Anlagenbewegungsdaten_AV!B:B,A2414,Anlagenbewegungsdaten_AV!D:D),3)</f>
        <v>0</v>
      </c>
    </row>
    <row r="2415" spans="1:15" ht="15" customHeight="1" x14ac:dyDescent="0.25">
      <c r="A2415" s="261" t="s">
        <v>2209</v>
      </c>
      <c r="B2415" s="171" t="s">
        <v>2108</v>
      </c>
      <c r="C2415" s="171" t="s">
        <v>4047</v>
      </c>
      <c r="D2415" s="172" t="s">
        <v>1911</v>
      </c>
      <c r="E2415" s="172" t="s">
        <v>1563</v>
      </c>
      <c r="F2415" s="287">
        <v>22.67</v>
      </c>
      <c r="G2415" s="331">
        <f>ROUND(SUMIF(Anlagenbewegungsdaten!B:B,A2415,Anlagenbewegungsdaten!C:C),3)</f>
        <v>0</v>
      </c>
      <c r="H2415" s="332">
        <f>IF(ISBLANK(F2415),ROUND(SUMIF(Anlagenbewegungsdaten!B:B,A2415,Anlagenbewegungsdaten!D:D),2),ROUND(G2415*F2415%,2))</f>
        <v>0</v>
      </c>
      <c r="I2415" s="332">
        <f>ROUND((H2415-SUMIF(Anlagenbewegungsdaten!$B:$B,A2415,Anlagenbewegungsdaten!D:D)),3)</f>
        <v>0</v>
      </c>
      <c r="J2415" s="333" t="s">
        <v>5179</v>
      </c>
      <c r="K2415" s="333" t="s">
        <v>5193</v>
      </c>
      <c r="L2415" s="510">
        <v>18.14</v>
      </c>
      <c r="M2415" s="330">
        <f>ROUND(SUMIF(Anlagenbewegungsdaten_AV!B:B,A2415,Anlagenbewegungsdaten_AV!C:C),3)</f>
        <v>0</v>
      </c>
      <c r="N2415" s="328">
        <f>IF(ISBLANK(L2415),ROUND(SUMIF(Anlagenbewegungsdaten_AV!B:B,A2415,Anlagenbewegungsdaten_AV!D:D),2),ROUND(M2415*L2415%,2))</f>
        <v>0</v>
      </c>
      <c r="O2415" s="328">
        <f>ROUND(N2415-SUMIF(Anlagenbewegungsdaten_AV!B:B,A2415,Anlagenbewegungsdaten_AV!D:D),3)</f>
        <v>0</v>
      </c>
    </row>
    <row r="2416" spans="1:15" ht="15" customHeight="1" x14ac:dyDescent="0.25">
      <c r="A2416" s="261" t="s">
        <v>2970</v>
      </c>
      <c r="B2416" s="171" t="s">
        <v>2108</v>
      </c>
      <c r="C2416" s="171" t="s">
        <v>4047</v>
      </c>
      <c r="D2416" s="172" t="s">
        <v>2713</v>
      </c>
      <c r="E2416" s="172" t="s">
        <v>2576</v>
      </c>
      <c r="F2416" s="287">
        <v>22.64</v>
      </c>
      <c r="G2416" s="331">
        <f>ROUND(SUMIF(Anlagenbewegungsdaten!B:B,A2416,Anlagenbewegungsdaten!C:C),3)</f>
        <v>0</v>
      </c>
      <c r="H2416" s="332">
        <f>IF(ISBLANK(F2416),ROUND(SUMIF(Anlagenbewegungsdaten!B:B,A2416,Anlagenbewegungsdaten!D:D),2),ROUND(G2416*F2416%,2))</f>
        <v>0</v>
      </c>
      <c r="I2416" s="332">
        <f>ROUND((H2416-SUMIF(Anlagenbewegungsdaten!$B:$B,A2416,Anlagenbewegungsdaten!D:D)),3)</f>
        <v>0</v>
      </c>
      <c r="J2416" s="333" t="s">
        <v>5179</v>
      </c>
      <c r="K2416" s="333" t="s">
        <v>5193</v>
      </c>
      <c r="L2416" s="510">
        <v>18.11</v>
      </c>
      <c r="M2416" s="330">
        <f>ROUND(SUMIF(Anlagenbewegungsdaten_AV!B:B,A2416,Anlagenbewegungsdaten_AV!C:C),3)</f>
        <v>0</v>
      </c>
      <c r="N2416" s="328">
        <f>IF(ISBLANK(L2416),ROUND(SUMIF(Anlagenbewegungsdaten_AV!B:B,A2416,Anlagenbewegungsdaten_AV!D:D),2),ROUND(M2416*L2416%,2))</f>
        <v>0</v>
      </c>
      <c r="O2416" s="328">
        <f>ROUND(N2416-SUMIF(Anlagenbewegungsdaten_AV!B:B,A2416,Anlagenbewegungsdaten_AV!D:D),3)</f>
        <v>0</v>
      </c>
    </row>
    <row r="2417" spans="1:15" ht="15" customHeight="1" x14ac:dyDescent="0.25">
      <c r="A2417" s="261" t="s">
        <v>3714</v>
      </c>
      <c r="B2417" s="171" t="s">
        <v>2108</v>
      </c>
      <c r="C2417" s="171" t="s">
        <v>4047</v>
      </c>
      <c r="D2417" s="172" t="s">
        <v>3457</v>
      </c>
      <c r="E2417" s="172" t="s">
        <v>3320</v>
      </c>
      <c r="F2417" s="287">
        <v>22.61</v>
      </c>
      <c r="G2417" s="331">
        <f>ROUND(SUMIF(Anlagenbewegungsdaten!B:B,A2417,Anlagenbewegungsdaten!C:C),3)</f>
        <v>0</v>
      </c>
      <c r="H2417" s="332">
        <f>IF(ISBLANK(F2417),ROUND(SUMIF(Anlagenbewegungsdaten!B:B,A2417,Anlagenbewegungsdaten!D:D),2),ROUND(G2417*F2417%,2))</f>
        <v>0</v>
      </c>
      <c r="I2417" s="332">
        <f>ROUND((H2417-SUMIF(Anlagenbewegungsdaten!$B:$B,A2417,Anlagenbewegungsdaten!D:D)),3)</f>
        <v>0</v>
      </c>
      <c r="J2417" s="333" t="s">
        <v>5179</v>
      </c>
      <c r="K2417" s="333" t="s">
        <v>5193</v>
      </c>
      <c r="L2417" s="510">
        <v>18.09</v>
      </c>
      <c r="M2417" s="330">
        <f>ROUND(SUMIF(Anlagenbewegungsdaten_AV!B:B,A2417,Anlagenbewegungsdaten_AV!C:C),3)</f>
        <v>0</v>
      </c>
      <c r="N2417" s="328">
        <f>IF(ISBLANK(L2417),ROUND(SUMIF(Anlagenbewegungsdaten_AV!B:B,A2417,Anlagenbewegungsdaten_AV!D:D),2),ROUND(M2417*L2417%,2))</f>
        <v>0</v>
      </c>
      <c r="O2417" s="328">
        <f>ROUND(N2417-SUMIF(Anlagenbewegungsdaten_AV!B:B,A2417,Anlagenbewegungsdaten_AV!D:D),3)</f>
        <v>0</v>
      </c>
    </row>
    <row r="2418" spans="1:15" ht="15" customHeight="1" x14ac:dyDescent="0.25">
      <c r="A2418" s="273" t="s">
        <v>4490</v>
      </c>
      <c r="B2418" s="192" t="s">
        <v>2108</v>
      </c>
      <c r="C2418" s="192" t="s">
        <v>4047</v>
      </c>
      <c r="D2418" s="191" t="s">
        <v>4231</v>
      </c>
      <c r="E2418" s="191" t="s">
        <v>4093</v>
      </c>
      <c r="F2418" s="288">
        <v>22.58</v>
      </c>
      <c r="G2418" s="331">
        <f>ROUND(SUMIF(Anlagenbewegungsdaten!B:B,A2418,Anlagenbewegungsdaten!C:C),3)</f>
        <v>0</v>
      </c>
      <c r="H2418" s="332">
        <f>IF(ISBLANK(F2418),ROUND(SUMIF(Anlagenbewegungsdaten!B:B,A2418,Anlagenbewegungsdaten!D:D),2),ROUND(G2418*F2418%,2))</f>
        <v>0</v>
      </c>
      <c r="I2418" s="332">
        <f>ROUND((H2418-SUMIF(Anlagenbewegungsdaten!$B:$B,A2418,Anlagenbewegungsdaten!D:D)),3)</f>
        <v>0</v>
      </c>
      <c r="J2418" s="333" t="s">
        <v>5179</v>
      </c>
      <c r="K2418" s="333" t="s">
        <v>5193</v>
      </c>
      <c r="L2418" s="510">
        <v>18.059999999999999</v>
      </c>
      <c r="M2418" s="330">
        <f>ROUND(SUMIF(Anlagenbewegungsdaten_AV!B:B,A2418,Anlagenbewegungsdaten_AV!C:C),3)</f>
        <v>0</v>
      </c>
      <c r="N2418" s="328">
        <f>IF(ISBLANK(L2418),ROUND(SUMIF(Anlagenbewegungsdaten_AV!B:B,A2418,Anlagenbewegungsdaten_AV!D:D),2),ROUND(M2418*L2418%,2))</f>
        <v>0</v>
      </c>
      <c r="O2418" s="328">
        <f>ROUND(N2418-SUMIF(Anlagenbewegungsdaten_AV!B:B,A2418,Anlagenbewegungsdaten_AV!D:D),3)</f>
        <v>0</v>
      </c>
    </row>
    <row r="2419" spans="1:15" ht="15" customHeight="1" x14ac:dyDescent="0.25">
      <c r="A2419" s="261" t="s">
        <v>2210</v>
      </c>
      <c r="B2419" s="171" t="s">
        <v>2108</v>
      </c>
      <c r="C2419" s="171" t="s">
        <v>4047</v>
      </c>
      <c r="D2419" s="172" t="s">
        <v>1913</v>
      </c>
      <c r="E2419" s="171" t="s">
        <v>2483</v>
      </c>
      <c r="F2419" s="287">
        <v>20.67</v>
      </c>
      <c r="G2419" s="331">
        <f>ROUND(SUMIF(Anlagenbewegungsdaten!B:B,A2419,Anlagenbewegungsdaten!C:C),3)</f>
        <v>0</v>
      </c>
      <c r="H2419" s="332">
        <f>IF(ISBLANK(F2419),ROUND(SUMIF(Anlagenbewegungsdaten!B:B,A2419,Anlagenbewegungsdaten!D:D),2),ROUND(G2419*F2419%,2))</f>
        <v>0</v>
      </c>
      <c r="I2419" s="332">
        <f>ROUND((H2419-SUMIF(Anlagenbewegungsdaten!$B:$B,A2419,Anlagenbewegungsdaten!D:D)),3)</f>
        <v>0</v>
      </c>
      <c r="J2419" s="333" t="s">
        <v>5179</v>
      </c>
      <c r="K2419" s="333" t="s">
        <v>5193</v>
      </c>
      <c r="L2419" s="510">
        <v>16.54</v>
      </c>
      <c r="M2419" s="330">
        <f>ROUND(SUMIF(Anlagenbewegungsdaten_AV!B:B,A2419,Anlagenbewegungsdaten_AV!C:C),3)</f>
        <v>0</v>
      </c>
      <c r="N2419" s="328">
        <f>IF(ISBLANK(L2419),ROUND(SUMIF(Anlagenbewegungsdaten_AV!B:B,A2419,Anlagenbewegungsdaten_AV!D:D),2),ROUND(M2419*L2419%,2))</f>
        <v>0</v>
      </c>
      <c r="O2419" s="328">
        <f>ROUND(N2419-SUMIF(Anlagenbewegungsdaten_AV!B:B,A2419,Anlagenbewegungsdaten_AV!D:D),3)</f>
        <v>0</v>
      </c>
    </row>
    <row r="2420" spans="1:15" ht="15" customHeight="1" x14ac:dyDescent="0.25">
      <c r="A2420" s="261" t="s">
        <v>2211</v>
      </c>
      <c r="B2420" s="171" t="s">
        <v>2108</v>
      </c>
      <c r="C2420" s="171" t="s">
        <v>4047</v>
      </c>
      <c r="D2420" s="171" t="s">
        <v>1915</v>
      </c>
      <c r="E2420" s="171" t="s">
        <v>2486</v>
      </c>
      <c r="F2420" s="287">
        <v>22.67</v>
      </c>
      <c r="G2420" s="331">
        <f>ROUND(SUMIF(Anlagenbewegungsdaten!B:B,A2420,Anlagenbewegungsdaten!C:C),3)</f>
        <v>0</v>
      </c>
      <c r="H2420" s="332">
        <f>IF(ISBLANK(F2420),ROUND(SUMIF(Anlagenbewegungsdaten!B:B,A2420,Anlagenbewegungsdaten!D:D),2),ROUND(G2420*F2420%,2))</f>
        <v>0</v>
      </c>
      <c r="I2420" s="332">
        <f>ROUND((H2420-SUMIF(Anlagenbewegungsdaten!$B:$B,A2420,Anlagenbewegungsdaten!D:D)),3)</f>
        <v>0</v>
      </c>
      <c r="J2420" s="333" t="s">
        <v>5179</v>
      </c>
      <c r="K2420" s="333" t="s">
        <v>5193</v>
      </c>
      <c r="L2420" s="510">
        <v>18.14</v>
      </c>
      <c r="M2420" s="330">
        <f>ROUND(SUMIF(Anlagenbewegungsdaten_AV!B:B,A2420,Anlagenbewegungsdaten_AV!C:C),3)</f>
        <v>0</v>
      </c>
      <c r="N2420" s="328">
        <f>IF(ISBLANK(L2420),ROUND(SUMIF(Anlagenbewegungsdaten_AV!B:B,A2420,Anlagenbewegungsdaten_AV!D:D),2),ROUND(M2420*L2420%,2))</f>
        <v>0</v>
      </c>
      <c r="O2420" s="328">
        <f>ROUND(N2420-SUMIF(Anlagenbewegungsdaten_AV!B:B,A2420,Anlagenbewegungsdaten_AV!D:D),3)</f>
        <v>0</v>
      </c>
    </row>
    <row r="2421" spans="1:15" ht="15" customHeight="1" x14ac:dyDescent="0.25">
      <c r="A2421" s="261" t="s">
        <v>2212</v>
      </c>
      <c r="B2421" s="171" t="s">
        <v>2108</v>
      </c>
      <c r="C2421" s="172" t="s">
        <v>4047</v>
      </c>
      <c r="D2421" s="172" t="s">
        <v>1917</v>
      </c>
      <c r="E2421" s="172" t="s">
        <v>1560</v>
      </c>
      <c r="F2421" s="287">
        <v>23.67</v>
      </c>
      <c r="G2421" s="331">
        <f>ROUND(SUMIF(Anlagenbewegungsdaten!B:B,A2421,Anlagenbewegungsdaten!C:C),3)</f>
        <v>0</v>
      </c>
      <c r="H2421" s="332">
        <f>IF(ISBLANK(F2421),ROUND(SUMIF(Anlagenbewegungsdaten!B:B,A2421,Anlagenbewegungsdaten!D:D),2),ROUND(G2421*F2421%,2))</f>
        <v>0</v>
      </c>
      <c r="I2421" s="332">
        <f>ROUND((H2421-SUMIF(Anlagenbewegungsdaten!$B:$B,A2421,Anlagenbewegungsdaten!D:D)),3)</f>
        <v>0</v>
      </c>
      <c r="J2421" s="333" t="s">
        <v>5179</v>
      </c>
      <c r="K2421" s="333" t="s">
        <v>5193</v>
      </c>
      <c r="L2421" s="510">
        <v>18.940000000000001</v>
      </c>
      <c r="M2421" s="330">
        <f>ROUND(SUMIF(Anlagenbewegungsdaten_AV!B:B,A2421,Anlagenbewegungsdaten_AV!C:C),3)</f>
        <v>0</v>
      </c>
      <c r="N2421" s="328">
        <f>IF(ISBLANK(L2421),ROUND(SUMIF(Anlagenbewegungsdaten_AV!B:B,A2421,Anlagenbewegungsdaten_AV!D:D),2),ROUND(M2421*L2421%,2))</f>
        <v>0</v>
      </c>
      <c r="O2421" s="328">
        <f>ROUND(N2421-SUMIF(Anlagenbewegungsdaten_AV!B:B,A2421,Anlagenbewegungsdaten_AV!D:D),3)</f>
        <v>0</v>
      </c>
    </row>
    <row r="2422" spans="1:15" ht="15" customHeight="1" x14ac:dyDescent="0.25">
      <c r="A2422" s="261" t="s">
        <v>2213</v>
      </c>
      <c r="B2422" s="171" t="s">
        <v>2108</v>
      </c>
      <c r="C2422" s="171" t="s">
        <v>4047</v>
      </c>
      <c r="D2422" s="172" t="s">
        <v>1919</v>
      </c>
      <c r="E2422" s="172" t="s">
        <v>1563</v>
      </c>
      <c r="F2422" s="287">
        <v>23.67</v>
      </c>
      <c r="G2422" s="331">
        <f>ROUND(SUMIF(Anlagenbewegungsdaten!B:B,A2422,Anlagenbewegungsdaten!C:C),3)</f>
        <v>0</v>
      </c>
      <c r="H2422" s="332">
        <f>IF(ISBLANK(F2422),ROUND(SUMIF(Anlagenbewegungsdaten!B:B,A2422,Anlagenbewegungsdaten!D:D),2),ROUND(G2422*F2422%,2))</f>
        <v>0</v>
      </c>
      <c r="I2422" s="332">
        <f>ROUND((H2422-SUMIF(Anlagenbewegungsdaten!$B:$B,A2422,Anlagenbewegungsdaten!D:D)),3)</f>
        <v>0</v>
      </c>
      <c r="J2422" s="333" t="s">
        <v>5179</v>
      </c>
      <c r="K2422" s="333" t="s">
        <v>5193</v>
      </c>
      <c r="L2422" s="510">
        <v>18.940000000000001</v>
      </c>
      <c r="M2422" s="330">
        <f>ROUND(SUMIF(Anlagenbewegungsdaten_AV!B:B,A2422,Anlagenbewegungsdaten_AV!C:C),3)</f>
        <v>0</v>
      </c>
      <c r="N2422" s="328">
        <f>IF(ISBLANK(L2422),ROUND(SUMIF(Anlagenbewegungsdaten_AV!B:B,A2422,Anlagenbewegungsdaten_AV!D:D),2),ROUND(M2422*L2422%,2))</f>
        <v>0</v>
      </c>
      <c r="O2422" s="328">
        <f>ROUND(N2422-SUMIF(Anlagenbewegungsdaten_AV!B:B,A2422,Anlagenbewegungsdaten_AV!D:D),3)</f>
        <v>0</v>
      </c>
    </row>
    <row r="2423" spans="1:15" ht="15" customHeight="1" x14ac:dyDescent="0.25">
      <c r="A2423" s="261" t="s">
        <v>2971</v>
      </c>
      <c r="B2423" s="171" t="s">
        <v>2108</v>
      </c>
      <c r="C2423" s="171" t="s">
        <v>4047</v>
      </c>
      <c r="D2423" s="172" t="s">
        <v>2715</v>
      </c>
      <c r="E2423" s="172" t="s">
        <v>2576</v>
      </c>
      <c r="F2423" s="287">
        <v>23.64</v>
      </c>
      <c r="G2423" s="331">
        <f>ROUND(SUMIF(Anlagenbewegungsdaten!B:B,A2423,Anlagenbewegungsdaten!C:C),3)</f>
        <v>0</v>
      </c>
      <c r="H2423" s="332">
        <f>IF(ISBLANK(F2423),ROUND(SUMIF(Anlagenbewegungsdaten!B:B,A2423,Anlagenbewegungsdaten!D:D),2),ROUND(G2423*F2423%,2))</f>
        <v>0</v>
      </c>
      <c r="I2423" s="332">
        <f>ROUND((H2423-SUMIF(Anlagenbewegungsdaten!$B:$B,A2423,Anlagenbewegungsdaten!D:D)),3)</f>
        <v>0</v>
      </c>
      <c r="J2423" s="333" t="s">
        <v>5179</v>
      </c>
      <c r="K2423" s="333" t="s">
        <v>5193</v>
      </c>
      <c r="L2423" s="510">
        <v>18.91</v>
      </c>
      <c r="M2423" s="330">
        <f>ROUND(SUMIF(Anlagenbewegungsdaten_AV!B:B,A2423,Anlagenbewegungsdaten_AV!C:C),3)</f>
        <v>0</v>
      </c>
      <c r="N2423" s="328">
        <f>IF(ISBLANK(L2423),ROUND(SUMIF(Anlagenbewegungsdaten_AV!B:B,A2423,Anlagenbewegungsdaten_AV!D:D),2),ROUND(M2423*L2423%,2))</f>
        <v>0</v>
      </c>
      <c r="O2423" s="328">
        <f>ROUND(N2423-SUMIF(Anlagenbewegungsdaten_AV!B:B,A2423,Anlagenbewegungsdaten_AV!D:D),3)</f>
        <v>0</v>
      </c>
    </row>
    <row r="2424" spans="1:15" ht="15" customHeight="1" x14ac:dyDescent="0.25">
      <c r="A2424" s="261" t="s">
        <v>3715</v>
      </c>
      <c r="B2424" s="171" t="s">
        <v>2108</v>
      </c>
      <c r="C2424" s="171" t="s">
        <v>4047</v>
      </c>
      <c r="D2424" s="172" t="s">
        <v>3459</v>
      </c>
      <c r="E2424" s="172" t="s">
        <v>3320</v>
      </c>
      <c r="F2424" s="287">
        <v>23.61</v>
      </c>
      <c r="G2424" s="331">
        <f>ROUND(SUMIF(Anlagenbewegungsdaten!B:B,A2424,Anlagenbewegungsdaten!C:C),3)</f>
        <v>0</v>
      </c>
      <c r="H2424" s="332">
        <f>IF(ISBLANK(F2424),ROUND(SUMIF(Anlagenbewegungsdaten!B:B,A2424,Anlagenbewegungsdaten!D:D),2),ROUND(G2424*F2424%,2))</f>
        <v>0</v>
      </c>
      <c r="I2424" s="332">
        <f>ROUND((H2424-SUMIF(Anlagenbewegungsdaten!$B:$B,A2424,Anlagenbewegungsdaten!D:D)),3)</f>
        <v>0</v>
      </c>
      <c r="J2424" s="333" t="s">
        <v>5179</v>
      </c>
      <c r="K2424" s="333" t="s">
        <v>5193</v>
      </c>
      <c r="L2424" s="510">
        <v>18.89</v>
      </c>
      <c r="M2424" s="330">
        <f>ROUND(SUMIF(Anlagenbewegungsdaten_AV!B:B,A2424,Anlagenbewegungsdaten_AV!C:C),3)</f>
        <v>0</v>
      </c>
      <c r="N2424" s="328">
        <f>IF(ISBLANK(L2424),ROUND(SUMIF(Anlagenbewegungsdaten_AV!B:B,A2424,Anlagenbewegungsdaten_AV!D:D),2),ROUND(M2424*L2424%,2))</f>
        <v>0</v>
      </c>
      <c r="O2424" s="328">
        <f>ROUND(N2424-SUMIF(Anlagenbewegungsdaten_AV!B:B,A2424,Anlagenbewegungsdaten_AV!D:D),3)</f>
        <v>0</v>
      </c>
    </row>
    <row r="2425" spans="1:15" ht="15" customHeight="1" x14ac:dyDescent="0.25">
      <c r="A2425" s="273" t="s">
        <v>4491</v>
      </c>
      <c r="B2425" s="192" t="s">
        <v>2108</v>
      </c>
      <c r="C2425" s="192" t="s">
        <v>4047</v>
      </c>
      <c r="D2425" s="191" t="s">
        <v>4233</v>
      </c>
      <c r="E2425" s="191" t="s">
        <v>4093</v>
      </c>
      <c r="F2425" s="288">
        <v>23.58</v>
      </c>
      <c r="G2425" s="331">
        <f>ROUND(SUMIF(Anlagenbewegungsdaten!B:B,A2425,Anlagenbewegungsdaten!C:C),3)</f>
        <v>0</v>
      </c>
      <c r="H2425" s="332">
        <f>IF(ISBLANK(F2425),ROUND(SUMIF(Anlagenbewegungsdaten!B:B,A2425,Anlagenbewegungsdaten!D:D),2),ROUND(G2425*F2425%,2))</f>
        <v>0</v>
      </c>
      <c r="I2425" s="332">
        <f>ROUND((H2425-SUMIF(Anlagenbewegungsdaten!$B:$B,A2425,Anlagenbewegungsdaten!D:D)),3)</f>
        <v>0</v>
      </c>
      <c r="J2425" s="333" t="s">
        <v>5179</v>
      </c>
      <c r="K2425" s="333" t="s">
        <v>5193</v>
      </c>
      <c r="L2425" s="510">
        <v>18.86</v>
      </c>
      <c r="M2425" s="330">
        <f>ROUND(SUMIF(Anlagenbewegungsdaten_AV!B:B,A2425,Anlagenbewegungsdaten_AV!C:C),3)</f>
        <v>0</v>
      </c>
      <c r="N2425" s="328">
        <f>IF(ISBLANK(L2425),ROUND(SUMIF(Anlagenbewegungsdaten_AV!B:B,A2425,Anlagenbewegungsdaten_AV!D:D),2),ROUND(M2425*L2425%,2))</f>
        <v>0</v>
      </c>
      <c r="O2425" s="328">
        <f>ROUND(N2425-SUMIF(Anlagenbewegungsdaten_AV!B:B,A2425,Anlagenbewegungsdaten_AV!D:D),3)</f>
        <v>0</v>
      </c>
    </row>
    <row r="2426" spans="1:15" ht="15" customHeight="1" x14ac:dyDescent="0.25">
      <c r="A2426" s="261" t="s">
        <v>2214</v>
      </c>
      <c r="B2426" s="172" t="s">
        <v>2108</v>
      </c>
      <c r="C2426" s="172" t="s">
        <v>4047</v>
      </c>
      <c r="D2426" s="172" t="s">
        <v>1921</v>
      </c>
      <c r="E2426" s="172" t="s">
        <v>2483</v>
      </c>
      <c r="F2426" s="287">
        <v>20.67</v>
      </c>
      <c r="G2426" s="331">
        <f>ROUND(SUMIF(Anlagenbewegungsdaten!B:B,A2426,Anlagenbewegungsdaten!C:C),3)</f>
        <v>0</v>
      </c>
      <c r="H2426" s="332">
        <f>IF(ISBLANK(F2426),ROUND(SUMIF(Anlagenbewegungsdaten!B:B,A2426,Anlagenbewegungsdaten!D:D),2),ROUND(G2426*F2426%,2))</f>
        <v>0</v>
      </c>
      <c r="I2426" s="332">
        <f>ROUND((H2426-SUMIF(Anlagenbewegungsdaten!$B:$B,A2426,Anlagenbewegungsdaten!D:D)),3)</f>
        <v>0</v>
      </c>
      <c r="J2426" s="333" t="s">
        <v>5179</v>
      </c>
      <c r="K2426" s="333" t="s">
        <v>5193</v>
      </c>
      <c r="L2426" s="510">
        <v>16.54</v>
      </c>
      <c r="M2426" s="330">
        <f>ROUND(SUMIF(Anlagenbewegungsdaten_AV!B:B,A2426,Anlagenbewegungsdaten_AV!C:C),3)</f>
        <v>0</v>
      </c>
      <c r="N2426" s="328">
        <f>IF(ISBLANK(L2426),ROUND(SUMIF(Anlagenbewegungsdaten_AV!B:B,A2426,Anlagenbewegungsdaten_AV!D:D),2),ROUND(M2426*L2426%,2))</f>
        <v>0</v>
      </c>
      <c r="O2426" s="328">
        <f>ROUND(N2426-SUMIF(Anlagenbewegungsdaten_AV!B:B,A2426,Anlagenbewegungsdaten_AV!D:D),3)</f>
        <v>0</v>
      </c>
    </row>
    <row r="2427" spans="1:15" ht="15" customHeight="1" x14ac:dyDescent="0.25">
      <c r="A2427" s="261" t="s">
        <v>2215</v>
      </c>
      <c r="B2427" s="172" t="s">
        <v>2108</v>
      </c>
      <c r="C2427" s="172" t="s">
        <v>4047</v>
      </c>
      <c r="D2427" s="172" t="s">
        <v>1923</v>
      </c>
      <c r="E2427" s="172" t="s">
        <v>2486</v>
      </c>
      <c r="F2427" s="287">
        <v>22.67</v>
      </c>
      <c r="G2427" s="331">
        <f>ROUND(SUMIF(Anlagenbewegungsdaten!B:B,A2427,Anlagenbewegungsdaten!C:C),3)</f>
        <v>0</v>
      </c>
      <c r="H2427" s="332">
        <f>IF(ISBLANK(F2427),ROUND(SUMIF(Anlagenbewegungsdaten!B:B,A2427,Anlagenbewegungsdaten!D:D),2),ROUND(G2427*F2427%,2))</f>
        <v>0</v>
      </c>
      <c r="I2427" s="332">
        <f>ROUND((H2427-SUMIF(Anlagenbewegungsdaten!$B:$B,A2427,Anlagenbewegungsdaten!D:D)),3)</f>
        <v>0</v>
      </c>
      <c r="J2427" s="333" t="s">
        <v>5179</v>
      </c>
      <c r="K2427" s="333" t="s">
        <v>5193</v>
      </c>
      <c r="L2427" s="510">
        <v>18.14</v>
      </c>
      <c r="M2427" s="330">
        <f>ROUND(SUMIF(Anlagenbewegungsdaten_AV!B:B,A2427,Anlagenbewegungsdaten_AV!C:C),3)</f>
        <v>0</v>
      </c>
      <c r="N2427" s="328">
        <f>IF(ISBLANK(L2427),ROUND(SUMIF(Anlagenbewegungsdaten_AV!B:B,A2427,Anlagenbewegungsdaten_AV!D:D),2),ROUND(M2427*L2427%,2))</f>
        <v>0</v>
      </c>
      <c r="O2427" s="328">
        <f>ROUND(N2427-SUMIF(Anlagenbewegungsdaten_AV!B:B,A2427,Anlagenbewegungsdaten_AV!D:D),3)</f>
        <v>0</v>
      </c>
    </row>
    <row r="2428" spans="1:15" ht="15" customHeight="1" x14ac:dyDescent="0.25">
      <c r="A2428" s="261" t="s">
        <v>2216</v>
      </c>
      <c r="B2428" s="172" t="s">
        <v>2108</v>
      </c>
      <c r="C2428" s="172" t="s">
        <v>4047</v>
      </c>
      <c r="D2428" s="172" t="s">
        <v>1925</v>
      </c>
      <c r="E2428" s="172" t="s">
        <v>1560</v>
      </c>
      <c r="F2428" s="287">
        <v>23.67</v>
      </c>
      <c r="G2428" s="331">
        <f>ROUND(SUMIF(Anlagenbewegungsdaten!B:B,A2428,Anlagenbewegungsdaten!C:C),3)</f>
        <v>0</v>
      </c>
      <c r="H2428" s="332">
        <f>IF(ISBLANK(F2428),ROUND(SUMIF(Anlagenbewegungsdaten!B:B,A2428,Anlagenbewegungsdaten!D:D),2),ROUND(G2428*F2428%,2))</f>
        <v>0</v>
      </c>
      <c r="I2428" s="332">
        <f>ROUND((H2428-SUMIF(Anlagenbewegungsdaten!$B:$B,A2428,Anlagenbewegungsdaten!D:D)),3)</f>
        <v>0</v>
      </c>
      <c r="J2428" s="333" t="s">
        <v>5179</v>
      </c>
      <c r="K2428" s="333" t="s">
        <v>5193</v>
      </c>
      <c r="L2428" s="510">
        <v>18.940000000000001</v>
      </c>
      <c r="M2428" s="330">
        <f>ROUND(SUMIF(Anlagenbewegungsdaten_AV!B:B,A2428,Anlagenbewegungsdaten_AV!C:C),3)</f>
        <v>0</v>
      </c>
      <c r="N2428" s="328">
        <f>IF(ISBLANK(L2428),ROUND(SUMIF(Anlagenbewegungsdaten_AV!B:B,A2428,Anlagenbewegungsdaten_AV!D:D),2),ROUND(M2428*L2428%,2))</f>
        <v>0</v>
      </c>
      <c r="O2428" s="328">
        <f>ROUND(N2428-SUMIF(Anlagenbewegungsdaten_AV!B:B,A2428,Anlagenbewegungsdaten_AV!D:D),3)</f>
        <v>0</v>
      </c>
    </row>
    <row r="2429" spans="1:15" ht="15" customHeight="1" x14ac:dyDescent="0.25">
      <c r="A2429" s="261" t="s">
        <v>2217</v>
      </c>
      <c r="B2429" s="172" t="s">
        <v>2108</v>
      </c>
      <c r="C2429" s="172" t="s">
        <v>4047</v>
      </c>
      <c r="D2429" s="172" t="s">
        <v>1927</v>
      </c>
      <c r="E2429" s="172" t="s">
        <v>1563</v>
      </c>
      <c r="F2429" s="287">
        <v>23.67</v>
      </c>
      <c r="G2429" s="331">
        <f>ROUND(SUMIF(Anlagenbewegungsdaten!B:B,A2429,Anlagenbewegungsdaten!C:C),3)</f>
        <v>0</v>
      </c>
      <c r="H2429" s="332">
        <f>IF(ISBLANK(F2429),ROUND(SUMIF(Anlagenbewegungsdaten!B:B,A2429,Anlagenbewegungsdaten!D:D),2),ROUND(G2429*F2429%,2))</f>
        <v>0</v>
      </c>
      <c r="I2429" s="332">
        <f>ROUND((H2429-SUMIF(Anlagenbewegungsdaten!$B:$B,A2429,Anlagenbewegungsdaten!D:D)),3)</f>
        <v>0</v>
      </c>
      <c r="J2429" s="333" t="s">
        <v>5179</v>
      </c>
      <c r="K2429" s="333" t="s">
        <v>5193</v>
      </c>
      <c r="L2429" s="510">
        <v>18.940000000000001</v>
      </c>
      <c r="M2429" s="330">
        <f>ROUND(SUMIF(Anlagenbewegungsdaten_AV!B:B,A2429,Anlagenbewegungsdaten_AV!C:C),3)</f>
        <v>0</v>
      </c>
      <c r="N2429" s="328">
        <f>IF(ISBLANK(L2429),ROUND(SUMIF(Anlagenbewegungsdaten_AV!B:B,A2429,Anlagenbewegungsdaten_AV!D:D),2),ROUND(M2429*L2429%,2))</f>
        <v>0</v>
      </c>
      <c r="O2429" s="328">
        <f>ROUND(N2429-SUMIF(Anlagenbewegungsdaten_AV!B:B,A2429,Anlagenbewegungsdaten_AV!D:D),3)</f>
        <v>0</v>
      </c>
    </row>
    <row r="2430" spans="1:15" ht="15" customHeight="1" x14ac:dyDescent="0.25">
      <c r="A2430" s="261" t="s">
        <v>2972</v>
      </c>
      <c r="B2430" s="172" t="s">
        <v>2108</v>
      </c>
      <c r="C2430" s="172" t="s">
        <v>4047</v>
      </c>
      <c r="D2430" s="172" t="s">
        <v>2717</v>
      </c>
      <c r="E2430" s="172" t="s">
        <v>2576</v>
      </c>
      <c r="F2430" s="287">
        <v>23.64</v>
      </c>
      <c r="G2430" s="331">
        <f>ROUND(SUMIF(Anlagenbewegungsdaten!B:B,A2430,Anlagenbewegungsdaten!C:C),3)</f>
        <v>0</v>
      </c>
      <c r="H2430" s="332">
        <f>IF(ISBLANK(F2430),ROUND(SUMIF(Anlagenbewegungsdaten!B:B,A2430,Anlagenbewegungsdaten!D:D),2),ROUND(G2430*F2430%,2))</f>
        <v>0</v>
      </c>
      <c r="I2430" s="332">
        <f>ROUND((H2430-SUMIF(Anlagenbewegungsdaten!$B:$B,A2430,Anlagenbewegungsdaten!D:D)),3)</f>
        <v>0</v>
      </c>
      <c r="J2430" s="333" t="s">
        <v>5179</v>
      </c>
      <c r="K2430" s="333" t="s">
        <v>5193</v>
      </c>
      <c r="L2430" s="510">
        <v>18.91</v>
      </c>
      <c r="M2430" s="330">
        <f>ROUND(SUMIF(Anlagenbewegungsdaten_AV!B:B,A2430,Anlagenbewegungsdaten_AV!C:C),3)</f>
        <v>0</v>
      </c>
      <c r="N2430" s="328">
        <f>IF(ISBLANK(L2430),ROUND(SUMIF(Anlagenbewegungsdaten_AV!B:B,A2430,Anlagenbewegungsdaten_AV!D:D),2),ROUND(M2430*L2430%,2))</f>
        <v>0</v>
      </c>
      <c r="O2430" s="328">
        <f>ROUND(N2430-SUMIF(Anlagenbewegungsdaten_AV!B:B,A2430,Anlagenbewegungsdaten_AV!D:D),3)</f>
        <v>0</v>
      </c>
    </row>
    <row r="2431" spans="1:15" ht="15" customHeight="1" x14ac:dyDescent="0.25">
      <c r="A2431" s="261" t="s">
        <v>3716</v>
      </c>
      <c r="B2431" s="172" t="s">
        <v>2108</v>
      </c>
      <c r="C2431" s="172" t="s">
        <v>4047</v>
      </c>
      <c r="D2431" s="172" t="s">
        <v>3461</v>
      </c>
      <c r="E2431" s="172" t="s">
        <v>3320</v>
      </c>
      <c r="F2431" s="287">
        <v>23.61</v>
      </c>
      <c r="G2431" s="331">
        <f>ROUND(SUMIF(Anlagenbewegungsdaten!B:B,A2431,Anlagenbewegungsdaten!C:C),3)</f>
        <v>0</v>
      </c>
      <c r="H2431" s="332">
        <f>IF(ISBLANK(F2431),ROUND(SUMIF(Anlagenbewegungsdaten!B:B,A2431,Anlagenbewegungsdaten!D:D),2),ROUND(G2431*F2431%,2))</f>
        <v>0</v>
      </c>
      <c r="I2431" s="332">
        <f>ROUND((H2431-SUMIF(Anlagenbewegungsdaten!$B:$B,A2431,Anlagenbewegungsdaten!D:D)),3)</f>
        <v>0</v>
      </c>
      <c r="J2431" s="333" t="s">
        <v>5179</v>
      </c>
      <c r="K2431" s="333" t="s">
        <v>5193</v>
      </c>
      <c r="L2431" s="510">
        <v>18.89</v>
      </c>
      <c r="M2431" s="330">
        <f>ROUND(SUMIF(Anlagenbewegungsdaten_AV!B:B,A2431,Anlagenbewegungsdaten_AV!C:C),3)</f>
        <v>0</v>
      </c>
      <c r="N2431" s="328">
        <f>IF(ISBLANK(L2431),ROUND(SUMIF(Anlagenbewegungsdaten_AV!B:B,A2431,Anlagenbewegungsdaten_AV!D:D),2),ROUND(M2431*L2431%,2))</f>
        <v>0</v>
      </c>
      <c r="O2431" s="328">
        <f>ROUND(N2431-SUMIF(Anlagenbewegungsdaten_AV!B:B,A2431,Anlagenbewegungsdaten_AV!D:D),3)</f>
        <v>0</v>
      </c>
    </row>
    <row r="2432" spans="1:15" ht="15" customHeight="1" x14ac:dyDescent="0.25">
      <c r="A2432" s="273" t="s">
        <v>4492</v>
      </c>
      <c r="B2432" s="191" t="s">
        <v>2108</v>
      </c>
      <c r="C2432" s="191" t="s">
        <v>4047</v>
      </c>
      <c r="D2432" s="191" t="s">
        <v>4235</v>
      </c>
      <c r="E2432" s="191" t="s">
        <v>4093</v>
      </c>
      <c r="F2432" s="288">
        <v>23.58</v>
      </c>
      <c r="G2432" s="331">
        <f>ROUND(SUMIF(Anlagenbewegungsdaten!B:B,A2432,Anlagenbewegungsdaten!C:C),3)</f>
        <v>0</v>
      </c>
      <c r="H2432" s="332">
        <f>IF(ISBLANK(F2432),ROUND(SUMIF(Anlagenbewegungsdaten!B:B,A2432,Anlagenbewegungsdaten!D:D),2),ROUND(G2432*F2432%,2))</f>
        <v>0</v>
      </c>
      <c r="I2432" s="332">
        <f>ROUND((H2432-SUMIF(Anlagenbewegungsdaten!$B:$B,A2432,Anlagenbewegungsdaten!D:D)),3)</f>
        <v>0</v>
      </c>
      <c r="J2432" s="333" t="s">
        <v>5179</v>
      </c>
      <c r="K2432" s="333" t="s">
        <v>5193</v>
      </c>
      <c r="L2432" s="510">
        <v>18.86</v>
      </c>
      <c r="M2432" s="330">
        <f>ROUND(SUMIF(Anlagenbewegungsdaten_AV!B:B,A2432,Anlagenbewegungsdaten_AV!C:C),3)</f>
        <v>0</v>
      </c>
      <c r="N2432" s="328">
        <f>IF(ISBLANK(L2432),ROUND(SUMIF(Anlagenbewegungsdaten_AV!B:B,A2432,Anlagenbewegungsdaten_AV!D:D),2),ROUND(M2432*L2432%,2))</f>
        <v>0</v>
      </c>
      <c r="O2432" s="328">
        <f>ROUND(N2432-SUMIF(Anlagenbewegungsdaten_AV!B:B,A2432,Anlagenbewegungsdaten_AV!D:D),3)</f>
        <v>0</v>
      </c>
    </row>
    <row r="2433" spans="1:15" ht="15" customHeight="1" x14ac:dyDescent="0.25">
      <c r="A2433" s="261" t="s">
        <v>2218</v>
      </c>
      <c r="B2433" s="172" t="s">
        <v>2108</v>
      </c>
      <c r="C2433" s="172" t="s">
        <v>4047</v>
      </c>
      <c r="D2433" s="172" t="s">
        <v>1929</v>
      </c>
      <c r="E2433" s="172" t="s">
        <v>2483</v>
      </c>
      <c r="F2433" s="287">
        <v>21.67</v>
      </c>
      <c r="G2433" s="331">
        <f>ROUND(SUMIF(Anlagenbewegungsdaten!B:B,A2433,Anlagenbewegungsdaten!C:C),3)</f>
        <v>0</v>
      </c>
      <c r="H2433" s="332">
        <f>IF(ISBLANK(F2433),ROUND(SUMIF(Anlagenbewegungsdaten!B:B,A2433,Anlagenbewegungsdaten!D:D),2),ROUND(G2433*F2433%,2))</f>
        <v>0</v>
      </c>
      <c r="I2433" s="332">
        <f>ROUND((H2433-SUMIF(Anlagenbewegungsdaten!$B:$B,A2433,Anlagenbewegungsdaten!D:D)),3)</f>
        <v>0</v>
      </c>
      <c r="J2433" s="333" t="s">
        <v>5179</v>
      </c>
      <c r="K2433" s="333" t="s">
        <v>5193</v>
      </c>
      <c r="L2433" s="510">
        <v>17.34</v>
      </c>
      <c r="M2433" s="330">
        <f>ROUND(SUMIF(Anlagenbewegungsdaten_AV!B:B,A2433,Anlagenbewegungsdaten_AV!C:C),3)</f>
        <v>0</v>
      </c>
      <c r="N2433" s="328">
        <f>IF(ISBLANK(L2433),ROUND(SUMIF(Anlagenbewegungsdaten_AV!B:B,A2433,Anlagenbewegungsdaten_AV!D:D),2),ROUND(M2433*L2433%,2))</f>
        <v>0</v>
      </c>
      <c r="O2433" s="328">
        <f>ROUND(N2433-SUMIF(Anlagenbewegungsdaten_AV!B:B,A2433,Anlagenbewegungsdaten_AV!D:D),3)</f>
        <v>0</v>
      </c>
    </row>
    <row r="2434" spans="1:15" ht="15" customHeight="1" x14ac:dyDescent="0.25">
      <c r="A2434" s="261" t="s">
        <v>2219</v>
      </c>
      <c r="B2434" s="172" t="s">
        <v>2108</v>
      </c>
      <c r="C2434" s="172" t="s">
        <v>4047</v>
      </c>
      <c r="D2434" s="172" t="s">
        <v>1931</v>
      </c>
      <c r="E2434" s="172" t="s">
        <v>2486</v>
      </c>
      <c r="F2434" s="287">
        <v>23.67</v>
      </c>
      <c r="G2434" s="331">
        <f>ROUND(SUMIF(Anlagenbewegungsdaten!B:B,A2434,Anlagenbewegungsdaten!C:C),3)</f>
        <v>0</v>
      </c>
      <c r="H2434" s="332">
        <f>IF(ISBLANK(F2434),ROUND(SUMIF(Anlagenbewegungsdaten!B:B,A2434,Anlagenbewegungsdaten!D:D),2),ROUND(G2434*F2434%,2))</f>
        <v>0</v>
      </c>
      <c r="I2434" s="332">
        <f>ROUND((H2434-SUMIF(Anlagenbewegungsdaten!$B:$B,A2434,Anlagenbewegungsdaten!D:D)),3)</f>
        <v>0</v>
      </c>
      <c r="J2434" s="333" t="s">
        <v>5179</v>
      </c>
      <c r="K2434" s="333" t="s">
        <v>5193</v>
      </c>
      <c r="L2434" s="510">
        <v>18.940000000000001</v>
      </c>
      <c r="M2434" s="330">
        <f>ROUND(SUMIF(Anlagenbewegungsdaten_AV!B:B,A2434,Anlagenbewegungsdaten_AV!C:C),3)</f>
        <v>0</v>
      </c>
      <c r="N2434" s="328">
        <f>IF(ISBLANK(L2434),ROUND(SUMIF(Anlagenbewegungsdaten_AV!B:B,A2434,Anlagenbewegungsdaten_AV!D:D),2),ROUND(M2434*L2434%,2))</f>
        <v>0</v>
      </c>
      <c r="O2434" s="328">
        <f>ROUND(N2434-SUMIF(Anlagenbewegungsdaten_AV!B:B,A2434,Anlagenbewegungsdaten_AV!D:D),3)</f>
        <v>0</v>
      </c>
    </row>
    <row r="2435" spans="1:15" ht="15" customHeight="1" x14ac:dyDescent="0.25">
      <c r="A2435" s="261" t="s">
        <v>2220</v>
      </c>
      <c r="B2435" s="172" t="s">
        <v>2108</v>
      </c>
      <c r="C2435" s="172" t="s">
        <v>4047</v>
      </c>
      <c r="D2435" s="182" t="s">
        <v>1933</v>
      </c>
      <c r="E2435" s="172" t="s">
        <v>1560</v>
      </c>
      <c r="F2435" s="287">
        <v>24.67</v>
      </c>
      <c r="G2435" s="331">
        <f>ROUND(SUMIF(Anlagenbewegungsdaten!B:B,A2435,Anlagenbewegungsdaten!C:C),3)</f>
        <v>0</v>
      </c>
      <c r="H2435" s="332">
        <f>IF(ISBLANK(F2435),ROUND(SUMIF(Anlagenbewegungsdaten!B:B,A2435,Anlagenbewegungsdaten!D:D),2),ROUND(G2435*F2435%,2))</f>
        <v>0</v>
      </c>
      <c r="I2435" s="332">
        <f>ROUND((H2435-SUMIF(Anlagenbewegungsdaten!$B:$B,A2435,Anlagenbewegungsdaten!D:D)),3)</f>
        <v>0</v>
      </c>
      <c r="J2435" s="333" t="s">
        <v>5179</v>
      </c>
      <c r="K2435" s="333" t="s">
        <v>5193</v>
      </c>
      <c r="L2435" s="510">
        <v>19.739999999999998</v>
      </c>
      <c r="M2435" s="330">
        <f>ROUND(SUMIF(Anlagenbewegungsdaten_AV!B:B,A2435,Anlagenbewegungsdaten_AV!C:C),3)</f>
        <v>0</v>
      </c>
      <c r="N2435" s="328">
        <f>IF(ISBLANK(L2435),ROUND(SUMIF(Anlagenbewegungsdaten_AV!B:B,A2435,Anlagenbewegungsdaten_AV!D:D),2),ROUND(M2435*L2435%,2))</f>
        <v>0</v>
      </c>
      <c r="O2435" s="328">
        <f>ROUND(N2435-SUMIF(Anlagenbewegungsdaten_AV!B:B,A2435,Anlagenbewegungsdaten_AV!D:D),3)</f>
        <v>0</v>
      </c>
    </row>
    <row r="2436" spans="1:15" ht="15" customHeight="1" x14ac:dyDescent="0.25">
      <c r="A2436" s="261" t="s">
        <v>2221</v>
      </c>
      <c r="B2436" s="172" t="s">
        <v>2108</v>
      </c>
      <c r="C2436" s="172" t="s">
        <v>4047</v>
      </c>
      <c r="D2436" s="172" t="s">
        <v>1935</v>
      </c>
      <c r="E2436" s="172" t="s">
        <v>1563</v>
      </c>
      <c r="F2436" s="287">
        <v>24.67</v>
      </c>
      <c r="G2436" s="331">
        <f>ROUND(SUMIF(Anlagenbewegungsdaten!B:B,A2436,Anlagenbewegungsdaten!C:C),3)</f>
        <v>0</v>
      </c>
      <c r="H2436" s="332">
        <f>IF(ISBLANK(F2436),ROUND(SUMIF(Anlagenbewegungsdaten!B:B,A2436,Anlagenbewegungsdaten!D:D),2),ROUND(G2436*F2436%,2))</f>
        <v>0</v>
      </c>
      <c r="I2436" s="332">
        <f>ROUND((H2436-SUMIF(Anlagenbewegungsdaten!$B:$B,A2436,Anlagenbewegungsdaten!D:D)),3)</f>
        <v>0</v>
      </c>
      <c r="J2436" s="333" t="s">
        <v>5179</v>
      </c>
      <c r="K2436" s="333" t="s">
        <v>5193</v>
      </c>
      <c r="L2436" s="510">
        <v>19.739999999999998</v>
      </c>
      <c r="M2436" s="330">
        <f>ROUND(SUMIF(Anlagenbewegungsdaten_AV!B:B,A2436,Anlagenbewegungsdaten_AV!C:C),3)</f>
        <v>0</v>
      </c>
      <c r="N2436" s="328">
        <f>IF(ISBLANK(L2436),ROUND(SUMIF(Anlagenbewegungsdaten_AV!B:B,A2436,Anlagenbewegungsdaten_AV!D:D),2),ROUND(M2436*L2436%,2))</f>
        <v>0</v>
      </c>
      <c r="O2436" s="328">
        <f>ROUND(N2436-SUMIF(Anlagenbewegungsdaten_AV!B:B,A2436,Anlagenbewegungsdaten_AV!D:D),3)</f>
        <v>0</v>
      </c>
    </row>
    <row r="2437" spans="1:15" ht="15" customHeight="1" x14ac:dyDescent="0.25">
      <c r="A2437" s="261" t="s">
        <v>2973</v>
      </c>
      <c r="B2437" s="172" t="s">
        <v>2108</v>
      </c>
      <c r="C2437" s="172" t="s">
        <v>4047</v>
      </c>
      <c r="D2437" s="172" t="s">
        <v>2719</v>
      </c>
      <c r="E2437" s="172" t="s">
        <v>2576</v>
      </c>
      <c r="F2437" s="287">
        <v>24.64</v>
      </c>
      <c r="G2437" s="331">
        <f>ROUND(SUMIF(Anlagenbewegungsdaten!B:B,A2437,Anlagenbewegungsdaten!C:C),3)</f>
        <v>0</v>
      </c>
      <c r="H2437" s="332">
        <f>IF(ISBLANK(F2437),ROUND(SUMIF(Anlagenbewegungsdaten!B:B,A2437,Anlagenbewegungsdaten!D:D),2),ROUND(G2437*F2437%,2))</f>
        <v>0</v>
      </c>
      <c r="I2437" s="332">
        <f>ROUND((H2437-SUMIF(Anlagenbewegungsdaten!$B:$B,A2437,Anlagenbewegungsdaten!D:D)),3)</f>
        <v>0</v>
      </c>
      <c r="J2437" s="333" t="s">
        <v>5179</v>
      </c>
      <c r="K2437" s="333" t="s">
        <v>5193</v>
      </c>
      <c r="L2437" s="510">
        <v>19.71</v>
      </c>
      <c r="M2437" s="330">
        <f>ROUND(SUMIF(Anlagenbewegungsdaten_AV!B:B,A2437,Anlagenbewegungsdaten_AV!C:C),3)</f>
        <v>0</v>
      </c>
      <c r="N2437" s="328">
        <f>IF(ISBLANK(L2437),ROUND(SUMIF(Anlagenbewegungsdaten_AV!B:B,A2437,Anlagenbewegungsdaten_AV!D:D),2),ROUND(M2437*L2437%,2))</f>
        <v>0</v>
      </c>
      <c r="O2437" s="328">
        <f>ROUND(N2437-SUMIF(Anlagenbewegungsdaten_AV!B:B,A2437,Anlagenbewegungsdaten_AV!D:D),3)</f>
        <v>0</v>
      </c>
    </row>
    <row r="2438" spans="1:15" ht="15" customHeight="1" x14ac:dyDescent="0.25">
      <c r="A2438" s="261" t="s">
        <v>3717</v>
      </c>
      <c r="B2438" s="172" t="s">
        <v>2108</v>
      </c>
      <c r="C2438" s="172" t="s">
        <v>4047</v>
      </c>
      <c r="D2438" s="172" t="s">
        <v>3463</v>
      </c>
      <c r="E2438" s="172" t="s">
        <v>3320</v>
      </c>
      <c r="F2438" s="287">
        <v>24.61</v>
      </c>
      <c r="G2438" s="331">
        <f>ROUND(SUMIF(Anlagenbewegungsdaten!B:B,A2438,Anlagenbewegungsdaten!C:C),3)</f>
        <v>0</v>
      </c>
      <c r="H2438" s="332">
        <f>IF(ISBLANK(F2438),ROUND(SUMIF(Anlagenbewegungsdaten!B:B,A2438,Anlagenbewegungsdaten!D:D),2),ROUND(G2438*F2438%,2))</f>
        <v>0</v>
      </c>
      <c r="I2438" s="332">
        <f>ROUND((H2438-SUMIF(Anlagenbewegungsdaten!$B:$B,A2438,Anlagenbewegungsdaten!D:D)),3)</f>
        <v>0</v>
      </c>
      <c r="J2438" s="333" t="s">
        <v>5179</v>
      </c>
      <c r="K2438" s="333" t="s">
        <v>5193</v>
      </c>
      <c r="L2438" s="510">
        <v>19.690000000000001</v>
      </c>
      <c r="M2438" s="330">
        <f>ROUND(SUMIF(Anlagenbewegungsdaten_AV!B:B,A2438,Anlagenbewegungsdaten_AV!C:C),3)</f>
        <v>0</v>
      </c>
      <c r="N2438" s="328">
        <f>IF(ISBLANK(L2438),ROUND(SUMIF(Anlagenbewegungsdaten_AV!B:B,A2438,Anlagenbewegungsdaten_AV!D:D),2),ROUND(M2438*L2438%,2))</f>
        <v>0</v>
      </c>
      <c r="O2438" s="328">
        <f>ROUND(N2438-SUMIF(Anlagenbewegungsdaten_AV!B:B,A2438,Anlagenbewegungsdaten_AV!D:D),3)</f>
        <v>0</v>
      </c>
    </row>
    <row r="2439" spans="1:15" ht="15" customHeight="1" x14ac:dyDescent="0.25">
      <c r="A2439" s="273" t="s">
        <v>4493</v>
      </c>
      <c r="B2439" s="191" t="s">
        <v>2108</v>
      </c>
      <c r="C2439" s="191" t="s">
        <v>4047</v>
      </c>
      <c r="D2439" s="191" t="s">
        <v>4237</v>
      </c>
      <c r="E2439" s="191" t="s">
        <v>4093</v>
      </c>
      <c r="F2439" s="288">
        <v>24.58</v>
      </c>
      <c r="G2439" s="331">
        <f>ROUND(SUMIF(Anlagenbewegungsdaten!B:B,A2439,Anlagenbewegungsdaten!C:C),3)</f>
        <v>0</v>
      </c>
      <c r="H2439" s="332">
        <f>IF(ISBLANK(F2439),ROUND(SUMIF(Anlagenbewegungsdaten!B:B,A2439,Anlagenbewegungsdaten!D:D),2),ROUND(G2439*F2439%,2))</f>
        <v>0</v>
      </c>
      <c r="I2439" s="332">
        <f>ROUND((H2439-SUMIF(Anlagenbewegungsdaten!$B:$B,A2439,Anlagenbewegungsdaten!D:D)),3)</f>
        <v>0</v>
      </c>
      <c r="J2439" s="333" t="s">
        <v>5179</v>
      </c>
      <c r="K2439" s="333" t="s">
        <v>5193</v>
      </c>
      <c r="L2439" s="510">
        <v>19.66</v>
      </c>
      <c r="M2439" s="330">
        <f>ROUND(SUMIF(Anlagenbewegungsdaten_AV!B:B,A2439,Anlagenbewegungsdaten_AV!C:C),3)</f>
        <v>0</v>
      </c>
      <c r="N2439" s="328">
        <f>IF(ISBLANK(L2439),ROUND(SUMIF(Anlagenbewegungsdaten_AV!B:B,A2439,Anlagenbewegungsdaten_AV!D:D),2),ROUND(M2439*L2439%,2))</f>
        <v>0</v>
      </c>
      <c r="O2439" s="328">
        <f>ROUND(N2439-SUMIF(Anlagenbewegungsdaten_AV!B:B,A2439,Anlagenbewegungsdaten_AV!D:D),3)</f>
        <v>0</v>
      </c>
    </row>
    <row r="2440" spans="1:15" ht="15" customHeight="1" x14ac:dyDescent="0.25">
      <c r="A2440" s="261" t="s">
        <v>2222</v>
      </c>
      <c r="B2440" s="172" t="s">
        <v>2108</v>
      </c>
      <c r="C2440" s="172" t="s">
        <v>4047</v>
      </c>
      <c r="D2440" s="172" t="s">
        <v>1937</v>
      </c>
      <c r="E2440" s="172" t="s">
        <v>2483</v>
      </c>
      <c r="F2440" s="287">
        <v>24.67</v>
      </c>
      <c r="G2440" s="331">
        <f>ROUND(SUMIF(Anlagenbewegungsdaten!B:B,A2440,Anlagenbewegungsdaten!C:C),3)</f>
        <v>0</v>
      </c>
      <c r="H2440" s="332">
        <f>IF(ISBLANK(F2440),ROUND(SUMIF(Anlagenbewegungsdaten!B:B,A2440,Anlagenbewegungsdaten!D:D),2),ROUND(G2440*F2440%,2))</f>
        <v>0</v>
      </c>
      <c r="I2440" s="332">
        <f>ROUND((H2440-SUMIF(Anlagenbewegungsdaten!$B:$B,A2440,Anlagenbewegungsdaten!D:D)),3)</f>
        <v>0</v>
      </c>
      <c r="J2440" s="333" t="s">
        <v>5179</v>
      </c>
      <c r="K2440" s="333" t="s">
        <v>5193</v>
      </c>
      <c r="L2440" s="510">
        <v>19.739999999999998</v>
      </c>
      <c r="M2440" s="330">
        <f>ROUND(SUMIF(Anlagenbewegungsdaten_AV!B:B,A2440,Anlagenbewegungsdaten_AV!C:C),3)</f>
        <v>0</v>
      </c>
      <c r="N2440" s="328">
        <f>IF(ISBLANK(L2440),ROUND(SUMIF(Anlagenbewegungsdaten_AV!B:B,A2440,Anlagenbewegungsdaten_AV!D:D),2),ROUND(M2440*L2440%,2))</f>
        <v>0</v>
      </c>
      <c r="O2440" s="328">
        <f>ROUND(N2440-SUMIF(Anlagenbewegungsdaten_AV!B:B,A2440,Anlagenbewegungsdaten_AV!D:D),3)</f>
        <v>0</v>
      </c>
    </row>
    <row r="2441" spans="1:15" ht="15" customHeight="1" x14ac:dyDescent="0.25">
      <c r="A2441" s="261" t="s">
        <v>2223</v>
      </c>
      <c r="B2441" s="172" t="s">
        <v>2108</v>
      </c>
      <c r="C2441" s="172" t="s">
        <v>4047</v>
      </c>
      <c r="D2441" s="172" t="s">
        <v>1939</v>
      </c>
      <c r="E2441" s="172" t="s">
        <v>2486</v>
      </c>
      <c r="F2441" s="287">
        <v>26.67</v>
      </c>
      <c r="G2441" s="331">
        <f>ROUND(SUMIF(Anlagenbewegungsdaten!B:B,A2441,Anlagenbewegungsdaten!C:C),3)</f>
        <v>0</v>
      </c>
      <c r="H2441" s="332">
        <f>IF(ISBLANK(F2441),ROUND(SUMIF(Anlagenbewegungsdaten!B:B,A2441,Anlagenbewegungsdaten!D:D),2),ROUND(G2441*F2441%,2))</f>
        <v>0</v>
      </c>
      <c r="I2441" s="332">
        <f>ROUND((H2441-SUMIF(Anlagenbewegungsdaten!$B:$B,A2441,Anlagenbewegungsdaten!D:D)),3)</f>
        <v>0</v>
      </c>
      <c r="J2441" s="333" t="s">
        <v>5179</v>
      </c>
      <c r="K2441" s="333" t="s">
        <v>5193</v>
      </c>
      <c r="L2441" s="510">
        <v>21.34</v>
      </c>
      <c r="M2441" s="330">
        <f>ROUND(SUMIF(Anlagenbewegungsdaten_AV!B:B,A2441,Anlagenbewegungsdaten_AV!C:C),3)</f>
        <v>0</v>
      </c>
      <c r="N2441" s="328">
        <f>IF(ISBLANK(L2441),ROUND(SUMIF(Anlagenbewegungsdaten_AV!B:B,A2441,Anlagenbewegungsdaten_AV!D:D),2),ROUND(M2441*L2441%,2))</f>
        <v>0</v>
      </c>
      <c r="O2441" s="328">
        <f>ROUND(N2441-SUMIF(Anlagenbewegungsdaten_AV!B:B,A2441,Anlagenbewegungsdaten_AV!D:D),3)</f>
        <v>0</v>
      </c>
    </row>
    <row r="2442" spans="1:15" ht="15" customHeight="1" x14ac:dyDescent="0.25">
      <c r="A2442" s="261" t="s">
        <v>2224</v>
      </c>
      <c r="B2442" s="172" t="s">
        <v>2108</v>
      </c>
      <c r="C2442" s="172" t="s">
        <v>4047</v>
      </c>
      <c r="D2442" s="172" t="s">
        <v>1941</v>
      </c>
      <c r="E2442" s="172" t="s">
        <v>1560</v>
      </c>
      <c r="F2442" s="287">
        <v>27.67</v>
      </c>
      <c r="G2442" s="331">
        <f>ROUND(SUMIF(Anlagenbewegungsdaten!B:B,A2442,Anlagenbewegungsdaten!C:C),3)</f>
        <v>0</v>
      </c>
      <c r="H2442" s="332">
        <f>IF(ISBLANK(F2442),ROUND(SUMIF(Anlagenbewegungsdaten!B:B,A2442,Anlagenbewegungsdaten!D:D),2),ROUND(G2442*F2442%,2))</f>
        <v>0</v>
      </c>
      <c r="I2442" s="332">
        <f>ROUND((H2442-SUMIF(Anlagenbewegungsdaten!$B:$B,A2442,Anlagenbewegungsdaten!D:D)),3)</f>
        <v>0</v>
      </c>
      <c r="J2442" s="333" t="s">
        <v>5179</v>
      </c>
      <c r="K2442" s="333" t="s">
        <v>5193</v>
      </c>
      <c r="L2442" s="510">
        <v>22.14</v>
      </c>
      <c r="M2442" s="330">
        <f>ROUND(SUMIF(Anlagenbewegungsdaten_AV!B:B,A2442,Anlagenbewegungsdaten_AV!C:C),3)</f>
        <v>0</v>
      </c>
      <c r="N2442" s="328">
        <f>IF(ISBLANK(L2442),ROUND(SUMIF(Anlagenbewegungsdaten_AV!B:B,A2442,Anlagenbewegungsdaten_AV!D:D),2),ROUND(M2442*L2442%,2))</f>
        <v>0</v>
      </c>
      <c r="O2442" s="328">
        <f>ROUND(N2442-SUMIF(Anlagenbewegungsdaten_AV!B:B,A2442,Anlagenbewegungsdaten_AV!D:D),3)</f>
        <v>0</v>
      </c>
    </row>
    <row r="2443" spans="1:15" ht="15" customHeight="1" x14ac:dyDescent="0.25">
      <c r="A2443" s="261" t="s">
        <v>2225</v>
      </c>
      <c r="B2443" s="172" t="s">
        <v>2108</v>
      </c>
      <c r="C2443" s="172" t="s">
        <v>4047</v>
      </c>
      <c r="D2443" s="172" t="s">
        <v>1943</v>
      </c>
      <c r="E2443" s="172" t="s">
        <v>1563</v>
      </c>
      <c r="F2443" s="287">
        <v>27.67</v>
      </c>
      <c r="G2443" s="331">
        <f>ROUND(SUMIF(Anlagenbewegungsdaten!B:B,A2443,Anlagenbewegungsdaten!C:C),3)</f>
        <v>0</v>
      </c>
      <c r="H2443" s="332">
        <f>IF(ISBLANK(F2443),ROUND(SUMIF(Anlagenbewegungsdaten!B:B,A2443,Anlagenbewegungsdaten!D:D),2),ROUND(G2443*F2443%,2))</f>
        <v>0</v>
      </c>
      <c r="I2443" s="332">
        <f>ROUND((H2443-SUMIF(Anlagenbewegungsdaten!$B:$B,A2443,Anlagenbewegungsdaten!D:D)),3)</f>
        <v>0</v>
      </c>
      <c r="J2443" s="333" t="s">
        <v>5179</v>
      </c>
      <c r="K2443" s="333" t="s">
        <v>5193</v>
      </c>
      <c r="L2443" s="510">
        <v>22.14</v>
      </c>
      <c r="M2443" s="330">
        <f>ROUND(SUMIF(Anlagenbewegungsdaten_AV!B:B,A2443,Anlagenbewegungsdaten_AV!C:C),3)</f>
        <v>0</v>
      </c>
      <c r="N2443" s="328">
        <f>IF(ISBLANK(L2443),ROUND(SUMIF(Anlagenbewegungsdaten_AV!B:B,A2443,Anlagenbewegungsdaten_AV!D:D),2),ROUND(M2443*L2443%,2))</f>
        <v>0</v>
      </c>
      <c r="O2443" s="328">
        <f>ROUND(N2443-SUMIF(Anlagenbewegungsdaten_AV!B:B,A2443,Anlagenbewegungsdaten_AV!D:D),3)</f>
        <v>0</v>
      </c>
    </row>
    <row r="2444" spans="1:15" ht="15" customHeight="1" x14ac:dyDescent="0.25">
      <c r="A2444" s="261" t="s">
        <v>2974</v>
      </c>
      <c r="B2444" s="172" t="s">
        <v>2108</v>
      </c>
      <c r="C2444" s="172" t="s">
        <v>4047</v>
      </c>
      <c r="D2444" s="172" t="s">
        <v>2721</v>
      </c>
      <c r="E2444" s="172" t="s">
        <v>2576</v>
      </c>
      <c r="F2444" s="287">
        <v>27.64</v>
      </c>
      <c r="G2444" s="331">
        <f>ROUND(SUMIF(Anlagenbewegungsdaten!B:B,A2444,Anlagenbewegungsdaten!C:C),3)</f>
        <v>0</v>
      </c>
      <c r="H2444" s="332">
        <f>IF(ISBLANK(F2444),ROUND(SUMIF(Anlagenbewegungsdaten!B:B,A2444,Anlagenbewegungsdaten!D:D),2),ROUND(G2444*F2444%,2))</f>
        <v>0</v>
      </c>
      <c r="I2444" s="332">
        <f>ROUND((H2444-SUMIF(Anlagenbewegungsdaten!$B:$B,A2444,Anlagenbewegungsdaten!D:D)),3)</f>
        <v>0</v>
      </c>
      <c r="J2444" s="333" t="s">
        <v>5179</v>
      </c>
      <c r="K2444" s="333" t="s">
        <v>5193</v>
      </c>
      <c r="L2444" s="510">
        <v>22.11</v>
      </c>
      <c r="M2444" s="330">
        <f>ROUND(SUMIF(Anlagenbewegungsdaten_AV!B:B,A2444,Anlagenbewegungsdaten_AV!C:C),3)</f>
        <v>0</v>
      </c>
      <c r="N2444" s="328">
        <f>IF(ISBLANK(L2444),ROUND(SUMIF(Anlagenbewegungsdaten_AV!B:B,A2444,Anlagenbewegungsdaten_AV!D:D),2),ROUND(M2444*L2444%,2))</f>
        <v>0</v>
      </c>
      <c r="O2444" s="328">
        <f>ROUND(N2444-SUMIF(Anlagenbewegungsdaten_AV!B:B,A2444,Anlagenbewegungsdaten_AV!D:D),3)</f>
        <v>0</v>
      </c>
    </row>
    <row r="2445" spans="1:15" ht="15" customHeight="1" x14ac:dyDescent="0.25">
      <c r="A2445" s="261" t="s">
        <v>3718</v>
      </c>
      <c r="B2445" s="172" t="s">
        <v>2108</v>
      </c>
      <c r="C2445" s="172" t="s">
        <v>4047</v>
      </c>
      <c r="D2445" s="172" t="s">
        <v>3465</v>
      </c>
      <c r="E2445" s="172" t="s">
        <v>3320</v>
      </c>
      <c r="F2445" s="287">
        <v>27.61</v>
      </c>
      <c r="G2445" s="331">
        <f>ROUND(SUMIF(Anlagenbewegungsdaten!B:B,A2445,Anlagenbewegungsdaten!C:C),3)</f>
        <v>0</v>
      </c>
      <c r="H2445" s="332">
        <f>IF(ISBLANK(F2445),ROUND(SUMIF(Anlagenbewegungsdaten!B:B,A2445,Anlagenbewegungsdaten!D:D),2),ROUND(G2445*F2445%,2))</f>
        <v>0</v>
      </c>
      <c r="I2445" s="332">
        <f>ROUND((H2445-SUMIF(Anlagenbewegungsdaten!$B:$B,A2445,Anlagenbewegungsdaten!D:D)),3)</f>
        <v>0</v>
      </c>
      <c r="J2445" s="333" t="s">
        <v>5179</v>
      </c>
      <c r="K2445" s="333" t="s">
        <v>5193</v>
      </c>
      <c r="L2445" s="510">
        <v>22.09</v>
      </c>
      <c r="M2445" s="330">
        <f>ROUND(SUMIF(Anlagenbewegungsdaten_AV!B:B,A2445,Anlagenbewegungsdaten_AV!C:C),3)</f>
        <v>0</v>
      </c>
      <c r="N2445" s="328">
        <f>IF(ISBLANK(L2445),ROUND(SUMIF(Anlagenbewegungsdaten_AV!B:B,A2445,Anlagenbewegungsdaten_AV!D:D),2),ROUND(M2445*L2445%,2))</f>
        <v>0</v>
      </c>
      <c r="O2445" s="328">
        <f>ROUND(N2445-SUMIF(Anlagenbewegungsdaten_AV!B:B,A2445,Anlagenbewegungsdaten_AV!D:D),3)</f>
        <v>0</v>
      </c>
    </row>
    <row r="2446" spans="1:15" ht="15" customHeight="1" x14ac:dyDescent="0.25">
      <c r="A2446" s="273" t="s">
        <v>4494</v>
      </c>
      <c r="B2446" s="191" t="s">
        <v>2108</v>
      </c>
      <c r="C2446" s="191" t="s">
        <v>4047</v>
      </c>
      <c r="D2446" s="191" t="s">
        <v>4239</v>
      </c>
      <c r="E2446" s="191" t="s">
        <v>4093</v>
      </c>
      <c r="F2446" s="288">
        <v>27.58</v>
      </c>
      <c r="G2446" s="331">
        <f>ROUND(SUMIF(Anlagenbewegungsdaten!B:B,A2446,Anlagenbewegungsdaten!C:C),3)</f>
        <v>0</v>
      </c>
      <c r="H2446" s="332">
        <f>IF(ISBLANK(F2446),ROUND(SUMIF(Anlagenbewegungsdaten!B:B,A2446,Anlagenbewegungsdaten!D:D),2),ROUND(G2446*F2446%,2))</f>
        <v>0</v>
      </c>
      <c r="I2446" s="332">
        <f>ROUND((H2446-SUMIF(Anlagenbewegungsdaten!$B:$B,A2446,Anlagenbewegungsdaten!D:D)),3)</f>
        <v>0</v>
      </c>
      <c r="J2446" s="333" t="s">
        <v>5179</v>
      </c>
      <c r="K2446" s="333" t="s">
        <v>5193</v>
      </c>
      <c r="L2446" s="510">
        <v>22.06</v>
      </c>
      <c r="M2446" s="330">
        <f>ROUND(SUMIF(Anlagenbewegungsdaten_AV!B:B,A2446,Anlagenbewegungsdaten_AV!C:C),3)</f>
        <v>0</v>
      </c>
      <c r="N2446" s="328">
        <f>IF(ISBLANK(L2446),ROUND(SUMIF(Anlagenbewegungsdaten_AV!B:B,A2446,Anlagenbewegungsdaten_AV!D:D),2),ROUND(M2446*L2446%,2))</f>
        <v>0</v>
      </c>
      <c r="O2446" s="328">
        <f>ROUND(N2446-SUMIF(Anlagenbewegungsdaten_AV!B:B,A2446,Anlagenbewegungsdaten_AV!D:D),3)</f>
        <v>0</v>
      </c>
    </row>
    <row r="2447" spans="1:15" ht="15" customHeight="1" x14ac:dyDescent="0.25">
      <c r="A2447" s="261" t="s">
        <v>2226</v>
      </c>
      <c r="B2447" s="172" t="s">
        <v>2108</v>
      </c>
      <c r="C2447" s="172" t="s">
        <v>4047</v>
      </c>
      <c r="D2447" s="172" t="s">
        <v>1945</v>
      </c>
      <c r="E2447" s="172" t="s">
        <v>2483</v>
      </c>
      <c r="F2447" s="287">
        <v>25.67</v>
      </c>
      <c r="G2447" s="331">
        <f>ROUND(SUMIF(Anlagenbewegungsdaten!B:B,A2447,Anlagenbewegungsdaten!C:C),3)</f>
        <v>0</v>
      </c>
      <c r="H2447" s="332">
        <f>IF(ISBLANK(F2447),ROUND(SUMIF(Anlagenbewegungsdaten!B:B,A2447,Anlagenbewegungsdaten!D:D),2),ROUND(G2447*F2447%,2))</f>
        <v>0</v>
      </c>
      <c r="I2447" s="332">
        <f>ROUND((H2447-SUMIF(Anlagenbewegungsdaten!$B:$B,A2447,Anlagenbewegungsdaten!D:D)),3)</f>
        <v>0</v>
      </c>
      <c r="J2447" s="333" t="s">
        <v>5179</v>
      </c>
      <c r="K2447" s="333" t="s">
        <v>5193</v>
      </c>
      <c r="L2447" s="510">
        <v>20.54</v>
      </c>
      <c r="M2447" s="330">
        <f>ROUND(SUMIF(Anlagenbewegungsdaten_AV!B:B,A2447,Anlagenbewegungsdaten_AV!C:C),3)</f>
        <v>0</v>
      </c>
      <c r="N2447" s="328">
        <f>IF(ISBLANK(L2447),ROUND(SUMIF(Anlagenbewegungsdaten_AV!B:B,A2447,Anlagenbewegungsdaten_AV!D:D),2),ROUND(M2447*L2447%,2))</f>
        <v>0</v>
      </c>
      <c r="O2447" s="328">
        <f>ROUND(N2447-SUMIF(Anlagenbewegungsdaten_AV!B:B,A2447,Anlagenbewegungsdaten_AV!D:D),3)</f>
        <v>0</v>
      </c>
    </row>
    <row r="2448" spans="1:15" ht="15" customHeight="1" x14ac:dyDescent="0.25">
      <c r="A2448" s="261" t="s">
        <v>2227</v>
      </c>
      <c r="B2448" s="172" t="s">
        <v>2108</v>
      </c>
      <c r="C2448" s="172" t="s">
        <v>4047</v>
      </c>
      <c r="D2448" s="172" t="s">
        <v>1947</v>
      </c>
      <c r="E2448" s="172" t="s">
        <v>2486</v>
      </c>
      <c r="F2448" s="287">
        <v>27.67</v>
      </c>
      <c r="G2448" s="331">
        <f>ROUND(SUMIF(Anlagenbewegungsdaten!B:B,A2448,Anlagenbewegungsdaten!C:C),3)</f>
        <v>0</v>
      </c>
      <c r="H2448" s="332">
        <f>IF(ISBLANK(F2448),ROUND(SUMIF(Anlagenbewegungsdaten!B:B,A2448,Anlagenbewegungsdaten!D:D),2),ROUND(G2448*F2448%,2))</f>
        <v>0</v>
      </c>
      <c r="I2448" s="332">
        <f>ROUND((H2448-SUMIF(Anlagenbewegungsdaten!$B:$B,A2448,Anlagenbewegungsdaten!D:D)),3)</f>
        <v>0</v>
      </c>
      <c r="J2448" s="333" t="s">
        <v>5179</v>
      </c>
      <c r="K2448" s="333" t="s">
        <v>5193</v>
      </c>
      <c r="L2448" s="510">
        <v>22.14</v>
      </c>
      <c r="M2448" s="330">
        <f>ROUND(SUMIF(Anlagenbewegungsdaten_AV!B:B,A2448,Anlagenbewegungsdaten_AV!C:C),3)</f>
        <v>0</v>
      </c>
      <c r="N2448" s="328">
        <f>IF(ISBLANK(L2448),ROUND(SUMIF(Anlagenbewegungsdaten_AV!B:B,A2448,Anlagenbewegungsdaten_AV!D:D),2),ROUND(M2448*L2448%,2))</f>
        <v>0</v>
      </c>
      <c r="O2448" s="328">
        <f>ROUND(N2448-SUMIF(Anlagenbewegungsdaten_AV!B:B,A2448,Anlagenbewegungsdaten_AV!D:D),3)</f>
        <v>0</v>
      </c>
    </row>
    <row r="2449" spans="1:15" ht="15" customHeight="1" x14ac:dyDescent="0.25">
      <c r="A2449" s="261" t="s">
        <v>2228</v>
      </c>
      <c r="B2449" s="172" t="s">
        <v>2108</v>
      </c>
      <c r="C2449" s="172" t="s">
        <v>4047</v>
      </c>
      <c r="D2449" s="182" t="s">
        <v>1949</v>
      </c>
      <c r="E2449" s="172" t="s">
        <v>1560</v>
      </c>
      <c r="F2449" s="287">
        <v>28.67</v>
      </c>
      <c r="G2449" s="331">
        <f>ROUND(SUMIF(Anlagenbewegungsdaten!B:B,A2449,Anlagenbewegungsdaten!C:C),3)</f>
        <v>0</v>
      </c>
      <c r="H2449" s="332">
        <f>IF(ISBLANK(F2449),ROUND(SUMIF(Anlagenbewegungsdaten!B:B,A2449,Anlagenbewegungsdaten!D:D),2),ROUND(G2449*F2449%,2))</f>
        <v>0</v>
      </c>
      <c r="I2449" s="332">
        <f>ROUND((H2449-SUMIF(Anlagenbewegungsdaten!$B:$B,A2449,Anlagenbewegungsdaten!D:D)),3)</f>
        <v>0</v>
      </c>
      <c r="J2449" s="333" t="s">
        <v>5179</v>
      </c>
      <c r="K2449" s="333" t="s">
        <v>5193</v>
      </c>
      <c r="L2449" s="510">
        <v>22.94</v>
      </c>
      <c r="M2449" s="330">
        <f>ROUND(SUMIF(Anlagenbewegungsdaten_AV!B:B,A2449,Anlagenbewegungsdaten_AV!C:C),3)</f>
        <v>0</v>
      </c>
      <c r="N2449" s="328">
        <f>IF(ISBLANK(L2449),ROUND(SUMIF(Anlagenbewegungsdaten_AV!B:B,A2449,Anlagenbewegungsdaten_AV!D:D),2),ROUND(M2449*L2449%,2))</f>
        <v>0</v>
      </c>
      <c r="O2449" s="328">
        <f>ROUND(N2449-SUMIF(Anlagenbewegungsdaten_AV!B:B,A2449,Anlagenbewegungsdaten_AV!D:D),3)</f>
        <v>0</v>
      </c>
    </row>
    <row r="2450" spans="1:15" ht="15" customHeight="1" x14ac:dyDescent="0.25">
      <c r="A2450" s="261" t="s">
        <v>2229</v>
      </c>
      <c r="B2450" s="172" t="s">
        <v>2108</v>
      </c>
      <c r="C2450" s="172" t="s">
        <v>4047</v>
      </c>
      <c r="D2450" s="172" t="s">
        <v>1951</v>
      </c>
      <c r="E2450" s="172" t="s">
        <v>1563</v>
      </c>
      <c r="F2450" s="287">
        <v>28.67</v>
      </c>
      <c r="G2450" s="331">
        <f>ROUND(SUMIF(Anlagenbewegungsdaten!B:B,A2450,Anlagenbewegungsdaten!C:C),3)</f>
        <v>0</v>
      </c>
      <c r="H2450" s="332">
        <f>IF(ISBLANK(F2450),ROUND(SUMIF(Anlagenbewegungsdaten!B:B,A2450,Anlagenbewegungsdaten!D:D),2),ROUND(G2450*F2450%,2))</f>
        <v>0</v>
      </c>
      <c r="I2450" s="332">
        <f>ROUND((H2450-SUMIF(Anlagenbewegungsdaten!$B:$B,A2450,Anlagenbewegungsdaten!D:D)),3)</f>
        <v>0</v>
      </c>
      <c r="J2450" s="333" t="s">
        <v>5179</v>
      </c>
      <c r="K2450" s="333" t="s">
        <v>5193</v>
      </c>
      <c r="L2450" s="510">
        <v>22.94</v>
      </c>
      <c r="M2450" s="330">
        <f>ROUND(SUMIF(Anlagenbewegungsdaten_AV!B:B,A2450,Anlagenbewegungsdaten_AV!C:C),3)</f>
        <v>0</v>
      </c>
      <c r="N2450" s="328">
        <f>IF(ISBLANK(L2450),ROUND(SUMIF(Anlagenbewegungsdaten_AV!B:B,A2450,Anlagenbewegungsdaten_AV!D:D),2),ROUND(M2450*L2450%,2))</f>
        <v>0</v>
      </c>
      <c r="O2450" s="328">
        <f>ROUND(N2450-SUMIF(Anlagenbewegungsdaten_AV!B:B,A2450,Anlagenbewegungsdaten_AV!D:D),3)</f>
        <v>0</v>
      </c>
    </row>
    <row r="2451" spans="1:15" ht="15" customHeight="1" x14ac:dyDescent="0.25">
      <c r="A2451" s="261" t="s">
        <v>2975</v>
      </c>
      <c r="B2451" s="172" t="s">
        <v>2108</v>
      </c>
      <c r="C2451" s="172" t="s">
        <v>4047</v>
      </c>
      <c r="D2451" s="172" t="s">
        <v>2723</v>
      </c>
      <c r="E2451" s="172" t="s">
        <v>2576</v>
      </c>
      <c r="F2451" s="287">
        <v>28.64</v>
      </c>
      <c r="G2451" s="331">
        <f>ROUND(SUMIF(Anlagenbewegungsdaten!B:B,A2451,Anlagenbewegungsdaten!C:C),3)</f>
        <v>0</v>
      </c>
      <c r="H2451" s="332">
        <f>IF(ISBLANK(F2451),ROUND(SUMIF(Anlagenbewegungsdaten!B:B,A2451,Anlagenbewegungsdaten!D:D),2),ROUND(G2451*F2451%,2))</f>
        <v>0</v>
      </c>
      <c r="I2451" s="332">
        <f>ROUND((H2451-SUMIF(Anlagenbewegungsdaten!$B:$B,A2451,Anlagenbewegungsdaten!D:D)),3)</f>
        <v>0</v>
      </c>
      <c r="J2451" s="333" t="s">
        <v>5179</v>
      </c>
      <c r="K2451" s="333" t="s">
        <v>5193</v>
      </c>
      <c r="L2451" s="510">
        <v>22.91</v>
      </c>
      <c r="M2451" s="330">
        <f>ROUND(SUMIF(Anlagenbewegungsdaten_AV!B:B,A2451,Anlagenbewegungsdaten_AV!C:C),3)</f>
        <v>0</v>
      </c>
      <c r="N2451" s="328">
        <f>IF(ISBLANK(L2451),ROUND(SUMIF(Anlagenbewegungsdaten_AV!B:B,A2451,Anlagenbewegungsdaten_AV!D:D),2),ROUND(M2451*L2451%,2))</f>
        <v>0</v>
      </c>
      <c r="O2451" s="328">
        <f>ROUND(N2451-SUMIF(Anlagenbewegungsdaten_AV!B:B,A2451,Anlagenbewegungsdaten_AV!D:D),3)</f>
        <v>0</v>
      </c>
    </row>
    <row r="2452" spans="1:15" ht="15" customHeight="1" x14ac:dyDescent="0.25">
      <c r="A2452" s="261" t="s">
        <v>3719</v>
      </c>
      <c r="B2452" s="172" t="s">
        <v>2108</v>
      </c>
      <c r="C2452" s="172" t="s">
        <v>4047</v>
      </c>
      <c r="D2452" s="172" t="s">
        <v>3467</v>
      </c>
      <c r="E2452" s="172" t="s">
        <v>3320</v>
      </c>
      <c r="F2452" s="287">
        <v>28.61</v>
      </c>
      <c r="G2452" s="331">
        <f>ROUND(SUMIF(Anlagenbewegungsdaten!B:B,A2452,Anlagenbewegungsdaten!C:C),3)</f>
        <v>0</v>
      </c>
      <c r="H2452" s="332">
        <f>IF(ISBLANK(F2452),ROUND(SUMIF(Anlagenbewegungsdaten!B:B,A2452,Anlagenbewegungsdaten!D:D),2),ROUND(G2452*F2452%,2))</f>
        <v>0</v>
      </c>
      <c r="I2452" s="332">
        <f>ROUND((H2452-SUMIF(Anlagenbewegungsdaten!$B:$B,A2452,Anlagenbewegungsdaten!D:D)),3)</f>
        <v>0</v>
      </c>
      <c r="J2452" s="333" t="s">
        <v>5179</v>
      </c>
      <c r="K2452" s="333" t="s">
        <v>5193</v>
      </c>
      <c r="L2452" s="510">
        <v>22.89</v>
      </c>
      <c r="M2452" s="330">
        <f>ROUND(SUMIF(Anlagenbewegungsdaten_AV!B:B,A2452,Anlagenbewegungsdaten_AV!C:C),3)</f>
        <v>0</v>
      </c>
      <c r="N2452" s="328">
        <f>IF(ISBLANK(L2452),ROUND(SUMIF(Anlagenbewegungsdaten_AV!B:B,A2452,Anlagenbewegungsdaten_AV!D:D),2),ROUND(M2452*L2452%,2))</f>
        <v>0</v>
      </c>
      <c r="O2452" s="328">
        <f>ROUND(N2452-SUMIF(Anlagenbewegungsdaten_AV!B:B,A2452,Anlagenbewegungsdaten_AV!D:D),3)</f>
        <v>0</v>
      </c>
    </row>
    <row r="2453" spans="1:15" ht="15" customHeight="1" x14ac:dyDescent="0.25">
      <c r="A2453" s="273" t="s">
        <v>4495</v>
      </c>
      <c r="B2453" s="191" t="s">
        <v>2108</v>
      </c>
      <c r="C2453" s="191" t="s">
        <v>4047</v>
      </c>
      <c r="D2453" s="191" t="s">
        <v>4241</v>
      </c>
      <c r="E2453" s="191" t="s">
        <v>4093</v>
      </c>
      <c r="F2453" s="288">
        <v>28.58</v>
      </c>
      <c r="G2453" s="331">
        <f>ROUND(SUMIF(Anlagenbewegungsdaten!B:B,A2453,Anlagenbewegungsdaten!C:C),3)</f>
        <v>0</v>
      </c>
      <c r="H2453" s="332">
        <f>IF(ISBLANK(F2453),ROUND(SUMIF(Anlagenbewegungsdaten!B:B,A2453,Anlagenbewegungsdaten!D:D),2),ROUND(G2453*F2453%,2))</f>
        <v>0</v>
      </c>
      <c r="I2453" s="332">
        <f>ROUND((H2453-SUMIF(Anlagenbewegungsdaten!$B:$B,A2453,Anlagenbewegungsdaten!D:D)),3)</f>
        <v>0</v>
      </c>
      <c r="J2453" s="333" t="s">
        <v>5179</v>
      </c>
      <c r="K2453" s="333" t="s">
        <v>5193</v>
      </c>
      <c r="L2453" s="510">
        <v>22.86</v>
      </c>
      <c r="M2453" s="330">
        <f>ROUND(SUMIF(Anlagenbewegungsdaten_AV!B:B,A2453,Anlagenbewegungsdaten_AV!C:C),3)</f>
        <v>0</v>
      </c>
      <c r="N2453" s="328">
        <f>IF(ISBLANK(L2453),ROUND(SUMIF(Anlagenbewegungsdaten_AV!B:B,A2453,Anlagenbewegungsdaten_AV!D:D),2),ROUND(M2453*L2453%,2))</f>
        <v>0</v>
      </c>
      <c r="O2453" s="328">
        <f>ROUND(N2453-SUMIF(Anlagenbewegungsdaten_AV!B:B,A2453,Anlagenbewegungsdaten_AV!D:D),3)</f>
        <v>0</v>
      </c>
    </row>
    <row r="2454" spans="1:15" ht="15" customHeight="1" x14ac:dyDescent="0.25">
      <c r="A2454" s="261" t="s">
        <v>2230</v>
      </c>
      <c r="B2454" s="172" t="s">
        <v>2108</v>
      </c>
      <c r="C2454" s="172" t="s">
        <v>4047</v>
      </c>
      <c r="D2454" s="172" t="s">
        <v>1953</v>
      </c>
      <c r="E2454" s="172" t="s">
        <v>2483</v>
      </c>
      <c r="F2454" s="287">
        <v>22.67</v>
      </c>
      <c r="G2454" s="331">
        <f>ROUND(SUMIF(Anlagenbewegungsdaten!B:B,A2454,Anlagenbewegungsdaten!C:C),3)</f>
        <v>0</v>
      </c>
      <c r="H2454" s="332">
        <f>IF(ISBLANK(F2454),ROUND(SUMIF(Anlagenbewegungsdaten!B:B,A2454,Anlagenbewegungsdaten!D:D),2),ROUND(G2454*F2454%,2))</f>
        <v>0</v>
      </c>
      <c r="I2454" s="332">
        <f>ROUND((H2454-SUMIF(Anlagenbewegungsdaten!$B:$B,A2454,Anlagenbewegungsdaten!D:D)),3)</f>
        <v>0</v>
      </c>
      <c r="J2454" s="333" t="s">
        <v>5179</v>
      </c>
      <c r="K2454" s="333" t="s">
        <v>5193</v>
      </c>
      <c r="L2454" s="510">
        <v>18.14</v>
      </c>
      <c r="M2454" s="330">
        <f>ROUND(SUMIF(Anlagenbewegungsdaten_AV!B:B,A2454,Anlagenbewegungsdaten_AV!C:C),3)</f>
        <v>0</v>
      </c>
      <c r="N2454" s="328">
        <f>IF(ISBLANK(L2454),ROUND(SUMIF(Anlagenbewegungsdaten_AV!B:B,A2454,Anlagenbewegungsdaten_AV!D:D),2),ROUND(M2454*L2454%,2))</f>
        <v>0</v>
      </c>
      <c r="O2454" s="328">
        <f>ROUND(N2454-SUMIF(Anlagenbewegungsdaten_AV!B:B,A2454,Anlagenbewegungsdaten_AV!D:D),3)</f>
        <v>0</v>
      </c>
    </row>
    <row r="2455" spans="1:15" ht="15" customHeight="1" x14ac:dyDescent="0.25">
      <c r="A2455" s="261" t="s">
        <v>2231</v>
      </c>
      <c r="B2455" s="172" t="s">
        <v>2108</v>
      </c>
      <c r="C2455" s="172" t="s">
        <v>4047</v>
      </c>
      <c r="D2455" s="172" t="s">
        <v>1955</v>
      </c>
      <c r="E2455" s="172" t="s">
        <v>2486</v>
      </c>
      <c r="F2455" s="287">
        <v>24.67</v>
      </c>
      <c r="G2455" s="331">
        <f>ROUND(SUMIF(Anlagenbewegungsdaten!B:B,A2455,Anlagenbewegungsdaten!C:C),3)</f>
        <v>0</v>
      </c>
      <c r="H2455" s="332">
        <f>IF(ISBLANK(F2455),ROUND(SUMIF(Anlagenbewegungsdaten!B:B,A2455,Anlagenbewegungsdaten!D:D),2),ROUND(G2455*F2455%,2))</f>
        <v>0</v>
      </c>
      <c r="I2455" s="332">
        <f>ROUND((H2455-SUMIF(Anlagenbewegungsdaten!$B:$B,A2455,Anlagenbewegungsdaten!D:D)),3)</f>
        <v>0</v>
      </c>
      <c r="J2455" s="333" t="s">
        <v>5179</v>
      </c>
      <c r="K2455" s="333" t="s">
        <v>5193</v>
      </c>
      <c r="L2455" s="510">
        <v>19.739999999999998</v>
      </c>
      <c r="M2455" s="330">
        <f>ROUND(SUMIF(Anlagenbewegungsdaten_AV!B:B,A2455,Anlagenbewegungsdaten_AV!C:C),3)</f>
        <v>0</v>
      </c>
      <c r="N2455" s="328">
        <f>IF(ISBLANK(L2455),ROUND(SUMIF(Anlagenbewegungsdaten_AV!B:B,A2455,Anlagenbewegungsdaten_AV!D:D),2),ROUND(M2455*L2455%,2))</f>
        <v>0</v>
      </c>
      <c r="O2455" s="328">
        <f>ROUND(N2455-SUMIF(Anlagenbewegungsdaten_AV!B:B,A2455,Anlagenbewegungsdaten_AV!D:D),3)</f>
        <v>0</v>
      </c>
    </row>
    <row r="2456" spans="1:15" ht="15" customHeight="1" x14ac:dyDescent="0.25">
      <c r="A2456" s="261" t="s">
        <v>2232</v>
      </c>
      <c r="B2456" s="172" t="s">
        <v>2108</v>
      </c>
      <c r="C2456" s="172" t="s">
        <v>4047</v>
      </c>
      <c r="D2456" s="172" t="s">
        <v>1957</v>
      </c>
      <c r="E2456" s="172" t="s">
        <v>1560</v>
      </c>
      <c r="F2456" s="287">
        <v>25.67</v>
      </c>
      <c r="G2456" s="331">
        <f>ROUND(SUMIF(Anlagenbewegungsdaten!B:B,A2456,Anlagenbewegungsdaten!C:C),3)</f>
        <v>0</v>
      </c>
      <c r="H2456" s="332">
        <f>IF(ISBLANK(F2456),ROUND(SUMIF(Anlagenbewegungsdaten!B:B,A2456,Anlagenbewegungsdaten!D:D),2),ROUND(G2456*F2456%,2))</f>
        <v>0</v>
      </c>
      <c r="I2456" s="332">
        <f>ROUND((H2456-SUMIF(Anlagenbewegungsdaten!$B:$B,A2456,Anlagenbewegungsdaten!D:D)),3)</f>
        <v>0</v>
      </c>
      <c r="J2456" s="333" t="s">
        <v>5179</v>
      </c>
      <c r="K2456" s="333" t="s">
        <v>5193</v>
      </c>
      <c r="L2456" s="510">
        <v>20.54</v>
      </c>
      <c r="M2456" s="330">
        <f>ROUND(SUMIF(Anlagenbewegungsdaten_AV!B:B,A2456,Anlagenbewegungsdaten_AV!C:C),3)</f>
        <v>0</v>
      </c>
      <c r="N2456" s="328">
        <f>IF(ISBLANK(L2456),ROUND(SUMIF(Anlagenbewegungsdaten_AV!B:B,A2456,Anlagenbewegungsdaten_AV!D:D),2),ROUND(M2456*L2456%,2))</f>
        <v>0</v>
      </c>
      <c r="O2456" s="328">
        <f>ROUND(N2456-SUMIF(Anlagenbewegungsdaten_AV!B:B,A2456,Anlagenbewegungsdaten_AV!D:D),3)</f>
        <v>0</v>
      </c>
    </row>
    <row r="2457" spans="1:15" ht="15" customHeight="1" x14ac:dyDescent="0.25">
      <c r="A2457" s="261" t="s">
        <v>2233</v>
      </c>
      <c r="B2457" s="172" t="s">
        <v>2108</v>
      </c>
      <c r="C2457" s="172" t="s">
        <v>4047</v>
      </c>
      <c r="D2457" s="172" t="s">
        <v>1959</v>
      </c>
      <c r="E2457" s="172" t="s">
        <v>1563</v>
      </c>
      <c r="F2457" s="287">
        <v>25.67</v>
      </c>
      <c r="G2457" s="331">
        <f>ROUND(SUMIF(Anlagenbewegungsdaten!B:B,A2457,Anlagenbewegungsdaten!C:C),3)</f>
        <v>0</v>
      </c>
      <c r="H2457" s="332">
        <f>IF(ISBLANK(F2457),ROUND(SUMIF(Anlagenbewegungsdaten!B:B,A2457,Anlagenbewegungsdaten!D:D),2),ROUND(G2457*F2457%,2))</f>
        <v>0</v>
      </c>
      <c r="I2457" s="332">
        <f>ROUND((H2457-SUMIF(Anlagenbewegungsdaten!$B:$B,A2457,Anlagenbewegungsdaten!D:D)),3)</f>
        <v>0</v>
      </c>
      <c r="J2457" s="333" t="s">
        <v>5179</v>
      </c>
      <c r="K2457" s="333" t="s">
        <v>5193</v>
      </c>
      <c r="L2457" s="510">
        <v>20.54</v>
      </c>
      <c r="M2457" s="330">
        <f>ROUND(SUMIF(Anlagenbewegungsdaten_AV!B:B,A2457,Anlagenbewegungsdaten_AV!C:C),3)</f>
        <v>0</v>
      </c>
      <c r="N2457" s="328">
        <f>IF(ISBLANK(L2457),ROUND(SUMIF(Anlagenbewegungsdaten_AV!B:B,A2457,Anlagenbewegungsdaten_AV!D:D),2),ROUND(M2457*L2457%,2))</f>
        <v>0</v>
      </c>
      <c r="O2457" s="328">
        <f>ROUND(N2457-SUMIF(Anlagenbewegungsdaten_AV!B:B,A2457,Anlagenbewegungsdaten_AV!D:D),3)</f>
        <v>0</v>
      </c>
    </row>
    <row r="2458" spans="1:15" ht="15" customHeight="1" x14ac:dyDescent="0.25">
      <c r="A2458" s="261" t="s">
        <v>2976</v>
      </c>
      <c r="B2458" s="172" t="s">
        <v>2108</v>
      </c>
      <c r="C2458" s="172" t="s">
        <v>4047</v>
      </c>
      <c r="D2458" s="172" t="s">
        <v>2725</v>
      </c>
      <c r="E2458" s="172" t="s">
        <v>2576</v>
      </c>
      <c r="F2458" s="287">
        <v>25.64</v>
      </c>
      <c r="G2458" s="331">
        <f>ROUND(SUMIF(Anlagenbewegungsdaten!B:B,A2458,Anlagenbewegungsdaten!C:C),3)</f>
        <v>0</v>
      </c>
      <c r="H2458" s="332">
        <f>IF(ISBLANK(F2458),ROUND(SUMIF(Anlagenbewegungsdaten!B:B,A2458,Anlagenbewegungsdaten!D:D),2),ROUND(G2458*F2458%,2))</f>
        <v>0</v>
      </c>
      <c r="I2458" s="332">
        <f>ROUND((H2458-SUMIF(Anlagenbewegungsdaten!$B:$B,A2458,Anlagenbewegungsdaten!D:D)),3)</f>
        <v>0</v>
      </c>
      <c r="J2458" s="333" t="s">
        <v>5179</v>
      </c>
      <c r="K2458" s="333" t="s">
        <v>5193</v>
      </c>
      <c r="L2458" s="510">
        <v>20.51</v>
      </c>
      <c r="M2458" s="330">
        <f>ROUND(SUMIF(Anlagenbewegungsdaten_AV!B:B,A2458,Anlagenbewegungsdaten_AV!C:C),3)</f>
        <v>0</v>
      </c>
      <c r="N2458" s="328">
        <f>IF(ISBLANK(L2458),ROUND(SUMIF(Anlagenbewegungsdaten_AV!B:B,A2458,Anlagenbewegungsdaten_AV!D:D),2),ROUND(M2458*L2458%,2))</f>
        <v>0</v>
      </c>
      <c r="O2458" s="328">
        <f>ROUND(N2458-SUMIF(Anlagenbewegungsdaten_AV!B:B,A2458,Anlagenbewegungsdaten_AV!D:D),3)</f>
        <v>0</v>
      </c>
    </row>
    <row r="2459" spans="1:15" ht="15" customHeight="1" x14ac:dyDescent="0.25">
      <c r="A2459" s="261" t="s">
        <v>3720</v>
      </c>
      <c r="B2459" s="172" t="s">
        <v>2108</v>
      </c>
      <c r="C2459" s="172" t="s">
        <v>4047</v>
      </c>
      <c r="D2459" s="172" t="s">
        <v>3469</v>
      </c>
      <c r="E2459" s="172" t="s">
        <v>3320</v>
      </c>
      <c r="F2459" s="287">
        <v>25.61</v>
      </c>
      <c r="G2459" s="331">
        <f>ROUND(SUMIF(Anlagenbewegungsdaten!B:B,A2459,Anlagenbewegungsdaten!C:C),3)</f>
        <v>0</v>
      </c>
      <c r="H2459" s="332">
        <f>IF(ISBLANK(F2459),ROUND(SUMIF(Anlagenbewegungsdaten!B:B,A2459,Anlagenbewegungsdaten!D:D),2),ROUND(G2459*F2459%,2))</f>
        <v>0</v>
      </c>
      <c r="I2459" s="332">
        <f>ROUND((H2459-SUMIF(Anlagenbewegungsdaten!$B:$B,A2459,Anlagenbewegungsdaten!D:D)),3)</f>
        <v>0</v>
      </c>
      <c r="J2459" s="333" t="s">
        <v>5179</v>
      </c>
      <c r="K2459" s="333" t="s">
        <v>5193</v>
      </c>
      <c r="L2459" s="510">
        <v>20.49</v>
      </c>
      <c r="M2459" s="330">
        <f>ROUND(SUMIF(Anlagenbewegungsdaten_AV!B:B,A2459,Anlagenbewegungsdaten_AV!C:C),3)</f>
        <v>0</v>
      </c>
      <c r="N2459" s="328">
        <f>IF(ISBLANK(L2459),ROUND(SUMIF(Anlagenbewegungsdaten_AV!B:B,A2459,Anlagenbewegungsdaten_AV!D:D),2),ROUND(M2459*L2459%,2))</f>
        <v>0</v>
      </c>
      <c r="O2459" s="328">
        <f>ROUND(N2459-SUMIF(Anlagenbewegungsdaten_AV!B:B,A2459,Anlagenbewegungsdaten_AV!D:D),3)</f>
        <v>0</v>
      </c>
    </row>
    <row r="2460" spans="1:15" ht="15" customHeight="1" x14ac:dyDescent="0.25">
      <c r="A2460" s="273" t="s">
        <v>4496</v>
      </c>
      <c r="B2460" s="191" t="s">
        <v>2108</v>
      </c>
      <c r="C2460" s="191" t="s">
        <v>4047</v>
      </c>
      <c r="D2460" s="191" t="s">
        <v>4243</v>
      </c>
      <c r="E2460" s="191" t="s">
        <v>4093</v>
      </c>
      <c r="F2460" s="288">
        <v>25.58</v>
      </c>
      <c r="G2460" s="331">
        <f>ROUND(SUMIF(Anlagenbewegungsdaten!B:B,A2460,Anlagenbewegungsdaten!C:C),3)</f>
        <v>0</v>
      </c>
      <c r="H2460" s="332">
        <f>IF(ISBLANK(F2460),ROUND(SUMIF(Anlagenbewegungsdaten!B:B,A2460,Anlagenbewegungsdaten!D:D),2),ROUND(G2460*F2460%,2))</f>
        <v>0</v>
      </c>
      <c r="I2460" s="332">
        <f>ROUND((H2460-SUMIF(Anlagenbewegungsdaten!$B:$B,A2460,Anlagenbewegungsdaten!D:D)),3)</f>
        <v>0</v>
      </c>
      <c r="J2460" s="333" t="s">
        <v>5179</v>
      </c>
      <c r="K2460" s="333" t="s">
        <v>5193</v>
      </c>
      <c r="L2460" s="510">
        <v>20.46</v>
      </c>
      <c r="M2460" s="330">
        <f>ROUND(SUMIF(Anlagenbewegungsdaten_AV!B:B,A2460,Anlagenbewegungsdaten_AV!C:C),3)</f>
        <v>0</v>
      </c>
      <c r="N2460" s="328">
        <f>IF(ISBLANK(L2460),ROUND(SUMIF(Anlagenbewegungsdaten_AV!B:B,A2460,Anlagenbewegungsdaten_AV!D:D),2),ROUND(M2460*L2460%,2))</f>
        <v>0</v>
      </c>
      <c r="O2460" s="328">
        <f>ROUND(N2460-SUMIF(Anlagenbewegungsdaten_AV!B:B,A2460,Anlagenbewegungsdaten_AV!D:D),3)</f>
        <v>0</v>
      </c>
    </row>
    <row r="2461" spans="1:15" ht="15" customHeight="1" x14ac:dyDescent="0.25">
      <c r="A2461" s="261" t="s">
        <v>2234</v>
      </c>
      <c r="B2461" s="172" t="s">
        <v>2108</v>
      </c>
      <c r="C2461" s="172" t="s">
        <v>4047</v>
      </c>
      <c r="D2461" s="172" t="s">
        <v>1961</v>
      </c>
      <c r="E2461" s="172" t="s">
        <v>2483</v>
      </c>
      <c r="F2461" s="287">
        <v>23.67</v>
      </c>
      <c r="G2461" s="331">
        <f>ROUND(SUMIF(Anlagenbewegungsdaten!B:B,A2461,Anlagenbewegungsdaten!C:C),3)</f>
        <v>0</v>
      </c>
      <c r="H2461" s="332">
        <f>IF(ISBLANK(F2461),ROUND(SUMIF(Anlagenbewegungsdaten!B:B,A2461,Anlagenbewegungsdaten!D:D),2),ROUND(G2461*F2461%,2))</f>
        <v>0</v>
      </c>
      <c r="I2461" s="332">
        <f>ROUND((H2461-SUMIF(Anlagenbewegungsdaten!$B:$B,A2461,Anlagenbewegungsdaten!D:D)),3)</f>
        <v>0</v>
      </c>
      <c r="J2461" s="333" t="s">
        <v>5179</v>
      </c>
      <c r="K2461" s="333" t="s">
        <v>5193</v>
      </c>
      <c r="L2461" s="510">
        <v>18.940000000000001</v>
      </c>
      <c r="M2461" s="330">
        <f>ROUND(SUMIF(Anlagenbewegungsdaten_AV!B:B,A2461,Anlagenbewegungsdaten_AV!C:C),3)</f>
        <v>0</v>
      </c>
      <c r="N2461" s="328">
        <f>IF(ISBLANK(L2461),ROUND(SUMIF(Anlagenbewegungsdaten_AV!B:B,A2461,Anlagenbewegungsdaten_AV!D:D),2),ROUND(M2461*L2461%,2))</f>
        <v>0</v>
      </c>
      <c r="O2461" s="328">
        <f>ROUND(N2461-SUMIF(Anlagenbewegungsdaten_AV!B:B,A2461,Anlagenbewegungsdaten_AV!D:D),3)</f>
        <v>0</v>
      </c>
    </row>
    <row r="2462" spans="1:15" ht="15" customHeight="1" x14ac:dyDescent="0.25">
      <c r="A2462" s="261" t="s">
        <v>2235</v>
      </c>
      <c r="B2462" s="172" t="s">
        <v>2108</v>
      </c>
      <c r="C2462" s="172" t="s">
        <v>4047</v>
      </c>
      <c r="D2462" s="172" t="s">
        <v>1963</v>
      </c>
      <c r="E2462" s="172" t="s">
        <v>2486</v>
      </c>
      <c r="F2462" s="287">
        <v>25.67</v>
      </c>
      <c r="G2462" s="331">
        <f>ROUND(SUMIF(Anlagenbewegungsdaten!B:B,A2462,Anlagenbewegungsdaten!C:C),3)</f>
        <v>0</v>
      </c>
      <c r="H2462" s="332">
        <f>IF(ISBLANK(F2462),ROUND(SUMIF(Anlagenbewegungsdaten!B:B,A2462,Anlagenbewegungsdaten!D:D),2),ROUND(G2462*F2462%,2))</f>
        <v>0</v>
      </c>
      <c r="I2462" s="332">
        <f>ROUND((H2462-SUMIF(Anlagenbewegungsdaten!$B:$B,A2462,Anlagenbewegungsdaten!D:D)),3)</f>
        <v>0</v>
      </c>
      <c r="J2462" s="333" t="s">
        <v>5179</v>
      </c>
      <c r="K2462" s="333" t="s">
        <v>5193</v>
      </c>
      <c r="L2462" s="510">
        <v>20.54</v>
      </c>
      <c r="M2462" s="330">
        <f>ROUND(SUMIF(Anlagenbewegungsdaten_AV!B:B,A2462,Anlagenbewegungsdaten_AV!C:C),3)</f>
        <v>0</v>
      </c>
      <c r="N2462" s="328">
        <f>IF(ISBLANK(L2462),ROUND(SUMIF(Anlagenbewegungsdaten_AV!B:B,A2462,Anlagenbewegungsdaten_AV!D:D),2),ROUND(M2462*L2462%,2))</f>
        <v>0</v>
      </c>
      <c r="O2462" s="328">
        <f>ROUND(N2462-SUMIF(Anlagenbewegungsdaten_AV!B:B,A2462,Anlagenbewegungsdaten_AV!D:D),3)</f>
        <v>0</v>
      </c>
    </row>
    <row r="2463" spans="1:15" ht="15" customHeight="1" x14ac:dyDescent="0.25">
      <c r="A2463" s="261" t="s">
        <v>2236</v>
      </c>
      <c r="B2463" s="172" t="s">
        <v>2108</v>
      </c>
      <c r="C2463" s="172" t="s">
        <v>4047</v>
      </c>
      <c r="D2463" s="182" t="s">
        <v>1965</v>
      </c>
      <c r="E2463" s="172" t="s">
        <v>1560</v>
      </c>
      <c r="F2463" s="287">
        <v>26.67</v>
      </c>
      <c r="G2463" s="331">
        <f>ROUND(SUMIF(Anlagenbewegungsdaten!B:B,A2463,Anlagenbewegungsdaten!C:C),3)</f>
        <v>0</v>
      </c>
      <c r="H2463" s="332">
        <f>IF(ISBLANK(F2463),ROUND(SUMIF(Anlagenbewegungsdaten!B:B,A2463,Anlagenbewegungsdaten!D:D),2),ROUND(G2463*F2463%,2))</f>
        <v>0</v>
      </c>
      <c r="I2463" s="332">
        <f>ROUND((H2463-SUMIF(Anlagenbewegungsdaten!$B:$B,A2463,Anlagenbewegungsdaten!D:D)),3)</f>
        <v>0</v>
      </c>
      <c r="J2463" s="333" t="s">
        <v>5179</v>
      </c>
      <c r="K2463" s="333" t="s">
        <v>5193</v>
      </c>
      <c r="L2463" s="510">
        <v>21.34</v>
      </c>
      <c r="M2463" s="330">
        <f>ROUND(SUMIF(Anlagenbewegungsdaten_AV!B:B,A2463,Anlagenbewegungsdaten_AV!C:C),3)</f>
        <v>0</v>
      </c>
      <c r="N2463" s="328">
        <f>IF(ISBLANK(L2463),ROUND(SUMIF(Anlagenbewegungsdaten_AV!B:B,A2463,Anlagenbewegungsdaten_AV!D:D),2),ROUND(M2463*L2463%,2))</f>
        <v>0</v>
      </c>
      <c r="O2463" s="328">
        <f>ROUND(N2463-SUMIF(Anlagenbewegungsdaten_AV!B:B,A2463,Anlagenbewegungsdaten_AV!D:D),3)</f>
        <v>0</v>
      </c>
    </row>
    <row r="2464" spans="1:15" ht="15" customHeight="1" x14ac:dyDescent="0.25">
      <c r="A2464" s="261" t="s">
        <v>2237</v>
      </c>
      <c r="B2464" s="172" t="s">
        <v>2108</v>
      </c>
      <c r="C2464" s="172" t="s">
        <v>4047</v>
      </c>
      <c r="D2464" s="172" t="s">
        <v>1967</v>
      </c>
      <c r="E2464" s="172" t="s">
        <v>1563</v>
      </c>
      <c r="F2464" s="287">
        <v>26.67</v>
      </c>
      <c r="G2464" s="331">
        <f>ROUND(SUMIF(Anlagenbewegungsdaten!B:B,A2464,Anlagenbewegungsdaten!C:C),3)</f>
        <v>0</v>
      </c>
      <c r="H2464" s="332">
        <f>IF(ISBLANK(F2464),ROUND(SUMIF(Anlagenbewegungsdaten!B:B,A2464,Anlagenbewegungsdaten!D:D),2),ROUND(G2464*F2464%,2))</f>
        <v>0</v>
      </c>
      <c r="I2464" s="332">
        <f>ROUND((H2464-SUMIF(Anlagenbewegungsdaten!$B:$B,A2464,Anlagenbewegungsdaten!D:D)),3)</f>
        <v>0</v>
      </c>
      <c r="J2464" s="333" t="s">
        <v>5179</v>
      </c>
      <c r="K2464" s="333" t="s">
        <v>5193</v>
      </c>
      <c r="L2464" s="510">
        <v>21.34</v>
      </c>
      <c r="M2464" s="330">
        <f>ROUND(SUMIF(Anlagenbewegungsdaten_AV!B:B,A2464,Anlagenbewegungsdaten_AV!C:C),3)</f>
        <v>0</v>
      </c>
      <c r="N2464" s="328">
        <f>IF(ISBLANK(L2464),ROUND(SUMIF(Anlagenbewegungsdaten_AV!B:B,A2464,Anlagenbewegungsdaten_AV!D:D),2),ROUND(M2464*L2464%,2))</f>
        <v>0</v>
      </c>
      <c r="O2464" s="328">
        <f>ROUND(N2464-SUMIF(Anlagenbewegungsdaten_AV!B:B,A2464,Anlagenbewegungsdaten_AV!D:D),3)</f>
        <v>0</v>
      </c>
    </row>
    <row r="2465" spans="1:15" ht="15" customHeight="1" x14ac:dyDescent="0.25">
      <c r="A2465" s="261" t="s">
        <v>2977</v>
      </c>
      <c r="B2465" s="172" t="s">
        <v>2108</v>
      </c>
      <c r="C2465" s="172" t="s">
        <v>4047</v>
      </c>
      <c r="D2465" s="172" t="s">
        <v>2727</v>
      </c>
      <c r="E2465" s="172" t="s">
        <v>2576</v>
      </c>
      <c r="F2465" s="287">
        <v>26.64</v>
      </c>
      <c r="G2465" s="331">
        <f>ROUND(SUMIF(Anlagenbewegungsdaten!B:B,A2465,Anlagenbewegungsdaten!C:C),3)</f>
        <v>0</v>
      </c>
      <c r="H2465" s="332">
        <f>IF(ISBLANK(F2465),ROUND(SUMIF(Anlagenbewegungsdaten!B:B,A2465,Anlagenbewegungsdaten!D:D),2),ROUND(G2465*F2465%,2))</f>
        <v>0</v>
      </c>
      <c r="I2465" s="332">
        <f>ROUND((H2465-SUMIF(Anlagenbewegungsdaten!$B:$B,A2465,Anlagenbewegungsdaten!D:D)),3)</f>
        <v>0</v>
      </c>
      <c r="J2465" s="333" t="s">
        <v>5179</v>
      </c>
      <c r="K2465" s="333" t="s">
        <v>5193</v>
      </c>
      <c r="L2465" s="510">
        <v>21.31</v>
      </c>
      <c r="M2465" s="330">
        <f>ROUND(SUMIF(Anlagenbewegungsdaten_AV!B:B,A2465,Anlagenbewegungsdaten_AV!C:C),3)</f>
        <v>0</v>
      </c>
      <c r="N2465" s="328">
        <f>IF(ISBLANK(L2465),ROUND(SUMIF(Anlagenbewegungsdaten_AV!B:B,A2465,Anlagenbewegungsdaten_AV!D:D),2),ROUND(M2465*L2465%,2))</f>
        <v>0</v>
      </c>
      <c r="O2465" s="328">
        <f>ROUND(N2465-SUMIF(Anlagenbewegungsdaten_AV!B:B,A2465,Anlagenbewegungsdaten_AV!D:D),3)</f>
        <v>0</v>
      </c>
    </row>
    <row r="2466" spans="1:15" ht="15" customHeight="1" x14ac:dyDescent="0.25">
      <c r="A2466" s="261" t="s">
        <v>3721</v>
      </c>
      <c r="B2466" s="172" t="s">
        <v>2108</v>
      </c>
      <c r="C2466" s="172" t="s">
        <v>4047</v>
      </c>
      <c r="D2466" s="172" t="s">
        <v>3471</v>
      </c>
      <c r="E2466" s="172" t="s">
        <v>3320</v>
      </c>
      <c r="F2466" s="287">
        <v>26.61</v>
      </c>
      <c r="G2466" s="331">
        <f>ROUND(SUMIF(Anlagenbewegungsdaten!B:B,A2466,Anlagenbewegungsdaten!C:C),3)</f>
        <v>0</v>
      </c>
      <c r="H2466" s="332">
        <f>IF(ISBLANK(F2466),ROUND(SUMIF(Anlagenbewegungsdaten!B:B,A2466,Anlagenbewegungsdaten!D:D),2),ROUND(G2466*F2466%,2))</f>
        <v>0</v>
      </c>
      <c r="I2466" s="332">
        <f>ROUND((H2466-SUMIF(Anlagenbewegungsdaten!$B:$B,A2466,Anlagenbewegungsdaten!D:D)),3)</f>
        <v>0</v>
      </c>
      <c r="J2466" s="333" t="s">
        <v>5179</v>
      </c>
      <c r="K2466" s="333" t="s">
        <v>5193</v>
      </c>
      <c r="L2466" s="510">
        <v>21.29</v>
      </c>
      <c r="M2466" s="330">
        <f>ROUND(SUMIF(Anlagenbewegungsdaten_AV!B:B,A2466,Anlagenbewegungsdaten_AV!C:C),3)</f>
        <v>0</v>
      </c>
      <c r="N2466" s="328">
        <f>IF(ISBLANK(L2466),ROUND(SUMIF(Anlagenbewegungsdaten_AV!B:B,A2466,Anlagenbewegungsdaten_AV!D:D),2),ROUND(M2466*L2466%,2))</f>
        <v>0</v>
      </c>
      <c r="O2466" s="328">
        <f>ROUND(N2466-SUMIF(Anlagenbewegungsdaten_AV!B:B,A2466,Anlagenbewegungsdaten_AV!D:D),3)</f>
        <v>0</v>
      </c>
    </row>
    <row r="2467" spans="1:15" ht="15" customHeight="1" x14ac:dyDescent="0.25">
      <c r="A2467" s="273" t="s">
        <v>4497</v>
      </c>
      <c r="B2467" s="191" t="s">
        <v>2108</v>
      </c>
      <c r="C2467" s="191" t="s">
        <v>4047</v>
      </c>
      <c r="D2467" s="191" t="s">
        <v>4245</v>
      </c>
      <c r="E2467" s="191" t="s">
        <v>4093</v>
      </c>
      <c r="F2467" s="288">
        <v>26.58</v>
      </c>
      <c r="G2467" s="331">
        <f>ROUND(SUMIF(Anlagenbewegungsdaten!B:B,A2467,Anlagenbewegungsdaten!C:C),3)</f>
        <v>0</v>
      </c>
      <c r="H2467" s="332">
        <f>IF(ISBLANK(F2467),ROUND(SUMIF(Anlagenbewegungsdaten!B:B,A2467,Anlagenbewegungsdaten!D:D),2),ROUND(G2467*F2467%,2))</f>
        <v>0</v>
      </c>
      <c r="I2467" s="332">
        <f>ROUND((H2467-SUMIF(Anlagenbewegungsdaten!$B:$B,A2467,Anlagenbewegungsdaten!D:D)),3)</f>
        <v>0</v>
      </c>
      <c r="J2467" s="333" t="s">
        <v>5179</v>
      </c>
      <c r="K2467" s="333" t="s">
        <v>5193</v>
      </c>
      <c r="L2467" s="510">
        <v>21.26</v>
      </c>
      <c r="M2467" s="330">
        <f>ROUND(SUMIF(Anlagenbewegungsdaten_AV!B:B,A2467,Anlagenbewegungsdaten_AV!C:C),3)</f>
        <v>0</v>
      </c>
      <c r="N2467" s="328">
        <f>IF(ISBLANK(L2467),ROUND(SUMIF(Anlagenbewegungsdaten_AV!B:B,A2467,Anlagenbewegungsdaten_AV!D:D),2),ROUND(M2467*L2467%,2))</f>
        <v>0</v>
      </c>
      <c r="O2467" s="328">
        <f>ROUND(N2467-SUMIF(Anlagenbewegungsdaten_AV!B:B,A2467,Anlagenbewegungsdaten_AV!D:D),3)</f>
        <v>0</v>
      </c>
    </row>
    <row r="2468" spans="1:15" ht="15" customHeight="1" x14ac:dyDescent="0.25">
      <c r="A2468" s="261" t="s">
        <v>2238</v>
      </c>
      <c r="B2468" s="172" t="s">
        <v>2108</v>
      </c>
      <c r="C2468" s="172" t="s">
        <v>4047</v>
      </c>
      <c r="D2468" s="172" t="s">
        <v>1969</v>
      </c>
      <c r="E2468" s="172" t="s">
        <v>2483</v>
      </c>
      <c r="F2468" s="287">
        <v>26.67</v>
      </c>
      <c r="G2468" s="331">
        <f>ROUND(SUMIF(Anlagenbewegungsdaten!B:B,A2468,Anlagenbewegungsdaten!C:C),3)</f>
        <v>0</v>
      </c>
      <c r="H2468" s="332">
        <f>IF(ISBLANK(F2468),ROUND(SUMIF(Anlagenbewegungsdaten!B:B,A2468,Anlagenbewegungsdaten!D:D),2),ROUND(G2468*F2468%,2))</f>
        <v>0</v>
      </c>
      <c r="I2468" s="332">
        <f>ROUND((H2468-SUMIF(Anlagenbewegungsdaten!$B:$B,A2468,Anlagenbewegungsdaten!D:D)),3)</f>
        <v>0</v>
      </c>
      <c r="J2468" s="333" t="s">
        <v>5179</v>
      </c>
      <c r="K2468" s="333" t="s">
        <v>5193</v>
      </c>
      <c r="L2468" s="510">
        <v>21.34</v>
      </c>
      <c r="M2468" s="330">
        <f>ROUND(SUMIF(Anlagenbewegungsdaten_AV!B:B,A2468,Anlagenbewegungsdaten_AV!C:C),3)</f>
        <v>0</v>
      </c>
      <c r="N2468" s="328">
        <f>IF(ISBLANK(L2468),ROUND(SUMIF(Anlagenbewegungsdaten_AV!B:B,A2468,Anlagenbewegungsdaten_AV!D:D),2),ROUND(M2468*L2468%,2))</f>
        <v>0</v>
      </c>
      <c r="O2468" s="328">
        <f>ROUND(N2468-SUMIF(Anlagenbewegungsdaten_AV!B:B,A2468,Anlagenbewegungsdaten_AV!D:D),3)</f>
        <v>0</v>
      </c>
    </row>
    <row r="2469" spans="1:15" ht="15" customHeight="1" x14ac:dyDescent="0.25">
      <c r="A2469" s="261" t="s">
        <v>2239</v>
      </c>
      <c r="B2469" s="172" t="s">
        <v>2108</v>
      </c>
      <c r="C2469" s="172" t="s">
        <v>4047</v>
      </c>
      <c r="D2469" s="172" t="s">
        <v>1971</v>
      </c>
      <c r="E2469" s="172" t="s">
        <v>2486</v>
      </c>
      <c r="F2469" s="287">
        <v>28.67</v>
      </c>
      <c r="G2469" s="331">
        <f>ROUND(SUMIF(Anlagenbewegungsdaten!B:B,A2469,Anlagenbewegungsdaten!C:C),3)</f>
        <v>0</v>
      </c>
      <c r="H2469" s="332">
        <f>IF(ISBLANK(F2469),ROUND(SUMIF(Anlagenbewegungsdaten!B:B,A2469,Anlagenbewegungsdaten!D:D),2),ROUND(G2469*F2469%,2))</f>
        <v>0</v>
      </c>
      <c r="I2469" s="332">
        <f>ROUND((H2469-SUMIF(Anlagenbewegungsdaten!$B:$B,A2469,Anlagenbewegungsdaten!D:D)),3)</f>
        <v>0</v>
      </c>
      <c r="J2469" s="333" t="s">
        <v>5179</v>
      </c>
      <c r="K2469" s="333" t="s">
        <v>5193</v>
      </c>
      <c r="L2469" s="510">
        <v>22.94</v>
      </c>
      <c r="M2469" s="330">
        <f>ROUND(SUMIF(Anlagenbewegungsdaten_AV!B:B,A2469,Anlagenbewegungsdaten_AV!C:C),3)</f>
        <v>0</v>
      </c>
      <c r="N2469" s="328">
        <f>IF(ISBLANK(L2469),ROUND(SUMIF(Anlagenbewegungsdaten_AV!B:B,A2469,Anlagenbewegungsdaten_AV!D:D),2),ROUND(M2469*L2469%,2))</f>
        <v>0</v>
      </c>
      <c r="O2469" s="328">
        <f>ROUND(N2469-SUMIF(Anlagenbewegungsdaten_AV!B:B,A2469,Anlagenbewegungsdaten_AV!D:D),3)</f>
        <v>0</v>
      </c>
    </row>
    <row r="2470" spans="1:15" ht="15" customHeight="1" x14ac:dyDescent="0.25">
      <c r="A2470" s="261" t="s">
        <v>2240</v>
      </c>
      <c r="B2470" s="172" t="s">
        <v>2108</v>
      </c>
      <c r="C2470" s="172" t="s">
        <v>4047</v>
      </c>
      <c r="D2470" s="172" t="s">
        <v>1973</v>
      </c>
      <c r="E2470" s="172" t="s">
        <v>1560</v>
      </c>
      <c r="F2470" s="287">
        <v>29.67</v>
      </c>
      <c r="G2470" s="331">
        <f>ROUND(SUMIF(Anlagenbewegungsdaten!B:B,A2470,Anlagenbewegungsdaten!C:C),3)</f>
        <v>0</v>
      </c>
      <c r="H2470" s="332">
        <f>IF(ISBLANK(F2470),ROUND(SUMIF(Anlagenbewegungsdaten!B:B,A2470,Anlagenbewegungsdaten!D:D),2),ROUND(G2470*F2470%,2))</f>
        <v>0</v>
      </c>
      <c r="I2470" s="332">
        <f>ROUND((H2470-SUMIF(Anlagenbewegungsdaten!$B:$B,A2470,Anlagenbewegungsdaten!D:D)),3)</f>
        <v>0</v>
      </c>
      <c r="J2470" s="333" t="s">
        <v>5179</v>
      </c>
      <c r="K2470" s="333" t="s">
        <v>5193</v>
      </c>
      <c r="L2470" s="510">
        <v>23.74</v>
      </c>
      <c r="M2470" s="330">
        <f>ROUND(SUMIF(Anlagenbewegungsdaten_AV!B:B,A2470,Anlagenbewegungsdaten_AV!C:C),3)</f>
        <v>0</v>
      </c>
      <c r="N2470" s="328">
        <f>IF(ISBLANK(L2470),ROUND(SUMIF(Anlagenbewegungsdaten_AV!B:B,A2470,Anlagenbewegungsdaten_AV!D:D),2),ROUND(M2470*L2470%,2))</f>
        <v>0</v>
      </c>
      <c r="O2470" s="328">
        <f>ROUND(N2470-SUMIF(Anlagenbewegungsdaten_AV!B:B,A2470,Anlagenbewegungsdaten_AV!D:D),3)</f>
        <v>0</v>
      </c>
    </row>
    <row r="2471" spans="1:15" ht="15" customHeight="1" x14ac:dyDescent="0.25">
      <c r="A2471" s="261" t="s">
        <v>2241</v>
      </c>
      <c r="B2471" s="172" t="s">
        <v>2108</v>
      </c>
      <c r="C2471" s="172" t="s">
        <v>4047</v>
      </c>
      <c r="D2471" s="172" t="s">
        <v>1975</v>
      </c>
      <c r="E2471" s="172" t="s">
        <v>1563</v>
      </c>
      <c r="F2471" s="287">
        <v>29.67</v>
      </c>
      <c r="G2471" s="331">
        <f>ROUND(SUMIF(Anlagenbewegungsdaten!B:B,A2471,Anlagenbewegungsdaten!C:C),3)</f>
        <v>0</v>
      </c>
      <c r="H2471" s="332">
        <f>IF(ISBLANK(F2471),ROUND(SUMIF(Anlagenbewegungsdaten!B:B,A2471,Anlagenbewegungsdaten!D:D),2),ROUND(G2471*F2471%,2))</f>
        <v>0</v>
      </c>
      <c r="I2471" s="332">
        <f>ROUND((H2471-SUMIF(Anlagenbewegungsdaten!$B:$B,A2471,Anlagenbewegungsdaten!D:D)),3)</f>
        <v>0</v>
      </c>
      <c r="J2471" s="333" t="s">
        <v>5179</v>
      </c>
      <c r="K2471" s="333" t="s">
        <v>5193</v>
      </c>
      <c r="L2471" s="510">
        <v>23.74</v>
      </c>
      <c r="M2471" s="330">
        <f>ROUND(SUMIF(Anlagenbewegungsdaten_AV!B:B,A2471,Anlagenbewegungsdaten_AV!C:C),3)</f>
        <v>0</v>
      </c>
      <c r="N2471" s="328">
        <f>IF(ISBLANK(L2471),ROUND(SUMIF(Anlagenbewegungsdaten_AV!B:B,A2471,Anlagenbewegungsdaten_AV!D:D),2),ROUND(M2471*L2471%,2))</f>
        <v>0</v>
      </c>
      <c r="O2471" s="328">
        <f>ROUND(N2471-SUMIF(Anlagenbewegungsdaten_AV!B:B,A2471,Anlagenbewegungsdaten_AV!D:D),3)</f>
        <v>0</v>
      </c>
    </row>
    <row r="2472" spans="1:15" ht="15" customHeight="1" x14ac:dyDescent="0.25">
      <c r="A2472" s="261" t="s">
        <v>2978</v>
      </c>
      <c r="B2472" s="172" t="s">
        <v>2108</v>
      </c>
      <c r="C2472" s="172" t="s">
        <v>4047</v>
      </c>
      <c r="D2472" s="172" t="s">
        <v>2729</v>
      </c>
      <c r="E2472" s="172" t="s">
        <v>2576</v>
      </c>
      <c r="F2472" s="287">
        <v>29.64</v>
      </c>
      <c r="G2472" s="331">
        <f>ROUND(SUMIF(Anlagenbewegungsdaten!B:B,A2472,Anlagenbewegungsdaten!C:C),3)</f>
        <v>0</v>
      </c>
      <c r="H2472" s="332">
        <f>IF(ISBLANK(F2472),ROUND(SUMIF(Anlagenbewegungsdaten!B:B,A2472,Anlagenbewegungsdaten!D:D),2),ROUND(G2472*F2472%,2))</f>
        <v>0</v>
      </c>
      <c r="I2472" s="332">
        <f>ROUND((H2472-SUMIF(Anlagenbewegungsdaten!$B:$B,A2472,Anlagenbewegungsdaten!D:D)),3)</f>
        <v>0</v>
      </c>
      <c r="J2472" s="333" t="s">
        <v>5179</v>
      </c>
      <c r="K2472" s="333" t="s">
        <v>5193</v>
      </c>
      <c r="L2472" s="510">
        <v>23.71</v>
      </c>
      <c r="M2472" s="330">
        <f>ROUND(SUMIF(Anlagenbewegungsdaten_AV!B:B,A2472,Anlagenbewegungsdaten_AV!C:C),3)</f>
        <v>0</v>
      </c>
      <c r="N2472" s="328">
        <f>IF(ISBLANK(L2472),ROUND(SUMIF(Anlagenbewegungsdaten_AV!B:B,A2472,Anlagenbewegungsdaten_AV!D:D),2),ROUND(M2472*L2472%,2))</f>
        <v>0</v>
      </c>
      <c r="O2472" s="328">
        <f>ROUND(N2472-SUMIF(Anlagenbewegungsdaten_AV!B:B,A2472,Anlagenbewegungsdaten_AV!D:D),3)</f>
        <v>0</v>
      </c>
    </row>
    <row r="2473" spans="1:15" ht="15" customHeight="1" x14ac:dyDescent="0.25">
      <c r="A2473" s="261" t="s">
        <v>3722</v>
      </c>
      <c r="B2473" s="172" t="s">
        <v>2108</v>
      </c>
      <c r="C2473" s="172" t="s">
        <v>4047</v>
      </c>
      <c r="D2473" s="172" t="s">
        <v>3473</v>
      </c>
      <c r="E2473" s="172" t="s">
        <v>3320</v>
      </c>
      <c r="F2473" s="287">
        <v>29.61</v>
      </c>
      <c r="G2473" s="331">
        <f>ROUND(SUMIF(Anlagenbewegungsdaten!B:B,A2473,Anlagenbewegungsdaten!C:C),3)</f>
        <v>0</v>
      </c>
      <c r="H2473" s="332">
        <f>IF(ISBLANK(F2473),ROUND(SUMIF(Anlagenbewegungsdaten!B:B,A2473,Anlagenbewegungsdaten!D:D),2),ROUND(G2473*F2473%,2))</f>
        <v>0</v>
      </c>
      <c r="I2473" s="332">
        <f>ROUND((H2473-SUMIF(Anlagenbewegungsdaten!$B:$B,A2473,Anlagenbewegungsdaten!D:D)),3)</f>
        <v>0</v>
      </c>
      <c r="J2473" s="333" t="s">
        <v>5179</v>
      </c>
      <c r="K2473" s="333" t="s">
        <v>5193</v>
      </c>
      <c r="L2473" s="510">
        <v>23.69</v>
      </c>
      <c r="M2473" s="330">
        <f>ROUND(SUMIF(Anlagenbewegungsdaten_AV!B:B,A2473,Anlagenbewegungsdaten_AV!C:C),3)</f>
        <v>0</v>
      </c>
      <c r="N2473" s="328">
        <f>IF(ISBLANK(L2473),ROUND(SUMIF(Anlagenbewegungsdaten_AV!B:B,A2473,Anlagenbewegungsdaten_AV!D:D),2),ROUND(M2473*L2473%,2))</f>
        <v>0</v>
      </c>
      <c r="O2473" s="328">
        <f>ROUND(N2473-SUMIF(Anlagenbewegungsdaten_AV!B:B,A2473,Anlagenbewegungsdaten_AV!D:D),3)</f>
        <v>0</v>
      </c>
    </row>
    <row r="2474" spans="1:15" ht="15" customHeight="1" x14ac:dyDescent="0.25">
      <c r="A2474" s="273" t="s">
        <v>4498</v>
      </c>
      <c r="B2474" s="191" t="s">
        <v>2108</v>
      </c>
      <c r="C2474" s="191" t="s">
        <v>4047</v>
      </c>
      <c r="D2474" s="191" t="s">
        <v>4247</v>
      </c>
      <c r="E2474" s="191" t="s">
        <v>4093</v>
      </c>
      <c r="F2474" s="288">
        <v>29.58</v>
      </c>
      <c r="G2474" s="331">
        <f>ROUND(SUMIF(Anlagenbewegungsdaten!B:B,A2474,Anlagenbewegungsdaten!C:C),3)</f>
        <v>0</v>
      </c>
      <c r="H2474" s="332">
        <f>IF(ISBLANK(F2474),ROUND(SUMIF(Anlagenbewegungsdaten!B:B,A2474,Anlagenbewegungsdaten!D:D),2),ROUND(G2474*F2474%,2))</f>
        <v>0</v>
      </c>
      <c r="I2474" s="332">
        <f>ROUND((H2474-SUMIF(Anlagenbewegungsdaten!$B:$B,A2474,Anlagenbewegungsdaten!D:D)),3)</f>
        <v>0</v>
      </c>
      <c r="J2474" s="333" t="s">
        <v>5179</v>
      </c>
      <c r="K2474" s="333" t="s">
        <v>5193</v>
      </c>
      <c r="L2474" s="510">
        <v>23.66</v>
      </c>
      <c r="M2474" s="330">
        <f>ROUND(SUMIF(Anlagenbewegungsdaten_AV!B:B,A2474,Anlagenbewegungsdaten_AV!C:C),3)</f>
        <v>0</v>
      </c>
      <c r="N2474" s="328">
        <f>IF(ISBLANK(L2474),ROUND(SUMIF(Anlagenbewegungsdaten_AV!B:B,A2474,Anlagenbewegungsdaten_AV!D:D),2),ROUND(M2474*L2474%,2))</f>
        <v>0</v>
      </c>
      <c r="O2474" s="328">
        <f>ROUND(N2474-SUMIF(Anlagenbewegungsdaten_AV!B:B,A2474,Anlagenbewegungsdaten_AV!D:D),3)</f>
        <v>0</v>
      </c>
    </row>
    <row r="2475" spans="1:15" ht="15" customHeight="1" x14ac:dyDescent="0.25">
      <c r="A2475" s="261" t="s">
        <v>2242</v>
      </c>
      <c r="B2475" s="172" t="s">
        <v>2108</v>
      </c>
      <c r="C2475" s="172" t="s">
        <v>4047</v>
      </c>
      <c r="D2475" s="172" t="s">
        <v>1977</v>
      </c>
      <c r="E2475" s="172" t="s">
        <v>2483</v>
      </c>
      <c r="F2475" s="287">
        <v>27.67</v>
      </c>
      <c r="G2475" s="331">
        <f>ROUND(SUMIF(Anlagenbewegungsdaten!B:B,A2475,Anlagenbewegungsdaten!C:C),3)</f>
        <v>0</v>
      </c>
      <c r="H2475" s="332">
        <f>IF(ISBLANK(F2475),ROUND(SUMIF(Anlagenbewegungsdaten!B:B,A2475,Anlagenbewegungsdaten!D:D),2),ROUND(G2475*F2475%,2))</f>
        <v>0</v>
      </c>
      <c r="I2475" s="332">
        <f>ROUND((H2475-SUMIF(Anlagenbewegungsdaten!$B:$B,A2475,Anlagenbewegungsdaten!D:D)),3)</f>
        <v>0</v>
      </c>
      <c r="J2475" s="333" t="s">
        <v>5179</v>
      </c>
      <c r="K2475" s="333" t="s">
        <v>5193</v>
      </c>
      <c r="L2475" s="510">
        <v>22.14</v>
      </c>
      <c r="M2475" s="330">
        <f>ROUND(SUMIF(Anlagenbewegungsdaten_AV!B:B,A2475,Anlagenbewegungsdaten_AV!C:C),3)</f>
        <v>0</v>
      </c>
      <c r="N2475" s="328">
        <f>IF(ISBLANK(L2475),ROUND(SUMIF(Anlagenbewegungsdaten_AV!B:B,A2475,Anlagenbewegungsdaten_AV!D:D),2),ROUND(M2475*L2475%,2))</f>
        <v>0</v>
      </c>
      <c r="O2475" s="328">
        <f>ROUND(N2475-SUMIF(Anlagenbewegungsdaten_AV!B:B,A2475,Anlagenbewegungsdaten_AV!D:D),3)</f>
        <v>0</v>
      </c>
    </row>
    <row r="2476" spans="1:15" ht="15" customHeight="1" x14ac:dyDescent="0.25">
      <c r="A2476" s="261" t="s">
        <v>2243</v>
      </c>
      <c r="B2476" s="172" t="s">
        <v>2108</v>
      </c>
      <c r="C2476" s="172" t="s">
        <v>4047</v>
      </c>
      <c r="D2476" s="172" t="s">
        <v>1979</v>
      </c>
      <c r="E2476" s="172" t="s">
        <v>2486</v>
      </c>
      <c r="F2476" s="287">
        <v>29.67</v>
      </c>
      <c r="G2476" s="331">
        <f>ROUND(SUMIF(Anlagenbewegungsdaten!B:B,A2476,Anlagenbewegungsdaten!C:C),3)</f>
        <v>0</v>
      </c>
      <c r="H2476" s="332">
        <f>IF(ISBLANK(F2476),ROUND(SUMIF(Anlagenbewegungsdaten!B:B,A2476,Anlagenbewegungsdaten!D:D),2),ROUND(G2476*F2476%,2))</f>
        <v>0</v>
      </c>
      <c r="I2476" s="332">
        <f>ROUND((H2476-SUMIF(Anlagenbewegungsdaten!$B:$B,A2476,Anlagenbewegungsdaten!D:D)),3)</f>
        <v>0</v>
      </c>
      <c r="J2476" s="333" t="s">
        <v>5179</v>
      </c>
      <c r="K2476" s="333" t="s">
        <v>5193</v>
      </c>
      <c r="L2476" s="510">
        <v>23.74</v>
      </c>
      <c r="M2476" s="330">
        <f>ROUND(SUMIF(Anlagenbewegungsdaten_AV!B:B,A2476,Anlagenbewegungsdaten_AV!C:C),3)</f>
        <v>0</v>
      </c>
      <c r="N2476" s="328">
        <f>IF(ISBLANK(L2476),ROUND(SUMIF(Anlagenbewegungsdaten_AV!B:B,A2476,Anlagenbewegungsdaten_AV!D:D),2),ROUND(M2476*L2476%,2))</f>
        <v>0</v>
      </c>
      <c r="O2476" s="328">
        <f>ROUND(N2476-SUMIF(Anlagenbewegungsdaten_AV!B:B,A2476,Anlagenbewegungsdaten_AV!D:D),3)</f>
        <v>0</v>
      </c>
    </row>
    <row r="2477" spans="1:15" ht="15" customHeight="1" x14ac:dyDescent="0.25">
      <c r="A2477" s="261" t="s">
        <v>2244</v>
      </c>
      <c r="B2477" s="172" t="s">
        <v>2108</v>
      </c>
      <c r="C2477" s="172" t="s">
        <v>4047</v>
      </c>
      <c r="D2477" s="182" t="s">
        <v>1981</v>
      </c>
      <c r="E2477" s="172" t="s">
        <v>1560</v>
      </c>
      <c r="F2477" s="287">
        <v>30.67</v>
      </c>
      <c r="G2477" s="331">
        <f>ROUND(SUMIF(Anlagenbewegungsdaten!B:B,A2477,Anlagenbewegungsdaten!C:C),3)</f>
        <v>0</v>
      </c>
      <c r="H2477" s="332">
        <f>IF(ISBLANK(F2477),ROUND(SUMIF(Anlagenbewegungsdaten!B:B,A2477,Anlagenbewegungsdaten!D:D),2),ROUND(G2477*F2477%,2))</f>
        <v>0</v>
      </c>
      <c r="I2477" s="332">
        <f>ROUND((H2477-SUMIF(Anlagenbewegungsdaten!$B:$B,A2477,Anlagenbewegungsdaten!D:D)),3)</f>
        <v>0</v>
      </c>
      <c r="J2477" s="333" t="s">
        <v>5179</v>
      </c>
      <c r="K2477" s="333" t="s">
        <v>5193</v>
      </c>
      <c r="L2477" s="510">
        <v>24.54</v>
      </c>
      <c r="M2477" s="330">
        <f>ROUND(SUMIF(Anlagenbewegungsdaten_AV!B:B,A2477,Anlagenbewegungsdaten_AV!C:C),3)</f>
        <v>0</v>
      </c>
      <c r="N2477" s="328">
        <f>IF(ISBLANK(L2477),ROUND(SUMIF(Anlagenbewegungsdaten_AV!B:B,A2477,Anlagenbewegungsdaten_AV!D:D),2),ROUND(M2477*L2477%,2))</f>
        <v>0</v>
      </c>
      <c r="O2477" s="328">
        <f>ROUND(N2477-SUMIF(Anlagenbewegungsdaten_AV!B:B,A2477,Anlagenbewegungsdaten_AV!D:D),3)</f>
        <v>0</v>
      </c>
    </row>
    <row r="2478" spans="1:15" ht="15" customHeight="1" x14ac:dyDescent="0.25">
      <c r="A2478" s="261" t="s">
        <v>2245</v>
      </c>
      <c r="B2478" s="172" t="s">
        <v>2108</v>
      </c>
      <c r="C2478" s="172" t="s">
        <v>4047</v>
      </c>
      <c r="D2478" s="172" t="s">
        <v>1983</v>
      </c>
      <c r="E2478" s="172" t="s">
        <v>1563</v>
      </c>
      <c r="F2478" s="287">
        <v>30.67</v>
      </c>
      <c r="G2478" s="331">
        <f>ROUND(SUMIF(Anlagenbewegungsdaten!B:B,A2478,Anlagenbewegungsdaten!C:C),3)</f>
        <v>0</v>
      </c>
      <c r="H2478" s="332">
        <f>IF(ISBLANK(F2478),ROUND(SUMIF(Anlagenbewegungsdaten!B:B,A2478,Anlagenbewegungsdaten!D:D),2),ROUND(G2478*F2478%,2))</f>
        <v>0</v>
      </c>
      <c r="I2478" s="332">
        <f>ROUND((H2478-SUMIF(Anlagenbewegungsdaten!$B:$B,A2478,Anlagenbewegungsdaten!D:D)),3)</f>
        <v>0</v>
      </c>
      <c r="J2478" s="333" t="s">
        <v>5179</v>
      </c>
      <c r="K2478" s="333" t="s">
        <v>5193</v>
      </c>
      <c r="L2478" s="510">
        <v>24.54</v>
      </c>
      <c r="M2478" s="330">
        <f>ROUND(SUMIF(Anlagenbewegungsdaten_AV!B:B,A2478,Anlagenbewegungsdaten_AV!C:C),3)</f>
        <v>0</v>
      </c>
      <c r="N2478" s="328">
        <f>IF(ISBLANK(L2478),ROUND(SUMIF(Anlagenbewegungsdaten_AV!B:B,A2478,Anlagenbewegungsdaten_AV!D:D),2),ROUND(M2478*L2478%,2))</f>
        <v>0</v>
      </c>
      <c r="O2478" s="328">
        <f>ROUND(N2478-SUMIF(Anlagenbewegungsdaten_AV!B:B,A2478,Anlagenbewegungsdaten_AV!D:D),3)</f>
        <v>0</v>
      </c>
    </row>
    <row r="2479" spans="1:15" ht="15" customHeight="1" x14ac:dyDescent="0.25">
      <c r="A2479" s="261" t="s">
        <v>2979</v>
      </c>
      <c r="B2479" s="172" t="s">
        <v>2108</v>
      </c>
      <c r="C2479" s="172" t="s">
        <v>4047</v>
      </c>
      <c r="D2479" s="172" t="s">
        <v>2731</v>
      </c>
      <c r="E2479" s="172" t="s">
        <v>2576</v>
      </c>
      <c r="F2479" s="287">
        <v>30.64</v>
      </c>
      <c r="G2479" s="331">
        <f>ROUND(SUMIF(Anlagenbewegungsdaten!B:B,A2479,Anlagenbewegungsdaten!C:C),3)</f>
        <v>0</v>
      </c>
      <c r="H2479" s="332">
        <f>IF(ISBLANK(F2479),ROUND(SUMIF(Anlagenbewegungsdaten!B:B,A2479,Anlagenbewegungsdaten!D:D),2),ROUND(G2479*F2479%,2))</f>
        <v>0</v>
      </c>
      <c r="I2479" s="332">
        <f>ROUND((H2479-SUMIF(Anlagenbewegungsdaten!$B:$B,A2479,Anlagenbewegungsdaten!D:D)),3)</f>
        <v>0</v>
      </c>
      <c r="J2479" s="333" t="s">
        <v>5179</v>
      </c>
      <c r="K2479" s="333" t="s">
        <v>5193</v>
      </c>
      <c r="L2479" s="510">
        <v>24.51</v>
      </c>
      <c r="M2479" s="330">
        <f>ROUND(SUMIF(Anlagenbewegungsdaten_AV!B:B,A2479,Anlagenbewegungsdaten_AV!C:C),3)</f>
        <v>0</v>
      </c>
      <c r="N2479" s="328">
        <f>IF(ISBLANK(L2479),ROUND(SUMIF(Anlagenbewegungsdaten_AV!B:B,A2479,Anlagenbewegungsdaten_AV!D:D),2),ROUND(M2479*L2479%,2))</f>
        <v>0</v>
      </c>
      <c r="O2479" s="328">
        <f>ROUND(N2479-SUMIF(Anlagenbewegungsdaten_AV!B:B,A2479,Anlagenbewegungsdaten_AV!D:D),3)</f>
        <v>0</v>
      </c>
    </row>
    <row r="2480" spans="1:15" ht="15" customHeight="1" x14ac:dyDescent="0.25">
      <c r="A2480" s="261" t="s">
        <v>3723</v>
      </c>
      <c r="B2480" s="172" t="s">
        <v>2108</v>
      </c>
      <c r="C2480" s="172" t="s">
        <v>4047</v>
      </c>
      <c r="D2480" s="172" t="s">
        <v>3475</v>
      </c>
      <c r="E2480" s="172" t="s">
        <v>3320</v>
      </c>
      <c r="F2480" s="287">
        <v>30.61</v>
      </c>
      <c r="G2480" s="331">
        <f>ROUND(SUMIF(Anlagenbewegungsdaten!B:B,A2480,Anlagenbewegungsdaten!C:C),3)</f>
        <v>0</v>
      </c>
      <c r="H2480" s="332">
        <f>IF(ISBLANK(F2480),ROUND(SUMIF(Anlagenbewegungsdaten!B:B,A2480,Anlagenbewegungsdaten!D:D),2),ROUND(G2480*F2480%,2))</f>
        <v>0</v>
      </c>
      <c r="I2480" s="332">
        <f>ROUND((H2480-SUMIF(Anlagenbewegungsdaten!$B:$B,A2480,Anlagenbewegungsdaten!D:D)),3)</f>
        <v>0</v>
      </c>
      <c r="J2480" s="333" t="s">
        <v>5179</v>
      </c>
      <c r="K2480" s="333" t="s">
        <v>5193</v>
      </c>
      <c r="L2480" s="510">
        <v>24.49</v>
      </c>
      <c r="M2480" s="330">
        <f>ROUND(SUMIF(Anlagenbewegungsdaten_AV!B:B,A2480,Anlagenbewegungsdaten_AV!C:C),3)</f>
        <v>0</v>
      </c>
      <c r="N2480" s="328">
        <f>IF(ISBLANK(L2480),ROUND(SUMIF(Anlagenbewegungsdaten_AV!B:B,A2480,Anlagenbewegungsdaten_AV!D:D),2),ROUND(M2480*L2480%,2))</f>
        <v>0</v>
      </c>
      <c r="O2480" s="328">
        <f>ROUND(N2480-SUMIF(Anlagenbewegungsdaten_AV!B:B,A2480,Anlagenbewegungsdaten_AV!D:D),3)</f>
        <v>0</v>
      </c>
    </row>
    <row r="2481" spans="1:15" ht="15" customHeight="1" x14ac:dyDescent="0.25">
      <c r="A2481" s="273" t="s">
        <v>4499</v>
      </c>
      <c r="B2481" s="191" t="s">
        <v>2108</v>
      </c>
      <c r="C2481" s="191" t="s">
        <v>4047</v>
      </c>
      <c r="D2481" s="191" t="s">
        <v>4249</v>
      </c>
      <c r="E2481" s="191" t="s">
        <v>4093</v>
      </c>
      <c r="F2481" s="288">
        <v>30.58</v>
      </c>
      <c r="G2481" s="331">
        <f>ROUND(SUMIF(Anlagenbewegungsdaten!B:B,A2481,Anlagenbewegungsdaten!C:C),3)</f>
        <v>0</v>
      </c>
      <c r="H2481" s="332">
        <f>IF(ISBLANK(F2481),ROUND(SUMIF(Anlagenbewegungsdaten!B:B,A2481,Anlagenbewegungsdaten!D:D),2),ROUND(G2481*F2481%,2))</f>
        <v>0</v>
      </c>
      <c r="I2481" s="332">
        <f>ROUND((H2481-SUMIF(Anlagenbewegungsdaten!$B:$B,A2481,Anlagenbewegungsdaten!D:D)),3)</f>
        <v>0</v>
      </c>
      <c r="J2481" s="333" t="s">
        <v>5179</v>
      </c>
      <c r="K2481" s="333" t="s">
        <v>5193</v>
      </c>
      <c r="L2481" s="510">
        <v>24.46</v>
      </c>
      <c r="M2481" s="330">
        <f>ROUND(SUMIF(Anlagenbewegungsdaten_AV!B:B,A2481,Anlagenbewegungsdaten_AV!C:C),3)</f>
        <v>0</v>
      </c>
      <c r="N2481" s="328">
        <f>IF(ISBLANK(L2481),ROUND(SUMIF(Anlagenbewegungsdaten_AV!B:B,A2481,Anlagenbewegungsdaten_AV!D:D),2),ROUND(M2481*L2481%,2))</f>
        <v>0</v>
      </c>
      <c r="O2481" s="328">
        <f>ROUND(N2481-SUMIF(Anlagenbewegungsdaten_AV!B:B,A2481,Anlagenbewegungsdaten_AV!D:D),3)</f>
        <v>0</v>
      </c>
    </row>
    <row r="2482" spans="1:15" ht="15" customHeight="1" x14ac:dyDescent="0.25">
      <c r="A2482" s="260" t="s">
        <v>978</v>
      </c>
      <c r="B2482" s="165" t="s">
        <v>2108</v>
      </c>
      <c r="C2482" s="166" t="s">
        <v>4047</v>
      </c>
      <c r="D2482" s="165" t="s">
        <v>2498</v>
      </c>
      <c r="E2482" s="165" t="s">
        <v>2483</v>
      </c>
      <c r="F2482" s="180">
        <v>9.32</v>
      </c>
      <c r="G2482" s="331">
        <f>ROUND(SUMIF(Anlagenbewegungsdaten!B:B,A2482,Anlagenbewegungsdaten!C:C),3)</f>
        <v>0</v>
      </c>
      <c r="H2482" s="332">
        <f>IF(ISBLANK(F2482),ROUND(SUMIF(Anlagenbewegungsdaten!B:B,A2482,Anlagenbewegungsdaten!D:D),2),ROUND(G2482*F2482%,2))</f>
        <v>0</v>
      </c>
      <c r="I2482" s="332">
        <f>ROUND((H2482-SUMIF(Anlagenbewegungsdaten!$B:$B,A2482,Anlagenbewegungsdaten!D:D)),3)</f>
        <v>0</v>
      </c>
      <c r="J2482" s="333" t="s">
        <v>5179</v>
      </c>
      <c r="K2482" s="333" t="s">
        <v>5193</v>
      </c>
      <c r="L2482" s="510">
        <v>7.46</v>
      </c>
      <c r="M2482" s="330">
        <f>ROUND(SUMIF(Anlagenbewegungsdaten_AV!B:B,A2482,Anlagenbewegungsdaten_AV!C:C),3)</f>
        <v>0</v>
      </c>
      <c r="N2482" s="328">
        <f>IF(ISBLANK(L2482),ROUND(SUMIF(Anlagenbewegungsdaten_AV!B:B,A2482,Anlagenbewegungsdaten_AV!D:D),2),ROUND(M2482*L2482%,2))</f>
        <v>0</v>
      </c>
      <c r="O2482" s="328">
        <f>ROUND(N2482-SUMIF(Anlagenbewegungsdaten_AV!B:B,A2482,Anlagenbewegungsdaten_AV!D:D),3)</f>
        <v>0</v>
      </c>
    </row>
    <row r="2483" spans="1:15" ht="15" customHeight="1" x14ac:dyDescent="0.25">
      <c r="A2483" s="260" t="s">
        <v>979</v>
      </c>
      <c r="B2483" s="165" t="s">
        <v>2108</v>
      </c>
      <c r="C2483" s="166" t="s">
        <v>4047</v>
      </c>
      <c r="D2483" s="165" t="s">
        <v>2500</v>
      </c>
      <c r="E2483" s="165" t="s">
        <v>2486</v>
      </c>
      <c r="F2483" s="180">
        <v>11.32</v>
      </c>
      <c r="G2483" s="331">
        <f>ROUND(SUMIF(Anlagenbewegungsdaten!B:B,A2483,Anlagenbewegungsdaten!C:C),3)</f>
        <v>0</v>
      </c>
      <c r="H2483" s="332">
        <f>IF(ISBLANK(F2483),ROUND(SUMIF(Anlagenbewegungsdaten!B:B,A2483,Anlagenbewegungsdaten!D:D),2),ROUND(G2483*F2483%,2))</f>
        <v>0</v>
      </c>
      <c r="I2483" s="332">
        <f>ROUND((H2483-SUMIF(Anlagenbewegungsdaten!$B:$B,A2483,Anlagenbewegungsdaten!D:D)),3)</f>
        <v>0</v>
      </c>
      <c r="J2483" s="333" t="s">
        <v>5179</v>
      </c>
      <c r="K2483" s="333" t="s">
        <v>5193</v>
      </c>
      <c r="L2483" s="510">
        <v>9.06</v>
      </c>
      <c r="M2483" s="330">
        <f>ROUND(SUMIF(Anlagenbewegungsdaten_AV!B:B,A2483,Anlagenbewegungsdaten_AV!C:C),3)</f>
        <v>0</v>
      </c>
      <c r="N2483" s="328">
        <f>IF(ISBLANK(L2483),ROUND(SUMIF(Anlagenbewegungsdaten_AV!B:B,A2483,Anlagenbewegungsdaten_AV!D:D),2),ROUND(M2483*L2483%,2))</f>
        <v>0</v>
      </c>
      <c r="O2483" s="328">
        <f>ROUND(N2483-SUMIF(Anlagenbewegungsdaten_AV!B:B,A2483,Anlagenbewegungsdaten_AV!D:D),3)</f>
        <v>0</v>
      </c>
    </row>
    <row r="2484" spans="1:15" ht="15" customHeight="1" x14ac:dyDescent="0.25">
      <c r="A2484" s="261" t="s">
        <v>2246</v>
      </c>
      <c r="B2484" s="171" t="s">
        <v>2108</v>
      </c>
      <c r="C2484" s="172" t="s">
        <v>4047</v>
      </c>
      <c r="D2484" s="172" t="s">
        <v>1985</v>
      </c>
      <c r="E2484" s="172" t="s">
        <v>1560</v>
      </c>
      <c r="F2484" s="287">
        <v>12.32</v>
      </c>
      <c r="G2484" s="331">
        <f>ROUND(SUMIF(Anlagenbewegungsdaten!B:B,A2484,Anlagenbewegungsdaten!C:C),3)</f>
        <v>0</v>
      </c>
      <c r="H2484" s="332">
        <f>IF(ISBLANK(F2484),ROUND(SUMIF(Anlagenbewegungsdaten!B:B,A2484,Anlagenbewegungsdaten!D:D),2),ROUND(G2484*F2484%,2))</f>
        <v>0</v>
      </c>
      <c r="I2484" s="332">
        <f>ROUND((H2484-SUMIF(Anlagenbewegungsdaten!$B:$B,A2484,Anlagenbewegungsdaten!D:D)),3)</f>
        <v>0</v>
      </c>
      <c r="J2484" s="333" t="s">
        <v>5179</v>
      </c>
      <c r="K2484" s="333" t="s">
        <v>5193</v>
      </c>
      <c r="L2484" s="510">
        <v>9.86</v>
      </c>
      <c r="M2484" s="330">
        <f>ROUND(SUMIF(Anlagenbewegungsdaten_AV!B:B,A2484,Anlagenbewegungsdaten_AV!C:C),3)</f>
        <v>0</v>
      </c>
      <c r="N2484" s="328">
        <f>IF(ISBLANK(L2484),ROUND(SUMIF(Anlagenbewegungsdaten_AV!B:B,A2484,Anlagenbewegungsdaten_AV!D:D),2),ROUND(M2484*L2484%,2))</f>
        <v>0</v>
      </c>
      <c r="O2484" s="328">
        <f>ROUND(N2484-SUMIF(Anlagenbewegungsdaten_AV!B:B,A2484,Anlagenbewegungsdaten_AV!D:D),3)</f>
        <v>0</v>
      </c>
    </row>
    <row r="2485" spans="1:15" ht="15" customHeight="1" x14ac:dyDescent="0.25">
      <c r="A2485" s="261" t="s">
        <v>2247</v>
      </c>
      <c r="B2485" s="171" t="s">
        <v>2108</v>
      </c>
      <c r="C2485" s="171" t="s">
        <v>4047</v>
      </c>
      <c r="D2485" s="172" t="s">
        <v>1987</v>
      </c>
      <c r="E2485" s="171" t="s">
        <v>1563</v>
      </c>
      <c r="F2485" s="287">
        <v>12.32</v>
      </c>
      <c r="G2485" s="331">
        <f>ROUND(SUMIF(Anlagenbewegungsdaten!B:B,A2485,Anlagenbewegungsdaten!C:C),3)</f>
        <v>0</v>
      </c>
      <c r="H2485" s="332">
        <f>IF(ISBLANK(F2485),ROUND(SUMIF(Anlagenbewegungsdaten!B:B,A2485,Anlagenbewegungsdaten!D:D),2),ROUND(G2485*F2485%,2))</f>
        <v>0</v>
      </c>
      <c r="I2485" s="332">
        <f>ROUND((H2485-SUMIF(Anlagenbewegungsdaten!$B:$B,A2485,Anlagenbewegungsdaten!D:D)),3)</f>
        <v>0</v>
      </c>
      <c r="J2485" s="333" t="s">
        <v>5179</v>
      </c>
      <c r="K2485" s="333" t="s">
        <v>5193</v>
      </c>
      <c r="L2485" s="510">
        <v>9.86</v>
      </c>
      <c r="M2485" s="330">
        <f>ROUND(SUMIF(Anlagenbewegungsdaten_AV!B:B,A2485,Anlagenbewegungsdaten_AV!C:C),3)</f>
        <v>0</v>
      </c>
      <c r="N2485" s="328">
        <f>IF(ISBLANK(L2485),ROUND(SUMIF(Anlagenbewegungsdaten_AV!B:B,A2485,Anlagenbewegungsdaten_AV!D:D),2),ROUND(M2485*L2485%,2))</f>
        <v>0</v>
      </c>
      <c r="O2485" s="328">
        <f>ROUND(N2485-SUMIF(Anlagenbewegungsdaten_AV!B:B,A2485,Anlagenbewegungsdaten_AV!D:D),3)</f>
        <v>0</v>
      </c>
    </row>
    <row r="2486" spans="1:15" ht="15" customHeight="1" x14ac:dyDescent="0.25">
      <c r="A2486" s="261" t="s">
        <v>2980</v>
      </c>
      <c r="B2486" s="171" t="s">
        <v>2108</v>
      </c>
      <c r="C2486" s="171" t="s">
        <v>4047</v>
      </c>
      <c r="D2486" s="172" t="s">
        <v>2733</v>
      </c>
      <c r="E2486" s="172" t="s">
        <v>2576</v>
      </c>
      <c r="F2486" s="287">
        <v>12.290000000000001</v>
      </c>
      <c r="G2486" s="331">
        <f>ROUND(SUMIF(Anlagenbewegungsdaten!B:B,A2486,Anlagenbewegungsdaten!C:C),3)</f>
        <v>0</v>
      </c>
      <c r="H2486" s="332">
        <f>IF(ISBLANK(F2486),ROUND(SUMIF(Anlagenbewegungsdaten!B:B,A2486,Anlagenbewegungsdaten!D:D),2),ROUND(G2486*F2486%,2))</f>
        <v>0</v>
      </c>
      <c r="I2486" s="332">
        <f>ROUND((H2486-SUMIF(Anlagenbewegungsdaten!$B:$B,A2486,Anlagenbewegungsdaten!D:D)),3)</f>
        <v>0</v>
      </c>
      <c r="J2486" s="333" t="s">
        <v>5179</v>
      </c>
      <c r="K2486" s="333" t="s">
        <v>5193</v>
      </c>
      <c r="L2486" s="510">
        <v>9.83</v>
      </c>
      <c r="M2486" s="330">
        <f>ROUND(SUMIF(Anlagenbewegungsdaten_AV!B:B,A2486,Anlagenbewegungsdaten_AV!C:C),3)</f>
        <v>0</v>
      </c>
      <c r="N2486" s="328">
        <f>IF(ISBLANK(L2486),ROUND(SUMIF(Anlagenbewegungsdaten_AV!B:B,A2486,Anlagenbewegungsdaten_AV!D:D),2),ROUND(M2486*L2486%,2))</f>
        <v>0</v>
      </c>
      <c r="O2486" s="328">
        <f>ROUND(N2486-SUMIF(Anlagenbewegungsdaten_AV!B:B,A2486,Anlagenbewegungsdaten_AV!D:D),3)</f>
        <v>0</v>
      </c>
    </row>
    <row r="2487" spans="1:15" ht="15" customHeight="1" x14ac:dyDescent="0.25">
      <c r="A2487" s="261" t="s">
        <v>3724</v>
      </c>
      <c r="B2487" s="171" t="s">
        <v>2108</v>
      </c>
      <c r="C2487" s="171" t="s">
        <v>4047</v>
      </c>
      <c r="D2487" s="172" t="s">
        <v>3477</v>
      </c>
      <c r="E2487" s="172" t="s">
        <v>3320</v>
      </c>
      <c r="F2487" s="287">
        <v>12.26</v>
      </c>
      <c r="G2487" s="331">
        <f>ROUND(SUMIF(Anlagenbewegungsdaten!B:B,A2487,Anlagenbewegungsdaten!C:C),3)</f>
        <v>0</v>
      </c>
      <c r="H2487" s="332">
        <f>IF(ISBLANK(F2487),ROUND(SUMIF(Anlagenbewegungsdaten!B:B,A2487,Anlagenbewegungsdaten!D:D),2),ROUND(G2487*F2487%,2))</f>
        <v>0</v>
      </c>
      <c r="I2487" s="332">
        <f>ROUND((H2487-SUMIF(Anlagenbewegungsdaten!$B:$B,A2487,Anlagenbewegungsdaten!D:D)),3)</f>
        <v>0</v>
      </c>
      <c r="J2487" s="333" t="s">
        <v>5179</v>
      </c>
      <c r="K2487" s="333" t="s">
        <v>5193</v>
      </c>
      <c r="L2487" s="510">
        <v>9.81</v>
      </c>
      <c r="M2487" s="330">
        <f>ROUND(SUMIF(Anlagenbewegungsdaten_AV!B:B,A2487,Anlagenbewegungsdaten_AV!C:C),3)</f>
        <v>0</v>
      </c>
      <c r="N2487" s="328">
        <f>IF(ISBLANK(L2487),ROUND(SUMIF(Anlagenbewegungsdaten_AV!B:B,A2487,Anlagenbewegungsdaten_AV!D:D),2),ROUND(M2487*L2487%,2))</f>
        <v>0</v>
      </c>
      <c r="O2487" s="328">
        <f>ROUND(N2487-SUMIF(Anlagenbewegungsdaten_AV!B:B,A2487,Anlagenbewegungsdaten_AV!D:D),3)</f>
        <v>0</v>
      </c>
    </row>
    <row r="2488" spans="1:15" ht="15" customHeight="1" x14ac:dyDescent="0.25">
      <c r="A2488" s="273" t="s">
        <v>4500</v>
      </c>
      <c r="B2488" s="192" t="s">
        <v>2108</v>
      </c>
      <c r="C2488" s="192" t="s">
        <v>4047</v>
      </c>
      <c r="D2488" s="191" t="s">
        <v>4251</v>
      </c>
      <c r="E2488" s="191" t="s">
        <v>4093</v>
      </c>
      <c r="F2488" s="288">
        <v>12.23</v>
      </c>
      <c r="G2488" s="331">
        <f>ROUND(SUMIF(Anlagenbewegungsdaten!B:B,A2488,Anlagenbewegungsdaten!C:C),3)</f>
        <v>0</v>
      </c>
      <c r="H2488" s="332">
        <f>IF(ISBLANK(F2488),ROUND(SUMIF(Anlagenbewegungsdaten!B:B,A2488,Anlagenbewegungsdaten!D:D),2),ROUND(G2488*F2488%,2))</f>
        <v>0</v>
      </c>
      <c r="I2488" s="332">
        <f>ROUND((H2488-SUMIF(Anlagenbewegungsdaten!$B:$B,A2488,Anlagenbewegungsdaten!D:D)),3)</f>
        <v>0</v>
      </c>
      <c r="J2488" s="333" t="s">
        <v>5179</v>
      </c>
      <c r="K2488" s="333" t="s">
        <v>5193</v>
      </c>
      <c r="L2488" s="510">
        <v>9.7799999999999994</v>
      </c>
      <c r="M2488" s="330">
        <f>ROUND(SUMIF(Anlagenbewegungsdaten_AV!B:B,A2488,Anlagenbewegungsdaten_AV!C:C),3)</f>
        <v>0</v>
      </c>
      <c r="N2488" s="328">
        <f>IF(ISBLANK(L2488),ROUND(SUMIF(Anlagenbewegungsdaten_AV!B:B,A2488,Anlagenbewegungsdaten_AV!D:D),2),ROUND(M2488*L2488%,2))</f>
        <v>0</v>
      </c>
      <c r="O2488" s="328">
        <f>ROUND(N2488-SUMIF(Anlagenbewegungsdaten_AV!B:B,A2488,Anlagenbewegungsdaten_AV!D:D),3)</f>
        <v>0</v>
      </c>
    </row>
    <row r="2489" spans="1:15" ht="15" customHeight="1" x14ac:dyDescent="0.25">
      <c r="A2489" s="261" t="s">
        <v>2248</v>
      </c>
      <c r="B2489" s="171" t="s">
        <v>2108</v>
      </c>
      <c r="C2489" s="171" t="s">
        <v>4047</v>
      </c>
      <c r="D2489" s="172" t="s">
        <v>1989</v>
      </c>
      <c r="E2489" s="171" t="s">
        <v>2483</v>
      </c>
      <c r="F2489" s="287">
        <v>10.32</v>
      </c>
      <c r="G2489" s="331">
        <f>ROUND(SUMIF(Anlagenbewegungsdaten!B:B,A2489,Anlagenbewegungsdaten!C:C),3)</f>
        <v>0</v>
      </c>
      <c r="H2489" s="332">
        <f>IF(ISBLANK(F2489),ROUND(SUMIF(Anlagenbewegungsdaten!B:B,A2489,Anlagenbewegungsdaten!D:D),2),ROUND(G2489*F2489%,2))</f>
        <v>0</v>
      </c>
      <c r="I2489" s="332">
        <f>ROUND((H2489-SUMIF(Anlagenbewegungsdaten!$B:$B,A2489,Anlagenbewegungsdaten!D:D)),3)</f>
        <v>0</v>
      </c>
      <c r="J2489" s="333" t="s">
        <v>5179</v>
      </c>
      <c r="K2489" s="333" t="s">
        <v>5193</v>
      </c>
      <c r="L2489" s="510">
        <v>8.26</v>
      </c>
      <c r="M2489" s="330">
        <f>ROUND(SUMIF(Anlagenbewegungsdaten_AV!B:B,A2489,Anlagenbewegungsdaten_AV!C:C),3)</f>
        <v>0</v>
      </c>
      <c r="N2489" s="328">
        <f>IF(ISBLANK(L2489),ROUND(SUMIF(Anlagenbewegungsdaten_AV!B:B,A2489,Anlagenbewegungsdaten_AV!D:D),2),ROUND(M2489*L2489%,2))</f>
        <v>0</v>
      </c>
      <c r="O2489" s="328">
        <f>ROUND(N2489-SUMIF(Anlagenbewegungsdaten_AV!B:B,A2489,Anlagenbewegungsdaten_AV!D:D),3)</f>
        <v>0</v>
      </c>
    </row>
    <row r="2490" spans="1:15" ht="15" customHeight="1" x14ac:dyDescent="0.25">
      <c r="A2490" s="261" t="s">
        <v>2249</v>
      </c>
      <c r="B2490" s="171" t="s">
        <v>2108</v>
      </c>
      <c r="C2490" s="171" t="s">
        <v>4047</v>
      </c>
      <c r="D2490" s="172" t="s">
        <v>1991</v>
      </c>
      <c r="E2490" s="171" t="s">
        <v>2486</v>
      </c>
      <c r="F2490" s="287">
        <v>12.32</v>
      </c>
      <c r="G2490" s="331">
        <f>ROUND(SUMIF(Anlagenbewegungsdaten!B:B,A2490,Anlagenbewegungsdaten!C:C),3)</f>
        <v>0</v>
      </c>
      <c r="H2490" s="332">
        <f>IF(ISBLANK(F2490),ROUND(SUMIF(Anlagenbewegungsdaten!B:B,A2490,Anlagenbewegungsdaten!D:D),2),ROUND(G2490*F2490%,2))</f>
        <v>0</v>
      </c>
      <c r="I2490" s="332">
        <f>ROUND((H2490-SUMIF(Anlagenbewegungsdaten!$B:$B,A2490,Anlagenbewegungsdaten!D:D)),3)</f>
        <v>0</v>
      </c>
      <c r="J2490" s="333" t="s">
        <v>5179</v>
      </c>
      <c r="K2490" s="333" t="s">
        <v>5193</v>
      </c>
      <c r="L2490" s="510">
        <v>9.86</v>
      </c>
      <c r="M2490" s="330">
        <f>ROUND(SUMIF(Anlagenbewegungsdaten_AV!B:B,A2490,Anlagenbewegungsdaten_AV!C:C),3)</f>
        <v>0</v>
      </c>
      <c r="N2490" s="328">
        <f>IF(ISBLANK(L2490),ROUND(SUMIF(Anlagenbewegungsdaten_AV!B:B,A2490,Anlagenbewegungsdaten_AV!D:D),2),ROUND(M2490*L2490%,2))</f>
        <v>0</v>
      </c>
      <c r="O2490" s="328">
        <f>ROUND(N2490-SUMIF(Anlagenbewegungsdaten_AV!B:B,A2490,Anlagenbewegungsdaten_AV!D:D),3)</f>
        <v>0</v>
      </c>
    </row>
    <row r="2491" spans="1:15" ht="15" customHeight="1" x14ac:dyDescent="0.25">
      <c r="A2491" s="261" t="s">
        <v>2250</v>
      </c>
      <c r="B2491" s="171" t="s">
        <v>2108</v>
      </c>
      <c r="C2491" s="172" t="s">
        <v>4047</v>
      </c>
      <c r="D2491" s="172" t="s">
        <v>1993</v>
      </c>
      <c r="E2491" s="172" t="s">
        <v>1560</v>
      </c>
      <c r="F2491" s="287">
        <v>13.32</v>
      </c>
      <c r="G2491" s="331">
        <f>ROUND(SUMIF(Anlagenbewegungsdaten!B:B,A2491,Anlagenbewegungsdaten!C:C),3)</f>
        <v>0</v>
      </c>
      <c r="H2491" s="332">
        <f>IF(ISBLANK(F2491),ROUND(SUMIF(Anlagenbewegungsdaten!B:B,A2491,Anlagenbewegungsdaten!D:D),2),ROUND(G2491*F2491%,2))</f>
        <v>0</v>
      </c>
      <c r="I2491" s="332">
        <f>ROUND((H2491-SUMIF(Anlagenbewegungsdaten!$B:$B,A2491,Anlagenbewegungsdaten!D:D)),3)</f>
        <v>0</v>
      </c>
      <c r="J2491" s="333" t="s">
        <v>5179</v>
      </c>
      <c r="K2491" s="333" t="s">
        <v>5193</v>
      </c>
      <c r="L2491" s="510">
        <v>10.66</v>
      </c>
      <c r="M2491" s="330">
        <f>ROUND(SUMIF(Anlagenbewegungsdaten_AV!B:B,A2491,Anlagenbewegungsdaten_AV!C:C),3)</f>
        <v>0</v>
      </c>
      <c r="N2491" s="328">
        <f>IF(ISBLANK(L2491),ROUND(SUMIF(Anlagenbewegungsdaten_AV!B:B,A2491,Anlagenbewegungsdaten_AV!D:D),2),ROUND(M2491*L2491%,2))</f>
        <v>0</v>
      </c>
      <c r="O2491" s="328">
        <f>ROUND(N2491-SUMIF(Anlagenbewegungsdaten_AV!B:B,A2491,Anlagenbewegungsdaten_AV!D:D),3)</f>
        <v>0</v>
      </c>
    </row>
    <row r="2492" spans="1:15" ht="15" customHeight="1" x14ac:dyDescent="0.25">
      <c r="A2492" s="261" t="s">
        <v>2251</v>
      </c>
      <c r="B2492" s="171" t="s">
        <v>2108</v>
      </c>
      <c r="C2492" s="171" t="s">
        <v>4047</v>
      </c>
      <c r="D2492" s="172" t="s">
        <v>1995</v>
      </c>
      <c r="E2492" s="171" t="s">
        <v>1563</v>
      </c>
      <c r="F2492" s="287">
        <v>13.32</v>
      </c>
      <c r="G2492" s="331">
        <f>ROUND(SUMIF(Anlagenbewegungsdaten!B:B,A2492,Anlagenbewegungsdaten!C:C),3)</f>
        <v>0</v>
      </c>
      <c r="H2492" s="332">
        <f>IF(ISBLANK(F2492),ROUND(SUMIF(Anlagenbewegungsdaten!B:B,A2492,Anlagenbewegungsdaten!D:D),2),ROUND(G2492*F2492%,2))</f>
        <v>0</v>
      </c>
      <c r="I2492" s="332">
        <f>ROUND((H2492-SUMIF(Anlagenbewegungsdaten!$B:$B,A2492,Anlagenbewegungsdaten!D:D)),3)</f>
        <v>0</v>
      </c>
      <c r="J2492" s="333" t="s">
        <v>5179</v>
      </c>
      <c r="K2492" s="333" t="s">
        <v>5193</v>
      </c>
      <c r="L2492" s="510">
        <v>10.66</v>
      </c>
      <c r="M2492" s="330">
        <f>ROUND(SUMIF(Anlagenbewegungsdaten_AV!B:B,A2492,Anlagenbewegungsdaten_AV!C:C),3)</f>
        <v>0</v>
      </c>
      <c r="N2492" s="328">
        <f>IF(ISBLANK(L2492),ROUND(SUMIF(Anlagenbewegungsdaten_AV!B:B,A2492,Anlagenbewegungsdaten_AV!D:D),2),ROUND(M2492*L2492%,2))</f>
        <v>0</v>
      </c>
      <c r="O2492" s="328">
        <f>ROUND(N2492-SUMIF(Anlagenbewegungsdaten_AV!B:B,A2492,Anlagenbewegungsdaten_AV!D:D),3)</f>
        <v>0</v>
      </c>
    </row>
    <row r="2493" spans="1:15" ht="15" customHeight="1" x14ac:dyDescent="0.25">
      <c r="A2493" s="261" t="s">
        <v>2981</v>
      </c>
      <c r="B2493" s="171" t="s">
        <v>2108</v>
      </c>
      <c r="C2493" s="171" t="s">
        <v>4047</v>
      </c>
      <c r="D2493" s="172" t="s">
        <v>2735</v>
      </c>
      <c r="E2493" s="172" t="s">
        <v>2576</v>
      </c>
      <c r="F2493" s="287">
        <v>13.290000000000001</v>
      </c>
      <c r="G2493" s="331">
        <f>ROUND(SUMIF(Anlagenbewegungsdaten!B:B,A2493,Anlagenbewegungsdaten!C:C),3)</f>
        <v>0</v>
      </c>
      <c r="H2493" s="332">
        <f>IF(ISBLANK(F2493),ROUND(SUMIF(Anlagenbewegungsdaten!B:B,A2493,Anlagenbewegungsdaten!D:D),2),ROUND(G2493*F2493%,2))</f>
        <v>0</v>
      </c>
      <c r="I2493" s="332">
        <f>ROUND((H2493-SUMIF(Anlagenbewegungsdaten!$B:$B,A2493,Anlagenbewegungsdaten!D:D)),3)</f>
        <v>0</v>
      </c>
      <c r="J2493" s="333" t="s">
        <v>5179</v>
      </c>
      <c r="K2493" s="333" t="s">
        <v>5193</v>
      </c>
      <c r="L2493" s="510">
        <v>10.63</v>
      </c>
      <c r="M2493" s="330">
        <f>ROUND(SUMIF(Anlagenbewegungsdaten_AV!B:B,A2493,Anlagenbewegungsdaten_AV!C:C),3)</f>
        <v>0</v>
      </c>
      <c r="N2493" s="328">
        <f>IF(ISBLANK(L2493),ROUND(SUMIF(Anlagenbewegungsdaten_AV!B:B,A2493,Anlagenbewegungsdaten_AV!D:D),2),ROUND(M2493*L2493%,2))</f>
        <v>0</v>
      </c>
      <c r="O2493" s="328">
        <f>ROUND(N2493-SUMIF(Anlagenbewegungsdaten_AV!B:B,A2493,Anlagenbewegungsdaten_AV!D:D),3)</f>
        <v>0</v>
      </c>
    </row>
    <row r="2494" spans="1:15" ht="15" customHeight="1" x14ac:dyDescent="0.25">
      <c r="A2494" s="261" t="s">
        <v>3725</v>
      </c>
      <c r="B2494" s="171" t="s">
        <v>2108</v>
      </c>
      <c r="C2494" s="171" t="s">
        <v>4047</v>
      </c>
      <c r="D2494" s="172" t="s">
        <v>3479</v>
      </c>
      <c r="E2494" s="172" t="s">
        <v>3320</v>
      </c>
      <c r="F2494" s="287">
        <v>13.26</v>
      </c>
      <c r="G2494" s="331">
        <f>ROUND(SUMIF(Anlagenbewegungsdaten!B:B,A2494,Anlagenbewegungsdaten!C:C),3)</f>
        <v>0</v>
      </c>
      <c r="H2494" s="332">
        <f>IF(ISBLANK(F2494),ROUND(SUMIF(Anlagenbewegungsdaten!B:B,A2494,Anlagenbewegungsdaten!D:D),2),ROUND(G2494*F2494%,2))</f>
        <v>0</v>
      </c>
      <c r="I2494" s="332">
        <f>ROUND((H2494-SUMIF(Anlagenbewegungsdaten!$B:$B,A2494,Anlagenbewegungsdaten!D:D)),3)</f>
        <v>0</v>
      </c>
      <c r="J2494" s="333" t="s">
        <v>5179</v>
      </c>
      <c r="K2494" s="333" t="s">
        <v>5193</v>
      </c>
      <c r="L2494" s="510">
        <v>10.61</v>
      </c>
      <c r="M2494" s="330">
        <f>ROUND(SUMIF(Anlagenbewegungsdaten_AV!B:B,A2494,Anlagenbewegungsdaten_AV!C:C),3)</f>
        <v>0</v>
      </c>
      <c r="N2494" s="328">
        <f>IF(ISBLANK(L2494),ROUND(SUMIF(Anlagenbewegungsdaten_AV!B:B,A2494,Anlagenbewegungsdaten_AV!D:D),2),ROUND(M2494*L2494%,2))</f>
        <v>0</v>
      </c>
      <c r="O2494" s="328">
        <f>ROUND(N2494-SUMIF(Anlagenbewegungsdaten_AV!B:B,A2494,Anlagenbewegungsdaten_AV!D:D),3)</f>
        <v>0</v>
      </c>
    </row>
    <row r="2495" spans="1:15" ht="15" customHeight="1" x14ac:dyDescent="0.25">
      <c r="A2495" s="273" t="s">
        <v>4501</v>
      </c>
      <c r="B2495" s="192" t="s">
        <v>2108</v>
      </c>
      <c r="C2495" s="192" t="s">
        <v>4047</v>
      </c>
      <c r="D2495" s="191" t="s">
        <v>4253</v>
      </c>
      <c r="E2495" s="191" t="s">
        <v>4093</v>
      </c>
      <c r="F2495" s="288">
        <v>13.23</v>
      </c>
      <c r="G2495" s="331">
        <f>ROUND(SUMIF(Anlagenbewegungsdaten!B:B,A2495,Anlagenbewegungsdaten!C:C),3)</f>
        <v>0</v>
      </c>
      <c r="H2495" s="332">
        <f>IF(ISBLANK(F2495),ROUND(SUMIF(Anlagenbewegungsdaten!B:B,A2495,Anlagenbewegungsdaten!D:D),2),ROUND(G2495*F2495%,2))</f>
        <v>0</v>
      </c>
      <c r="I2495" s="332">
        <f>ROUND((H2495-SUMIF(Anlagenbewegungsdaten!$B:$B,A2495,Anlagenbewegungsdaten!D:D)),3)</f>
        <v>0</v>
      </c>
      <c r="J2495" s="333" t="s">
        <v>5179</v>
      </c>
      <c r="K2495" s="333" t="s">
        <v>5193</v>
      </c>
      <c r="L2495" s="510">
        <v>10.58</v>
      </c>
      <c r="M2495" s="330">
        <f>ROUND(SUMIF(Anlagenbewegungsdaten_AV!B:B,A2495,Anlagenbewegungsdaten_AV!C:C),3)</f>
        <v>0</v>
      </c>
      <c r="N2495" s="328">
        <f>IF(ISBLANK(L2495),ROUND(SUMIF(Anlagenbewegungsdaten_AV!B:B,A2495,Anlagenbewegungsdaten_AV!D:D),2),ROUND(M2495*L2495%,2))</f>
        <v>0</v>
      </c>
      <c r="O2495" s="328">
        <f>ROUND(N2495-SUMIF(Anlagenbewegungsdaten_AV!B:B,A2495,Anlagenbewegungsdaten_AV!D:D),3)</f>
        <v>0</v>
      </c>
    </row>
    <row r="2496" spans="1:15" ht="15" customHeight="1" x14ac:dyDescent="0.25">
      <c r="A2496" s="260" t="s">
        <v>980</v>
      </c>
      <c r="B2496" s="165" t="s">
        <v>2108</v>
      </c>
      <c r="C2496" s="166" t="s">
        <v>4047</v>
      </c>
      <c r="D2496" s="165" t="s">
        <v>2502</v>
      </c>
      <c r="E2496" s="165" t="s">
        <v>2483</v>
      </c>
      <c r="F2496" s="180">
        <v>15.32</v>
      </c>
      <c r="G2496" s="331">
        <f>ROUND(SUMIF(Anlagenbewegungsdaten!B:B,A2496,Anlagenbewegungsdaten!C:C),3)</f>
        <v>0</v>
      </c>
      <c r="H2496" s="332">
        <f>IF(ISBLANK(F2496),ROUND(SUMIF(Anlagenbewegungsdaten!B:B,A2496,Anlagenbewegungsdaten!D:D),2),ROUND(G2496*F2496%,2))</f>
        <v>0</v>
      </c>
      <c r="I2496" s="332">
        <f>ROUND((H2496-SUMIF(Anlagenbewegungsdaten!$B:$B,A2496,Anlagenbewegungsdaten!D:D)),3)</f>
        <v>0</v>
      </c>
      <c r="J2496" s="333" t="s">
        <v>5179</v>
      </c>
      <c r="K2496" s="333" t="s">
        <v>5193</v>
      </c>
      <c r="L2496" s="510">
        <v>12.26</v>
      </c>
      <c r="M2496" s="330">
        <f>ROUND(SUMIF(Anlagenbewegungsdaten_AV!B:B,A2496,Anlagenbewegungsdaten_AV!C:C),3)</f>
        <v>0</v>
      </c>
      <c r="N2496" s="328">
        <f>IF(ISBLANK(L2496),ROUND(SUMIF(Anlagenbewegungsdaten_AV!B:B,A2496,Anlagenbewegungsdaten_AV!D:D),2),ROUND(M2496*L2496%,2))</f>
        <v>0</v>
      </c>
      <c r="O2496" s="328">
        <f>ROUND(N2496-SUMIF(Anlagenbewegungsdaten_AV!B:B,A2496,Anlagenbewegungsdaten_AV!D:D),3)</f>
        <v>0</v>
      </c>
    </row>
    <row r="2497" spans="1:15" ht="15" customHeight="1" x14ac:dyDescent="0.25">
      <c r="A2497" s="260" t="s">
        <v>981</v>
      </c>
      <c r="B2497" s="165" t="s">
        <v>2108</v>
      </c>
      <c r="C2497" s="166" t="s">
        <v>4047</v>
      </c>
      <c r="D2497" s="177" t="s">
        <v>680</v>
      </c>
      <c r="E2497" s="165" t="s">
        <v>2486</v>
      </c>
      <c r="F2497" s="180">
        <v>17.32</v>
      </c>
      <c r="G2497" s="331">
        <f>ROUND(SUMIF(Anlagenbewegungsdaten!B:B,A2497,Anlagenbewegungsdaten!C:C),3)</f>
        <v>0</v>
      </c>
      <c r="H2497" s="332">
        <f>IF(ISBLANK(F2497),ROUND(SUMIF(Anlagenbewegungsdaten!B:B,A2497,Anlagenbewegungsdaten!D:D),2),ROUND(G2497*F2497%,2))</f>
        <v>0</v>
      </c>
      <c r="I2497" s="332">
        <f>ROUND((H2497-SUMIF(Anlagenbewegungsdaten!$B:$B,A2497,Anlagenbewegungsdaten!D:D)),3)</f>
        <v>0</v>
      </c>
      <c r="J2497" s="333" t="s">
        <v>5179</v>
      </c>
      <c r="K2497" s="333" t="s">
        <v>5193</v>
      </c>
      <c r="L2497" s="510">
        <v>13.86</v>
      </c>
      <c r="M2497" s="330">
        <f>ROUND(SUMIF(Anlagenbewegungsdaten_AV!B:B,A2497,Anlagenbewegungsdaten_AV!C:C),3)</f>
        <v>0</v>
      </c>
      <c r="N2497" s="328">
        <f>IF(ISBLANK(L2497),ROUND(SUMIF(Anlagenbewegungsdaten_AV!B:B,A2497,Anlagenbewegungsdaten_AV!D:D),2),ROUND(M2497*L2497%,2))</f>
        <v>0</v>
      </c>
      <c r="O2497" s="328">
        <f>ROUND(N2497-SUMIF(Anlagenbewegungsdaten_AV!B:B,A2497,Anlagenbewegungsdaten_AV!D:D),3)</f>
        <v>0</v>
      </c>
    </row>
    <row r="2498" spans="1:15" ht="15" customHeight="1" x14ac:dyDescent="0.25">
      <c r="A2498" s="261" t="s">
        <v>2252</v>
      </c>
      <c r="B2498" s="171" t="s">
        <v>2108</v>
      </c>
      <c r="C2498" s="172" t="s">
        <v>4047</v>
      </c>
      <c r="D2498" s="172" t="s">
        <v>1997</v>
      </c>
      <c r="E2498" s="172" t="s">
        <v>1560</v>
      </c>
      <c r="F2498" s="287">
        <v>18.32</v>
      </c>
      <c r="G2498" s="331">
        <f>ROUND(SUMIF(Anlagenbewegungsdaten!B:B,A2498,Anlagenbewegungsdaten!C:C),3)</f>
        <v>0</v>
      </c>
      <c r="H2498" s="332">
        <f>IF(ISBLANK(F2498),ROUND(SUMIF(Anlagenbewegungsdaten!B:B,A2498,Anlagenbewegungsdaten!D:D),2),ROUND(G2498*F2498%,2))</f>
        <v>0</v>
      </c>
      <c r="I2498" s="332">
        <f>ROUND((H2498-SUMIF(Anlagenbewegungsdaten!$B:$B,A2498,Anlagenbewegungsdaten!D:D)),3)</f>
        <v>0</v>
      </c>
      <c r="J2498" s="333" t="s">
        <v>5179</v>
      </c>
      <c r="K2498" s="333" t="s">
        <v>5193</v>
      </c>
      <c r="L2498" s="510">
        <v>14.66</v>
      </c>
      <c r="M2498" s="330">
        <f>ROUND(SUMIF(Anlagenbewegungsdaten_AV!B:B,A2498,Anlagenbewegungsdaten_AV!C:C),3)</f>
        <v>0</v>
      </c>
      <c r="N2498" s="328">
        <f>IF(ISBLANK(L2498),ROUND(SUMIF(Anlagenbewegungsdaten_AV!B:B,A2498,Anlagenbewegungsdaten_AV!D:D),2),ROUND(M2498*L2498%,2))</f>
        <v>0</v>
      </c>
      <c r="O2498" s="328">
        <f>ROUND(N2498-SUMIF(Anlagenbewegungsdaten_AV!B:B,A2498,Anlagenbewegungsdaten_AV!D:D),3)</f>
        <v>0</v>
      </c>
    </row>
    <row r="2499" spans="1:15" ht="15" customHeight="1" x14ac:dyDescent="0.25">
      <c r="A2499" s="261" t="s">
        <v>2253</v>
      </c>
      <c r="B2499" s="171" t="s">
        <v>2108</v>
      </c>
      <c r="C2499" s="171" t="s">
        <v>4047</v>
      </c>
      <c r="D2499" s="172" t="s">
        <v>1999</v>
      </c>
      <c r="E2499" s="171" t="s">
        <v>1563</v>
      </c>
      <c r="F2499" s="287">
        <v>18.32</v>
      </c>
      <c r="G2499" s="331">
        <f>ROUND(SUMIF(Anlagenbewegungsdaten!B:B,A2499,Anlagenbewegungsdaten!C:C),3)</f>
        <v>0</v>
      </c>
      <c r="H2499" s="332">
        <f>IF(ISBLANK(F2499),ROUND(SUMIF(Anlagenbewegungsdaten!B:B,A2499,Anlagenbewegungsdaten!D:D),2),ROUND(G2499*F2499%,2))</f>
        <v>0</v>
      </c>
      <c r="I2499" s="332">
        <f>ROUND((H2499-SUMIF(Anlagenbewegungsdaten!$B:$B,A2499,Anlagenbewegungsdaten!D:D)),3)</f>
        <v>0</v>
      </c>
      <c r="J2499" s="333" t="s">
        <v>5179</v>
      </c>
      <c r="K2499" s="333" t="s">
        <v>5193</v>
      </c>
      <c r="L2499" s="510">
        <v>14.66</v>
      </c>
      <c r="M2499" s="330">
        <f>ROUND(SUMIF(Anlagenbewegungsdaten_AV!B:B,A2499,Anlagenbewegungsdaten_AV!C:C),3)</f>
        <v>0</v>
      </c>
      <c r="N2499" s="328">
        <f>IF(ISBLANK(L2499),ROUND(SUMIF(Anlagenbewegungsdaten_AV!B:B,A2499,Anlagenbewegungsdaten_AV!D:D),2),ROUND(M2499*L2499%,2))</f>
        <v>0</v>
      </c>
      <c r="O2499" s="328">
        <f>ROUND(N2499-SUMIF(Anlagenbewegungsdaten_AV!B:B,A2499,Anlagenbewegungsdaten_AV!D:D),3)</f>
        <v>0</v>
      </c>
    </row>
    <row r="2500" spans="1:15" ht="15" customHeight="1" x14ac:dyDescent="0.25">
      <c r="A2500" s="261" t="s">
        <v>2982</v>
      </c>
      <c r="B2500" s="171" t="s">
        <v>2108</v>
      </c>
      <c r="C2500" s="171" t="s">
        <v>4047</v>
      </c>
      <c r="D2500" s="172" t="s">
        <v>2737</v>
      </c>
      <c r="E2500" s="172" t="s">
        <v>2576</v>
      </c>
      <c r="F2500" s="287">
        <v>18.29</v>
      </c>
      <c r="G2500" s="331">
        <f>ROUND(SUMIF(Anlagenbewegungsdaten!B:B,A2500,Anlagenbewegungsdaten!C:C),3)</f>
        <v>0</v>
      </c>
      <c r="H2500" s="332">
        <f>IF(ISBLANK(F2500),ROUND(SUMIF(Anlagenbewegungsdaten!B:B,A2500,Anlagenbewegungsdaten!D:D),2),ROUND(G2500*F2500%,2))</f>
        <v>0</v>
      </c>
      <c r="I2500" s="332">
        <f>ROUND((H2500-SUMIF(Anlagenbewegungsdaten!$B:$B,A2500,Anlagenbewegungsdaten!D:D)),3)</f>
        <v>0</v>
      </c>
      <c r="J2500" s="333" t="s">
        <v>5179</v>
      </c>
      <c r="K2500" s="333" t="s">
        <v>5193</v>
      </c>
      <c r="L2500" s="510">
        <v>14.63</v>
      </c>
      <c r="M2500" s="330">
        <f>ROUND(SUMIF(Anlagenbewegungsdaten_AV!B:B,A2500,Anlagenbewegungsdaten_AV!C:C),3)</f>
        <v>0</v>
      </c>
      <c r="N2500" s="328">
        <f>IF(ISBLANK(L2500),ROUND(SUMIF(Anlagenbewegungsdaten_AV!B:B,A2500,Anlagenbewegungsdaten_AV!D:D),2),ROUND(M2500*L2500%,2))</f>
        <v>0</v>
      </c>
      <c r="O2500" s="328">
        <f>ROUND(N2500-SUMIF(Anlagenbewegungsdaten_AV!B:B,A2500,Anlagenbewegungsdaten_AV!D:D),3)</f>
        <v>0</v>
      </c>
    </row>
    <row r="2501" spans="1:15" ht="15" customHeight="1" x14ac:dyDescent="0.25">
      <c r="A2501" s="261" t="s">
        <v>3726</v>
      </c>
      <c r="B2501" s="171" t="s">
        <v>2108</v>
      </c>
      <c r="C2501" s="171" t="s">
        <v>4047</v>
      </c>
      <c r="D2501" s="172" t="s">
        <v>3481</v>
      </c>
      <c r="E2501" s="172" t="s">
        <v>3320</v>
      </c>
      <c r="F2501" s="287">
        <v>18.259999999999998</v>
      </c>
      <c r="G2501" s="331">
        <f>ROUND(SUMIF(Anlagenbewegungsdaten!B:B,A2501,Anlagenbewegungsdaten!C:C),3)</f>
        <v>0</v>
      </c>
      <c r="H2501" s="332">
        <f>IF(ISBLANK(F2501),ROUND(SUMIF(Anlagenbewegungsdaten!B:B,A2501,Anlagenbewegungsdaten!D:D),2),ROUND(G2501*F2501%,2))</f>
        <v>0</v>
      </c>
      <c r="I2501" s="332">
        <f>ROUND((H2501-SUMIF(Anlagenbewegungsdaten!$B:$B,A2501,Anlagenbewegungsdaten!D:D)),3)</f>
        <v>0</v>
      </c>
      <c r="J2501" s="333" t="s">
        <v>5179</v>
      </c>
      <c r="K2501" s="333" t="s">
        <v>5193</v>
      </c>
      <c r="L2501" s="510">
        <v>14.61</v>
      </c>
      <c r="M2501" s="330">
        <f>ROUND(SUMIF(Anlagenbewegungsdaten_AV!B:B,A2501,Anlagenbewegungsdaten_AV!C:C),3)</f>
        <v>0</v>
      </c>
      <c r="N2501" s="328">
        <f>IF(ISBLANK(L2501),ROUND(SUMIF(Anlagenbewegungsdaten_AV!B:B,A2501,Anlagenbewegungsdaten_AV!D:D),2),ROUND(M2501*L2501%,2))</f>
        <v>0</v>
      </c>
      <c r="O2501" s="328">
        <f>ROUND(N2501-SUMIF(Anlagenbewegungsdaten_AV!B:B,A2501,Anlagenbewegungsdaten_AV!D:D),3)</f>
        <v>0</v>
      </c>
    </row>
    <row r="2502" spans="1:15" ht="15" customHeight="1" x14ac:dyDescent="0.25">
      <c r="A2502" s="273" t="s">
        <v>4502</v>
      </c>
      <c r="B2502" s="192" t="s">
        <v>2108</v>
      </c>
      <c r="C2502" s="192" t="s">
        <v>4047</v>
      </c>
      <c r="D2502" s="191" t="s">
        <v>4255</v>
      </c>
      <c r="E2502" s="191" t="s">
        <v>4093</v>
      </c>
      <c r="F2502" s="288">
        <v>18.23</v>
      </c>
      <c r="G2502" s="331">
        <f>ROUND(SUMIF(Anlagenbewegungsdaten!B:B,A2502,Anlagenbewegungsdaten!C:C),3)</f>
        <v>0</v>
      </c>
      <c r="H2502" s="332">
        <f>IF(ISBLANK(F2502),ROUND(SUMIF(Anlagenbewegungsdaten!B:B,A2502,Anlagenbewegungsdaten!D:D),2),ROUND(G2502*F2502%,2))</f>
        <v>0</v>
      </c>
      <c r="I2502" s="332">
        <f>ROUND((H2502-SUMIF(Anlagenbewegungsdaten!$B:$B,A2502,Anlagenbewegungsdaten!D:D)),3)</f>
        <v>0</v>
      </c>
      <c r="J2502" s="333" t="s">
        <v>5179</v>
      </c>
      <c r="K2502" s="333" t="s">
        <v>5193</v>
      </c>
      <c r="L2502" s="510">
        <v>14.58</v>
      </c>
      <c r="M2502" s="330">
        <f>ROUND(SUMIF(Anlagenbewegungsdaten_AV!B:B,A2502,Anlagenbewegungsdaten_AV!C:C),3)</f>
        <v>0</v>
      </c>
      <c r="N2502" s="328">
        <f>IF(ISBLANK(L2502),ROUND(SUMIF(Anlagenbewegungsdaten_AV!B:B,A2502,Anlagenbewegungsdaten_AV!D:D),2),ROUND(M2502*L2502%,2))</f>
        <v>0</v>
      </c>
      <c r="O2502" s="328">
        <f>ROUND(N2502-SUMIF(Anlagenbewegungsdaten_AV!B:B,A2502,Anlagenbewegungsdaten_AV!D:D),3)</f>
        <v>0</v>
      </c>
    </row>
    <row r="2503" spans="1:15" ht="15" customHeight="1" x14ac:dyDescent="0.25">
      <c r="A2503" s="261" t="s">
        <v>2254</v>
      </c>
      <c r="B2503" s="171" t="s">
        <v>2108</v>
      </c>
      <c r="C2503" s="171" t="s">
        <v>4047</v>
      </c>
      <c r="D2503" s="172" t="s">
        <v>2001</v>
      </c>
      <c r="E2503" s="171" t="s">
        <v>2483</v>
      </c>
      <c r="F2503" s="287">
        <v>16.32</v>
      </c>
      <c r="G2503" s="331">
        <f>ROUND(SUMIF(Anlagenbewegungsdaten!B:B,A2503,Anlagenbewegungsdaten!C:C),3)</f>
        <v>0</v>
      </c>
      <c r="H2503" s="332">
        <f>IF(ISBLANK(F2503),ROUND(SUMIF(Anlagenbewegungsdaten!B:B,A2503,Anlagenbewegungsdaten!D:D),2),ROUND(G2503*F2503%,2))</f>
        <v>0</v>
      </c>
      <c r="I2503" s="332">
        <f>ROUND((H2503-SUMIF(Anlagenbewegungsdaten!$B:$B,A2503,Anlagenbewegungsdaten!D:D)),3)</f>
        <v>0</v>
      </c>
      <c r="J2503" s="333" t="s">
        <v>5179</v>
      </c>
      <c r="K2503" s="333" t="s">
        <v>5193</v>
      </c>
      <c r="L2503" s="510">
        <v>13.06</v>
      </c>
      <c r="M2503" s="330">
        <f>ROUND(SUMIF(Anlagenbewegungsdaten_AV!B:B,A2503,Anlagenbewegungsdaten_AV!C:C),3)</f>
        <v>0</v>
      </c>
      <c r="N2503" s="328">
        <f>IF(ISBLANK(L2503),ROUND(SUMIF(Anlagenbewegungsdaten_AV!B:B,A2503,Anlagenbewegungsdaten_AV!D:D),2),ROUND(M2503*L2503%,2))</f>
        <v>0</v>
      </c>
      <c r="O2503" s="328">
        <f>ROUND(N2503-SUMIF(Anlagenbewegungsdaten_AV!B:B,A2503,Anlagenbewegungsdaten_AV!D:D),3)</f>
        <v>0</v>
      </c>
    </row>
    <row r="2504" spans="1:15" ht="15" customHeight="1" x14ac:dyDescent="0.25">
      <c r="A2504" s="261" t="s">
        <v>2255</v>
      </c>
      <c r="B2504" s="171" t="s">
        <v>2108</v>
      </c>
      <c r="C2504" s="171" t="s">
        <v>4047</v>
      </c>
      <c r="D2504" s="172" t="s">
        <v>2003</v>
      </c>
      <c r="E2504" s="171" t="s">
        <v>2486</v>
      </c>
      <c r="F2504" s="287">
        <v>18.32</v>
      </c>
      <c r="G2504" s="331">
        <f>ROUND(SUMIF(Anlagenbewegungsdaten!B:B,A2504,Anlagenbewegungsdaten!C:C),3)</f>
        <v>0</v>
      </c>
      <c r="H2504" s="332">
        <f>IF(ISBLANK(F2504),ROUND(SUMIF(Anlagenbewegungsdaten!B:B,A2504,Anlagenbewegungsdaten!D:D),2),ROUND(G2504*F2504%,2))</f>
        <v>0</v>
      </c>
      <c r="I2504" s="332">
        <f>ROUND((H2504-SUMIF(Anlagenbewegungsdaten!$B:$B,A2504,Anlagenbewegungsdaten!D:D)),3)</f>
        <v>0</v>
      </c>
      <c r="J2504" s="333" t="s">
        <v>5179</v>
      </c>
      <c r="K2504" s="333" t="s">
        <v>5193</v>
      </c>
      <c r="L2504" s="510">
        <v>14.66</v>
      </c>
      <c r="M2504" s="330">
        <f>ROUND(SUMIF(Anlagenbewegungsdaten_AV!B:B,A2504,Anlagenbewegungsdaten_AV!C:C),3)</f>
        <v>0</v>
      </c>
      <c r="N2504" s="328">
        <f>IF(ISBLANK(L2504),ROUND(SUMIF(Anlagenbewegungsdaten_AV!B:B,A2504,Anlagenbewegungsdaten_AV!D:D),2),ROUND(M2504*L2504%,2))</f>
        <v>0</v>
      </c>
      <c r="O2504" s="328">
        <f>ROUND(N2504-SUMIF(Anlagenbewegungsdaten_AV!B:B,A2504,Anlagenbewegungsdaten_AV!D:D),3)</f>
        <v>0</v>
      </c>
    </row>
    <row r="2505" spans="1:15" ht="15" customHeight="1" x14ac:dyDescent="0.25">
      <c r="A2505" s="261" t="s">
        <v>2256</v>
      </c>
      <c r="B2505" s="171" t="s">
        <v>2108</v>
      </c>
      <c r="C2505" s="172" t="s">
        <v>4047</v>
      </c>
      <c r="D2505" s="172" t="s">
        <v>2005</v>
      </c>
      <c r="E2505" s="172" t="s">
        <v>1560</v>
      </c>
      <c r="F2505" s="287">
        <v>19.32</v>
      </c>
      <c r="G2505" s="331">
        <f>ROUND(SUMIF(Anlagenbewegungsdaten!B:B,A2505,Anlagenbewegungsdaten!C:C),3)</f>
        <v>0</v>
      </c>
      <c r="H2505" s="332">
        <f>IF(ISBLANK(F2505),ROUND(SUMIF(Anlagenbewegungsdaten!B:B,A2505,Anlagenbewegungsdaten!D:D),2),ROUND(G2505*F2505%,2))</f>
        <v>0</v>
      </c>
      <c r="I2505" s="332">
        <f>ROUND((H2505-SUMIF(Anlagenbewegungsdaten!$B:$B,A2505,Anlagenbewegungsdaten!D:D)),3)</f>
        <v>0</v>
      </c>
      <c r="J2505" s="333" t="s">
        <v>5179</v>
      </c>
      <c r="K2505" s="333" t="s">
        <v>5193</v>
      </c>
      <c r="L2505" s="510">
        <v>15.46</v>
      </c>
      <c r="M2505" s="330">
        <f>ROUND(SUMIF(Anlagenbewegungsdaten_AV!B:B,A2505,Anlagenbewegungsdaten_AV!C:C),3)</f>
        <v>0</v>
      </c>
      <c r="N2505" s="328">
        <f>IF(ISBLANK(L2505),ROUND(SUMIF(Anlagenbewegungsdaten_AV!B:B,A2505,Anlagenbewegungsdaten_AV!D:D),2),ROUND(M2505*L2505%,2))</f>
        <v>0</v>
      </c>
      <c r="O2505" s="328">
        <f>ROUND(N2505-SUMIF(Anlagenbewegungsdaten_AV!B:B,A2505,Anlagenbewegungsdaten_AV!D:D),3)</f>
        <v>0</v>
      </c>
    </row>
    <row r="2506" spans="1:15" ht="15" customHeight="1" x14ac:dyDescent="0.25">
      <c r="A2506" s="261" t="s">
        <v>2257</v>
      </c>
      <c r="B2506" s="171" t="s">
        <v>2108</v>
      </c>
      <c r="C2506" s="171" t="s">
        <v>4047</v>
      </c>
      <c r="D2506" s="172" t="s">
        <v>2007</v>
      </c>
      <c r="E2506" s="171" t="s">
        <v>1563</v>
      </c>
      <c r="F2506" s="287">
        <v>19.32</v>
      </c>
      <c r="G2506" s="331">
        <f>ROUND(SUMIF(Anlagenbewegungsdaten!B:B,A2506,Anlagenbewegungsdaten!C:C),3)</f>
        <v>0</v>
      </c>
      <c r="H2506" s="332">
        <f>IF(ISBLANK(F2506),ROUND(SUMIF(Anlagenbewegungsdaten!B:B,A2506,Anlagenbewegungsdaten!D:D),2),ROUND(G2506*F2506%,2))</f>
        <v>0</v>
      </c>
      <c r="I2506" s="332">
        <f>ROUND((H2506-SUMIF(Anlagenbewegungsdaten!$B:$B,A2506,Anlagenbewegungsdaten!D:D)),3)</f>
        <v>0</v>
      </c>
      <c r="J2506" s="333" t="s">
        <v>5179</v>
      </c>
      <c r="K2506" s="333" t="s">
        <v>5193</v>
      </c>
      <c r="L2506" s="510">
        <v>15.46</v>
      </c>
      <c r="M2506" s="330">
        <f>ROUND(SUMIF(Anlagenbewegungsdaten_AV!B:B,A2506,Anlagenbewegungsdaten_AV!C:C),3)</f>
        <v>0</v>
      </c>
      <c r="N2506" s="328">
        <f>IF(ISBLANK(L2506),ROUND(SUMIF(Anlagenbewegungsdaten_AV!B:B,A2506,Anlagenbewegungsdaten_AV!D:D),2),ROUND(M2506*L2506%,2))</f>
        <v>0</v>
      </c>
      <c r="O2506" s="328">
        <f>ROUND(N2506-SUMIF(Anlagenbewegungsdaten_AV!B:B,A2506,Anlagenbewegungsdaten_AV!D:D),3)</f>
        <v>0</v>
      </c>
    </row>
    <row r="2507" spans="1:15" ht="15" customHeight="1" x14ac:dyDescent="0.25">
      <c r="A2507" s="261" t="s">
        <v>2983</v>
      </c>
      <c r="B2507" s="171" t="s">
        <v>2108</v>
      </c>
      <c r="C2507" s="171" t="s">
        <v>4047</v>
      </c>
      <c r="D2507" s="172" t="s">
        <v>2739</v>
      </c>
      <c r="E2507" s="172" t="s">
        <v>2576</v>
      </c>
      <c r="F2507" s="287">
        <v>19.29</v>
      </c>
      <c r="G2507" s="331">
        <f>ROUND(SUMIF(Anlagenbewegungsdaten!B:B,A2507,Anlagenbewegungsdaten!C:C),3)</f>
        <v>0</v>
      </c>
      <c r="H2507" s="332">
        <f>IF(ISBLANK(F2507),ROUND(SUMIF(Anlagenbewegungsdaten!B:B,A2507,Anlagenbewegungsdaten!D:D),2),ROUND(G2507*F2507%,2))</f>
        <v>0</v>
      </c>
      <c r="I2507" s="332">
        <f>ROUND((H2507-SUMIF(Anlagenbewegungsdaten!$B:$B,A2507,Anlagenbewegungsdaten!D:D)),3)</f>
        <v>0</v>
      </c>
      <c r="J2507" s="333" t="s">
        <v>5179</v>
      </c>
      <c r="K2507" s="333" t="s">
        <v>5193</v>
      </c>
      <c r="L2507" s="510">
        <v>15.43</v>
      </c>
      <c r="M2507" s="330">
        <f>ROUND(SUMIF(Anlagenbewegungsdaten_AV!B:B,A2507,Anlagenbewegungsdaten_AV!C:C),3)</f>
        <v>0</v>
      </c>
      <c r="N2507" s="328">
        <f>IF(ISBLANK(L2507),ROUND(SUMIF(Anlagenbewegungsdaten_AV!B:B,A2507,Anlagenbewegungsdaten_AV!D:D),2),ROUND(M2507*L2507%,2))</f>
        <v>0</v>
      </c>
      <c r="O2507" s="328">
        <f>ROUND(N2507-SUMIF(Anlagenbewegungsdaten_AV!B:B,A2507,Anlagenbewegungsdaten_AV!D:D),3)</f>
        <v>0</v>
      </c>
    </row>
    <row r="2508" spans="1:15" ht="15" customHeight="1" x14ac:dyDescent="0.25">
      <c r="A2508" s="261" t="s">
        <v>3727</v>
      </c>
      <c r="B2508" s="171" t="s">
        <v>2108</v>
      </c>
      <c r="C2508" s="171" t="s">
        <v>4047</v>
      </c>
      <c r="D2508" s="172" t="s">
        <v>3483</v>
      </c>
      <c r="E2508" s="172" t="s">
        <v>3320</v>
      </c>
      <c r="F2508" s="287">
        <v>19.259999999999998</v>
      </c>
      <c r="G2508" s="331">
        <f>ROUND(SUMIF(Anlagenbewegungsdaten!B:B,A2508,Anlagenbewegungsdaten!C:C),3)</f>
        <v>0</v>
      </c>
      <c r="H2508" s="332">
        <f>IF(ISBLANK(F2508),ROUND(SUMIF(Anlagenbewegungsdaten!B:B,A2508,Anlagenbewegungsdaten!D:D),2),ROUND(G2508*F2508%,2))</f>
        <v>0</v>
      </c>
      <c r="I2508" s="332">
        <f>ROUND((H2508-SUMIF(Anlagenbewegungsdaten!$B:$B,A2508,Anlagenbewegungsdaten!D:D)),3)</f>
        <v>0</v>
      </c>
      <c r="J2508" s="333" t="s">
        <v>5179</v>
      </c>
      <c r="K2508" s="333" t="s">
        <v>5193</v>
      </c>
      <c r="L2508" s="510">
        <v>15.41</v>
      </c>
      <c r="M2508" s="330">
        <f>ROUND(SUMIF(Anlagenbewegungsdaten_AV!B:B,A2508,Anlagenbewegungsdaten_AV!C:C),3)</f>
        <v>0</v>
      </c>
      <c r="N2508" s="328">
        <f>IF(ISBLANK(L2508),ROUND(SUMIF(Anlagenbewegungsdaten_AV!B:B,A2508,Anlagenbewegungsdaten_AV!D:D),2),ROUND(M2508*L2508%,2))</f>
        <v>0</v>
      </c>
      <c r="O2508" s="328">
        <f>ROUND(N2508-SUMIF(Anlagenbewegungsdaten_AV!B:B,A2508,Anlagenbewegungsdaten_AV!D:D),3)</f>
        <v>0</v>
      </c>
    </row>
    <row r="2509" spans="1:15" ht="15" customHeight="1" x14ac:dyDescent="0.25">
      <c r="A2509" s="273" t="s">
        <v>4503</v>
      </c>
      <c r="B2509" s="192" t="s">
        <v>2108</v>
      </c>
      <c r="C2509" s="192" t="s">
        <v>4047</v>
      </c>
      <c r="D2509" s="191" t="s">
        <v>4257</v>
      </c>
      <c r="E2509" s="191" t="s">
        <v>4093</v>
      </c>
      <c r="F2509" s="288">
        <v>19.23</v>
      </c>
      <c r="G2509" s="331">
        <f>ROUND(SUMIF(Anlagenbewegungsdaten!B:B,A2509,Anlagenbewegungsdaten!C:C),3)</f>
        <v>0</v>
      </c>
      <c r="H2509" s="332">
        <f>IF(ISBLANK(F2509),ROUND(SUMIF(Anlagenbewegungsdaten!B:B,A2509,Anlagenbewegungsdaten!D:D),2),ROUND(G2509*F2509%,2))</f>
        <v>0</v>
      </c>
      <c r="I2509" s="332">
        <f>ROUND((H2509-SUMIF(Anlagenbewegungsdaten!$B:$B,A2509,Anlagenbewegungsdaten!D:D)),3)</f>
        <v>0</v>
      </c>
      <c r="J2509" s="333" t="s">
        <v>5179</v>
      </c>
      <c r="K2509" s="333" t="s">
        <v>5193</v>
      </c>
      <c r="L2509" s="510">
        <v>15.38</v>
      </c>
      <c r="M2509" s="330">
        <f>ROUND(SUMIF(Anlagenbewegungsdaten_AV!B:B,A2509,Anlagenbewegungsdaten_AV!C:C),3)</f>
        <v>0</v>
      </c>
      <c r="N2509" s="328">
        <f>IF(ISBLANK(L2509),ROUND(SUMIF(Anlagenbewegungsdaten_AV!B:B,A2509,Anlagenbewegungsdaten_AV!D:D),2),ROUND(M2509*L2509%,2))</f>
        <v>0</v>
      </c>
      <c r="O2509" s="328">
        <f>ROUND(N2509-SUMIF(Anlagenbewegungsdaten_AV!B:B,A2509,Anlagenbewegungsdaten_AV!D:D),3)</f>
        <v>0</v>
      </c>
    </row>
    <row r="2510" spans="1:15" ht="15" customHeight="1" x14ac:dyDescent="0.25">
      <c r="A2510" s="261" t="s">
        <v>2258</v>
      </c>
      <c r="B2510" s="172" t="s">
        <v>2108</v>
      </c>
      <c r="C2510" s="172" t="s">
        <v>4047</v>
      </c>
      <c r="D2510" s="172" t="s">
        <v>235</v>
      </c>
      <c r="E2510" s="172" t="s">
        <v>2483</v>
      </c>
      <c r="F2510" s="287">
        <v>16.32</v>
      </c>
      <c r="G2510" s="331">
        <f>ROUND(SUMIF(Anlagenbewegungsdaten!B:B,A2510,Anlagenbewegungsdaten!C:C),3)</f>
        <v>0</v>
      </c>
      <c r="H2510" s="332">
        <f>IF(ISBLANK(F2510),ROUND(SUMIF(Anlagenbewegungsdaten!B:B,A2510,Anlagenbewegungsdaten!D:D),2),ROUND(G2510*F2510%,2))</f>
        <v>0</v>
      </c>
      <c r="I2510" s="332">
        <f>ROUND((H2510-SUMIF(Anlagenbewegungsdaten!$B:$B,A2510,Anlagenbewegungsdaten!D:D)),3)</f>
        <v>0</v>
      </c>
      <c r="J2510" s="333" t="s">
        <v>5179</v>
      </c>
      <c r="K2510" s="333" t="s">
        <v>5193</v>
      </c>
      <c r="L2510" s="510">
        <v>13.06</v>
      </c>
      <c r="M2510" s="330">
        <f>ROUND(SUMIF(Anlagenbewegungsdaten_AV!B:B,A2510,Anlagenbewegungsdaten_AV!C:C),3)</f>
        <v>0</v>
      </c>
      <c r="N2510" s="328">
        <f>IF(ISBLANK(L2510),ROUND(SUMIF(Anlagenbewegungsdaten_AV!B:B,A2510,Anlagenbewegungsdaten_AV!D:D),2),ROUND(M2510*L2510%,2))</f>
        <v>0</v>
      </c>
      <c r="O2510" s="328">
        <f>ROUND(N2510-SUMIF(Anlagenbewegungsdaten_AV!B:B,A2510,Anlagenbewegungsdaten_AV!D:D),3)</f>
        <v>0</v>
      </c>
    </row>
    <row r="2511" spans="1:15" ht="15" customHeight="1" x14ac:dyDescent="0.25">
      <c r="A2511" s="261" t="s">
        <v>2259</v>
      </c>
      <c r="B2511" s="172" t="s">
        <v>2108</v>
      </c>
      <c r="C2511" s="172" t="s">
        <v>4047</v>
      </c>
      <c r="D2511" s="172" t="s">
        <v>2010</v>
      </c>
      <c r="E2511" s="172" t="s">
        <v>2486</v>
      </c>
      <c r="F2511" s="287">
        <v>18.32</v>
      </c>
      <c r="G2511" s="331">
        <f>ROUND(SUMIF(Anlagenbewegungsdaten!B:B,A2511,Anlagenbewegungsdaten!C:C),3)</f>
        <v>0</v>
      </c>
      <c r="H2511" s="332">
        <f>IF(ISBLANK(F2511),ROUND(SUMIF(Anlagenbewegungsdaten!B:B,A2511,Anlagenbewegungsdaten!D:D),2),ROUND(G2511*F2511%,2))</f>
        <v>0</v>
      </c>
      <c r="I2511" s="332">
        <f>ROUND((H2511-SUMIF(Anlagenbewegungsdaten!$B:$B,A2511,Anlagenbewegungsdaten!D:D)),3)</f>
        <v>0</v>
      </c>
      <c r="J2511" s="333" t="s">
        <v>5179</v>
      </c>
      <c r="K2511" s="333" t="s">
        <v>5193</v>
      </c>
      <c r="L2511" s="510">
        <v>14.66</v>
      </c>
      <c r="M2511" s="330">
        <f>ROUND(SUMIF(Anlagenbewegungsdaten_AV!B:B,A2511,Anlagenbewegungsdaten_AV!C:C),3)</f>
        <v>0</v>
      </c>
      <c r="N2511" s="328">
        <f>IF(ISBLANK(L2511),ROUND(SUMIF(Anlagenbewegungsdaten_AV!B:B,A2511,Anlagenbewegungsdaten_AV!D:D),2),ROUND(M2511*L2511%,2))</f>
        <v>0</v>
      </c>
      <c r="O2511" s="328">
        <f>ROUND(N2511-SUMIF(Anlagenbewegungsdaten_AV!B:B,A2511,Anlagenbewegungsdaten_AV!D:D),3)</f>
        <v>0</v>
      </c>
    </row>
    <row r="2512" spans="1:15" ht="15" customHeight="1" x14ac:dyDescent="0.25">
      <c r="A2512" s="261" t="s">
        <v>2260</v>
      </c>
      <c r="B2512" s="172" t="s">
        <v>2108</v>
      </c>
      <c r="C2512" s="172" t="s">
        <v>4047</v>
      </c>
      <c r="D2512" s="172" t="s">
        <v>237</v>
      </c>
      <c r="E2512" s="172" t="s">
        <v>1560</v>
      </c>
      <c r="F2512" s="287">
        <v>19.32</v>
      </c>
      <c r="G2512" s="331">
        <f>ROUND(SUMIF(Anlagenbewegungsdaten!B:B,A2512,Anlagenbewegungsdaten!C:C),3)</f>
        <v>0</v>
      </c>
      <c r="H2512" s="332">
        <f>IF(ISBLANK(F2512),ROUND(SUMIF(Anlagenbewegungsdaten!B:B,A2512,Anlagenbewegungsdaten!D:D),2),ROUND(G2512*F2512%,2))</f>
        <v>0</v>
      </c>
      <c r="I2512" s="332">
        <f>ROUND((H2512-SUMIF(Anlagenbewegungsdaten!$B:$B,A2512,Anlagenbewegungsdaten!D:D)),3)</f>
        <v>0</v>
      </c>
      <c r="J2512" s="333" t="s">
        <v>5179</v>
      </c>
      <c r="K2512" s="333" t="s">
        <v>5193</v>
      </c>
      <c r="L2512" s="510">
        <v>15.46</v>
      </c>
      <c r="M2512" s="330">
        <f>ROUND(SUMIF(Anlagenbewegungsdaten_AV!B:B,A2512,Anlagenbewegungsdaten_AV!C:C),3)</f>
        <v>0</v>
      </c>
      <c r="N2512" s="328">
        <f>IF(ISBLANK(L2512),ROUND(SUMIF(Anlagenbewegungsdaten_AV!B:B,A2512,Anlagenbewegungsdaten_AV!D:D),2),ROUND(M2512*L2512%,2))</f>
        <v>0</v>
      </c>
      <c r="O2512" s="328">
        <f>ROUND(N2512-SUMIF(Anlagenbewegungsdaten_AV!B:B,A2512,Anlagenbewegungsdaten_AV!D:D),3)</f>
        <v>0</v>
      </c>
    </row>
    <row r="2513" spans="1:15" ht="15" customHeight="1" x14ac:dyDescent="0.25">
      <c r="A2513" s="261" t="s">
        <v>2261</v>
      </c>
      <c r="B2513" s="172" t="s">
        <v>2108</v>
      </c>
      <c r="C2513" s="172" t="s">
        <v>4047</v>
      </c>
      <c r="D2513" s="172" t="s">
        <v>239</v>
      </c>
      <c r="E2513" s="172" t="s">
        <v>1563</v>
      </c>
      <c r="F2513" s="287">
        <v>19.32</v>
      </c>
      <c r="G2513" s="331">
        <f>ROUND(SUMIF(Anlagenbewegungsdaten!B:B,A2513,Anlagenbewegungsdaten!C:C),3)</f>
        <v>0</v>
      </c>
      <c r="H2513" s="332">
        <f>IF(ISBLANK(F2513),ROUND(SUMIF(Anlagenbewegungsdaten!B:B,A2513,Anlagenbewegungsdaten!D:D),2),ROUND(G2513*F2513%,2))</f>
        <v>0</v>
      </c>
      <c r="I2513" s="332">
        <f>ROUND((H2513-SUMIF(Anlagenbewegungsdaten!$B:$B,A2513,Anlagenbewegungsdaten!D:D)),3)</f>
        <v>0</v>
      </c>
      <c r="J2513" s="333" t="s">
        <v>5179</v>
      </c>
      <c r="K2513" s="333" t="s">
        <v>5193</v>
      </c>
      <c r="L2513" s="510">
        <v>15.46</v>
      </c>
      <c r="M2513" s="330">
        <f>ROUND(SUMIF(Anlagenbewegungsdaten_AV!B:B,A2513,Anlagenbewegungsdaten_AV!C:C),3)</f>
        <v>0</v>
      </c>
      <c r="N2513" s="328">
        <f>IF(ISBLANK(L2513),ROUND(SUMIF(Anlagenbewegungsdaten_AV!B:B,A2513,Anlagenbewegungsdaten_AV!D:D),2),ROUND(M2513*L2513%,2))</f>
        <v>0</v>
      </c>
      <c r="O2513" s="328">
        <f>ROUND(N2513-SUMIF(Anlagenbewegungsdaten_AV!B:B,A2513,Anlagenbewegungsdaten_AV!D:D),3)</f>
        <v>0</v>
      </c>
    </row>
    <row r="2514" spans="1:15" ht="15" customHeight="1" x14ac:dyDescent="0.25">
      <c r="A2514" s="261" t="s">
        <v>2984</v>
      </c>
      <c r="B2514" s="172" t="s">
        <v>2108</v>
      </c>
      <c r="C2514" s="172" t="s">
        <v>4047</v>
      </c>
      <c r="D2514" s="172" t="s">
        <v>2608</v>
      </c>
      <c r="E2514" s="172" t="s">
        <v>2576</v>
      </c>
      <c r="F2514" s="287">
        <v>19.29</v>
      </c>
      <c r="G2514" s="331">
        <f>ROUND(SUMIF(Anlagenbewegungsdaten!B:B,A2514,Anlagenbewegungsdaten!C:C),3)</f>
        <v>0</v>
      </c>
      <c r="H2514" s="332">
        <f>IF(ISBLANK(F2514),ROUND(SUMIF(Anlagenbewegungsdaten!B:B,A2514,Anlagenbewegungsdaten!D:D),2),ROUND(G2514*F2514%,2))</f>
        <v>0</v>
      </c>
      <c r="I2514" s="332">
        <f>ROUND((H2514-SUMIF(Anlagenbewegungsdaten!$B:$B,A2514,Anlagenbewegungsdaten!D:D)),3)</f>
        <v>0</v>
      </c>
      <c r="J2514" s="333" t="s">
        <v>5179</v>
      </c>
      <c r="K2514" s="333" t="s">
        <v>5193</v>
      </c>
      <c r="L2514" s="510">
        <v>15.43</v>
      </c>
      <c r="M2514" s="330">
        <f>ROUND(SUMIF(Anlagenbewegungsdaten_AV!B:B,A2514,Anlagenbewegungsdaten_AV!C:C),3)</f>
        <v>0</v>
      </c>
      <c r="N2514" s="328">
        <f>IF(ISBLANK(L2514),ROUND(SUMIF(Anlagenbewegungsdaten_AV!B:B,A2514,Anlagenbewegungsdaten_AV!D:D),2),ROUND(M2514*L2514%,2))</f>
        <v>0</v>
      </c>
      <c r="O2514" s="328">
        <f>ROUND(N2514-SUMIF(Anlagenbewegungsdaten_AV!B:B,A2514,Anlagenbewegungsdaten_AV!D:D),3)</f>
        <v>0</v>
      </c>
    </row>
    <row r="2515" spans="1:15" ht="15" customHeight="1" x14ac:dyDescent="0.25">
      <c r="A2515" s="261" t="s">
        <v>3728</v>
      </c>
      <c r="B2515" s="172" t="s">
        <v>2108</v>
      </c>
      <c r="C2515" s="172" t="s">
        <v>4047</v>
      </c>
      <c r="D2515" s="172" t="s">
        <v>3352</v>
      </c>
      <c r="E2515" s="172" t="s">
        <v>3320</v>
      </c>
      <c r="F2515" s="287">
        <v>19.259999999999998</v>
      </c>
      <c r="G2515" s="331">
        <f>ROUND(SUMIF(Anlagenbewegungsdaten!B:B,A2515,Anlagenbewegungsdaten!C:C),3)</f>
        <v>0</v>
      </c>
      <c r="H2515" s="332">
        <f>IF(ISBLANK(F2515),ROUND(SUMIF(Anlagenbewegungsdaten!B:B,A2515,Anlagenbewegungsdaten!D:D),2),ROUND(G2515*F2515%,2))</f>
        <v>0</v>
      </c>
      <c r="I2515" s="332">
        <f>ROUND((H2515-SUMIF(Anlagenbewegungsdaten!$B:$B,A2515,Anlagenbewegungsdaten!D:D)),3)</f>
        <v>0</v>
      </c>
      <c r="J2515" s="333" t="s">
        <v>5179</v>
      </c>
      <c r="K2515" s="333" t="s">
        <v>5193</v>
      </c>
      <c r="L2515" s="510">
        <v>15.41</v>
      </c>
      <c r="M2515" s="330">
        <f>ROUND(SUMIF(Anlagenbewegungsdaten_AV!B:B,A2515,Anlagenbewegungsdaten_AV!C:C),3)</f>
        <v>0</v>
      </c>
      <c r="N2515" s="328">
        <f>IF(ISBLANK(L2515),ROUND(SUMIF(Anlagenbewegungsdaten_AV!B:B,A2515,Anlagenbewegungsdaten_AV!D:D),2),ROUND(M2515*L2515%,2))</f>
        <v>0</v>
      </c>
      <c r="O2515" s="328">
        <f>ROUND(N2515-SUMIF(Anlagenbewegungsdaten_AV!B:B,A2515,Anlagenbewegungsdaten_AV!D:D),3)</f>
        <v>0</v>
      </c>
    </row>
    <row r="2516" spans="1:15" ht="15" customHeight="1" x14ac:dyDescent="0.25">
      <c r="A2516" s="273" t="s">
        <v>4504</v>
      </c>
      <c r="B2516" s="191" t="s">
        <v>2108</v>
      </c>
      <c r="C2516" s="191" t="s">
        <v>4047</v>
      </c>
      <c r="D2516" s="191" t="s">
        <v>4125</v>
      </c>
      <c r="E2516" s="191" t="s">
        <v>4093</v>
      </c>
      <c r="F2516" s="288">
        <v>19.23</v>
      </c>
      <c r="G2516" s="331">
        <f>ROUND(SUMIF(Anlagenbewegungsdaten!B:B,A2516,Anlagenbewegungsdaten!C:C),3)</f>
        <v>0</v>
      </c>
      <c r="H2516" s="332">
        <f>IF(ISBLANK(F2516),ROUND(SUMIF(Anlagenbewegungsdaten!B:B,A2516,Anlagenbewegungsdaten!D:D),2),ROUND(G2516*F2516%,2))</f>
        <v>0</v>
      </c>
      <c r="I2516" s="332">
        <f>ROUND((H2516-SUMIF(Anlagenbewegungsdaten!$B:$B,A2516,Anlagenbewegungsdaten!D:D)),3)</f>
        <v>0</v>
      </c>
      <c r="J2516" s="333" t="s">
        <v>5179</v>
      </c>
      <c r="K2516" s="333" t="s">
        <v>5193</v>
      </c>
      <c r="L2516" s="510">
        <v>15.38</v>
      </c>
      <c r="M2516" s="330">
        <f>ROUND(SUMIF(Anlagenbewegungsdaten_AV!B:B,A2516,Anlagenbewegungsdaten_AV!C:C),3)</f>
        <v>0</v>
      </c>
      <c r="N2516" s="328">
        <f>IF(ISBLANK(L2516),ROUND(SUMIF(Anlagenbewegungsdaten_AV!B:B,A2516,Anlagenbewegungsdaten_AV!D:D),2),ROUND(M2516*L2516%,2))</f>
        <v>0</v>
      </c>
      <c r="O2516" s="328">
        <f>ROUND(N2516-SUMIF(Anlagenbewegungsdaten_AV!B:B,A2516,Anlagenbewegungsdaten_AV!D:D),3)</f>
        <v>0</v>
      </c>
    </row>
    <row r="2517" spans="1:15" ht="15" customHeight="1" x14ac:dyDescent="0.25">
      <c r="A2517" s="261" t="s">
        <v>2262</v>
      </c>
      <c r="B2517" s="172" t="s">
        <v>2108</v>
      </c>
      <c r="C2517" s="172" t="s">
        <v>4047</v>
      </c>
      <c r="D2517" s="172" t="s">
        <v>241</v>
      </c>
      <c r="E2517" s="172" t="s">
        <v>2483</v>
      </c>
      <c r="F2517" s="287">
        <v>17.32</v>
      </c>
      <c r="G2517" s="331">
        <f>ROUND(SUMIF(Anlagenbewegungsdaten!B:B,A2517,Anlagenbewegungsdaten!C:C),3)</f>
        <v>0</v>
      </c>
      <c r="H2517" s="332">
        <f>IF(ISBLANK(F2517),ROUND(SUMIF(Anlagenbewegungsdaten!B:B,A2517,Anlagenbewegungsdaten!D:D),2),ROUND(G2517*F2517%,2))</f>
        <v>0</v>
      </c>
      <c r="I2517" s="332">
        <f>ROUND((H2517-SUMIF(Anlagenbewegungsdaten!$B:$B,A2517,Anlagenbewegungsdaten!D:D)),3)</f>
        <v>0</v>
      </c>
      <c r="J2517" s="333" t="s">
        <v>5179</v>
      </c>
      <c r="K2517" s="333" t="s">
        <v>5193</v>
      </c>
      <c r="L2517" s="510">
        <v>13.86</v>
      </c>
      <c r="M2517" s="330">
        <f>ROUND(SUMIF(Anlagenbewegungsdaten_AV!B:B,A2517,Anlagenbewegungsdaten_AV!C:C),3)</f>
        <v>0</v>
      </c>
      <c r="N2517" s="328">
        <f>IF(ISBLANK(L2517),ROUND(SUMIF(Anlagenbewegungsdaten_AV!B:B,A2517,Anlagenbewegungsdaten_AV!D:D),2),ROUND(M2517*L2517%,2))</f>
        <v>0</v>
      </c>
      <c r="O2517" s="328">
        <f>ROUND(N2517-SUMIF(Anlagenbewegungsdaten_AV!B:B,A2517,Anlagenbewegungsdaten_AV!D:D),3)</f>
        <v>0</v>
      </c>
    </row>
    <row r="2518" spans="1:15" ht="15" customHeight="1" x14ac:dyDescent="0.25">
      <c r="A2518" s="261" t="s">
        <v>2263</v>
      </c>
      <c r="B2518" s="172" t="s">
        <v>2108</v>
      </c>
      <c r="C2518" s="172" t="s">
        <v>4047</v>
      </c>
      <c r="D2518" s="172" t="s">
        <v>2015</v>
      </c>
      <c r="E2518" s="172" t="s">
        <v>2486</v>
      </c>
      <c r="F2518" s="287">
        <v>19.32</v>
      </c>
      <c r="G2518" s="331">
        <f>ROUND(SUMIF(Anlagenbewegungsdaten!B:B,A2518,Anlagenbewegungsdaten!C:C),3)</f>
        <v>0</v>
      </c>
      <c r="H2518" s="332">
        <f>IF(ISBLANK(F2518),ROUND(SUMIF(Anlagenbewegungsdaten!B:B,A2518,Anlagenbewegungsdaten!D:D),2),ROUND(G2518*F2518%,2))</f>
        <v>0</v>
      </c>
      <c r="I2518" s="332">
        <f>ROUND((H2518-SUMIF(Anlagenbewegungsdaten!$B:$B,A2518,Anlagenbewegungsdaten!D:D)),3)</f>
        <v>0</v>
      </c>
      <c r="J2518" s="333" t="s">
        <v>5179</v>
      </c>
      <c r="K2518" s="333" t="s">
        <v>5193</v>
      </c>
      <c r="L2518" s="510">
        <v>15.46</v>
      </c>
      <c r="M2518" s="330">
        <f>ROUND(SUMIF(Anlagenbewegungsdaten_AV!B:B,A2518,Anlagenbewegungsdaten_AV!C:C),3)</f>
        <v>0</v>
      </c>
      <c r="N2518" s="328">
        <f>IF(ISBLANK(L2518),ROUND(SUMIF(Anlagenbewegungsdaten_AV!B:B,A2518,Anlagenbewegungsdaten_AV!D:D),2),ROUND(M2518*L2518%,2))</f>
        <v>0</v>
      </c>
      <c r="O2518" s="328">
        <f>ROUND(N2518-SUMIF(Anlagenbewegungsdaten_AV!B:B,A2518,Anlagenbewegungsdaten_AV!D:D),3)</f>
        <v>0</v>
      </c>
    </row>
    <row r="2519" spans="1:15" ht="15" customHeight="1" x14ac:dyDescent="0.25">
      <c r="A2519" s="261" t="s">
        <v>2264</v>
      </c>
      <c r="B2519" s="172" t="s">
        <v>2108</v>
      </c>
      <c r="C2519" s="172" t="s">
        <v>4047</v>
      </c>
      <c r="D2519" s="182" t="s">
        <v>243</v>
      </c>
      <c r="E2519" s="172" t="s">
        <v>1560</v>
      </c>
      <c r="F2519" s="287">
        <v>20.32</v>
      </c>
      <c r="G2519" s="331">
        <f>ROUND(SUMIF(Anlagenbewegungsdaten!B:B,A2519,Anlagenbewegungsdaten!C:C),3)</f>
        <v>0</v>
      </c>
      <c r="H2519" s="332">
        <f>IF(ISBLANK(F2519),ROUND(SUMIF(Anlagenbewegungsdaten!B:B,A2519,Anlagenbewegungsdaten!D:D),2),ROUND(G2519*F2519%,2))</f>
        <v>0</v>
      </c>
      <c r="I2519" s="332">
        <f>ROUND((H2519-SUMIF(Anlagenbewegungsdaten!$B:$B,A2519,Anlagenbewegungsdaten!D:D)),3)</f>
        <v>0</v>
      </c>
      <c r="J2519" s="333" t="s">
        <v>5179</v>
      </c>
      <c r="K2519" s="333" t="s">
        <v>5193</v>
      </c>
      <c r="L2519" s="510">
        <v>16.260000000000002</v>
      </c>
      <c r="M2519" s="330">
        <f>ROUND(SUMIF(Anlagenbewegungsdaten_AV!B:B,A2519,Anlagenbewegungsdaten_AV!C:C),3)</f>
        <v>0</v>
      </c>
      <c r="N2519" s="328">
        <f>IF(ISBLANK(L2519),ROUND(SUMIF(Anlagenbewegungsdaten_AV!B:B,A2519,Anlagenbewegungsdaten_AV!D:D),2),ROUND(M2519*L2519%,2))</f>
        <v>0</v>
      </c>
      <c r="O2519" s="328">
        <f>ROUND(N2519-SUMIF(Anlagenbewegungsdaten_AV!B:B,A2519,Anlagenbewegungsdaten_AV!D:D),3)</f>
        <v>0</v>
      </c>
    </row>
    <row r="2520" spans="1:15" ht="15" customHeight="1" x14ac:dyDescent="0.25">
      <c r="A2520" s="261" t="s">
        <v>2265</v>
      </c>
      <c r="B2520" s="172" t="s">
        <v>2108</v>
      </c>
      <c r="C2520" s="172" t="s">
        <v>4047</v>
      </c>
      <c r="D2520" s="172" t="s">
        <v>245</v>
      </c>
      <c r="E2520" s="172" t="s">
        <v>1563</v>
      </c>
      <c r="F2520" s="287">
        <v>20.32</v>
      </c>
      <c r="G2520" s="331">
        <f>ROUND(SUMIF(Anlagenbewegungsdaten!B:B,A2520,Anlagenbewegungsdaten!C:C),3)</f>
        <v>0</v>
      </c>
      <c r="H2520" s="332">
        <f>IF(ISBLANK(F2520),ROUND(SUMIF(Anlagenbewegungsdaten!B:B,A2520,Anlagenbewegungsdaten!D:D),2),ROUND(G2520*F2520%,2))</f>
        <v>0</v>
      </c>
      <c r="I2520" s="332">
        <f>ROUND((H2520-SUMIF(Anlagenbewegungsdaten!$B:$B,A2520,Anlagenbewegungsdaten!D:D)),3)</f>
        <v>0</v>
      </c>
      <c r="J2520" s="333" t="s">
        <v>5179</v>
      </c>
      <c r="K2520" s="333" t="s">
        <v>5193</v>
      </c>
      <c r="L2520" s="510">
        <v>16.260000000000002</v>
      </c>
      <c r="M2520" s="330">
        <f>ROUND(SUMIF(Anlagenbewegungsdaten_AV!B:B,A2520,Anlagenbewegungsdaten_AV!C:C),3)</f>
        <v>0</v>
      </c>
      <c r="N2520" s="328">
        <f>IF(ISBLANK(L2520),ROUND(SUMIF(Anlagenbewegungsdaten_AV!B:B,A2520,Anlagenbewegungsdaten_AV!D:D),2),ROUND(M2520*L2520%,2))</f>
        <v>0</v>
      </c>
      <c r="O2520" s="328">
        <f>ROUND(N2520-SUMIF(Anlagenbewegungsdaten_AV!B:B,A2520,Anlagenbewegungsdaten_AV!D:D),3)</f>
        <v>0</v>
      </c>
    </row>
    <row r="2521" spans="1:15" ht="15" customHeight="1" x14ac:dyDescent="0.25">
      <c r="A2521" s="261" t="s">
        <v>2985</v>
      </c>
      <c r="B2521" s="172" t="s">
        <v>2108</v>
      </c>
      <c r="C2521" s="172" t="s">
        <v>4047</v>
      </c>
      <c r="D2521" s="172" t="s">
        <v>2610</v>
      </c>
      <c r="E2521" s="172" t="s">
        <v>2576</v>
      </c>
      <c r="F2521" s="287">
        <v>20.29</v>
      </c>
      <c r="G2521" s="331">
        <f>ROUND(SUMIF(Anlagenbewegungsdaten!B:B,A2521,Anlagenbewegungsdaten!C:C),3)</f>
        <v>0</v>
      </c>
      <c r="H2521" s="332">
        <f>IF(ISBLANK(F2521),ROUND(SUMIF(Anlagenbewegungsdaten!B:B,A2521,Anlagenbewegungsdaten!D:D),2),ROUND(G2521*F2521%,2))</f>
        <v>0</v>
      </c>
      <c r="I2521" s="332">
        <f>ROUND((H2521-SUMIF(Anlagenbewegungsdaten!$B:$B,A2521,Anlagenbewegungsdaten!D:D)),3)</f>
        <v>0</v>
      </c>
      <c r="J2521" s="333" t="s">
        <v>5179</v>
      </c>
      <c r="K2521" s="333" t="s">
        <v>5193</v>
      </c>
      <c r="L2521" s="510">
        <v>16.23</v>
      </c>
      <c r="M2521" s="330">
        <f>ROUND(SUMIF(Anlagenbewegungsdaten_AV!B:B,A2521,Anlagenbewegungsdaten_AV!C:C),3)</f>
        <v>0</v>
      </c>
      <c r="N2521" s="328">
        <f>IF(ISBLANK(L2521),ROUND(SUMIF(Anlagenbewegungsdaten_AV!B:B,A2521,Anlagenbewegungsdaten_AV!D:D),2),ROUND(M2521*L2521%,2))</f>
        <v>0</v>
      </c>
      <c r="O2521" s="328">
        <f>ROUND(N2521-SUMIF(Anlagenbewegungsdaten_AV!B:B,A2521,Anlagenbewegungsdaten_AV!D:D),3)</f>
        <v>0</v>
      </c>
    </row>
    <row r="2522" spans="1:15" ht="15" customHeight="1" x14ac:dyDescent="0.25">
      <c r="A2522" s="261" t="s">
        <v>3729</v>
      </c>
      <c r="B2522" s="172" t="s">
        <v>2108</v>
      </c>
      <c r="C2522" s="172" t="s">
        <v>4047</v>
      </c>
      <c r="D2522" s="172" t="s">
        <v>3354</v>
      </c>
      <c r="E2522" s="172" t="s">
        <v>3320</v>
      </c>
      <c r="F2522" s="287">
        <v>20.259999999999998</v>
      </c>
      <c r="G2522" s="331">
        <f>ROUND(SUMIF(Anlagenbewegungsdaten!B:B,A2522,Anlagenbewegungsdaten!C:C),3)</f>
        <v>0</v>
      </c>
      <c r="H2522" s="332">
        <f>IF(ISBLANK(F2522),ROUND(SUMIF(Anlagenbewegungsdaten!B:B,A2522,Anlagenbewegungsdaten!D:D),2),ROUND(G2522*F2522%,2))</f>
        <v>0</v>
      </c>
      <c r="I2522" s="332">
        <f>ROUND((H2522-SUMIF(Anlagenbewegungsdaten!$B:$B,A2522,Anlagenbewegungsdaten!D:D)),3)</f>
        <v>0</v>
      </c>
      <c r="J2522" s="333" t="s">
        <v>5179</v>
      </c>
      <c r="K2522" s="333" t="s">
        <v>5193</v>
      </c>
      <c r="L2522" s="510">
        <v>16.21</v>
      </c>
      <c r="M2522" s="330">
        <f>ROUND(SUMIF(Anlagenbewegungsdaten_AV!B:B,A2522,Anlagenbewegungsdaten_AV!C:C),3)</f>
        <v>0</v>
      </c>
      <c r="N2522" s="328">
        <f>IF(ISBLANK(L2522),ROUND(SUMIF(Anlagenbewegungsdaten_AV!B:B,A2522,Anlagenbewegungsdaten_AV!D:D),2),ROUND(M2522*L2522%,2))</f>
        <v>0</v>
      </c>
      <c r="O2522" s="328">
        <f>ROUND(N2522-SUMIF(Anlagenbewegungsdaten_AV!B:B,A2522,Anlagenbewegungsdaten_AV!D:D),3)</f>
        <v>0</v>
      </c>
    </row>
    <row r="2523" spans="1:15" ht="15" customHeight="1" x14ac:dyDescent="0.25">
      <c r="A2523" s="273" t="s">
        <v>4505</v>
      </c>
      <c r="B2523" s="191" t="s">
        <v>2108</v>
      </c>
      <c r="C2523" s="191" t="s">
        <v>4047</v>
      </c>
      <c r="D2523" s="191" t="s">
        <v>4127</v>
      </c>
      <c r="E2523" s="191" t="s">
        <v>4093</v>
      </c>
      <c r="F2523" s="288">
        <v>20.23</v>
      </c>
      <c r="G2523" s="331">
        <f>ROUND(SUMIF(Anlagenbewegungsdaten!B:B,A2523,Anlagenbewegungsdaten!C:C),3)</f>
        <v>0</v>
      </c>
      <c r="H2523" s="332">
        <f>IF(ISBLANK(F2523),ROUND(SUMIF(Anlagenbewegungsdaten!B:B,A2523,Anlagenbewegungsdaten!D:D),2),ROUND(G2523*F2523%,2))</f>
        <v>0</v>
      </c>
      <c r="I2523" s="332">
        <f>ROUND((H2523-SUMIF(Anlagenbewegungsdaten!$B:$B,A2523,Anlagenbewegungsdaten!D:D)),3)</f>
        <v>0</v>
      </c>
      <c r="J2523" s="333" t="s">
        <v>5179</v>
      </c>
      <c r="K2523" s="333" t="s">
        <v>5193</v>
      </c>
      <c r="L2523" s="510">
        <v>16.18</v>
      </c>
      <c r="M2523" s="330">
        <f>ROUND(SUMIF(Anlagenbewegungsdaten_AV!B:B,A2523,Anlagenbewegungsdaten_AV!C:C),3)</f>
        <v>0</v>
      </c>
      <c r="N2523" s="328">
        <f>IF(ISBLANK(L2523),ROUND(SUMIF(Anlagenbewegungsdaten_AV!B:B,A2523,Anlagenbewegungsdaten_AV!D:D),2),ROUND(M2523*L2523%,2))</f>
        <v>0</v>
      </c>
      <c r="O2523" s="328">
        <f>ROUND(N2523-SUMIF(Anlagenbewegungsdaten_AV!B:B,A2523,Anlagenbewegungsdaten_AV!D:D),3)</f>
        <v>0</v>
      </c>
    </row>
    <row r="2524" spans="1:15" ht="15" customHeight="1" x14ac:dyDescent="0.25">
      <c r="A2524" s="261" t="s">
        <v>2266</v>
      </c>
      <c r="B2524" s="172" t="s">
        <v>2108</v>
      </c>
      <c r="C2524" s="172" t="s">
        <v>4047</v>
      </c>
      <c r="D2524" s="172" t="s">
        <v>247</v>
      </c>
      <c r="E2524" s="172" t="s">
        <v>2483</v>
      </c>
      <c r="F2524" s="287">
        <v>17.32</v>
      </c>
      <c r="G2524" s="331">
        <f>ROUND(SUMIF(Anlagenbewegungsdaten!B:B,A2524,Anlagenbewegungsdaten!C:C),3)</f>
        <v>0</v>
      </c>
      <c r="H2524" s="332">
        <f>IF(ISBLANK(F2524),ROUND(SUMIF(Anlagenbewegungsdaten!B:B,A2524,Anlagenbewegungsdaten!D:D),2),ROUND(G2524*F2524%,2))</f>
        <v>0</v>
      </c>
      <c r="I2524" s="332">
        <f>ROUND((H2524-SUMIF(Anlagenbewegungsdaten!$B:$B,A2524,Anlagenbewegungsdaten!D:D)),3)</f>
        <v>0</v>
      </c>
      <c r="J2524" s="333" t="s">
        <v>5179</v>
      </c>
      <c r="K2524" s="333" t="s">
        <v>5193</v>
      </c>
      <c r="L2524" s="510">
        <v>13.86</v>
      </c>
      <c r="M2524" s="330">
        <f>ROUND(SUMIF(Anlagenbewegungsdaten_AV!B:B,A2524,Anlagenbewegungsdaten_AV!C:C),3)</f>
        <v>0</v>
      </c>
      <c r="N2524" s="328">
        <f>IF(ISBLANK(L2524),ROUND(SUMIF(Anlagenbewegungsdaten_AV!B:B,A2524,Anlagenbewegungsdaten_AV!D:D),2),ROUND(M2524*L2524%,2))</f>
        <v>0</v>
      </c>
      <c r="O2524" s="328">
        <f>ROUND(N2524-SUMIF(Anlagenbewegungsdaten_AV!B:B,A2524,Anlagenbewegungsdaten_AV!D:D),3)</f>
        <v>0</v>
      </c>
    </row>
    <row r="2525" spans="1:15" ht="15" customHeight="1" x14ac:dyDescent="0.25">
      <c r="A2525" s="261" t="s">
        <v>2267</v>
      </c>
      <c r="B2525" s="172" t="s">
        <v>2108</v>
      </c>
      <c r="C2525" s="172" t="s">
        <v>4047</v>
      </c>
      <c r="D2525" s="172" t="s">
        <v>2020</v>
      </c>
      <c r="E2525" s="172" t="s">
        <v>2486</v>
      </c>
      <c r="F2525" s="287">
        <v>19.32</v>
      </c>
      <c r="G2525" s="331">
        <f>ROUND(SUMIF(Anlagenbewegungsdaten!B:B,A2525,Anlagenbewegungsdaten!C:C),3)</f>
        <v>0</v>
      </c>
      <c r="H2525" s="332">
        <f>IF(ISBLANK(F2525),ROUND(SUMIF(Anlagenbewegungsdaten!B:B,A2525,Anlagenbewegungsdaten!D:D),2),ROUND(G2525*F2525%,2))</f>
        <v>0</v>
      </c>
      <c r="I2525" s="332">
        <f>ROUND((H2525-SUMIF(Anlagenbewegungsdaten!$B:$B,A2525,Anlagenbewegungsdaten!D:D)),3)</f>
        <v>0</v>
      </c>
      <c r="J2525" s="333" t="s">
        <v>5179</v>
      </c>
      <c r="K2525" s="333" t="s">
        <v>5193</v>
      </c>
      <c r="L2525" s="510">
        <v>15.46</v>
      </c>
      <c r="M2525" s="330">
        <f>ROUND(SUMIF(Anlagenbewegungsdaten_AV!B:B,A2525,Anlagenbewegungsdaten_AV!C:C),3)</f>
        <v>0</v>
      </c>
      <c r="N2525" s="328">
        <f>IF(ISBLANK(L2525),ROUND(SUMIF(Anlagenbewegungsdaten_AV!B:B,A2525,Anlagenbewegungsdaten_AV!D:D),2),ROUND(M2525*L2525%,2))</f>
        <v>0</v>
      </c>
      <c r="O2525" s="328">
        <f>ROUND(N2525-SUMIF(Anlagenbewegungsdaten_AV!B:B,A2525,Anlagenbewegungsdaten_AV!D:D),3)</f>
        <v>0</v>
      </c>
    </row>
    <row r="2526" spans="1:15" ht="15" customHeight="1" x14ac:dyDescent="0.25">
      <c r="A2526" s="261" t="s">
        <v>2268</v>
      </c>
      <c r="B2526" s="172" t="s">
        <v>2108</v>
      </c>
      <c r="C2526" s="172" t="s">
        <v>4047</v>
      </c>
      <c r="D2526" s="172" t="s">
        <v>249</v>
      </c>
      <c r="E2526" s="172" t="s">
        <v>1560</v>
      </c>
      <c r="F2526" s="287">
        <v>20.32</v>
      </c>
      <c r="G2526" s="331">
        <f>ROUND(SUMIF(Anlagenbewegungsdaten!B:B,A2526,Anlagenbewegungsdaten!C:C),3)</f>
        <v>0</v>
      </c>
      <c r="H2526" s="332">
        <f>IF(ISBLANK(F2526),ROUND(SUMIF(Anlagenbewegungsdaten!B:B,A2526,Anlagenbewegungsdaten!D:D),2),ROUND(G2526*F2526%,2))</f>
        <v>0</v>
      </c>
      <c r="I2526" s="332">
        <f>ROUND((H2526-SUMIF(Anlagenbewegungsdaten!$B:$B,A2526,Anlagenbewegungsdaten!D:D)),3)</f>
        <v>0</v>
      </c>
      <c r="J2526" s="333" t="s">
        <v>5179</v>
      </c>
      <c r="K2526" s="333" t="s">
        <v>5193</v>
      </c>
      <c r="L2526" s="510">
        <v>16.260000000000002</v>
      </c>
      <c r="M2526" s="330">
        <f>ROUND(SUMIF(Anlagenbewegungsdaten_AV!B:B,A2526,Anlagenbewegungsdaten_AV!C:C),3)</f>
        <v>0</v>
      </c>
      <c r="N2526" s="328">
        <f>IF(ISBLANK(L2526),ROUND(SUMIF(Anlagenbewegungsdaten_AV!B:B,A2526,Anlagenbewegungsdaten_AV!D:D),2),ROUND(M2526*L2526%,2))</f>
        <v>0</v>
      </c>
      <c r="O2526" s="328">
        <f>ROUND(N2526-SUMIF(Anlagenbewegungsdaten_AV!B:B,A2526,Anlagenbewegungsdaten_AV!D:D),3)</f>
        <v>0</v>
      </c>
    </row>
    <row r="2527" spans="1:15" ht="15" customHeight="1" x14ac:dyDescent="0.25">
      <c r="A2527" s="261" t="s">
        <v>2269</v>
      </c>
      <c r="B2527" s="172" t="s">
        <v>2108</v>
      </c>
      <c r="C2527" s="172" t="s">
        <v>4047</v>
      </c>
      <c r="D2527" s="172" t="s">
        <v>2023</v>
      </c>
      <c r="E2527" s="172" t="s">
        <v>1563</v>
      </c>
      <c r="F2527" s="287">
        <v>20.32</v>
      </c>
      <c r="G2527" s="331">
        <f>ROUND(SUMIF(Anlagenbewegungsdaten!B:B,A2527,Anlagenbewegungsdaten!C:C),3)</f>
        <v>0</v>
      </c>
      <c r="H2527" s="332">
        <f>IF(ISBLANK(F2527),ROUND(SUMIF(Anlagenbewegungsdaten!B:B,A2527,Anlagenbewegungsdaten!D:D),2),ROUND(G2527*F2527%,2))</f>
        <v>0</v>
      </c>
      <c r="I2527" s="332">
        <f>ROUND((H2527-SUMIF(Anlagenbewegungsdaten!$B:$B,A2527,Anlagenbewegungsdaten!D:D)),3)</f>
        <v>0</v>
      </c>
      <c r="J2527" s="333" t="s">
        <v>5179</v>
      </c>
      <c r="K2527" s="333" t="s">
        <v>5193</v>
      </c>
      <c r="L2527" s="510">
        <v>16.260000000000002</v>
      </c>
      <c r="M2527" s="330">
        <f>ROUND(SUMIF(Anlagenbewegungsdaten_AV!B:B,A2527,Anlagenbewegungsdaten_AV!C:C),3)</f>
        <v>0</v>
      </c>
      <c r="N2527" s="328">
        <f>IF(ISBLANK(L2527),ROUND(SUMIF(Anlagenbewegungsdaten_AV!B:B,A2527,Anlagenbewegungsdaten_AV!D:D),2),ROUND(M2527*L2527%,2))</f>
        <v>0</v>
      </c>
      <c r="O2527" s="328">
        <f>ROUND(N2527-SUMIF(Anlagenbewegungsdaten_AV!B:B,A2527,Anlagenbewegungsdaten_AV!D:D),3)</f>
        <v>0</v>
      </c>
    </row>
    <row r="2528" spans="1:15" ht="15" customHeight="1" x14ac:dyDescent="0.25">
      <c r="A2528" s="261" t="s">
        <v>2986</v>
      </c>
      <c r="B2528" s="172" t="s">
        <v>2108</v>
      </c>
      <c r="C2528" s="172" t="s">
        <v>4047</v>
      </c>
      <c r="D2528" s="172" t="s">
        <v>2743</v>
      </c>
      <c r="E2528" s="172" t="s">
        <v>2576</v>
      </c>
      <c r="F2528" s="287">
        <v>20.29</v>
      </c>
      <c r="G2528" s="331">
        <f>ROUND(SUMIF(Anlagenbewegungsdaten!B:B,A2528,Anlagenbewegungsdaten!C:C),3)</f>
        <v>0</v>
      </c>
      <c r="H2528" s="332">
        <f>IF(ISBLANK(F2528),ROUND(SUMIF(Anlagenbewegungsdaten!B:B,A2528,Anlagenbewegungsdaten!D:D),2),ROUND(G2528*F2528%,2))</f>
        <v>0</v>
      </c>
      <c r="I2528" s="332">
        <f>ROUND((H2528-SUMIF(Anlagenbewegungsdaten!$B:$B,A2528,Anlagenbewegungsdaten!D:D)),3)</f>
        <v>0</v>
      </c>
      <c r="J2528" s="333" t="s">
        <v>5179</v>
      </c>
      <c r="K2528" s="333" t="s">
        <v>5193</v>
      </c>
      <c r="L2528" s="510">
        <v>16.23</v>
      </c>
      <c r="M2528" s="330">
        <f>ROUND(SUMIF(Anlagenbewegungsdaten_AV!B:B,A2528,Anlagenbewegungsdaten_AV!C:C),3)</f>
        <v>0</v>
      </c>
      <c r="N2528" s="328">
        <f>IF(ISBLANK(L2528),ROUND(SUMIF(Anlagenbewegungsdaten_AV!B:B,A2528,Anlagenbewegungsdaten_AV!D:D),2),ROUND(M2528*L2528%,2))</f>
        <v>0</v>
      </c>
      <c r="O2528" s="328">
        <f>ROUND(N2528-SUMIF(Anlagenbewegungsdaten_AV!B:B,A2528,Anlagenbewegungsdaten_AV!D:D),3)</f>
        <v>0</v>
      </c>
    </row>
    <row r="2529" spans="1:15" ht="15" customHeight="1" x14ac:dyDescent="0.25">
      <c r="A2529" s="261" t="s">
        <v>3730</v>
      </c>
      <c r="B2529" s="172" t="s">
        <v>2108</v>
      </c>
      <c r="C2529" s="172" t="s">
        <v>4047</v>
      </c>
      <c r="D2529" s="172" t="s">
        <v>3487</v>
      </c>
      <c r="E2529" s="172" t="s">
        <v>3320</v>
      </c>
      <c r="F2529" s="287">
        <v>20.259999999999998</v>
      </c>
      <c r="G2529" s="331">
        <f>ROUND(SUMIF(Anlagenbewegungsdaten!B:B,A2529,Anlagenbewegungsdaten!C:C),3)</f>
        <v>0</v>
      </c>
      <c r="H2529" s="332">
        <f>IF(ISBLANK(F2529),ROUND(SUMIF(Anlagenbewegungsdaten!B:B,A2529,Anlagenbewegungsdaten!D:D),2),ROUND(G2529*F2529%,2))</f>
        <v>0</v>
      </c>
      <c r="I2529" s="332">
        <f>ROUND((H2529-SUMIF(Anlagenbewegungsdaten!$B:$B,A2529,Anlagenbewegungsdaten!D:D)),3)</f>
        <v>0</v>
      </c>
      <c r="J2529" s="333" t="s">
        <v>5179</v>
      </c>
      <c r="K2529" s="333" t="s">
        <v>5193</v>
      </c>
      <c r="L2529" s="510">
        <v>16.21</v>
      </c>
      <c r="M2529" s="330">
        <f>ROUND(SUMIF(Anlagenbewegungsdaten_AV!B:B,A2529,Anlagenbewegungsdaten_AV!C:C),3)</f>
        <v>0</v>
      </c>
      <c r="N2529" s="328">
        <f>IF(ISBLANK(L2529),ROUND(SUMIF(Anlagenbewegungsdaten_AV!B:B,A2529,Anlagenbewegungsdaten_AV!D:D),2),ROUND(M2529*L2529%,2))</f>
        <v>0</v>
      </c>
      <c r="O2529" s="328">
        <f>ROUND(N2529-SUMIF(Anlagenbewegungsdaten_AV!B:B,A2529,Anlagenbewegungsdaten_AV!D:D),3)</f>
        <v>0</v>
      </c>
    </row>
    <row r="2530" spans="1:15" ht="15" customHeight="1" x14ac:dyDescent="0.25">
      <c r="A2530" s="273" t="s">
        <v>4506</v>
      </c>
      <c r="B2530" s="191" t="s">
        <v>2108</v>
      </c>
      <c r="C2530" s="191" t="s">
        <v>4047</v>
      </c>
      <c r="D2530" s="191" t="s">
        <v>4261</v>
      </c>
      <c r="E2530" s="191" t="s">
        <v>4093</v>
      </c>
      <c r="F2530" s="288">
        <v>20.23</v>
      </c>
      <c r="G2530" s="331">
        <f>ROUND(SUMIF(Anlagenbewegungsdaten!B:B,A2530,Anlagenbewegungsdaten!C:C),3)</f>
        <v>0</v>
      </c>
      <c r="H2530" s="332">
        <f>IF(ISBLANK(F2530),ROUND(SUMIF(Anlagenbewegungsdaten!B:B,A2530,Anlagenbewegungsdaten!D:D),2),ROUND(G2530*F2530%,2))</f>
        <v>0</v>
      </c>
      <c r="I2530" s="332">
        <f>ROUND((H2530-SUMIF(Anlagenbewegungsdaten!$B:$B,A2530,Anlagenbewegungsdaten!D:D)),3)</f>
        <v>0</v>
      </c>
      <c r="J2530" s="333" t="s">
        <v>5179</v>
      </c>
      <c r="K2530" s="333" t="s">
        <v>5193</v>
      </c>
      <c r="L2530" s="510">
        <v>16.18</v>
      </c>
      <c r="M2530" s="330">
        <f>ROUND(SUMIF(Anlagenbewegungsdaten_AV!B:B,A2530,Anlagenbewegungsdaten_AV!C:C),3)</f>
        <v>0</v>
      </c>
      <c r="N2530" s="328">
        <f>IF(ISBLANK(L2530),ROUND(SUMIF(Anlagenbewegungsdaten_AV!B:B,A2530,Anlagenbewegungsdaten_AV!D:D),2),ROUND(M2530*L2530%,2))</f>
        <v>0</v>
      </c>
      <c r="O2530" s="328">
        <f>ROUND(N2530-SUMIF(Anlagenbewegungsdaten_AV!B:B,A2530,Anlagenbewegungsdaten_AV!D:D),3)</f>
        <v>0</v>
      </c>
    </row>
    <row r="2531" spans="1:15" ht="15" customHeight="1" x14ac:dyDescent="0.25">
      <c r="A2531" s="261" t="s">
        <v>2270</v>
      </c>
      <c r="B2531" s="172" t="s">
        <v>2108</v>
      </c>
      <c r="C2531" s="172" t="s">
        <v>4047</v>
      </c>
      <c r="D2531" s="172" t="s">
        <v>253</v>
      </c>
      <c r="E2531" s="172" t="s">
        <v>2483</v>
      </c>
      <c r="F2531" s="287">
        <v>18.32</v>
      </c>
      <c r="G2531" s="331">
        <f>ROUND(SUMIF(Anlagenbewegungsdaten!B:B,A2531,Anlagenbewegungsdaten!C:C),3)</f>
        <v>0</v>
      </c>
      <c r="H2531" s="332">
        <f>IF(ISBLANK(F2531),ROUND(SUMIF(Anlagenbewegungsdaten!B:B,A2531,Anlagenbewegungsdaten!D:D),2),ROUND(G2531*F2531%,2))</f>
        <v>0</v>
      </c>
      <c r="I2531" s="332">
        <f>ROUND((H2531-SUMIF(Anlagenbewegungsdaten!$B:$B,A2531,Anlagenbewegungsdaten!D:D)),3)</f>
        <v>0</v>
      </c>
      <c r="J2531" s="333" t="s">
        <v>5179</v>
      </c>
      <c r="K2531" s="333" t="s">
        <v>5193</v>
      </c>
      <c r="L2531" s="510">
        <v>14.66</v>
      </c>
      <c r="M2531" s="330">
        <f>ROUND(SUMIF(Anlagenbewegungsdaten_AV!B:B,A2531,Anlagenbewegungsdaten_AV!C:C),3)</f>
        <v>0</v>
      </c>
      <c r="N2531" s="328">
        <f>IF(ISBLANK(L2531),ROUND(SUMIF(Anlagenbewegungsdaten_AV!B:B,A2531,Anlagenbewegungsdaten_AV!D:D),2),ROUND(M2531*L2531%,2))</f>
        <v>0</v>
      </c>
      <c r="O2531" s="328">
        <f>ROUND(N2531-SUMIF(Anlagenbewegungsdaten_AV!B:B,A2531,Anlagenbewegungsdaten_AV!D:D),3)</f>
        <v>0</v>
      </c>
    </row>
    <row r="2532" spans="1:15" ht="15" customHeight="1" x14ac:dyDescent="0.25">
      <c r="A2532" s="261" t="s">
        <v>2271</v>
      </c>
      <c r="B2532" s="172" t="s">
        <v>2108</v>
      </c>
      <c r="C2532" s="172" t="s">
        <v>4047</v>
      </c>
      <c r="D2532" s="172" t="s">
        <v>1807</v>
      </c>
      <c r="E2532" s="172" t="s">
        <v>2486</v>
      </c>
      <c r="F2532" s="287">
        <v>20.32</v>
      </c>
      <c r="G2532" s="331">
        <f>ROUND(SUMIF(Anlagenbewegungsdaten!B:B,A2532,Anlagenbewegungsdaten!C:C),3)</f>
        <v>0</v>
      </c>
      <c r="H2532" s="332">
        <f>IF(ISBLANK(F2532),ROUND(SUMIF(Anlagenbewegungsdaten!B:B,A2532,Anlagenbewegungsdaten!D:D),2),ROUND(G2532*F2532%,2))</f>
        <v>0</v>
      </c>
      <c r="I2532" s="332">
        <f>ROUND((H2532-SUMIF(Anlagenbewegungsdaten!$B:$B,A2532,Anlagenbewegungsdaten!D:D)),3)</f>
        <v>0</v>
      </c>
      <c r="J2532" s="333" t="s">
        <v>5179</v>
      </c>
      <c r="K2532" s="333" t="s">
        <v>5193</v>
      </c>
      <c r="L2532" s="510">
        <v>16.260000000000002</v>
      </c>
      <c r="M2532" s="330">
        <f>ROUND(SUMIF(Anlagenbewegungsdaten_AV!B:B,A2532,Anlagenbewegungsdaten_AV!C:C),3)</f>
        <v>0</v>
      </c>
      <c r="N2532" s="328">
        <f>IF(ISBLANK(L2532),ROUND(SUMIF(Anlagenbewegungsdaten_AV!B:B,A2532,Anlagenbewegungsdaten_AV!D:D),2),ROUND(M2532*L2532%,2))</f>
        <v>0</v>
      </c>
      <c r="O2532" s="328">
        <f>ROUND(N2532-SUMIF(Anlagenbewegungsdaten_AV!B:B,A2532,Anlagenbewegungsdaten_AV!D:D),3)</f>
        <v>0</v>
      </c>
    </row>
    <row r="2533" spans="1:15" ht="15" customHeight="1" x14ac:dyDescent="0.25">
      <c r="A2533" s="261" t="s">
        <v>2272</v>
      </c>
      <c r="B2533" s="172" t="s">
        <v>2108</v>
      </c>
      <c r="C2533" s="172" t="s">
        <v>4047</v>
      </c>
      <c r="D2533" s="182" t="s">
        <v>255</v>
      </c>
      <c r="E2533" s="172" t="s">
        <v>1560</v>
      </c>
      <c r="F2533" s="287">
        <v>21.32</v>
      </c>
      <c r="G2533" s="331">
        <f>ROUND(SUMIF(Anlagenbewegungsdaten!B:B,A2533,Anlagenbewegungsdaten!C:C),3)</f>
        <v>0</v>
      </c>
      <c r="H2533" s="332">
        <f>IF(ISBLANK(F2533),ROUND(SUMIF(Anlagenbewegungsdaten!B:B,A2533,Anlagenbewegungsdaten!D:D),2),ROUND(G2533*F2533%,2))</f>
        <v>0</v>
      </c>
      <c r="I2533" s="332">
        <f>ROUND((H2533-SUMIF(Anlagenbewegungsdaten!$B:$B,A2533,Anlagenbewegungsdaten!D:D)),3)</f>
        <v>0</v>
      </c>
      <c r="J2533" s="333" t="s">
        <v>5179</v>
      </c>
      <c r="K2533" s="333" t="s">
        <v>5193</v>
      </c>
      <c r="L2533" s="510">
        <v>17.059999999999999</v>
      </c>
      <c r="M2533" s="330">
        <f>ROUND(SUMIF(Anlagenbewegungsdaten_AV!B:B,A2533,Anlagenbewegungsdaten_AV!C:C),3)</f>
        <v>0</v>
      </c>
      <c r="N2533" s="328">
        <f>IF(ISBLANK(L2533),ROUND(SUMIF(Anlagenbewegungsdaten_AV!B:B,A2533,Anlagenbewegungsdaten_AV!D:D),2),ROUND(M2533*L2533%,2))</f>
        <v>0</v>
      </c>
      <c r="O2533" s="328">
        <f>ROUND(N2533-SUMIF(Anlagenbewegungsdaten_AV!B:B,A2533,Anlagenbewegungsdaten_AV!D:D),3)</f>
        <v>0</v>
      </c>
    </row>
    <row r="2534" spans="1:15" ht="15" customHeight="1" x14ac:dyDescent="0.25">
      <c r="A2534" s="261" t="s">
        <v>2273</v>
      </c>
      <c r="B2534" s="172" t="s">
        <v>2108</v>
      </c>
      <c r="C2534" s="172" t="s">
        <v>4047</v>
      </c>
      <c r="D2534" s="172" t="s">
        <v>257</v>
      </c>
      <c r="E2534" s="172" t="s">
        <v>1563</v>
      </c>
      <c r="F2534" s="287">
        <v>21.32</v>
      </c>
      <c r="G2534" s="331">
        <f>ROUND(SUMIF(Anlagenbewegungsdaten!B:B,A2534,Anlagenbewegungsdaten!C:C),3)</f>
        <v>0</v>
      </c>
      <c r="H2534" s="332">
        <f>IF(ISBLANK(F2534),ROUND(SUMIF(Anlagenbewegungsdaten!B:B,A2534,Anlagenbewegungsdaten!D:D),2),ROUND(G2534*F2534%,2))</f>
        <v>0</v>
      </c>
      <c r="I2534" s="332">
        <f>ROUND((H2534-SUMIF(Anlagenbewegungsdaten!$B:$B,A2534,Anlagenbewegungsdaten!D:D)),3)</f>
        <v>0</v>
      </c>
      <c r="J2534" s="333" t="s">
        <v>5179</v>
      </c>
      <c r="K2534" s="333" t="s">
        <v>5193</v>
      </c>
      <c r="L2534" s="510">
        <v>17.059999999999999</v>
      </c>
      <c r="M2534" s="330">
        <f>ROUND(SUMIF(Anlagenbewegungsdaten_AV!B:B,A2534,Anlagenbewegungsdaten_AV!C:C),3)</f>
        <v>0</v>
      </c>
      <c r="N2534" s="328">
        <f>IF(ISBLANK(L2534),ROUND(SUMIF(Anlagenbewegungsdaten_AV!B:B,A2534,Anlagenbewegungsdaten_AV!D:D),2),ROUND(M2534*L2534%,2))</f>
        <v>0</v>
      </c>
      <c r="O2534" s="328">
        <f>ROUND(N2534-SUMIF(Anlagenbewegungsdaten_AV!B:B,A2534,Anlagenbewegungsdaten_AV!D:D),3)</f>
        <v>0</v>
      </c>
    </row>
    <row r="2535" spans="1:15" ht="15" customHeight="1" x14ac:dyDescent="0.25">
      <c r="A2535" s="261" t="s">
        <v>2987</v>
      </c>
      <c r="B2535" s="172" t="s">
        <v>2108</v>
      </c>
      <c r="C2535" s="172" t="s">
        <v>4047</v>
      </c>
      <c r="D2535" s="172" t="s">
        <v>2614</v>
      </c>
      <c r="E2535" s="172" t="s">
        <v>2576</v>
      </c>
      <c r="F2535" s="287">
        <v>21.29</v>
      </c>
      <c r="G2535" s="331">
        <f>ROUND(SUMIF(Anlagenbewegungsdaten!B:B,A2535,Anlagenbewegungsdaten!C:C),3)</f>
        <v>0</v>
      </c>
      <c r="H2535" s="332">
        <f>IF(ISBLANK(F2535),ROUND(SUMIF(Anlagenbewegungsdaten!B:B,A2535,Anlagenbewegungsdaten!D:D),2),ROUND(G2535*F2535%,2))</f>
        <v>0</v>
      </c>
      <c r="I2535" s="332">
        <f>ROUND((H2535-SUMIF(Anlagenbewegungsdaten!$B:$B,A2535,Anlagenbewegungsdaten!D:D)),3)</f>
        <v>0</v>
      </c>
      <c r="J2535" s="333" t="s">
        <v>5179</v>
      </c>
      <c r="K2535" s="333" t="s">
        <v>5193</v>
      </c>
      <c r="L2535" s="510">
        <v>17.03</v>
      </c>
      <c r="M2535" s="330">
        <f>ROUND(SUMIF(Anlagenbewegungsdaten_AV!B:B,A2535,Anlagenbewegungsdaten_AV!C:C),3)</f>
        <v>0</v>
      </c>
      <c r="N2535" s="328">
        <f>IF(ISBLANK(L2535),ROUND(SUMIF(Anlagenbewegungsdaten_AV!B:B,A2535,Anlagenbewegungsdaten_AV!D:D),2),ROUND(M2535*L2535%,2))</f>
        <v>0</v>
      </c>
      <c r="O2535" s="328">
        <f>ROUND(N2535-SUMIF(Anlagenbewegungsdaten_AV!B:B,A2535,Anlagenbewegungsdaten_AV!D:D),3)</f>
        <v>0</v>
      </c>
    </row>
    <row r="2536" spans="1:15" ht="15" customHeight="1" x14ac:dyDescent="0.25">
      <c r="A2536" s="261" t="s">
        <v>3731</v>
      </c>
      <c r="B2536" s="172" t="s">
        <v>2108</v>
      </c>
      <c r="C2536" s="172" t="s">
        <v>4047</v>
      </c>
      <c r="D2536" s="172" t="s">
        <v>3358</v>
      </c>
      <c r="E2536" s="172" t="s">
        <v>3320</v>
      </c>
      <c r="F2536" s="287">
        <v>21.259999999999998</v>
      </c>
      <c r="G2536" s="331">
        <f>ROUND(SUMIF(Anlagenbewegungsdaten!B:B,A2536,Anlagenbewegungsdaten!C:C),3)</f>
        <v>0</v>
      </c>
      <c r="H2536" s="332">
        <f>IF(ISBLANK(F2536),ROUND(SUMIF(Anlagenbewegungsdaten!B:B,A2536,Anlagenbewegungsdaten!D:D),2),ROUND(G2536*F2536%,2))</f>
        <v>0</v>
      </c>
      <c r="I2536" s="332">
        <f>ROUND((H2536-SUMIF(Anlagenbewegungsdaten!$B:$B,A2536,Anlagenbewegungsdaten!D:D)),3)</f>
        <v>0</v>
      </c>
      <c r="J2536" s="333" t="s">
        <v>5179</v>
      </c>
      <c r="K2536" s="333" t="s">
        <v>5193</v>
      </c>
      <c r="L2536" s="510">
        <v>17.010000000000002</v>
      </c>
      <c r="M2536" s="330">
        <f>ROUND(SUMIF(Anlagenbewegungsdaten_AV!B:B,A2536,Anlagenbewegungsdaten_AV!C:C),3)</f>
        <v>0</v>
      </c>
      <c r="N2536" s="328">
        <f>IF(ISBLANK(L2536),ROUND(SUMIF(Anlagenbewegungsdaten_AV!B:B,A2536,Anlagenbewegungsdaten_AV!D:D),2),ROUND(M2536*L2536%,2))</f>
        <v>0</v>
      </c>
      <c r="O2536" s="328">
        <f>ROUND(N2536-SUMIF(Anlagenbewegungsdaten_AV!B:B,A2536,Anlagenbewegungsdaten_AV!D:D),3)</f>
        <v>0</v>
      </c>
    </row>
    <row r="2537" spans="1:15" ht="15" customHeight="1" x14ac:dyDescent="0.25">
      <c r="A2537" s="273" t="s">
        <v>4507</v>
      </c>
      <c r="B2537" s="191" t="s">
        <v>2108</v>
      </c>
      <c r="C2537" s="191" t="s">
        <v>4047</v>
      </c>
      <c r="D2537" s="191" t="s">
        <v>4131</v>
      </c>
      <c r="E2537" s="191" t="s">
        <v>4093</v>
      </c>
      <c r="F2537" s="288">
        <v>21.23</v>
      </c>
      <c r="G2537" s="331">
        <f>ROUND(SUMIF(Anlagenbewegungsdaten!B:B,A2537,Anlagenbewegungsdaten!C:C),3)</f>
        <v>0</v>
      </c>
      <c r="H2537" s="332">
        <f>IF(ISBLANK(F2537),ROUND(SUMIF(Anlagenbewegungsdaten!B:B,A2537,Anlagenbewegungsdaten!D:D),2),ROUND(G2537*F2537%,2))</f>
        <v>0</v>
      </c>
      <c r="I2537" s="332">
        <f>ROUND((H2537-SUMIF(Anlagenbewegungsdaten!$B:$B,A2537,Anlagenbewegungsdaten!D:D)),3)</f>
        <v>0</v>
      </c>
      <c r="J2537" s="333" t="s">
        <v>5179</v>
      </c>
      <c r="K2537" s="333" t="s">
        <v>5193</v>
      </c>
      <c r="L2537" s="510">
        <v>16.98</v>
      </c>
      <c r="M2537" s="330">
        <f>ROUND(SUMIF(Anlagenbewegungsdaten_AV!B:B,A2537,Anlagenbewegungsdaten_AV!C:C),3)</f>
        <v>0</v>
      </c>
      <c r="N2537" s="328">
        <f>IF(ISBLANK(L2537),ROUND(SUMIF(Anlagenbewegungsdaten_AV!B:B,A2537,Anlagenbewegungsdaten_AV!D:D),2),ROUND(M2537*L2537%,2))</f>
        <v>0</v>
      </c>
      <c r="O2537" s="328">
        <f>ROUND(N2537-SUMIF(Anlagenbewegungsdaten_AV!B:B,A2537,Anlagenbewegungsdaten_AV!D:D),3)</f>
        <v>0</v>
      </c>
    </row>
    <row r="2538" spans="1:15" ht="15" customHeight="1" x14ac:dyDescent="0.25">
      <c r="A2538" s="261" t="s">
        <v>2274</v>
      </c>
      <c r="B2538" s="172" t="s">
        <v>2108</v>
      </c>
      <c r="C2538" s="172" t="s">
        <v>4047</v>
      </c>
      <c r="D2538" s="172" t="s">
        <v>259</v>
      </c>
      <c r="E2538" s="172" t="s">
        <v>2483</v>
      </c>
      <c r="F2538" s="287">
        <v>18.32</v>
      </c>
      <c r="G2538" s="331">
        <f>ROUND(SUMIF(Anlagenbewegungsdaten!B:B,A2538,Anlagenbewegungsdaten!C:C),3)</f>
        <v>0</v>
      </c>
      <c r="H2538" s="332">
        <f>IF(ISBLANK(F2538),ROUND(SUMIF(Anlagenbewegungsdaten!B:B,A2538,Anlagenbewegungsdaten!D:D),2),ROUND(G2538*F2538%,2))</f>
        <v>0</v>
      </c>
      <c r="I2538" s="332">
        <f>ROUND((H2538-SUMIF(Anlagenbewegungsdaten!$B:$B,A2538,Anlagenbewegungsdaten!D:D)),3)</f>
        <v>0</v>
      </c>
      <c r="J2538" s="333" t="s">
        <v>5179</v>
      </c>
      <c r="K2538" s="333" t="s">
        <v>5193</v>
      </c>
      <c r="L2538" s="510">
        <v>14.66</v>
      </c>
      <c r="M2538" s="330">
        <f>ROUND(SUMIF(Anlagenbewegungsdaten_AV!B:B,A2538,Anlagenbewegungsdaten_AV!C:C),3)</f>
        <v>0</v>
      </c>
      <c r="N2538" s="328">
        <f>IF(ISBLANK(L2538),ROUND(SUMIF(Anlagenbewegungsdaten_AV!B:B,A2538,Anlagenbewegungsdaten_AV!D:D),2),ROUND(M2538*L2538%,2))</f>
        <v>0</v>
      </c>
      <c r="O2538" s="328">
        <f>ROUND(N2538-SUMIF(Anlagenbewegungsdaten_AV!B:B,A2538,Anlagenbewegungsdaten_AV!D:D),3)</f>
        <v>0</v>
      </c>
    </row>
    <row r="2539" spans="1:15" ht="15" customHeight="1" x14ac:dyDescent="0.25">
      <c r="A2539" s="261" t="s">
        <v>2275</v>
      </c>
      <c r="B2539" s="172" t="s">
        <v>2108</v>
      </c>
      <c r="C2539" s="172" t="s">
        <v>4047</v>
      </c>
      <c r="D2539" s="172" t="s">
        <v>1812</v>
      </c>
      <c r="E2539" s="172" t="s">
        <v>2486</v>
      </c>
      <c r="F2539" s="287">
        <v>20.32</v>
      </c>
      <c r="G2539" s="331">
        <f>ROUND(SUMIF(Anlagenbewegungsdaten!B:B,A2539,Anlagenbewegungsdaten!C:C),3)</f>
        <v>0</v>
      </c>
      <c r="H2539" s="332">
        <f>IF(ISBLANK(F2539),ROUND(SUMIF(Anlagenbewegungsdaten!B:B,A2539,Anlagenbewegungsdaten!D:D),2),ROUND(G2539*F2539%,2))</f>
        <v>0</v>
      </c>
      <c r="I2539" s="332">
        <f>ROUND((H2539-SUMIF(Anlagenbewegungsdaten!$B:$B,A2539,Anlagenbewegungsdaten!D:D)),3)</f>
        <v>0</v>
      </c>
      <c r="J2539" s="333" t="s">
        <v>5179</v>
      </c>
      <c r="K2539" s="333" t="s">
        <v>5193</v>
      </c>
      <c r="L2539" s="510">
        <v>16.260000000000002</v>
      </c>
      <c r="M2539" s="330">
        <f>ROUND(SUMIF(Anlagenbewegungsdaten_AV!B:B,A2539,Anlagenbewegungsdaten_AV!C:C),3)</f>
        <v>0</v>
      </c>
      <c r="N2539" s="328">
        <f>IF(ISBLANK(L2539),ROUND(SUMIF(Anlagenbewegungsdaten_AV!B:B,A2539,Anlagenbewegungsdaten_AV!D:D),2),ROUND(M2539*L2539%,2))</f>
        <v>0</v>
      </c>
      <c r="O2539" s="328">
        <f>ROUND(N2539-SUMIF(Anlagenbewegungsdaten_AV!B:B,A2539,Anlagenbewegungsdaten_AV!D:D),3)</f>
        <v>0</v>
      </c>
    </row>
    <row r="2540" spans="1:15" ht="15" customHeight="1" x14ac:dyDescent="0.25">
      <c r="A2540" s="261" t="s">
        <v>2276</v>
      </c>
      <c r="B2540" s="172" t="s">
        <v>2108</v>
      </c>
      <c r="C2540" s="172" t="s">
        <v>4047</v>
      </c>
      <c r="D2540" s="172" t="s">
        <v>261</v>
      </c>
      <c r="E2540" s="172" t="s">
        <v>1560</v>
      </c>
      <c r="F2540" s="287">
        <v>21.32</v>
      </c>
      <c r="G2540" s="331">
        <f>ROUND(SUMIF(Anlagenbewegungsdaten!B:B,A2540,Anlagenbewegungsdaten!C:C),3)</f>
        <v>0</v>
      </c>
      <c r="H2540" s="332">
        <f>IF(ISBLANK(F2540),ROUND(SUMIF(Anlagenbewegungsdaten!B:B,A2540,Anlagenbewegungsdaten!D:D),2),ROUND(G2540*F2540%,2))</f>
        <v>0</v>
      </c>
      <c r="I2540" s="332">
        <f>ROUND((H2540-SUMIF(Anlagenbewegungsdaten!$B:$B,A2540,Anlagenbewegungsdaten!D:D)),3)</f>
        <v>0</v>
      </c>
      <c r="J2540" s="333" t="s">
        <v>5179</v>
      </c>
      <c r="K2540" s="333" t="s">
        <v>5193</v>
      </c>
      <c r="L2540" s="510">
        <v>17.059999999999999</v>
      </c>
      <c r="M2540" s="330">
        <f>ROUND(SUMIF(Anlagenbewegungsdaten_AV!B:B,A2540,Anlagenbewegungsdaten_AV!C:C),3)</f>
        <v>0</v>
      </c>
      <c r="N2540" s="328">
        <f>IF(ISBLANK(L2540),ROUND(SUMIF(Anlagenbewegungsdaten_AV!B:B,A2540,Anlagenbewegungsdaten_AV!D:D),2),ROUND(M2540*L2540%,2))</f>
        <v>0</v>
      </c>
      <c r="O2540" s="328">
        <f>ROUND(N2540-SUMIF(Anlagenbewegungsdaten_AV!B:B,A2540,Anlagenbewegungsdaten_AV!D:D),3)</f>
        <v>0</v>
      </c>
    </row>
    <row r="2541" spans="1:15" ht="15" customHeight="1" x14ac:dyDescent="0.25">
      <c r="A2541" s="261" t="s">
        <v>2277</v>
      </c>
      <c r="B2541" s="172" t="s">
        <v>2108</v>
      </c>
      <c r="C2541" s="172" t="s">
        <v>4047</v>
      </c>
      <c r="D2541" s="172" t="s">
        <v>263</v>
      </c>
      <c r="E2541" s="172" t="s">
        <v>1563</v>
      </c>
      <c r="F2541" s="287">
        <v>21.32</v>
      </c>
      <c r="G2541" s="331">
        <f>ROUND(SUMIF(Anlagenbewegungsdaten!B:B,A2541,Anlagenbewegungsdaten!C:C),3)</f>
        <v>0</v>
      </c>
      <c r="H2541" s="332">
        <f>IF(ISBLANK(F2541),ROUND(SUMIF(Anlagenbewegungsdaten!B:B,A2541,Anlagenbewegungsdaten!D:D),2),ROUND(G2541*F2541%,2))</f>
        <v>0</v>
      </c>
      <c r="I2541" s="332">
        <f>ROUND((H2541-SUMIF(Anlagenbewegungsdaten!$B:$B,A2541,Anlagenbewegungsdaten!D:D)),3)</f>
        <v>0</v>
      </c>
      <c r="J2541" s="333" t="s">
        <v>5179</v>
      </c>
      <c r="K2541" s="333" t="s">
        <v>5193</v>
      </c>
      <c r="L2541" s="510">
        <v>17.059999999999999</v>
      </c>
      <c r="M2541" s="330">
        <f>ROUND(SUMIF(Anlagenbewegungsdaten_AV!B:B,A2541,Anlagenbewegungsdaten_AV!C:C),3)</f>
        <v>0</v>
      </c>
      <c r="N2541" s="328">
        <f>IF(ISBLANK(L2541),ROUND(SUMIF(Anlagenbewegungsdaten_AV!B:B,A2541,Anlagenbewegungsdaten_AV!D:D),2),ROUND(M2541*L2541%,2))</f>
        <v>0</v>
      </c>
      <c r="O2541" s="328">
        <f>ROUND(N2541-SUMIF(Anlagenbewegungsdaten_AV!B:B,A2541,Anlagenbewegungsdaten_AV!D:D),3)</f>
        <v>0</v>
      </c>
    </row>
    <row r="2542" spans="1:15" ht="15" customHeight="1" x14ac:dyDescent="0.25">
      <c r="A2542" s="261" t="s">
        <v>2988</v>
      </c>
      <c r="B2542" s="172" t="s">
        <v>2108</v>
      </c>
      <c r="C2542" s="172" t="s">
        <v>4047</v>
      </c>
      <c r="D2542" s="172" t="s">
        <v>2616</v>
      </c>
      <c r="E2542" s="172" t="s">
        <v>2576</v>
      </c>
      <c r="F2542" s="287">
        <v>21.29</v>
      </c>
      <c r="G2542" s="331">
        <f>ROUND(SUMIF(Anlagenbewegungsdaten!B:B,A2542,Anlagenbewegungsdaten!C:C),3)</f>
        <v>0</v>
      </c>
      <c r="H2542" s="332">
        <f>IF(ISBLANK(F2542),ROUND(SUMIF(Anlagenbewegungsdaten!B:B,A2542,Anlagenbewegungsdaten!D:D),2),ROUND(G2542*F2542%,2))</f>
        <v>0</v>
      </c>
      <c r="I2542" s="332">
        <f>ROUND((H2542-SUMIF(Anlagenbewegungsdaten!$B:$B,A2542,Anlagenbewegungsdaten!D:D)),3)</f>
        <v>0</v>
      </c>
      <c r="J2542" s="333" t="s">
        <v>5179</v>
      </c>
      <c r="K2542" s="333" t="s">
        <v>5193</v>
      </c>
      <c r="L2542" s="510">
        <v>17.03</v>
      </c>
      <c r="M2542" s="330">
        <f>ROUND(SUMIF(Anlagenbewegungsdaten_AV!B:B,A2542,Anlagenbewegungsdaten_AV!C:C),3)</f>
        <v>0</v>
      </c>
      <c r="N2542" s="328">
        <f>IF(ISBLANK(L2542),ROUND(SUMIF(Anlagenbewegungsdaten_AV!B:B,A2542,Anlagenbewegungsdaten_AV!D:D),2),ROUND(M2542*L2542%,2))</f>
        <v>0</v>
      </c>
      <c r="O2542" s="328">
        <f>ROUND(N2542-SUMIF(Anlagenbewegungsdaten_AV!B:B,A2542,Anlagenbewegungsdaten_AV!D:D),3)</f>
        <v>0</v>
      </c>
    </row>
    <row r="2543" spans="1:15" ht="15" customHeight="1" x14ac:dyDescent="0.25">
      <c r="A2543" s="261" t="s">
        <v>3732</v>
      </c>
      <c r="B2543" s="172" t="s">
        <v>2108</v>
      </c>
      <c r="C2543" s="172" t="s">
        <v>4047</v>
      </c>
      <c r="D2543" s="172" t="s">
        <v>3360</v>
      </c>
      <c r="E2543" s="172" t="s">
        <v>3320</v>
      </c>
      <c r="F2543" s="287">
        <v>21.259999999999998</v>
      </c>
      <c r="G2543" s="331">
        <f>ROUND(SUMIF(Anlagenbewegungsdaten!B:B,A2543,Anlagenbewegungsdaten!C:C),3)</f>
        <v>0</v>
      </c>
      <c r="H2543" s="332">
        <f>IF(ISBLANK(F2543),ROUND(SUMIF(Anlagenbewegungsdaten!B:B,A2543,Anlagenbewegungsdaten!D:D),2),ROUND(G2543*F2543%,2))</f>
        <v>0</v>
      </c>
      <c r="I2543" s="332">
        <f>ROUND((H2543-SUMIF(Anlagenbewegungsdaten!$B:$B,A2543,Anlagenbewegungsdaten!D:D)),3)</f>
        <v>0</v>
      </c>
      <c r="J2543" s="333" t="s">
        <v>5179</v>
      </c>
      <c r="K2543" s="333" t="s">
        <v>5193</v>
      </c>
      <c r="L2543" s="510">
        <v>17.010000000000002</v>
      </c>
      <c r="M2543" s="330">
        <f>ROUND(SUMIF(Anlagenbewegungsdaten_AV!B:B,A2543,Anlagenbewegungsdaten_AV!C:C),3)</f>
        <v>0</v>
      </c>
      <c r="N2543" s="328">
        <f>IF(ISBLANK(L2543),ROUND(SUMIF(Anlagenbewegungsdaten_AV!B:B,A2543,Anlagenbewegungsdaten_AV!D:D),2),ROUND(M2543*L2543%,2))</f>
        <v>0</v>
      </c>
      <c r="O2543" s="328">
        <f>ROUND(N2543-SUMIF(Anlagenbewegungsdaten_AV!B:B,A2543,Anlagenbewegungsdaten_AV!D:D),3)</f>
        <v>0</v>
      </c>
    </row>
    <row r="2544" spans="1:15" ht="15" customHeight="1" x14ac:dyDescent="0.25">
      <c r="A2544" s="273" t="s">
        <v>4508</v>
      </c>
      <c r="B2544" s="191" t="s">
        <v>2108</v>
      </c>
      <c r="C2544" s="191" t="s">
        <v>4047</v>
      </c>
      <c r="D2544" s="191" t="s">
        <v>4133</v>
      </c>
      <c r="E2544" s="191" t="s">
        <v>4093</v>
      </c>
      <c r="F2544" s="288">
        <v>21.23</v>
      </c>
      <c r="G2544" s="331">
        <f>ROUND(SUMIF(Anlagenbewegungsdaten!B:B,A2544,Anlagenbewegungsdaten!C:C),3)</f>
        <v>0</v>
      </c>
      <c r="H2544" s="332">
        <f>IF(ISBLANK(F2544),ROUND(SUMIF(Anlagenbewegungsdaten!B:B,A2544,Anlagenbewegungsdaten!D:D),2),ROUND(G2544*F2544%,2))</f>
        <v>0</v>
      </c>
      <c r="I2544" s="332">
        <f>ROUND((H2544-SUMIF(Anlagenbewegungsdaten!$B:$B,A2544,Anlagenbewegungsdaten!D:D)),3)</f>
        <v>0</v>
      </c>
      <c r="J2544" s="333" t="s">
        <v>5179</v>
      </c>
      <c r="K2544" s="333" t="s">
        <v>5193</v>
      </c>
      <c r="L2544" s="510">
        <v>16.98</v>
      </c>
      <c r="M2544" s="330">
        <f>ROUND(SUMIF(Anlagenbewegungsdaten_AV!B:B,A2544,Anlagenbewegungsdaten_AV!C:C),3)</f>
        <v>0</v>
      </c>
      <c r="N2544" s="328">
        <f>IF(ISBLANK(L2544),ROUND(SUMIF(Anlagenbewegungsdaten_AV!B:B,A2544,Anlagenbewegungsdaten_AV!D:D),2),ROUND(M2544*L2544%,2))</f>
        <v>0</v>
      </c>
      <c r="O2544" s="328">
        <f>ROUND(N2544-SUMIF(Anlagenbewegungsdaten_AV!B:B,A2544,Anlagenbewegungsdaten_AV!D:D),3)</f>
        <v>0</v>
      </c>
    </row>
    <row r="2545" spans="1:15" ht="15" customHeight="1" x14ac:dyDescent="0.25">
      <c r="A2545" s="261" t="s">
        <v>2278</v>
      </c>
      <c r="B2545" s="172" t="s">
        <v>2108</v>
      </c>
      <c r="C2545" s="172" t="s">
        <v>4047</v>
      </c>
      <c r="D2545" s="172" t="s">
        <v>265</v>
      </c>
      <c r="E2545" s="172" t="s">
        <v>2483</v>
      </c>
      <c r="F2545" s="287">
        <v>19.32</v>
      </c>
      <c r="G2545" s="331">
        <f>ROUND(SUMIF(Anlagenbewegungsdaten!B:B,A2545,Anlagenbewegungsdaten!C:C),3)</f>
        <v>0</v>
      </c>
      <c r="H2545" s="332">
        <f>IF(ISBLANK(F2545),ROUND(SUMIF(Anlagenbewegungsdaten!B:B,A2545,Anlagenbewegungsdaten!D:D),2),ROUND(G2545*F2545%,2))</f>
        <v>0</v>
      </c>
      <c r="I2545" s="332">
        <f>ROUND((H2545-SUMIF(Anlagenbewegungsdaten!$B:$B,A2545,Anlagenbewegungsdaten!D:D)),3)</f>
        <v>0</v>
      </c>
      <c r="J2545" s="333" t="s">
        <v>5179</v>
      </c>
      <c r="K2545" s="333" t="s">
        <v>5193</v>
      </c>
      <c r="L2545" s="510">
        <v>15.46</v>
      </c>
      <c r="M2545" s="330">
        <f>ROUND(SUMIF(Anlagenbewegungsdaten_AV!B:B,A2545,Anlagenbewegungsdaten_AV!C:C),3)</f>
        <v>0</v>
      </c>
      <c r="N2545" s="328">
        <f>IF(ISBLANK(L2545),ROUND(SUMIF(Anlagenbewegungsdaten_AV!B:B,A2545,Anlagenbewegungsdaten_AV!D:D),2),ROUND(M2545*L2545%,2))</f>
        <v>0</v>
      </c>
      <c r="O2545" s="328">
        <f>ROUND(N2545-SUMIF(Anlagenbewegungsdaten_AV!B:B,A2545,Anlagenbewegungsdaten_AV!D:D),3)</f>
        <v>0</v>
      </c>
    </row>
    <row r="2546" spans="1:15" ht="15" customHeight="1" x14ac:dyDescent="0.25">
      <c r="A2546" s="261" t="s">
        <v>2279</v>
      </c>
      <c r="B2546" s="172" t="s">
        <v>2108</v>
      </c>
      <c r="C2546" s="172" t="s">
        <v>4047</v>
      </c>
      <c r="D2546" s="172" t="s">
        <v>1817</v>
      </c>
      <c r="E2546" s="172" t="s">
        <v>2486</v>
      </c>
      <c r="F2546" s="287">
        <v>21.32</v>
      </c>
      <c r="G2546" s="331">
        <f>ROUND(SUMIF(Anlagenbewegungsdaten!B:B,A2546,Anlagenbewegungsdaten!C:C),3)</f>
        <v>0</v>
      </c>
      <c r="H2546" s="332">
        <f>IF(ISBLANK(F2546),ROUND(SUMIF(Anlagenbewegungsdaten!B:B,A2546,Anlagenbewegungsdaten!D:D),2),ROUND(G2546*F2546%,2))</f>
        <v>0</v>
      </c>
      <c r="I2546" s="332">
        <f>ROUND((H2546-SUMIF(Anlagenbewegungsdaten!$B:$B,A2546,Anlagenbewegungsdaten!D:D)),3)</f>
        <v>0</v>
      </c>
      <c r="J2546" s="333" t="s">
        <v>5179</v>
      </c>
      <c r="K2546" s="333" t="s">
        <v>5193</v>
      </c>
      <c r="L2546" s="510">
        <v>17.059999999999999</v>
      </c>
      <c r="M2546" s="330">
        <f>ROUND(SUMIF(Anlagenbewegungsdaten_AV!B:B,A2546,Anlagenbewegungsdaten_AV!C:C),3)</f>
        <v>0</v>
      </c>
      <c r="N2546" s="328">
        <f>IF(ISBLANK(L2546),ROUND(SUMIF(Anlagenbewegungsdaten_AV!B:B,A2546,Anlagenbewegungsdaten_AV!D:D),2),ROUND(M2546*L2546%,2))</f>
        <v>0</v>
      </c>
      <c r="O2546" s="328">
        <f>ROUND(N2546-SUMIF(Anlagenbewegungsdaten_AV!B:B,A2546,Anlagenbewegungsdaten_AV!D:D),3)</f>
        <v>0</v>
      </c>
    </row>
    <row r="2547" spans="1:15" ht="15" customHeight="1" x14ac:dyDescent="0.25">
      <c r="A2547" s="261" t="s">
        <v>2280</v>
      </c>
      <c r="B2547" s="172" t="s">
        <v>2108</v>
      </c>
      <c r="C2547" s="172" t="s">
        <v>4047</v>
      </c>
      <c r="D2547" s="182" t="s">
        <v>267</v>
      </c>
      <c r="E2547" s="172" t="s">
        <v>1560</v>
      </c>
      <c r="F2547" s="287">
        <v>22.32</v>
      </c>
      <c r="G2547" s="331">
        <f>ROUND(SUMIF(Anlagenbewegungsdaten!B:B,A2547,Anlagenbewegungsdaten!C:C),3)</f>
        <v>0</v>
      </c>
      <c r="H2547" s="332">
        <f>IF(ISBLANK(F2547),ROUND(SUMIF(Anlagenbewegungsdaten!B:B,A2547,Anlagenbewegungsdaten!D:D),2),ROUND(G2547*F2547%,2))</f>
        <v>0</v>
      </c>
      <c r="I2547" s="332">
        <f>ROUND((H2547-SUMIF(Anlagenbewegungsdaten!$B:$B,A2547,Anlagenbewegungsdaten!D:D)),3)</f>
        <v>0</v>
      </c>
      <c r="J2547" s="333" t="s">
        <v>5179</v>
      </c>
      <c r="K2547" s="333" t="s">
        <v>5193</v>
      </c>
      <c r="L2547" s="510">
        <v>17.86</v>
      </c>
      <c r="M2547" s="330">
        <f>ROUND(SUMIF(Anlagenbewegungsdaten_AV!B:B,A2547,Anlagenbewegungsdaten_AV!C:C),3)</f>
        <v>0</v>
      </c>
      <c r="N2547" s="328">
        <f>IF(ISBLANK(L2547),ROUND(SUMIF(Anlagenbewegungsdaten_AV!B:B,A2547,Anlagenbewegungsdaten_AV!D:D),2),ROUND(M2547*L2547%,2))</f>
        <v>0</v>
      </c>
      <c r="O2547" s="328">
        <f>ROUND(N2547-SUMIF(Anlagenbewegungsdaten_AV!B:B,A2547,Anlagenbewegungsdaten_AV!D:D),3)</f>
        <v>0</v>
      </c>
    </row>
    <row r="2548" spans="1:15" ht="15" customHeight="1" x14ac:dyDescent="0.25">
      <c r="A2548" s="261" t="s">
        <v>2281</v>
      </c>
      <c r="B2548" s="172" t="s">
        <v>2108</v>
      </c>
      <c r="C2548" s="172" t="s">
        <v>4047</v>
      </c>
      <c r="D2548" s="172" t="s">
        <v>269</v>
      </c>
      <c r="E2548" s="172" t="s">
        <v>1563</v>
      </c>
      <c r="F2548" s="287">
        <v>22.32</v>
      </c>
      <c r="G2548" s="331">
        <f>ROUND(SUMIF(Anlagenbewegungsdaten!B:B,A2548,Anlagenbewegungsdaten!C:C),3)</f>
        <v>0</v>
      </c>
      <c r="H2548" s="332">
        <f>IF(ISBLANK(F2548),ROUND(SUMIF(Anlagenbewegungsdaten!B:B,A2548,Anlagenbewegungsdaten!D:D),2),ROUND(G2548*F2548%,2))</f>
        <v>0</v>
      </c>
      <c r="I2548" s="332">
        <f>ROUND((H2548-SUMIF(Anlagenbewegungsdaten!$B:$B,A2548,Anlagenbewegungsdaten!D:D)),3)</f>
        <v>0</v>
      </c>
      <c r="J2548" s="333" t="s">
        <v>5179</v>
      </c>
      <c r="K2548" s="333" t="s">
        <v>5193</v>
      </c>
      <c r="L2548" s="510">
        <v>17.86</v>
      </c>
      <c r="M2548" s="330">
        <f>ROUND(SUMIF(Anlagenbewegungsdaten_AV!B:B,A2548,Anlagenbewegungsdaten_AV!C:C),3)</f>
        <v>0</v>
      </c>
      <c r="N2548" s="328">
        <f>IF(ISBLANK(L2548),ROUND(SUMIF(Anlagenbewegungsdaten_AV!B:B,A2548,Anlagenbewegungsdaten_AV!D:D),2),ROUND(M2548*L2548%,2))</f>
        <v>0</v>
      </c>
      <c r="O2548" s="328">
        <f>ROUND(N2548-SUMIF(Anlagenbewegungsdaten_AV!B:B,A2548,Anlagenbewegungsdaten_AV!D:D),3)</f>
        <v>0</v>
      </c>
    </row>
    <row r="2549" spans="1:15" ht="15" customHeight="1" x14ac:dyDescent="0.25">
      <c r="A2549" s="261" t="s">
        <v>2989</v>
      </c>
      <c r="B2549" s="172" t="s">
        <v>2108</v>
      </c>
      <c r="C2549" s="172" t="s">
        <v>4047</v>
      </c>
      <c r="D2549" s="172" t="s">
        <v>2618</v>
      </c>
      <c r="E2549" s="172" t="s">
        <v>2576</v>
      </c>
      <c r="F2549" s="287">
        <v>22.29</v>
      </c>
      <c r="G2549" s="331">
        <f>ROUND(SUMIF(Anlagenbewegungsdaten!B:B,A2549,Anlagenbewegungsdaten!C:C),3)</f>
        <v>0</v>
      </c>
      <c r="H2549" s="332">
        <f>IF(ISBLANK(F2549),ROUND(SUMIF(Anlagenbewegungsdaten!B:B,A2549,Anlagenbewegungsdaten!D:D),2),ROUND(G2549*F2549%,2))</f>
        <v>0</v>
      </c>
      <c r="I2549" s="332">
        <f>ROUND((H2549-SUMIF(Anlagenbewegungsdaten!$B:$B,A2549,Anlagenbewegungsdaten!D:D)),3)</f>
        <v>0</v>
      </c>
      <c r="J2549" s="333" t="s">
        <v>5179</v>
      </c>
      <c r="K2549" s="333" t="s">
        <v>5193</v>
      </c>
      <c r="L2549" s="510">
        <v>17.829999999999998</v>
      </c>
      <c r="M2549" s="330">
        <f>ROUND(SUMIF(Anlagenbewegungsdaten_AV!B:B,A2549,Anlagenbewegungsdaten_AV!C:C),3)</f>
        <v>0</v>
      </c>
      <c r="N2549" s="328">
        <f>IF(ISBLANK(L2549),ROUND(SUMIF(Anlagenbewegungsdaten_AV!B:B,A2549,Anlagenbewegungsdaten_AV!D:D),2),ROUND(M2549*L2549%,2))</f>
        <v>0</v>
      </c>
      <c r="O2549" s="328">
        <f>ROUND(N2549-SUMIF(Anlagenbewegungsdaten_AV!B:B,A2549,Anlagenbewegungsdaten_AV!D:D),3)</f>
        <v>0</v>
      </c>
    </row>
    <row r="2550" spans="1:15" ht="15" customHeight="1" x14ac:dyDescent="0.25">
      <c r="A2550" s="261" t="s">
        <v>3733</v>
      </c>
      <c r="B2550" s="172" t="s">
        <v>2108</v>
      </c>
      <c r="C2550" s="172" t="s">
        <v>4047</v>
      </c>
      <c r="D2550" s="172" t="s">
        <v>3362</v>
      </c>
      <c r="E2550" s="172" t="s">
        <v>3320</v>
      </c>
      <c r="F2550" s="287">
        <v>22.259999999999998</v>
      </c>
      <c r="G2550" s="331">
        <f>ROUND(SUMIF(Anlagenbewegungsdaten!B:B,A2550,Anlagenbewegungsdaten!C:C),3)</f>
        <v>0</v>
      </c>
      <c r="H2550" s="332">
        <f>IF(ISBLANK(F2550),ROUND(SUMIF(Anlagenbewegungsdaten!B:B,A2550,Anlagenbewegungsdaten!D:D),2),ROUND(G2550*F2550%,2))</f>
        <v>0</v>
      </c>
      <c r="I2550" s="332">
        <f>ROUND((H2550-SUMIF(Anlagenbewegungsdaten!$B:$B,A2550,Anlagenbewegungsdaten!D:D)),3)</f>
        <v>0</v>
      </c>
      <c r="J2550" s="333" t="s">
        <v>5179</v>
      </c>
      <c r="K2550" s="333" t="s">
        <v>5193</v>
      </c>
      <c r="L2550" s="510">
        <v>17.809999999999999</v>
      </c>
      <c r="M2550" s="330">
        <f>ROUND(SUMIF(Anlagenbewegungsdaten_AV!B:B,A2550,Anlagenbewegungsdaten_AV!C:C),3)</f>
        <v>0</v>
      </c>
      <c r="N2550" s="328">
        <f>IF(ISBLANK(L2550),ROUND(SUMIF(Anlagenbewegungsdaten_AV!B:B,A2550,Anlagenbewegungsdaten_AV!D:D),2),ROUND(M2550*L2550%,2))</f>
        <v>0</v>
      </c>
      <c r="O2550" s="328">
        <f>ROUND(N2550-SUMIF(Anlagenbewegungsdaten_AV!B:B,A2550,Anlagenbewegungsdaten_AV!D:D),3)</f>
        <v>0</v>
      </c>
    </row>
    <row r="2551" spans="1:15" ht="15" customHeight="1" x14ac:dyDescent="0.25">
      <c r="A2551" s="273" t="s">
        <v>4509</v>
      </c>
      <c r="B2551" s="191" t="s">
        <v>2108</v>
      </c>
      <c r="C2551" s="191" t="s">
        <v>4047</v>
      </c>
      <c r="D2551" s="191" t="s">
        <v>4135</v>
      </c>
      <c r="E2551" s="191" t="s">
        <v>4093</v>
      </c>
      <c r="F2551" s="288">
        <v>22.23</v>
      </c>
      <c r="G2551" s="331">
        <f>ROUND(SUMIF(Anlagenbewegungsdaten!B:B,A2551,Anlagenbewegungsdaten!C:C),3)</f>
        <v>0</v>
      </c>
      <c r="H2551" s="332">
        <f>IF(ISBLANK(F2551),ROUND(SUMIF(Anlagenbewegungsdaten!B:B,A2551,Anlagenbewegungsdaten!D:D),2),ROUND(G2551*F2551%,2))</f>
        <v>0</v>
      </c>
      <c r="I2551" s="332">
        <f>ROUND((H2551-SUMIF(Anlagenbewegungsdaten!$B:$B,A2551,Anlagenbewegungsdaten!D:D)),3)</f>
        <v>0</v>
      </c>
      <c r="J2551" s="333" t="s">
        <v>5179</v>
      </c>
      <c r="K2551" s="333" t="s">
        <v>5193</v>
      </c>
      <c r="L2551" s="510">
        <v>17.78</v>
      </c>
      <c r="M2551" s="330">
        <f>ROUND(SUMIF(Anlagenbewegungsdaten_AV!B:B,A2551,Anlagenbewegungsdaten_AV!C:C),3)</f>
        <v>0</v>
      </c>
      <c r="N2551" s="328">
        <f>IF(ISBLANK(L2551),ROUND(SUMIF(Anlagenbewegungsdaten_AV!B:B,A2551,Anlagenbewegungsdaten_AV!D:D),2),ROUND(M2551*L2551%,2))</f>
        <v>0</v>
      </c>
      <c r="O2551" s="328">
        <f>ROUND(N2551-SUMIF(Anlagenbewegungsdaten_AV!B:B,A2551,Anlagenbewegungsdaten_AV!D:D),3)</f>
        <v>0</v>
      </c>
    </row>
    <row r="2552" spans="1:15" ht="15" customHeight="1" x14ac:dyDescent="0.25">
      <c r="A2552" s="261" t="s">
        <v>2282</v>
      </c>
      <c r="B2552" s="172" t="s">
        <v>2108</v>
      </c>
      <c r="C2552" s="172" t="s">
        <v>4047</v>
      </c>
      <c r="D2552" s="172" t="s">
        <v>271</v>
      </c>
      <c r="E2552" s="172" t="s">
        <v>2483</v>
      </c>
      <c r="F2552" s="287">
        <v>19.32</v>
      </c>
      <c r="G2552" s="331">
        <f>ROUND(SUMIF(Anlagenbewegungsdaten!B:B,A2552,Anlagenbewegungsdaten!C:C),3)</f>
        <v>0</v>
      </c>
      <c r="H2552" s="332">
        <f>IF(ISBLANK(F2552),ROUND(SUMIF(Anlagenbewegungsdaten!B:B,A2552,Anlagenbewegungsdaten!D:D),2),ROUND(G2552*F2552%,2))</f>
        <v>0</v>
      </c>
      <c r="I2552" s="332">
        <f>ROUND((H2552-SUMIF(Anlagenbewegungsdaten!$B:$B,A2552,Anlagenbewegungsdaten!D:D)),3)</f>
        <v>0</v>
      </c>
      <c r="J2552" s="333" t="s">
        <v>5179</v>
      </c>
      <c r="K2552" s="333" t="s">
        <v>5193</v>
      </c>
      <c r="L2552" s="510">
        <v>15.46</v>
      </c>
      <c r="M2552" s="330">
        <f>ROUND(SUMIF(Anlagenbewegungsdaten_AV!B:B,A2552,Anlagenbewegungsdaten_AV!C:C),3)</f>
        <v>0</v>
      </c>
      <c r="N2552" s="328">
        <f>IF(ISBLANK(L2552),ROUND(SUMIF(Anlagenbewegungsdaten_AV!B:B,A2552,Anlagenbewegungsdaten_AV!D:D),2),ROUND(M2552*L2552%,2))</f>
        <v>0</v>
      </c>
      <c r="O2552" s="328">
        <f>ROUND(N2552-SUMIF(Anlagenbewegungsdaten_AV!B:B,A2552,Anlagenbewegungsdaten_AV!D:D),3)</f>
        <v>0</v>
      </c>
    </row>
    <row r="2553" spans="1:15" ht="15" customHeight="1" x14ac:dyDescent="0.25">
      <c r="A2553" s="261" t="s">
        <v>2283</v>
      </c>
      <c r="B2553" s="172" t="s">
        <v>2108</v>
      </c>
      <c r="C2553" s="172" t="s">
        <v>4047</v>
      </c>
      <c r="D2553" s="172" t="s">
        <v>1822</v>
      </c>
      <c r="E2553" s="172" t="s">
        <v>2486</v>
      </c>
      <c r="F2553" s="287">
        <v>21.32</v>
      </c>
      <c r="G2553" s="331">
        <f>ROUND(SUMIF(Anlagenbewegungsdaten!B:B,A2553,Anlagenbewegungsdaten!C:C),3)</f>
        <v>0</v>
      </c>
      <c r="H2553" s="332">
        <f>IF(ISBLANK(F2553),ROUND(SUMIF(Anlagenbewegungsdaten!B:B,A2553,Anlagenbewegungsdaten!D:D),2),ROUND(G2553*F2553%,2))</f>
        <v>0</v>
      </c>
      <c r="I2553" s="332">
        <f>ROUND((H2553-SUMIF(Anlagenbewegungsdaten!$B:$B,A2553,Anlagenbewegungsdaten!D:D)),3)</f>
        <v>0</v>
      </c>
      <c r="J2553" s="333" t="s">
        <v>5179</v>
      </c>
      <c r="K2553" s="333" t="s">
        <v>5193</v>
      </c>
      <c r="L2553" s="510">
        <v>17.059999999999999</v>
      </c>
      <c r="M2553" s="330">
        <f>ROUND(SUMIF(Anlagenbewegungsdaten_AV!B:B,A2553,Anlagenbewegungsdaten_AV!C:C),3)</f>
        <v>0</v>
      </c>
      <c r="N2553" s="328">
        <f>IF(ISBLANK(L2553),ROUND(SUMIF(Anlagenbewegungsdaten_AV!B:B,A2553,Anlagenbewegungsdaten_AV!D:D),2),ROUND(M2553*L2553%,2))</f>
        <v>0</v>
      </c>
      <c r="O2553" s="328">
        <f>ROUND(N2553-SUMIF(Anlagenbewegungsdaten_AV!B:B,A2553,Anlagenbewegungsdaten_AV!D:D),3)</f>
        <v>0</v>
      </c>
    </row>
    <row r="2554" spans="1:15" ht="15" customHeight="1" x14ac:dyDescent="0.25">
      <c r="A2554" s="261" t="s">
        <v>2284</v>
      </c>
      <c r="B2554" s="172" t="s">
        <v>2108</v>
      </c>
      <c r="C2554" s="172" t="s">
        <v>4047</v>
      </c>
      <c r="D2554" s="172" t="s">
        <v>1650</v>
      </c>
      <c r="E2554" s="172" t="s">
        <v>1560</v>
      </c>
      <c r="F2554" s="287">
        <v>22.32</v>
      </c>
      <c r="G2554" s="331">
        <f>ROUND(SUMIF(Anlagenbewegungsdaten!B:B,A2554,Anlagenbewegungsdaten!C:C),3)</f>
        <v>0</v>
      </c>
      <c r="H2554" s="332">
        <f>IF(ISBLANK(F2554),ROUND(SUMIF(Anlagenbewegungsdaten!B:B,A2554,Anlagenbewegungsdaten!D:D),2),ROUND(G2554*F2554%,2))</f>
        <v>0</v>
      </c>
      <c r="I2554" s="332">
        <f>ROUND((H2554-SUMIF(Anlagenbewegungsdaten!$B:$B,A2554,Anlagenbewegungsdaten!D:D)),3)</f>
        <v>0</v>
      </c>
      <c r="J2554" s="333" t="s">
        <v>5179</v>
      </c>
      <c r="K2554" s="333" t="s">
        <v>5193</v>
      </c>
      <c r="L2554" s="510">
        <v>17.86</v>
      </c>
      <c r="M2554" s="330">
        <f>ROUND(SUMIF(Anlagenbewegungsdaten_AV!B:B,A2554,Anlagenbewegungsdaten_AV!C:C),3)</f>
        <v>0</v>
      </c>
      <c r="N2554" s="328">
        <f>IF(ISBLANK(L2554),ROUND(SUMIF(Anlagenbewegungsdaten_AV!B:B,A2554,Anlagenbewegungsdaten_AV!D:D),2),ROUND(M2554*L2554%,2))</f>
        <v>0</v>
      </c>
      <c r="O2554" s="328">
        <f>ROUND(N2554-SUMIF(Anlagenbewegungsdaten_AV!B:B,A2554,Anlagenbewegungsdaten_AV!D:D),3)</f>
        <v>0</v>
      </c>
    </row>
    <row r="2555" spans="1:15" ht="15" customHeight="1" x14ac:dyDescent="0.25">
      <c r="A2555" s="261" t="s">
        <v>2285</v>
      </c>
      <c r="B2555" s="172" t="s">
        <v>2108</v>
      </c>
      <c r="C2555" s="172" t="s">
        <v>4047</v>
      </c>
      <c r="D2555" s="172" t="s">
        <v>1652</v>
      </c>
      <c r="E2555" s="172" t="s">
        <v>1563</v>
      </c>
      <c r="F2555" s="287">
        <v>22.32</v>
      </c>
      <c r="G2555" s="331">
        <f>ROUND(SUMIF(Anlagenbewegungsdaten!B:B,A2555,Anlagenbewegungsdaten!C:C),3)</f>
        <v>0</v>
      </c>
      <c r="H2555" s="332">
        <f>IF(ISBLANK(F2555),ROUND(SUMIF(Anlagenbewegungsdaten!B:B,A2555,Anlagenbewegungsdaten!D:D),2),ROUND(G2555*F2555%,2))</f>
        <v>0</v>
      </c>
      <c r="I2555" s="332">
        <f>ROUND((H2555-SUMIF(Anlagenbewegungsdaten!$B:$B,A2555,Anlagenbewegungsdaten!D:D)),3)</f>
        <v>0</v>
      </c>
      <c r="J2555" s="333" t="s">
        <v>5179</v>
      </c>
      <c r="K2555" s="333" t="s">
        <v>5193</v>
      </c>
      <c r="L2555" s="510">
        <v>17.86</v>
      </c>
      <c r="M2555" s="330">
        <f>ROUND(SUMIF(Anlagenbewegungsdaten_AV!B:B,A2555,Anlagenbewegungsdaten_AV!C:C),3)</f>
        <v>0</v>
      </c>
      <c r="N2555" s="328">
        <f>IF(ISBLANK(L2555),ROUND(SUMIF(Anlagenbewegungsdaten_AV!B:B,A2555,Anlagenbewegungsdaten_AV!D:D),2),ROUND(M2555*L2555%,2))</f>
        <v>0</v>
      </c>
      <c r="O2555" s="328">
        <f>ROUND(N2555-SUMIF(Anlagenbewegungsdaten_AV!B:B,A2555,Anlagenbewegungsdaten_AV!D:D),3)</f>
        <v>0</v>
      </c>
    </row>
    <row r="2556" spans="1:15" ht="15" customHeight="1" x14ac:dyDescent="0.25">
      <c r="A2556" s="261" t="s">
        <v>2990</v>
      </c>
      <c r="B2556" s="172" t="s">
        <v>2108</v>
      </c>
      <c r="C2556" s="172" t="s">
        <v>4047</v>
      </c>
      <c r="D2556" s="172" t="s">
        <v>2620</v>
      </c>
      <c r="E2556" s="172" t="s">
        <v>2576</v>
      </c>
      <c r="F2556" s="287">
        <v>22.29</v>
      </c>
      <c r="G2556" s="331">
        <f>ROUND(SUMIF(Anlagenbewegungsdaten!B:B,A2556,Anlagenbewegungsdaten!C:C),3)</f>
        <v>0</v>
      </c>
      <c r="H2556" s="332">
        <f>IF(ISBLANK(F2556),ROUND(SUMIF(Anlagenbewegungsdaten!B:B,A2556,Anlagenbewegungsdaten!D:D),2),ROUND(G2556*F2556%,2))</f>
        <v>0</v>
      </c>
      <c r="I2556" s="332">
        <f>ROUND((H2556-SUMIF(Anlagenbewegungsdaten!$B:$B,A2556,Anlagenbewegungsdaten!D:D)),3)</f>
        <v>0</v>
      </c>
      <c r="J2556" s="333" t="s">
        <v>5179</v>
      </c>
      <c r="K2556" s="333" t="s">
        <v>5193</v>
      </c>
      <c r="L2556" s="510">
        <v>17.829999999999998</v>
      </c>
      <c r="M2556" s="330">
        <f>ROUND(SUMIF(Anlagenbewegungsdaten_AV!B:B,A2556,Anlagenbewegungsdaten_AV!C:C),3)</f>
        <v>0</v>
      </c>
      <c r="N2556" s="328">
        <f>IF(ISBLANK(L2556),ROUND(SUMIF(Anlagenbewegungsdaten_AV!B:B,A2556,Anlagenbewegungsdaten_AV!D:D),2),ROUND(M2556*L2556%,2))</f>
        <v>0</v>
      </c>
      <c r="O2556" s="328">
        <f>ROUND(N2556-SUMIF(Anlagenbewegungsdaten_AV!B:B,A2556,Anlagenbewegungsdaten_AV!D:D),3)</f>
        <v>0</v>
      </c>
    </row>
    <row r="2557" spans="1:15" ht="15" customHeight="1" x14ac:dyDescent="0.25">
      <c r="A2557" s="261" t="s">
        <v>3734</v>
      </c>
      <c r="B2557" s="172" t="s">
        <v>2108</v>
      </c>
      <c r="C2557" s="172" t="s">
        <v>4047</v>
      </c>
      <c r="D2557" s="172" t="s">
        <v>3364</v>
      </c>
      <c r="E2557" s="172" t="s">
        <v>3320</v>
      </c>
      <c r="F2557" s="287">
        <v>22.259999999999998</v>
      </c>
      <c r="G2557" s="331">
        <f>ROUND(SUMIF(Anlagenbewegungsdaten!B:B,A2557,Anlagenbewegungsdaten!C:C),3)</f>
        <v>0</v>
      </c>
      <c r="H2557" s="332">
        <f>IF(ISBLANK(F2557),ROUND(SUMIF(Anlagenbewegungsdaten!B:B,A2557,Anlagenbewegungsdaten!D:D),2),ROUND(G2557*F2557%,2))</f>
        <v>0</v>
      </c>
      <c r="I2557" s="332">
        <f>ROUND((H2557-SUMIF(Anlagenbewegungsdaten!$B:$B,A2557,Anlagenbewegungsdaten!D:D)),3)</f>
        <v>0</v>
      </c>
      <c r="J2557" s="333" t="s">
        <v>5179</v>
      </c>
      <c r="K2557" s="333" t="s">
        <v>5193</v>
      </c>
      <c r="L2557" s="510">
        <v>17.809999999999999</v>
      </c>
      <c r="M2557" s="330">
        <f>ROUND(SUMIF(Anlagenbewegungsdaten_AV!B:B,A2557,Anlagenbewegungsdaten_AV!C:C),3)</f>
        <v>0</v>
      </c>
      <c r="N2557" s="328">
        <f>IF(ISBLANK(L2557),ROUND(SUMIF(Anlagenbewegungsdaten_AV!B:B,A2557,Anlagenbewegungsdaten_AV!D:D),2),ROUND(M2557*L2557%,2))</f>
        <v>0</v>
      </c>
      <c r="O2557" s="328">
        <f>ROUND(N2557-SUMIF(Anlagenbewegungsdaten_AV!B:B,A2557,Anlagenbewegungsdaten_AV!D:D),3)</f>
        <v>0</v>
      </c>
    </row>
    <row r="2558" spans="1:15" ht="15" customHeight="1" x14ac:dyDescent="0.25">
      <c r="A2558" s="273" t="s">
        <v>4510</v>
      </c>
      <c r="B2558" s="191" t="s">
        <v>2108</v>
      </c>
      <c r="C2558" s="191" t="s">
        <v>4047</v>
      </c>
      <c r="D2558" s="191" t="s">
        <v>4137</v>
      </c>
      <c r="E2558" s="191" t="s">
        <v>4093</v>
      </c>
      <c r="F2558" s="288">
        <v>22.23</v>
      </c>
      <c r="G2558" s="331">
        <f>ROUND(SUMIF(Anlagenbewegungsdaten!B:B,A2558,Anlagenbewegungsdaten!C:C),3)</f>
        <v>0</v>
      </c>
      <c r="H2558" s="332">
        <f>IF(ISBLANK(F2558),ROUND(SUMIF(Anlagenbewegungsdaten!B:B,A2558,Anlagenbewegungsdaten!D:D),2),ROUND(G2558*F2558%,2))</f>
        <v>0</v>
      </c>
      <c r="I2558" s="332">
        <f>ROUND((H2558-SUMIF(Anlagenbewegungsdaten!$B:$B,A2558,Anlagenbewegungsdaten!D:D)),3)</f>
        <v>0</v>
      </c>
      <c r="J2558" s="333" t="s">
        <v>5179</v>
      </c>
      <c r="K2558" s="333" t="s">
        <v>5193</v>
      </c>
      <c r="L2558" s="510">
        <v>17.78</v>
      </c>
      <c r="M2558" s="330">
        <f>ROUND(SUMIF(Anlagenbewegungsdaten_AV!B:B,A2558,Anlagenbewegungsdaten_AV!C:C),3)</f>
        <v>0</v>
      </c>
      <c r="N2558" s="328">
        <f>IF(ISBLANK(L2558),ROUND(SUMIF(Anlagenbewegungsdaten_AV!B:B,A2558,Anlagenbewegungsdaten_AV!D:D),2),ROUND(M2558*L2558%,2))</f>
        <v>0</v>
      </c>
      <c r="O2558" s="328">
        <f>ROUND(N2558-SUMIF(Anlagenbewegungsdaten_AV!B:B,A2558,Anlagenbewegungsdaten_AV!D:D),3)</f>
        <v>0</v>
      </c>
    </row>
    <row r="2559" spans="1:15" ht="15" customHeight="1" x14ac:dyDescent="0.25">
      <c r="A2559" s="261" t="s">
        <v>2286</v>
      </c>
      <c r="B2559" s="172" t="s">
        <v>2108</v>
      </c>
      <c r="C2559" s="172" t="s">
        <v>4047</v>
      </c>
      <c r="D2559" s="172" t="s">
        <v>1654</v>
      </c>
      <c r="E2559" s="172" t="s">
        <v>2483</v>
      </c>
      <c r="F2559" s="287">
        <v>20.32</v>
      </c>
      <c r="G2559" s="331">
        <f>ROUND(SUMIF(Anlagenbewegungsdaten!B:B,A2559,Anlagenbewegungsdaten!C:C),3)</f>
        <v>0</v>
      </c>
      <c r="H2559" s="332">
        <f>IF(ISBLANK(F2559),ROUND(SUMIF(Anlagenbewegungsdaten!B:B,A2559,Anlagenbewegungsdaten!D:D),2),ROUND(G2559*F2559%,2))</f>
        <v>0</v>
      </c>
      <c r="I2559" s="332">
        <f>ROUND((H2559-SUMIF(Anlagenbewegungsdaten!$B:$B,A2559,Anlagenbewegungsdaten!D:D)),3)</f>
        <v>0</v>
      </c>
      <c r="J2559" s="333" t="s">
        <v>5179</v>
      </c>
      <c r="K2559" s="333" t="s">
        <v>5193</v>
      </c>
      <c r="L2559" s="510">
        <v>16.260000000000002</v>
      </c>
      <c r="M2559" s="330">
        <f>ROUND(SUMIF(Anlagenbewegungsdaten_AV!B:B,A2559,Anlagenbewegungsdaten_AV!C:C),3)</f>
        <v>0</v>
      </c>
      <c r="N2559" s="328">
        <f>IF(ISBLANK(L2559),ROUND(SUMIF(Anlagenbewegungsdaten_AV!B:B,A2559,Anlagenbewegungsdaten_AV!D:D),2),ROUND(M2559*L2559%,2))</f>
        <v>0</v>
      </c>
      <c r="O2559" s="328">
        <f>ROUND(N2559-SUMIF(Anlagenbewegungsdaten_AV!B:B,A2559,Anlagenbewegungsdaten_AV!D:D),3)</f>
        <v>0</v>
      </c>
    </row>
    <row r="2560" spans="1:15" ht="15" customHeight="1" x14ac:dyDescent="0.25">
      <c r="A2560" s="261" t="s">
        <v>2287</v>
      </c>
      <c r="B2560" s="172" t="s">
        <v>2108</v>
      </c>
      <c r="C2560" s="172" t="s">
        <v>4047</v>
      </c>
      <c r="D2560" s="172" t="s">
        <v>1827</v>
      </c>
      <c r="E2560" s="172" t="s">
        <v>2486</v>
      </c>
      <c r="F2560" s="287">
        <v>22.32</v>
      </c>
      <c r="G2560" s="331">
        <f>ROUND(SUMIF(Anlagenbewegungsdaten!B:B,A2560,Anlagenbewegungsdaten!C:C),3)</f>
        <v>0</v>
      </c>
      <c r="H2560" s="332">
        <f>IF(ISBLANK(F2560),ROUND(SUMIF(Anlagenbewegungsdaten!B:B,A2560,Anlagenbewegungsdaten!D:D),2),ROUND(G2560*F2560%,2))</f>
        <v>0</v>
      </c>
      <c r="I2560" s="332">
        <f>ROUND((H2560-SUMIF(Anlagenbewegungsdaten!$B:$B,A2560,Anlagenbewegungsdaten!D:D)),3)</f>
        <v>0</v>
      </c>
      <c r="J2560" s="333" t="s">
        <v>5179</v>
      </c>
      <c r="K2560" s="333" t="s">
        <v>5193</v>
      </c>
      <c r="L2560" s="510">
        <v>17.86</v>
      </c>
      <c r="M2560" s="330">
        <f>ROUND(SUMIF(Anlagenbewegungsdaten_AV!B:B,A2560,Anlagenbewegungsdaten_AV!C:C),3)</f>
        <v>0</v>
      </c>
      <c r="N2560" s="328">
        <f>IF(ISBLANK(L2560),ROUND(SUMIF(Anlagenbewegungsdaten_AV!B:B,A2560,Anlagenbewegungsdaten_AV!D:D),2),ROUND(M2560*L2560%,2))</f>
        <v>0</v>
      </c>
      <c r="O2560" s="328">
        <f>ROUND(N2560-SUMIF(Anlagenbewegungsdaten_AV!B:B,A2560,Anlagenbewegungsdaten_AV!D:D),3)</f>
        <v>0</v>
      </c>
    </row>
    <row r="2561" spans="1:15" ht="15" customHeight="1" x14ac:dyDescent="0.25">
      <c r="A2561" s="261" t="s">
        <v>2288</v>
      </c>
      <c r="B2561" s="172" t="s">
        <v>2108</v>
      </c>
      <c r="C2561" s="172" t="s">
        <v>4047</v>
      </c>
      <c r="D2561" s="182" t="s">
        <v>1656</v>
      </c>
      <c r="E2561" s="172" t="s">
        <v>1560</v>
      </c>
      <c r="F2561" s="287">
        <v>23.32</v>
      </c>
      <c r="G2561" s="331">
        <f>ROUND(SUMIF(Anlagenbewegungsdaten!B:B,A2561,Anlagenbewegungsdaten!C:C),3)</f>
        <v>0</v>
      </c>
      <c r="H2561" s="332">
        <f>IF(ISBLANK(F2561),ROUND(SUMIF(Anlagenbewegungsdaten!B:B,A2561,Anlagenbewegungsdaten!D:D),2),ROUND(G2561*F2561%,2))</f>
        <v>0</v>
      </c>
      <c r="I2561" s="332">
        <f>ROUND((H2561-SUMIF(Anlagenbewegungsdaten!$B:$B,A2561,Anlagenbewegungsdaten!D:D)),3)</f>
        <v>0</v>
      </c>
      <c r="J2561" s="333" t="s">
        <v>5179</v>
      </c>
      <c r="K2561" s="333" t="s">
        <v>5193</v>
      </c>
      <c r="L2561" s="510">
        <v>18.66</v>
      </c>
      <c r="M2561" s="330">
        <f>ROUND(SUMIF(Anlagenbewegungsdaten_AV!B:B,A2561,Anlagenbewegungsdaten_AV!C:C),3)</f>
        <v>0</v>
      </c>
      <c r="N2561" s="328">
        <f>IF(ISBLANK(L2561),ROUND(SUMIF(Anlagenbewegungsdaten_AV!B:B,A2561,Anlagenbewegungsdaten_AV!D:D),2),ROUND(M2561*L2561%,2))</f>
        <v>0</v>
      </c>
      <c r="O2561" s="328">
        <f>ROUND(N2561-SUMIF(Anlagenbewegungsdaten_AV!B:B,A2561,Anlagenbewegungsdaten_AV!D:D),3)</f>
        <v>0</v>
      </c>
    </row>
    <row r="2562" spans="1:15" ht="15" customHeight="1" x14ac:dyDescent="0.25">
      <c r="A2562" s="261" t="s">
        <v>2289</v>
      </c>
      <c r="B2562" s="172" t="s">
        <v>2108</v>
      </c>
      <c r="C2562" s="172" t="s">
        <v>4047</v>
      </c>
      <c r="D2562" s="172" t="s">
        <v>1658</v>
      </c>
      <c r="E2562" s="172" t="s">
        <v>1563</v>
      </c>
      <c r="F2562" s="287">
        <v>23.32</v>
      </c>
      <c r="G2562" s="331">
        <f>ROUND(SUMIF(Anlagenbewegungsdaten!B:B,A2562,Anlagenbewegungsdaten!C:C),3)</f>
        <v>0</v>
      </c>
      <c r="H2562" s="332">
        <f>IF(ISBLANK(F2562),ROUND(SUMIF(Anlagenbewegungsdaten!B:B,A2562,Anlagenbewegungsdaten!D:D),2),ROUND(G2562*F2562%,2))</f>
        <v>0</v>
      </c>
      <c r="I2562" s="332">
        <f>ROUND((H2562-SUMIF(Anlagenbewegungsdaten!$B:$B,A2562,Anlagenbewegungsdaten!D:D)),3)</f>
        <v>0</v>
      </c>
      <c r="J2562" s="333" t="s">
        <v>5179</v>
      </c>
      <c r="K2562" s="333" t="s">
        <v>5193</v>
      </c>
      <c r="L2562" s="510">
        <v>18.66</v>
      </c>
      <c r="M2562" s="330">
        <f>ROUND(SUMIF(Anlagenbewegungsdaten_AV!B:B,A2562,Anlagenbewegungsdaten_AV!C:C),3)</f>
        <v>0</v>
      </c>
      <c r="N2562" s="328">
        <f>IF(ISBLANK(L2562),ROUND(SUMIF(Anlagenbewegungsdaten_AV!B:B,A2562,Anlagenbewegungsdaten_AV!D:D),2),ROUND(M2562*L2562%,2))</f>
        <v>0</v>
      </c>
      <c r="O2562" s="328">
        <f>ROUND(N2562-SUMIF(Anlagenbewegungsdaten_AV!B:B,A2562,Anlagenbewegungsdaten_AV!D:D),3)</f>
        <v>0</v>
      </c>
    </row>
    <row r="2563" spans="1:15" ht="15" customHeight="1" x14ac:dyDescent="0.25">
      <c r="A2563" s="261" t="s">
        <v>2991</v>
      </c>
      <c r="B2563" s="172" t="s">
        <v>2108</v>
      </c>
      <c r="C2563" s="172" t="s">
        <v>4047</v>
      </c>
      <c r="D2563" s="172" t="s">
        <v>2622</v>
      </c>
      <c r="E2563" s="172" t="s">
        <v>2576</v>
      </c>
      <c r="F2563" s="287">
        <v>23.29</v>
      </c>
      <c r="G2563" s="331">
        <f>ROUND(SUMIF(Anlagenbewegungsdaten!B:B,A2563,Anlagenbewegungsdaten!C:C),3)</f>
        <v>0</v>
      </c>
      <c r="H2563" s="332">
        <f>IF(ISBLANK(F2563),ROUND(SUMIF(Anlagenbewegungsdaten!B:B,A2563,Anlagenbewegungsdaten!D:D),2),ROUND(G2563*F2563%,2))</f>
        <v>0</v>
      </c>
      <c r="I2563" s="332">
        <f>ROUND((H2563-SUMIF(Anlagenbewegungsdaten!$B:$B,A2563,Anlagenbewegungsdaten!D:D)),3)</f>
        <v>0</v>
      </c>
      <c r="J2563" s="333" t="s">
        <v>5179</v>
      </c>
      <c r="K2563" s="333" t="s">
        <v>5193</v>
      </c>
      <c r="L2563" s="510">
        <v>18.63</v>
      </c>
      <c r="M2563" s="330">
        <f>ROUND(SUMIF(Anlagenbewegungsdaten_AV!B:B,A2563,Anlagenbewegungsdaten_AV!C:C),3)</f>
        <v>0</v>
      </c>
      <c r="N2563" s="328">
        <f>IF(ISBLANK(L2563),ROUND(SUMIF(Anlagenbewegungsdaten_AV!B:B,A2563,Anlagenbewegungsdaten_AV!D:D),2),ROUND(M2563*L2563%,2))</f>
        <v>0</v>
      </c>
      <c r="O2563" s="328">
        <f>ROUND(N2563-SUMIF(Anlagenbewegungsdaten_AV!B:B,A2563,Anlagenbewegungsdaten_AV!D:D),3)</f>
        <v>0</v>
      </c>
    </row>
    <row r="2564" spans="1:15" ht="15" customHeight="1" x14ac:dyDescent="0.25">
      <c r="A2564" s="261" t="s">
        <v>3735</v>
      </c>
      <c r="B2564" s="172" t="s">
        <v>2108</v>
      </c>
      <c r="C2564" s="172" t="s">
        <v>4047</v>
      </c>
      <c r="D2564" s="172" t="s">
        <v>3366</v>
      </c>
      <c r="E2564" s="172" t="s">
        <v>3320</v>
      </c>
      <c r="F2564" s="287">
        <v>23.259999999999998</v>
      </c>
      <c r="G2564" s="331">
        <f>ROUND(SUMIF(Anlagenbewegungsdaten!B:B,A2564,Anlagenbewegungsdaten!C:C),3)</f>
        <v>0</v>
      </c>
      <c r="H2564" s="332">
        <f>IF(ISBLANK(F2564),ROUND(SUMIF(Anlagenbewegungsdaten!B:B,A2564,Anlagenbewegungsdaten!D:D),2),ROUND(G2564*F2564%,2))</f>
        <v>0</v>
      </c>
      <c r="I2564" s="332">
        <f>ROUND((H2564-SUMIF(Anlagenbewegungsdaten!$B:$B,A2564,Anlagenbewegungsdaten!D:D)),3)</f>
        <v>0</v>
      </c>
      <c r="J2564" s="333" t="s">
        <v>5179</v>
      </c>
      <c r="K2564" s="333" t="s">
        <v>5193</v>
      </c>
      <c r="L2564" s="510">
        <v>18.61</v>
      </c>
      <c r="M2564" s="330">
        <f>ROUND(SUMIF(Anlagenbewegungsdaten_AV!B:B,A2564,Anlagenbewegungsdaten_AV!C:C),3)</f>
        <v>0</v>
      </c>
      <c r="N2564" s="328">
        <f>IF(ISBLANK(L2564),ROUND(SUMIF(Anlagenbewegungsdaten_AV!B:B,A2564,Anlagenbewegungsdaten_AV!D:D),2),ROUND(M2564*L2564%,2))</f>
        <v>0</v>
      </c>
      <c r="O2564" s="328">
        <f>ROUND(N2564-SUMIF(Anlagenbewegungsdaten_AV!B:B,A2564,Anlagenbewegungsdaten_AV!D:D),3)</f>
        <v>0</v>
      </c>
    </row>
    <row r="2565" spans="1:15" ht="15" customHeight="1" x14ac:dyDescent="0.25">
      <c r="A2565" s="273" t="s">
        <v>4511</v>
      </c>
      <c r="B2565" s="191" t="s">
        <v>2108</v>
      </c>
      <c r="C2565" s="191" t="s">
        <v>4047</v>
      </c>
      <c r="D2565" s="191" t="s">
        <v>4139</v>
      </c>
      <c r="E2565" s="191" t="s">
        <v>4093</v>
      </c>
      <c r="F2565" s="288">
        <v>23.23</v>
      </c>
      <c r="G2565" s="331">
        <f>ROUND(SUMIF(Anlagenbewegungsdaten!B:B,A2565,Anlagenbewegungsdaten!C:C),3)</f>
        <v>0</v>
      </c>
      <c r="H2565" s="332">
        <f>IF(ISBLANK(F2565),ROUND(SUMIF(Anlagenbewegungsdaten!B:B,A2565,Anlagenbewegungsdaten!D:D),2),ROUND(G2565*F2565%,2))</f>
        <v>0</v>
      </c>
      <c r="I2565" s="332">
        <f>ROUND((H2565-SUMIF(Anlagenbewegungsdaten!$B:$B,A2565,Anlagenbewegungsdaten!D:D)),3)</f>
        <v>0</v>
      </c>
      <c r="J2565" s="333" t="s">
        <v>5179</v>
      </c>
      <c r="K2565" s="333" t="s">
        <v>5193</v>
      </c>
      <c r="L2565" s="510">
        <v>18.579999999999998</v>
      </c>
      <c r="M2565" s="330">
        <f>ROUND(SUMIF(Anlagenbewegungsdaten_AV!B:B,A2565,Anlagenbewegungsdaten_AV!C:C),3)</f>
        <v>0</v>
      </c>
      <c r="N2565" s="328">
        <f>IF(ISBLANK(L2565),ROUND(SUMIF(Anlagenbewegungsdaten_AV!B:B,A2565,Anlagenbewegungsdaten_AV!D:D),2),ROUND(M2565*L2565%,2))</f>
        <v>0</v>
      </c>
      <c r="O2565" s="328">
        <f>ROUND(N2565-SUMIF(Anlagenbewegungsdaten_AV!B:B,A2565,Anlagenbewegungsdaten_AV!D:D),3)</f>
        <v>0</v>
      </c>
    </row>
    <row r="2566" spans="1:15" ht="15" customHeight="1" x14ac:dyDescent="0.25">
      <c r="A2566" s="260" t="s">
        <v>982</v>
      </c>
      <c r="B2566" s="165" t="s">
        <v>2108</v>
      </c>
      <c r="C2566" s="166" t="s">
        <v>4047</v>
      </c>
      <c r="D2566" s="165" t="s">
        <v>2506</v>
      </c>
      <c r="E2566" s="165" t="s">
        <v>2483</v>
      </c>
      <c r="F2566" s="180">
        <v>11.32</v>
      </c>
      <c r="G2566" s="331">
        <f>ROUND(SUMIF(Anlagenbewegungsdaten!B:B,A2566,Anlagenbewegungsdaten!C:C),3)</f>
        <v>0</v>
      </c>
      <c r="H2566" s="332">
        <f>IF(ISBLANK(F2566),ROUND(SUMIF(Anlagenbewegungsdaten!B:B,A2566,Anlagenbewegungsdaten!D:D),2),ROUND(G2566*F2566%,2))</f>
        <v>0</v>
      </c>
      <c r="I2566" s="332">
        <f>ROUND((H2566-SUMIF(Anlagenbewegungsdaten!$B:$B,A2566,Anlagenbewegungsdaten!D:D)),3)</f>
        <v>0</v>
      </c>
      <c r="J2566" s="333" t="s">
        <v>5179</v>
      </c>
      <c r="K2566" s="333" t="s">
        <v>5193</v>
      </c>
      <c r="L2566" s="510">
        <v>9.06</v>
      </c>
      <c r="M2566" s="330">
        <f>ROUND(SUMIF(Anlagenbewegungsdaten_AV!B:B,A2566,Anlagenbewegungsdaten_AV!C:C),3)</f>
        <v>0</v>
      </c>
      <c r="N2566" s="328">
        <f>IF(ISBLANK(L2566),ROUND(SUMIF(Anlagenbewegungsdaten_AV!B:B,A2566,Anlagenbewegungsdaten_AV!D:D),2),ROUND(M2566*L2566%,2))</f>
        <v>0</v>
      </c>
      <c r="O2566" s="328">
        <f>ROUND(N2566-SUMIF(Anlagenbewegungsdaten_AV!B:B,A2566,Anlagenbewegungsdaten_AV!D:D),3)</f>
        <v>0</v>
      </c>
    </row>
    <row r="2567" spans="1:15" ht="15" customHeight="1" x14ac:dyDescent="0.25">
      <c r="A2567" s="260" t="s">
        <v>983</v>
      </c>
      <c r="B2567" s="165" t="s">
        <v>2108</v>
      </c>
      <c r="C2567" s="166" t="s">
        <v>4047</v>
      </c>
      <c r="D2567" s="177" t="s">
        <v>1830</v>
      </c>
      <c r="E2567" s="165" t="s">
        <v>2486</v>
      </c>
      <c r="F2567" s="180">
        <v>13.32</v>
      </c>
      <c r="G2567" s="331">
        <f>ROUND(SUMIF(Anlagenbewegungsdaten!B:B,A2567,Anlagenbewegungsdaten!C:C),3)</f>
        <v>0</v>
      </c>
      <c r="H2567" s="332">
        <f>IF(ISBLANK(F2567),ROUND(SUMIF(Anlagenbewegungsdaten!B:B,A2567,Anlagenbewegungsdaten!D:D),2),ROUND(G2567*F2567%,2))</f>
        <v>0</v>
      </c>
      <c r="I2567" s="332">
        <f>ROUND((H2567-SUMIF(Anlagenbewegungsdaten!$B:$B,A2567,Anlagenbewegungsdaten!D:D)),3)</f>
        <v>0</v>
      </c>
      <c r="J2567" s="333" t="s">
        <v>5179</v>
      </c>
      <c r="K2567" s="333" t="s">
        <v>5193</v>
      </c>
      <c r="L2567" s="510">
        <v>10.66</v>
      </c>
      <c r="M2567" s="330">
        <f>ROUND(SUMIF(Anlagenbewegungsdaten_AV!B:B,A2567,Anlagenbewegungsdaten_AV!C:C),3)</f>
        <v>0</v>
      </c>
      <c r="N2567" s="328">
        <f>IF(ISBLANK(L2567),ROUND(SUMIF(Anlagenbewegungsdaten_AV!B:B,A2567,Anlagenbewegungsdaten_AV!D:D),2),ROUND(M2567*L2567%,2))</f>
        <v>0</v>
      </c>
      <c r="O2567" s="328">
        <f>ROUND(N2567-SUMIF(Anlagenbewegungsdaten_AV!B:B,A2567,Anlagenbewegungsdaten_AV!D:D),3)</f>
        <v>0</v>
      </c>
    </row>
    <row r="2568" spans="1:15" ht="15" customHeight="1" x14ac:dyDescent="0.25">
      <c r="A2568" s="261" t="s">
        <v>2290</v>
      </c>
      <c r="B2568" s="171" t="s">
        <v>2108</v>
      </c>
      <c r="C2568" s="172" t="s">
        <v>4047</v>
      </c>
      <c r="D2568" s="172" t="s">
        <v>1832</v>
      </c>
      <c r="E2568" s="172" t="s">
        <v>1560</v>
      </c>
      <c r="F2568" s="287">
        <v>14.32</v>
      </c>
      <c r="G2568" s="331">
        <f>ROUND(SUMIF(Anlagenbewegungsdaten!B:B,A2568,Anlagenbewegungsdaten!C:C),3)</f>
        <v>0</v>
      </c>
      <c r="H2568" s="332">
        <f>IF(ISBLANK(F2568),ROUND(SUMIF(Anlagenbewegungsdaten!B:B,A2568,Anlagenbewegungsdaten!D:D),2),ROUND(G2568*F2568%,2))</f>
        <v>0</v>
      </c>
      <c r="I2568" s="332">
        <f>ROUND((H2568-SUMIF(Anlagenbewegungsdaten!$B:$B,A2568,Anlagenbewegungsdaten!D:D)),3)</f>
        <v>0</v>
      </c>
      <c r="J2568" s="333" t="s">
        <v>5179</v>
      </c>
      <c r="K2568" s="333" t="s">
        <v>5193</v>
      </c>
      <c r="L2568" s="510">
        <v>11.46</v>
      </c>
      <c r="M2568" s="330">
        <f>ROUND(SUMIF(Anlagenbewegungsdaten_AV!B:B,A2568,Anlagenbewegungsdaten_AV!C:C),3)</f>
        <v>0</v>
      </c>
      <c r="N2568" s="328">
        <f>IF(ISBLANK(L2568),ROUND(SUMIF(Anlagenbewegungsdaten_AV!B:B,A2568,Anlagenbewegungsdaten_AV!D:D),2),ROUND(M2568*L2568%,2))</f>
        <v>0</v>
      </c>
      <c r="O2568" s="328">
        <f>ROUND(N2568-SUMIF(Anlagenbewegungsdaten_AV!B:B,A2568,Anlagenbewegungsdaten_AV!D:D),3)</f>
        <v>0</v>
      </c>
    </row>
    <row r="2569" spans="1:15" ht="15" customHeight="1" x14ac:dyDescent="0.25">
      <c r="A2569" s="261" t="s">
        <v>2291</v>
      </c>
      <c r="B2569" s="171" t="s">
        <v>2108</v>
      </c>
      <c r="C2569" s="171" t="s">
        <v>4047</v>
      </c>
      <c r="D2569" s="172" t="s">
        <v>1834</v>
      </c>
      <c r="E2569" s="171" t="s">
        <v>1563</v>
      </c>
      <c r="F2569" s="287">
        <v>14.32</v>
      </c>
      <c r="G2569" s="331">
        <f>ROUND(SUMIF(Anlagenbewegungsdaten!B:B,A2569,Anlagenbewegungsdaten!C:C),3)</f>
        <v>0</v>
      </c>
      <c r="H2569" s="332">
        <f>IF(ISBLANK(F2569),ROUND(SUMIF(Anlagenbewegungsdaten!B:B,A2569,Anlagenbewegungsdaten!D:D),2),ROUND(G2569*F2569%,2))</f>
        <v>0</v>
      </c>
      <c r="I2569" s="332">
        <f>ROUND((H2569-SUMIF(Anlagenbewegungsdaten!$B:$B,A2569,Anlagenbewegungsdaten!D:D)),3)</f>
        <v>0</v>
      </c>
      <c r="J2569" s="333" t="s">
        <v>5179</v>
      </c>
      <c r="K2569" s="333" t="s">
        <v>5193</v>
      </c>
      <c r="L2569" s="510">
        <v>11.46</v>
      </c>
      <c r="M2569" s="330">
        <f>ROUND(SUMIF(Anlagenbewegungsdaten_AV!B:B,A2569,Anlagenbewegungsdaten_AV!C:C),3)</f>
        <v>0</v>
      </c>
      <c r="N2569" s="328">
        <f>IF(ISBLANK(L2569),ROUND(SUMIF(Anlagenbewegungsdaten_AV!B:B,A2569,Anlagenbewegungsdaten_AV!D:D),2),ROUND(M2569*L2569%,2))</f>
        <v>0</v>
      </c>
      <c r="O2569" s="328">
        <f>ROUND(N2569-SUMIF(Anlagenbewegungsdaten_AV!B:B,A2569,Anlagenbewegungsdaten_AV!D:D),3)</f>
        <v>0</v>
      </c>
    </row>
    <row r="2570" spans="1:15" ht="15" customHeight="1" x14ac:dyDescent="0.25">
      <c r="A2570" s="261" t="s">
        <v>2992</v>
      </c>
      <c r="B2570" s="171" t="s">
        <v>2108</v>
      </c>
      <c r="C2570" s="171" t="s">
        <v>4047</v>
      </c>
      <c r="D2570" s="172" t="s">
        <v>2750</v>
      </c>
      <c r="E2570" s="172" t="s">
        <v>2576</v>
      </c>
      <c r="F2570" s="287">
        <v>14.290000000000001</v>
      </c>
      <c r="G2570" s="331">
        <f>ROUND(SUMIF(Anlagenbewegungsdaten!B:B,A2570,Anlagenbewegungsdaten!C:C),3)</f>
        <v>0</v>
      </c>
      <c r="H2570" s="332">
        <f>IF(ISBLANK(F2570),ROUND(SUMIF(Anlagenbewegungsdaten!B:B,A2570,Anlagenbewegungsdaten!D:D),2),ROUND(G2570*F2570%,2))</f>
        <v>0</v>
      </c>
      <c r="I2570" s="332">
        <f>ROUND((H2570-SUMIF(Anlagenbewegungsdaten!$B:$B,A2570,Anlagenbewegungsdaten!D:D)),3)</f>
        <v>0</v>
      </c>
      <c r="J2570" s="333" t="s">
        <v>5179</v>
      </c>
      <c r="K2570" s="333" t="s">
        <v>5193</v>
      </c>
      <c r="L2570" s="510">
        <v>11.43</v>
      </c>
      <c r="M2570" s="330">
        <f>ROUND(SUMIF(Anlagenbewegungsdaten_AV!B:B,A2570,Anlagenbewegungsdaten_AV!C:C),3)</f>
        <v>0</v>
      </c>
      <c r="N2570" s="328">
        <f>IF(ISBLANK(L2570),ROUND(SUMIF(Anlagenbewegungsdaten_AV!B:B,A2570,Anlagenbewegungsdaten_AV!D:D),2),ROUND(M2570*L2570%,2))</f>
        <v>0</v>
      </c>
      <c r="O2570" s="328">
        <f>ROUND(N2570-SUMIF(Anlagenbewegungsdaten_AV!B:B,A2570,Anlagenbewegungsdaten_AV!D:D),3)</f>
        <v>0</v>
      </c>
    </row>
    <row r="2571" spans="1:15" ht="15" customHeight="1" x14ac:dyDescent="0.25">
      <c r="A2571" s="261" t="s">
        <v>3736</v>
      </c>
      <c r="B2571" s="171" t="s">
        <v>2108</v>
      </c>
      <c r="C2571" s="171" t="s">
        <v>4047</v>
      </c>
      <c r="D2571" s="172" t="s">
        <v>3494</v>
      </c>
      <c r="E2571" s="172" t="s">
        <v>3320</v>
      </c>
      <c r="F2571" s="287">
        <v>14.26</v>
      </c>
      <c r="G2571" s="331">
        <f>ROUND(SUMIF(Anlagenbewegungsdaten!B:B,A2571,Anlagenbewegungsdaten!C:C),3)</f>
        <v>0</v>
      </c>
      <c r="H2571" s="332">
        <f>IF(ISBLANK(F2571),ROUND(SUMIF(Anlagenbewegungsdaten!B:B,A2571,Anlagenbewegungsdaten!D:D),2),ROUND(G2571*F2571%,2))</f>
        <v>0</v>
      </c>
      <c r="I2571" s="332">
        <f>ROUND((H2571-SUMIF(Anlagenbewegungsdaten!$B:$B,A2571,Anlagenbewegungsdaten!D:D)),3)</f>
        <v>0</v>
      </c>
      <c r="J2571" s="333" t="s">
        <v>5179</v>
      </c>
      <c r="K2571" s="333" t="s">
        <v>5193</v>
      </c>
      <c r="L2571" s="510">
        <v>11.41</v>
      </c>
      <c r="M2571" s="330">
        <f>ROUND(SUMIF(Anlagenbewegungsdaten_AV!B:B,A2571,Anlagenbewegungsdaten_AV!C:C),3)</f>
        <v>0</v>
      </c>
      <c r="N2571" s="328">
        <f>IF(ISBLANK(L2571),ROUND(SUMIF(Anlagenbewegungsdaten_AV!B:B,A2571,Anlagenbewegungsdaten_AV!D:D),2),ROUND(M2571*L2571%,2))</f>
        <v>0</v>
      </c>
      <c r="O2571" s="328">
        <f>ROUND(N2571-SUMIF(Anlagenbewegungsdaten_AV!B:B,A2571,Anlagenbewegungsdaten_AV!D:D),3)</f>
        <v>0</v>
      </c>
    </row>
    <row r="2572" spans="1:15" ht="15" customHeight="1" x14ac:dyDescent="0.25">
      <c r="A2572" s="273" t="s">
        <v>4512</v>
      </c>
      <c r="B2572" s="192" t="s">
        <v>2108</v>
      </c>
      <c r="C2572" s="192" t="s">
        <v>4047</v>
      </c>
      <c r="D2572" s="191" t="s">
        <v>4268</v>
      </c>
      <c r="E2572" s="191" t="s">
        <v>4093</v>
      </c>
      <c r="F2572" s="288">
        <v>14.23</v>
      </c>
      <c r="G2572" s="331">
        <f>ROUND(SUMIF(Anlagenbewegungsdaten!B:B,A2572,Anlagenbewegungsdaten!C:C),3)</f>
        <v>0</v>
      </c>
      <c r="H2572" s="332">
        <f>IF(ISBLANK(F2572),ROUND(SUMIF(Anlagenbewegungsdaten!B:B,A2572,Anlagenbewegungsdaten!D:D),2),ROUND(G2572*F2572%,2))</f>
        <v>0</v>
      </c>
      <c r="I2572" s="332">
        <f>ROUND((H2572-SUMIF(Anlagenbewegungsdaten!$B:$B,A2572,Anlagenbewegungsdaten!D:D)),3)</f>
        <v>0</v>
      </c>
      <c r="J2572" s="333" t="s">
        <v>5179</v>
      </c>
      <c r="K2572" s="333" t="s">
        <v>5193</v>
      </c>
      <c r="L2572" s="510">
        <v>11.38</v>
      </c>
      <c r="M2572" s="330">
        <f>ROUND(SUMIF(Anlagenbewegungsdaten_AV!B:B,A2572,Anlagenbewegungsdaten_AV!C:C),3)</f>
        <v>0</v>
      </c>
      <c r="N2572" s="328">
        <f>IF(ISBLANK(L2572),ROUND(SUMIF(Anlagenbewegungsdaten_AV!B:B,A2572,Anlagenbewegungsdaten_AV!D:D),2),ROUND(M2572*L2572%,2))</f>
        <v>0</v>
      </c>
      <c r="O2572" s="328">
        <f>ROUND(N2572-SUMIF(Anlagenbewegungsdaten_AV!B:B,A2572,Anlagenbewegungsdaten_AV!D:D),3)</f>
        <v>0</v>
      </c>
    </row>
    <row r="2573" spans="1:15" ht="15" customHeight="1" x14ac:dyDescent="0.25">
      <c r="A2573" s="261" t="s">
        <v>2292</v>
      </c>
      <c r="B2573" s="171" t="s">
        <v>2108</v>
      </c>
      <c r="C2573" s="171" t="s">
        <v>4047</v>
      </c>
      <c r="D2573" s="172" t="s">
        <v>1836</v>
      </c>
      <c r="E2573" s="171" t="s">
        <v>2483</v>
      </c>
      <c r="F2573" s="287">
        <v>12.32</v>
      </c>
      <c r="G2573" s="331">
        <f>ROUND(SUMIF(Anlagenbewegungsdaten!B:B,A2573,Anlagenbewegungsdaten!C:C),3)</f>
        <v>0</v>
      </c>
      <c r="H2573" s="332">
        <f>IF(ISBLANK(F2573),ROUND(SUMIF(Anlagenbewegungsdaten!B:B,A2573,Anlagenbewegungsdaten!D:D),2),ROUND(G2573*F2573%,2))</f>
        <v>0</v>
      </c>
      <c r="I2573" s="332">
        <f>ROUND((H2573-SUMIF(Anlagenbewegungsdaten!$B:$B,A2573,Anlagenbewegungsdaten!D:D)),3)</f>
        <v>0</v>
      </c>
      <c r="J2573" s="333" t="s">
        <v>5179</v>
      </c>
      <c r="K2573" s="333" t="s">
        <v>5193</v>
      </c>
      <c r="L2573" s="510">
        <v>9.86</v>
      </c>
      <c r="M2573" s="330">
        <f>ROUND(SUMIF(Anlagenbewegungsdaten_AV!B:B,A2573,Anlagenbewegungsdaten_AV!C:C),3)</f>
        <v>0</v>
      </c>
      <c r="N2573" s="328">
        <f>IF(ISBLANK(L2573),ROUND(SUMIF(Anlagenbewegungsdaten_AV!B:B,A2573,Anlagenbewegungsdaten_AV!D:D),2),ROUND(M2573*L2573%,2))</f>
        <v>0</v>
      </c>
      <c r="O2573" s="328">
        <f>ROUND(N2573-SUMIF(Anlagenbewegungsdaten_AV!B:B,A2573,Anlagenbewegungsdaten_AV!D:D),3)</f>
        <v>0</v>
      </c>
    </row>
    <row r="2574" spans="1:15" ht="15" customHeight="1" x14ac:dyDescent="0.25">
      <c r="A2574" s="261" t="s">
        <v>2293</v>
      </c>
      <c r="B2574" s="171" t="s">
        <v>2108</v>
      </c>
      <c r="C2574" s="171" t="s">
        <v>4047</v>
      </c>
      <c r="D2574" s="172" t="s">
        <v>1838</v>
      </c>
      <c r="E2574" s="171" t="s">
        <v>2486</v>
      </c>
      <c r="F2574" s="287">
        <v>14.32</v>
      </c>
      <c r="G2574" s="331">
        <f>ROUND(SUMIF(Anlagenbewegungsdaten!B:B,A2574,Anlagenbewegungsdaten!C:C),3)</f>
        <v>0</v>
      </c>
      <c r="H2574" s="332">
        <f>IF(ISBLANK(F2574),ROUND(SUMIF(Anlagenbewegungsdaten!B:B,A2574,Anlagenbewegungsdaten!D:D),2),ROUND(G2574*F2574%,2))</f>
        <v>0</v>
      </c>
      <c r="I2574" s="332">
        <f>ROUND((H2574-SUMIF(Anlagenbewegungsdaten!$B:$B,A2574,Anlagenbewegungsdaten!D:D)),3)</f>
        <v>0</v>
      </c>
      <c r="J2574" s="333" t="s">
        <v>5179</v>
      </c>
      <c r="K2574" s="333" t="s">
        <v>5193</v>
      </c>
      <c r="L2574" s="510">
        <v>11.46</v>
      </c>
      <c r="M2574" s="330">
        <f>ROUND(SUMIF(Anlagenbewegungsdaten_AV!B:B,A2574,Anlagenbewegungsdaten_AV!C:C),3)</f>
        <v>0</v>
      </c>
      <c r="N2574" s="328">
        <f>IF(ISBLANK(L2574),ROUND(SUMIF(Anlagenbewegungsdaten_AV!B:B,A2574,Anlagenbewegungsdaten_AV!D:D),2),ROUND(M2574*L2574%,2))</f>
        <v>0</v>
      </c>
      <c r="O2574" s="328">
        <f>ROUND(N2574-SUMIF(Anlagenbewegungsdaten_AV!B:B,A2574,Anlagenbewegungsdaten_AV!D:D),3)</f>
        <v>0</v>
      </c>
    </row>
    <row r="2575" spans="1:15" ht="15" customHeight="1" x14ac:dyDescent="0.25">
      <c r="A2575" s="261" t="s">
        <v>2294</v>
      </c>
      <c r="B2575" s="171" t="s">
        <v>2108</v>
      </c>
      <c r="C2575" s="172" t="s">
        <v>4047</v>
      </c>
      <c r="D2575" s="172" t="s">
        <v>1840</v>
      </c>
      <c r="E2575" s="172" t="s">
        <v>1560</v>
      </c>
      <c r="F2575" s="287">
        <v>15.32</v>
      </c>
      <c r="G2575" s="331">
        <f>ROUND(SUMIF(Anlagenbewegungsdaten!B:B,A2575,Anlagenbewegungsdaten!C:C),3)</f>
        <v>0</v>
      </c>
      <c r="H2575" s="332">
        <f>IF(ISBLANK(F2575),ROUND(SUMIF(Anlagenbewegungsdaten!B:B,A2575,Anlagenbewegungsdaten!D:D),2),ROUND(G2575*F2575%,2))</f>
        <v>0</v>
      </c>
      <c r="I2575" s="332">
        <f>ROUND((H2575-SUMIF(Anlagenbewegungsdaten!$B:$B,A2575,Anlagenbewegungsdaten!D:D)),3)</f>
        <v>0</v>
      </c>
      <c r="J2575" s="333" t="s">
        <v>5179</v>
      </c>
      <c r="K2575" s="333" t="s">
        <v>5193</v>
      </c>
      <c r="L2575" s="510">
        <v>12.26</v>
      </c>
      <c r="M2575" s="330">
        <f>ROUND(SUMIF(Anlagenbewegungsdaten_AV!B:B,A2575,Anlagenbewegungsdaten_AV!C:C),3)</f>
        <v>0</v>
      </c>
      <c r="N2575" s="328">
        <f>IF(ISBLANK(L2575),ROUND(SUMIF(Anlagenbewegungsdaten_AV!B:B,A2575,Anlagenbewegungsdaten_AV!D:D),2),ROUND(M2575*L2575%,2))</f>
        <v>0</v>
      </c>
      <c r="O2575" s="328">
        <f>ROUND(N2575-SUMIF(Anlagenbewegungsdaten_AV!B:B,A2575,Anlagenbewegungsdaten_AV!D:D),3)</f>
        <v>0</v>
      </c>
    </row>
    <row r="2576" spans="1:15" ht="15" customHeight="1" x14ac:dyDescent="0.25">
      <c r="A2576" s="261" t="s">
        <v>2295</v>
      </c>
      <c r="B2576" s="171" t="s">
        <v>2108</v>
      </c>
      <c r="C2576" s="171" t="s">
        <v>4047</v>
      </c>
      <c r="D2576" s="172" t="s">
        <v>1842</v>
      </c>
      <c r="E2576" s="171" t="s">
        <v>1563</v>
      </c>
      <c r="F2576" s="287">
        <v>15.32</v>
      </c>
      <c r="G2576" s="331">
        <f>ROUND(SUMIF(Anlagenbewegungsdaten!B:B,A2576,Anlagenbewegungsdaten!C:C),3)</f>
        <v>0</v>
      </c>
      <c r="H2576" s="332">
        <f>IF(ISBLANK(F2576),ROUND(SUMIF(Anlagenbewegungsdaten!B:B,A2576,Anlagenbewegungsdaten!D:D),2),ROUND(G2576*F2576%,2))</f>
        <v>0</v>
      </c>
      <c r="I2576" s="332">
        <f>ROUND((H2576-SUMIF(Anlagenbewegungsdaten!$B:$B,A2576,Anlagenbewegungsdaten!D:D)),3)</f>
        <v>0</v>
      </c>
      <c r="J2576" s="333" t="s">
        <v>5179</v>
      </c>
      <c r="K2576" s="333" t="s">
        <v>5193</v>
      </c>
      <c r="L2576" s="510">
        <v>12.26</v>
      </c>
      <c r="M2576" s="330">
        <f>ROUND(SUMIF(Anlagenbewegungsdaten_AV!B:B,A2576,Anlagenbewegungsdaten_AV!C:C),3)</f>
        <v>0</v>
      </c>
      <c r="N2576" s="328">
        <f>IF(ISBLANK(L2576),ROUND(SUMIF(Anlagenbewegungsdaten_AV!B:B,A2576,Anlagenbewegungsdaten_AV!D:D),2),ROUND(M2576*L2576%,2))</f>
        <v>0</v>
      </c>
      <c r="O2576" s="328">
        <f>ROUND(N2576-SUMIF(Anlagenbewegungsdaten_AV!B:B,A2576,Anlagenbewegungsdaten_AV!D:D),3)</f>
        <v>0</v>
      </c>
    </row>
    <row r="2577" spans="1:15" ht="15" customHeight="1" x14ac:dyDescent="0.25">
      <c r="A2577" s="261" t="s">
        <v>2993</v>
      </c>
      <c r="B2577" s="171" t="s">
        <v>2108</v>
      </c>
      <c r="C2577" s="171" t="s">
        <v>4047</v>
      </c>
      <c r="D2577" s="172" t="s">
        <v>2752</v>
      </c>
      <c r="E2577" s="172" t="s">
        <v>2576</v>
      </c>
      <c r="F2577" s="287">
        <v>15.290000000000001</v>
      </c>
      <c r="G2577" s="331">
        <f>ROUND(SUMIF(Anlagenbewegungsdaten!B:B,A2577,Anlagenbewegungsdaten!C:C),3)</f>
        <v>0</v>
      </c>
      <c r="H2577" s="332">
        <f>IF(ISBLANK(F2577),ROUND(SUMIF(Anlagenbewegungsdaten!B:B,A2577,Anlagenbewegungsdaten!D:D),2),ROUND(G2577*F2577%,2))</f>
        <v>0</v>
      </c>
      <c r="I2577" s="332">
        <f>ROUND((H2577-SUMIF(Anlagenbewegungsdaten!$B:$B,A2577,Anlagenbewegungsdaten!D:D)),3)</f>
        <v>0</v>
      </c>
      <c r="J2577" s="333" t="s">
        <v>5179</v>
      </c>
      <c r="K2577" s="333" t="s">
        <v>5193</v>
      </c>
      <c r="L2577" s="510">
        <v>12.23</v>
      </c>
      <c r="M2577" s="330">
        <f>ROUND(SUMIF(Anlagenbewegungsdaten_AV!B:B,A2577,Anlagenbewegungsdaten_AV!C:C),3)</f>
        <v>0</v>
      </c>
      <c r="N2577" s="328">
        <f>IF(ISBLANK(L2577),ROUND(SUMIF(Anlagenbewegungsdaten_AV!B:B,A2577,Anlagenbewegungsdaten_AV!D:D),2),ROUND(M2577*L2577%,2))</f>
        <v>0</v>
      </c>
      <c r="O2577" s="328">
        <f>ROUND(N2577-SUMIF(Anlagenbewegungsdaten_AV!B:B,A2577,Anlagenbewegungsdaten_AV!D:D),3)</f>
        <v>0</v>
      </c>
    </row>
    <row r="2578" spans="1:15" ht="15" customHeight="1" x14ac:dyDescent="0.25">
      <c r="A2578" s="261" t="s">
        <v>3737</v>
      </c>
      <c r="B2578" s="171" t="s">
        <v>2108</v>
      </c>
      <c r="C2578" s="171" t="s">
        <v>4047</v>
      </c>
      <c r="D2578" s="172" t="s">
        <v>3496</v>
      </c>
      <c r="E2578" s="172" t="s">
        <v>3320</v>
      </c>
      <c r="F2578" s="287">
        <v>15.26</v>
      </c>
      <c r="G2578" s="331">
        <f>ROUND(SUMIF(Anlagenbewegungsdaten!B:B,A2578,Anlagenbewegungsdaten!C:C),3)</f>
        <v>0</v>
      </c>
      <c r="H2578" s="332">
        <f>IF(ISBLANK(F2578),ROUND(SUMIF(Anlagenbewegungsdaten!B:B,A2578,Anlagenbewegungsdaten!D:D),2),ROUND(G2578*F2578%,2))</f>
        <v>0</v>
      </c>
      <c r="I2578" s="332">
        <f>ROUND((H2578-SUMIF(Anlagenbewegungsdaten!$B:$B,A2578,Anlagenbewegungsdaten!D:D)),3)</f>
        <v>0</v>
      </c>
      <c r="J2578" s="333" t="s">
        <v>5179</v>
      </c>
      <c r="K2578" s="333" t="s">
        <v>5193</v>
      </c>
      <c r="L2578" s="510">
        <v>12.21</v>
      </c>
      <c r="M2578" s="330">
        <f>ROUND(SUMIF(Anlagenbewegungsdaten_AV!B:B,A2578,Anlagenbewegungsdaten_AV!C:C),3)</f>
        <v>0</v>
      </c>
      <c r="N2578" s="328">
        <f>IF(ISBLANK(L2578),ROUND(SUMIF(Anlagenbewegungsdaten_AV!B:B,A2578,Anlagenbewegungsdaten_AV!D:D),2),ROUND(M2578*L2578%,2))</f>
        <v>0</v>
      </c>
      <c r="O2578" s="328">
        <f>ROUND(N2578-SUMIF(Anlagenbewegungsdaten_AV!B:B,A2578,Anlagenbewegungsdaten_AV!D:D),3)</f>
        <v>0</v>
      </c>
    </row>
    <row r="2579" spans="1:15" ht="15" customHeight="1" x14ac:dyDescent="0.25">
      <c r="A2579" s="273" t="s">
        <v>4513</v>
      </c>
      <c r="B2579" s="192" t="s">
        <v>2108</v>
      </c>
      <c r="C2579" s="192" t="s">
        <v>4047</v>
      </c>
      <c r="D2579" s="191" t="s">
        <v>4270</v>
      </c>
      <c r="E2579" s="191" t="s">
        <v>4093</v>
      </c>
      <c r="F2579" s="288">
        <v>15.23</v>
      </c>
      <c r="G2579" s="331">
        <f>ROUND(SUMIF(Anlagenbewegungsdaten!B:B,A2579,Anlagenbewegungsdaten!C:C),3)</f>
        <v>0</v>
      </c>
      <c r="H2579" s="332">
        <f>IF(ISBLANK(F2579),ROUND(SUMIF(Anlagenbewegungsdaten!B:B,A2579,Anlagenbewegungsdaten!D:D),2),ROUND(G2579*F2579%,2))</f>
        <v>0</v>
      </c>
      <c r="I2579" s="332">
        <f>ROUND((H2579-SUMIF(Anlagenbewegungsdaten!$B:$B,A2579,Anlagenbewegungsdaten!D:D)),3)</f>
        <v>0</v>
      </c>
      <c r="J2579" s="333" t="s">
        <v>5179</v>
      </c>
      <c r="K2579" s="333" t="s">
        <v>5193</v>
      </c>
      <c r="L2579" s="510">
        <v>12.18</v>
      </c>
      <c r="M2579" s="330">
        <f>ROUND(SUMIF(Anlagenbewegungsdaten_AV!B:B,A2579,Anlagenbewegungsdaten_AV!C:C),3)</f>
        <v>0</v>
      </c>
      <c r="N2579" s="328">
        <f>IF(ISBLANK(L2579),ROUND(SUMIF(Anlagenbewegungsdaten_AV!B:B,A2579,Anlagenbewegungsdaten_AV!D:D),2),ROUND(M2579*L2579%,2))</f>
        <v>0</v>
      </c>
      <c r="O2579" s="328">
        <f>ROUND(N2579-SUMIF(Anlagenbewegungsdaten_AV!B:B,A2579,Anlagenbewegungsdaten_AV!D:D),3)</f>
        <v>0</v>
      </c>
    </row>
    <row r="2580" spans="1:15" ht="15" customHeight="1" x14ac:dyDescent="0.25">
      <c r="A2580" s="260" t="s">
        <v>984</v>
      </c>
      <c r="B2580" s="165" t="s">
        <v>2108</v>
      </c>
      <c r="C2580" s="166" t="s">
        <v>4047</v>
      </c>
      <c r="D2580" s="165" t="s">
        <v>2509</v>
      </c>
      <c r="E2580" s="165" t="s">
        <v>2483</v>
      </c>
      <c r="F2580" s="180">
        <v>17.32</v>
      </c>
      <c r="G2580" s="331">
        <f>ROUND(SUMIF(Anlagenbewegungsdaten!B:B,A2580,Anlagenbewegungsdaten!C:C),3)</f>
        <v>0</v>
      </c>
      <c r="H2580" s="332">
        <f>IF(ISBLANK(F2580),ROUND(SUMIF(Anlagenbewegungsdaten!B:B,A2580,Anlagenbewegungsdaten!D:D),2),ROUND(G2580*F2580%,2))</f>
        <v>0</v>
      </c>
      <c r="I2580" s="332">
        <f>ROUND((H2580-SUMIF(Anlagenbewegungsdaten!$B:$B,A2580,Anlagenbewegungsdaten!D:D)),3)</f>
        <v>0</v>
      </c>
      <c r="J2580" s="333" t="s">
        <v>5179</v>
      </c>
      <c r="K2580" s="333" t="s">
        <v>5193</v>
      </c>
      <c r="L2580" s="510">
        <v>13.86</v>
      </c>
      <c r="M2580" s="330">
        <f>ROUND(SUMIF(Anlagenbewegungsdaten_AV!B:B,A2580,Anlagenbewegungsdaten_AV!C:C),3)</f>
        <v>0</v>
      </c>
      <c r="N2580" s="328">
        <f>IF(ISBLANK(L2580),ROUND(SUMIF(Anlagenbewegungsdaten_AV!B:B,A2580,Anlagenbewegungsdaten_AV!D:D),2),ROUND(M2580*L2580%,2))</f>
        <v>0</v>
      </c>
      <c r="O2580" s="328">
        <f>ROUND(N2580-SUMIF(Anlagenbewegungsdaten_AV!B:B,A2580,Anlagenbewegungsdaten_AV!D:D),3)</f>
        <v>0</v>
      </c>
    </row>
    <row r="2581" spans="1:15" ht="15" customHeight="1" x14ac:dyDescent="0.25">
      <c r="A2581" s="260" t="s">
        <v>985</v>
      </c>
      <c r="B2581" s="165" t="s">
        <v>2108</v>
      </c>
      <c r="C2581" s="166" t="s">
        <v>4047</v>
      </c>
      <c r="D2581" s="165" t="s">
        <v>2511</v>
      </c>
      <c r="E2581" s="165" t="s">
        <v>2486</v>
      </c>
      <c r="F2581" s="180">
        <v>19.32</v>
      </c>
      <c r="G2581" s="331">
        <f>ROUND(SUMIF(Anlagenbewegungsdaten!B:B,A2581,Anlagenbewegungsdaten!C:C),3)</f>
        <v>0</v>
      </c>
      <c r="H2581" s="332">
        <f>IF(ISBLANK(F2581),ROUND(SUMIF(Anlagenbewegungsdaten!B:B,A2581,Anlagenbewegungsdaten!D:D),2),ROUND(G2581*F2581%,2))</f>
        <v>0</v>
      </c>
      <c r="I2581" s="332">
        <f>ROUND((H2581-SUMIF(Anlagenbewegungsdaten!$B:$B,A2581,Anlagenbewegungsdaten!D:D)),3)</f>
        <v>0</v>
      </c>
      <c r="J2581" s="333" t="s">
        <v>5179</v>
      </c>
      <c r="K2581" s="333" t="s">
        <v>5193</v>
      </c>
      <c r="L2581" s="510">
        <v>15.46</v>
      </c>
      <c r="M2581" s="330">
        <f>ROUND(SUMIF(Anlagenbewegungsdaten_AV!B:B,A2581,Anlagenbewegungsdaten_AV!C:C),3)</f>
        <v>0</v>
      </c>
      <c r="N2581" s="328">
        <f>IF(ISBLANK(L2581),ROUND(SUMIF(Anlagenbewegungsdaten_AV!B:B,A2581,Anlagenbewegungsdaten_AV!D:D),2),ROUND(M2581*L2581%,2))</f>
        <v>0</v>
      </c>
      <c r="O2581" s="328">
        <f>ROUND(N2581-SUMIF(Anlagenbewegungsdaten_AV!B:B,A2581,Anlagenbewegungsdaten_AV!D:D),3)</f>
        <v>0</v>
      </c>
    </row>
    <row r="2582" spans="1:15" ht="15" customHeight="1" x14ac:dyDescent="0.25">
      <c r="A2582" s="261" t="s">
        <v>2296</v>
      </c>
      <c r="B2582" s="171" t="s">
        <v>2108</v>
      </c>
      <c r="C2582" s="172" t="s">
        <v>4047</v>
      </c>
      <c r="D2582" s="172" t="s">
        <v>1844</v>
      </c>
      <c r="E2582" s="172" t="s">
        <v>1560</v>
      </c>
      <c r="F2582" s="287">
        <v>20.32</v>
      </c>
      <c r="G2582" s="331">
        <f>ROUND(SUMIF(Anlagenbewegungsdaten!B:B,A2582,Anlagenbewegungsdaten!C:C),3)</f>
        <v>0</v>
      </c>
      <c r="H2582" s="332">
        <f>IF(ISBLANK(F2582),ROUND(SUMIF(Anlagenbewegungsdaten!B:B,A2582,Anlagenbewegungsdaten!D:D),2),ROUND(G2582*F2582%,2))</f>
        <v>0</v>
      </c>
      <c r="I2582" s="332">
        <f>ROUND((H2582-SUMIF(Anlagenbewegungsdaten!$B:$B,A2582,Anlagenbewegungsdaten!D:D)),3)</f>
        <v>0</v>
      </c>
      <c r="J2582" s="333" t="s">
        <v>5179</v>
      </c>
      <c r="K2582" s="333" t="s">
        <v>5193</v>
      </c>
      <c r="L2582" s="510">
        <v>16.260000000000002</v>
      </c>
      <c r="M2582" s="330">
        <f>ROUND(SUMIF(Anlagenbewegungsdaten_AV!B:B,A2582,Anlagenbewegungsdaten_AV!C:C),3)</f>
        <v>0</v>
      </c>
      <c r="N2582" s="328">
        <f>IF(ISBLANK(L2582),ROUND(SUMIF(Anlagenbewegungsdaten_AV!B:B,A2582,Anlagenbewegungsdaten_AV!D:D),2),ROUND(M2582*L2582%,2))</f>
        <v>0</v>
      </c>
      <c r="O2582" s="328">
        <f>ROUND(N2582-SUMIF(Anlagenbewegungsdaten_AV!B:B,A2582,Anlagenbewegungsdaten_AV!D:D),3)</f>
        <v>0</v>
      </c>
    </row>
    <row r="2583" spans="1:15" ht="15" customHeight="1" x14ac:dyDescent="0.25">
      <c r="A2583" s="261" t="s">
        <v>2297</v>
      </c>
      <c r="B2583" s="171" t="s">
        <v>2108</v>
      </c>
      <c r="C2583" s="171" t="s">
        <v>4047</v>
      </c>
      <c r="D2583" s="172" t="s">
        <v>1846</v>
      </c>
      <c r="E2583" s="171" t="s">
        <v>1563</v>
      </c>
      <c r="F2583" s="287">
        <v>20.32</v>
      </c>
      <c r="G2583" s="331">
        <f>ROUND(SUMIF(Anlagenbewegungsdaten!B:B,A2583,Anlagenbewegungsdaten!C:C),3)</f>
        <v>0</v>
      </c>
      <c r="H2583" s="332">
        <f>IF(ISBLANK(F2583),ROUND(SUMIF(Anlagenbewegungsdaten!B:B,A2583,Anlagenbewegungsdaten!D:D),2),ROUND(G2583*F2583%,2))</f>
        <v>0</v>
      </c>
      <c r="I2583" s="332">
        <f>ROUND((H2583-SUMIF(Anlagenbewegungsdaten!$B:$B,A2583,Anlagenbewegungsdaten!D:D)),3)</f>
        <v>0</v>
      </c>
      <c r="J2583" s="333" t="s">
        <v>5179</v>
      </c>
      <c r="K2583" s="333" t="s">
        <v>5193</v>
      </c>
      <c r="L2583" s="510">
        <v>16.260000000000002</v>
      </c>
      <c r="M2583" s="330">
        <f>ROUND(SUMIF(Anlagenbewegungsdaten_AV!B:B,A2583,Anlagenbewegungsdaten_AV!C:C),3)</f>
        <v>0</v>
      </c>
      <c r="N2583" s="328">
        <f>IF(ISBLANK(L2583),ROUND(SUMIF(Anlagenbewegungsdaten_AV!B:B,A2583,Anlagenbewegungsdaten_AV!D:D),2),ROUND(M2583*L2583%,2))</f>
        <v>0</v>
      </c>
      <c r="O2583" s="328">
        <f>ROUND(N2583-SUMIF(Anlagenbewegungsdaten_AV!B:B,A2583,Anlagenbewegungsdaten_AV!D:D),3)</f>
        <v>0</v>
      </c>
    </row>
    <row r="2584" spans="1:15" ht="15" customHeight="1" x14ac:dyDescent="0.25">
      <c r="A2584" s="261" t="s">
        <v>2994</v>
      </c>
      <c r="B2584" s="171" t="s">
        <v>2108</v>
      </c>
      <c r="C2584" s="171" t="s">
        <v>4047</v>
      </c>
      <c r="D2584" s="172" t="s">
        <v>2754</v>
      </c>
      <c r="E2584" s="172" t="s">
        <v>2576</v>
      </c>
      <c r="F2584" s="287">
        <v>20.29</v>
      </c>
      <c r="G2584" s="331">
        <f>ROUND(SUMIF(Anlagenbewegungsdaten!B:B,A2584,Anlagenbewegungsdaten!C:C),3)</f>
        <v>0</v>
      </c>
      <c r="H2584" s="332">
        <f>IF(ISBLANK(F2584),ROUND(SUMIF(Anlagenbewegungsdaten!B:B,A2584,Anlagenbewegungsdaten!D:D),2),ROUND(G2584*F2584%,2))</f>
        <v>0</v>
      </c>
      <c r="I2584" s="332">
        <f>ROUND((H2584-SUMIF(Anlagenbewegungsdaten!$B:$B,A2584,Anlagenbewegungsdaten!D:D)),3)</f>
        <v>0</v>
      </c>
      <c r="J2584" s="333" t="s">
        <v>5179</v>
      </c>
      <c r="K2584" s="333" t="s">
        <v>5193</v>
      </c>
      <c r="L2584" s="510">
        <v>16.23</v>
      </c>
      <c r="M2584" s="330">
        <f>ROUND(SUMIF(Anlagenbewegungsdaten_AV!B:B,A2584,Anlagenbewegungsdaten_AV!C:C),3)</f>
        <v>0</v>
      </c>
      <c r="N2584" s="328">
        <f>IF(ISBLANK(L2584),ROUND(SUMIF(Anlagenbewegungsdaten_AV!B:B,A2584,Anlagenbewegungsdaten_AV!D:D),2),ROUND(M2584*L2584%,2))</f>
        <v>0</v>
      </c>
      <c r="O2584" s="328">
        <f>ROUND(N2584-SUMIF(Anlagenbewegungsdaten_AV!B:B,A2584,Anlagenbewegungsdaten_AV!D:D),3)</f>
        <v>0</v>
      </c>
    </row>
    <row r="2585" spans="1:15" ht="15" customHeight="1" x14ac:dyDescent="0.25">
      <c r="A2585" s="261" t="s">
        <v>3738</v>
      </c>
      <c r="B2585" s="171" t="s">
        <v>2108</v>
      </c>
      <c r="C2585" s="171" t="s">
        <v>4047</v>
      </c>
      <c r="D2585" s="172" t="s">
        <v>3498</v>
      </c>
      <c r="E2585" s="172" t="s">
        <v>3320</v>
      </c>
      <c r="F2585" s="287">
        <v>20.259999999999998</v>
      </c>
      <c r="G2585" s="331">
        <f>ROUND(SUMIF(Anlagenbewegungsdaten!B:B,A2585,Anlagenbewegungsdaten!C:C),3)</f>
        <v>0</v>
      </c>
      <c r="H2585" s="332">
        <f>IF(ISBLANK(F2585),ROUND(SUMIF(Anlagenbewegungsdaten!B:B,A2585,Anlagenbewegungsdaten!D:D),2),ROUND(G2585*F2585%,2))</f>
        <v>0</v>
      </c>
      <c r="I2585" s="332">
        <f>ROUND((H2585-SUMIF(Anlagenbewegungsdaten!$B:$B,A2585,Anlagenbewegungsdaten!D:D)),3)</f>
        <v>0</v>
      </c>
      <c r="J2585" s="333" t="s">
        <v>5179</v>
      </c>
      <c r="K2585" s="333" t="s">
        <v>5193</v>
      </c>
      <c r="L2585" s="510">
        <v>16.21</v>
      </c>
      <c r="M2585" s="330">
        <f>ROUND(SUMIF(Anlagenbewegungsdaten_AV!B:B,A2585,Anlagenbewegungsdaten_AV!C:C),3)</f>
        <v>0</v>
      </c>
      <c r="N2585" s="328">
        <f>IF(ISBLANK(L2585),ROUND(SUMIF(Anlagenbewegungsdaten_AV!B:B,A2585,Anlagenbewegungsdaten_AV!D:D),2),ROUND(M2585*L2585%,2))</f>
        <v>0</v>
      </c>
      <c r="O2585" s="328">
        <f>ROUND(N2585-SUMIF(Anlagenbewegungsdaten_AV!B:B,A2585,Anlagenbewegungsdaten_AV!D:D),3)</f>
        <v>0</v>
      </c>
    </row>
    <row r="2586" spans="1:15" ht="15" customHeight="1" x14ac:dyDescent="0.25">
      <c r="A2586" s="273" t="s">
        <v>4514</v>
      </c>
      <c r="B2586" s="192" t="s">
        <v>2108</v>
      </c>
      <c r="C2586" s="192" t="s">
        <v>4047</v>
      </c>
      <c r="D2586" s="191" t="s">
        <v>4272</v>
      </c>
      <c r="E2586" s="191" t="s">
        <v>4093</v>
      </c>
      <c r="F2586" s="288">
        <v>20.23</v>
      </c>
      <c r="G2586" s="331">
        <f>ROUND(SUMIF(Anlagenbewegungsdaten!B:B,A2586,Anlagenbewegungsdaten!C:C),3)</f>
        <v>0</v>
      </c>
      <c r="H2586" s="332">
        <f>IF(ISBLANK(F2586),ROUND(SUMIF(Anlagenbewegungsdaten!B:B,A2586,Anlagenbewegungsdaten!D:D),2),ROUND(G2586*F2586%,2))</f>
        <v>0</v>
      </c>
      <c r="I2586" s="332">
        <f>ROUND((H2586-SUMIF(Anlagenbewegungsdaten!$B:$B,A2586,Anlagenbewegungsdaten!D:D)),3)</f>
        <v>0</v>
      </c>
      <c r="J2586" s="333" t="s">
        <v>5179</v>
      </c>
      <c r="K2586" s="333" t="s">
        <v>5193</v>
      </c>
      <c r="L2586" s="510">
        <v>16.18</v>
      </c>
      <c r="M2586" s="330">
        <f>ROUND(SUMIF(Anlagenbewegungsdaten_AV!B:B,A2586,Anlagenbewegungsdaten_AV!C:C),3)</f>
        <v>0</v>
      </c>
      <c r="N2586" s="328">
        <f>IF(ISBLANK(L2586),ROUND(SUMIF(Anlagenbewegungsdaten_AV!B:B,A2586,Anlagenbewegungsdaten_AV!D:D),2),ROUND(M2586*L2586%,2))</f>
        <v>0</v>
      </c>
      <c r="O2586" s="328">
        <f>ROUND(N2586-SUMIF(Anlagenbewegungsdaten_AV!B:B,A2586,Anlagenbewegungsdaten_AV!D:D),3)</f>
        <v>0</v>
      </c>
    </row>
    <row r="2587" spans="1:15" ht="15" customHeight="1" x14ac:dyDescent="0.25">
      <c r="A2587" s="261" t="s">
        <v>2298</v>
      </c>
      <c r="B2587" s="171" t="s">
        <v>2108</v>
      </c>
      <c r="C2587" s="171" t="s">
        <v>4047</v>
      </c>
      <c r="D2587" s="172" t="s">
        <v>1848</v>
      </c>
      <c r="E2587" s="171" t="s">
        <v>2483</v>
      </c>
      <c r="F2587" s="287">
        <v>18.32</v>
      </c>
      <c r="G2587" s="331">
        <f>ROUND(SUMIF(Anlagenbewegungsdaten!B:B,A2587,Anlagenbewegungsdaten!C:C),3)</f>
        <v>0</v>
      </c>
      <c r="H2587" s="332">
        <f>IF(ISBLANK(F2587),ROUND(SUMIF(Anlagenbewegungsdaten!B:B,A2587,Anlagenbewegungsdaten!D:D),2),ROUND(G2587*F2587%,2))</f>
        <v>0</v>
      </c>
      <c r="I2587" s="332">
        <f>ROUND((H2587-SUMIF(Anlagenbewegungsdaten!$B:$B,A2587,Anlagenbewegungsdaten!D:D)),3)</f>
        <v>0</v>
      </c>
      <c r="J2587" s="333" t="s">
        <v>5179</v>
      </c>
      <c r="K2587" s="333" t="s">
        <v>5193</v>
      </c>
      <c r="L2587" s="510">
        <v>14.66</v>
      </c>
      <c r="M2587" s="330">
        <f>ROUND(SUMIF(Anlagenbewegungsdaten_AV!B:B,A2587,Anlagenbewegungsdaten_AV!C:C),3)</f>
        <v>0</v>
      </c>
      <c r="N2587" s="328">
        <f>IF(ISBLANK(L2587),ROUND(SUMIF(Anlagenbewegungsdaten_AV!B:B,A2587,Anlagenbewegungsdaten_AV!D:D),2),ROUND(M2587*L2587%,2))</f>
        <v>0</v>
      </c>
      <c r="O2587" s="328">
        <f>ROUND(N2587-SUMIF(Anlagenbewegungsdaten_AV!B:B,A2587,Anlagenbewegungsdaten_AV!D:D),3)</f>
        <v>0</v>
      </c>
    </row>
    <row r="2588" spans="1:15" ht="15" customHeight="1" x14ac:dyDescent="0.25">
      <c r="A2588" s="261" t="s">
        <v>2299</v>
      </c>
      <c r="B2588" s="171" t="s">
        <v>2108</v>
      </c>
      <c r="C2588" s="171" t="s">
        <v>4047</v>
      </c>
      <c r="D2588" s="172" t="s">
        <v>1850</v>
      </c>
      <c r="E2588" s="171" t="s">
        <v>2486</v>
      </c>
      <c r="F2588" s="287">
        <v>20.32</v>
      </c>
      <c r="G2588" s="331">
        <f>ROUND(SUMIF(Anlagenbewegungsdaten!B:B,A2588,Anlagenbewegungsdaten!C:C),3)</f>
        <v>0</v>
      </c>
      <c r="H2588" s="332">
        <f>IF(ISBLANK(F2588),ROUND(SUMIF(Anlagenbewegungsdaten!B:B,A2588,Anlagenbewegungsdaten!D:D),2),ROUND(G2588*F2588%,2))</f>
        <v>0</v>
      </c>
      <c r="I2588" s="332">
        <f>ROUND((H2588-SUMIF(Anlagenbewegungsdaten!$B:$B,A2588,Anlagenbewegungsdaten!D:D)),3)</f>
        <v>0</v>
      </c>
      <c r="J2588" s="333" t="s">
        <v>5179</v>
      </c>
      <c r="K2588" s="333" t="s">
        <v>5193</v>
      </c>
      <c r="L2588" s="510">
        <v>16.260000000000002</v>
      </c>
      <c r="M2588" s="330">
        <f>ROUND(SUMIF(Anlagenbewegungsdaten_AV!B:B,A2588,Anlagenbewegungsdaten_AV!C:C),3)</f>
        <v>0</v>
      </c>
      <c r="N2588" s="328">
        <f>IF(ISBLANK(L2588),ROUND(SUMIF(Anlagenbewegungsdaten_AV!B:B,A2588,Anlagenbewegungsdaten_AV!D:D),2),ROUND(M2588*L2588%,2))</f>
        <v>0</v>
      </c>
      <c r="O2588" s="328">
        <f>ROUND(N2588-SUMIF(Anlagenbewegungsdaten_AV!B:B,A2588,Anlagenbewegungsdaten_AV!D:D),3)</f>
        <v>0</v>
      </c>
    </row>
    <row r="2589" spans="1:15" ht="15" customHeight="1" x14ac:dyDescent="0.25">
      <c r="A2589" s="261" t="s">
        <v>2300</v>
      </c>
      <c r="B2589" s="171" t="s">
        <v>2108</v>
      </c>
      <c r="C2589" s="172" t="s">
        <v>4047</v>
      </c>
      <c r="D2589" s="172" t="s">
        <v>1852</v>
      </c>
      <c r="E2589" s="172" t="s">
        <v>1560</v>
      </c>
      <c r="F2589" s="287">
        <v>21.32</v>
      </c>
      <c r="G2589" s="331">
        <f>ROUND(SUMIF(Anlagenbewegungsdaten!B:B,A2589,Anlagenbewegungsdaten!C:C),3)</f>
        <v>0</v>
      </c>
      <c r="H2589" s="332">
        <f>IF(ISBLANK(F2589),ROUND(SUMIF(Anlagenbewegungsdaten!B:B,A2589,Anlagenbewegungsdaten!D:D),2),ROUND(G2589*F2589%,2))</f>
        <v>0</v>
      </c>
      <c r="I2589" s="332">
        <f>ROUND((H2589-SUMIF(Anlagenbewegungsdaten!$B:$B,A2589,Anlagenbewegungsdaten!D:D)),3)</f>
        <v>0</v>
      </c>
      <c r="J2589" s="333" t="s">
        <v>5179</v>
      </c>
      <c r="K2589" s="333" t="s">
        <v>5193</v>
      </c>
      <c r="L2589" s="510">
        <v>17.059999999999999</v>
      </c>
      <c r="M2589" s="330">
        <f>ROUND(SUMIF(Anlagenbewegungsdaten_AV!B:B,A2589,Anlagenbewegungsdaten_AV!C:C),3)</f>
        <v>0</v>
      </c>
      <c r="N2589" s="328">
        <f>IF(ISBLANK(L2589),ROUND(SUMIF(Anlagenbewegungsdaten_AV!B:B,A2589,Anlagenbewegungsdaten_AV!D:D),2),ROUND(M2589*L2589%,2))</f>
        <v>0</v>
      </c>
      <c r="O2589" s="328">
        <f>ROUND(N2589-SUMIF(Anlagenbewegungsdaten_AV!B:B,A2589,Anlagenbewegungsdaten_AV!D:D),3)</f>
        <v>0</v>
      </c>
    </row>
    <row r="2590" spans="1:15" ht="15" customHeight="1" x14ac:dyDescent="0.25">
      <c r="A2590" s="261" t="s">
        <v>2301</v>
      </c>
      <c r="B2590" s="171" t="s">
        <v>2108</v>
      </c>
      <c r="C2590" s="171" t="s">
        <v>4047</v>
      </c>
      <c r="D2590" s="172" t="s">
        <v>1854</v>
      </c>
      <c r="E2590" s="171" t="s">
        <v>1563</v>
      </c>
      <c r="F2590" s="287">
        <v>21.32</v>
      </c>
      <c r="G2590" s="331">
        <f>ROUND(SUMIF(Anlagenbewegungsdaten!B:B,A2590,Anlagenbewegungsdaten!C:C),3)</f>
        <v>0</v>
      </c>
      <c r="H2590" s="332">
        <f>IF(ISBLANK(F2590),ROUND(SUMIF(Anlagenbewegungsdaten!B:B,A2590,Anlagenbewegungsdaten!D:D),2),ROUND(G2590*F2590%,2))</f>
        <v>0</v>
      </c>
      <c r="I2590" s="332">
        <f>ROUND((H2590-SUMIF(Anlagenbewegungsdaten!$B:$B,A2590,Anlagenbewegungsdaten!D:D)),3)</f>
        <v>0</v>
      </c>
      <c r="J2590" s="333" t="s">
        <v>5179</v>
      </c>
      <c r="K2590" s="333" t="s">
        <v>5193</v>
      </c>
      <c r="L2590" s="510">
        <v>17.059999999999999</v>
      </c>
      <c r="M2590" s="330">
        <f>ROUND(SUMIF(Anlagenbewegungsdaten_AV!B:B,A2590,Anlagenbewegungsdaten_AV!C:C),3)</f>
        <v>0</v>
      </c>
      <c r="N2590" s="328">
        <f>IF(ISBLANK(L2590),ROUND(SUMIF(Anlagenbewegungsdaten_AV!B:B,A2590,Anlagenbewegungsdaten_AV!D:D),2),ROUND(M2590*L2590%,2))</f>
        <v>0</v>
      </c>
      <c r="O2590" s="328">
        <f>ROUND(N2590-SUMIF(Anlagenbewegungsdaten_AV!B:B,A2590,Anlagenbewegungsdaten_AV!D:D),3)</f>
        <v>0</v>
      </c>
    </row>
    <row r="2591" spans="1:15" ht="15" customHeight="1" x14ac:dyDescent="0.25">
      <c r="A2591" s="261" t="s">
        <v>2995</v>
      </c>
      <c r="B2591" s="171" t="s">
        <v>2108</v>
      </c>
      <c r="C2591" s="171" t="s">
        <v>4047</v>
      </c>
      <c r="D2591" s="172" t="s">
        <v>2756</v>
      </c>
      <c r="E2591" s="172" t="s">
        <v>2576</v>
      </c>
      <c r="F2591" s="287">
        <v>21.29</v>
      </c>
      <c r="G2591" s="331">
        <f>ROUND(SUMIF(Anlagenbewegungsdaten!B:B,A2591,Anlagenbewegungsdaten!C:C),3)</f>
        <v>0</v>
      </c>
      <c r="H2591" s="332">
        <f>IF(ISBLANK(F2591),ROUND(SUMIF(Anlagenbewegungsdaten!B:B,A2591,Anlagenbewegungsdaten!D:D),2),ROUND(G2591*F2591%,2))</f>
        <v>0</v>
      </c>
      <c r="I2591" s="332">
        <f>ROUND((H2591-SUMIF(Anlagenbewegungsdaten!$B:$B,A2591,Anlagenbewegungsdaten!D:D)),3)</f>
        <v>0</v>
      </c>
      <c r="J2591" s="333" t="s">
        <v>5179</v>
      </c>
      <c r="K2591" s="333" t="s">
        <v>5193</v>
      </c>
      <c r="L2591" s="510">
        <v>17.03</v>
      </c>
      <c r="M2591" s="330">
        <f>ROUND(SUMIF(Anlagenbewegungsdaten_AV!B:B,A2591,Anlagenbewegungsdaten_AV!C:C),3)</f>
        <v>0</v>
      </c>
      <c r="N2591" s="328">
        <f>IF(ISBLANK(L2591),ROUND(SUMIF(Anlagenbewegungsdaten_AV!B:B,A2591,Anlagenbewegungsdaten_AV!D:D),2),ROUND(M2591*L2591%,2))</f>
        <v>0</v>
      </c>
      <c r="O2591" s="328">
        <f>ROUND(N2591-SUMIF(Anlagenbewegungsdaten_AV!B:B,A2591,Anlagenbewegungsdaten_AV!D:D),3)</f>
        <v>0</v>
      </c>
    </row>
    <row r="2592" spans="1:15" ht="15" customHeight="1" x14ac:dyDescent="0.25">
      <c r="A2592" s="261" t="s">
        <v>3739</v>
      </c>
      <c r="B2592" s="171" t="s">
        <v>2108</v>
      </c>
      <c r="C2592" s="171" t="s">
        <v>4047</v>
      </c>
      <c r="D2592" s="172" t="s">
        <v>3500</v>
      </c>
      <c r="E2592" s="172" t="s">
        <v>3320</v>
      </c>
      <c r="F2592" s="287">
        <v>21.259999999999998</v>
      </c>
      <c r="G2592" s="331">
        <f>ROUND(SUMIF(Anlagenbewegungsdaten!B:B,A2592,Anlagenbewegungsdaten!C:C),3)</f>
        <v>0</v>
      </c>
      <c r="H2592" s="332">
        <f>IF(ISBLANK(F2592),ROUND(SUMIF(Anlagenbewegungsdaten!B:B,A2592,Anlagenbewegungsdaten!D:D),2),ROUND(G2592*F2592%,2))</f>
        <v>0</v>
      </c>
      <c r="I2592" s="332">
        <f>ROUND((H2592-SUMIF(Anlagenbewegungsdaten!$B:$B,A2592,Anlagenbewegungsdaten!D:D)),3)</f>
        <v>0</v>
      </c>
      <c r="J2592" s="333" t="s">
        <v>5179</v>
      </c>
      <c r="K2592" s="333" t="s">
        <v>5193</v>
      </c>
      <c r="L2592" s="510">
        <v>17.010000000000002</v>
      </c>
      <c r="M2592" s="330">
        <f>ROUND(SUMIF(Anlagenbewegungsdaten_AV!B:B,A2592,Anlagenbewegungsdaten_AV!C:C),3)</f>
        <v>0</v>
      </c>
      <c r="N2592" s="328">
        <f>IF(ISBLANK(L2592),ROUND(SUMIF(Anlagenbewegungsdaten_AV!B:B,A2592,Anlagenbewegungsdaten_AV!D:D),2),ROUND(M2592*L2592%,2))</f>
        <v>0</v>
      </c>
      <c r="O2592" s="328">
        <f>ROUND(N2592-SUMIF(Anlagenbewegungsdaten_AV!B:B,A2592,Anlagenbewegungsdaten_AV!D:D),3)</f>
        <v>0</v>
      </c>
    </row>
    <row r="2593" spans="1:15" ht="15" customHeight="1" x14ac:dyDescent="0.25">
      <c r="A2593" s="273" t="s">
        <v>4515</v>
      </c>
      <c r="B2593" s="192" t="s">
        <v>2108</v>
      </c>
      <c r="C2593" s="192" t="s">
        <v>4047</v>
      </c>
      <c r="D2593" s="191" t="s">
        <v>4274</v>
      </c>
      <c r="E2593" s="191" t="s">
        <v>4093</v>
      </c>
      <c r="F2593" s="288">
        <v>21.23</v>
      </c>
      <c r="G2593" s="331">
        <f>ROUND(SUMIF(Anlagenbewegungsdaten!B:B,A2593,Anlagenbewegungsdaten!C:C),3)</f>
        <v>0</v>
      </c>
      <c r="H2593" s="332">
        <f>IF(ISBLANK(F2593),ROUND(SUMIF(Anlagenbewegungsdaten!B:B,A2593,Anlagenbewegungsdaten!D:D),2),ROUND(G2593*F2593%,2))</f>
        <v>0</v>
      </c>
      <c r="I2593" s="332">
        <f>ROUND((H2593-SUMIF(Anlagenbewegungsdaten!$B:$B,A2593,Anlagenbewegungsdaten!D:D)),3)</f>
        <v>0</v>
      </c>
      <c r="J2593" s="333" t="s">
        <v>5179</v>
      </c>
      <c r="K2593" s="333" t="s">
        <v>5193</v>
      </c>
      <c r="L2593" s="510">
        <v>16.98</v>
      </c>
      <c r="M2593" s="330">
        <f>ROUND(SUMIF(Anlagenbewegungsdaten_AV!B:B,A2593,Anlagenbewegungsdaten_AV!C:C),3)</f>
        <v>0</v>
      </c>
      <c r="N2593" s="328">
        <f>IF(ISBLANK(L2593),ROUND(SUMIF(Anlagenbewegungsdaten_AV!B:B,A2593,Anlagenbewegungsdaten_AV!D:D),2),ROUND(M2593*L2593%,2))</f>
        <v>0</v>
      </c>
      <c r="O2593" s="328">
        <f>ROUND(N2593-SUMIF(Anlagenbewegungsdaten_AV!B:B,A2593,Anlagenbewegungsdaten_AV!D:D),3)</f>
        <v>0</v>
      </c>
    </row>
    <row r="2594" spans="1:15" ht="15" customHeight="1" x14ac:dyDescent="0.25">
      <c r="A2594" s="261" t="s">
        <v>2302</v>
      </c>
      <c r="B2594" s="172" t="s">
        <v>2108</v>
      </c>
      <c r="C2594" s="172" t="s">
        <v>4047</v>
      </c>
      <c r="D2594" s="172" t="s">
        <v>1856</v>
      </c>
      <c r="E2594" s="172" t="s">
        <v>2483</v>
      </c>
      <c r="F2594" s="287">
        <v>18.32</v>
      </c>
      <c r="G2594" s="331">
        <f>ROUND(SUMIF(Anlagenbewegungsdaten!B:B,A2594,Anlagenbewegungsdaten!C:C),3)</f>
        <v>0</v>
      </c>
      <c r="H2594" s="332">
        <f>IF(ISBLANK(F2594),ROUND(SUMIF(Anlagenbewegungsdaten!B:B,A2594,Anlagenbewegungsdaten!D:D),2),ROUND(G2594*F2594%,2))</f>
        <v>0</v>
      </c>
      <c r="I2594" s="332">
        <f>ROUND((H2594-SUMIF(Anlagenbewegungsdaten!$B:$B,A2594,Anlagenbewegungsdaten!D:D)),3)</f>
        <v>0</v>
      </c>
      <c r="J2594" s="333" t="s">
        <v>5179</v>
      </c>
      <c r="K2594" s="333" t="s">
        <v>5193</v>
      </c>
      <c r="L2594" s="510">
        <v>14.66</v>
      </c>
      <c r="M2594" s="330">
        <f>ROUND(SUMIF(Anlagenbewegungsdaten_AV!B:B,A2594,Anlagenbewegungsdaten_AV!C:C),3)</f>
        <v>0</v>
      </c>
      <c r="N2594" s="328">
        <f>IF(ISBLANK(L2594),ROUND(SUMIF(Anlagenbewegungsdaten_AV!B:B,A2594,Anlagenbewegungsdaten_AV!D:D),2),ROUND(M2594*L2594%,2))</f>
        <v>0</v>
      </c>
      <c r="O2594" s="328">
        <f>ROUND(N2594-SUMIF(Anlagenbewegungsdaten_AV!B:B,A2594,Anlagenbewegungsdaten_AV!D:D),3)</f>
        <v>0</v>
      </c>
    </row>
    <row r="2595" spans="1:15" ht="15" customHeight="1" x14ac:dyDescent="0.25">
      <c r="A2595" s="261" t="s">
        <v>2303</v>
      </c>
      <c r="B2595" s="172" t="s">
        <v>2108</v>
      </c>
      <c r="C2595" s="172" t="s">
        <v>4047</v>
      </c>
      <c r="D2595" s="172" t="s">
        <v>1858</v>
      </c>
      <c r="E2595" s="172" t="s">
        <v>2486</v>
      </c>
      <c r="F2595" s="287">
        <v>20.32</v>
      </c>
      <c r="G2595" s="331">
        <f>ROUND(SUMIF(Anlagenbewegungsdaten!B:B,A2595,Anlagenbewegungsdaten!C:C),3)</f>
        <v>0</v>
      </c>
      <c r="H2595" s="332">
        <f>IF(ISBLANK(F2595),ROUND(SUMIF(Anlagenbewegungsdaten!B:B,A2595,Anlagenbewegungsdaten!D:D),2),ROUND(G2595*F2595%,2))</f>
        <v>0</v>
      </c>
      <c r="I2595" s="332">
        <f>ROUND((H2595-SUMIF(Anlagenbewegungsdaten!$B:$B,A2595,Anlagenbewegungsdaten!D:D)),3)</f>
        <v>0</v>
      </c>
      <c r="J2595" s="333" t="s">
        <v>5179</v>
      </c>
      <c r="K2595" s="333" t="s">
        <v>5193</v>
      </c>
      <c r="L2595" s="510">
        <v>16.260000000000002</v>
      </c>
      <c r="M2595" s="330">
        <f>ROUND(SUMIF(Anlagenbewegungsdaten_AV!B:B,A2595,Anlagenbewegungsdaten_AV!C:C),3)</f>
        <v>0</v>
      </c>
      <c r="N2595" s="328">
        <f>IF(ISBLANK(L2595),ROUND(SUMIF(Anlagenbewegungsdaten_AV!B:B,A2595,Anlagenbewegungsdaten_AV!D:D),2),ROUND(M2595*L2595%,2))</f>
        <v>0</v>
      </c>
      <c r="O2595" s="328">
        <f>ROUND(N2595-SUMIF(Anlagenbewegungsdaten_AV!B:B,A2595,Anlagenbewegungsdaten_AV!D:D),3)</f>
        <v>0</v>
      </c>
    </row>
    <row r="2596" spans="1:15" ht="15" customHeight="1" x14ac:dyDescent="0.25">
      <c r="A2596" s="261" t="s">
        <v>2304</v>
      </c>
      <c r="B2596" s="172" t="s">
        <v>2108</v>
      </c>
      <c r="C2596" s="172" t="s">
        <v>4047</v>
      </c>
      <c r="D2596" s="172" t="s">
        <v>1860</v>
      </c>
      <c r="E2596" s="172" t="s">
        <v>1560</v>
      </c>
      <c r="F2596" s="287">
        <v>21.32</v>
      </c>
      <c r="G2596" s="331">
        <f>ROUND(SUMIF(Anlagenbewegungsdaten!B:B,A2596,Anlagenbewegungsdaten!C:C),3)</f>
        <v>0</v>
      </c>
      <c r="H2596" s="332">
        <f>IF(ISBLANK(F2596),ROUND(SUMIF(Anlagenbewegungsdaten!B:B,A2596,Anlagenbewegungsdaten!D:D),2),ROUND(G2596*F2596%,2))</f>
        <v>0</v>
      </c>
      <c r="I2596" s="332">
        <f>ROUND((H2596-SUMIF(Anlagenbewegungsdaten!$B:$B,A2596,Anlagenbewegungsdaten!D:D)),3)</f>
        <v>0</v>
      </c>
      <c r="J2596" s="333" t="s">
        <v>5179</v>
      </c>
      <c r="K2596" s="333" t="s">
        <v>5193</v>
      </c>
      <c r="L2596" s="510">
        <v>17.059999999999999</v>
      </c>
      <c r="M2596" s="330">
        <f>ROUND(SUMIF(Anlagenbewegungsdaten_AV!B:B,A2596,Anlagenbewegungsdaten_AV!C:C),3)</f>
        <v>0</v>
      </c>
      <c r="N2596" s="328">
        <f>IF(ISBLANK(L2596),ROUND(SUMIF(Anlagenbewegungsdaten_AV!B:B,A2596,Anlagenbewegungsdaten_AV!D:D),2),ROUND(M2596*L2596%,2))</f>
        <v>0</v>
      </c>
      <c r="O2596" s="328">
        <f>ROUND(N2596-SUMIF(Anlagenbewegungsdaten_AV!B:B,A2596,Anlagenbewegungsdaten_AV!D:D),3)</f>
        <v>0</v>
      </c>
    </row>
    <row r="2597" spans="1:15" ht="15" customHeight="1" x14ac:dyDescent="0.25">
      <c r="A2597" s="261" t="s">
        <v>2305</v>
      </c>
      <c r="B2597" s="172" t="s">
        <v>2108</v>
      </c>
      <c r="C2597" s="172" t="s">
        <v>4047</v>
      </c>
      <c r="D2597" s="172" t="s">
        <v>1862</v>
      </c>
      <c r="E2597" s="172" t="s">
        <v>1563</v>
      </c>
      <c r="F2597" s="287">
        <v>21.32</v>
      </c>
      <c r="G2597" s="331">
        <f>ROUND(SUMIF(Anlagenbewegungsdaten!B:B,A2597,Anlagenbewegungsdaten!C:C),3)</f>
        <v>0</v>
      </c>
      <c r="H2597" s="332">
        <f>IF(ISBLANK(F2597),ROUND(SUMIF(Anlagenbewegungsdaten!B:B,A2597,Anlagenbewegungsdaten!D:D),2),ROUND(G2597*F2597%,2))</f>
        <v>0</v>
      </c>
      <c r="I2597" s="332">
        <f>ROUND((H2597-SUMIF(Anlagenbewegungsdaten!$B:$B,A2597,Anlagenbewegungsdaten!D:D)),3)</f>
        <v>0</v>
      </c>
      <c r="J2597" s="333" t="s">
        <v>5179</v>
      </c>
      <c r="K2597" s="333" t="s">
        <v>5193</v>
      </c>
      <c r="L2597" s="510">
        <v>17.059999999999999</v>
      </c>
      <c r="M2597" s="330">
        <f>ROUND(SUMIF(Anlagenbewegungsdaten_AV!B:B,A2597,Anlagenbewegungsdaten_AV!C:C),3)</f>
        <v>0</v>
      </c>
      <c r="N2597" s="328">
        <f>IF(ISBLANK(L2597),ROUND(SUMIF(Anlagenbewegungsdaten_AV!B:B,A2597,Anlagenbewegungsdaten_AV!D:D),2),ROUND(M2597*L2597%,2))</f>
        <v>0</v>
      </c>
      <c r="O2597" s="328">
        <f>ROUND(N2597-SUMIF(Anlagenbewegungsdaten_AV!B:B,A2597,Anlagenbewegungsdaten_AV!D:D),3)</f>
        <v>0</v>
      </c>
    </row>
    <row r="2598" spans="1:15" ht="15" customHeight="1" x14ac:dyDescent="0.25">
      <c r="A2598" s="261" t="s">
        <v>2996</v>
      </c>
      <c r="B2598" s="172" t="s">
        <v>2108</v>
      </c>
      <c r="C2598" s="172" t="s">
        <v>4047</v>
      </c>
      <c r="D2598" s="172" t="s">
        <v>2758</v>
      </c>
      <c r="E2598" s="172" t="s">
        <v>2576</v>
      </c>
      <c r="F2598" s="287">
        <v>21.29</v>
      </c>
      <c r="G2598" s="331">
        <f>ROUND(SUMIF(Anlagenbewegungsdaten!B:B,A2598,Anlagenbewegungsdaten!C:C),3)</f>
        <v>0</v>
      </c>
      <c r="H2598" s="332">
        <f>IF(ISBLANK(F2598),ROUND(SUMIF(Anlagenbewegungsdaten!B:B,A2598,Anlagenbewegungsdaten!D:D),2),ROUND(G2598*F2598%,2))</f>
        <v>0</v>
      </c>
      <c r="I2598" s="332">
        <f>ROUND((H2598-SUMIF(Anlagenbewegungsdaten!$B:$B,A2598,Anlagenbewegungsdaten!D:D)),3)</f>
        <v>0</v>
      </c>
      <c r="J2598" s="333" t="s">
        <v>5179</v>
      </c>
      <c r="K2598" s="333" t="s">
        <v>5193</v>
      </c>
      <c r="L2598" s="510">
        <v>17.03</v>
      </c>
      <c r="M2598" s="330">
        <f>ROUND(SUMIF(Anlagenbewegungsdaten_AV!B:B,A2598,Anlagenbewegungsdaten_AV!C:C),3)</f>
        <v>0</v>
      </c>
      <c r="N2598" s="328">
        <f>IF(ISBLANK(L2598),ROUND(SUMIF(Anlagenbewegungsdaten_AV!B:B,A2598,Anlagenbewegungsdaten_AV!D:D),2),ROUND(M2598*L2598%,2))</f>
        <v>0</v>
      </c>
      <c r="O2598" s="328">
        <f>ROUND(N2598-SUMIF(Anlagenbewegungsdaten_AV!B:B,A2598,Anlagenbewegungsdaten_AV!D:D),3)</f>
        <v>0</v>
      </c>
    </row>
    <row r="2599" spans="1:15" ht="15" customHeight="1" x14ac:dyDescent="0.25">
      <c r="A2599" s="261" t="s">
        <v>3740</v>
      </c>
      <c r="B2599" s="172" t="s">
        <v>2108</v>
      </c>
      <c r="C2599" s="172" t="s">
        <v>4047</v>
      </c>
      <c r="D2599" s="172" t="s">
        <v>3502</v>
      </c>
      <c r="E2599" s="172" t="s">
        <v>3320</v>
      </c>
      <c r="F2599" s="287">
        <v>21.259999999999998</v>
      </c>
      <c r="G2599" s="331">
        <f>ROUND(SUMIF(Anlagenbewegungsdaten!B:B,A2599,Anlagenbewegungsdaten!C:C),3)</f>
        <v>0</v>
      </c>
      <c r="H2599" s="332">
        <f>IF(ISBLANK(F2599),ROUND(SUMIF(Anlagenbewegungsdaten!B:B,A2599,Anlagenbewegungsdaten!D:D),2),ROUND(G2599*F2599%,2))</f>
        <v>0</v>
      </c>
      <c r="I2599" s="332">
        <f>ROUND((H2599-SUMIF(Anlagenbewegungsdaten!$B:$B,A2599,Anlagenbewegungsdaten!D:D)),3)</f>
        <v>0</v>
      </c>
      <c r="J2599" s="333" t="s">
        <v>5179</v>
      </c>
      <c r="K2599" s="333" t="s">
        <v>5193</v>
      </c>
      <c r="L2599" s="510">
        <v>17.010000000000002</v>
      </c>
      <c r="M2599" s="330">
        <f>ROUND(SUMIF(Anlagenbewegungsdaten_AV!B:B,A2599,Anlagenbewegungsdaten_AV!C:C),3)</f>
        <v>0</v>
      </c>
      <c r="N2599" s="328">
        <f>IF(ISBLANK(L2599),ROUND(SUMIF(Anlagenbewegungsdaten_AV!B:B,A2599,Anlagenbewegungsdaten_AV!D:D),2),ROUND(M2599*L2599%,2))</f>
        <v>0</v>
      </c>
      <c r="O2599" s="328">
        <f>ROUND(N2599-SUMIF(Anlagenbewegungsdaten_AV!B:B,A2599,Anlagenbewegungsdaten_AV!D:D),3)</f>
        <v>0</v>
      </c>
    </row>
    <row r="2600" spans="1:15" ht="15" customHeight="1" x14ac:dyDescent="0.25">
      <c r="A2600" s="273" t="s">
        <v>4516</v>
      </c>
      <c r="B2600" s="191" t="s">
        <v>2108</v>
      </c>
      <c r="C2600" s="191" t="s">
        <v>4047</v>
      </c>
      <c r="D2600" s="191" t="s">
        <v>4276</v>
      </c>
      <c r="E2600" s="191" t="s">
        <v>4093</v>
      </c>
      <c r="F2600" s="288">
        <v>21.23</v>
      </c>
      <c r="G2600" s="331">
        <f>ROUND(SUMIF(Anlagenbewegungsdaten!B:B,A2600,Anlagenbewegungsdaten!C:C),3)</f>
        <v>0</v>
      </c>
      <c r="H2600" s="332">
        <f>IF(ISBLANK(F2600),ROUND(SUMIF(Anlagenbewegungsdaten!B:B,A2600,Anlagenbewegungsdaten!D:D),2),ROUND(G2600*F2600%,2))</f>
        <v>0</v>
      </c>
      <c r="I2600" s="332">
        <f>ROUND((H2600-SUMIF(Anlagenbewegungsdaten!$B:$B,A2600,Anlagenbewegungsdaten!D:D)),3)</f>
        <v>0</v>
      </c>
      <c r="J2600" s="333" t="s">
        <v>5179</v>
      </c>
      <c r="K2600" s="333" t="s">
        <v>5193</v>
      </c>
      <c r="L2600" s="510">
        <v>16.98</v>
      </c>
      <c r="M2600" s="330">
        <f>ROUND(SUMIF(Anlagenbewegungsdaten_AV!B:B,A2600,Anlagenbewegungsdaten_AV!C:C),3)</f>
        <v>0</v>
      </c>
      <c r="N2600" s="328">
        <f>IF(ISBLANK(L2600),ROUND(SUMIF(Anlagenbewegungsdaten_AV!B:B,A2600,Anlagenbewegungsdaten_AV!D:D),2),ROUND(M2600*L2600%,2))</f>
        <v>0</v>
      </c>
      <c r="O2600" s="328">
        <f>ROUND(N2600-SUMIF(Anlagenbewegungsdaten_AV!B:B,A2600,Anlagenbewegungsdaten_AV!D:D),3)</f>
        <v>0</v>
      </c>
    </row>
    <row r="2601" spans="1:15" ht="15" customHeight="1" x14ac:dyDescent="0.25">
      <c r="A2601" s="261" t="s">
        <v>2306</v>
      </c>
      <c r="B2601" s="172" t="s">
        <v>2108</v>
      </c>
      <c r="C2601" s="172" t="s">
        <v>4047</v>
      </c>
      <c r="D2601" s="172" t="s">
        <v>1864</v>
      </c>
      <c r="E2601" s="172" t="s">
        <v>2483</v>
      </c>
      <c r="F2601" s="287">
        <v>19.32</v>
      </c>
      <c r="G2601" s="331">
        <f>ROUND(SUMIF(Anlagenbewegungsdaten!B:B,A2601,Anlagenbewegungsdaten!C:C),3)</f>
        <v>0</v>
      </c>
      <c r="H2601" s="332">
        <f>IF(ISBLANK(F2601),ROUND(SUMIF(Anlagenbewegungsdaten!B:B,A2601,Anlagenbewegungsdaten!D:D),2),ROUND(G2601*F2601%,2))</f>
        <v>0</v>
      </c>
      <c r="I2601" s="332">
        <f>ROUND((H2601-SUMIF(Anlagenbewegungsdaten!$B:$B,A2601,Anlagenbewegungsdaten!D:D)),3)</f>
        <v>0</v>
      </c>
      <c r="J2601" s="333" t="s">
        <v>5179</v>
      </c>
      <c r="K2601" s="333" t="s">
        <v>5193</v>
      </c>
      <c r="L2601" s="510">
        <v>15.46</v>
      </c>
      <c r="M2601" s="330">
        <f>ROUND(SUMIF(Anlagenbewegungsdaten_AV!B:B,A2601,Anlagenbewegungsdaten_AV!C:C),3)</f>
        <v>0</v>
      </c>
      <c r="N2601" s="328">
        <f>IF(ISBLANK(L2601),ROUND(SUMIF(Anlagenbewegungsdaten_AV!B:B,A2601,Anlagenbewegungsdaten_AV!D:D),2),ROUND(M2601*L2601%,2))</f>
        <v>0</v>
      </c>
      <c r="O2601" s="328">
        <f>ROUND(N2601-SUMIF(Anlagenbewegungsdaten_AV!B:B,A2601,Anlagenbewegungsdaten_AV!D:D),3)</f>
        <v>0</v>
      </c>
    </row>
    <row r="2602" spans="1:15" ht="15" customHeight="1" x14ac:dyDescent="0.25">
      <c r="A2602" s="261" t="s">
        <v>2307</v>
      </c>
      <c r="B2602" s="172" t="s">
        <v>2108</v>
      </c>
      <c r="C2602" s="172" t="s">
        <v>4047</v>
      </c>
      <c r="D2602" s="172" t="s">
        <v>1866</v>
      </c>
      <c r="E2602" s="172" t="s">
        <v>2486</v>
      </c>
      <c r="F2602" s="287">
        <v>21.32</v>
      </c>
      <c r="G2602" s="331">
        <f>ROUND(SUMIF(Anlagenbewegungsdaten!B:B,A2602,Anlagenbewegungsdaten!C:C),3)</f>
        <v>0</v>
      </c>
      <c r="H2602" s="332">
        <f>IF(ISBLANK(F2602),ROUND(SUMIF(Anlagenbewegungsdaten!B:B,A2602,Anlagenbewegungsdaten!D:D),2),ROUND(G2602*F2602%,2))</f>
        <v>0</v>
      </c>
      <c r="I2602" s="332">
        <f>ROUND((H2602-SUMIF(Anlagenbewegungsdaten!$B:$B,A2602,Anlagenbewegungsdaten!D:D)),3)</f>
        <v>0</v>
      </c>
      <c r="J2602" s="333" t="s">
        <v>5179</v>
      </c>
      <c r="K2602" s="333" t="s">
        <v>5193</v>
      </c>
      <c r="L2602" s="510">
        <v>17.059999999999999</v>
      </c>
      <c r="M2602" s="330">
        <f>ROUND(SUMIF(Anlagenbewegungsdaten_AV!B:B,A2602,Anlagenbewegungsdaten_AV!C:C),3)</f>
        <v>0</v>
      </c>
      <c r="N2602" s="328">
        <f>IF(ISBLANK(L2602),ROUND(SUMIF(Anlagenbewegungsdaten_AV!B:B,A2602,Anlagenbewegungsdaten_AV!D:D),2),ROUND(M2602*L2602%,2))</f>
        <v>0</v>
      </c>
      <c r="O2602" s="328">
        <f>ROUND(N2602-SUMIF(Anlagenbewegungsdaten_AV!B:B,A2602,Anlagenbewegungsdaten_AV!D:D),3)</f>
        <v>0</v>
      </c>
    </row>
    <row r="2603" spans="1:15" ht="15" customHeight="1" x14ac:dyDescent="0.25">
      <c r="A2603" s="261" t="s">
        <v>2308</v>
      </c>
      <c r="B2603" s="172" t="s">
        <v>2108</v>
      </c>
      <c r="C2603" s="172" t="s">
        <v>4047</v>
      </c>
      <c r="D2603" s="182" t="s">
        <v>1868</v>
      </c>
      <c r="E2603" s="172" t="s">
        <v>1560</v>
      </c>
      <c r="F2603" s="287">
        <v>22.32</v>
      </c>
      <c r="G2603" s="331">
        <f>ROUND(SUMIF(Anlagenbewegungsdaten!B:B,A2603,Anlagenbewegungsdaten!C:C),3)</f>
        <v>0</v>
      </c>
      <c r="H2603" s="332">
        <f>IF(ISBLANK(F2603),ROUND(SUMIF(Anlagenbewegungsdaten!B:B,A2603,Anlagenbewegungsdaten!D:D),2),ROUND(G2603*F2603%,2))</f>
        <v>0</v>
      </c>
      <c r="I2603" s="332">
        <f>ROUND((H2603-SUMIF(Anlagenbewegungsdaten!$B:$B,A2603,Anlagenbewegungsdaten!D:D)),3)</f>
        <v>0</v>
      </c>
      <c r="J2603" s="333" t="s">
        <v>5179</v>
      </c>
      <c r="K2603" s="333" t="s">
        <v>5193</v>
      </c>
      <c r="L2603" s="510">
        <v>17.86</v>
      </c>
      <c r="M2603" s="330">
        <f>ROUND(SUMIF(Anlagenbewegungsdaten_AV!B:B,A2603,Anlagenbewegungsdaten_AV!C:C),3)</f>
        <v>0</v>
      </c>
      <c r="N2603" s="328">
        <f>IF(ISBLANK(L2603),ROUND(SUMIF(Anlagenbewegungsdaten_AV!B:B,A2603,Anlagenbewegungsdaten_AV!D:D),2),ROUND(M2603*L2603%,2))</f>
        <v>0</v>
      </c>
      <c r="O2603" s="328">
        <f>ROUND(N2603-SUMIF(Anlagenbewegungsdaten_AV!B:B,A2603,Anlagenbewegungsdaten_AV!D:D),3)</f>
        <v>0</v>
      </c>
    </row>
    <row r="2604" spans="1:15" ht="15" customHeight="1" x14ac:dyDescent="0.25">
      <c r="A2604" s="261" t="s">
        <v>2309</v>
      </c>
      <c r="B2604" s="172" t="s">
        <v>2108</v>
      </c>
      <c r="C2604" s="172" t="s">
        <v>4047</v>
      </c>
      <c r="D2604" s="172" t="s">
        <v>1870</v>
      </c>
      <c r="E2604" s="172" t="s">
        <v>1563</v>
      </c>
      <c r="F2604" s="287">
        <v>22.32</v>
      </c>
      <c r="G2604" s="331">
        <f>ROUND(SUMIF(Anlagenbewegungsdaten!B:B,A2604,Anlagenbewegungsdaten!C:C),3)</f>
        <v>0</v>
      </c>
      <c r="H2604" s="332">
        <f>IF(ISBLANK(F2604),ROUND(SUMIF(Anlagenbewegungsdaten!B:B,A2604,Anlagenbewegungsdaten!D:D),2),ROUND(G2604*F2604%,2))</f>
        <v>0</v>
      </c>
      <c r="I2604" s="332">
        <f>ROUND((H2604-SUMIF(Anlagenbewegungsdaten!$B:$B,A2604,Anlagenbewegungsdaten!D:D)),3)</f>
        <v>0</v>
      </c>
      <c r="J2604" s="333" t="s">
        <v>5179</v>
      </c>
      <c r="K2604" s="333" t="s">
        <v>5193</v>
      </c>
      <c r="L2604" s="510">
        <v>17.86</v>
      </c>
      <c r="M2604" s="330">
        <f>ROUND(SUMIF(Anlagenbewegungsdaten_AV!B:B,A2604,Anlagenbewegungsdaten_AV!C:C),3)</f>
        <v>0</v>
      </c>
      <c r="N2604" s="328">
        <f>IF(ISBLANK(L2604),ROUND(SUMIF(Anlagenbewegungsdaten_AV!B:B,A2604,Anlagenbewegungsdaten_AV!D:D),2),ROUND(M2604*L2604%,2))</f>
        <v>0</v>
      </c>
      <c r="O2604" s="328">
        <f>ROUND(N2604-SUMIF(Anlagenbewegungsdaten_AV!B:B,A2604,Anlagenbewegungsdaten_AV!D:D),3)</f>
        <v>0</v>
      </c>
    </row>
    <row r="2605" spans="1:15" ht="15" customHeight="1" x14ac:dyDescent="0.25">
      <c r="A2605" s="261" t="s">
        <v>2997</v>
      </c>
      <c r="B2605" s="172" t="s">
        <v>2108</v>
      </c>
      <c r="C2605" s="172" t="s">
        <v>4047</v>
      </c>
      <c r="D2605" s="172" t="s">
        <v>2760</v>
      </c>
      <c r="E2605" s="172" t="s">
        <v>2576</v>
      </c>
      <c r="F2605" s="287">
        <v>22.29</v>
      </c>
      <c r="G2605" s="331">
        <f>ROUND(SUMIF(Anlagenbewegungsdaten!B:B,A2605,Anlagenbewegungsdaten!C:C),3)</f>
        <v>0</v>
      </c>
      <c r="H2605" s="332">
        <f>IF(ISBLANK(F2605),ROUND(SUMIF(Anlagenbewegungsdaten!B:B,A2605,Anlagenbewegungsdaten!D:D),2),ROUND(G2605*F2605%,2))</f>
        <v>0</v>
      </c>
      <c r="I2605" s="332">
        <f>ROUND((H2605-SUMIF(Anlagenbewegungsdaten!$B:$B,A2605,Anlagenbewegungsdaten!D:D)),3)</f>
        <v>0</v>
      </c>
      <c r="J2605" s="333" t="s">
        <v>5179</v>
      </c>
      <c r="K2605" s="333" t="s">
        <v>5193</v>
      </c>
      <c r="L2605" s="510">
        <v>17.829999999999998</v>
      </c>
      <c r="M2605" s="330">
        <f>ROUND(SUMIF(Anlagenbewegungsdaten_AV!B:B,A2605,Anlagenbewegungsdaten_AV!C:C),3)</f>
        <v>0</v>
      </c>
      <c r="N2605" s="328">
        <f>IF(ISBLANK(L2605),ROUND(SUMIF(Anlagenbewegungsdaten_AV!B:B,A2605,Anlagenbewegungsdaten_AV!D:D),2),ROUND(M2605*L2605%,2))</f>
        <v>0</v>
      </c>
      <c r="O2605" s="328">
        <f>ROUND(N2605-SUMIF(Anlagenbewegungsdaten_AV!B:B,A2605,Anlagenbewegungsdaten_AV!D:D),3)</f>
        <v>0</v>
      </c>
    </row>
    <row r="2606" spans="1:15" ht="15" customHeight="1" x14ac:dyDescent="0.25">
      <c r="A2606" s="261" t="s">
        <v>3741</v>
      </c>
      <c r="B2606" s="172" t="s">
        <v>2108</v>
      </c>
      <c r="C2606" s="172" t="s">
        <v>4047</v>
      </c>
      <c r="D2606" s="172" t="s">
        <v>3504</v>
      </c>
      <c r="E2606" s="172" t="s">
        <v>3320</v>
      </c>
      <c r="F2606" s="287">
        <v>22.259999999999998</v>
      </c>
      <c r="G2606" s="331">
        <f>ROUND(SUMIF(Anlagenbewegungsdaten!B:B,A2606,Anlagenbewegungsdaten!C:C),3)</f>
        <v>0</v>
      </c>
      <c r="H2606" s="332">
        <f>IF(ISBLANK(F2606),ROUND(SUMIF(Anlagenbewegungsdaten!B:B,A2606,Anlagenbewegungsdaten!D:D),2),ROUND(G2606*F2606%,2))</f>
        <v>0</v>
      </c>
      <c r="I2606" s="332">
        <f>ROUND((H2606-SUMIF(Anlagenbewegungsdaten!$B:$B,A2606,Anlagenbewegungsdaten!D:D)),3)</f>
        <v>0</v>
      </c>
      <c r="J2606" s="333" t="s">
        <v>5179</v>
      </c>
      <c r="K2606" s="333" t="s">
        <v>5193</v>
      </c>
      <c r="L2606" s="510">
        <v>17.809999999999999</v>
      </c>
      <c r="M2606" s="330">
        <f>ROUND(SUMIF(Anlagenbewegungsdaten_AV!B:B,A2606,Anlagenbewegungsdaten_AV!C:C),3)</f>
        <v>0</v>
      </c>
      <c r="N2606" s="328">
        <f>IF(ISBLANK(L2606),ROUND(SUMIF(Anlagenbewegungsdaten_AV!B:B,A2606,Anlagenbewegungsdaten_AV!D:D),2),ROUND(M2606*L2606%,2))</f>
        <v>0</v>
      </c>
      <c r="O2606" s="328">
        <f>ROUND(N2606-SUMIF(Anlagenbewegungsdaten_AV!B:B,A2606,Anlagenbewegungsdaten_AV!D:D),3)</f>
        <v>0</v>
      </c>
    </row>
    <row r="2607" spans="1:15" ht="15" customHeight="1" x14ac:dyDescent="0.25">
      <c r="A2607" s="273" t="s">
        <v>4517</v>
      </c>
      <c r="B2607" s="191" t="s">
        <v>2108</v>
      </c>
      <c r="C2607" s="191" t="s">
        <v>4047</v>
      </c>
      <c r="D2607" s="191" t="s">
        <v>4278</v>
      </c>
      <c r="E2607" s="191" t="s">
        <v>4093</v>
      </c>
      <c r="F2607" s="288">
        <v>22.23</v>
      </c>
      <c r="G2607" s="331">
        <f>ROUND(SUMIF(Anlagenbewegungsdaten!B:B,A2607,Anlagenbewegungsdaten!C:C),3)</f>
        <v>0</v>
      </c>
      <c r="H2607" s="332">
        <f>IF(ISBLANK(F2607),ROUND(SUMIF(Anlagenbewegungsdaten!B:B,A2607,Anlagenbewegungsdaten!D:D),2),ROUND(G2607*F2607%,2))</f>
        <v>0</v>
      </c>
      <c r="I2607" s="332">
        <f>ROUND((H2607-SUMIF(Anlagenbewegungsdaten!$B:$B,A2607,Anlagenbewegungsdaten!D:D)),3)</f>
        <v>0</v>
      </c>
      <c r="J2607" s="333" t="s">
        <v>5179</v>
      </c>
      <c r="K2607" s="333" t="s">
        <v>5193</v>
      </c>
      <c r="L2607" s="510">
        <v>17.78</v>
      </c>
      <c r="M2607" s="330">
        <f>ROUND(SUMIF(Anlagenbewegungsdaten_AV!B:B,A2607,Anlagenbewegungsdaten_AV!C:C),3)</f>
        <v>0</v>
      </c>
      <c r="N2607" s="328">
        <f>IF(ISBLANK(L2607),ROUND(SUMIF(Anlagenbewegungsdaten_AV!B:B,A2607,Anlagenbewegungsdaten_AV!D:D),2),ROUND(M2607*L2607%,2))</f>
        <v>0</v>
      </c>
      <c r="O2607" s="328">
        <f>ROUND(N2607-SUMIF(Anlagenbewegungsdaten_AV!B:B,A2607,Anlagenbewegungsdaten_AV!D:D),3)</f>
        <v>0</v>
      </c>
    </row>
    <row r="2608" spans="1:15" ht="15" customHeight="1" x14ac:dyDescent="0.25">
      <c r="A2608" s="261" t="s">
        <v>2310</v>
      </c>
      <c r="B2608" s="172" t="s">
        <v>2108</v>
      </c>
      <c r="C2608" s="172" t="s">
        <v>4047</v>
      </c>
      <c r="D2608" s="172" t="s">
        <v>1872</v>
      </c>
      <c r="E2608" s="172" t="s">
        <v>2483</v>
      </c>
      <c r="F2608" s="287">
        <v>19.32</v>
      </c>
      <c r="G2608" s="331">
        <f>ROUND(SUMIF(Anlagenbewegungsdaten!B:B,A2608,Anlagenbewegungsdaten!C:C),3)</f>
        <v>0</v>
      </c>
      <c r="H2608" s="332">
        <f>IF(ISBLANK(F2608),ROUND(SUMIF(Anlagenbewegungsdaten!B:B,A2608,Anlagenbewegungsdaten!D:D),2),ROUND(G2608*F2608%,2))</f>
        <v>0</v>
      </c>
      <c r="I2608" s="332">
        <f>ROUND((H2608-SUMIF(Anlagenbewegungsdaten!$B:$B,A2608,Anlagenbewegungsdaten!D:D)),3)</f>
        <v>0</v>
      </c>
      <c r="J2608" s="333" t="s">
        <v>5179</v>
      </c>
      <c r="K2608" s="333" t="s">
        <v>5193</v>
      </c>
      <c r="L2608" s="510">
        <v>15.46</v>
      </c>
      <c r="M2608" s="330">
        <f>ROUND(SUMIF(Anlagenbewegungsdaten_AV!B:B,A2608,Anlagenbewegungsdaten_AV!C:C),3)</f>
        <v>0</v>
      </c>
      <c r="N2608" s="328">
        <f>IF(ISBLANK(L2608),ROUND(SUMIF(Anlagenbewegungsdaten_AV!B:B,A2608,Anlagenbewegungsdaten_AV!D:D),2),ROUND(M2608*L2608%,2))</f>
        <v>0</v>
      </c>
      <c r="O2608" s="328">
        <f>ROUND(N2608-SUMIF(Anlagenbewegungsdaten_AV!B:B,A2608,Anlagenbewegungsdaten_AV!D:D),3)</f>
        <v>0</v>
      </c>
    </row>
    <row r="2609" spans="1:15" ht="15" customHeight="1" x14ac:dyDescent="0.25">
      <c r="A2609" s="261" t="s">
        <v>2311</v>
      </c>
      <c r="B2609" s="172" t="s">
        <v>2108</v>
      </c>
      <c r="C2609" s="172" t="s">
        <v>4047</v>
      </c>
      <c r="D2609" s="172" t="s">
        <v>1874</v>
      </c>
      <c r="E2609" s="172" t="s">
        <v>2486</v>
      </c>
      <c r="F2609" s="287">
        <v>21.32</v>
      </c>
      <c r="G2609" s="331">
        <f>ROUND(SUMIF(Anlagenbewegungsdaten!B:B,A2609,Anlagenbewegungsdaten!C:C),3)</f>
        <v>0</v>
      </c>
      <c r="H2609" s="332">
        <f>IF(ISBLANK(F2609),ROUND(SUMIF(Anlagenbewegungsdaten!B:B,A2609,Anlagenbewegungsdaten!D:D),2),ROUND(G2609*F2609%,2))</f>
        <v>0</v>
      </c>
      <c r="I2609" s="332">
        <f>ROUND((H2609-SUMIF(Anlagenbewegungsdaten!$B:$B,A2609,Anlagenbewegungsdaten!D:D)),3)</f>
        <v>0</v>
      </c>
      <c r="J2609" s="333" t="s">
        <v>5179</v>
      </c>
      <c r="K2609" s="333" t="s">
        <v>5193</v>
      </c>
      <c r="L2609" s="510">
        <v>17.059999999999999</v>
      </c>
      <c r="M2609" s="330">
        <f>ROUND(SUMIF(Anlagenbewegungsdaten_AV!B:B,A2609,Anlagenbewegungsdaten_AV!C:C),3)</f>
        <v>0</v>
      </c>
      <c r="N2609" s="328">
        <f>IF(ISBLANK(L2609),ROUND(SUMIF(Anlagenbewegungsdaten_AV!B:B,A2609,Anlagenbewegungsdaten_AV!D:D),2),ROUND(M2609*L2609%,2))</f>
        <v>0</v>
      </c>
      <c r="O2609" s="328">
        <f>ROUND(N2609-SUMIF(Anlagenbewegungsdaten_AV!B:B,A2609,Anlagenbewegungsdaten_AV!D:D),3)</f>
        <v>0</v>
      </c>
    </row>
    <row r="2610" spans="1:15" ht="15" customHeight="1" x14ac:dyDescent="0.25">
      <c r="A2610" s="261" t="s">
        <v>2312</v>
      </c>
      <c r="B2610" s="172" t="s">
        <v>2108</v>
      </c>
      <c r="C2610" s="172" t="s">
        <v>4047</v>
      </c>
      <c r="D2610" s="172" t="s">
        <v>1876</v>
      </c>
      <c r="E2610" s="172" t="s">
        <v>1560</v>
      </c>
      <c r="F2610" s="287">
        <v>22.32</v>
      </c>
      <c r="G2610" s="331">
        <f>ROUND(SUMIF(Anlagenbewegungsdaten!B:B,A2610,Anlagenbewegungsdaten!C:C),3)</f>
        <v>0</v>
      </c>
      <c r="H2610" s="332">
        <f>IF(ISBLANK(F2610),ROUND(SUMIF(Anlagenbewegungsdaten!B:B,A2610,Anlagenbewegungsdaten!D:D),2),ROUND(G2610*F2610%,2))</f>
        <v>0</v>
      </c>
      <c r="I2610" s="332">
        <f>ROUND((H2610-SUMIF(Anlagenbewegungsdaten!$B:$B,A2610,Anlagenbewegungsdaten!D:D)),3)</f>
        <v>0</v>
      </c>
      <c r="J2610" s="333" t="s">
        <v>5179</v>
      </c>
      <c r="K2610" s="333" t="s">
        <v>5193</v>
      </c>
      <c r="L2610" s="510">
        <v>17.86</v>
      </c>
      <c r="M2610" s="330">
        <f>ROUND(SUMIF(Anlagenbewegungsdaten_AV!B:B,A2610,Anlagenbewegungsdaten_AV!C:C),3)</f>
        <v>0</v>
      </c>
      <c r="N2610" s="328">
        <f>IF(ISBLANK(L2610),ROUND(SUMIF(Anlagenbewegungsdaten_AV!B:B,A2610,Anlagenbewegungsdaten_AV!D:D),2),ROUND(M2610*L2610%,2))</f>
        <v>0</v>
      </c>
      <c r="O2610" s="328">
        <f>ROUND(N2610-SUMIF(Anlagenbewegungsdaten_AV!B:B,A2610,Anlagenbewegungsdaten_AV!D:D),3)</f>
        <v>0</v>
      </c>
    </row>
    <row r="2611" spans="1:15" ht="15" customHeight="1" x14ac:dyDescent="0.25">
      <c r="A2611" s="261" t="s">
        <v>2313</v>
      </c>
      <c r="B2611" s="172" t="s">
        <v>2108</v>
      </c>
      <c r="C2611" s="172" t="s">
        <v>4047</v>
      </c>
      <c r="D2611" s="172" t="s">
        <v>1878</v>
      </c>
      <c r="E2611" s="172" t="s">
        <v>1563</v>
      </c>
      <c r="F2611" s="287">
        <v>22.32</v>
      </c>
      <c r="G2611" s="331">
        <f>ROUND(SUMIF(Anlagenbewegungsdaten!B:B,A2611,Anlagenbewegungsdaten!C:C),3)</f>
        <v>0</v>
      </c>
      <c r="H2611" s="332">
        <f>IF(ISBLANK(F2611),ROUND(SUMIF(Anlagenbewegungsdaten!B:B,A2611,Anlagenbewegungsdaten!D:D),2),ROUND(G2611*F2611%,2))</f>
        <v>0</v>
      </c>
      <c r="I2611" s="332">
        <f>ROUND((H2611-SUMIF(Anlagenbewegungsdaten!$B:$B,A2611,Anlagenbewegungsdaten!D:D)),3)</f>
        <v>0</v>
      </c>
      <c r="J2611" s="333" t="s">
        <v>5179</v>
      </c>
      <c r="K2611" s="333" t="s">
        <v>5193</v>
      </c>
      <c r="L2611" s="510">
        <v>17.86</v>
      </c>
      <c r="M2611" s="330">
        <f>ROUND(SUMIF(Anlagenbewegungsdaten_AV!B:B,A2611,Anlagenbewegungsdaten_AV!C:C),3)</f>
        <v>0</v>
      </c>
      <c r="N2611" s="328">
        <f>IF(ISBLANK(L2611),ROUND(SUMIF(Anlagenbewegungsdaten_AV!B:B,A2611,Anlagenbewegungsdaten_AV!D:D),2),ROUND(M2611*L2611%,2))</f>
        <v>0</v>
      </c>
      <c r="O2611" s="328">
        <f>ROUND(N2611-SUMIF(Anlagenbewegungsdaten_AV!B:B,A2611,Anlagenbewegungsdaten_AV!D:D),3)</f>
        <v>0</v>
      </c>
    </row>
    <row r="2612" spans="1:15" ht="15" customHeight="1" x14ac:dyDescent="0.25">
      <c r="A2612" s="261" t="s">
        <v>2998</v>
      </c>
      <c r="B2612" s="172" t="s">
        <v>2108</v>
      </c>
      <c r="C2612" s="172" t="s">
        <v>4047</v>
      </c>
      <c r="D2612" s="172" t="s">
        <v>2762</v>
      </c>
      <c r="E2612" s="172" t="s">
        <v>2576</v>
      </c>
      <c r="F2612" s="287">
        <v>22.29</v>
      </c>
      <c r="G2612" s="331">
        <f>ROUND(SUMIF(Anlagenbewegungsdaten!B:B,A2612,Anlagenbewegungsdaten!C:C),3)</f>
        <v>0</v>
      </c>
      <c r="H2612" s="332">
        <f>IF(ISBLANK(F2612),ROUND(SUMIF(Anlagenbewegungsdaten!B:B,A2612,Anlagenbewegungsdaten!D:D),2),ROUND(G2612*F2612%,2))</f>
        <v>0</v>
      </c>
      <c r="I2612" s="332">
        <f>ROUND((H2612-SUMIF(Anlagenbewegungsdaten!$B:$B,A2612,Anlagenbewegungsdaten!D:D)),3)</f>
        <v>0</v>
      </c>
      <c r="J2612" s="333" t="s">
        <v>5179</v>
      </c>
      <c r="K2612" s="333" t="s">
        <v>5193</v>
      </c>
      <c r="L2612" s="510">
        <v>17.829999999999998</v>
      </c>
      <c r="M2612" s="330">
        <f>ROUND(SUMIF(Anlagenbewegungsdaten_AV!B:B,A2612,Anlagenbewegungsdaten_AV!C:C),3)</f>
        <v>0</v>
      </c>
      <c r="N2612" s="328">
        <f>IF(ISBLANK(L2612),ROUND(SUMIF(Anlagenbewegungsdaten_AV!B:B,A2612,Anlagenbewegungsdaten_AV!D:D),2),ROUND(M2612*L2612%,2))</f>
        <v>0</v>
      </c>
      <c r="O2612" s="328">
        <f>ROUND(N2612-SUMIF(Anlagenbewegungsdaten_AV!B:B,A2612,Anlagenbewegungsdaten_AV!D:D),3)</f>
        <v>0</v>
      </c>
    </row>
    <row r="2613" spans="1:15" ht="15" customHeight="1" x14ac:dyDescent="0.25">
      <c r="A2613" s="261" t="s">
        <v>3742</v>
      </c>
      <c r="B2613" s="172" t="s">
        <v>2108</v>
      </c>
      <c r="C2613" s="172" t="s">
        <v>4047</v>
      </c>
      <c r="D2613" s="172" t="s">
        <v>3506</v>
      </c>
      <c r="E2613" s="172" t="s">
        <v>3320</v>
      </c>
      <c r="F2613" s="287">
        <v>22.259999999999998</v>
      </c>
      <c r="G2613" s="331">
        <f>ROUND(SUMIF(Anlagenbewegungsdaten!B:B,A2613,Anlagenbewegungsdaten!C:C),3)</f>
        <v>0</v>
      </c>
      <c r="H2613" s="332">
        <f>IF(ISBLANK(F2613),ROUND(SUMIF(Anlagenbewegungsdaten!B:B,A2613,Anlagenbewegungsdaten!D:D),2),ROUND(G2613*F2613%,2))</f>
        <v>0</v>
      </c>
      <c r="I2613" s="332">
        <f>ROUND((H2613-SUMIF(Anlagenbewegungsdaten!$B:$B,A2613,Anlagenbewegungsdaten!D:D)),3)</f>
        <v>0</v>
      </c>
      <c r="J2613" s="333" t="s">
        <v>5179</v>
      </c>
      <c r="K2613" s="333" t="s">
        <v>5193</v>
      </c>
      <c r="L2613" s="510">
        <v>17.809999999999999</v>
      </c>
      <c r="M2613" s="330">
        <f>ROUND(SUMIF(Anlagenbewegungsdaten_AV!B:B,A2613,Anlagenbewegungsdaten_AV!C:C),3)</f>
        <v>0</v>
      </c>
      <c r="N2613" s="328">
        <f>IF(ISBLANK(L2613),ROUND(SUMIF(Anlagenbewegungsdaten_AV!B:B,A2613,Anlagenbewegungsdaten_AV!D:D),2),ROUND(M2613*L2613%,2))</f>
        <v>0</v>
      </c>
      <c r="O2613" s="328">
        <f>ROUND(N2613-SUMIF(Anlagenbewegungsdaten_AV!B:B,A2613,Anlagenbewegungsdaten_AV!D:D),3)</f>
        <v>0</v>
      </c>
    </row>
    <row r="2614" spans="1:15" ht="15" customHeight="1" x14ac:dyDescent="0.25">
      <c r="A2614" s="273" t="s">
        <v>4518</v>
      </c>
      <c r="B2614" s="191" t="s">
        <v>2108</v>
      </c>
      <c r="C2614" s="191" t="s">
        <v>4047</v>
      </c>
      <c r="D2614" s="191" t="s">
        <v>4280</v>
      </c>
      <c r="E2614" s="191" t="s">
        <v>4093</v>
      </c>
      <c r="F2614" s="288">
        <v>22.23</v>
      </c>
      <c r="G2614" s="331">
        <f>ROUND(SUMIF(Anlagenbewegungsdaten!B:B,A2614,Anlagenbewegungsdaten!C:C),3)</f>
        <v>0</v>
      </c>
      <c r="H2614" s="332">
        <f>IF(ISBLANK(F2614),ROUND(SUMIF(Anlagenbewegungsdaten!B:B,A2614,Anlagenbewegungsdaten!D:D),2),ROUND(G2614*F2614%,2))</f>
        <v>0</v>
      </c>
      <c r="I2614" s="332">
        <f>ROUND((H2614-SUMIF(Anlagenbewegungsdaten!$B:$B,A2614,Anlagenbewegungsdaten!D:D)),3)</f>
        <v>0</v>
      </c>
      <c r="J2614" s="333" t="s">
        <v>5179</v>
      </c>
      <c r="K2614" s="333" t="s">
        <v>5193</v>
      </c>
      <c r="L2614" s="510">
        <v>17.78</v>
      </c>
      <c r="M2614" s="330">
        <f>ROUND(SUMIF(Anlagenbewegungsdaten_AV!B:B,A2614,Anlagenbewegungsdaten_AV!C:C),3)</f>
        <v>0</v>
      </c>
      <c r="N2614" s="328">
        <f>IF(ISBLANK(L2614),ROUND(SUMIF(Anlagenbewegungsdaten_AV!B:B,A2614,Anlagenbewegungsdaten_AV!D:D),2),ROUND(M2614*L2614%,2))</f>
        <v>0</v>
      </c>
      <c r="O2614" s="328">
        <f>ROUND(N2614-SUMIF(Anlagenbewegungsdaten_AV!B:B,A2614,Anlagenbewegungsdaten_AV!D:D),3)</f>
        <v>0</v>
      </c>
    </row>
    <row r="2615" spans="1:15" ht="15" customHeight="1" x14ac:dyDescent="0.25">
      <c r="A2615" s="261" t="s">
        <v>2314</v>
      </c>
      <c r="B2615" s="172" t="s">
        <v>2108</v>
      </c>
      <c r="C2615" s="172" t="s">
        <v>4047</v>
      </c>
      <c r="D2615" s="172" t="s">
        <v>1880</v>
      </c>
      <c r="E2615" s="172" t="s">
        <v>2483</v>
      </c>
      <c r="F2615" s="287">
        <v>20.32</v>
      </c>
      <c r="G2615" s="331">
        <f>ROUND(SUMIF(Anlagenbewegungsdaten!B:B,A2615,Anlagenbewegungsdaten!C:C),3)</f>
        <v>0</v>
      </c>
      <c r="H2615" s="332">
        <f>IF(ISBLANK(F2615),ROUND(SUMIF(Anlagenbewegungsdaten!B:B,A2615,Anlagenbewegungsdaten!D:D),2),ROUND(G2615*F2615%,2))</f>
        <v>0</v>
      </c>
      <c r="I2615" s="332">
        <f>ROUND((H2615-SUMIF(Anlagenbewegungsdaten!$B:$B,A2615,Anlagenbewegungsdaten!D:D)),3)</f>
        <v>0</v>
      </c>
      <c r="J2615" s="333" t="s">
        <v>5179</v>
      </c>
      <c r="K2615" s="333" t="s">
        <v>5193</v>
      </c>
      <c r="L2615" s="510">
        <v>16.260000000000002</v>
      </c>
      <c r="M2615" s="330">
        <f>ROUND(SUMIF(Anlagenbewegungsdaten_AV!B:B,A2615,Anlagenbewegungsdaten_AV!C:C),3)</f>
        <v>0</v>
      </c>
      <c r="N2615" s="328">
        <f>IF(ISBLANK(L2615),ROUND(SUMIF(Anlagenbewegungsdaten_AV!B:B,A2615,Anlagenbewegungsdaten_AV!D:D),2),ROUND(M2615*L2615%,2))</f>
        <v>0</v>
      </c>
      <c r="O2615" s="328">
        <f>ROUND(N2615-SUMIF(Anlagenbewegungsdaten_AV!B:B,A2615,Anlagenbewegungsdaten_AV!D:D),3)</f>
        <v>0</v>
      </c>
    </row>
    <row r="2616" spans="1:15" ht="15" customHeight="1" x14ac:dyDescent="0.25">
      <c r="A2616" s="261" t="s">
        <v>2315</v>
      </c>
      <c r="B2616" s="172" t="s">
        <v>2108</v>
      </c>
      <c r="C2616" s="172" t="s">
        <v>4047</v>
      </c>
      <c r="D2616" s="172" t="s">
        <v>1882</v>
      </c>
      <c r="E2616" s="172" t="s">
        <v>2486</v>
      </c>
      <c r="F2616" s="287">
        <v>22.32</v>
      </c>
      <c r="G2616" s="331">
        <f>ROUND(SUMIF(Anlagenbewegungsdaten!B:B,A2616,Anlagenbewegungsdaten!C:C),3)</f>
        <v>0</v>
      </c>
      <c r="H2616" s="332">
        <f>IF(ISBLANK(F2616),ROUND(SUMIF(Anlagenbewegungsdaten!B:B,A2616,Anlagenbewegungsdaten!D:D),2),ROUND(G2616*F2616%,2))</f>
        <v>0</v>
      </c>
      <c r="I2616" s="332">
        <f>ROUND((H2616-SUMIF(Anlagenbewegungsdaten!$B:$B,A2616,Anlagenbewegungsdaten!D:D)),3)</f>
        <v>0</v>
      </c>
      <c r="J2616" s="333" t="s">
        <v>5179</v>
      </c>
      <c r="K2616" s="333" t="s">
        <v>5193</v>
      </c>
      <c r="L2616" s="510">
        <v>17.86</v>
      </c>
      <c r="M2616" s="330">
        <f>ROUND(SUMIF(Anlagenbewegungsdaten_AV!B:B,A2616,Anlagenbewegungsdaten_AV!C:C),3)</f>
        <v>0</v>
      </c>
      <c r="N2616" s="328">
        <f>IF(ISBLANK(L2616),ROUND(SUMIF(Anlagenbewegungsdaten_AV!B:B,A2616,Anlagenbewegungsdaten_AV!D:D),2),ROUND(M2616*L2616%,2))</f>
        <v>0</v>
      </c>
      <c r="O2616" s="328">
        <f>ROUND(N2616-SUMIF(Anlagenbewegungsdaten_AV!B:B,A2616,Anlagenbewegungsdaten_AV!D:D),3)</f>
        <v>0</v>
      </c>
    </row>
    <row r="2617" spans="1:15" ht="15" customHeight="1" x14ac:dyDescent="0.25">
      <c r="A2617" s="261" t="s">
        <v>1192</v>
      </c>
      <c r="B2617" s="172" t="s">
        <v>2108</v>
      </c>
      <c r="C2617" s="172" t="s">
        <v>4047</v>
      </c>
      <c r="D2617" s="182" t="s">
        <v>1884</v>
      </c>
      <c r="E2617" s="172" t="s">
        <v>1560</v>
      </c>
      <c r="F2617" s="287">
        <v>23.32</v>
      </c>
      <c r="G2617" s="331">
        <f>ROUND(SUMIF(Anlagenbewegungsdaten!B:B,A2617,Anlagenbewegungsdaten!C:C),3)</f>
        <v>0</v>
      </c>
      <c r="H2617" s="332">
        <f>IF(ISBLANK(F2617),ROUND(SUMIF(Anlagenbewegungsdaten!B:B,A2617,Anlagenbewegungsdaten!D:D),2),ROUND(G2617*F2617%,2))</f>
        <v>0</v>
      </c>
      <c r="I2617" s="332">
        <f>ROUND((H2617-SUMIF(Anlagenbewegungsdaten!$B:$B,A2617,Anlagenbewegungsdaten!D:D)),3)</f>
        <v>0</v>
      </c>
      <c r="J2617" s="333" t="s">
        <v>5179</v>
      </c>
      <c r="K2617" s="333" t="s">
        <v>5193</v>
      </c>
      <c r="L2617" s="510">
        <v>18.66</v>
      </c>
      <c r="M2617" s="330">
        <f>ROUND(SUMIF(Anlagenbewegungsdaten_AV!B:B,A2617,Anlagenbewegungsdaten_AV!C:C),3)</f>
        <v>0</v>
      </c>
      <c r="N2617" s="328">
        <f>IF(ISBLANK(L2617),ROUND(SUMIF(Anlagenbewegungsdaten_AV!B:B,A2617,Anlagenbewegungsdaten_AV!D:D),2),ROUND(M2617*L2617%,2))</f>
        <v>0</v>
      </c>
      <c r="O2617" s="328">
        <f>ROUND(N2617-SUMIF(Anlagenbewegungsdaten_AV!B:B,A2617,Anlagenbewegungsdaten_AV!D:D),3)</f>
        <v>0</v>
      </c>
    </row>
    <row r="2618" spans="1:15" ht="15" customHeight="1" x14ac:dyDescent="0.25">
      <c r="A2618" s="261" t="s">
        <v>1193</v>
      </c>
      <c r="B2618" s="172" t="s">
        <v>2108</v>
      </c>
      <c r="C2618" s="172" t="s">
        <v>4047</v>
      </c>
      <c r="D2618" s="172" t="s">
        <v>1886</v>
      </c>
      <c r="E2618" s="172" t="s">
        <v>1563</v>
      </c>
      <c r="F2618" s="287">
        <v>23.32</v>
      </c>
      <c r="G2618" s="331">
        <f>ROUND(SUMIF(Anlagenbewegungsdaten!B:B,A2618,Anlagenbewegungsdaten!C:C),3)</f>
        <v>0</v>
      </c>
      <c r="H2618" s="332">
        <f>IF(ISBLANK(F2618),ROUND(SUMIF(Anlagenbewegungsdaten!B:B,A2618,Anlagenbewegungsdaten!D:D),2),ROUND(G2618*F2618%,2))</f>
        <v>0</v>
      </c>
      <c r="I2618" s="332">
        <f>ROUND((H2618-SUMIF(Anlagenbewegungsdaten!$B:$B,A2618,Anlagenbewegungsdaten!D:D)),3)</f>
        <v>0</v>
      </c>
      <c r="J2618" s="333" t="s">
        <v>5179</v>
      </c>
      <c r="K2618" s="333" t="s">
        <v>5193</v>
      </c>
      <c r="L2618" s="510">
        <v>18.66</v>
      </c>
      <c r="M2618" s="330">
        <f>ROUND(SUMIF(Anlagenbewegungsdaten_AV!B:B,A2618,Anlagenbewegungsdaten_AV!C:C),3)</f>
        <v>0</v>
      </c>
      <c r="N2618" s="328">
        <f>IF(ISBLANK(L2618),ROUND(SUMIF(Anlagenbewegungsdaten_AV!B:B,A2618,Anlagenbewegungsdaten_AV!D:D),2),ROUND(M2618*L2618%,2))</f>
        <v>0</v>
      </c>
      <c r="O2618" s="328">
        <f>ROUND(N2618-SUMIF(Anlagenbewegungsdaten_AV!B:B,A2618,Anlagenbewegungsdaten_AV!D:D),3)</f>
        <v>0</v>
      </c>
    </row>
    <row r="2619" spans="1:15" ht="15" customHeight="1" x14ac:dyDescent="0.25">
      <c r="A2619" s="261" t="s">
        <v>2999</v>
      </c>
      <c r="B2619" s="172" t="s">
        <v>2108</v>
      </c>
      <c r="C2619" s="172" t="s">
        <v>4047</v>
      </c>
      <c r="D2619" s="172" t="s">
        <v>2764</v>
      </c>
      <c r="E2619" s="172" t="s">
        <v>2576</v>
      </c>
      <c r="F2619" s="287">
        <v>23.29</v>
      </c>
      <c r="G2619" s="331">
        <f>ROUND(SUMIF(Anlagenbewegungsdaten!B:B,A2619,Anlagenbewegungsdaten!C:C),3)</f>
        <v>0</v>
      </c>
      <c r="H2619" s="332">
        <f>IF(ISBLANK(F2619),ROUND(SUMIF(Anlagenbewegungsdaten!B:B,A2619,Anlagenbewegungsdaten!D:D),2),ROUND(G2619*F2619%,2))</f>
        <v>0</v>
      </c>
      <c r="I2619" s="332">
        <f>ROUND((H2619-SUMIF(Anlagenbewegungsdaten!$B:$B,A2619,Anlagenbewegungsdaten!D:D)),3)</f>
        <v>0</v>
      </c>
      <c r="J2619" s="333" t="s">
        <v>5179</v>
      </c>
      <c r="K2619" s="333" t="s">
        <v>5193</v>
      </c>
      <c r="L2619" s="510">
        <v>18.63</v>
      </c>
      <c r="M2619" s="330">
        <f>ROUND(SUMIF(Anlagenbewegungsdaten_AV!B:B,A2619,Anlagenbewegungsdaten_AV!C:C),3)</f>
        <v>0</v>
      </c>
      <c r="N2619" s="328">
        <f>IF(ISBLANK(L2619),ROUND(SUMIF(Anlagenbewegungsdaten_AV!B:B,A2619,Anlagenbewegungsdaten_AV!D:D),2),ROUND(M2619*L2619%,2))</f>
        <v>0</v>
      </c>
      <c r="O2619" s="328">
        <f>ROUND(N2619-SUMIF(Anlagenbewegungsdaten_AV!B:B,A2619,Anlagenbewegungsdaten_AV!D:D),3)</f>
        <v>0</v>
      </c>
    </row>
    <row r="2620" spans="1:15" ht="15" customHeight="1" x14ac:dyDescent="0.25">
      <c r="A2620" s="261" t="s">
        <v>3743</v>
      </c>
      <c r="B2620" s="172" t="s">
        <v>2108</v>
      </c>
      <c r="C2620" s="172" t="s">
        <v>4047</v>
      </c>
      <c r="D2620" s="172" t="s">
        <v>3508</v>
      </c>
      <c r="E2620" s="172" t="s">
        <v>3320</v>
      </c>
      <c r="F2620" s="287">
        <v>23.259999999999998</v>
      </c>
      <c r="G2620" s="331">
        <f>ROUND(SUMIF(Anlagenbewegungsdaten!B:B,A2620,Anlagenbewegungsdaten!C:C),3)</f>
        <v>0</v>
      </c>
      <c r="H2620" s="332">
        <f>IF(ISBLANK(F2620),ROUND(SUMIF(Anlagenbewegungsdaten!B:B,A2620,Anlagenbewegungsdaten!D:D),2),ROUND(G2620*F2620%,2))</f>
        <v>0</v>
      </c>
      <c r="I2620" s="332">
        <f>ROUND((H2620-SUMIF(Anlagenbewegungsdaten!$B:$B,A2620,Anlagenbewegungsdaten!D:D)),3)</f>
        <v>0</v>
      </c>
      <c r="J2620" s="333" t="s">
        <v>5179</v>
      </c>
      <c r="K2620" s="333" t="s">
        <v>5193</v>
      </c>
      <c r="L2620" s="510">
        <v>18.61</v>
      </c>
      <c r="M2620" s="330">
        <f>ROUND(SUMIF(Anlagenbewegungsdaten_AV!B:B,A2620,Anlagenbewegungsdaten_AV!C:C),3)</f>
        <v>0</v>
      </c>
      <c r="N2620" s="328">
        <f>IF(ISBLANK(L2620),ROUND(SUMIF(Anlagenbewegungsdaten_AV!B:B,A2620,Anlagenbewegungsdaten_AV!D:D),2),ROUND(M2620*L2620%,2))</f>
        <v>0</v>
      </c>
      <c r="O2620" s="328">
        <f>ROUND(N2620-SUMIF(Anlagenbewegungsdaten_AV!B:B,A2620,Anlagenbewegungsdaten_AV!D:D),3)</f>
        <v>0</v>
      </c>
    </row>
    <row r="2621" spans="1:15" ht="15" customHeight="1" x14ac:dyDescent="0.25">
      <c r="A2621" s="273" t="s">
        <v>4519</v>
      </c>
      <c r="B2621" s="191" t="s">
        <v>2108</v>
      </c>
      <c r="C2621" s="191" t="s">
        <v>4047</v>
      </c>
      <c r="D2621" s="191" t="s">
        <v>4282</v>
      </c>
      <c r="E2621" s="191" t="s">
        <v>4093</v>
      </c>
      <c r="F2621" s="288">
        <v>23.23</v>
      </c>
      <c r="G2621" s="331">
        <f>ROUND(SUMIF(Anlagenbewegungsdaten!B:B,A2621,Anlagenbewegungsdaten!C:C),3)</f>
        <v>0</v>
      </c>
      <c r="H2621" s="332">
        <f>IF(ISBLANK(F2621),ROUND(SUMIF(Anlagenbewegungsdaten!B:B,A2621,Anlagenbewegungsdaten!D:D),2),ROUND(G2621*F2621%,2))</f>
        <v>0</v>
      </c>
      <c r="I2621" s="332">
        <f>ROUND((H2621-SUMIF(Anlagenbewegungsdaten!$B:$B,A2621,Anlagenbewegungsdaten!D:D)),3)</f>
        <v>0</v>
      </c>
      <c r="J2621" s="333" t="s">
        <v>5179</v>
      </c>
      <c r="K2621" s="333" t="s">
        <v>5193</v>
      </c>
      <c r="L2621" s="510">
        <v>18.579999999999998</v>
      </c>
      <c r="M2621" s="330">
        <f>ROUND(SUMIF(Anlagenbewegungsdaten_AV!B:B,A2621,Anlagenbewegungsdaten_AV!C:C),3)</f>
        <v>0</v>
      </c>
      <c r="N2621" s="328">
        <f>IF(ISBLANK(L2621),ROUND(SUMIF(Anlagenbewegungsdaten_AV!B:B,A2621,Anlagenbewegungsdaten_AV!D:D),2),ROUND(M2621*L2621%,2))</f>
        <v>0</v>
      </c>
      <c r="O2621" s="328">
        <f>ROUND(N2621-SUMIF(Anlagenbewegungsdaten_AV!B:B,A2621,Anlagenbewegungsdaten_AV!D:D),3)</f>
        <v>0</v>
      </c>
    </row>
    <row r="2622" spans="1:15" ht="15" customHeight="1" x14ac:dyDescent="0.25">
      <c r="A2622" s="261" t="s">
        <v>1194</v>
      </c>
      <c r="B2622" s="172" t="s">
        <v>2108</v>
      </c>
      <c r="C2622" s="172" t="s">
        <v>4047</v>
      </c>
      <c r="D2622" s="172" t="s">
        <v>1888</v>
      </c>
      <c r="E2622" s="172" t="s">
        <v>2483</v>
      </c>
      <c r="F2622" s="287">
        <v>20.32</v>
      </c>
      <c r="G2622" s="331">
        <f>ROUND(SUMIF(Anlagenbewegungsdaten!B:B,A2622,Anlagenbewegungsdaten!C:C),3)</f>
        <v>0</v>
      </c>
      <c r="H2622" s="332">
        <f>IF(ISBLANK(F2622),ROUND(SUMIF(Anlagenbewegungsdaten!B:B,A2622,Anlagenbewegungsdaten!D:D),2),ROUND(G2622*F2622%,2))</f>
        <v>0</v>
      </c>
      <c r="I2622" s="332">
        <f>ROUND((H2622-SUMIF(Anlagenbewegungsdaten!$B:$B,A2622,Anlagenbewegungsdaten!D:D)),3)</f>
        <v>0</v>
      </c>
      <c r="J2622" s="333" t="s">
        <v>5179</v>
      </c>
      <c r="K2622" s="333" t="s">
        <v>5193</v>
      </c>
      <c r="L2622" s="510">
        <v>16.260000000000002</v>
      </c>
      <c r="M2622" s="330">
        <f>ROUND(SUMIF(Anlagenbewegungsdaten_AV!B:B,A2622,Anlagenbewegungsdaten_AV!C:C),3)</f>
        <v>0</v>
      </c>
      <c r="N2622" s="328">
        <f>IF(ISBLANK(L2622),ROUND(SUMIF(Anlagenbewegungsdaten_AV!B:B,A2622,Anlagenbewegungsdaten_AV!D:D),2),ROUND(M2622*L2622%,2))</f>
        <v>0</v>
      </c>
      <c r="O2622" s="328">
        <f>ROUND(N2622-SUMIF(Anlagenbewegungsdaten_AV!B:B,A2622,Anlagenbewegungsdaten_AV!D:D),3)</f>
        <v>0</v>
      </c>
    </row>
    <row r="2623" spans="1:15" ht="15" customHeight="1" x14ac:dyDescent="0.25">
      <c r="A2623" s="261" t="s">
        <v>1195</v>
      </c>
      <c r="B2623" s="172" t="s">
        <v>2108</v>
      </c>
      <c r="C2623" s="172" t="s">
        <v>4047</v>
      </c>
      <c r="D2623" s="172" t="s">
        <v>1890</v>
      </c>
      <c r="E2623" s="172" t="s">
        <v>2486</v>
      </c>
      <c r="F2623" s="287">
        <v>22.32</v>
      </c>
      <c r="G2623" s="331">
        <f>ROUND(SUMIF(Anlagenbewegungsdaten!B:B,A2623,Anlagenbewegungsdaten!C:C),3)</f>
        <v>0</v>
      </c>
      <c r="H2623" s="332">
        <f>IF(ISBLANK(F2623),ROUND(SUMIF(Anlagenbewegungsdaten!B:B,A2623,Anlagenbewegungsdaten!D:D),2),ROUND(G2623*F2623%,2))</f>
        <v>0</v>
      </c>
      <c r="I2623" s="332">
        <f>ROUND((H2623-SUMIF(Anlagenbewegungsdaten!$B:$B,A2623,Anlagenbewegungsdaten!D:D)),3)</f>
        <v>0</v>
      </c>
      <c r="J2623" s="333" t="s">
        <v>5179</v>
      </c>
      <c r="K2623" s="333" t="s">
        <v>5193</v>
      </c>
      <c r="L2623" s="510">
        <v>17.86</v>
      </c>
      <c r="M2623" s="330">
        <f>ROUND(SUMIF(Anlagenbewegungsdaten_AV!B:B,A2623,Anlagenbewegungsdaten_AV!C:C),3)</f>
        <v>0</v>
      </c>
      <c r="N2623" s="328">
        <f>IF(ISBLANK(L2623),ROUND(SUMIF(Anlagenbewegungsdaten_AV!B:B,A2623,Anlagenbewegungsdaten_AV!D:D),2),ROUND(M2623*L2623%,2))</f>
        <v>0</v>
      </c>
      <c r="O2623" s="328">
        <f>ROUND(N2623-SUMIF(Anlagenbewegungsdaten_AV!B:B,A2623,Anlagenbewegungsdaten_AV!D:D),3)</f>
        <v>0</v>
      </c>
    </row>
    <row r="2624" spans="1:15" ht="15" customHeight="1" x14ac:dyDescent="0.25">
      <c r="A2624" s="261" t="s">
        <v>1196</v>
      </c>
      <c r="B2624" s="172" t="s">
        <v>2108</v>
      </c>
      <c r="C2624" s="172" t="s">
        <v>4047</v>
      </c>
      <c r="D2624" s="172" t="s">
        <v>1892</v>
      </c>
      <c r="E2624" s="172" t="s">
        <v>1560</v>
      </c>
      <c r="F2624" s="287">
        <v>23.32</v>
      </c>
      <c r="G2624" s="331">
        <f>ROUND(SUMIF(Anlagenbewegungsdaten!B:B,A2624,Anlagenbewegungsdaten!C:C),3)</f>
        <v>0</v>
      </c>
      <c r="H2624" s="332">
        <f>IF(ISBLANK(F2624),ROUND(SUMIF(Anlagenbewegungsdaten!B:B,A2624,Anlagenbewegungsdaten!D:D),2),ROUND(G2624*F2624%,2))</f>
        <v>0</v>
      </c>
      <c r="I2624" s="332">
        <f>ROUND((H2624-SUMIF(Anlagenbewegungsdaten!$B:$B,A2624,Anlagenbewegungsdaten!D:D)),3)</f>
        <v>0</v>
      </c>
      <c r="J2624" s="333" t="s">
        <v>5179</v>
      </c>
      <c r="K2624" s="333" t="s">
        <v>5193</v>
      </c>
      <c r="L2624" s="510">
        <v>18.66</v>
      </c>
      <c r="M2624" s="330">
        <f>ROUND(SUMIF(Anlagenbewegungsdaten_AV!B:B,A2624,Anlagenbewegungsdaten_AV!C:C),3)</f>
        <v>0</v>
      </c>
      <c r="N2624" s="328">
        <f>IF(ISBLANK(L2624),ROUND(SUMIF(Anlagenbewegungsdaten_AV!B:B,A2624,Anlagenbewegungsdaten_AV!D:D),2),ROUND(M2624*L2624%,2))</f>
        <v>0</v>
      </c>
      <c r="O2624" s="328">
        <f>ROUND(N2624-SUMIF(Anlagenbewegungsdaten_AV!B:B,A2624,Anlagenbewegungsdaten_AV!D:D),3)</f>
        <v>0</v>
      </c>
    </row>
    <row r="2625" spans="1:15" ht="15" customHeight="1" x14ac:dyDescent="0.25">
      <c r="A2625" s="261" t="s">
        <v>1197</v>
      </c>
      <c r="B2625" s="172" t="s">
        <v>2108</v>
      </c>
      <c r="C2625" s="172" t="s">
        <v>4047</v>
      </c>
      <c r="D2625" s="172" t="s">
        <v>1894</v>
      </c>
      <c r="E2625" s="172" t="s">
        <v>1563</v>
      </c>
      <c r="F2625" s="287">
        <v>23.32</v>
      </c>
      <c r="G2625" s="331">
        <f>ROUND(SUMIF(Anlagenbewegungsdaten!B:B,A2625,Anlagenbewegungsdaten!C:C),3)</f>
        <v>0</v>
      </c>
      <c r="H2625" s="332">
        <f>IF(ISBLANK(F2625),ROUND(SUMIF(Anlagenbewegungsdaten!B:B,A2625,Anlagenbewegungsdaten!D:D),2),ROUND(G2625*F2625%,2))</f>
        <v>0</v>
      </c>
      <c r="I2625" s="332">
        <f>ROUND((H2625-SUMIF(Anlagenbewegungsdaten!$B:$B,A2625,Anlagenbewegungsdaten!D:D)),3)</f>
        <v>0</v>
      </c>
      <c r="J2625" s="333" t="s">
        <v>5179</v>
      </c>
      <c r="K2625" s="333" t="s">
        <v>5193</v>
      </c>
      <c r="L2625" s="510">
        <v>18.66</v>
      </c>
      <c r="M2625" s="330">
        <f>ROUND(SUMIF(Anlagenbewegungsdaten_AV!B:B,A2625,Anlagenbewegungsdaten_AV!C:C),3)</f>
        <v>0</v>
      </c>
      <c r="N2625" s="328">
        <f>IF(ISBLANK(L2625),ROUND(SUMIF(Anlagenbewegungsdaten_AV!B:B,A2625,Anlagenbewegungsdaten_AV!D:D),2),ROUND(M2625*L2625%,2))</f>
        <v>0</v>
      </c>
      <c r="O2625" s="328">
        <f>ROUND(N2625-SUMIF(Anlagenbewegungsdaten_AV!B:B,A2625,Anlagenbewegungsdaten_AV!D:D),3)</f>
        <v>0</v>
      </c>
    </row>
    <row r="2626" spans="1:15" ht="15" customHeight="1" x14ac:dyDescent="0.25">
      <c r="A2626" s="261" t="s">
        <v>3000</v>
      </c>
      <c r="B2626" s="172" t="s">
        <v>2108</v>
      </c>
      <c r="C2626" s="172" t="s">
        <v>4047</v>
      </c>
      <c r="D2626" s="172" t="s">
        <v>2766</v>
      </c>
      <c r="E2626" s="172" t="s">
        <v>2576</v>
      </c>
      <c r="F2626" s="287">
        <v>23.29</v>
      </c>
      <c r="G2626" s="331">
        <f>ROUND(SUMIF(Anlagenbewegungsdaten!B:B,A2626,Anlagenbewegungsdaten!C:C),3)</f>
        <v>0</v>
      </c>
      <c r="H2626" s="332">
        <f>IF(ISBLANK(F2626),ROUND(SUMIF(Anlagenbewegungsdaten!B:B,A2626,Anlagenbewegungsdaten!D:D),2),ROUND(G2626*F2626%,2))</f>
        <v>0</v>
      </c>
      <c r="I2626" s="332">
        <f>ROUND((H2626-SUMIF(Anlagenbewegungsdaten!$B:$B,A2626,Anlagenbewegungsdaten!D:D)),3)</f>
        <v>0</v>
      </c>
      <c r="J2626" s="333" t="s">
        <v>5179</v>
      </c>
      <c r="K2626" s="333" t="s">
        <v>5193</v>
      </c>
      <c r="L2626" s="510">
        <v>18.63</v>
      </c>
      <c r="M2626" s="330">
        <f>ROUND(SUMIF(Anlagenbewegungsdaten_AV!B:B,A2626,Anlagenbewegungsdaten_AV!C:C),3)</f>
        <v>0</v>
      </c>
      <c r="N2626" s="328">
        <f>IF(ISBLANK(L2626),ROUND(SUMIF(Anlagenbewegungsdaten_AV!B:B,A2626,Anlagenbewegungsdaten_AV!D:D),2),ROUND(M2626*L2626%,2))</f>
        <v>0</v>
      </c>
      <c r="O2626" s="328">
        <f>ROUND(N2626-SUMIF(Anlagenbewegungsdaten_AV!B:B,A2626,Anlagenbewegungsdaten_AV!D:D),3)</f>
        <v>0</v>
      </c>
    </row>
    <row r="2627" spans="1:15" ht="15" customHeight="1" x14ac:dyDescent="0.25">
      <c r="A2627" s="261" t="s">
        <v>3744</v>
      </c>
      <c r="B2627" s="172" t="s">
        <v>2108</v>
      </c>
      <c r="C2627" s="172" t="s">
        <v>4047</v>
      </c>
      <c r="D2627" s="172" t="s">
        <v>3510</v>
      </c>
      <c r="E2627" s="172" t="s">
        <v>3320</v>
      </c>
      <c r="F2627" s="287">
        <v>23.259999999999998</v>
      </c>
      <c r="G2627" s="331">
        <f>ROUND(SUMIF(Anlagenbewegungsdaten!B:B,A2627,Anlagenbewegungsdaten!C:C),3)</f>
        <v>0</v>
      </c>
      <c r="H2627" s="332">
        <f>IF(ISBLANK(F2627),ROUND(SUMIF(Anlagenbewegungsdaten!B:B,A2627,Anlagenbewegungsdaten!D:D),2),ROUND(G2627*F2627%,2))</f>
        <v>0</v>
      </c>
      <c r="I2627" s="332">
        <f>ROUND((H2627-SUMIF(Anlagenbewegungsdaten!$B:$B,A2627,Anlagenbewegungsdaten!D:D)),3)</f>
        <v>0</v>
      </c>
      <c r="J2627" s="333" t="s">
        <v>5179</v>
      </c>
      <c r="K2627" s="333" t="s">
        <v>5193</v>
      </c>
      <c r="L2627" s="510">
        <v>18.61</v>
      </c>
      <c r="M2627" s="330">
        <f>ROUND(SUMIF(Anlagenbewegungsdaten_AV!B:B,A2627,Anlagenbewegungsdaten_AV!C:C),3)</f>
        <v>0</v>
      </c>
      <c r="N2627" s="328">
        <f>IF(ISBLANK(L2627),ROUND(SUMIF(Anlagenbewegungsdaten_AV!B:B,A2627,Anlagenbewegungsdaten_AV!D:D),2),ROUND(M2627*L2627%,2))</f>
        <v>0</v>
      </c>
      <c r="O2627" s="328">
        <f>ROUND(N2627-SUMIF(Anlagenbewegungsdaten_AV!B:B,A2627,Anlagenbewegungsdaten_AV!D:D),3)</f>
        <v>0</v>
      </c>
    </row>
    <row r="2628" spans="1:15" ht="15" customHeight="1" x14ac:dyDescent="0.25">
      <c r="A2628" s="273" t="s">
        <v>4520</v>
      </c>
      <c r="B2628" s="191" t="s">
        <v>2108</v>
      </c>
      <c r="C2628" s="191" t="s">
        <v>4047</v>
      </c>
      <c r="D2628" s="191" t="s">
        <v>4284</v>
      </c>
      <c r="E2628" s="191" t="s">
        <v>4093</v>
      </c>
      <c r="F2628" s="288">
        <v>23.23</v>
      </c>
      <c r="G2628" s="331">
        <f>ROUND(SUMIF(Anlagenbewegungsdaten!B:B,A2628,Anlagenbewegungsdaten!C:C),3)</f>
        <v>0</v>
      </c>
      <c r="H2628" s="332">
        <f>IF(ISBLANK(F2628),ROUND(SUMIF(Anlagenbewegungsdaten!B:B,A2628,Anlagenbewegungsdaten!D:D),2),ROUND(G2628*F2628%,2))</f>
        <v>0</v>
      </c>
      <c r="I2628" s="332">
        <f>ROUND((H2628-SUMIF(Anlagenbewegungsdaten!$B:$B,A2628,Anlagenbewegungsdaten!D:D)),3)</f>
        <v>0</v>
      </c>
      <c r="J2628" s="333" t="s">
        <v>5179</v>
      </c>
      <c r="K2628" s="333" t="s">
        <v>5193</v>
      </c>
      <c r="L2628" s="510">
        <v>18.579999999999998</v>
      </c>
      <c r="M2628" s="330">
        <f>ROUND(SUMIF(Anlagenbewegungsdaten_AV!B:B,A2628,Anlagenbewegungsdaten_AV!C:C),3)</f>
        <v>0</v>
      </c>
      <c r="N2628" s="328">
        <f>IF(ISBLANK(L2628),ROUND(SUMIF(Anlagenbewegungsdaten_AV!B:B,A2628,Anlagenbewegungsdaten_AV!D:D),2),ROUND(M2628*L2628%,2))</f>
        <v>0</v>
      </c>
      <c r="O2628" s="328">
        <f>ROUND(N2628-SUMIF(Anlagenbewegungsdaten_AV!B:B,A2628,Anlagenbewegungsdaten_AV!D:D),3)</f>
        <v>0</v>
      </c>
    </row>
    <row r="2629" spans="1:15" ht="15" customHeight="1" x14ac:dyDescent="0.25">
      <c r="A2629" s="261" t="s">
        <v>1198</v>
      </c>
      <c r="B2629" s="172" t="s">
        <v>2108</v>
      </c>
      <c r="C2629" s="172" t="s">
        <v>4047</v>
      </c>
      <c r="D2629" s="172" t="s">
        <v>1896</v>
      </c>
      <c r="E2629" s="172" t="s">
        <v>2483</v>
      </c>
      <c r="F2629" s="287">
        <v>21.32</v>
      </c>
      <c r="G2629" s="331">
        <f>ROUND(SUMIF(Anlagenbewegungsdaten!B:B,A2629,Anlagenbewegungsdaten!C:C),3)</f>
        <v>0</v>
      </c>
      <c r="H2629" s="332">
        <f>IF(ISBLANK(F2629),ROUND(SUMIF(Anlagenbewegungsdaten!B:B,A2629,Anlagenbewegungsdaten!D:D),2),ROUND(G2629*F2629%,2))</f>
        <v>0</v>
      </c>
      <c r="I2629" s="332">
        <f>ROUND((H2629-SUMIF(Anlagenbewegungsdaten!$B:$B,A2629,Anlagenbewegungsdaten!D:D)),3)</f>
        <v>0</v>
      </c>
      <c r="J2629" s="333" t="s">
        <v>5179</v>
      </c>
      <c r="K2629" s="333" t="s">
        <v>5193</v>
      </c>
      <c r="L2629" s="510">
        <v>17.059999999999999</v>
      </c>
      <c r="M2629" s="330">
        <f>ROUND(SUMIF(Anlagenbewegungsdaten_AV!B:B,A2629,Anlagenbewegungsdaten_AV!C:C),3)</f>
        <v>0</v>
      </c>
      <c r="N2629" s="328">
        <f>IF(ISBLANK(L2629),ROUND(SUMIF(Anlagenbewegungsdaten_AV!B:B,A2629,Anlagenbewegungsdaten_AV!D:D),2),ROUND(M2629*L2629%,2))</f>
        <v>0</v>
      </c>
      <c r="O2629" s="328">
        <f>ROUND(N2629-SUMIF(Anlagenbewegungsdaten_AV!B:B,A2629,Anlagenbewegungsdaten_AV!D:D),3)</f>
        <v>0</v>
      </c>
    </row>
    <row r="2630" spans="1:15" ht="15" customHeight="1" x14ac:dyDescent="0.25">
      <c r="A2630" s="261" t="s">
        <v>1199</v>
      </c>
      <c r="B2630" s="172" t="s">
        <v>2108</v>
      </c>
      <c r="C2630" s="172" t="s">
        <v>4047</v>
      </c>
      <c r="D2630" s="172" t="s">
        <v>1898</v>
      </c>
      <c r="E2630" s="172" t="s">
        <v>2486</v>
      </c>
      <c r="F2630" s="287">
        <v>23.32</v>
      </c>
      <c r="G2630" s="331">
        <f>ROUND(SUMIF(Anlagenbewegungsdaten!B:B,A2630,Anlagenbewegungsdaten!C:C),3)</f>
        <v>0</v>
      </c>
      <c r="H2630" s="332">
        <f>IF(ISBLANK(F2630),ROUND(SUMIF(Anlagenbewegungsdaten!B:B,A2630,Anlagenbewegungsdaten!D:D),2),ROUND(G2630*F2630%,2))</f>
        <v>0</v>
      </c>
      <c r="I2630" s="332">
        <f>ROUND((H2630-SUMIF(Anlagenbewegungsdaten!$B:$B,A2630,Anlagenbewegungsdaten!D:D)),3)</f>
        <v>0</v>
      </c>
      <c r="J2630" s="333" t="s">
        <v>5179</v>
      </c>
      <c r="K2630" s="333" t="s">
        <v>5193</v>
      </c>
      <c r="L2630" s="510">
        <v>18.66</v>
      </c>
      <c r="M2630" s="330">
        <f>ROUND(SUMIF(Anlagenbewegungsdaten_AV!B:B,A2630,Anlagenbewegungsdaten_AV!C:C),3)</f>
        <v>0</v>
      </c>
      <c r="N2630" s="328">
        <f>IF(ISBLANK(L2630),ROUND(SUMIF(Anlagenbewegungsdaten_AV!B:B,A2630,Anlagenbewegungsdaten_AV!D:D),2),ROUND(M2630*L2630%,2))</f>
        <v>0</v>
      </c>
      <c r="O2630" s="328">
        <f>ROUND(N2630-SUMIF(Anlagenbewegungsdaten_AV!B:B,A2630,Anlagenbewegungsdaten_AV!D:D),3)</f>
        <v>0</v>
      </c>
    </row>
    <row r="2631" spans="1:15" ht="15" customHeight="1" x14ac:dyDescent="0.25">
      <c r="A2631" s="261" t="s">
        <v>1200</v>
      </c>
      <c r="B2631" s="172" t="s">
        <v>2108</v>
      </c>
      <c r="C2631" s="172" t="s">
        <v>4047</v>
      </c>
      <c r="D2631" s="182" t="s">
        <v>1900</v>
      </c>
      <c r="E2631" s="172" t="s">
        <v>1560</v>
      </c>
      <c r="F2631" s="287">
        <v>24.32</v>
      </c>
      <c r="G2631" s="331">
        <f>ROUND(SUMIF(Anlagenbewegungsdaten!B:B,A2631,Anlagenbewegungsdaten!C:C),3)</f>
        <v>0</v>
      </c>
      <c r="H2631" s="332">
        <f>IF(ISBLANK(F2631),ROUND(SUMIF(Anlagenbewegungsdaten!B:B,A2631,Anlagenbewegungsdaten!D:D),2),ROUND(G2631*F2631%,2))</f>
        <v>0</v>
      </c>
      <c r="I2631" s="332">
        <f>ROUND((H2631-SUMIF(Anlagenbewegungsdaten!$B:$B,A2631,Anlagenbewegungsdaten!D:D)),3)</f>
        <v>0</v>
      </c>
      <c r="J2631" s="333" t="s">
        <v>5179</v>
      </c>
      <c r="K2631" s="333" t="s">
        <v>5193</v>
      </c>
      <c r="L2631" s="510">
        <v>19.46</v>
      </c>
      <c r="M2631" s="330">
        <f>ROUND(SUMIF(Anlagenbewegungsdaten_AV!B:B,A2631,Anlagenbewegungsdaten_AV!C:C),3)</f>
        <v>0</v>
      </c>
      <c r="N2631" s="328">
        <f>IF(ISBLANK(L2631),ROUND(SUMIF(Anlagenbewegungsdaten_AV!B:B,A2631,Anlagenbewegungsdaten_AV!D:D),2),ROUND(M2631*L2631%,2))</f>
        <v>0</v>
      </c>
      <c r="O2631" s="328">
        <f>ROUND(N2631-SUMIF(Anlagenbewegungsdaten_AV!B:B,A2631,Anlagenbewegungsdaten_AV!D:D),3)</f>
        <v>0</v>
      </c>
    </row>
    <row r="2632" spans="1:15" ht="15" customHeight="1" x14ac:dyDescent="0.25">
      <c r="A2632" s="261" t="s">
        <v>1201</v>
      </c>
      <c r="B2632" s="172" t="s">
        <v>2108</v>
      </c>
      <c r="C2632" s="172" t="s">
        <v>4047</v>
      </c>
      <c r="D2632" s="172" t="s">
        <v>554</v>
      </c>
      <c r="E2632" s="172" t="s">
        <v>1563</v>
      </c>
      <c r="F2632" s="287">
        <v>24.32</v>
      </c>
      <c r="G2632" s="331">
        <f>ROUND(SUMIF(Anlagenbewegungsdaten!B:B,A2632,Anlagenbewegungsdaten!C:C),3)</f>
        <v>0</v>
      </c>
      <c r="H2632" s="332">
        <f>IF(ISBLANK(F2632),ROUND(SUMIF(Anlagenbewegungsdaten!B:B,A2632,Anlagenbewegungsdaten!D:D),2),ROUND(G2632*F2632%,2))</f>
        <v>0</v>
      </c>
      <c r="I2632" s="332">
        <f>ROUND((H2632-SUMIF(Anlagenbewegungsdaten!$B:$B,A2632,Anlagenbewegungsdaten!D:D)),3)</f>
        <v>0</v>
      </c>
      <c r="J2632" s="333" t="s">
        <v>5179</v>
      </c>
      <c r="K2632" s="333" t="s">
        <v>5193</v>
      </c>
      <c r="L2632" s="510">
        <v>19.46</v>
      </c>
      <c r="M2632" s="330">
        <f>ROUND(SUMIF(Anlagenbewegungsdaten_AV!B:B,A2632,Anlagenbewegungsdaten_AV!C:C),3)</f>
        <v>0</v>
      </c>
      <c r="N2632" s="328">
        <f>IF(ISBLANK(L2632),ROUND(SUMIF(Anlagenbewegungsdaten_AV!B:B,A2632,Anlagenbewegungsdaten_AV!D:D),2),ROUND(M2632*L2632%,2))</f>
        <v>0</v>
      </c>
      <c r="O2632" s="328">
        <f>ROUND(N2632-SUMIF(Anlagenbewegungsdaten_AV!B:B,A2632,Anlagenbewegungsdaten_AV!D:D),3)</f>
        <v>0</v>
      </c>
    </row>
    <row r="2633" spans="1:15" ht="15" customHeight="1" x14ac:dyDescent="0.25">
      <c r="A2633" s="261" t="s">
        <v>3001</v>
      </c>
      <c r="B2633" s="172" t="s">
        <v>2108</v>
      </c>
      <c r="C2633" s="172" t="s">
        <v>4047</v>
      </c>
      <c r="D2633" s="172" t="s">
        <v>2768</v>
      </c>
      <c r="E2633" s="172" t="s">
        <v>2576</v>
      </c>
      <c r="F2633" s="287">
        <v>24.29</v>
      </c>
      <c r="G2633" s="331">
        <f>ROUND(SUMIF(Anlagenbewegungsdaten!B:B,A2633,Anlagenbewegungsdaten!C:C),3)</f>
        <v>0</v>
      </c>
      <c r="H2633" s="332">
        <f>IF(ISBLANK(F2633),ROUND(SUMIF(Anlagenbewegungsdaten!B:B,A2633,Anlagenbewegungsdaten!D:D),2),ROUND(G2633*F2633%,2))</f>
        <v>0</v>
      </c>
      <c r="I2633" s="332">
        <f>ROUND((H2633-SUMIF(Anlagenbewegungsdaten!$B:$B,A2633,Anlagenbewegungsdaten!D:D)),3)</f>
        <v>0</v>
      </c>
      <c r="J2633" s="333" t="s">
        <v>5179</v>
      </c>
      <c r="K2633" s="333" t="s">
        <v>5193</v>
      </c>
      <c r="L2633" s="510">
        <v>19.43</v>
      </c>
      <c r="M2633" s="330">
        <f>ROUND(SUMIF(Anlagenbewegungsdaten_AV!B:B,A2633,Anlagenbewegungsdaten_AV!C:C),3)</f>
        <v>0</v>
      </c>
      <c r="N2633" s="328">
        <f>IF(ISBLANK(L2633),ROUND(SUMIF(Anlagenbewegungsdaten_AV!B:B,A2633,Anlagenbewegungsdaten_AV!D:D),2),ROUND(M2633*L2633%,2))</f>
        <v>0</v>
      </c>
      <c r="O2633" s="328">
        <f>ROUND(N2633-SUMIF(Anlagenbewegungsdaten_AV!B:B,A2633,Anlagenbewegungsdaten_AV!D:D),3)</f>
        <v>0</v>
      </c>
    </row>
    <row r="2634" spans="1:15" ht="15" customHeight="1" x14ac:dyDescent="0.25">
      <c r="A2634" s="261" t="s">
        <v>3745</v>
      </c>
      <c r="B2634" s="172" t="s">
        <v>2108</v>
      </c>
      <c r="C2634" s="172" t="s">
        <v>4047</v>
      </c>
      <c r="D2634" s="172" t="s">
        <v>3512</v>
      </c>
      <c r="E2634" s="172" t="s">
        <v>3320</v>
      </c>
      <c r="F2634" s="287">
        <v>24.259999999999998</v>
      </c>
      <c r="G2634" s="331">
        <f>ROUND(SUMIF(Anlagenbewegungsdaten!B:B,A2634,Anlagenbewegungsdaten!C:C),3)</f>
        <v>0</v>
      </c>
      <c r="H2634" s="332">
        <f>IF(ISBLANK(F2634),ROUND(SUMIF(Anlagenbewegungsdaten!B:B,A2634,Anlagenbewegungsdaten!D:D),2),ROUND(G2634*F2634%,2))</f>
        <v>0</v>
      </c>
      <c r="I2634" s="332">
        <f>ROUND((H2634-SUMIF(Anlagenbewegungsdaten!$B:$B,A2634,Anlagenbewegungsdaten!D:D)),3)</f>
        <v>0</v>
      </c>
      <c r="J2634" s="333" t="s">
        <v>5179</v>
      </c>
      <c r="K2634" s="333" t="s">
        <v>5193</v>
      </c>
      <c r="L2634" s="510">
        <v>19.41</v>
      </c>
      <c r="M2634" s="330">
        <f>ROUND(SUMIF(Anlagenbewegungsdaten_AV!B:B,A2634,Anlagenbewegungsdaten_AV!C:C),3)</f>
        <v>0</v>
      </c>
      <c r="N2634" s="328">
        <f>IF(ISBLANK(L2634),ROUND(SUMIF(Anlagenbewegungsdaten_AV!B:B,A2634,Anlagenbewegungsdaten_AV!D:D),2),ROUND(M2634*L2634%,2))</f>
        <v>0</v>
      </c>
      <c r="O2634" s="328">
        <f>ROUND(N2634-SUMIF(Anlagenbewegungsdaten_AV!B:B,A2634,Anlagenbewegungsdaten_AV!D:D),3)</f>
        <v>0</v>
      </c>
    </row>
    <row r="2635" spans="1:15" ht="15" customHeight="1" x14ac:dyDescent="0.25">
      <c r="A2635" s="273" t="s">
        <v>4521</v>
      </c>
      <c r="B2635" s="191" t="s">
        <v>2108</v>
      </c>
      <c r="C2635" s="191" t="s">
        <v>4047</v>
      </c>
      <c r="D2635" s="191" t="s">
        <v>4286</v>
      </c>
      <c r="E2635" s="191" t="s">
        <v>4093</v>
      </c>
      <c r="F2635" s="288">
        <v>24.23</v>
      </c>
      <c r="G2635" s="331">
        <f>ROUND(SUMIF(Anlagenbewegungsdaten!B:B,A2635,Anlagenbewegungsdaten!C:C),3)</f>
        <v>0</v>
      </c>
      <c r="H2635" s="332">
        <f>IF(ISBLANK(F2635),ROUND(SUMIF(Anlagenbewegungsdaten!B:B,A2635,Anlagenbewegungsdaten!D:D),2),ROUND(G2635*F2635%,2))</f>
        <v>0</v>
      </c>
      <c r="I2635" s="332">
        <f>ROUND((H2635-SUMIF(Anlagenbewegungsdaten!$B:$B,A2635,Anlagenbewegungsdaten!D:D)),3)</f>
        <v>0</v>
      </c>
      <c r="J2635" s="333" t="s">
        <v>5179</v>
      </c>
      <c r="K2635" s="333" t="s">
        <v>5193</v>
      </c>
      <c r="L2635" s="510">
        <v>19.38</v>
      </c>
      <c r="M2635" s="330">
        <f>ROUND(SUMIF(Anlagenbewegungsdaten_AV!B:B,A2635,Anlagenbewegungsdaten_AV!C:C),3)</f>
        <v>0</v>
      </c>
      <c r="N2635" s="328">
        <f>IF(ISBLANK(L2635),ROUND(SUMIF(Anlagenbewegungsdaten_AV!B:B,A2635,Anlagenbewegungsdaten_AV!D:D),2),ROUND(M2635*L2635%,2))</f>
        <v>0</v>
      </c>
      <c r="O2635" s="328">
        <f>ROUND(N2635-SUMIF(Anlagenbewegungsdaten_AV!B:B,A2635,Anlagenbewegungsdaten_AV!D:D),3)</f>
        <v>0</v>
      </c>
    </row>
    <row r="2636" spans="1:15" ht="15" customHeight="1" x14ac:dyDescent="0.25">
      <c r="A2636" s="261" t="s">
        <v>1202</v>
      </c>
      <c r="B2636" s="172" t="s">
        <v>2108</v>
      </c>
      <c r="C2636" s="172" t="s">
        <v>4047</v>
      </c>
      <c r="D2636" s="172" t="s">
        <v>556</v>
      </c>
      <c r="E2636" s="172" t="s">
        <v>2483</v>
      </c>
      <c r="F2636" s="287">
        <v>21.32</v>
      </c>
      <c r="G2636" s="331">
        <f>ROUND(SUMIF(Anlagenbewegungsdaten!B:B,A2636,Anlagenbewegungsdaten!C:C),3)</f>
        <v>0</v>
      </c>
      <c r="H2636" s="332">
        <f>IF(ISBLANK(F2636),ROUND(SUMIF(Anlagenbewegungsdaten!B:B,A2636,Anlagenbewegungsdaten!D:D),2),ROUND(G2636*F2636%,2))</f>
        <v>0</v>
      </c>
      <c r="I2636" s="332">
        <f>ROUND((H2636-SUMIF(Anlagenbewegungsdaten!$B:$B,A2636,Anlagenbewegungsdaten!D:D)),3)</f>
        <v>0</v>
      </c>
      <c r="J2636" s="333" t="s">
        <v>5179</v>
      </c>
      <c r="K2636" s="333" t="s">
        <v>5193</v>
      </c>
      <c r="L2636" s="510">
        <v>17.059999999999999</v>
      </c>
      <c r="M2636" s="330">
        <f>ROUND(SUMIF(Anlagenbewegungsdaten_AV!B:B,A2636,Anlagenbewegungsdaten_AV!C:C),3)</f>
        <v>0</v>
      </c>
      <c r="N2636" s="328">
        <f>IF(ISBLANK(L2636),ROUND(SUMIF(Anlagenbewegungsdaten_AV!B:B,A2636,Anlagenbewegungsdaten_AV!D:D),2),ROUND(M2636*L2636%,2))</f>
        <v>0</v>
      </c>
      <c r="O2636" s="328">
        <f>ROUND(N2636-SUMIF(Anlagenbewegungsdaten_AV!B:B,A2636,Anlagenbewegungsdaten_AV!D:D),3)</f>
        <v>0</v>
      </c>
    </row>
    <row r="2637" spans="1:15" ht="15" customHeight="1" x14ac:dyDescent="0.25">
      <c r="A2637" s="261" t="s">
        <v>1203</v>
      </c>
      <c r="B2637" s="172" t="s">
        <v>2108</v>
      </c>
      <c r="C2637" s="172" t="s">
        <v>4047</v>
      </c>
      <c r="D2637" s="172" t="s">
        <v>558</v>
      </c>
      <c r="E2637" s="172" t="s">
        <v>2486</v>
      </c>
      <c r="F2637" s="287">
        <v>23.32</v>
      </c>
      <c r="G2637" s="331">
        <f>ROUND(SUMIF(Anlagenbewegungsdaten!B:B,A2637,Anlagenbewegungsdaten!C:C),3)</f>
        <v>0</v>
      </c>
      <c r="H2637" s="332">
        <f>IF(ISBLANK(F2637),ROUND(SUMIF(Anlagenbewegungsdaten!B:B,A2637,Anlagenbewegungsdaten!D:D),2),ROUND(G2637*F2637%,2))</f>
        <v>0</v>
      </c>
      <c r="I2637" s="332">
        <f>ROUND((H2637-SUMIF(Anlagenbewegungsdaten!$B:$B,A2637,Anlagenbewegungsdaten!D:D)),3)</f>
        <v>0</v>
      </c>
      <c r="J2637" s="333" t="s">
        <v>5179</v>
      </c>
      <c r="K2637" s="333" t="s">
        <v>5193</v>
      </c>
      <c r="L2637" s="510">
        <v>18.66</v>
      </c>
      <c r="M2637" s="330">
        <f>ROUND(SUMIF(Anlagenbewegungsdaten_AV!B:B,A2637,Anlagenbewegungsdaten_AV!C:C),3)</f>
        <v>0</v>
      </c>
      <c r="N2637" s="328">
        <f>IF(ISBLANK(L2637),ROUND(SUMIF(Anlagenbewegungsdaten_AV!B:B,A2637,Anlagenbewegungsdaten_AV!D:D),2),ROUND(M2637*L2637%,2))</f>
        <v>0</v>
      </c>
      <c r="O2637" s="328">
        <f>ROUND(N2637-SUMIF(Anlagenbewegungsdaten_AV!B:B,A2637,Anlagenbewegungsdaten_AV!D:D),3)</f>
        <v>0</v>
      </c>
    </row>
    <row r="2638" spans="1:15" ht="15" customHeight="1" x14ac:dyDescent="0.25">
      <c r="A2638" s="261" t="s">
        <v>1204</v>
      </c>
      <c r="B2638" s="172" t="s">
        <v>2108</v>
      </c>
      <c r="C2638" s="172" t="s">
        <v>4047</v>
      </c>
      <c r="D2638" s="172" t="s">
        <v>560</v>
      </c>
      <c r="E2638" s="172" t="s">
        <v>1560</v>
      </c>
      <c r="F2638" s="287">
        <v>24.32</v>
      </c>
      <c r="G2638" s="331">
        <f>ROUND(SUMIF(Anlagenbewegungsdaten!B:B,A2638,Anlagenbewegungsdaten!C:C),3)</f>
        <v>0</v>
      </c>
      <c r="H2638" s="332">
        <f>IF(ISBLANK(F2638),ROUND(SUMIF(Anlagenbewegungsdaten!B:B,A2638,Anlagenbewegungsdaten!D:D),2),ROUND(G2638*F2638%,2))</f>
        <v>0</v>
      </c>
      <c r="I2638" s="332">
        <f>ROUND((H2638-SUMIF(Anlagenbewegungsdaten!$B:$B,A2638,Anlagenbewegungsdaten!D:D)),3)</f>
        <v>0</v>
      </c>
      <c r="J2638" s="333" t="s">
        <v>5179</v>
      </c>
      <c r="K2638" s="333" t="s">
        <v>5193</v>
      </c>
      <c r="L2638" s="510">
        <v>19.46</v>
      </c>
      <c r="M2638" s="330">
        <f>ROUND(SUMIF(Anlagenbewegungsdaten_AV!B:B,A2638,Anlagenbewegungsdaten_AV!C:C),3)</f>
        <v>0</v>
      </c>
      <c r="N2638" s="328">
        <f>IF(ISBLANK(L2638),ROUND(SUMIF(Anlagenbewegungsdaten_AV!B:B,A2638,Anlagenbewegungsdaten_AV!D:D),2),ROUND(M2638*L2638%,2))</f>
        <v>0</v>
      </c>
      <c r="O2638" s="328">
        <f>ROUND(N2638-SUMIF(Anlagenbewegungsdaten_AV!B:B,A2638,Anlagenbewegungsdaten_AV!D:D),3)</f>
        <v>0</v>
      </c>
    </row>
    <row r="2639" spans="1:15" ht="15" customHeight="1" x14ac:dyDescent="0.25">
      <c r="A2639" s="261" t="s">
        <v>1205</v>
      </c>
      <c r="B2639" s="172" t="s">
        <v>2108</v>
      </c>
      <c r="C2639" s="172" t="s">
        <v>4047</v>
      </c>
      <c r="D2639" s="172" t="s">
        <v>562</v>
      </c>
      <c r="E2639" s="172" t="s">
        <v>1563</v>
      </c>
      <c r="F2639" s="287">
        <v>24.32</v>
      </c>
      <c r="G2639" s="331">
        <f>ROUND(SUMIF(Anlagenbewegungsdaten!B:B,A2639,Anlagenbewegungsdaten!C:C),3)</f>
        <v>0</v>
      </c>
      <c r="H2639" s="332">
        <f>IF(ISBLANK(F2639),ROUND(SUMIF(Anlagenbewegungsdaten!B:B,A2639,Anlagenbewegungsdaten!D:D),2),ROUND(G2639*F2639%,2))</f>
        <v>0</v>
      </c>
      <c r="I2639" s="332">
        <f>ROUND((H2639-SUMIF(Anlagenbewegungsdaten!$B:$B,A2639,Anlagenbewegungsdaten!D:D)),3)</f>
        <v>0</v>
      </c>
      <c r="J2639" s="333" t="s">
        <v>5179</v>
      </c>
      <c r="K2639" s="333" t="s">
        <v>5193</v>
      </c>
      <c r="L2639" s="510">
        <v>19.46</v>
      </c>
      <c r="M2639" s="330">
        <f>ROUND(SUMIF(Anlagenbewegungsdaten_AV!B:B,A2639,Anlagenbewegungsdaten_AV!C:C),3)</f>
        <v>0</v>
      </c>
      <c r="N2639" s="328">
        <f>IF(ISBLANK(L2639),ROUND(SUMIF(Anlagenbewegungsdaten_AV!B:B,A2639,Anlagenbewegungsdaten_AV!D:D),2),ROUND(M2639*L2639%,2))</f>
        <v>0</v>
      </c>
      <c r="O2639" s="328">
        <f>ROUND(N2639-SUMIF(Anlagenbewegungsdaten_AV!B:B,A2639,Anlagenbewegungsdaten_AV!D:D),3)</f>
        <v>0</v>
      </c>
    </row>
    <row r="2640" spans="1:15" ht="15" customHeight="1" x14ac:dyDescent="0.25">
      <c r="A2640" s="261" t="s">
        <v>3002</v>
      </c>
      <c r="B2640" s="172" t="s">
        <v>2108</v>
      </c>
      <c r="C2640" s="172" t="s">
        <v>4047</v>
      </c>
      <c r="D2640" s="172" t="s">
        <v>2770</v>
      </c>
      <c r="E2640" s="172" t="s">
        <v>2576</v>
      </c>
      <c r="F2640" s="287">
        <v>24.29</v>
      </c>
      <c r="G2640" s="331">
        <f>ROUND(SUMIF(Anlagenbewegungsdaten!B:B,A2640,Anlagenbewegungsdaten!C:C),3)</f>
        <v>0</v>
      </c>
      <c r="H2640" s="332">
        <f>IF(ISBLANK(F2640),ROUND(SUMIF(Anlagenbewegungsdaten!B:B,A2640,Anlagenbewegungsdaten!D:D),2),ROUND(G2640*F2640%,2))</f>
        <v>0</v>
      </c>
      <c r="I2640" s="332">
        <f>ROUND((H2640-SUMIF(Anlagenbewegungsdaten!$B:$B,A2640,Anlagenbewegungsdaten!D:D)),3)</f>
        <v>0</v>
      </c>
      <c r="J2640" s="333" t="s">
        <v>5179</v>
      </c>
      <c r="K2640" s="333" t="s">
        <v>5193</v>
      </c>
      <c r="L2640" s="510">
        <v>19.43</v>
      </c>
      <c r="M2640" s="330">
        <f>ROUND(SUMIF(Anlagenbewegungsdaten_AV!B:B,A2640,Anlagenbewegungsdaten_AV!C:C),3)</f>
        <v>0</v>
      </c>
      <c r="N2640" s="328">
        <f>IF(ISBLANK(L2640),ROUND(SUMIF(Anlagenbewegungsdaten_AV!B:B,A2640,Anlagenbewegungsdaten_AV!D:D),2),ROUND(M2640*L2640%,2))</f>
        <v>0</v>
      </c>
      <c r="O2640" s="328">
        <f>ROUND(N2640-SUMIF(Anlagenbewegungsdaten_AV!B:B,A2640,Anlagenbewegungsdaten_AV!D:D),3)</f>
        <v>0</v>
      </c>
    </row>
    <row r="2641" spans="1:15" ht="15" customHeight="1" x14ac:dyDescent="0.25">
      <c r="A2641" s="261" t="s">
        <v>3746</v>
      </c>
      <c r="B2641" s="172" t="s">
        <v>2108</v>
      </c>
      <c r="C2641" s="172" t="s">
        <v>4047</v>
      </c>
      <c r="D2641" s="172" t="s">
        <v>3514</v>
      </c>
      <c r="E2641" s="172" t="s">
        <v>3320</v>
      </c>
      <c r="F2641" s="287">
        <v>24.259999999999998</v>
      </c>
      <c r="G2641" s="331">
        <f>ROUND(SUMIF(Anlagenbewegungsdaten!B:B,A2641,Anlagenbewegungsdaten!C:C),3)</f>
        <v>0</v>
      </c>
      <c r="H2641" s="332">
        <f>IF(ISBLANK(F2641),ROUND(SUMIF(Anlagenbewegungsdaten!B:B,A2641,Anlagenbewegungsdaten!D:D),2),ROUND(G2641*F2641%,2))</f>
        <v>0</v>
      </c>
      <c r="I2641" s="332">
        <f>ROUND((H2641-SUMIF(Anlagenbewegungsdaten!$B:$B,A2641,Anlagenbewegungsdaten!D:D)),3)</f>
        <v>0</v>
      </c>
      <c r="J2641" s="333" t="s">
        <v>5179</v>
      </c>
      <c r="K2641" s="333" t="s">
        <v>5193</v>
      </c>
      <c r="L2641" s="510">
        <v>19.41</v>
      </c>
      <c r="M2641" s="330">
        <f>ROUND(SUMIF(Anlagenbewegungsdaten_AV!B:B,A2641,Anlagenbewegungsdaten_AV!C:C),3)</f>
        <v>0</v>
      </c>
      <c r="N2641" s="328">
        <f>IF(ISBLANK(L2641),ROUND(SUMIF(Anlagenbewegungsdaten_AV!B:B,A2641,Anlagenbewegungsdaten_AV!D:D),2),ROUND(M2641*L2641%,2))</f>
        <v>0</v>
      </c>
      <c r="O2641" s="328">
        <f>ROUND(N2641-SUMIF(Anlagenbewegungsdaten_AV!B:B,A2641,Anlagenbewegungsdaten_AV!D:D),3)</f>
        <v>0</v>
      </c>
    </row>
    <row r="2642" spans="1:15" ht="15" customHeight="1" x14ac:dyDescent="0.25">
      <c r="A2642" s="273" t="s">
        <v>4522</v>
      </c>
      <c r="B2642" s="191" t="s">
        <v>2108</v>
      </c>
      <c r="C2642" s="191" t="s">
        <v>4047</v>
      </c>
      <c r="D2642" s="191" t="s">
        <v>4288</v>
      </c>
      <c r="E2642" s="191" t="s">
        <v>4093</v>
      </c>
      <c r="F2642" s="288">
        <v>24.23</v>
      </c>
      <c r="G2642" s="331">
        <f>ROUND(SUMIF(Anlagenbewegungsdaten!B:B,A2642,Anlagenbewegungsdaten!C:C),3)</f>
        <v>0</v>
      </c>
      <c r="H2642" s="332">
        <f>IF(ISBLANK(F2642),ROUND(SUMIF(Anlagenbewegungsdaten!B:B,A2642,Anlagenbewegungsdaten!D:D),2),ROUND(G2642*F2642%,2))</f>
        <v>0</v>
      </c>
      <c r="I2642" s="332">
        <f>ROUND((H2642-SUMIF(Anlagenbewegungsdaten!$B:$B,A2642,Anlagenbewegungsdaten!D:D)),3)</f>
        <v>0</v>
      </c>
      <c r="J2642" s="333" t="s">
        <v>5179</v>
      </c>
      <c r="K2642" s="333" t="s">
        <v>5193</v>
      </c>
      <c r="L2642" s="510">
        <v>19.38</v>
      </c>
      <c r="M2642" s="330">
        <f>ROUND(SUMIF(Anlagenbewegungsdaten_AV!B:B,A2642,Anlagenbewegungsdaten_AV!C:C),3)</f>
        <v>0</v>
      </c>
      <c r="N2642" s="328">
        <f>IF(ISBLANK(L2642),ROUND(SUMIF(Anlagenbewegungsdaten_AV!B:B,A2642,Anlagenbewegungsdaten_AV!D:D),2),ROUND(M2642*L2642%,2))</f>
        <v>0</v>
      </c>
      <c r="O2642" s="328">
        <f>ROUND(N2642-SUMIF(Anlagenbewegungsdaten_AV!B:B,A2642,Anlagenbewegungsdaten_AV!D:D),3)</f>
        <v>0</v>
      </c>
    </row>
    <row r="2643" spans="1:15" ht="15" customHeight="1" x14ac:dyDescent="0.25">
      <c r="A2643" s="261" t="s">
        <v>1206</v>
      </c>
      <c r="B2643" s="172" t="s">
        <v>2108</v>
      </c>
      <c r="C2643" s="172" t="s">
        <v>4047</v>
      </c>
      <c r="D2643" s="172" t="s">
        <v>564</v>
      </c>
      <c r="E2643" s="172" t="s">
        <v>2483</v>
      </c>
      <c r="F2643" s="287">
        <v>22.32</v>
      </c>
      <c r="G2643" s="331">
        <f>ROUND(SUMIF(Anlagenbewegungsdaten!B:B,A2643,Anlagenbewegungsdaten!C:C),3)</f>
        <v>0</v>
      </c>
      <c r="H2643" s="332">
        <f>IF(ISBLANK(F2643),ROUND(SUMIF(Anlagenbewegungsdaten!B:B,A2643,Anlagenbewegungsdaten!D:D),2),ROUND(G2643*F2643%,2))</f>
        <v>0</v>
      </c>
      <c r="I2643" s="332">
        <f>ROUND((H2643-SUMIF(Anlagenbewegungsdaten!$B:$B,A2643,Anlagenbewegungsdaten!D:D)),3)</f>
        <v>0</v>
      </c>
      <c r="J2643" s="333" t="s">
        <v>5179</v>
      </c>
      <c r="K2643" s="333" t="s">
        <v>5193</v>
      </c>
      <c r="L2643" s="510">
        <v>17.86</v>
      </c>
      <c r="M2643" s="330">
        <f>ROUND(SUMIF(Anlagenbewegungsdaten_AV!B:B,A2643,Anlagenbewegungsdaten_AV!C:C),3)</f>
        <v>0</v>
      </c>
      <c r="N2643" s="328">
        <f>IF(ISBLANK(L2643),ROUND(SUMIF(Anlagenbewegungsdaten_AV!B:B,A2643,Anlagenbewegungsdaten_AV!D:D),2),ROUND(M2643*L2643%,2))</f>
        <v>0</v>
      </c>
      <c r="O2643" s="328">
        <f>ROUND(N2643-SUMIF(Anlagenbewegungsdaten_AV!B:B,A2643,Anlagenbewegungsdaten_AV!D:D),3)</f>
        <v>0</v>
      </c>
    </row>
    <row r="2644" spans="1:15" ht="15" customHeight="1" x14ac:dyDescent="0.25">
      <c r="A2644" s="261" t="s">
        <v>1207</v>
      </c>
      <c r="B2644" s="172" t="s">
        <v>2108</v>
      </c>
      <c r="C2644" s="172" t="s">
        <v>4047</v>
      </c>
      <c r="D2644" s="172" t="s">
        <v>566</v>
      </c>
      <c r="E2644" s="172" t="s">
        <v>2486</v>
      </c>
      <c r="F2644" s="287">
        <v>24.32</v>
      </c>
      <c r="G2644" s="331">
        <f>ROUND(SUMIF(Anlagenbewegungsdaten!B:B,A2644,Anlagenbewegungsdaten!C:C),3)</f>
        <v>0</v>
      </c>
      <c r="H2644" s="332">
        <f>IF(ISBLANK(F2644),ROUND(SUMIF(Anlagenbewegungsdaten!B:B,A2644,Anlagenbewegungsdaten!D:D),2),ROUND(G2644*F2644%,2))</f>
        <v>0</v>
      </c>
      <c r="I2644" s="332">
        <f>ROUND((H2644-SUMIF(Anlagenbewegungsdaten!$B:$B,A2644,Anlagenbewegungsdaten!D:D)),3)</f>
        <v>0</v>
      </c>
      <c r="J2644" s="333" t="s">
        <v>5179</v>
      </c>
      <c r="K2644" s="333" t="s">
        <v>5193</v>
      </c>
      <c r="L2644" s="510">
        <v>19.46</v>
      </c>
      <c r="M2644" s="330">
        <f>ROUND(SUMIF(Anlagenbewegungsdaten_AV!B:B,A2644,Anlagenbewegungsdaten_AV!C:C),3)</f>
        <v>0</v>
      </c>
      <c r="N2644" s="328">
        <f>IF(ISBLANK(L2644),ROUND(SUMIF(Anlagenbewegungsdaten_AV!B:B,A2644,Anlagenbewegungsdaten_AV!D:D),2),ROUND(M2644*L2644%,2))</f>
        <v>0</v>
      </c>
      <c r="O2644" s="328">
        <f>ROUND(N2644-SUMIF(Anlagenbewegungsdaten_AV!B:B,A2644,Anlagenbewegungsdaten_AV!D:D),3)</f>
        <v>0</v>
      </c>
    </row>
    <row r="2645" spans="1:15" ht="15" customHeight="1" x14ac:dyDescent="0.25">
      <c r="A2645" s="261" t="s">
        <v>1208</v>
      </c>
      <c r="B2645" s="172" t="s">
        <v>2108</v>
      </c>
      <c r="C2645" s="172" t="s">
        <v>4047</v>
      </c>
      <c r="D2645" s="182" t="s">
        <v>568</v>
      </c>
      <c r="E2645" s="172" t="s">
        <v>1560</v>
      </c>
      <c r="F2645" s="287">
        <v>25.32</v>
      </c>
      <c r="G2645" s="331">
        <f>ROUND(SUMIF(Anlagenbewegungsdaten!B:B,A2645,Anlagenbewegungsdaten!C:C),3)</f>
        <v>0</v>
      </c>
      <c r="H2645" s="332">
        <f>IF(ISBLANK(F2645),ROUND(SUMIF(Anlagenbewegungsdaten!B:B,A2645,Anlagenbewegungsdaten!D:D),2),ROUND(G2645*F2645%,2))</f>
        <v>0</v>
      </c>
      <c r="I2645" s="332">
        <f>ROUND((H2645-SUMIF(Anlagenbewegungsdaten!$B:$B,A2645,Anlagenbewegungsdaten!D:D)),3)</f>
        <v>0</v>
      </c>
      <c r="J2645" s="333" t="s">
        <v>5179</v>
      </c>
      <c r="K2645" s="333" t="s">
        <v>5193</v>
      </c>
      <c r="L2645" s="510">
        <v>20.260000000000002</v>
      </c>
      <c r="M2645" s="330">
        <f>ROUND(SUMIF(Anlagenbewegungsdaten_AV!B:B,A2645,Anlagenbewegungsdaten_AV!C:C),3)</f>
        <v>0</v>
      </c>
      <c r="N2645" s="328">
        <f>IF(ISBLANK(L2645),ROUND(SUMIF(Anlagenbewegungsdaten_AV!B:B,A2645,Anlagenbewegungsdaten_AV!D:D),2),ROUND(M2645*L2645%,2))</f>
        <v>0</v>
      </c>
      <c r="O2645" s="328">
        <f>ROUND(N2645-SUMIF(Anlagenbewegungsdaten_AV!B:B,A2645,Anlagenbewegungsdaten_AV!D:D),3)</f>
        <v>0</v>
      </c>
    </row>
    <row r="2646" spans="1:15" ht="15" customHeight="1" x14ac:dyDescent="0.25">
      <c r="A2646" s="261" t="s">
        <v>1209</v>
      </c>
      <c r="B2646" s="172" t="s">
        <v>2108</v>
      </c>
      <c r="C2646" s="172" t="s">
        <v>4047</v>
      </c>
      <c r="D2646" s="172" t="s">
        <v>570</v>
      </c>
      <c r="E2646" s="172" t="s">
        <v>1563</v>
      </c>
      <c r="F2646" s="287">
        <v>25.32</v>
      </c>
      <c r="G2646" s="331">
        <f>ROUND(SUMIF(Anlagenbewegungsdaten!B:B,A2646,Anlagenbewegungsdaten!C:C),3)</f>
        <v>0</v>
      </c>
      <c r="H2646" s="332">
        <f>IF(ISBLANK(F2646),ROUND(SUMIF(Anlagenbewegungsdaten!B:B,A2646,Anlagenbewegungsdaten!D:D),2),ROUND(G2646*F2646%,2))</f>
        <v>0</v>
      </c>
      <c r="I2646" s="332">
        <f>ROUND((H2646-SUMIF(Anlagenbewegungsdaten!$B:$B,A2646,Anlagenbewegungsdaten!D:D)),3)</f>
        <v>0</v>
      </c>
      <c r="J2646" s="333" t="s">
        <v>5179</v>
      </c>
      <c r="K2646" s="333" t="s">
        <v>5193</v>
      </c>
      <c r="L2646" s="510">
        <v>20.260000000000002</v>
      </c>
      <c r="M2646" s="330">
        <f>ROUND(SUMIF(Anlagenbewegungsdaten_AV!B:B,A2646,Anlagenbewegungsdaten_AV!C:C),3)</f>
        <v>0</v>
      </c>
      <c r="N2646" s="328">
        <f>IF(ISBLANK(L2646),ROUND(SUMIF(Anlagenbewegungsdaten_AV!B:B,A2646,Anlagenbewegungsdaten_AV!D:D),2),ROUND(M2646*L2646%,2))</f>
        <v>0</v>
      </c>
      <c r="O2646" s="328">
        <f>ROUND(N2646-SUMIF(Anlagenbewegungsdaten_AV!B:B,A2646,Anlagenbewegungsdaten_AV!D:D),3)</f>
        <v>0</v>
      </c>
    </row>
    <row r="2647" spans="1:15" ht="15" customHeight="1" x14ac:dyDescent="0.25">
      <c r="A2647" s="261" t="s">
        <v>3003</v>
      </c>
      <c r="B2647" s="172" t="s">
        <v>2108</v>
      </c>
      <c r="C2647" s="172" t="s">
        <v>4047</v>
      </c>
      <c r="D2647" s="172" t="s">
        <v>2772</v>
      </c>
      <c r="E2647" s="172" t="s">
        <v>2576</v>
      </c>
      <c r="F2647" s="287">
        <v>25.29</v>
      </c>
      <c r="G2647" s="331">
        <f>ROUND(SUMIF(Anlagenbewegungsdaten!B:B,A2647,Anlagenbewegungsdaten!C:C),3)</f>
        <v>0</v>
      </c>
      <c r="H2647" s="332">
        <f>IF(ISBLANK(F2647),ROUND(SUMIF(Anlagenbewegungsdaten!B:B,A2647,Anlagenbewegungsdaten!D:D),2),ROUND(G2647*F2647%,2))</f>
        <v>0</v>
      </c>
      <c r="I2647" s="332">
        <f>ROUND((H2647-SUMIF(Anlagenbewegungsdaten!$B:$B,A2647,Anlagenbewegungsdaten!D:D)),3)</f>
        <v>0</v>
      </c>
      <c r="J2647" s="333" t="s">
        <v>5179</v>
      </c>
      <c r="K2647" s="333" t="s">
        <v>5193</v>
      </c>
      <c r="L2647" s="510">
        <v>20.23</v>
      </c>
      <c r="M2647" s="330">
        <f>ROUND(SUMIF(Anlagenbewegungsdaten_AV!B:B,A2647,Anlagenbewegungsdaten_AV!C:C),3)</f>
        <v>0</v>
      </c>
      <c r="N2647" s="328">
        <f>IF(ISBLANK(L2647),ROUND(SUMIF(Anlagenbewegungsdaten_AV!B:B,A2647,Anlagenbewegungsdaten_AV!D:D),2),ROUND(M2647*L2647%,2))</f>
        <v>0</v>
      </c>
      <c r="O2647" s="328">
        <f>ROUND(N2647-SUMIF(Anlagenbewegungsdaten_AV!B:B,A2647,Anlagenbewegungsdaten_AV!D:D),3)</f>
        <v>0</v>
      </c>
    </row>
    <row r="2648" spans="1:15" ht="15" customHeight="1" x14ac:dyDescent="0.25">
      <c r="A2648" s="261" t="s">
        <v>3747</v>
      </c>
      <c r="B2648" s="172" t="s">
        <v>2108</v>
      </c>
      <c r="C2648" s="172" t="s">
        <v>4047</v>
      </c>
      <c r="D2648" s="172" t="s">
        <v>3516</v>
      </c>
      <c r="E2648" s="172" t="s">
        <v>3320</v>
      </c>
      <c r="F2648" s="287">
        <v>25.259999999999998</v>
      </c>
      <c r="G2648" s="331">
        <f>ROUND(SUMIF(Anlagenbewegungsdaten!B:B,A2648,Anlagenbewegungsdaten!C:C),3)</f>
        <v>0</v>
      </c>
      <c r="H2648" s="332">
        <f>IF(ISBLANK(F2648),ROUND(SUMIF(Anlagenbewegungsdaten!B:B,A2648,Anlagenbewegungsdaten!D:D),2),ROUND(G2648*F2648%,2))</f>
        <v>0</v>
      </c>
      <c r="I2648" s="332">
        <f>ROUND((H2648-SUMIF(Anlagenbewegungsdaten!$B:$B,A2648,Anlagenbewegungsdaten!D:D)),3)</f>
        <v>0</v>
      </c>
      <c r="J2648" s="333" t="s">
        <v>5179</v>
      </c>
      <c r="K2648" s="333" t="s">
        <v>5193</v>
      </c>
      <c r="L2648" s="510">
        <v>20.21</v>
      </c>
      <c r="M2648" s="330">
        <f>ROUND(SUMIF(Anlagenbewegungsdaten_AV!B:B,A2648,Anlagenbewegungsdaten_AV!C:C),3)</f>
        <v>0</v>
      </c>
      <c r="N2648" s="328">
        <f>IF(ISBLANK(L2648),ROUND(SUMIF(Anlagenbewegungsdaten_AV!B:B,A2648,Anlagenbewegungsdaten_AV!D:D),2),ROUND(M2648*L2648%,2))</f>
        <v>0</v>
      </c>
      <c r="O2648" s="328">
        <f>ROUND(N2648-SUMIF(Anlagenbewegungsdaten_AV!B:B,A2648,Anlagenbewegungsdaten_AV!D:D),3)</f>
        <v>0</v>
      </c>
    </row>
    <row r="2649" spans="1:15" ht="15" customHeight="1" x14ac:dyDescent="0.25">
      <c r="A2649" s="273" t="s">
        <v>4523</v>
      </c>
      <c r="B2649" s="191" t="s">
        <v>2108</v>
      </c>
      <c r="C2649" s="191" t="s">
        <v>4047</v>
      </c>
      <c r="D2649" s="191" t="s">
        <v>4290</v>
      </c>
      <c r="E2649" s="191" t="s">
        <v>4093</v>
      </c>
      <c r="F2649" s="288">
        <v>25.23</v>
      </c>
      <c r="G2649" s="331">
        <f>ROUND(SUMIF(Anlagenbewegungsdaten!B:B,A2649,Anlagenbewegungsdaten!C:C),3)</f>
        <v>0</v>
      </c>
      <c r="H2649" s="332">
        <f>IF(ISBLANK(F2649),ROUND(SUMIF(Anlagenbewegungsdaten!B:B,A2649,Anlagenbewegungsdaten!D:D),2),ROUND(G2649*F2649%,2))</f>
        <v>0</v>
      </c>
      <c r="I2649" s="332">
        <f>ROUND((H2649-SUMIF(Anlagenbewegungsdaten!$B:$B,A2649,Anlagenbewegungsdaten!D:D)),3)</f>
        <v>0</v>
      </c>
      <c r="J2649" s="333" t="s">
        <v>5179</v>
      </c>
      <c r="K2649" s="333" t="s">
        <v>5193</v>
      </c>
      <c r="L2649" s="510">
        <v>20.18</v>
      </c>
      <c r="M2649" s="330">
        <f>ROUND(SUMIF(Anlagenbewegungsdaten_AV!B:B,A2649,Anlagenbewegungsdaten_AV!C:C),3)</f>
        <v>0</v>
      </c>
      <c r="N2649" s="328">
        <f>IF(ISBLANK(L2649),ROUND(SUMIF(Anlagenbewegungsdaten_AV!B:B,A2649,Anlagenbewegungsdaten_AV!D:D),2),ROUND(M2649*L2649%,2))</f>
        <v>0</v>
      </c>
      <c r="O2649" s="328">
        <f>ROUND(N2649-SUMIF(Anlagenbewegungsdaten_AV!B:B,A2649,Anlagenbewegungsdaten_AV!D:D),3)</f>
        <v>0</v>
      </c>
    </row>
    <row r="2650" spans="1:15" ht="15" customHeight="1" x14ac:dyDescent="0.25">
      <c r="A2650" s="260" t="s">
        <v>986</v>
      </c>
      <c r="B2650" s="165" t="s">
        <v>2108</v>
      </c>
      <c r="C2650" s="166" t="s">
        <v>4047</v>
      </c>
      <c r="D2650" s="165" t="s">
        <v>2411</v>
      </c>
      <c r="E2650" s="165" t="s">
        <v>2483</v>
      </c>
      <c r="F2650" s="180">
        <v>8.3800000000000008</v>
      </c>
      <c r="G2650" s="331">
        <f>ROUND(SUMIF(Anlagenbewegungsdaten!B:B,A2650,Anlagenbewegungsdaten!C:C),3)</f>
        <v>0</v>
      </c>
      <c r="H2650" s="332">
        <f>IF(ISBLANK(F2650),ROUND(SUMIF(Anlagenbewegungsdaten!B:B,A2650,Anlagenbewegungsdaten!D:D),2),ROUND(G2650*F2650%,2))</f>
        <v>0</v>
      </c>
      <c r="I2650" s="332">
        <f>ROUND((H2650-SUMIF(Anlagenbewegungsdaten!$B:$B,A2650,Anlagenbewegungsdaten!D:D)),3)</f>
        <v>0</v>
      </c>
      <c r="J2650" s="333" t="s">
        <v>5179</v>
      </c>
      <c r="K2650" s="333" t="s">
        <v>5193</v>
      </c>
      <c r="L2650" s="510">
        <v>6.7</v>
      </c>
      <c r="M2650" s="330">
        <f>ROUND(SUMIF(Anlagenbewegungsdaten_AV!B:B,A2650,Anlagenbewegungsdaten_AV!C:C),3)</f>
        <v>0</v>
      </c>
      <c r="N2650" s="328">
        <f>IF(ISBLANK(L2650),ROUND(SUMIF(Anlagenbewegungsdaten_AV!B:B,A2650,Anlagenbewegungsdaten_AV!D:D),2),ROUND(M2650*L2650%,2))</f>
        <v>0</v>
      </c>
      <c r="O2650" s="328">
        <f>ROUND(N2650-SUMIF(Anlagenbewegungsdaten_AV!B:B,A2650,Anlagenbewegungsdaten_AV!D:D),3)</f>
        <v>0</v>
      </c>
    </row>
    <row r="2651" spans="1:15" ht="15" customHeight="1" x14ac:dyDescent="0.25">
      <c r="A2651" s="260" t="s">
        <v>987</v>
      </c>
      <c r="B2651" s="165" t="s">
        <v>2108</v>
      </c>
      <c r="C2651" s="166" t="s">
        <v>4047</v>
      </c>
      <c r="D2651" s="165" t="s">
        <v>2514</v>
      </c>
      <c r="E2651" s="165" t="s">
        <v>2486</v>
      </c>
      <c r="F2651" s="180">
        <v>10.38</v>
      </c>
      <c r="G2651" s="331">
        <f>ROUND(SUMIF(Anlagenbewegungsdaten!B:B,A2651,Anlagenbewegungsdaten!C:C),3)</f>
        <v>0</v>
      </c>
      <c r="H2651" s="332">
        <f>IF(ISBLANK(F2651),ROUND(SUMIF(Anlagenbewegungsdaten!B:B,A2651,Anlagenbewegungsdaten!D:D),2),ROUND(G2651*F2651%,2))</f>
        <v>0</v>
      </c>
      <c r="I2651" s="332">
        <f>ROUND((H2651-SUMIF(Anlagenbewegungsdaten!$B:$B,A2651,Anlagenbewegungsdaten!D:D)),3)</f>
        <v>0</v>
      </c>
      <c r="J2651" s="333" t="s">
        <v>5179</v>
      </c>
      <c r="K2651" s="333" t="s">
        <v>5193</v>
      </c>
      <c r="L2651" s="510">
        <v>8.3000000000000007</v>
      </c>
      <c r="M2651" s="330">
        <f>ROUND(SUMIF(Anlagenbewegungsdaten_AV!B:B,A2651,Anlagenbewegungsdaten_AV!C:C),3)</f>
        <v>0</v>
      </c>
      <c r="N2651" s="328">
        <f>IF(ISBLANK(L2651),ROUND(SUMIF(Anlagenbewegungsdaten_AV!B:B,A2651,Anlagenbewegungsdaten_AV!D:D),2),ROUND(M2651*L2651%,2))</f>
        <v>0</v>
      </c>
      <c r="O2651" s="328">
        <f>ROUND(N2651-SUMIF(Anlagenbewegungsdaten_AV!B:B,A2651,Anlagenbewegungsdaten_AV!D:D),3)</f>
        <v>0</v>
      </c>
    </row>
    <row r="2652" spans="1:15" ht="15" customHeight="1" x14ac:dyDescent="0.25">
      <c r="A2652" s="261" t="s">
        <v>1210</v>
      </c>
      <c r="B2652" s="171" t="s">
        <v>2108</v>
      </c>
      <c r="C2652" s="171" t="s">
        <v>4047</v>
      </c>
      <c r="D2652" s="172" t="s">
        <v>1660</v>
      </c>
      <c r="E2652" s="171" t="s">
        <v>1563</v>
      </c>
      <c r="F2652" s="287">
        <v>11.38</v>
      </c>
      <c r="G2652" s="331">
        <f>ROUND(SUMIF(Anlagenbewegungsdaten!B:B,A2652,Anlagenbewegungsdaten!C:C),3)</f>
        <v>0</v>
      </c>
      <c r="H2652" s="332">
        <f>IF(ISBLANK(F2652),ROUND(SUMIF(Anlagenbewegungsdaten!B:B,A2652,Anlagenbewegungsdaten!D:D),2),ROUND(G2652*F2652%,2))</f>
        <v>0</v>
      </c>
      <c r="I2652" s="332">
        <f>ROUND((H2652-SUMIF(Anlagenbewegungsdaten!$B:$B,A2652,Anlagenbewegungsdaten!D:D)),3)</f>
        <v>0</v>
      </c>
      <c r="J2652" s="333" t="s">
        <v>5179</v>
      </c>
      <c r="K2652" s="333" t="s">
        <v>5193</v>
      </c>
      <c r="L2652" s="510">
        <v>9.1</v>
      </c>
      <c r="M2652" s="330">
        <f>ROUND(SUMIF(Anlagenbewegungsdaten_AV!B:B,A2652,Anlagenbewegungsdaten_AV!C:C),3)</f>
        <v>0</v>
      </c>
      <c r="N2652" s="328">
        <f>IF(ISBLANK(L2652),ROUND(SUMIF(Anlagenbewegungsdaten_AV!B:B,A2652,Anlagenbewegungsdaten_AV!D:D),2),ROUND(M2652*L2652%,2))</f>
        <v>0</v>
      </c>
      <c r="O2652" s="328">
        <f>ROUND(N2652-SUMIF(Anlagenbewegungsdaten_AV!B:B,A2652,Anlagenbewegungsdaten_AV!D:D),3)</f>
        <v>0</v>
      </c>
    </row>
    <row r="2653" spans="1:15" ht="15" customHeight="1" x14ac:dyDescent="0.25">
      <c r="A2653" s="261" t="s">
        <v>3004</v>
      </c>
      <c r="B2653" s="171" t="s">
        <v>2108</v>
      </c>
      <c r="C2653" s="171" t="s">
        <v>4047</v>
      </c>
      <c r="D2653" s="172" t="s">
        <v>2624</v>
      </c>
      <c r="E2653" s="172" t="s">
        <v>2576</v>
      </c>
      <c r="F2653" s="287">
        <v>11.350000000000001</v>
      </c>
      <c r="G2653" s="331">
        <f>ROUND(SUMIF(Anlagenbewegungsdaten!B:B,A2653,Anlagenbewegungsdaten!C:C),3)</f>
        <v>0</v>
      </c>
      <c r="H2653" s="332">
        <f>IF(ISBLANK(F2653),ROUND(SUMIF(Anlagenbewegungsdaten!B:B,A2653,Anlagenbewegungsdaten!D:D),2),ROUND(G2653*F2653%,2))</f>
        <v>0</v>
      </c>
      <c r="I2653" s="332">
        <f>ROUND((H2653-SUMIF(Anlagenbewegungsdaten!$B:$B,A2653,Anlagenbewegungsdaten!D:D)),3)</f>
        <v>0</v>
      </c>
      <c r="J2653" s="333" t="s">
        <v>5179</v>
      </c>
      <c r="K2653" s="333" t="s">
        <v>5193</v>
      </c>
      <c r="L2653" s="510">
        <v>9.08</v>
      </c>
      <c r="M2653" s="330">
        <f>ROUND(SUMIF(Anlagenbewegungsdaten_AV!B:B,A2653,Anlagenbewegungsdaten_AV!C:C),3)</f>
        <v>0</v>
      </c>
      <c r="N2653" s="328">
        <f>IF(ISBLANK(L2653),ROUND(SUMIF(Anlagenbewegungsdaten_AV!B:B,A2653,Anlagenbewegungsdaten_AV!D:D),2),ROUND(M2653*L2653%,2))</f>
        <v>0</v>
      </c>
      <c r="O2653" s="328">
        <f>ROUND(N2653-SUMIF(Anlagenbewegungsdaten_AV!B:B,A2653,Anlagenbewegungsdaten_AV!D:D),3)</f>
        <v>0</v>
      </c>
    </row>
    <row r="2654" spans="1:15" ht="15" customHeight="1" x14ac:dyDescent="0.25">
      <c r="A2654" s="261" t="s">
        <v>3748</v>
      </c>
      <c r="B2654" s="171" t="s">
        <v>2108</v>
      </c>
      <c r="C2654" s="171" t="s">
        <v>4047</v>
      </c>
      <c r="D2654" s="172" t="s">
        <v>3368</v>
      </c>
      <c r="E2654" s="172" t="s">
        <v>3320</v>
      </c>
      <c r="F2654" s="287">
        <v>11.32</v>
      </c>
      <c r="G2654" s="331">
        <f>ROUND(SUMIF(Anlagenbewegungsdaten!B:B,A2654,Anlagenbewegungsdaten!C:C),3)</f>
        <v>0</v>
      </c>
      <c r="H2654" s="332">
        <f>IF(ISBLANK(F2654),ROUND(SUMIF(Anlagenbewegungsdaten!B:B,A2654,Anlagenbewegungsdaten!D:D),2),ROUND(G2654*F2654%,2))</f>
        <v>0</v>
      </c>
      <c r="I2654" s="332">
        <f>ROUND((H2654-SUMIF(Anlagenbewegungsdaten!$B:$B,A2654,Anlagenbewegungsdaten!D:D)),3)</f>
        <v>0</v>
      </c>
      <c r="J2654" s="333" t="s">
        <v>5179</v>
      </c>
      <c r="K2654" s="333" t="s">
        <v>5193</v>
      </c>
      <c r="L2654" s="510">
        <v>9.06</v>
      </c>
      <c r="M2654" s="330">
        <f>ROUND(SUMIF(Anlagenbewegungsdaten_AV!B:B,A2654,Anlagenbewegungsdaten_AV!C:C),3)</f>
        <v>0</v>
      </c>
      <c r="N2654" s="328">
        <f>IF(ISBLANK(L2654),ROUND(SUMIF(Anlagenbewegungsdaten_AV!B:B,A2654,Anlagenbewegungsdaten_AV!D:D),2),ROUND(M2654*L2654%,2))</f>
        <v>0</v>
      </c>
      <c r="O2654" s="328">
        <f>ROUND(N2654-SUMIF(Anlagenbewegungsdaten_AV!B:B,A2654,Anlagenbewegungsdaten_AV!D:D),3)</f>
        <v>0</v>
      </c>
    </row>
    <row r="2655" spans="1:15" ht="15" customHeight="1" x14ac:dyDescent="0.25">
      <c r="A2655" s="273" t="s">
        <v>4524</v>
      </c>
      <c r="B2655" s="192" t="s">
        <v>2108</v>
      </c>
      <c r="C2655" s="192" t="s">
        <v>4047</v>
      </c>
      <c r="D2655" s="191" t="s">
        <v>4141</v>
      </c>
      <c r="E2655" s="191" t="s">
        <v>4093</v>
      </c>
      <c r="F2655" s="288">
        <v>11.290000000000001</v>
      </c>
      <c r="G2655" s="331">
        <f>ROUND(SUMIF(Anlagenbewegungsdaten!B:B,A2655,Anlagenbewegungsdaten!C:C),3)</f>
        <v>0</v>
      </c>
      <c r="H2655" s="332">
        <f>IF(ISBLANK(F2655),ROUND(SUMIF(Anlagenbewegungsdaten!B:B,A2655,Anlagenbewegungsdaten!D:D),2),ROUND(G2655*F2655%,2))</f>
        <v>0</v>
      </c>
      <c r="I2655" s="332">
        <f>ROUND((H2655-SUMIF(Anlagenbewegungsdaten!$B:$B,A2655,Anlagenbewegungsdaten!D:D)),3)</f>
        <v>0</v>
      </c>
      <c r="J2655" s="333" t="s">
        <v>5179</v>
      </c>
      <c r="K2655" s="333" t="s">
        <v>5193</v>
      </c>
      <c r="L2655" s="510">
        <v>9.0299999999999994</v>
      </c>
      <c r="M2655" s="330">
        <f>ROUND(SUMIF(Anlagenbewegungsdaten_AV!B:B,A2655,Anlagenbewegungsdaten_AV!C:C),3)</f>
        <v>0</v>
      </c>
      <c r="N2655" s="328">
        <f>IF(ISBLANK(L2655),ROUND(SUMIF(Anlagenbewegungsdaten_AV!B:B,A2655,Anlagenbewegungsdaten_AV!D:D),2),ROUND(M2655*L2655%,2))</f>
        <v>0</v>
      </c>
      <c r="O2655" s="328">
        <f>ROUND(N2655-SUMIF(Anlagenbewegungsdaten_AV!B:B,A2655,Anlagenbewegungsdaten_AV!D:D),3)</f>
        <v>0</v>
      </c>
    </row>
    <row r="2656" spans="1:15" ht="15" customHeight="1" x14ac:dyDescent="0.25">
      <c r="A2656" s="260" t="s">
        <v>988</v>
      </c>
      <c r="B2656" s="165" t="s">
        <v>2108</v>
      </c>
      <c r="C2656" s="166" t="s">
        <v>4047</v>
      </c>
      <c r="D2656" s="165" t="s">
        <v>2464</v>
      </c>
      <c r="E2656" s="165" t="s">
        <v>2483</v>
      </c>
      <c r="F2656" s="180">
        <v>12.38</v>
      </c>
      <c r="G2656" s="331">
        <f>ROUND(SUMIF(Anlagenbewegungsdaten!B:B,A2656,Anlagenbewegungsdaten!C:C),3)</f>
        <v>0</v>
      </c>
      <c r="H2656" s="332">
        <f>IF(ISBLANK(F2656),ROUND(SUMIF(Anlagenbewegungsdaten!B:B,A2656,Anlagenbewegungsdaten!D:D),2),ROUND(G2656*F2656%,2))</f>
        <v>0</v>
      </c>
      <c r="I2656" s="332">
        <f>ROUND((H2656-SUMIF(Anlagenbewegungsdaten!$B:$B,A2656,Anlagenbewegungsdaten!D:D)),3)</f>
        <v>0</v>
      </c>
      <c r="J2656" s="333" t="s">
        <v>5179</v>
      </c>
      <c r="K2656" s="333" t="s">
        <v>5193</v>
      </c>
      <c r="L2656" s="510">
        <v>9.9</v>
      </c>
      <c r="M2656" s="330">
        <f>ROUND(SUMIF(Anlagenbewegungsdaten_AV!B:B,A2656,Anlagenbewegungsdaten_AV!C:C),3)</f>
        <v>0</v>
      </c>
      <c r="N2656" s="328">
        <f>IF(ISBLANK(L2656),ROUND(SUMIF(Anlagenbewegungsdaten_AV!B:B,A2656,Anlagenbewegungsdaten_AV!D:D),2),ROUND(M2656*L2656%,2))</f>
        <v>0</v>
      </c>
      <c r="O2656" s="328">
        <f>ROUND(N2656-SUMIF(Anlagenbewegungsdaten_AV!B:B,A2656,Anlagenbewegungsdaten_AV!D:D),3)</f>
        <v>0</v>
      </c>
    </row>
    <row r="2657" spans="1:15" ht="15" customHeight="1" x14ac:dyDescent="0.25">
      <c r="A2657" s="260" t="s">
        <v>989</v>
      </c>
      <c r="B2657" s="165" t="s">
        <v>2108</v>
      </c>
      <c r="C2657" s="166" t="s">
        <v>4047</v>
      </c>
      <c r="D2657" s="165" t="s">
        <v>2517</v>
      </c>
      <c r="E2657" s="165" t="s">
        <v>2486</v>
      </c>
      <c r="F2657" s="180">
        <v>14.38</v>
      </c>
      <c r="G2657" s="331">
        <f>ROUND(SUMIF(Anlagenbewegungsdaten!B:B,A2657,Anlagenbewegungsdaten!C:C),3)</f>
        <v>0</v>
      </c>
      <c r="H2657" s="332">
        <f>IF(ISBLANK(F2657),ROUND(SUMIF(Anlagenbewegungsdaten!B:B,A2657,Anlagenbewegungsdaten!D:D),2),ROUND(G2657*F2657%,2))</f>
        <v>0</v>
      </c>
      <c r="I2657" s="332">
        <f>ROUND((H2657-SUMIF(Anlagenbewegungsdaten!$B:$B,A2657,Anlagenbewegungsdaten!D:D)),3)</f>
        <v>0</v>
      </c>
      <c r="J2657" s="333" t="s">
        <v>5179</v>
      </c>
      <c r="K2657" s="333" t="s">
        <v>5193</v>
      </c>
      <c r="L2657" s="510">
        <v>11.5</v>
      </c>
      <c r="M2657" s="330">
        <f>ROUND(SUMIF(Anlagenbewegungsdaten_AV!B:B,A2657,Anlagenbewegungsdaten_AV!C:C),3)</f>
        <v>0</v>
      </c>
      <c r="N2657" s="328">
        <f>IF(ISBLANK(L2657),ROUND(SUMIF(Anlagenbewegungsdaten_AV!B:B,A2657,Anlagenbewegungsdaten_AV!D:D),2),ROUND(M2657*L2657%,2))</f>
        <v>0</v>
      </c>
      <c r="O2657" s="328">
        <f>ROUND(N2657-SUMIF(Anlagenbewegungsdaten_AV!B:B,A2657,Anlagenbewegungsdaten_AV!D:D),3)</f>
        <v>0</v>
      </c>
    </row>
    <row r="2658" spans="1:15" ht="15" customHeight="1" x14ac:dyDescent="0.25">
      <c r="A2658" s="261" t="s">
        <v>1211</v>
      </c>
      <c r="B2658" s="171" t="s">
        <v>2108</v>
      </c>
      <c r="C2658" s="171" t="s">
        <v>4047</v>
      </c>
      <c r="D2658" s="172" t="s">
        <v>573</v>
      </c>
      <c r="E2658" s="171" t="s">
        <v>1563</v>
      </c>
      <c r="F2658" s="287">
        <v>15.38</v>
      </c>
      <c r="G2658" s="331">
        <f>ROUND(SUMIF(Anlagenbewegungsdaten!B:B,A2658,Anlagenbewegungsdaten!C:C),3)</f>
        <v>0</v>
      </c>
      <c r="H2658" s="332">
        <f>IF(ISBLANK(F2658),ROUND(SUMIF(Anlagenbewegungsdaten!B:B,A2658,Anlagenbewegungsdaten!D:D),2),ROUND(G2658*F2658%,2))</f>
        <v>0</v>
      </c>
      <c r="I2658" s="332">
        <f>ROUND((H2658-SUMIF(Anlagenbewegungsdaten!$B:$B,A2658,Anlagenbewegungsdaten!D:D)),3)</f>
        <v>0</v>
      </c>
      <c r="J2658" s="333" t="s">
        <v>5179</v>
      </c>
      <c r="K2658" s="333" t="s">
        <v>5193</v>
      </c>
      <c r="L2658" s="510">
        <v>12.3</v>
      </c>
      <c r="M2658" s="330">
        <f>ROUND(SUMIF(Anlagenbewegungsdaten_AV!B:B,A2658,Anlagenbewegungsdaten_AV!C:C),3)</f>
        <v>0</v>
      </c>
      <c r="N2658" s="328">
        <f>IF(ISBLANK(L2658),ROUND(SUMIF(Anlagenbewegungsdaten_AV!B:B,A2658,Anlagenbewegungsdaten_AV!D:D),2),ROUND(M2658*L2658%,2))</f>
        <v>0</v>
      </c>
      <c r="O2658" s="328">
        <f>ROUND(N2658-SUMIF(Anlagenbewegungsdaten_AV!B:B,A2658,Anlagenbewegungsdaten_AV!D:D),3)</f>
        <v>0</v>
      </c>
    </row>
    <row r="2659" spans="1:15" ht="15" customHeight="1" x14ac:dyDescent="0.25">
      <c r="A2659" s="261" t="s">
        <v>3005</v>
      </c>
      <c r="B2659" s="171" t="s">
        <v>2108</v>
      </c>
      <c r="C2659" s="171" t="s">
        <v>4047</v>
      </c>
      <c r="D2659" s="172" t="s">
        <v>2775</v>
      </c>
      <c r="E2659" s="172" t="s">
        <v>2576</v>
      </c>
      <c r="F2659" s="287">
        <v>15.350000000000001</v>
      </c>
      <c r="G2659" s="331">
        <f>ROUND(SUMIF(Anlagenbewegungsdaten!B:B,A2659,Anlagenbewegungsdaten!C:C),3)</f>
        <v>0</v>
      </c>
      <c r="H2659" s="332">
        <f>IF(ISBLANK(F2659),ROUND(SUMIF(Anlagenbewegungsdaten!B:B,A2659,Anlagenbewegungsdaten!D:D),2),ROUND(G2659*F2659%,2))</f>
        <v>0</v>
      </c>
      <c r="I2659" s="332">
        <f>ROUND((H2659-SUMIF(Anlagenbewegungsdaten!$B:$B,A2659,Anlagenbewegungsdaten!D:D)),3)</f>
        <v>0</v>
      </c>
      <c r="J2659" s="333" t="s">
        <v>5179</v>
      </c>
      <c r="K2659" s="333" t="s">
        <v>5193</v>
      </c>
      <c r="L2659" s="510">
        <v>12.28</v>
      </c>
      <c r="M2659" s="330">
        <f>ROUND(SUMIF(Anlagenbewegungsdaten_AV!B:B,A2659,Anlagenbewegungsdaten_AV!C:C),3)</f>
        <v>0</v>
      </c>
      <c r="N2659" s="328">
        <f>IF(ISBLANK(L2659),ROUND(SUMIF(Anlagenbewegungsdaten_AV!B:B,A2659,Anlagenbewegungsdaten_AV!D:D),2),ROUND(M2659*L2659%,2))</f>
        <v>0</v>
      </c>
      <c r="O2659" s="328">
        <f>ROUND(N2659-SUMIF(Anlagenbewegungsdaten_AV!B:B,A2659,Anlagenbewegungsdaten_AV!D:D),3)</f>
        <v>0</v>
      </c>
    </row>
    <row r="2660" spans="1:15" ht="15" customHeight="1" x14ac:dyDescent="0.25">
      <c r="A2660" s="261" t="s">
        <v>3749</v>
      </c>
      <c r="B2660" s="171" t="s">
        <v>2108</v>
      </c>
      <c r="C2660" s="171" t="s">
        <v>4047</v>
      </c>
      <c r="D2660" s="172" t="s">
        <v>3519</v>
      </c>
      <c r="E2660" s="172" t="s">
        <v>3320</v>
      </c>
      <c r="F2660" s="287">
        <v>15.32</v>
      </c>
      <c r="G2660" s="331">
        <f>ROUND(SUMIF(Anlagenbewegungsdaten!B:B,A2660,Anlagenbewegungsdaten!C:C),3)</f>
        <v>0</v>
      </c>
      <c r="H2660" s="332">
        <f>IF(ISBLANK(F2660),ROUND(SUMIF(Anlagenbewegungsdaten!B:B,A2660,Anlagenbewegungsdaten!D:D),2),ROUND(G2660*F2660%,2))</f>
        <v>0</v>
      </c>
      <c r="I2660" s="332">
        <f>ROUND((H2660-SUMIF(Anlagenbewegungsdaten!$B:$B,A2660,Anlagenbewegungsdaten!D:D)),3)</f>
        <v>0</v>
      </c>
      <c r="J2660" s="333" t="s">
        <v>5179</v>
      </c>
      <c r="K2660" s="333" t="s">
        <v>5193</v>
      </c>
      <c r="L2660" s="510">
        <v>12.26</v>
      </c>
      <c r="M2660" s="330">
        <f>ROUND(SUMIF(Anlagenbewegungsdaten_AV!B:B,A2660,Anlagenbewegungsdaten_AV!C:C),3)</f>
        <v>0</v>
      </c>
      <c r="N2660" s="328">
        <f>IF(ISBLANK(L2660),ROUND(SUMIF(Anlagenbewegungsdaten_AV!B:B,A2660,Anlagenbewegungsdaten_AV!D:D),2),ROUND(M2660*L2660%,2))</f>
        <v>0</v>
      </c>
      <c r="O2660" s="328">
        <f>ROUND(N2660-SUMIF(Anlagenbewegungsdaten_AV!B:B,A2660,Anlagenbewegungsdaten_AV!D:D),3)</f>
        <v>0</v>
      </c>
    </row>
    <row r="2661" spans="1:15" ht="15" customHeight="1" x14ac:dyDescent="0.25">
      <c r="A2661" s="273" t="s">
        <v>4525</v>
      </c>
      <c r="B2661" s="192" t="s">
        <v>2108</v>
      </c>
      <c r="C2661" s="192" t="s">
        <v>4047</v>
      </c>
      <c r="D2661" s="191" t="s">
        <v>4293</v>
      </c>
      <c r="E2661" s="191" t="s">
        <v>4093</v>
      </c>
      <c r="F2661" s="288">
        <v>15.290000000000001</v>
      </c>
      <c r="G2661" s="331">
        <f>ROUND(SUMIF(Anlagenbewegungsdaten!B:B,A2661,Anlagenbewegungsdaten!C:C),3)</f>
        <v>0</v>
      </c>
      <c r="H2661" s="332">
        <f>IF(ISBLANK(F2661),ROUND(SUMIF(Anlagenbewegungsdaten!B:B,A2661,Anlagenbewegungsdaten!D:D),2),ROUND(G2661*F2661%,2))</f>
        <v>0</v>
      </c>
      <c r="I2661" s="332">
        <f>ROUND((H2661-SUMIF(Anlagenbewegungsdaten!$B:$B,A2661,Anlagenbewegungsdaten!D:D)),3)</f>
        <v>0</v>
      </c>
      <c r="J2661" s="333" t="s">
        <v>5179</v>
      </c>
      <c r="K2661" s="333" t="s">
        <v>5193</v>
      </c>
      <c r="L2661" s="510">
        <v>12.23</v>
      </c>
      <c r="M2661" s="330">
        <f>ROUND(SUMIF(Anlagenbewegungsdaten_AV!B:B,A2661,Anlagenbewegungsdaten_AV!C:C),3)</f>
        <v>0</v>
      </c>
      <c r="N2661" s="328">
        <f>IF(ISBLANK(L2661),ROUND(SUMIF(Anlagenbewegungsdaten_AV!B:B,A2661,Anlagenbewegungsdaten_AV!D:D),2),ROUND(M2661*L2661%,2))</f>
        <v>0</v>
      </c>
      <c r="O2661" s="328">
        <f>ROUND(N2661-SUMIF(Anlagenbewegungsdaten_AV!B:B,A2661,Anlagenbewegungsdaten_AV!D:D),3)</f>
        <v>0</v>
      </c>
    </row>
    <row r="2662" spans="1:15" ht="15" customHeight="1" x14ac:dyDescent="0.25">
      <c r="A2662" s="260" t="s">
        <v>990</v>
      </c>
      <c r="B2662" s="165" t="s">
        <v>2108</v>
      </c>
      <c r="C2662" s="166" t="s">
        <v>4047</v>
      </c>
      <c r="D2662" s="165" t="s">
        <v>2466</v>
      </c>
      <c r="E2662" s="165" t="s">
        <v>2483</v>
      </c>
      <c r="F2662" s="180">
        <v>10.88</v>
      </c>
      <c r="G2662" s="331">
        <f>ROUND(SUMIF(Anlagenbewegungsdaten!B:B,A2662,Anlagenbewegungsdaten!C:C),3)</f>
        <v>0</v>
      </c>
      <c r="H2662" s="332">
        <f>IF(ISBLANK(F2662),ROUND(SUMIF(Anlagenbewegungsdaten!B:B,A2662,Anlagenbewegungsdaten!D:D),2),ROUND(G2662*F2662%,2))</f>
        <v>0</v>
      </c>
      <c r="I2662" s="332">
        <f>ROUND((H2662-SUMIF(Anlagenbewegungsdaten!$B:$B,A2662,Anlagenbewegungsdaten!D:D)),3)</f>
        <v>0</v>
      </c>
      <c r="J2662" s="333" t="s">
        <v>5179</v>
      </c>
      <c r="K2662" s="333" t="s">
        <v>5193</v>
      </c>
      <c r="L2662" s="510">
        <v>8.6999999999999993</v>
      </c>
      <c r="M2662" s="330">
        <f>ROUND(SUMIF(Anlagenbewegungsdaten_AV!B:B,A2662,Anlagenbewegungsdaten_AV!C:C),3)</f>
        <v>0</v>
      </c>
      <c r="N2662" s="328">
        <f>IF(ISBLANK(L2662),ROUND(SUMIF(Anlagenbewegungsdaten_AV!B:B,A2662,Anlagenbewegungsdaten_AV!D:D),2),ROUND(M2662*L2662%,2))</f>
        <v>0</v>
      </c>
      <c r="O2662" s="328">
        <f>ROUND(N2662-SUMIF(Anlagenbewegungsdaten_AV!B:B,A2662,Anlagenbewegungsdaten_AV!D:D),3)</f>
        <v>0</v>
      </c>
    </row>
    <row r="2663" spans="1:15" ht="15" customHeight="1" x14ac:dyDescent="0.25">
      <c r="A2663" s="260" t="s">
        <v>991</v>
      </c>
      <c r="B2663" s="165" t="s">
        <v>2108</v>
      </c>
      <c r="C2663" s="166" t="s">
        <v>4047</v>
      </c>
      <c r="D2663" s="165" t="s">
        <v>2520</v>
      </c>
      <c r="E2663" s="165" t="s">
        <v>2486</v>
      </c>
      <c r="F2663" s="180">
        <v>12.88</v>
      </c>
      <c r="G2663" s="331">
        <f>ROUND(SUMIF(Anlagenbewegungsdaten!B:B,A2663,Anlagenbewegungsdaten!C:C),3)</f>
        <v>0</v>
      </c>
      <c r="H2663" s="332">
        <f>IF(ISBLANK(F2663),ROUND(SUMIF(Anlagenbewegungsdaten!B:B,A2663,Anlagenbewegungsdaten!D:D),2),ROUND(G2663*F2663%,2))</f>
        <v>0</v>
      </c>
      <c r="I2663" s="332">
        <f>ROUND((H2663-SUMIF(Anlagenbewegungsdaten!$B:$B,A2663,Anlagenbewegungsdaten!D:D)),3)</f>
        <v>0</v>
      </c>
      <c r="J2663" s="333" t="s">
        <v>5179</v>
      </c>
      <c r="K2663" s="333" t="s">
        <v>5193</v>
      </c>
      <c r="L2663" s="510">
        <v>10.3</v>
      </c>
      <c r="M2663" s="330">
        <f>ROUND(SUMIF(Anlagenbewegungsdaten_AV!B:B,A2663,Anlagenbewegungsdaten_AV!C:C),3)</f>
        <v>0</v>
      </c>
      <c r="N2663" s="328">
        <f>IF(ISBLANK(L2663),ROUND(SUMIF(Anlagenbewegungsdaten_AV!B:B,A2663,Anlagenbewegungsdaten_AV!D:D),2),ROUND(M2663*L2663%,2))</f>
        <v>0</v>
      </c>
      <c r="O2663" s="328">
        <f>ROUND(N2663-SUMIF(Anlagenbewegungsdaten_AV!B:B,A2663,Anlagenbewegungsdaten_AV!D:D),3)</f>
        <v>0</v>
      </c>
    </row>
    <row r="2664" spans="1:15" ht="15" customHeight="1" x14ac:dyDescent="0.25">
      <c r="A2664" s="261" t="s">
        <v>1212</v>
      </c>
      <c r="B2664" s="171" t="s">
        <v>2108</v>
      </c>
      <c r="C2664" s="171" t="s">
        <v>4047</v>
      </c>
      <c r="D2664" s="172" t="s">
        <v>575</v>
      </c>
      <c r="E2664" s="171" t="s">
        <v>1563</v>
      </c>
      <c r="F2664" s="287">
        <v>13.88</v>
      </c>
      <c r="G2664" s="331">
        <f>ROUND(SUMIF(Anlagenbewegungsdaten!B:B,A2664,Anlagenbewegungsdaten!C:C),3)</f>
        <v>0</v>
      </c>
      <c r="H2664" s="332">
        <f>IF(ISBLANK(F2664),ROUND(SUMIF(Anlagenbewegungsdaten!B:B,A2664,Anlagenbewegungsdaten!D:D),2),ROUND(G2664*F2664%,2))</f>
        <v>0</v>
      </c>
      <c r="I2664" s="332">
        <f>ROUND((H2664-SUMIF(Anlagenbewegungsdaten!$B:$B,A2664,Anlagenbewegungsdaten!D:D)),3)</f>
        <v>0</v>
      </c>
      <c r="J2664" s="333" t="s">
        <v>5179</v>
      </c>
      <c r="K2664" s="333" t="s">
        <v>5193</v>
      </c>
      <c r="L2664" s="510">
        <v>11.1</v>
      </c>
      <c r="M2664" s="330">
        <f>ROUND(SUMIF(Anlagenbewegungsdaten_AV!B:B,A2664,Anlagenbewegungsdaten_AV!C:C),3)</f>
        <v>0</v>
      </c>
      <c r="N2664" s="328">
        <f>IF(ISBLANK(L2664),ROUND(SUMIF(Anlagenbewegungsdaten_AV!B:B,A2664,Anlagenbewegungsdaten_AV!D:D),2),ROUND(M2664*L2664%,2))</f>
        <v>0</v>
      </c>
      <c r="O2664" s="328">
        <f>ROUND(N2664-SUMIF(Anlagenbewegungsdaten_AV!B:B,A2664,Anlagenbewegungsdaten_AV!D:D),3)</f>
        <v>0</v>
      </c>
    </row>
    <row r="2665" spans="1:15" ht="15" customHeight="1" x14ac:dyDescent="0.25">
      <c r="A2665" s="261" t="s">
        <v>3006</v>
      </c>
      <c r="B2665" s="171" t="s">
        <v>2108</v>
      </c>
      <c r="C2665" s="171" t="s">
        <v>4047</v>
      </c>
      <c r="D2665" s="172" t="s">
        <v>2777</v>
      </c>
      <c r="E2665" s="172" t="s">
        <v>2576</v>
      </c>
      <c r="F2665" s="287">
        <v>13.850000000000001</v>
      </c>
      <c r="G2665" s="331">
        <f>ROUND(SUMIF(Anlagenbewegungsdaten!B:B,A2665,Anlagenbewegungsdaten!C:C),3)</f>
        <v>0</v>
      </c>
      <c r="H2665" s="332">
        <f>IF(ISBLANK(F2665),ROUND(SUMIF(Anlagenbewegungsdaten!B:B,A2665,Anlagenbewegungsdaten!D:D),2),ROUND(G2665*F2665%,2))</f>
        <v>0</v>
      </c>
      <c r="I2665" s="332">
        <f>ROUND((H2665-SUMIF(Anlagenbewegungsdaten!$B:$B,A2665,Anlagenbewegungsdaten!D:D)),3)</f>
        <v>0</v>
      </c>
      <c r="J2665" s="333" t="s">
        <v>5179</v>
      </c>
      <c r="K2665" s="333" t="s">
        <v>5193</v>
      </c>
      <c r="L2665" s="510">
        <v>11.08</v>
      </c>
      <c r="M2665" s="330">
        <f>ROUND(SUMIF(Anlagenbewegungsdaten_AV!B:B,A2665,Anlagenbewegungsdaten_AV!C:C),3)</f>
        <v>0</v>
      </c>
      <c r="N2665" s="328">
        <f>IF(ISBLANK(L2665),ROUND(SUMIF(Anlagenbewegungsdaten_AV!B:B,A2665,Anlagenbewegungsdaten_AV!D:D),2),ROUND(M2665*L2665%,2))</f>
        <v>0</v>
      </c>
      <c r="O2665" s="328">
        <f>ROUND(N2665-SUMIF(Anlagenbewegungsdaten_AV!B:B,A2665,Anlagenbewegungsdaten_AV!D:D),3)</f>
        <v>0</v>
      </c>
    </row>
    <row r="2666" spans="1:15" ht="15" customHeight="1" x14ac:dyDescent="0.25">
      <c r="A2666" s="261" t="s">
        <v>3750</v>
      </c>
      <c r="B2666" s="171" t="s">
        <v>2108</v>
      </c>
      <c r="C2666" s="171" t="s">
        <v>4047</v>
      </c>
      <c r="D2666" s="172" t="s">
        <v>3521</v>
      </c>
      <c r="E2666" s="172" t="s">
        <v>3320</v>
      </c>
      <c r="F2666" s="287">
        <v>13.82</v>
      </c>
      <c r="G2666" s="331">
        <f>ROUND(SUMIF(Anlagenbewegungsdaten!B:B,A2666,Anlagenbewegungsdaten!C:C),3)</f>
        <v>0</v>
      </c>
      <c r="H2666" s="332">
        <f>IF(ISBLANK(F2666),ROUND(SUMIF(Anlagenbewegungsdaten!B:B,A2666,Anlagenbewegungsdaten!D:D),2),ROUND(G2666*F2666%,2))</f>
        <v>0</v>
      </c>
      <c r="I2666" s="332">
        <f>ROUND((H2666-SUMIF(Anlagenbewegungsdaten!$B:$B,A2666,Anlagenbewegungsdaten!D:D)),3)</f>
        <v>0</v>
      </c>
      <c r="J2666" s="333" t="s">
        <v>5179</v>
      </c>
      <c r="K2666" s="333" t="s">
        <v>5193</v>
      </c>
      <c r="L2666" s="510">
        <v>11.06</v>
      </c>
      <c r="M2666" s="330">
        <f>ROUND(SUMIF(Anlagenbewegungsdaten_AV!B:B,A2666,Anlagenbewegungsdaten_AV!C:C),3)</f>
        <v>0</v>
      </c>
      <c r="N2666" s="328">
        <f>IF(ISBLANK(L2666),ROUND(SUMIF(Anlagenbewegungsdaten_AV!B:B,A2666,Anlagenbewegungsdaten_AV!D:D),2),ROUND(M2666*L2666%,2))</f>
        <v>0</v>
      </c>
      <c r="O2666" s="328">
        <f>ROUND(N2666-SUMIF(Anlagenbewegungsdaten_AV!B:B,A2666,Anlagenbewegungsdaten_AV!D:D),3)</f>
        <v>0</v>
      </c>
    </row>
    <row r="2667" spans="1:15" ht="15" customHeight="1" x14ac:dyDescent="0.25">
      <c r="A2667" s="273" t="s">
        <v>4526</v>
      </c>
      <c r="B2667" s="192" t="s">
        <v>2108</v>
      </c>
      <c r="C2667" s="192" t="s">
        <v>4047</v>
      </c>
      <c r="D2667" s="191" t="s">
        <v>4295</v>
      </c>
      <c r="E2667" s="191" t="s">
        <v>4093</v>
      </c>
      <c r="F2667" s="288">
        <v>13.790000000000001</v>
      </c>
      <c r="G2667" s="331">
        <f>ROUND(SUMIF(Anlagenbewegungsdaten!B:B,A2667,Anlagenbewegungsdaten!C:C),3)</f>
        <v>0</v>
      </c>
      <c r="H2667" s="332">
        <f>IF(ISBLANK(F2667),ROUND(SUMIF(Anlagenbewegungsdaten!B:B,A2667,Anlagenbewegungsdaten!D:D),2),ROUND(G2667*F2667%,2))</f>
        <v>0</v>
      </c>
      <c r="I2667" s="332">
        <f>ROUND((H2667-SUMIF(Anlagenbewegungsdaten!$B:$B,A2667,Anlagenbewegungsdaten!D:D)),3)</f>
        <v>0</v>
      </c>
      <c r="J2667" s="333" t="s">
        <v>5179</v>
      </c>
      <c r="K2667" s="333" t="s">
        <v>5193</v>
      </c>
      <c r="L2667" s="510">
        <v>11.03</v>
      </c>
      <c r="M2667" s="330">
        <f>ROUND(SUMIF(Anlagenbewegungsdaten_AV!B:B,A2667,Anlagenbewegungsdaten_AV!C:C),3)</f>
        <v>0</v>
      </c>
      <c r="N2667" s="328">
        <f>IF(ISBLANK(L2667),ROUND(SUMIF(Anlagenbewegungsdaten_AV!B:B,A2667,Anlagenbewegungsdaten_AV!D:D),2),ROUND(M2667*L2667%,2))</f>
        <v>0</v>
      </c>
      <c r="O2667" s="328">
        <f>ROUND(N2667-SUMIF(Anlagenbewegungsdaten_AV!B:B,A2667,Anlagenbewegungsdaten_AV!D:D),3)</f>
        <v>0</v>
      </c>
    </row>
    <row r="2668" spans="1:15" ht="15" customHeight="1" x14ac:dyDescent="0.25">
      <c r="A2668" s="260" t="s">
        <v>992</v>
      </c>
      <c r="B2668" s="165" t="s">
        <v>2108</v>
      </c>
      <c r="C2668" s="166" t="s">
        <v>4047</v>
      </c>
      <c r="D2668" s="165" t="s">
        <v>2522</v>
      </c>
      <c r="E2668" s="165" t="s">
        <v>2483</v>
      </c>
      <c r="F2668" s="180">
        <v>10.38</v>
      </c>
      <c r="G2668" s="331">
        <f>ROUND(SUMIF(Anlagenbewegungsdaten!B:B,A2668,Anlagenbewegungsdaten!C:C),3)</f>
        <v>0</v>
      </c>
      <c r="H2668" s="332">
        <f>IF(ISBLANK(F2668),ROUND(SUMIF(Anlagenbewegungsdaten!B:B,A2668,Anlagenbewegungsdaten!D:D),2),ROUND(G2668*F2668%,2))</f>
        <v>0</v>
      </c>
      <c r="I2668" s="332">
        <f>ROUND((H2668-SUMIF(Anlagenbewegungsdaten!$B:$B,A2668,Anlagenbewegungsdaten!D:D)),3)</f>
        <v>0</v>
      </c>
      <c r="J2668" s="333" t="s">
        <v>5179</v>
      </c>
      <c r="K2668" s="333" t="s">
        <v>5193</v>
      </c>
      <c r="L2668" s="510">
        <v>8.3000000000000007</v>
      </c>
      <c r="M2668" s="330">
        <f>ROUND(SUMIF(Anlagenbewegungsdaten_AV!B:B,A2668,Anlagenbewegungsdaten_AV!C:C),3)</f>
        <v>0</v>
      </c>
      <c r="N2668" s="328">
        <f>IF(ISBLANK(L2668),ROUND(SUMIF(Anlagenbewegungsdaten_AV!B:B,A2668,Anlagenbewegungsdaten_AV!D:D),2),ROUND(M2668*L2668%,2))</f>
        <v>0</v>
      </c>
      <c r="O2668" s="328">
        <f>ROUND(N2668-SUMIF(Anlagenbewegungsdaten_AV!B:B,A2668,Anlagenbewegungsdaten_AV!D:D),3)</f>
        <v>0</v>
      </c>
    </row>
    <row r="2669" spans="1:15" ht="15" customHeight="1" x14ac:dyDescent="0.25">
      <c r="A2669" s="260" t="s">
        <v>993</v>
      </c>
      <c r="B2669" s="165" t="s">
        <v>2108</v>
      </c>
      <c r="C2669" s="166" t="s">
        <v>4047</v>
      </c>
      <c r="D2669" s="165" t="s">
        <v>2524</v>
      </c>
      <c r="E2669" s="165" t="s">
        <v>2486</v>
      </c>
      <c r="F2669" s="180">
        <v>12.38</v>
      </c>
      <c r="G2669" s="331">
        <f>ROUND(SUMIF(Anlagenbewegungsdaten!B:B,A2669,Anlagenbewegungsdaten!C:C),3)</f>
        <v>0</v>
      </c>
      <c r="H2669" s="332">
        <f>IF(ISBLANK(F2669),ROUND(SUMIF(Anlagenbewegungsdaten!B:B,A2669,Anlagenbewegungsdaten!D:D),2),ROUND(G2669*F2669%,2))</f>
        <v>0</v>
      </c>
      <c r="I2669" s="332">
        <f>ROUND((H2669-SUMIF(Anlagenbewegungsdaten!$B:$B,A2669,Anlagenbewegungsdaten!D:D)),3)</f>
        <v>0</v>
      </c>
      <c r="J2669" s="333" t="s">
        <v>5179</v>
      </c>
      <c r="K2669" s="333" t="s">
        <v>5193</v>
      </c>
      <c r="L2669" s="510">
        <v>9.9</v>
      </c>
      <c r="M2669" s="330">
        <f>ROUND(SUMIF(Anlagenbewegungsdaten_AV!B:B,A2669,Anlagenbewegungsdaten_AV!C:C),3)</f>
        <v>0</v>
      </c>
      <c r="N2669" s="328">
        <f>IF(ISBLANK(L2669),ROUND(SUMIF(Anlagenbewegungsdaten_AV!B:B,A2669,Anlagenbewegungsdaten_AV!D:D),2),ROUND(M2669*L2669%,2))</f>
        <v>0</v>
      </c>
      <c r="O2669" s="328">
        <f>ROUND(N2669-SUMIF(Anlagenbewegungsdaten_AV!B:B,A2669,Anlagenbewegungsdaten_AV!D:D),3)</f>
        <v>0</v>
      </c>
    </row>
    <row r="2670" spans="1:15" ht="15" customHeight="1" x14ac:dyDescent="0.25">
      <c r="A2670" s="261" t="s">
        <v>1213</v>
      </c>
      <c r="B2670" s="171" t="s">
        <v>2108</v>
      </c>
      <c r="C2670" s="171" t="s">
        <v>4047</v>
      </c>
      <c r="D2670" s="172" t="s">
        <v>577</v>
      </c>
      <c r="E2670" s="171" t="s">
        <v>1563</v>
      </c>
      <c r="F2670" s="287">
        <v>13.38</v>
      </c>
      <c r="G2670" s="331">
        <f>ROUND(SUMIF(Anlagenbewegungsdaten!B:B,A2670,Anlagenbewegungsdaten!C:C),3)</f>
        <v>0</v>
      </c>
      <c r="H2670" s="332">
        <f>IF(ISBLANK(F2670),ROUND(SUMIF(Anlagenbewegungsdaten!B:B,A2670,Anlagenbewegungsdaten!D:D),2),ROUND(G2670*F2670%,2))</f>
        <v>0</v>
      </c>
      <c r="I2670" s="332">
        <f>ROUND((H2670-SUMIF(Anlagenbewegungsdaten!$B:$B,A2670,Anlagenbewegungsdaten!D:D)),3)</f>
        <v>0</v>
      </c>
      <c r="J2670" s="333" t="s">
        <v>5179</v>
      </c>
      <c r="K2670" s="333" t="s">
        <v>5193</v>
      </c>
      <c r="L2670" s="510">
        <v>10.7</v>
      </c>
      <c r="M2670" s="330">
        <f>ROUND(SUMIF(Anlagenbewegungsdaten_AV!B:B,A2670,Anlagenbewegungsdaten_AV!C:C),3)</f>
        <v>0</v>
      </c>
      <c r="N2670" s="328">
        <f>IF(ISBLANK(L2670),ROUND(SUMIF(Anlagenbewegungsdaten_AV!B:B,A2670,Anlagenbewegungsdaten_AV!D:D),2),ROUND(M2670*L2670%,2))</f>
        <v>0</v>
      </c>
      <c r="O2670" s="328">
        <f>ROUND(N2670-SUMIF(Anlagenbewegungsdaten_AV!B:B,A2670,Anlagenbewegungsdaten_AV!D:D),3)</f>
        <v>0</v>
      </c>
    </row>
    <row r="2671" spans="1:15" ht="15" customHeight="1" x14ac:dyDescent="0.25">
      <c r="A2671" s="261" t="s">
        <v>3007</v>
      </c>
      <c r="B2671" s="171" t="s">
        <v>2108</v>
      </c>
      <c r="C2671" s="171" t="s">
        <v>4047</v>
      </c>
      <c r="D2671" s="172" t="s">
        <v>2779</v>
      </c>
      <c r="E2671" s="172" t="s">
        <v>2576</v>
      </c>
      <c r="F2671" s="287">
        <v>13.350000000000001</v>
      </c>
      <c r="G2671" s="331">
        <f>ROUND(SUMIF(Anlagenbewegungsdaten!B:B,A2671,Anlagenbewegungsdaten!C:C),3)</f>
        <v>0</v>
      </c>
      <c r="H2671" s="332">
        <f>IF(ISBLANK(F2671),ROUND(SUMIF(Anlagenbewegungsdaten!B:B,A2671,Anlagenbewegungsdaten!D:D),2),ROUND(G2671*F2671%,2))</f>
        <v>0</v>
      </c>
      <c r="I2671" s="332">
        <f>ROUND((H2671-SUMIF(Anlagenbewegungsdaten!$B:$B,A2671,Anlagenbewegungsdaten!D:D)),3)</f>
        <v>0</v>
      </c>
      <c r="J2671" s="333" t="s">
        <v>5179</v>
      </c>
      <c r="K2671" s="333" t="s">
        <v>5193</v>
      </c>
      <c r="L2671" s="510">
        <v>10.68</v>
      </c>
      <c r="M2671" s="330">
        <f>ROUND(SUMIF(Anlagenbewegungsdaten_AV!B:B,A2671,Anlagenbewegungsdaten_AV!C:C),3)</f>
        <v>0</v>
      </c>
      <c r="N2671" s="328">
        <f>IF(ISBLANK(L2671),ROUND(SUMIF(Anlagenbewegungsdaten_AV!B:B,A2671,Anlagenbewegungsdaten_AV!D:D),2),ROUND(M2671*L2671%,2))</f>
        <v>0</v>
      </c>
      <c r="O2671" s="328">
        <f>ROUND(N2671-SUMIF(Anlagenbewegungsdaten_AV!B:B,A2671,Anlagenbewegungsdaten_AV!D:D),3)</f>
        <v>0</v>
      </c>
    </row>
    <row r="2672" spans="1:15" ht="15" customHeight="1" x14ac:dyDescent="0.25">
      <c r="A2672" s="261" t="s">
        <v>3751</v>
      </c>
      <c r="B2672" s="171" t="s">
        <v>2108</v>
      </c>
      <c r="C2672" s="171" t="s">
        <v>4047</v>
      </c>
      <c r="D2672" s="172" t="s">
        <v>3523</v>
      </c>
      <c r="E2672" s="172" t="s">
        <v>3320</v>
      </c>
      <c r="F2672" s="287">
        <v>13.32</v>
      </c>
      <c r="G2672" s="331">
        <f>ROUND(SUMIF(Anlagenbewegungsdaten!B:B,A2672,Anlagenbewegungsdaten!C:C),3)</f>
        <v>0</v>
      </c>
      <c r="H2672" s="332">
        <f>IF(ISBLANK(F2672),ROUND(SUMIF(Anlagenbewegungsdaten!B:B,A2672,Anlagenbewegungsdaten!D:D),2),ROUND(G2672*F2672%,2))</f>
        <v>0</v>
      </c>
      <c r="I2672" s="332">
        <f>ROUND((H2672-SUMIF(Anlagenbewegungsdaten!$B:$B,A2672,Anlagenbewegungsdaten!D:D)),3)</f>
        <v>0</v>
      </c>
      <c r="J2672" s="333" t="s">
        <v>5179</v>
      </c>
      <c r="K2672" s="333" t="s">
        <v>5193</v>
      </c>
      <c r="L2672" s="510">
        <v>10.66</v>
      </c>
      <c r="M2672" s="330">
        <f>ROUND(SUMIF(Anlagenbewegungsdaten_AV!B:B,A2672,Anlagenbewegungsdaten_AV!C:C),3)</f>
        <v>0</v>
      </c>
      <c r="N2672" s="328">
        <f>IF(ISBLANK(L2672),ROUND(SUMIF(Anlagenbewegungsdaten_AV!B:B,A2672,Anlagenbewegungsdaten_AV!D:D),2),ROUND(M2672*L2672%,2))</f>
        <v>0</v>
      </c>
      <c r="O2672" s="328">
        <f>ROUND(N2672-SUMIF(Anlagenbewegungsdaten_AV!B:B,A2672,Anlagenbewegungsdaten_AV!D:D),3)</f>
        <v>0</v>
      </c>
    </row>
    <row r="2673" spans="1:15" ht="15" customHeight="1" x14ac:dyDescent="0.25">
      <c r="A2673" s="273" t="s">
        <v>4527</v>
      </c>
      <c r="B2673" s="192" t="s">
        <v>2108</v>
      </c>
      <c r="C2673" s="192" t="s">
        <v>4047</v>
      </c>
      <c r="D2673" s="191" t="s">
        <v>4297</v>
      </c>
      <c r="E2673" s="191" t="s">
        <v>4093</v>
      </c>
      <c r="F2673" s="288">
        <v>13.290000000000001</v>
      </c>
      <c r="G2673" s="331">
        <f>ROUND(SUMIF(Anlagenbewegungsdaten!B:B,A2673,Anlagenbewegungsdaten!C:C),3)</f>
        <v>0</v>
      </c>
      <c r="H2673" s="332">
        <f>IF(ISBLANK(F2673),ROUND(SUMIF(Anlagenbewegungsdaten!B:B,A2673,Anlagenbewegungsdaten!D:D),2),ROUND(G2673*F2673%,2))</f>
        <v>0</v>
      </c>
      <c r="I2673" s="332">
        <f>ROUND((H2673-SUMIF(Anlagenbewegungsdaten!$B:$B,A2673,Anlagenbewegungsdaten!D:D)),3)</f>
        <v>0</v>
      </c>
      <c r="J2673" s="333" t="s">
        <v>5179</v>
      </c>
      <c r="K2673" s="333" t="s">
        <v>5193</v>
      </c>
      <c r="L2673" s="510">
        <v>10.63</v>
      </c>
      <c r="M2673" s="330">
        <f>ROUND(SUMIF(Anlagenbewegungsdaten_AV!B:B,A2673,Anlagenbewegungsdaten_AV!C:C),3)</f>
        <v>0</v>
      </c>
      <c r="N2673" s="328">
        <f>IF(ISBLANK(L2673),ROUND(SUMIF(Anlagenbewegungsdaten_AV!B:B,A2673,Anlagenbewegungsdaten_AV!D:D),2),ROUND(M2673*L2673%,2))</f>
        <v>0</v>
      </c>
      <c r="O2673" s="328">
        <f>ROUND(N2673-SUMIF(Anlagenbewegungsdaten_AV!B:B,A2673,Anlagenbewegungsdaten_AV!D:D),3)</f>
        <v>0</v>
      </c>
    </row>
    <row r="2674" spans="1:15" ht="15" customHeight="1" x14ac:dyDescent="0.25">
      <c r="A2674" s="260" t="s">
        <v>994</v>
      </c>
      <c r="B2674" s="165" t="s">
        <v>2108</v>
      </c>
      <c r="C2674" s="166" t="s">
        <v>4047</v>
      </c>
      <c r="D2674" s="165" t="s">
        <v>2526</v>
      </c>
      <c r="E2674" s="165" t="s">
        <v>2483</v>
      </c>
      <c r="F2674" s="180">
        <v>14.38</v>
      </c>
      <c r="G2674" s="331">
        <f>ROUND(SUMIF(Anlagenbewegungsdaten!B:B,A2674,Anlagenbewegungsdaten!C:C),3)</f>
        <v>0</v>
      </c>
      <c r="H2674" s="332">
        <f>IF(ISBLANK(F2674),ROUND(SUMIF(Anlagenbewegungsdaten!B:B,A2674,Anlagenbewegungsdaten!D:D),2),ROUND(G2674*F2674%,2))</f>
        <v>0</v>
      </c>
      <c r="I2674" s="332">
        <f>ROUND((H2674-SUMIF(Anlagenbewegungsdaten!$B:$B,A2674,Anlagenbewegungsdaten!D:D)),3)</f>
        <v>0</v>
      </c>
      <c r="J2674" s="333" t="s">
        <v>5179</v>
      </c>
      <c r="K2674" s="333" t="s">
        <v>5193</v>
      </c>
      <c r="L2674" s="510">
        <v>11.5</v>
      </c>
      <c r="M2674" s="330">
        <f>ROUND(SUMIF(Anlagenbewegungsdaten_AV!B:B,A2674,Anlagenbewegungsdaten_AV!C:C),3)</f>
        <v>0</v>
      </c>
      <c r="N2674" s="328">
        <f>IF(ISBLANK(L2674),ROUND(SUMIF(Anlagenbewegungsdaten_AV!B:B,A2674,Anlagenbewegungsdaten_AV!D:D),2),ROUND(M2674*L2674%,2))</f>
        <v>0</v>
      </c>
      <c r="O2674" s="328">
        <f>ROUND(N2674-SUMIF(Anlagenbewegungsdaten_AV!B:B,A2674,Anlagenbewegungsdaten_AV!D:D),3)</f>
        <v>0</v>
      </c>
    </row>
    <row r="2675" spans="1:15" ht="15" customHeight="1" x14ac:dyDescent="0.25">
      <c r="A2675" s="260" t="s">
        <v>995</v>
      </c>
      <c r="B2675" s="165" t="s">
        <v>2108</v>
      </c>
      <c r="C2675" s="166" t="s">
        <v>4047</v>
      </c>
      <c r="D2675" s="165" t="s">
        <v>2528</v>
      </c>
      <c r="E2675" s="165" t="s">
        <v>2486</v>
      </c>
      <c r="F2675" s="180">
        <v>16.380000000000003</v>
      </c>
      <c r="G2675" s="331">
        <f>ROUND(SUMIF(Anlagenbewegungsdaten!B:B,A2675,Anlagenbewegungsdaten!C:C),3)</f>
        <v>0</v>
      </c>
      <c r="H2675" s="332">
        <f>IF(ISBLANK(F2675),ROUND(SUMIF(Anlagenbewegungsdaten!B:B,A2675,Anlagenbewegungsdaten!D:D),2),ROUND(G2675*F2675%,2))</f>
        <v>0</v>
      </c>
      <c r="I2675" s="332">
        <f>ROUND((H2675-SUMIF(Anlagenbewegungsdaten!$B:$B,A2675,Anlagenbewegungsdaten!D:D)),3)</f>
        <v>0</v>
      </c>
      <c r="J2675" s="333" t="s">
        <v>5179</v>
      </c>
      <c r="K2675" s="333" t="s">
        <v>5193</v>
      </c>
      <c r="L2675" s="510">
        <v>13.1</v>
      </c>
      <c r="M2675" s="330">
        <f>ROUND(SUMIF(Anlagenbewegungsdaten_AV!B:B,A2675,Anlagenbewegungsdaten_AV!C:C),3)</f>
        <v>0</v>
      </c>
      <c r="N2675" s="328">
        <f>IF(ISBLANK(L2675),ROUND(SUMIF(Anlagenbewegungsdaten_AV!B:B,A2675,Anlagenbewegungsdaten_AV!D:D),2),ROUND(M2675*L2675%,2))</f>
        <v>0</v>
      </c>
      <c r="O2675" s="328">
        <f>ROUND(N2675-SUMIF(Anlagenbewegungsdaten_AV!B:B,A2675,Anlagenbewegungsdaten_AV!D:D),3)</f>
        <v>0</v>
      </c>
    </row>
    <row r="2676" spans="1:15" ht="15" customHeight="1" x14ac:dyDescent="0.25">
      <c r="A2676" s="261" t="s">
        <v>1214</v>
      </c>
      <c r="B2676" s="171" t="s">
        <v>2108</v>
      </c>
      <c r="C2676" s="171" t="s">
        <v>4047</v>
      </c>
      <c r="D2676" s="172" t="s">
        <v>579</v>
      </c>
      <c r="E2676" s="171" t="s">
        <v>1563</v>
      </c>
      <c r="F2676" s="287">
        <v>17.380000000000003</v>
      </c>
      <c r="G2676" s="331">
        <f>ROUND(SUMIF(Anlagenbewegungsdaten!B:B,A2676,Anlagenbewegungsdaten!C:C),3)</f>
        <v>0</v>
      </c>
      <c r="H2676" s="332">
        <f>IF(ISBLANK(F2676),ROUND(SUMIF(Anlagenbewegungsdaten!B:B,A2676,Anlagenbewegungsdaten!D:D),2),ROUND(G2676*F2676%,2))</f>
        <v>0</v>
      </c>
      <c r="I2676" s="332">
        <f>ROUND((H2676-SUMIF(Anlagenbewegungsdaten!$B:$B,A2676,Anlagenbewegungsdaten!D:D)),3)</f>
        <v>0</v>
      </c>
      <c r="J2676" s="333" t="s">
        <v>5179</v>
      </c>
      <c r="K2676" s="333" t="s">
        <v>5193</v>
      </c>
      <c r="L2676" s="510">
        <v>13.9</v>
      </c>
      <c r="M2676" s="330">
        <f>ROUND(SUMIF(Anlagenbewegungsdaten_AV!B:B,A2676,Anlagenbewegungsdaten_AV!C:C),3)</f>
        <v>0</v>
      </c>
      <c r="N2676" s="328">
        <f>IF(ISBLANK(L2676),ROUND(SUMIF(Anlagenbewegungsdaten_AV!B:B,A2676,Anlagenbewegungsdaten_AV!D:D),2),ROUND(M2676*L2676%,2))</f>
        <v>0</v>
      </c>
      <c r="O2676" s="328">
        <f>ROUND(N2676-SUMIF(Anlagenbewegungsdaten_AV!B:B,A2676,Anlagenbewegungsdaten_AV!D:D),3)</f>
        <v>0</v>
      </c>
    </row>
    <row r="2677" spans="1:15" ht="15" customHeight="1" x14ac:dyDescent="0.25">
      <c r="A2677" s="261" t="s">
        <v>3008</v>
      </c>
      <c r="B2677" s="171" t="s">
        <v>2108</v>
      </c>
      <c r="C2677" s="171" t="s">
        <v>4047</v>
      </c>
      <c r="D2677" s="172" t="s">
        <v>2781</v>
      </c>
      <c r="E2677" s="172" t="s">
        <v>2576</v>
      </c>
      <c r="F2677" s="287">
        <v>17.350000000000001</v>
      </c>
      <c r="G2677" s="331">
        <f>ROUND(SUMIF(Anlagenbewegungsdaten!B:B,A2677,Anlagenbewegungsdaten!C:C),3)</f>
        <v>0</v>
      </c>
      <c r="H2677" s="332">
        <f>IF(ISBLANK(F2677),ROUND(SUMIF(Anlagenbewegungsdaten!B:B,A2677,Anlagenbewegungsdaten!D:D),2),ROUND(G2677*F2677%,2))</f>
        <v>0</v>
      </c>
      <c r="I2677" s="332">
        <f>ROUND((H2677-SUMIF(Anlagenbewegungsdaten!$B:$B,A2677,Anlagenbewegungsdaten!D:D)),3)</f>
        <v>0</v>
      </c>
      <c r="J2677" s="333" t="s">
        <v>5179</v>
      </c>
      <c r="K2677" s="333" t="s">
        <v>5193</v>
      </c>
      <c r="L2677" s="510">
        <v>13.88</v>
      </c>
      <c r="M2677" s="330">
        <f>ROUND(SUMIF(Anlagenbewegungsdaten_AV!B:B,A2677,Anlagenbewegungsdaten_AV!C:C),3)</f>
        <v>0</v>
      </c>
      <c r="N2677" s="328">
        <f>IF(ISBLANK(L2677),ROUND(SUMIF(Anlagenbewegungsdaten_AV!B:B,A2677,Anlagenbewegungsdaten_AV!D:D),2),ROUND(M2677*L2677%,2))</f>
        <v>0</v>
      </c>
      <c r="O2677" s="328">
        <f>ROUND(N2677-SUMIF(Anlagenbewegungsdaten_AV!B:B,A2677,Anlagenbewegungsdaten_AV!D:D),3)</f>
        <v>0</v>
      </c>
    </row>
    <row r="2678" spans="1:15" ht="15" customHeight="1" x14ac:dyDescent="0.25">
      <c r="A2678" s="261" t="s">
        <v>3752</v>
      </c>
      <c r="B2678" s="171" t="s">
        <v>2108</v>
      </c>
      <c r="C2678" s="171" t="s">
        <v>4047</v>
      </c>
      <c r="D2678" s="172" t="s">
        <v>3525</v>
      </c>
      <c r="E2678" s="172" t="s">
        <v>3320</v>
      </c>
      <c r="F2678" s="287">
        <v>17.32</v>
      </c>
      <c r="G2678" s="331">
        <f>ROUND(SUMIF(Anlagenbewegungsdaten!B:B,A2678,Anlagenbewegungsdaten!C:C),3)</f>
        <v>0</v>
      </c>
      <c r="H2678" s="332">
        <f>IF(ISBLANK(F2678),ROUND(SUMIF(Anlagenbewegungsdaten!B:B,A2678,Anlagenbewegungsdaten!D:D),2),ROUND(G2678*F2678%,2))</f>
        <v>0</v>
      </c>
      <c r="I2678" s="332">
        <f>ROUND((H2678-SUMIF(Anlagenbewegungsdaten!$B:$B,A2678,Anlagenbewegungsdaten!D:D)),3)</f>
        <v>0</v>
      </c>
      <c r="J2678" s="333" t="s">
        <v>5179</v>
      </c>
      <c r="K2678" s="333" t="s">
        <v>5193</v>
      </c>
      <c r="L2678" s="510">
        <v>13.86</v>
      </c>
      <c r="M2678" s="330">
        <f>ROUND(SUMIF(Anlagenbewegungsdaten_AV!B:B,A2678,Anlagenbewegungsdaten_AV!C:C),3)</f>
        <v>0</v>
      </c>
      <c r="N2678" s="328">
        <f>IF(ISBLANK(L2678),ROUND(SUMIF(Anlagenbewegungsdaten_AV!B:B,A2678,Anlagenbewegungsdaten_AV!D:D),2),ROUND(M2678*L2678%,2))</f>
        <v>0</v>
      </c>
      <c r="O2678" s="328">
        <f>ROUND(N2678-SUMIF(Anlagenbewegungsdaten_AV!B:B,A2678,Anlagenbewegungsdaten_AV!D:D),3)</f>
        <v>0</v>
      </c>
    </row>
    <row r="2679" spans="1:15" ht="15" customHeight="1" x14ac:dyDescent="0.25">
      <c r="A2679" s="273" t="s">
        <v>4528</v>
      </c>
      <c r="B2679" s="192" t="s">
        <v>2108</v>
      </c>
      <c r="C2679" s="192" t="s">
        <v>4047</v>
      </c>
      <c r="D2679" s="191" t="s">
        <v>4299</v>
      </c>
      <c r="E2679" s="191" t="s">
        <v>4093</v>
      </c>
      <c r="F2679" s="288">
        <v>17.29</v>
      </c>
      <c r="G2679" s="331">
        <f>ROUND(SUMIF(Anlagenbewegungsdaten!B:B,A2679,Anlagenbewegungsdaten!C:C),3)</f>
        <v>0</v>
      </c>
      <c r="H2679" s="332">
        <f>IF(ISBLANK(F2679),ROUND(SUMIF(Anlagenbewegungsdaten!B:B,A2679,Anlagenbewegungsdaten!D:D),2),ROUND(G2679*F2679%,2))</f>
        <v>0</v>
      </c>
      <c r="I2679" s="332">
        <f>ROUND((H2679-SUMIF(Anlagenbewegungsdaten!$B:$B,A2679,Anlagenbewegungsdaten!D:D)),3)</f>
        <v>0</v>
      </c>
      <c r="J2679" s="333" t="s">
        <v>5179</v>
      </c>
      <c r="K2679" s="333" t="s">
        <v>5193</v>
      </c>
      <c r="L2679" s="510">
        <v>13.83</v>
      </c>
      <c r="M2679" s="330">
        <f>ROUND(SUMIF(Anlagenbewegungsdaten_AV!B:B,A2679,Anlagenbewegungsdaten_AV!C:C),3)</f>
        <v>0</v>
      </c>
      <c r="N2679" s="328">
        <f>IF(ISBLANK(L2679),ROUND(SUMIF(Anlagenbewegungsdaten_AV!B:B,A2679,Anlagenbewegungsdaten_AV!D:D),2),ROUND(M2679*L2679%,2))</f>
        <v>0</v>
      </c>
      <c r="O2679" s="328">
        <f>ROUND(N2679-SUMIF(Anlagenbewegungsdaten_AV!B:B,A2679,Anlagenbewegungsdaten_AV!D:D),3)</f>
        <v>0</v>
      </c>
    </row>
    <row r="2680" spans="1:15" ht="15" customHeight="1" x14ac:dyDescent="0.25">
      <c r="A2680" s="260" t="s">
        <v>996</v>
      </c>
      <c r="B2680" s="165" t="s">
        <v>2108</v>
      </c>
      <c r="C2680" s="166" t="s">
        <v>4047</v>
      </c>
      <c r="D2680" s="165" t="s">
        <v>2530</v>
      </c>
      <c r="E2680" s="165" t="s">
        <v>2483</v>
      </c>
      <c r="F2680" s="180">
        <v>12.88</v>
      </c>
      <c r="G2680" s="331">
        <f>ROUND(SUMIF(Anlagenbewegungsdaten!B:B,A2680,Anlagenbewegungsdaten!C:C),3)</f>
        <v>0</v>
      </c>
      <c r="H2680" s="332">
        <f>IF(ISBLANK(F2680),ROUND(SUMIF(Anlagenbewegungsdaten!B:B,A2680,Anlagenbewegungsdaten!D:D),2),ROUND(G2680*F2680%,2))</f>
        <v>0</v>
      </c>
      <c r="I2680" s="332">
        <f>ROUND((H2680-SUMIF(Anlagenbewegungsdaten!$B:$B,A2680,Anlagenbewegungsdaten!D:D)),3)</f>
        <v>0</v>
      </c>
      <c r="J2680" s="333" t="s">
        <v>5179</v>
      </c>
      <c r="K2680" s="333" t="s">
        <v>5193</v>
      </c>
      <c r="L2680" s="510">
        <v>10.3</v>
      </c>
      <c r="M2680" s="330">
        <f>ROUND(SUMIF(Anlagenbewegungsdaten_AV!B:B,A2680,Anlagenbewegungsdaten_AV!C:C),3)</f>
        <v>0</v>
      </c>
      <c r="N2680" s="328">
        <f>IF(ISBLANK(L2680),ROUND(SUMIF(Anlagenbewegungsdaten_AV!B:B,A2680,Anlagenbewegungsdaten_AV!D:D),2),ROUND(M2680*L2680%,2))</f>
        <v>0</v>
      </c>
      <c r="O2680" s="328">
        <f>ROUND(N2680-SUMIF(Anlagenbewegungsdaten_AV!B:B,A2680,Anlagenbewegungsdaten_AV!D:D),3)</f>
        <v>0</v>
      </c>
    </row>
    <row r="2681" spans="1:15" ht="15" customHeight="1" x14ac:dyDescent="0.25">
      <c r="A2681" s="260" t="s">
        <v>997</v>
      </c>
      <c r="B2681" s="165" t="s">
        <v>2108</v>
      </c>
      <c r="C2681" s="166" t="s">
        <v>4047</v>
      </c>
      <c r="D2681" s="165" t="s">
        <v>2532</v>
      </c>
      <c r="E2681" s="165" t="s">
        <v>2486</v>
      </c>
      <c r="F2681" s="180">
        <v>14.88</v>
      </c>
      <c r="G2681" s="331">
        <f>ROUND(SUMIF(Anlagenbewegungsdaten!B:B,A2681,Anlagenbewegungsdaten!C:C),3)</f>
        <v>0</v>
      </c>
      <c r="H2681" s="332">
        <f>IF(ISBLANK(F2681),ROUND(SUMIF(Anlagenbewegungsdaten!B:B,A2681,Anlagenbewegungsdaten!D:D),2),ROUND(G2681*F2681%,2))</f>
        <v>0</v>
      </c>
      <c r="I2681" s="332">
        <f>ROUND((H2681-SUMIF(Anlagenbewegungsdaten!$B:$B,A2681,Anlagenbewegungsdaten!D:D)),3)</f>
        <v>0</v>
      </c>
      <c r="J2681" s="333" t="s">
        <v>5179</v>
      </c>
      <c r="K2681" s="333" t="s">
        <v>5193</v>
      </c>
      <c r="L2681" s="510">
        <v>11.9</v>
      </c>
      <c r="M2681" s="330">
        <f>ROUND(SUMIF(Anlagenbewegungsdaten_AV!B:B,A2681,Anlagenbewegungsdaten_AV!C:C),3)</f>
        <v>0</v>
      </c>
      <c r="N2681" s="328">
        <f>IF(ISBLANK(L2681),ROUND(SUMIF(Anlagenbewegungsdaten_AV!B:B,A2681,Anlagenbewegungsdaten_AV!D:D),2),ROUND(M2681*L2681%,2))</f>
        <v>0</v>
      </c>
      <c r="O2681" s="328">
        <f>ROUND(N2681-SUMIF(Anlagenbewegungsdaten_AV!B:B,A2681,Anlagenbewegungsdaten_AV!D:D),3)</f>
        <v>0</v>
      </c>
    </row>
    <row r="2682" spans="1:15" ht="15" customHeight="1" x14ac:dyDescent="0.25">
      <c r="A2682" s="261" t="s">
        <v>1215</v>
      </c>
      <c r="B2682" s="171" t="s">
        <v>2108</v>
      </c>
      <c r="C2682" s="171" t="s">
        <v>4047</v>
      </c>
      <c r="D2682" s="172" t="s">
        <v>581</v>
      </c>
      <c r="E2682" s="171" t="s">
        <v>1563</v>
      </c>
      <c r="F2682" s="287">
        <v>15.88</v>
      </c>
      <c r="G2682" s="331">
        <f>ROUND(SUMIF(Anlagenbewegungsdaten!B:B,A2682,Anlagenbewegungsdaten!C:C),3)</f>
        <v>0</v>
      </c>
      <c r="H2682" s="332">
        <f>IF(ISBLANK(F2682),ROUND(SUMIF(Anlagenbewegungsdaten!B:B,A2682,Anlagenbewegungsdaten!D:D),2),ROUND(G2682*F2682%,2))</f>
        <v>0</v>
      </c>
      <c r="I2682" s="332">
        <f>ROUND((H2682-SUMIF(Anlagenbewegungsdaten!$B:$B,A2682,Anlagenbewegungsdaten!D:D)),3)</f>
        <v>0</v>
      </c>
      <c r="J2682" s="333" t="s">
        <v>5179</v>
      </c>
      <c r="K2682" s="333" t="s">
        <v>5193</v>
      </c>
      <c r="L2682" s="510">
        <v>12.7</v>
      </c>
      <c r="M2682" s="330">
        <f>ROUND(SUMIF(Anlagenbewegungsdaten_AV!B:B,A2682,Anlagenbewegungsdaten_AV!C:C),3)</f>
        <v>0</v>
      </c>
      <c r="N2682" s="328">
        <f>IF(ISBLANK(L2682),ROUND(SUMIF(Anlagenbewegungsdaten_AV!B:B,A2682,Anlagenbewegungsdaten_AV!D:D),2),ROUND(M2682*L2682%,2))</f>
        <v>0</v>
      </c>
      <c r="O2682" s="328">
        <f>ROUND(N2682-SUMIF(Anlagenbewegungsdaten_AV!B:B,A2682,Anlagenbewegungsdaten_AV!D:D),3)</f>
        <v>0</v>
      </c>
    </row>
    <row r="2683" spans="1:15" ht="15" customHeight="1" x14ac:dyDescent="0.25">
      <c r="A2683" s="261" t="s">
        <v>3009</v>
      </c>
      <c r="B2683" s="171" t="s">
        <v>2108</v>
      </c>
      <c r="C2683" s="171" t="s">
        <v>4047</v>
      </c>
      <c r="D2683" s="172" t="s">
        <v>2783</v>
      </c>
      <c r="E2683" s="172" t="s">
        <v>2576</v>
      </c>
      <c r="F2683" s="287">
        <v>15.850000000000001</v>
      </c>
      <c r="G2683" s="331">
        <f>ROUND(SUMIF(Anlagenbewegungsdaten!B:B,A2683,Anlagenbewegungsdaten!C:C),3)</f>
        <v>0</v>
      </c>
      <c r="H2683" s="332">
        <f>IF(ISBLANK(F2683),ROUND(SUMIF(Anlagenbewegungsdaten!B:B,A2683,Anlagenbewegungsdaten!D:D),2),ROUND(G2683*F2683%,2))</f>
        <v>0</v>
      </c>
      <c r="I2683" s="332">
        <f>ROUND((H2683-SUMIF(Anlagenbewegungsdaten!$B:$B,A2683,Anlagenbewegungsdaten!D:D)),3)</f>
        <v>0</v>
      </c>
      <c r="J2683" s="333" t="s">
        <v>5179</v>
      </c>
      <c r="K2683" s="333" t="s">
        <v>5193</v>
      </c>
      <c r="L2683" s="510">
        <v>12.68</v>
      </c>
      <c r="M2683" s="330">
        <f>ROUND(SUMIF(Anlagenbewegungsdaten_AV!B:B,A2683,Anlagenbewegungsdaten_AV!C:C),3)</f>
        <v>0</v>
      </c>
      <c r="N2683" s="328">
        <f>IF(ISBLANK(L2683),ROUND(SUMIF(Anlagenbewegungsdaten_AV!B:B,A2683,Anlagenbewegungsdaten_AV!D:D),2),ROUND(M2683*L2683%,2))</f>
        <v>0</v>
      </c>
      <c r="O2683" s="328">
        <f>ROUND(N2683-SUMIF(Anlagenbewegungsdaten_AV!B:B,A2683,Anlagenbewegungsdaten_AV!D:D),3)</f>
        <v>0</v>
      </c>
    </row>
    <row r="2684" spans="1:15" ht="15" customHeight="1" x14ac:dyDescent="0.25">
      <c r="A2684" s="261" t="s">
        <v>3753</v>
      </c>
      <c r="B2684" s="171" t="s">
        <v>2108</v>
      </c>
      <c r="C2684" s="171" t="s">
        <v>4047</v>
      </c>
      <c r="D2684" s="172" t="s">
        <v>3527</v>
      </c>
      <c r="E2684" s="172" t="s">
        <v>3320</v>
      </c>
      <c r="F2684" s="287">
        <v>15.82</v>
      </c>
      <c r="G2684" s="331">
        <f>ROUND(SUMIF(Anlagenbewegungsdaten!B:B,A2684,Anlagenbewegungsdaten!C:C),3)</f>
        <v>0</v>
      </c>
      <c r="H2684" s="332">
        <f>IF(ISBLANK(F2684),ROUND(SUMIF(Anlagenbewegungsdaten!B:B,A2684,Anlagenbewegungsdaten!D:D),2),ROUND(G2684*F2684%,2))</f>
        <v>0</v>
      </c>
      <c r="I2684" s="332">
        <f>ROUND((H2684-SUMIF(Anlagenbewegungsdaten!$B:$B,A2684,Anlagenbewegungsdaten!D:D)),3)</f>
        <v>0</v>
      </c>
      <c r="J2684" s="333" t="s">
        <v>5179</v>
      </c>
      <c r="K2684" s="333" t="s">
        <v>5193</v>
      </c>
      <c r="L2684" s="510">
        <v>12.66</v>
      </c>
      <c r="M2684" s="330">
        <f>ROUND(SUMIF(Anlagenbewegungsdaten_AV!B:B,A2684,Anlagenbewegungsdaten_AV!C:C),3)</f>
        <v>0</v>
      </c>
      <c r="N2684" s="328">
        <f>IF(ISBLANK(L2684),ROUND(SUMIF(Anlagenbewegungsdaten_AV!B:B,A2684,Anlagenbewegungsdaten_AV!D:D),2),ROUND(M2684*L2684%,2))</f>
        <v>0</v>
      </c>
      <c r="O2684" s="328">
        <f>ROUND(N2684-SUMIF(Anlagenbewegungsdaten_AV!B:B,A2684,Anlagenbewegungsdaten_AV!D:D),3)</f>
        <v>0</v>
      </c>
    </row>
    <row r="2685" spans="1:15" ht="15" customHeight="1" x14ac:dyDescent="0.25">
      <c r="A2685" s="273" t="s">
        <v>4529</v>
      </c>
      <c r="B2685" s="192" t="s">
        <v>2108</v>
      </c>
      <c r="C2685" s="192" t="s">
        <v>4047</v>
      </c>
      <c r="D2685" s="191" t="s">
        <v>4301</v>
      </c>
      <c r="E2685" s="191" t="s">
        <v>4093</v>
      </c>
      <c r="F2685" s="288">
        <v>15.790000000000001</v>
      </c>
      <c r="G2685" s="331">
        <f>ROUND(SUMIF(Anlagenbewegungsdaten!B:B,A2685,Anlagenbewegungsdaten!C:C),3)</f>
        <v>0</v>
      </c>
      <c r="H2685" s="332">
        <f>IF(ISBLANK(F2685),ROUND(SUMIF(Anlagenbewegungsdaten!B:B,A2685,Anlagenbewegungsdaten!D:D),2),ROUND(G2685*F2685%,2))</f>
        <v>0</v>
      </c>
      <c r="I2685" s="332">
        <f>ROUND((H2685-SUMIF(Anlagenbewegungsdaten!$B:$B,A2685,Anlagenbewegungsdaten!D:D)),3)</f>
        <v>0</v>
      </c>
      <c r="J2685" s="333" t="s">
        <v>5179</v>
      </c>
      <c r="K2685" s="333" t="s">
        <v>5193</v>
      </c>
      <c r="L2685" s="510">
        <v>12.63</v>
      </c>
      <c r="M2685" s="330">
        <f>ROUND(SUMIF(Anlagenbewegungsdaten_AV!B:B,A2685,Anlagenbewegungsdaten_AV!C:C),3)</f>
        <v>0</v>
      </c>
      <c r="N2685" s="328">
        <f>IF(ISBLANK(L2685),ROUND(SUMIF(Anlagenbewegungsdaten_AV!B:B,A2685,Anlagenbewegungsdaten_AV!D:D),2),ROUND(M2685*L2685%,2))</f>
        <v>0</v>
      </c>
      <c r="O2685" s="328">
        <f>ROUND(N2685-SUMIF(Anlagenbewegungsdaten_AV!B:B,A2685,Anlagenbewegungsdaten_AV!D:D),3)</f>
        <v>0</v>
      </c>
    </row>
    <row r="2686" spans="1:15" ht="15" customHeight="1" x14ac:dyDescent="0.25">
      <c r="A2686" s="260" t="s">
        <v>998</v>
      </c>
      <c r="B2686" s="165" t="s">
        <v>2108</v>
      </c>
      <c r="C2686" s="166" t="s">
        <v>4047</v>
      </c>
      <c r="D2686" s="165" t="s">
        <v>2534</v>
      </c>
      <c r="E2686" s="165" t="s">
        <v>2483</v>
      </c>
      <c r="F2686" s="180">
        <v>7.91</v>
      </c>
      <c r="G2686" s="331">
        <f>ROUND(SUMIF(Anlagenbewegungsdaten!B:B,A2686,Anlagenbewegungsdaten!C:C),3)</f>
        <v>0</v>
      </c>
      <c r="H2686" s="332">
        <f>IF(ISBLANK(F2686),ROUND(SUMIF(Anlagenbewegungsdaten!B:B,A2686,Anlagenbewegungsdaten!D:D),2),ROUND(G2686*F2686%,2))</f>
        <v>0</v>
      </c>
      <c r="I2686" s="332">
        <f>ROUND((H2686-SUMIF(Anlagenbewegungsdaten!$B:$B,A2686,Anlagenbewegungsdaten!D:D)),3)</f>
        <v>0</v>
      </c>
      <c r="J2686" s="333" t="s">
        <v>5179</v>
      </c>
      <c r="K2686" s="333" t="s">
        <v>5193</v>
      </c>
      <c r="L2686" s="510">
        <v>6.33</v>
      </c>
      <c r="M2686" s="330">
        <f>ROUND(SUMIF(Anlagenbewegungsdaten_AV!B:B,A2686,Anlagenbewegungsdaten_AV!C:C),3)</f>
        <v>0</v>
      </c>
      <c r="N2686" s="328">
        <f>IF(ISBLANK(L2686),ROUND(SUMIF(Anlagenbewegungsdaten_AV!B:B,A2686,Anlagenbewegungsdaten_AV!D:D),2),ROUND(M2686*L2686%,2))</f>
        <v>0</v>
      </c>
      <c r="O2686" s="328">
        <f>ROUND(N2686-SUMIF(Anlagenbewegungsdaten_AV!B:B,A2686,Anlagenbewegungsdaten_AV!D:D),3)</f>
        <v>0</v>
      </c>
    </row>
    <row r="2687" spans="1:15" ht="15" customHeight="1" x14ac:dyDescent="0.25">
      <c r="A2687" s="260" t="s">
        <v>999</v>
      </c>
      <c r="B2687" s="165" t="s">
        <v>2108</v>
      </c>
      <c r="C2687" s="166" t="s">
        <v>4047</v>
      </c>
      <c r="D2687" s="165" t="s">
        <v>2536</v>
      </c>
      <c r="E2687" s="165" t="s">
        <v>2486</v>
      </c>
      <c r="F2687" s="180">
        <v>9.91</v>
      </c>
      <c r="G2687" s="331">
        <f>ROUND(SUMIF(Anlagenbewegungsdaten!B:B,A2687,Anlagenbewegungsdaten!C:C),3)</f>
        <v>0</v>
      </c>
      <c r="H2687" s="332">
        <f>IF(ISBLANK(F2687),ROUND(SUMIF(Anlagenbewegungsdaten!B:B,A2687,Anlagenbewegungsdaten!D:D),2),ROUND(G2687*F2687%,2))</f>
        <v>0</v>
      </c>
      <c r="I2687" s="332">
        <f>ROUND((H2687-SUMIF(Anlagenbewegungsdaten!$B:$B,A2687,Anlagenbewegungsdaten!D:D)),3)</f>
        <v>0</v>
      </c>
      <c r="J2687" s="333" t="s">
        <v>5179</v>
      </c>
      <c r="K2687" s="333" t="s">
        <v>5193</v>
      </c>
      <c r="L2687" s="510">
        <v>7.93</v>
      </c>
      <c r="M2687" s="330">
        <f>ROUND(SUMIF(Anlagenbewegungsdaten_AV!B:B,A2687,Anlagenbewegungsdaten_AV!C:C),3)</f>
        <v>0</v>
      </c>
      <c r="N2687" s="328">
        <f>IF(ISBLANK(L2687),ROUND(SUMIF(Anlagenbewegungsdaten_AV!B:B,A2687,Anlagenbewegungsdaten_AV!D:D),2),ROUND(M2687*L2687%,2))</f>
        <v>0</v>
      </c>
      <c r="O2687" s="328">
        <f>ROUND(N2687-SUMIF(Anlagenbewegungsdaten_AV!B:B,A2687,Anlagenbewegungsdaten_AV!D:D),3)</f>
        <v>0</v>
      </c>
    </row>
    <row r="2688" spans="1:15" ht="15" customHeight="1" x14ac:dyDescent="0.25">
      <c r="A2688" s="261" t="s">
        <v>1216</v>
      </c>
      <c r="B2688" s="171" t="s">
        <v>2108</v>
      </c>
      <c r="C2688" s="171" t="s">
        <v>4047</v>
      </c>
      <c r="D2688" s="172" t="s">
        <v>1666</v>
      </c>
      <c r="E2688" s="171" t="s">
        <v>1563</v>
      </c>
      <c r="F2688" s="287">
        <v>10.91</v>
      </c>
      <c r="G2688" s="331">
        <f>ROUND(SUMIF(Anlagenbewegungsdaten!B:B,A2688,Anlagenbewegungsdaten!C:C),3)</f>
        <v>0</v>
      </c>
      <c r="H2688" s="332">
        <f>IF(ISBLANK(F2688),ROUND(SUMIF(Anlagenbewegungsdaten!B:B,A2688,Anlagenbewegungsdaten!D:D),2),ROUND(G2688*F2688%,2))</f>
        <v>0</v>
      </c>
      <c r="I2688" s="332">
        <f>ROUND((H2688-SUMIF(Anlagenbewegungsdaten!$B:$B,A2688,Anlagenbewegungsdaten!D:D)),3)</f>
        <v>0</v>
      </c>
      <c r="J2688" s="333" t="s">
        <v>5179</v>
      </c>
      <c r="K2688" s="333" t="s">
        <v>5193</v>
      </c>
      <c r="L2688" s="510">
        <v>8.73</v>
      </c>
      <c r="M2688" s="330">
        <f>ROUND(SUMIF(Anlagenbewegungsdaten_AV!B:B,A2688,Anlagenbewegungsdaten_AV!C:C),3)</f>
        <v>0</v>
      </c>
      <c r="N2688" s="328">
        <f>IF(ISBLANK(L2688),ROUND(SUMIF(Anlagenbewegungsdaten_AV!B:B,A2688,Anlagenbewegungsdaten_AV!D:D),2),ROUND(M2688*L2688%,2))</f>
        <v>0</v>
      </c>
      <c r="O2688" s="328">
        <f>ROUND(N2688-SUMIF(Anlagenbewegungsdaten_AV!B:B,A2688,Anlagenbewegungsdaten_AV!D:D),3)</f>
        <v>0</v>
      </c>
    </row>
    <row r="2689" spans="1:15" ht="15" customHeight="1" x14ac:dyDescent="0.25">
      <c r="A2689" s="261" t="s">
        <v>3010</v>
      </c>
      <c r="B2689" s="171" t="s">
        <v>2108</v>
      </c>
      <c r="C2689" s="171" t="s">
        <v>4047</v>
      </c>
      <c r="D2689" s="172" t="s">
        <v>2630</v>
      </c>
      <c r="E2689" s="172" t="s">
        <v>2576</v>
      </c>
      <c r="F2689" s="287">
        <v>10.88</v>
      </c>
      <c r="G2689" s="331">
        <f>ROUND(SUMIF(Anlagenbewegungsdaten!B:B,A2689,Anlagenbewegungsdaten!C:C),3)</f>
        <v>0</v>
      </c>
      <c r="H2689" s="332">
        <f>IF(ISBLANK(F2689),ROUND(SUMIF(Anlagenbewegungsdaten!B:B,A2689,Anlagenbewegungsdaten!D:D),2),ROUND(G2689*F2689%,2))</f>
        <v>0</v>
      </c>
      <c r="I2689" s="332">
        <f>ROUND((H2689-SUMIF(Anlagenbewegungsdaten!$B:$B,A2689,Anlagenbewegungsdaten!D:D)),3)</f>
        <v>0</v>
      </c>
      <c r="J2689" s="333" t="s">
        <v>5179</v>
      </c>
      <c r="K2689" s="333" t="s">
        <v>5193</v>
      </c>
      <c r="L2689" s="510">
        <v>8.6999999999999993</v>
      </c>
      <c r="M2689" s="330">
        <f>ROUND(SUMIF(Anlagenbewegungsdaten_AV!B:B,A2689,Anlagenbewegungsdaten_AV!C:C),3)</f>
        <v>0</v>
      </c>
      <c r="N2689" s="328">
        <f>IF(ISBLANK(L2689),ROUND(SUMIF(Anlagenbewegungsdaten_AV!B:B,A2689,Anlagenbewegungsdaten_AV!D:D),2),ROUND(M2689*L2689%,2))</f>
        <v>0</v>
      </c>
      <c r="O2689" s="328">
        <f>ROUND(N2689-SUMIF(Anlagenbewegungsdaten_AV!B:B,A2689,Anlagenbewegungsdaten_AV!D:D),3)</f>
        <v>0</v>
      </c>
    </row>
    <row r="2690" spans="1:15" ht="15" customHeight="1" x14ac:dyDescent="0.25">
      <c r="A2690" s="261" t="s">
        <v>3754</v>
      </c>
      <c r="B2690" s="171" t="s">
        <v>2108</v>
      </c>
      <c r="C2690" s="171" t="s">
        <v>4047</v>
      </c>
      <c r="D2690" s="172" t="s">
        <v>3374</v>
      </c>
      <c r="E2690" s="172" t="s">
        <v>3320</v>
      </c>
      <c r="F2690" s="287">
        <v>10.85</v>
      </c>
      <c r="G2690" s="331">
        <f>ROUND(SUMIF(Anlagenbewegungsdaten!B:B,A2690,Anlagenbewegungsdaten!C:C),3)</f>
        <v>0</v>
      </c>
      <c r="H2690" s="332">
        <f>IF(ISBLANK(F2690),ROUND(SUMIF(Anlagenbewegungsdaten!B:B,A2690,Anlagenbewegungsdaten!D:D),2),ROUND(G2690*F2690%,2))</f>
        <v>0</v>
      </c>
      <c r="I2690" s="332">
        <f>ROUND((H2690-SUMIF(Anlagenbewegungsdaten!$B:$B,A2690,Anlagenbewegungsdaten!D:D)),3)</f>
        <v>0</v>
      </c>
      <c r="J2690" s="333" t="s">
        <v>5179</v>
      </c>
      <c r="K2690" s="333" t="s">
        <v>5193</v>
      </c>
      <c r="L2690" s="510">
        <v>8.68</v>
      </c>
      <c r="M2690" s="330">
        <f>ROUND(SUMIF(Anlagenbewegungsdaten_AV!B:B,A2690,Anlagenbewegungsdaten_AV!C:C),3)</f>
        <v>0</v>
      </c>
      <c r="N2690" s="328">
        <f>IF(ISBLANK(L2690),ROUND(SUMIF(Anlagenbewegungsdaten_AV!B:B,A2690,Anlagenbewegungsdaten_AV!D:D),2),ROUND(M2690*L2690%,2))</f>
        <v>0</v>
      </c>
      <c r="O2690" s="328">
        <f>ROUND(N2690-SUMIF(Anlagenbewegungsdaten_AV!B:B,A2690,Anlagenbewegungsdaten_AV!D:D),3)</f>
        <v>0</v>
      </c>
    </row>
    <row r="2691" spans="1:15" ht="15" customHeight="1" x14ac:dyDescent="0.25">
      <c r="A2691" s="273" t="s">
        <v>4530</v>
      </c>
      <c r="B2691" s="192" t="s">
        <v>2108</v>
      </c>
      <c r="C2691" s="192" t="s">
        <v>4047</v>
      </c>
      <c r="D2691" s="191" t="s">
        <v>4147</v>
      </c>
      <c r="E2691" s="191" t="s">
        <v>4093</v>
      </c>
      <c r="F2691" s="288">
        <v>10.82</v>
      </c>
      <c r="G2691" s="331">
        <f>ROUND(SUMIF(Anlagenbewegungsdaten!B:B,A2691,Anlagenbewegungsdaten!C:C),3)</f>
        <v>0</v>
      </c>
      <c r="H2691" s="332">
        <f>IF(ISBLANK(F2691),ROUND(SUMIF(Anlagenbewegungsdaten!B:B,A2691,Anlagenbewegungsdaten!D:D),2),ROUND(G2691*F2691%,2))</f>
        <v>0</v>
      </c>
      <c r="I2691" s="332">
        <f>ROUND((H2691-SUMIF(Anlagenbewegungsdaten!$B:$B,A2691,Anlagenbewegungsdaten!D:D)),3)</f>
        <v>0</v>
      </c>
      <c r="J2691" s="333" t="s">
        <v>5179</v>
      </c>
      <c r="K2691" s="333" t="s">
        <v>5193</v>
      </c>
      <c r="L2691" s="510">
        <v>8.66</v>
      </c>
      <c r="M2691" s="330">
        <f>ROUND(SUMIF(Anlagenbewegungsdaten_AV!B:B,A2691,Anlagenbewegungsdaten_AV!C:C),3)</f>
        <v>0</v>
      </c>
      <c r="N2691" s="328">
        <f>IF(ISBLANK(L2691),ROUND(SUMIF(Anlagenbewegungsdaten_AV!B:B,A2691,Anlagenbewegungsdaten_AV!D:D),2),ROUND(M2691*L2691%,2))</f>
        <v>0</v>
      </c>
      <c r="O2691" s="328">
        <f>ROUND(N2691-SUMIF(Anlagenbewegungsdaten_AV!B:B,A2691,Anlagenbewegungsdaten_AV!D:D),3)</f>
        <v>0</v>
      </c>
    </row>
    <row r="2692" spans="1:15" ht="15" customHeight="1" x14ac:dyDescent="0.25">
      <c r="A2692" s="259" t="s">
        <v>1000</v>
      </c>
      <c r="B2692" s="165" t="s">
        <v>2108</v>
      </c>
      <c r="C2692" s="166" t="s">
        <v>4047</v>
      </c>
      <c r="D2692" s="173" t="s">
        <v>2152</v>
      </c>
      <c r="E2692" s="166" t="s">
        <v>4090</v>
      </c>
      <c r="F2692" s="180">
        <v>3.66</v>
      </c>
      <c r="G2692" s="331">
        <f>ROUND(SUMIF(Anlagenbewegungsdaten!B:B,A2692,Anlagenbewegungsdaten!C:C),3)</f>
        <v>0</v>
      </c>
      <c r="H2692" s="332">
        <f>IF(ISBLANK(F2692),ROUND(SUMIF(Anlagenbewegungsdaten!B:B,A2692,Anlagenbewegungsdaten!D:D),2),ROUND(G2692*F2692%,2))</f>
        <v>0</v>
      </c>
      <c r="I2692" s="332">
        <f>ROUND((H2692-SUMIF(Anlagenbewegungsdaten!$B:$B,A2692,Anlagenbewegungsdaten!D:D)),3)</f>
        <v>0</v>
      </c>
      <c r="J2692" s="333" t="s">
        <v>5179</v>
      </c>
      <c r="K2692" s="333" t="s">
        <v>5193</v>
      </c>
      <c r="L2692" s="510">
        <v>2.93</v>
      </c>
      <c r="M2692" s="330">
        <f>ROUND(SUMIF(Anlagenbewegungsdaten_AV!B:B,A2692,Anlagenbewegungsdaten_AV!C:C),3)</f>
        <v>0</v>
      </c>
      <c r="N2692" s="328">
        <f>IF(ISBLANK(L2692),ROUND(SUMIF(Anlagenbewegungsdaten_AV!B:B,A2692,Anlagenbewegungsdaten_AV!D:D),2),ROUND(M2692*L2692%,2))</f>
        <v>0</v>
      </c>
      <c r="O2692" s="328">
        <f>ROUND(N2692-SUMIF(Anlagenbewegungsdaten_AV!B:B,A2692,Anlagenbewegungsdaten_AV!D:D),3)</f>
        <v>0</v>
      </c>
    </row>
    <row r="2693" spans="1:15" ht="15" customHeight="1" x14ac:dyDescent="0.25">
      <c r="A2693" s="261" t="s">
        <v>1217</v>
      </c>
      <c r="B2693" s="171" t="s">
        <v>2108</v>
      </c>
      <c r="C2693" s="172" t="s">
        <v>4047</v>
      </c>
      <c r="D2693" s="172" t="s">
        <v>550</v>
      </c>
      <c r="E2693" s="171" t="s">
        <v>1563</v>
      </c>
      <c r="F2693" s="287">
        <v>6.66</v>
      </c>
      <c r="G2693" s="331">
        <f>ROUND(SUMIF(Anlagenbewegungsdaten!B:B,A2693,Anlagenbewegungsdaten!C:C),3)</f>
        <v>0</v>
      </c>
      <c r="H2693" s="332">
        <f>IF(ISBLANK(F2693),ROUND(SUMIF(Anlagenbewegungsdaten!B:B,A2693,Anlagenbewegungsdaten!D:D),2),ROUND(G2693*F2693%,2))</f>
        <v>0</v>
      </c>
      <c r="I2693" s="332">
        <f>ROUND((H2693-SUMIF(Anlagenbewegungsdaten!$B:$B,A2693,Anlagenbewegungsdaten!D:D)),3)</f>
        <v>0</v>
      </c>
      <c r="J2693" s="333" t="s">
        <v>5179</v>
      </c>
      <c r="K2693" s="333" t="s">
        <v>5193</v>
      </c>
      <c r="L2693" s="510">
        <v>5.33</v>
      </c>
      <c r="M2693" s="330">
        <f>ROUND(SUMIF(Anlagenbewegungsdaten_AV!B:B,A2693,Anlagenbewegungsdaten_AV!C:C),3)</f>
        <v>0</v>
      </c>
      <c r="N2693" s="328">
        <f>IF(ISBLANK(L2693),ROUND(SUMIF(Anlagenbewegungsdaten_AV!B:B,A2693,Anlagenbewegungsdaten_AV!D:D),2),ROUND(M2693*L2693%,2))</f>
        <v>0</v>
      </c>
      <c r="O2693" s="328">
        <f>ROUND(N2693-SUMIF(Anlagenbewegungsdaten_AV!B:B,A2693,Anlagenbewegungsdaten_AV!D:D),3)</f>
        <v>0</v>
      </c>
    </row>
    <row r="2694" spans="1:15" ht="15" customHeight="1" x14ac:dyDescent="0.25">
      <c r="A2694" s="261" t="s">
        <v>3011</v>
      </c>
      <c r="B2694" s="171" t="s">
        <v>2108</v>
      </c>
      <c r="C2694" s="172" t="s">
        <v>4047</v>
      </c>
      <c r="D2694" s="172" t="s">
        <v>2898</v>
      </c>
      <c r="E2694" s="172" t="s">
        <v>2576</v>
      </c>
      <c r="F2694" s="287">
        <v>6.6300000000000008</v>
      </c>
      <c r="G2694" s="331">
        <f>ROUND(SUMIF(Anlagenbewegungsdaten!B:B,A2694,Anlagenbewegungsdaten!C:C),3)</f>
        <v>0</v>
      </c>
      <c r="H2694" s="332">
        <f>IF(ISBLANK(F2694),ROUND(SUMIF(Anlagenbewegungsdaten!B:B,A2694,Anlagenbewegungsdaten!D:D),2),ROUND(G2694*F2694%,2))</f>
        <v>0</v>
      </c>
      <c r="I2694" s="332">
        <f>ROUND((H2694-SUMIF(Anlagenbewegungsdaten!$B:$B,A2694,Anlagenbewegungsdaten!D:D)),3)</f>
        <v>0</v>
      </c>
      <c r="J2694" s="333" t="s">
        <v>5179</v>
      </c>
      <c r="K2694" s="333" t="s">
        <v>5193</v>
      </c>
      <c r="L2694" s="510">
        <v>5.3</v>
      </c>
      <c r="M2694" s="330">
        <f>ROUND(SUMIF(Anlagenbewegungsdaten_AV!B:B,A2694,Anlagenbewegungsdaten_AV!C:C),3)</f>
        <v>0</v>
      </c>
      <c r="N2694" s="328">
        <f>IF(ISBLANK(L2694),ROUND(SUMIF(Anlagenbewegungsdaten_AV!B:B,A2694,Anlagenbewegungsdaten_AV!D:D),2),ROUND(M2694*L2694%,2))</f>
        <v>0</v>
      </c>
      <c r="O2694" s="328">
        <f>ROUND(N2694-SUMIF(Anlagenbewegungsdaten_AV!B:B,A2694,Anlagenbewegungsdaten_AV!D:D),3)</f>
        <v>0</v>
      </c>
    </row>
    <row r="2695" spans="1:15" ht="15" customHeight="1" x14ac:dyDescent="0.25">
      <c r="A2695" s="261" t="s">
        <v>3755</v>
      </c>
      <c r="B2695" s="171" t="s">
        <v>2108</v>
      </c>
      <c r="C2695" s="172" t="s">
        <v>4047</v>
      </c>
      <c r="D2695" s="172" t="s">
        <v>3642</v>
      </c>
      <c r="E2695" s="172" t="s">
        <v>3320</v>
      </c>
      <c r="F2695" s="287">
        <v>6.6</v>
      </c>
      <c r="G2695" s="331">
        <f>ROUND(SUMIF(Anlagenbewegungsdaten!B:B,A2695,Anlagenbewegungsdaten!C:C),3)</f>
        <v>0</v>
      </c>
      <c r="H2695" s="332">
        <f>IF(ISBLANK(F2695),ROUND(SUMIF(Anlagenbewegungsdaten!B:B,A2695,Anlagenbewegungsdaten!D:D),2),ROUND(G2695*F2695%,2))</f>
        <v>0</v>
      </c>
      <c r="I2695" s="332">
        <f>ROUND((H2695-SUMIF(Anlagenbewegungsdaten!$B:$B,A2695,Anlagenbewegungsdaten!D:D)),3)</f>
        <v>0</v>
      </c>
      <c r="J2695" s="333" t="s">
        <v>5179</v>
      </c>
      <c r="K2695" s="333" t="s">
        <v>5193</v>
      </c>
      <c r="L2695" s="510">
        <v>5.28</v>
      </c>
      <c r="M2695" s="330">
        <f>ROUND(SUMIF(Anlagenbewegungsdaten_AV!B:B,A2695,Anlagenbewegungsdaten_AV!C:C),3)</f>
        <v>0</v>
      </c>
      <c r="N2695" s="328">
        <f>IF(ISBLANK(L2695),ROUND(SUMIF(Anlagenbewegungsdaten_AV!B:B,A2695,Anlagenbewegungsdaten_AV!D:D),2),ROUND(M2695*L2695%,2))</f>
        <v>0</v>
      </c>
      <c r="O2695" s="328">
        <f>ROUND(N2695-SUMIF(Anlagenbewegungsdaten_AV!B:B,A2695,Anlagenbewegungsdaten_AV!D:D),3)</f>
        <v>0</v>
      </c>
    </row>
    <row r="2696" spans="1:15" ht="15" customHeight="1" x14ac:dyDescent="0.25">
      <c r="A2696" s="273" t="s">
        <v>4531</v>
      </c>
      <c r="B2696" s="192" t="s">
        <v>2108</v>
      </c>
      <c r="C2696" s="191" t="s">
        <v>4047</v>
      </c>
      <c r="D2696" s="191" t="s">
        <v>4418</v>
      </c>
      <c r="E2696" s="191" t="s">
        <v>4093</v>
      </c>
      <c r="F2696" s="288">
        <v>6.57</v>
      </c>
      <c r="G2696" s="331">
        <f>ROUND(SUMIF(Anlagenbewegungsdaten!B:B,A2696,Anlagenbewegungsdaten!C:C),3)</f>
        <v>0</v>
      </c>
      <c r="H2696" s="332">
        <f>IF(ISBLANK(F2696),ROUND(SUMIF(Anlagenbewegungsdaten!B:B,A2696,Anlagenbewegungsdaten!D:D),2),ROUND(G2696*F2696%,2))</f>
        <v>0</v>
      </c>
      <c r="I2696" s="332">
        <f>ROUND((H2696-SUMIF(Anlagenbewegungsdaten!$B:$B,A2696,Anlagenbewegungsdaten!D:D)),3)</f>
        <v>0</v>
      </c>
      <c r="J2696" s="333" t="s">
        <v>5179</v>
      </c>
      <c r="K2696" s="333" t="s">
        <v>5193</v>
      </c>
      <c r="L2696" s="510">
        <v>5.26</v>
      </c>
      <c r="M2696" s="330">
        <f>ROUND(SUMIF(Anlagenbewegungsdaten_AV!B:B,A2696,Anlagenbewegungsdaten_AV!C:C),3)</f>
        <v>0</v>
      </c>
      <c r="N2696" s="328">
        <f>IF(ISBLANK(L2696),ROUND(SUMIF(Anlagenbewegungsdaten_AV!B:B,A2696,Anlagenbewegungsdaten_AV!D:D),2),ROUND(M2696*L2696%,2))</f>
        <v>0</v>
      </c>
      <c r="O2696" s="328">
        <f>ROUND(N2696-SUMIF(Anlagenbewegungsdaten_AV!B:B,A2696,Anlagenbewegungsdaten_AV!D:D),3)</f>
        <v>0</v>
      </c>
    </row>
    <row r="2697" spans="1:15" ht="15" customHeight="1" x14ac:dyDescent="0.25">
      <c r="A2697" s="199"/>
      <c r="B2697" s="164"/>
      <c r="C2697" s="164"/>
      <c r="D2697" s="164"/>
      <c r="E2697" s="164"/>
      <c r="F2697" s="295"/>
    </row>
    <row r="2698" spans="1:15" ht="15" customHeight="1" x14ac:dyDescent="0.25">
      <c r="A2698" s="266" t="s">
        <v>6366</v>
      </c>
      <c r="B2698" s="235" t="s">
        <v>2108</v>
      </c>
      <c r="C2698" s="235" t="s">
        <v>4047</v>
      </c>
      <c r="D2698" s="235" t="s">
        <v>5282</v>
      </c>
      <c r="E2698" s="235" t="s">
        <v>5276</v>
      </c>
      <c r="F2698" s="290">
        <v>26.55</v>
      </c>
      <c r="G2698" s="331">
        <f>ROUND(SUMIF(Anlagenbewegungsdaten!B:B,A2698,Anlagenbewegungsdaten!C:C),3)</f>
        <v>0</v>
      </c>
      <c r="H2698" s="332">
        <f>IF(ISBLANK(F2698),ROUND(SUMIF(Anlagenbewegungsdaten!B:B,A2698,Anlagenbewegungsdaten!D:D),2),ROUND(G2698*F2698%,2))</f>
        <v>0</v>
      </c>
      <c r="I2698" s="332">
        <f>ROUND((H2698-SUMIF(Anlagenbewegungsdaten!$B:$B,A2698,Anlagenbewegungsdaten!D:D)),3)</f>
        <v>0</v>
      </c>
      <c r="J2698" s="333" t="s">
        <v>5179</v>
      </c>
      <c r="K2698" s="333" t="s">
        <v>5193</v>
      </c>
      <c r="L2698" s="510">
        <v>21.24</v>
      </c>
      <c r="M2698" s="330">
        <f>ROUND(SUMIF(Anlagenbewegungsdaten_AV!B:B,A2698,Anlagenbewegungsdaten_AV!C:C),3)</f>
        <v>0</v>
      </c>
      <c r="N2698" s="328">
        <f>IF(ISBLANK(L2698),ROUND(SUMIF(Anlagenbewegungsdaten_AV!B:B,A2698,Anlagenbewegungsdaten_AV!D:D),2),ROUND(M2698*L2698%,2))</f>
        <v>0</v>
      </c>
      <c r="O2698" s="328">
        <f>ROUND(N2698-SUMIF(Anlagenbewegungsdaten_AV!B:B,A2698,Anlagenbewegungsdaten_AV!D:D),3)</f>
        <v>0</v>
      </c>
    </row>
    <row r="2699" spans="1:15" ht="15" customHeight="1" x14ac:dyDescent="0.25">
      <c r="A2699" s="266" t="s">
        <v>6367</v>
      </c>
      <c r="B2699" s="235" t="s">
        <v>2108</v>
      </c>
      <c r="C2699" s="235" t="s">
        <v>4047</v>
      </c>
      <c r="D2699" s="235" t="s">
        <v>5286</v>
      </c>
      <c r="E2699" s="235" t="s">
        <v>5276</v>
      </c>
      <c r="F2699" s="290">
        <v>21.2</v>
      </c>
      <c r="G2699" s="331">
        <f>ROUND(SUMIF(Anlagenbewegungsdaten!B:B,A2699,Anlagenbewegungsdaten!C:C),3)</f>
        <v>0</v>
      </c>
      <c r="H2699" s="332">
        <f>IF(ISBLANK(F2699),ROUND(SUMIF(Anlagenbewegungsdaten!B:B,A2699,Anlagenbewegungsdaten!D:D),2),ROUND(G2699*F2699%,2))</f>
        <v>0</v>
      </c>
      <c r="I2699" s="332">
        <f>ROUND((H2699-SUMIF(Anlagenbewegungsdaten!$B:$B,A2699,Anlagenbewegungsdaten!D:D)),3)</f>
        <v>0</v>
      </c>
      <c r="J2699" s="333" t="s">
        <v>5179</v>
      </c>
      <c r="K2699" s="333" t="s">
        <v>5193</v>
      </c>
      <c r="L2699" s="510">
        <v>16.96</v>
      </c>
      <c r="M2699" s="330">
        <f>ROUND(SUMIF(Anlagenbewegungsdaten_AV!B:B,A2699,Anlagenbewegungsdaten_AV!C:C),3)</f>
        <v>0</v>
      </c>
      <c r="N2699" s="328">
        <f>IF(ISBLANK(L2699),ROUND(SUMIF(Anlagenbewegungsdaten_AV!B:B,A2699,Anlagenbewegungsdaten_AV!D:D),2),ROUND(M2699*L2699%,2))</f>
        <v>0</v>
      </c>
      <c r="O2699" s="328">
        <f>ROUND(N2699-SUMIF(Anlagenbewegungsdaten_AV!B:B,A2699,Anlagenbewegungsdaten_AV!D:D),3)</f>
        <v>0</v>
      </c>
    </row>
    <row r="2700" spans="1:15" ht="15" customHeight="1" x14ac:dyDescent="0.25">
      <c r="A2700" s="266" t="s">
        <v>6368</v>
      </c>
      <c r="B2700" s="235" t="s">
        <v>2108</v>
      </c>
      <c r="C2700" s="235" t="s">
        <v>4047</v>
      </c>
      <c r="D2700" s="235" t="s">
        <v>5290</v>
      </c>
      <c r="E2700" s="235" t="s">
        <v>5276</v>
      </c>
      <c r="F2700" s="290">
        <v>15.260000000000002</v>
      </c>
      <c r="G2700" s="331">
        <f>ROUND(SUMIF(Anlagenbewegungsdaten!B:B,A2700,Anlagenbewegungsdaten!C:C),3)</f>
        <v>0</v>
      </c>
      <c r="H2700" s="332">
        <f>IF(ISBLANK(F2700),ROUND(SUMIF(Anlagenbewegungsdaten!B:B,A2700,Anlagenbewegungsdaten!D:D),2),ROUND(G2700*F2700%,2))</f>
        <v>0</v>
      </c>
      <c r="I2700" s="332">
        <f>ROUND((H2700-SUMIF(Anlagenbewegungsdaten!$B:$B,A2700,Anlagenbewegungsdaten!D:D)),3)</f>
        <v>0</v>
      </c>
      <c r="J2700" s="333" t="s">
        <v>5179</v>
      </c>
      <c r="K2700" s="333" t="s">
        <v>5193</v>
      </c>
      <c r="L2700" s="510">
        <v>12.21</v>
      </c>
      <c r="M2700" s="330">
        <f>ROUND(SUMIF(Anlagenbewegungsdaten_AV!B:B,A2700,Anlagenbewegungsdaten_AV!C:C),3)</f>
        <v>0</v>
      </c>
      <c r="N2700" s="328">
        <f>IF(ISBLANK(L2700),ROUND(SUMIF(Anlagenbewegungsdaten_AV!B:B,A2700,Anlagenbewegungsdaten_AV!D:D),2),ROUND(M2700*L2700%,2))</f>
        <v>0</v>
      </c>
      <c r="O2700" s="328">
        <f>ROUND(N2700-SUMIF(Anlagenbewegungsdaten_AV!B:B,A2700,Anlagenbewegungsdaten_AV!D:D),3)</f>
        <v>0</v>
      </c>
    </row>
    <row r="2701" spans="1:15" ht="15" customHeight="1" x14ac:dyDescent="0.25">
      <c r="A2701" s="259" t="s">
        <v>4090</v>
      </c>
      <c r="B2701" s="166"/>
      <c r="C2701" s="173"/>
      <c r="D2701" s="173" t="s">
        <v>4090</v>
      </c>
      <c r="E2701" s="173" t="s">
        <v>4090</v>
      </c>
      <c r="F2701" s="180"/>
    </row>
    <row r="2702" spans="1:15" ht="15" customHeight="1" x14ac:dyDescent="0.25">
      <c r="A2702" s="261" t="s">
        <v>1218</v>
      </c>
      <c r="B2702" s="171" t="s">
        <v>2108</v>
      </c>
      <c r="C2702" s="171" t="s">
        <v>4048</v>
      </c>
      <c r="D2702" s="171" t="s">
        <v>1219</v>
      </c>
      <c r="E2702" s="171" t="s">
        <v>2483</v>
      </c>
      <c r="F2702" s="287">
        <v>11.67</v>
      </c>
      <c r="G2702" s="331">
        <f>ROUND(SUMIF(Anlagenbewegungsdaten!B:B,A2702,Anlagenbewegungsdaten!C:C),3)</f>
        <v>0</v>
      </c>
      <c r="H2702" s="332">
        <f>IF(ISBLANK(F2702),ROUND(SUMIF(Anlagenbewegungsdaten!B:B,A2702,Anlagenbewegungsdaten!D:D),2),ROUND(G2702*F2702%,2))</f>
        <v>0</v>
      </c>
      <c r="I2702" s="332">
        <f>ROUND((H2702-SUMIF(Anlagenbewegungsdaten!$B:$B,A2702,Anlagenbewegungsdaten!D:D)),3)</f>
        <v>0</v>
      </c>
      <c r="J2702" s="333" t="s">
        <v>5179</v>
      </c>
      <c r="K2702" s="333" t="s">
        <v>5193</v>
      </c>
      <c r="L2702" s="510">
        <v>9.34</v>
      </c>
      <c r="M2702" s="330">
        <f>ROUND(SUMIF(Anlagenbewegungsdaten_AV!B:B,A2702,Anlagenbewegungsdaten_AV!C:C),3)</f>
        <v>0</v>
      </c>
      <c r="N2702" s="328">
        <f>IF(ISBLANK(L2702),ROUND(SUMIF(Anlagenbewegungsdaten_AV!B:B,A2702,Anlagenbewegungsdaten_AV!D:D),2),ROUND(M2702*L2702%,2))</f>
        <v>0</v>
      </c>
      <c r="O2702" s="328">
        <f>ROUND(N2702-SUMIF(Anlagenbewegungsdaten_AV!B:B,A2702,Anlagenbewegungsdaten_AV!D:D),3)</f>
        <v>0</v>
      </c>
    </row>
    <row r="2703" spans="1:15" ht="15" customHeight="1" x14ac:dyDescent="0.25">
      <c r="A2703" s="261" t="s">
        <v>1220</v>
      </c>
      <c r="B2703" s="171" t="s">
        <v>2108</v>
      </c>
      <c r="C2703" s="171" t="s">
        <v>4048</v>
      </c>
      <c r="D2703" s="171" t="s">
        <v>1221</v>
      </c>
      <c r="E2703" s="171" t="s">
        <v>2486</v>
      </c>
      <c r="F2703" s="287">
        <v>14.67</v>
      </c>
      <c r="G2703" s="331">
        <f>ROUND(SUMIF(Anlagenbewegungsdaten!B:B,A2703,Anlagenbewegungsdaten!C:C),3)</f>
        <v>0</v>
      </c>
      <c r="H2703" s="332">
        <f>IF(ISBLANK(F2703),ROUND(SUMIF(Anlagenbewegungsdaten!B:B,A2703,Anlagenbewegungsdaten!D:D),2),ROUND(G2703*F2703%,2))</f>
        <v>0</v>
      </c>
      <c r="I2703" s="332">
        <f>ROUND((H2703-SUMIF(Anlagenbewegungsdaten!$B:$B,A2703,Anlagenbewegungsdaten!D:D)),3)</f>
        <v>0</v>
      </c>
      <c r="J2703" s="333" t="s">
        <v>5179</v>
      </c>
      <c r="K2703" s="333" t="s">
        <v>5193</v>
      </c>
      <c r="L2703" s="510">
        <v>11.74</v>
      </c>
      <c r="M2703" s="330">
        <f>ROUND(SUMIF(Anlagenbewegungsdaten_AV!B:B,A2703,Anlagenbewegungsdaten_AV!C:C),3)</f>
        <v>0</v>
      </c>
      <c r="N2703" s="328">
        <f>IF(ISBLANK(L2703),ROUND(SUMIF(Anlagenbewegungsdaten_AV!B:B,A2703,Anlagenbewegungsdaten_AV!D:D),2),ROUND(M2703*L2703%,2))</f>
        <v>0</v>
      </c>
      <c r="O2703" s="328">
        <f>ROUND(N2703-SUMIF(Anlagenbewegungsdaten_AV!B:B,A2703,Anlagenbewegungsdaten_AV!D:D),3)</f>
        <v>0</v>
      </c>
    </row>
    <row r="2704" spans="1:15" ht="15" customHeight="1" x14ac:dyDescent="0.25">
      <c r="A2704" s="261" t="s">
        <v>1222</v>
      </c>
      <c r="B2704" s="171" t="s">
        <v>2108</v>
      </c>
      <c r="C2704" s="171" t="s">
        <v>4048</v>
      </c>
      <c r="D2704" s="172" t="s">
        <v>1223</v>
      </c>
      <c r="E2704" s="171" t="s">
        <v>2483</v>
      </c>
      <c r="F2704" s="287">
        <v>12.67</v>
      </c>
      <c r="G2704" s="331">
        <f>ROUND(SUMIF(Anlagenbewegungsdaten!B:B,A2704,Anlagenbewegungsdaten!C:C),3)</f>
        <v>0</v>
      </c>
      <c r="H2704" s="332">
        <f>IF(ISBLANK(F2704),ROUND(SUMIF(Anlagenbewegungsdaten!B:B,A2704,Anlagenbewegungsdaten!D:D),2),ROUND(G2704*F2704%,2))</f>
        <v>0</v>
      </c>
      <c r="I2704" s="332">
        <f>ROUND((H2704-SUMIF(Anlagenbewegungsdaten!$B:$B,A2704,Anlagenbewegungsdaten!D:D)),3)</f>
        <v>0</v>
      </c>
      <c r="J2704" s="333" t="s">
        <v>5179</v>
      </c>
      <c r="K2704" s="333" t="s">
        <v>5193</v>
      </c>
      <c r="L2704" s="510">
        <v>10.14</v>
      </c>
      <c r="M2704" s="330">
        <f>ROUND(SUMIF(Anlagenbewegungsdaten_AV!B:B,A2704,Anlagenbewegungsdaten_AV!C:C),3)</f>
        <v>0</v>
      </c>
      <c r="N2704" s="328">
        <f>IF(ISBLANK(L2704),ROUND(SUMIF(Anlagenbewegungsdaten_AV!B:B,A2704,Anlagenbewegungsdaten_AV!D:D),2),ROUND(M2704*L2704%,2))</f>
        <v>0</v>
      </c>
      <c r="O2704" s="328">
        <f>ROUND(N2704-SUMIF(Anlagenbewegungsdaten_AV!B:B,A2704,Anlagenbewegungsdaten_AV!D:D),3)</f>
        <v>0</v>
      </c>
    </row>
    <row r="2705" spans="1:15" ht="15" customHeight="1" x14ac:dyDescent="0.25">
      <c r="A2705" s="261" t="s">
        <v>1224</v>
      </c>
      <c r="B2705" s="171" t="s">
        <v>2108</v>
      </c>
      <c r="C2705" s="171" t="s">
        <v>4048</v>
      </c>
      <c r="D2705" s="172" t="s">
        <v>1225</v>
      </c>
      <c r="E2705" s="171" t="s">
        <v>2486</v>
      </c>
      <c r="F2705" s="287">
        <v>15.67</v>
      </c>
      <c r="G2705" s="331">
        <f>ROUND(SUMIF(Anlagenbewegungsdaten!B:B,A2705,Anlagenbewegungsdaten!C:C),3)</f>
        <v>0</v>
      </c>
      <c r="H2705" s="332">
        <f>IF(ISBLANK(F2705),ROUND(SUMIF(Anlagenbewegungsdaten!B:B,A2705,Anlagenbewegungsdaten!D:D),2),ROUND(G2705*F2705%,2))</f>
        <v>0</v>
      </c>
      <c r="I2705" s="332">
        <f>ROUND((H2705-SUMIF(Anlagenbewegungsdaten!$B:$B,A2705,Anlagenbewegungsdaten!D:D)),3)</f>
        <v>0</v>
      </c>
      <c r="J2705" s="333" t="s">
        <v>5179</v>
      </c>
      <c r="K2705" s="333" t="s">
        <v>5193</v>
      </c>
      <c r="L2705" s="510">
        <v>12.54</v>
      </c>
      <c r="M2705" s="330">
        <f>ROUND(SUMIF(Anlagenbewegungsdaten_AV!B:B,A2705,Anlagenbewegungsdaten_AV!C:C),3)</f>
        <v>0</v>
      </c>
      <c r="N2705" s="328">
        <f>IF(ISBLANK(L2705),ROUND(SUMIF(Anlagenbewegungsdaten_AV!B:B,A2705,Anlagenbewegungsdaten_AV!D:D),2),ROUND(M2705*L2705%,2))</f>
        <v>0</v>
      </c>
      <c r="O2705" s="328">
        <f>ROUND(N2705-SUMIF(Anlagenbewegungsdaten_AV!B:B,A2705,Anlagenbewegungsdaten_AV!D:D),3)</f>
        <v>0</v>
      </c>
    </row>
    <row r="2706" spans="1:15" ht="15" customHeight="1" x14ac:dyDescent="0.25">
      <c r="A2706" s="261" t="s">
        <v>1226</v>
      </c>
      <c r="B2706" s="171" t="s">
        <v>2108</v>
      </c>
      <c r="C2706" s="171" t="s">
        <v>4048</v>
      </c>
      <c r="D2706" s="171" t="s">
        <v>1227</v>
      </c>
      <c r="E2706" s="171" t="s">
        <v>2483</v>
      </c>
      <c r="F2706" s="287">
        <v>17.670000000000002</v>
      </c>
      <c r="G2706" s="331">
        <f>ROUND(SUMIF(Anlagenbewegungsdaten!B:B,A2706,Anlagenbewegungsdaten!C:C),3)</f>
        <v>0</v>
      </c>
      <c r="H2706" s="332">
        <f>IF(ISBLANK(F2706),ROUND(SUMIF(Anlagenbewegungsdaten!B:B,A2706,Anlagenbewegungsdaten!D:D),2),ROUND(G2706*F2706%,2))</f>
        <v>0</v>
      </c>
      <c r="I2706" s="332">
        <f>ROUND((H2706-SUMIF(Anlagenbewegungsdaten!$B:$B,A2706,Anlagenbewegungsdaten!D:D)),3)</f>
        <v>0</v>
      </c>
      <c r="J2706" s="333" t="s">
        <v>5179</v>
      </c>
      <c r="K2706" s="333" t="s">
        <v>5193</v>
      </c>
      <c r="L2706" s="510">
        <v>14.14</v>
      </c>
      <c r="M2706" s="330">
        <f>ROUND(SUMIF(Anlagenbewegungsdaten_AV!B:B,A2706,Anlagenbewegungsdaten_AV!C:C),3)</f>
        <v>0</v>
      </c>
      <c r="N2706" s="328">
        <f>IF(ISBLANK(L2706),ROUND(SUMIF(Anlagenbewegungsdaten_AV!B:B,A2706,Anlagenbewegungsdaten_AV!D:D),2),ROUND(M2706*L2706%,2))</f>
        <v>0</v>
      </c>
      <c r="O2706" s="328">
        <f>ROUND(N2706-SUMIF(Anlagenbewegungsdaten_AV!B:B,A2706,Anlagenbewegungsdaten_AV!D:D),3)</f>
        <v>0</v>
      </c>
    </row>
    <row r="2707" spans="1:15" ht="15" customHeight="1" x14ac:dyDescent="0.25">
      <c r="A2707" s="261" t="s">
        <v>1228</v>
      </c>
      <c r="B2707" s="171" t="s">
        <v>2108</v>
      </c>
      <c r="C2707" s="171" t="s">
        <v>4048</v>
      </c>
      <c r="D2707" s="171" t="s">
        <v>1229</v>
      </c>
      <c r="E2707" s="171" t="s">
        <v>2486</v>
      </c>
      <c r="F2707" s="287">
        <v>20.67</v>
      </c>
      <c r="G2707" s="331">
        <f>ROUND(SUMIF(Anlagenbewegungsdaten!B:B,A2707,Anlagenbewegungsdaten!C:C),3)</f>
        <v>0</v>
      </c>
      <c r="H2707" s="332">
        <f>IF(ISBLANK(F2707),ROUND(SUMIF(Anlagenbewegungsdaten!B:B,A2707,Anlagenbewegungsdaten!D:D),2),ROUND(G2707*F2707%,2))</f>
        <v>0</v>
      </c>
      <c r="I2707" s="332">
        <f>ROUND((H2707-SUMIF(Anlagenbewegungsdaten!$B:$B,A2707,Anlagenbewegungsdaten!D:D)),3)</f>
        <v>0</v>
      </c>
      <c r="J2707" s="333" t="s">
        <v>5179</v>
      </c>
      <c r="K2707" s="333" t="s">
        <v>5193</v>
      </c>
      <c r="L2707" s="510">
        <v>16.54</v>
      </c>
      <c r="M2707" s="330">
        <f>ROUND(SUMIF(Anlagenbewegungsdaten_AV!B:B,A2707,Anlagenbewegungsdaten_AV!C:C),3)</f>
        <v>0</v>
      </c>
      <c r="N2707" s="328">
        <f>IF(ISBLANK(L2707),ROUND(SUMIF(Anlagenbewegungsdaten_AV!B:B,A2707,Anlagenbewegungsdaten_AV!D:D),2),ROUND(M2707*L2707%,2))</f>
        <v>0</v>
      </c>
      <c r="O2707" s="328">
        <f>ROUND(N2707-SUMIF(Anlagenbewegungsdaten_AV!B:B,A2707,Anlagenbewegungsdaten_AV!D:D),3)</f>
        <v>0</v>
      </c>
    </row>
    <row r="2708" spans="1:15" ht="15" customHeight="1" x14ac:dyDescent="0.25">
      <c r="A2708" s="261" t="s">
        <v>1230</v>
      </c>
      <c r="B2708" s="171" t="s">
        <v>2108</v>
      </c>
      <c r="C2708" s="171" t="s">
        <v>4048</v>
      </c>
      <c r="D2708" s="172" t="s">
        <v>1231</v>
      </c>
      <c r="E2708" s="171" t="s">
        <v>2483</v>
      </c>
      <c r="F2708" s="287">
        <v>18.670000000000002</v>
      </c>
      <c r="G2708" s="331">
        <f>ROUND(SUMIF(Anlagenbewegungsdaten!B:B,A2708,Anlagenbewegungsdaten!C:C),3)</f>
        <v>0</v>
      </c>
      <c r="H2708" s="332">
        <f>IF(ISBLANK(F2708),ROUND(SUMIF(Anlagenbewegungsdaten!B:B,A2708,Anlagenbewegungsdaten!D:D),2),ROUND(G2708*F2708%,2))</f>
        <v>0</v>
      </c>
      <c r="I2708" s="332">
        <f>ROUND((H2708-SUMIF(Anlagenbewegungsdaten!$B:$B,A2708,Anlagenbewegungsdaten!D:D)),3)</f>
        <v>0</v>
      </c>
      <c r="J2708" s="333" t="s">
        <v>5179</v>
      </c>
      <c r="K2708" s="333" t="s">
        <v>5193</v>
      </c>
      <c r="L2708" s="510">
        <v>14.94</v>
      </c>
      <c r="M2708" s="330">
        <f>ROUND(SUMIF(Anlagenbewegungsdaten_AV!B:B,A2708,Anlagenbewegungsdaten_AV!C:C),3)</f>
        <v>0</v>
      </c>
      <c r="N2708" s="328">
        <f>IF(ISBLANK(L2708),ROUND(SUMIF(Anlagenbewegungsdaten_AV!B:B,A2708,Anlagenbewegungsdaten_AV!D:D),2),ROUND(M2708*L2708%,2))</f>
        <v>0</v>
      </c>
      <c r="O2708" s="328">
        <f>ROUND(N2708-SUMIF(Anlagenbewegungsdaten_AV!B:B,A2708,Anlagenbewegungsdaten_AV!D:D),3)</f>
        <v>0</v>
      </c>
    </row>
    <row r="2709" spans="1:15" ht="15" customHeight="1" x14ac:dyDescent="0.25">
      <c r="A2709" s="261" t="s">
        <v>1232</v>
      </c>
      <c r="B2709" s="171" t="s">
        <v>2108</v>
      </c>
      <c r="C2709" s="171" t="s">
        <v>4048</v>
      </c>
      <c r="D2709" s="172" t="s">
        <v>1233</v>
      </c>
      <c r="E2709" s="171" t="s">
        <v>2486</v>
      </c>
      <c r="F2709" s="287">
        <v>21.67</v>
      </c>
      <c r="G2709" s="331">
        <f>ROUND(SUMIF(Anlagenbewegungsdaten!B:B,A2709,Anlagenbewegungsdaten!C:C),3)</f>
        <v>0</v>
      </c>
      <c r="H2709" s="332">
        <f>IF(ISBLANK(F2709),ROUND(SUMIF(Anlagenbewegungsdaten!B:B,A2709,Anlagenbewegungsdaten!D:D),2),ROUND(G2709*F2709%,2))</f>
        <v>0</v>
      </c>
      <c r="I2709" s="332">
        <f>ROUND((H2709-SUMIF(Anlagenbewegungsdaten!$B:$B,A2709,Anlagenbewegungsdaten!D:D)),3)</f>
        <v>0</v>
      </c>
      <c r="J2709" s="333" t="s">
        <v>5179</v>
      </c>
      <c r="K2709" s="333" t="s">
        <v>5193</v>
      </c>
      <c r="L2709" s="510">
        <v>17.34</v>
      </c>
      <c r="M2709" s="330">
        <f>ROUND(SUMIF(Anlagenbewegungsdaten_AV!B:B,A2709,Anlagenbewegungsdaten_AV!C:C),3)</f>
        <v>0</v>
      </c>
      <c r="N2709" s="328">
        <f>IF(ISBLANK(L2709),ROUND(SUMIF(Anlagenbewegungsdaten_AV!B:B,A2709,Anlagenbewegungsdaten_AV!D:D),2),ROUND(M2709*L2709%,2))</f>
        <v>0</v>
      </c>
      <c r="O2709" s="328">
        <f>ROUND(N2709-SUMIF(Anlagenbewegungsdaten_AV!B:B,A2709,Anlagenbewegungsdaten_AV!D:D),3)</f>
        <v>0</v>
      </c>
    </row>
    <row r="2710" spans="1:15" ht="15" customHeight="1" x14ac:dyDescent="0.25">
      <c r="A2710" s="261" t="s">
        <v>1234</v>
      </c>
      <c r="B2710" s="171" t="s">
        <v>2108</v>
      </c>
      <c r="C2710" s="171" t="s">
        <v>4048</v>
      </c>
      <c r="D2710" s="171" t="s">
        <v>1235</v>
      </c>
      <c r="E2710" s="171" t="s">
        <v>2483</v>
      </c>
      <c r="F2710" s="287">
        <v>18.670000000000002</v>
      </c>
      <c r="G2710" s="331">
        <f>ROUND(SUMIF(Anlagenbewegungsdaten!B:B,A2710,Anlagenbewegungsdaten!C:C),3)</f>
        <v>0</v>
      </c>
      <c r="H2710" s="332">
        <f>IF(ISBLANK(F2710),ROUND(SUMIF(Anlagenbewegungsdaten!B:B,A2710,Anlagenbewegungsdaten!D:D),2),ROUND(G2710*F2710%,2))</f>
        <v>0</v>
      </c>
      <c r="I2710" s="332">
        <f>ROUND((H2710-SUMIF(Anlagenbewegungsdaten!$B:$B,A2710,Anlagenbewegungsdaten!D:D)),3)</f>
        <v>0</v>
      </c>
      <c r="J2710" s="333" t="s">
        <v>5179</v>
      </c>
      <c r="K2710" s="333" t="s">
        <v>5193</v>
      </c>
      <c r="L2710" s="510">
        <v>14.94</v>
      </c>
      <c r="M2710" s="330">
        <f>ROUND(SUMIF(Anlagenbewegungsdaten_AV!B:B,A2710,Anlagenbewegungsdaten_AV!C:C),3)</f>
        <v>0</v>
      </c>
      <c r="N2710" s="328">
        <f>IF(ISBLANK(L2710),ROUND(SUMIF(Anlagenbewegungsdaten_AV!B:B,A2710,Anlagenbewegungsdaten_AV!D:D),2),ROUND(M2710*L2710%,2))</f>
        <v>0</v>
      </c>
      <c r="O2710" s="328">
        <f>ROUND(N2710-SUMIF(Anlagenbewegungsdaten_AV!B:B,A2710,Anlagenbewegungsdaten_AV!D:D),3)</f>
        <v>0</v>
      </c>
    </row>
    <row r="2711" spans="1:15" ht="15" customHeight="1" x14ac:dyDescent="0.25">
      <c r="A2711" s="261" t="s">
        <v>1236</v>
      </c>
      <c r="B2711" s="171" t="s">
        <v>2108</v>
      </c>
      <c r="C2711" s="171" t="s">
        <v>4048</v>
      </c>
      <c r="D2711" s="171" t="s">
        <v>1237</v>
      </c>
      <c r="E2711" s="171" t="s">
        <v>2486</v>
      </c>
      <c r="F2711" s="287">
        <v>21.67</v>
      </c>
      <c r="G2711" s="331">
        <f>ROUND(SUMIF(Anlagenbewegungsdaten!B:B,A2711,Anlagenbewegungsdaten!C:C),3)</f>
        <v>0</v>
      </c>
      <c r="H2711" s="332">
        <f>IF(ISBLANK(F2711),ROUND(SUMIF(Anlagenbewegungsdaten!B:B,A2711,Anlagenbewegungsdaten!D:D),2),ROUND(G2711*F2711%,2))</f>
        <v>0</v>
      </c>
      <c r="I2711" s="332">
        <f>ROUND((H2711-SUMIF(Anlagenbewegungsdaten!$B:$B,A2711,Anlagenbewegungsdaten!D:D)),3)</f>
        <v>0</v>
      </c>
      <c r="J2711" s="333" t="s">
        <v>5179</v>
      </c>
      <c r="K2711" s="333" t="s">
        <v>5193</v>
      </c>
      <c r="L2711" s="510">
        <v>17.34</v>
      </c>
      <c r="M2711" s="330">
        <f>ROUND(SUMIF(Anlagenbewegungsdaten_AV!B:B,A2711,Anlagenbewegungsdaten_AV!C:C),3)</f>
        <v>0</v>
      </c>
      <c r="N2711" s="328">
        <f>IF(ISBLANK(L2711),ROUND(SUMIF(Anlagenbewegungsdaten_AV!B:B,A2711,Anlagenbewegungsdaten_AV!D:D),2),ROUND(M2711*L2711%,2))</f>
        <v>0</v>
      </c>
      <c r="O2711" s="328">
        <f>ROUND(N2711-SUMIF(Anlagenbewegungsdaten_AV!B:B,A2711,Anlagenbewegungsdaten_AV!D:D),3)</f>
        <v>0</v>
      </c>
    </row>
    <row r="2712" spans="1:15" ht="15" customHeight="1" x14ac:dyDescent="0.25">
      <c r="A2712" s="261" t="s">
        <v>1238</v>
      </c>
      <c r="B2712" s="171" t="s">
        <v>2108</v>
      </c>
      <c r="C2712" s="171" t="s">
        <v>4048</v>
      </c>
      <c r="D2712" s="171" t="s">
        <v>1239</v>
      </c>
      <c r="E2712" s="171" t="s">
        <v>2483</v>
      </c>
      <c r="F2712" s="287">
        <v>19.670000000000002</v>
      </c>
      <c r="G2712" s="331">
        <f>ROUND(SUMIF(Anlagenbewegungsdaten!B:B,A2712,Anlagenbewegungsdaten!C:C),3)</f>
        <v>0</v>
      </c>
      <c r="H2712" s="332">
        <f>IF(ISBLANK(F2712),ROUND(SUMIF(Anlagenbewegungsdaten!B:B,A2712,Anlagenbewegungsdaten!D:D),2),ROUND(G2712*F2712%,2))</f>
        <v>0</v>
      </c>
      <c r="I2712" s="332">
        <f>ROUND((H2712-SUMIF(Anlagenbewegungsdaten!$B:$B,A2712,Anlagenbewegungsdaten!D:D)),3)</f>
        <v>0</v>
      </c>
      <c r="J2712" s="333" t="s">
        <v>5179</v>
      </c>
      <c r="K2712" s="333" t="s">
        <v>5193</v>
      </c>
      <c r="L2712" s="510">
        <v>15.74</v>
      </c>
      <c r="M2712" s="330">
        <f>ROUND(SUMIF(Anlagenbewegungsdaten_AV!B:B,A2712,Anlagenbewegungsdaten_AV!C:C),3)</f>
        <v>0</v>
      </c>
      <c r="N2712" s="328">
        <f>IF(ISBLANK(L2712),ROUND(SUMIF(Anlagenbewegungsdaten_AV!B:B,A2712,Anlagenbewegungsdaten_AV!D:D),2),ROUND(M2712*L2712%,2))</f>
        <v>0</v>
      </c>
      <c r="O2712" s="328">
        <f>ROUND(N2712-SUMIF(Anlagenbewegungsdaten_AV!B:B,A2712,Anlagenbewegungsdaten_AV!D:D),3)</f>
        <v>0</v>
      </c>
    </row>
    <row r="2713" spans="1:15" ht="15" customHeight="1" x14ac:dyDescent="0.25">
      <c r="A2713" s="261" t="s">
        <v>1240</v>
      </c>
      <c r="B2713" s="171" t="s">
        <v>2108</v>
      </c>
      <c r="C2713" s="171" t="s">
        <v>4048</v>
      </c>
      <c r="D2713" s="171" t="s">
        <v>1241</v>
      </c>
      <c r="E2713" s="171" t="s">
        <v>2486</v>
      </c>
      <c r="F2713" s="287">
        <v>22.67</v>
      </c>
      <c r="G2713" s="331">
        <f>ROUND(SUMIF(Anlagenbewegungsdaten!B:B,A2713,Anlagenbewegungsdaten!C:C),3)</f>
        <v>0</v>
      </c>
      <c r="H2713" s="332">
        <f>IF(ISBLANK(F2713),ROUND(SUMIF(Anlagenbewegungsdaten!B:B,A2713,Anlagenbewegungsdaten!D:D),2),ROUND(G2713*F2713%,2))</f>
        <v>0</v>
      </c>
      <c r="I2713" s="332">
        <f>ROUND((H2713-SUMIF(Anlagenbewegungsdaten!$B:$B,A2713,Anlagenbewegungsdaten!D:D)),3)</f>
        <v>0</v>
      </c>
      <c r="J2713" s="333" t="s">
        <v>5179</v>
      </c>
      <c r="K2713" s="333" t="s">
        <v>5193</v>
      </c>
      <c r="L2713" s="510">
        <v>18.14</v>
      </c>
      <c r="M2713" s="330">
        <f>ROUND(SUMIF(Anlagenbewegungsdaten_AV!B:B,A2713,Anlagenbewegungsdaten_AV!C:C),3)</f>
        <v>0</v>
      </c>
      <c r="N2713" s="328">
        <f>IF(ISBLANK(L2713),ROUND(SUMIF(Anlagenbewegungsdaten_AV!B:B,A2713,Anlagenbewegungsdaten_AV!D:D),2),ROUND(M2713*L2713%,2))</f>
        <v>0</v>
      </c>
      <c r="O2713" s="328">
        <f>ROUND(N2713-SUMIF(Anlagenbewegungsdaten_AV!B:B,A2713,Anlagenbewegungsdaten_AV!D:D),3)</f>
        <v>0</v>
      </c>
    </row>
    <row r="2714" spans="1:15" ht="15" customHeight="1" x14ac:dyDescent="0.25">
      <c r="A2714" s="261" t="s">
        <v>1242</v>
      </c>
      <c r="B2714" s="171" t="s">
        <v>2108</v>
      </c>
      <c r="C2714" s="171" t="s">
        <v>4048</v>
      </c>
      <c r="D2714" s="171" t="s">
        <v>1243</v>
      </c>
      <c r="E2714" s="171" t="s">
        <v>2483</v>
      </c>
      <c r="F2714" s="287">
        <v>20.67</v>
      </c>
      <c r="G2714" s="331">
        <f>ROUND(SUMIF(Anlagenbewegungsdaten!B:B,A2714,Anlagenbewegungsdaten!C:C),3)</f>
        <v>0</v>
      </c>
      <c r="H2714" s="332">
        <f>IF(ISBLANK(F2714),ROUND(SUMIF(Anlagenbewegungsdaten!B:B,A2714,Anlagenbewegungsdaten!D:D),2),ROUND(G2714*F2714%,2))</f>
        <v>0</v>
      </c>
      <c r="I2714" s="332">
        <f>ROUND((H2714-SUMIF(Anlagenbewegungsdaten!$B:$B,A2714,Anlagenbewegungsdaten!D:D)),3)</f>
        <v>0</v>
      </c>
      <c r="J2714" s="333" t="s">
        <v>5179</v>
      </c>
      <c r="K2714" s="333" t="s">
        <v>5193</v>
      </c>
      <c r="L2714" s="510">
        <v>16.54</v>
      </c>
      <c r="M2714" s="330">
        <f>ROUND(SUMIF(Anlagenbewegungsdaten_AV!B:B,A2714,Anlagenbewegungsdaten_AV!C:C),3)</f>
        <v>0</v>
      </c>
      <c r="N2714" s="328">
        <f>IF(ISBLANK(L2714),ROUND(SUMIF(Anlagenbewegungsdaten_AV!B:B,A2714,Anlagenbewegungsdaten_AV!D:D),2),ROUND(M2714*L2714%,2))</f>
        <v>0</v>
      </c>
      <c r="O2714" s="328">
        <f>ROUND(N2714-SUMIF(Anlagenbewegungsdaten_AV!B:B,A2714,Anlagenbewegungsdaten_AV!D:D),3)</f>
        <v>0</v>
      </c>
    </row>
    <row r="2715" spans="1:15" ht="15" customHeight="1" x14ac:dyDescent="0.25">
      <c r="A2715" s="261" t="s">
        <v>1244</v>
      </c>
      <c r="B2715" s="171" t="s">
        <v>2108</v>
      </c>
      <c r="C2715" s="171" t="s">
        <v>4048</v>
      </c>
      <c r="D2715" s="171" t="s">
        <v>1245</v>
      </c>
      <c r="E2715" s="171" t="s">
        <v>2486</v>
      </c>
      <c r="F2715" s="287">
        <v>23.67</v>
      </c>
      <c r="G2715" s="331">
        <f>ROUND(SUMIF(Anlagenbewegungsdaten!B:B,A2715,Anlagenbewegungsdaten!C:C),3)</f>
        <v>0</v>
      </c>
      <c r="H2715" s="332">
        <f>IF(ISBLANK(F2715),ROUND(SUMIF(Anlagenbewegungsdaten!B:B,A2715,Anlagenbewegungsdaten!D:D),2),ROUND(G2715*F2715%,2))</f>
        <v>0</v>
      </c>
      <c r="I2715" s="332">
        <f>ROUND((H2715-SUMIF(Anlagenbewegungsdaten!$B:$B,A2715,Anlagenbewegungsdaten!D:D)),3)</f>
        <v>0</v>
      </c>
      <c r="J2715" s="333" t="s">
        <v>5179</v>
      </c>
      <c r="K2715" s="333" t="s">
        <v>5193</v>
      </c>
      <c r="L2715" s="510">
        <v>18.940000000000001</v>
      </c>
      <c r="M2715" s="330">
        <f>ROUND(SUMIF(Anlagenbewegungsdaten_AV!B:B,A2715,Anlagenbewegungsdaten_AV!C:C),3)</f>
        <v>0</v>
      </c>
      <c r="N2715" s="328">
        <f>IF(ISBLANK(L2715),ROUND(SUMIF(Anlagenbewegungsdaten_AV!B:B,A2715,Anlagenbewegungsdaten_AV!D:D),2),ROUND(M2715*L2715%,2))</f>
        <v>0</v>
      </c>
      <c r="O2715" s="328">
        <f>ROUND(N2715-SUMIF(Anlagenbewegungsdaten_AV!B:B,A2715,Anlagenbewegungsdaten_AV!D:D),3)</f>
        <v>0</v>
      </c>
    </row>
    <row r="2716" spans="1:15" ht="15" customHeight="1" x14ac:dyDescent="0.25">
      <c r="A2716" s="261" t="s">
        <v>1246</v>
      </c>
      <c r="B2716" s="171" t="s">
        <v>2108</v>
      </c>
      <c r="C2716" s="171" t="s">
        <v>4048</v>
      </c>
      <c r="D2716" s="171" t="s">
        <v>1247</v>
      </c>
      <c r="E2716" s="171" t="s">
        <v>2483</v>
      </c>
      <c r="F2716" s="287">
        <v>21.67</v>
      </c>
      <c r="G2716" s="331">
        <f>ROUND(SUMIF(Anlagenbewegungsdaten!B:B,A2716,Anlagenbewegungsdaten!C:C),3)</f>
        <v>0</v>
      </c>
      <c r="H2716" s="332">
        <f>IF(ISBLANK(F2716),ROUND(SUMIF(Anlagenbewegungsdaten!B:B,A2716,Anlagenbewegungsdaten!D:D),2),ROUND(G2716*F2716%,2))</f>
        <v>0</v>
      </c>
      <c r="I2716" s="332">
        <f>ROUND((H2716-SUMIF(Anlagenbewegungsdaten!$B:$B,A2716,Anlagenbewegungsdaten!D:D)),3)</f>
        <v>0</v>
      </c>
      <c r="J2716" s="333" t="s">
        <v>5179</v>
      </c>
      <c r="K2716" s="333" t="s">
        <v>5193</v>
      </c>
      <c r="L2716" s="510">
        <v>17.34</v>
      </c>
      <c r="M2716" s="330">
        <f>ROUND(SUMIF(Anlagenbewegungsdaten_AV!B:B,A2716,Anlagenbewegungsdaten_AV!C:C),3)</f>
        <v>0</v>
      </c>
      <c r="N2716" s="328">
        <f>IF(ISBLANK(L2716),ROUND(SUMIF(Anlagenbewegungsdaten_AV!B:B,A2716,Anlagenbewegungsdaten_AV!D:D),2),ROUND(M2716*L2716%,2))</f>
        <v>0</v>
      </c>
      <c r="O2716" s="328">
        <f>ROUND(N2716-SUMIF(Anlagenbewegungsdaten_AV!B:B,A2716,Anlagenbewegungsdaten_AV!D:D),3)</f>
        <v>0</v>
      </c>
    </row>
    <row r="2717" spans="1:15" ht="15" customHeight="1" x14ac:dyDescent="0.25">
      <c r="A2717" s="261" t="s">
        <v>1248</v>
      </c>
      <c r="B2717" s="171" t="s">
        <v>2108</v>
      </c>
      <c r="C2717" s="171" t="s">
        <v>4048</v>
      </c>
      <c r="D2717" s="171" t="s">
        <v>1249</v>
      </c>
      <c r="E2717" s="171" t="s">
        <v>2486</v>
      </c>
      <c r="F2717" s="287">
        <v>24.67</v>
      </c>
      <c r="G2717" s="331">
        <f>ROUND(SUMIF(Anlagenbewegungsdaten!B:B,A2717,Anlagenbewegungsdaten!C:C),3)</f>
        <v>0</v>
      </c>
      <c r="H2717" s="332">
        <f>IF(ISBLANK(F2717),ROUND(SUMIF(Anlagenbewegungsdaten!B:B,A2717,Anlagenbewegungsdaten!D:D),2),ROUND(G2717*F2717%,2))</f>
        <v>0</v>
      </c>
      <c r="I2717" s="332">
        <f>ROUND((H2717-SUMIF(Anlagenbewegungsdaten!$B:$B,A2717,Anlagenbewegungsdaten!D:D)),3)</f>
        <v>0</v>
      </c>
      <c r="J2717" s="333" t="s">
        <v>5179</v>
      </c>
      <c r="K2717" s="333" t="s">
        <v>5193</v>
      </c>
      <c r="L2717" s="510">
        <v>19.739999999999998</v>
      </c>
      <c r="M2717" s="330">
        <f>ROUND(SUMIF(Anlagenbewegungsdaten_AV!B:B,A2717,Anlagenbewegungsdaten_AV!C:C),3)</f>
        <v>0</v>
      </c>
      <c r="N2717" s="328">
        <f>IF(ISBLANK(L2717),ROUND(SUMIF(Anlagenbewegungsdaten_AV!B:B,A2717,Anlagenbewegungsdaten_AV!D:D),2),ROUND(M2717*L2717%,2))</f>
        <v>0</v>
      </c>
      <c r="O2717" s="328">
        <f>ROUND(N2717-SUMIF(Anlagenbewegungsdaten_AV!B:B,A2717,Anlagenbewegungsdaten_AV!D:D),3)</f>
        <v>0</v>
      </c>
    </row>
    <row r="2718" spans="1:15" ht="15" customHeight="1" x14ac:dyDescent="0.25">
      <c r="A2718" s="261" t="s">
        <v>1250</v>
      </c>
      <c r="B2718" s="171" t="s">
        <v>2108</v>
      </c>
      <c r="C2718" s="171" t="s">
        <v>4048</v>
      </c>
      <c r="D2718" s="171" t="s">
        <v>1251</v>
      </c>
      <c r="E2718" s="171" t="s">
        <v>2483</v>
      </c>
      <c r="F2718" s="287">
        <v>22.67</v>
      </c>
      <c r="G2718" s="331">
        <f>ROUND(SUMIF(Anlagenbewegungsdaten!B:B,A2718,Anlagenbewegungsdaten!C:C),3)</f>
        <v>0</v>
      </c>
      <c r="H2718" s="332">
        <f>IF(ISBLANK(F2718),ROUND(SUMIF(Anlagenbewegungsdaten!B:B,A2718,Anlagenbewegungsdaten!D:D),2),ROUND(G2718*F2718%,2))</f>
        <v>0</v>
      </c>
      <c r="I2718" s="332">
        <f>ROUND((H2718-SUMIF(Anlagenbewegungsdaten!$B:$B,A2718,Anlagenbewegungsdaten!D:D)),3)</f>
        <v>0</v>
      </c>
      <c r="J2718" s="333" t="s">
        <v>5179</v>
      </c>
      <c r="K2718" s="333" t="s">
        <v>5193</v>
      </c>
      <c r="L2718" s="510">
        <v>18.14</v>
      </c>
      <c r="M2718" s="330">
        <f>ROUND(SUMIF(Anlagenbewegungsdaten_AV!B:B,A2718,Anlagenbewegungsdaten_AV!C:C),3)</f>
        <v>0</v>
      </c>
      <c r="N2718" s="328">
        <f>IF(ISBLANK(L2718),ROUND(SUMIF(Anlagenbewegungsdaten_AV!B:B,A2718,Anlagenbewegungsdaten_AV!D:D),2),ROUND(M2718*L2718%,2))</f>
        <v>0</v>
      </c>
      <c r="O2718" s="328">
        <f>ROUND(N2718-SUMIF(Anlagenbewegungsdaten_AV!B:B,A2718,Anlagenbewegungsdaten_AV!D:D),3)</f>
        <v>0</v>
      </c>
    </row>
    <row r="2719" spans="1:15" ht="15" customHeight="1" x14ac:dyDescent="0.25">
      <c r="A2719" s="261" t="s">
        <v>1252</v>
      </c>
      <c r="B2719" s="171" t="s">
        <v>2108</v>
      </c>
      <c r="C2719" s="171" t="s">
        <v>4048</v>
      </c>
      <c r="D2719" s="171" t="s">
        <v>1253</v>
      </c>
      <c r="E2719" s="171" t="s">
        <v>2486</v>
      </c>
      <c r="F2719" s="287">
        <v>25.67</v>
      </c>
      <c r="G2719" s="331">
        <f>ROUND(SUMIF(Anlagenbewegungsdaten!B:B,A2719,Anlagenbewegungsdaten!C:C),3)</f>
        <v>0</v>
      </c>
      <c r="H2719" s="332">
        <f>IF(ISBLANK(F2719),ROUND(SUMIF(Anlagenbewegungsdaten!B:B,A2719,Anlagenbewegungsdaten!D:D),2),ROUND(G2719*F2719%,2))</f>
        <v>0</v>
      </c>
      <c r="I2719" s="332">
        <f>ROUND((H2719-SUMIF(Anlagenbewegungsdaten!$B:$B,A2719,Anlagenbewegungsdaten!D:D)),3)</f>
        <v>0</v>
      </c>
      <c r="J2719" s="333" t="s">
        <v>5179</v>
      </c>
      <c r="K2719" s="333" t="s">
        <v>5193</v>
      </c>
      <c r="L2719" s="510">
        <v>20.54</v>
      </c>
      <c r="M2719" s="330">
        <f>ROUND(SUMIF(Anlagenbewegungsdaten_AV!B:B,A2719,Anlagenbewegungsdaten_AV!C:C),3)</f>
        <v>0</v>
      </c>
      <c r="N2719" s="328">
        <f>IF(ISBLANK(L2719),ROUND(SUMIF(Anlagenbewegungsdaten_AV!B:B,A2719,Anlagenbewegungsdaten_AV!D:D),2),ROUND(M2719*L2719%,2))</f>
        <v>0</v>
      </c>
      <c r="O2719" s="328">
        <f>ROUND(N2719-SUMIF(Anlagenbewegungsdaten_AV!B:B,A2719,Anlagenbewegungsdaten_AV!D:D),3)</f>
        <v>0</v>
      </c>
    </row>
    <row r="2720" spans="1:15" ht="15" customHeight="1" x14ac:dyDescent="0.25">
      <c r="A2720" s="261" t="s">
        <v>1254</v>
      </c>
      <c r="B2720" s="171" t="s">
        <v>2108</v>
      </c>
      <c r="C2720" s="171" t="s">
        <v>4048</v>
      </c>
      <c r="D2720" s="171" t="s">
        <v>1255</v>
      </c>
      <c r="E2720" s="171" t="s">
        <v>2483</v>
      </c>
      <c r="F2720" s="287">
        <v>23.67</v>
      </c>
      <c r="G2720" s="331">
        <f>ROUND(SUMIF(Anlagenbewegungsdaten!B:B,A2720,Anlagenbewegungsdaten!C:C),3)</f>
        <v>0</v>
      </c>
      <c r="H2720" s="332">
        <f>IF(ISBLANK(F2720),ROUND(SUMIF(Anlagenbewegungsdaten!B:B,A2720,Anlagenbewegungsdaten!D:D),2),ROUND(G2720*F2720%,2))</f>
        <v>0</v>
      </c>
      <c r="I2720" s="332">
        <f>ROUND((H2720-SUMIF(Anlagenbewegungsdaten!$B:$B,A2720,Anlagenbewegungsdaten!D:D)),3)</f>
        <v>0</v>
      </c>
      <c r="J2720" s="333" t="s">
        <v>5179</v>
      </c>
      <c r="K2720" s="333" t="s">
        <v>5193</v>
      </c>
      <c r="L2720" s="510">
        <v>18.940000000000001</v>
      </c>
      <c r="M2720" s="330">
        <f>ROUND(SUMIF(Anlagenbewegungsdaten_AV!B:B,A2720,Anlagenbewegungsdaten_AV!C:C),3)</f>
        <v>0</v>
      </c>
      <c r="N2720" s="328">
        <f>IF(ISBLANK(L2720),ROUND(SUMIF(Anlagenbewegungsdaten_AV!B:B,A2720,Anlagenbewegungsdaten_AV!D:D),2),ROUND(M2720*L2720%,2))</f>
        <v>0</v>
      </c>
      <c r="O2720" s="328">
        <f>ROUND(N2720-SUMIF(Anlagenbewegungsdaten_AV!B:B,A2720,Anlagenbewegungsdaten_AV!D:D),3)</f>
        <v>0</v>
      </c>
    </row>
    <row r="2721" spans="1:15" ht="15" customHeight="1" x14ac:dyDescent="0.25">
      <c r="A2721" s="261" t="s">
        <v>1256</v>
      </c>
      <c r="B2721" s="171" t="s">
        <v>2108</v>
      </c>
      <c r="C2721" s="171" t="s">
        <v>4048</v>
      </c>
      <c r="D2721" s="171" t="s">
        <v>1257</v>
      </c>
      <c r="E2721" s="171" t="s">
        <v>2486</v>
      </c>
      <c r="F2721" s="287">
        <v>26.67</v>
      </c>
      <c r="G2721" s="331">
        <f>ROUND(SUMIF(Anlagenbewegungsdaten!B:B,A2721,Anlagenbewegungsdaten!C:C),3)</f>
        <v>0</v>
      </c>
      <c r="H2721" s="332">
        <f>IF(ISBLANK(F2721),ROUND(SUMIF(Anlagenbewegungsdaten!B:B,A2721,Anlagenbewegungsdaten!D:D),2),ROUND(G2721*F2721%,2))</f>
        <v>0</v>
      </c>
      <c r="I2721" s="332">
        <f>ROUND((H2721-SUMIF(Anlagenbewegungsdaten!$B:$B,A2721,Anlagenbewegungsdaten!D:D)),3)</f>
        <v>0</v>
      </c>
      <c r="J2721" s="333" t="s">
        <v>5179</v>
      </c>
      <c r="K2721" s="333" t="s">
        <v>5193</v>
      </c>
      <c r="L2721" s="510">
        <v>21.34</v>
      </c>
      <c r="M2721" s="330">
        <f>ROUND(SUMIF(Anlagenbewegungsdaten_AV!B:B,A2721,Anlagenbewegungsdaten_AV!C:C),3)</f>
        <v>0</v>
      </c>
      <c r="N2721" s="328">
        <f>IF(ISBLANK(L2721),ROUND(SUMIF(Anlagenbewegungsdaten_AV!B:B,A2721,Anlagenbewegungsdaten_AV!D:D),2),ROUND(M2721*L2721%,2))</f>
        <v>0</v>
      </c>
      <c r="O2721" s="328">
        <f>ROUND(N2721-SUMIF(Anlagenbewegungsdaten_AV!B:B,A2721,Anlagenbewegungsdaten_AV!D:D),3)</f>
        <v>0</v>
      </c>
    </row>
    <row r="2722" spans="1:15" ht="15" customHeight="1" x14ac:dyDescent="0.25">
      <c r="A2722" s="261" t="s">
        <v>1258</v>
      </c>
      <c r="B2722" s="171" t="s">
        <v>2108</v>
      </c>
      <c r="C2722" s="171" t="s">
        <v>4048</v>
      </c>
      <c r="D2722" s="172" t="s">
        <v>1259</v>
      </c>
      <c r="E2722" s="171" t="s">
        <v>2483</v>
      </c>
      <c r="F2722" s="287">
        <v>24.67</v>
      </c>
      <c r="G2722" s="331">
        <f>ROUND(SUMIF(Anlagenbewegungsdaten!B:B,A2722,Anlagenbewegungsdaten!C:C),3)</f>
        <v>0</v>
      </c>
      <c r="H2722" s="332">
        <f>IF(ISBLANK(F2722),ROUND(SUMIF(Anlagenbewegungsdaten!B:B,A2722,Anlagenbewegungsdaten!D:D),2),ROUND(G2722*F2722%,2))</f>
        <v>0</v>
      </c>
      <c r="I2722" s="332">
        <f>ROUND((H2722-SUMIF(Anlagenbewegungsdaten!$B:$B,A2722,Anlagenbewegungsdaten!D:D)),3)</f>
        <v>0</v>
      </c>
      <c r="J2722" s="333" t="s">
        <v>5179</v>
      </c>
      <c r="K2722" s="333" t="s">
        <v>5193</v>
      </c>
      <c r="L2722" s="510">
        <v>19.739999999999998</v>
      </c>
      <c r="M2722" s="330">
        <f>ROUND(SUMIF(Anlagenbewegungsdaten_AV!B:B,A2722,Anlagenbewegungsdaten_AV!C:C),3)</f>
        <v>0</v>
      </c>
      <c r="N2722" s="328">
        <f>IF(ISBLANK(L2722),ROUND(SUMIF(Anlagenbewegungsdaten_AV!B:B,A2722,Anlagenbewegungsdaten_AV!D:D),2),ROUND(M2722*L2722%,2))</f>
        <v>0</v>
      </c>
      <c r="O2722" s="328">
        <f>ROUND(N2722-SUMIF(Anlagenbewegungsdaten_AV!B:B,A2722,Anlagenbewegungsdaten_AV!D:D),3)</f>
        <v>0</v>
      </c>
    </row>
    <row r="2723" spans="1:15" ht="15" customHeight="1" x14ac:dyDescent="0.25">
      <c r="A2723" s="261" t="s">
        <v>1260</v>
      </c>
      <c r="B2723" s="171" t="s">
        <v>2108</v>
      </c>
      <c r="C2723" s="171" t="s">
        <v>4048</v>
      </c>
      <c r="D2723" s="172" t="s">
        <v>1261</v>
      </c>
      <c r="E2723" s="171" t="s">
        <v>2486</v>
      </c>
      <c r="F2723" s="287">
        <v>27.67</v>
      </c>
      <c r="G2723" s="331">
        <f>ROUND(SUMIF(Anlagenbewegungsdaten!B:B,A2723,Anlagenbewegungsdaten!C:C),3)</f>
        <v>0</v>
      </c>
      <c r="H2723" s="332">
        <f>IF(ISBLANK(F2723),ROUND(SUMIF(Anlagenbewegungsdaten!B:B,A2723,Anlagenbewegungsdaten!D:D),2),ROUND(G2723*F2723%,2))</f>
        <v>0</v>
      </c>
      <c r="I2723" s="332">
        <f>ROUND((H2723-SUMIF(Anlagenbewegungsdaten!$B:$B,A2723,Anlagenbewegungsdaten!D:D)),3)</f>
        <v>0</v>
      </c>
      <c r="J2723" s="333" t="s">
        <v>5179</v>
      </c>
      <c r="K2723" s="333" t="s">
        <v>5193</v>
      </c>
      <c r="L2723" s="510">
        <v>22.14</v>
      </c>
      <c r="M2723" s="330">
        <f>ROUND(SUMIF(Anlagenbewegungsdaten_AV!B:B,A2723,Anlagenbewegungsdaten_AV!C:C),3)</f>
        <v>0</v>
      </c>
      <c r="N2723" s="328">
        <f>IF(ISBLANK(L2723),ROUND(SUMIF(Anlagenbewegungsdaten_AV!B:B,A2723,Anlagenbewegungsdaten_AV!D:D),2),ROUND(M2723*L2723%,2))</f>
        <v>0</v>
      </c>
      <c r="O2723" s="328">
        <f>ROUND(N2723-SUMIF(Anlagenbewegungsdaten_AV!B:B,A2723,Anlagenbewegungsdaten_AV!D:D),3)</f>
        <v>0</v>
      </c>
    </row>
    <row r="2724" spans="1:15" ht="15" customHeight="1" x14ac:dyDescent="0.25">
      <c r="A2724" s="261" t="s">
        <v>1262</v>
      </c>
      <c r="B2724" s="171" t="s">
        <v>2108</v>
      </c>
      <c r="C2724" s="171" t="s">
        <v>4048</v>
      </c>
      <c r="D2724" s="172" t="s">
        <v>1263</v>
      </c>
      <c r="E2724" s="171" t="s">
        <v>2483</v>
      </c>
      <c r="F2724" s="287">
        <v>25.67</v>
      </c>
      <c r="G2724" s="331">
        <f>ROUND(SUMIF(Anlagenbewegungsdaten!B:B,A2724,Anlagenbewegungsdaten!C:C),3)</f>
        <v>0</v>
      </c>
      <c r="H2724" s="332">
        <f>IF(ISBLANK(F2724),ROUND(SUMIF(Anlagenbewegungsdaten!B:B,A2724,Anlagenbewegungsdaten!D:D),2),ROUND(G2724*F2724%,2))</f>
        <v>0</v>
      </c>
      <c r="I2724" s="332">
        <f>ROUND((H2724-SUMIF(Anlagenbewegungsdaten!$B:$B,A2724,Anlagenbewegungsdaten!D:D)),3)</f>
        <v>0</v>
      </c>
      <c r="J2724" s="333" t="s">
        <v>5179</v>
      </c>
      <c r="K2724" s="333" t="s">
        <v>5193</v>
      </c>
      <c r="L2724" s="510">
        <v>20.54</v>
      </c>
      <c r="M2724" s="330">
        <f>ROUND(SUMIF(Anlagenbewegungsdaten_AV!B:B,A2724,Anlagenbewegungsdaten_AV!C:C),3)</f>
        <v>0</v>
      </c>
      <c r="N2724" s="328">
        <f>IF(ISBLANK(L2724),ROUND(SUMIF(Anlagenbewegungsdaten_AV!B:B,A2724,Anlagenbewegungsdaten_AV!D:D),2),ROUND(M2724*L2724%,2))</f>
        <v>0</v>
      </c>
      <c r="O2724" s="328">
        <f>ROUND(N2724-SUMIF(Anlagenbewegungsdaten_AV!B:B,A2724,Anlagenbewegungsdaten_AV!D:D),3)</f>
        <v>0</v>
      </c>
    </row>
    <row r="2725" spans="1:15" ht="15" customHeight="1" x14ac:dyDescent="0.25">
      <c r="A2725" s="261" t="s">
        <v>1264</v>
      </c>
      <c r="B2725" s="171" t="s">
        <v>2108</v>
      </c>
      <c r="C2725" s="171" t="s">
        <v>4048</v>
      </c>
      <c r="D2725" s="172" t="s">
        <v>1265</v>
      </c>
      <c r="E2725" s="171" t="s">
        <v>2486</v>
      </c>
      <c r="F2725" s="287">
        <v>28.67</v>
      </c>
      <c r="G2725" s="331">
        <f>ROUND(SUMIF(Anlagenbewegungsdaten!B:B,A2725,Anlagenbewegungsdaten!C:C),3)</f>
        <v>0</v>
      </c>
      <c r="H2725" s="332">
        <f>IF(ISBLANK(F2725),ROUND(SUMIF(Anlagenbewegungsdaten!B:B,A2725,Anlagenbewegungsdaten!D:D),2),ROUND(G2725*F2725%,2))</f>
        <v>0</v>
      </c>
      <c r="I2725" s="332">
        <f>ROUND((H2725-SUMIF(Anlagenbewegungsdaten!$B:$B,A2725,Anlagenbewegungsdaten!D:D)),3)</f>
        <v>0</v>
      </c>
      <c r="J2725" s="333" t="s">
        <v>5179</v>
      </c>
      <c r="K2725" s="333" t="s">
        <v>5193</v>
      </c>
      <c r="L2725" s="510">
        <v>22.94</v>
      </c>
      <c r="M2725" s="330">
        <f>ROUND(SUMIF(Anlagenbewegungsdaten_AV!B:B,A2725,Anlagenbewegungsdaten_AV!C:C),3)</f>
        <v>0</v>
      </c>
      <c r="N2725" s="328">
        <f>IF(ISBLANK(L2725),ROUND(SUMIF(Anlagenbewegungsdaten_AV!B:B,A2725,Anlagenbewegungsdaten_AV!D:D),2),ROUND(M2725*L2725%,2))</f>
        <v>0</v>
      </c>
      <c r="O2725" s="328">
        <f>ROUND(N2725-SUMIF(Anlagenbewegungsdaten_AV!B:B,A2725,Anlagenbewegungsdaten_AV!D:D),3)</f>
        <v>0</v>
      </c>
    </row>
    <row r="2726" spans="1:15" ht="15" customHeight="1" x14ac:dyDescent="0.25">
      <c r="A2726" s="261" t="s">
        <v>1266</v>
      </c>
      <c r="B2726" s="171" t="s">
        <v>2108</v>
      </c>
      <c r="C2726" s="171" t="s">
        <v>4048</v>
      </c>
      <c r="D2726" s="171" t="s">
        <v>1267</v>
      </c>
      <c r="E2726" s="171" t="s">
        <v>2483</v>
      </c>
      <c r="F2726" s="287">
        <v>13.67</v>
      </c>
      <c r="G2726" s="331">
        <f>ROUND(SUMIF(Anlagenbewegungsdaten!B:B,A2726,Anlagenbewegungsdaten!C:C),3)</f>
        <v>0</v>
      </c>
      <c r="H2726" s="332">
        <f>IF(ISBLANK(F2726),ROUND(SUMIF(Anlagenbewegungsdaten!B:B,A2726,Anlagenbewegungsdaten!D:D),2),ROUND(G2726*F2726%,2))</f>
        <v>0</v>
      </c>
      <c r="I2726" s="332">
        <f>ROUND((H2726-SUMIF(Anlagenbewegungsdaten!$B:$B,A2726,Anlagenbewegungsdaten!D:D)),3)</f>
        <v>0</v>
      </c>
      <c r="J2726" s="333" t="s">
        <v>5179</v>
      </c>
      <c r="K2726" s="333" t="s">
        <v>5193</v>
      </c>
      <c r="L2726" s="510">
        <v>10.94</v>
      </c>
      <c r="M2726" s="330">
        <f>ROUND(SUMIF(Anlagenbewegungsdaten_AV!B:B,A2726,Anlagenbewegungsdaten_AV!C:C),3)</f>
        <v>0</v>
      </c>
      <c r="N2726" s="328">
        <f>IF(ISBLANK(L2726),ROUND(SUMIF(Anlagenbewegungsdaten_AV!B:B,A2726,Anlagenbewegungsdaten_AV!D:D),2),ROUND(M2726*L2726%,2))</f>
        <v>0</v>
      </c>
      <c r="O2726" s="328">
        <f>ROUND(N2726-SUMIF(Anlagenbewegungsdaten_AV!B:B,A2726,Anlagenbewegungsdaten_AV!D:D),3)</f>
        <v>0</v>
      </c>
    </row>
    <row r="2727" spans="1:15" ht="15" customHeight="1" x14ac:dyDescent="0.25">
      <c r="A2727" s="261" t="s">
        <v>1268</v>
      </c>
      <c r="B2727" s="171" t="s">
        <v>2108</v>
      </c>
      <c r="C2727" s="171" t="s">
        <v>4048</v>
      </c>
      <c r="D2727" s="171" t="s">
        <v>1269</v>
      </c>
      <c r="E2727" s="171" t="s">
        <v>2486</v>
      </c>
      <c r="F2727" s="287">
        <v>16.670000000000002</v>
      </c>
      <c r="G2727" s="331">
        <f>ROUND(SUMIF(Anlagenbewegungsdaten!B:B,A2727,Anlagenbewegungsdaten!C:C),3)</f>
        <v>0</v>
      </c>
      <c r="H2727" s="332">
        <f>IF(ISBLANK(F2727),ROUND(SUMIF(Anlagenbewegungsdaten!B:B,A2727,Anlagenbewegungsdaten!D:D),2),ROUND(G2727*F2727%,2))</f>
        <v>0</v>
      </c>
      <c r="I2727" s="332">
        <f>ROUND((H2727-SUMIF(Anlagenbewegungsdaten!$B:$B,A2727,Anlagenbewegungsdaten!D:D)),3)</f>
        <v>0</v>
      </c>
      <c r="J2727" s="333" t="s">
        <v>5179</v>
      </c>
      <c r="K2727" s="333" t="s">
        <v>5193</v>
      </c>
      <c r="L2727" s="510">
        <v>13.34</v>
      </c>
      <c r="M2727" s="330">
        <f>ROUND(SUMIF(Anlagenbewegungsdaten_AV!B:B,A2727,Anlagenbewegungsdaten_AV!C:C),3)</f>
        <v>0</v>
      </c>
      <c r="N2727" s="328">
        <f>IF(ISBLANK(L2727),ROUND(SUMIF(Anlagenbewegungsdaten_AV!B:B,A2727,Anlagenbewegungsdaten_AV!D:D),2),ROUND(M2727*L2727%,2))</f>
        <v>0</v>
      </c>
      <c r="O2727" s="328">
        <f>ROUND(N2727-SUMIF(Anlagenbewegungsdaten_AV!B:B,A2727,Anlagenbewegungsdaten_AV!D:D),3)</f>
        <v>0</v>
      </c>
    </row>
    <row r="2728" spans="1:15" ht="15" customHeight="1" x14ac:dyDescent="0.25">
      <c r="A2728" s="261" t="s">
        <v>1270</v>
      </c>
      <c r="B2728" s="171" t="s">
        <v>2108</v>
      </c>
      <c r="C2728" s="171" t="s">
        <v>4048</v>
      </c>
      <c r="D2728" s="172" t="s">
        <v>1271</v>
      </c>
      <c r="E2728" s="171" t="s">
        <v>2483</v>
      </c>
      <c r="F2728" s="287">
        <v>14.67</v>
      </c>
      <c r="G2728" s="331">
        <f>ROUND(SUMIF(Anlagenbewegungsdaten!B:B,A2728,Anlagenbewegungsdaten!C:C),3)</f>
        <v>0</v>
      </c>
      <c r="H2728" s="332">
        <f>IF(ISBLANK(F2728),ROUND(SUMIF(Anlagenbewegungsdaten!B:B,A2728,Anlagenbewegungsdaten!D:D),2),ROUND(G2728*F2728%,2))</f>
        <v>0</v>
      </c>
      <c r="I2728" s="332">
        <f>ROUND((H2728-SUMIF(Anlagenbewegungsdaten!$B:$B,A2728,Anlagenbewegungsdaten!D:D)),3)</f>
        <v>0</v>
      </c>
      <c r="J2728" s="333" t="s">
        <v>5179</v>
      </c>
      <c r="K2728" s="333" t="s">
        <v>5193</v>
      </c>
      <c r="L2728" s="510">
        <v>11.74</v>
      </c>
      <c r="M2728" s="330">
        <f>ROUND(SUMIF(Anlagenbewegungsdaten_AV!B:B,A2728,Anlagenbewegungsdaten_AV!C:C),3)</f>
        <v>0</v>
      </c>
      <c r="N2728" s="328">
        <f>IF(ISBLANK(L2728),ROUND(SUMIF(Anlagenbewegungsdaten_AV!B:B,A2728,Anlagenbewegungsdaten_AV!D:D),2),ROUND(M2728*L2728%,2))</f>
        <v>0</v>
      </c>
      <c r="O2728" s="328">
        <f>ROUND(N2728-SUMIF(Anlagenbewegungsdaten_AV!B:B,A2728,Anlagenbewegungsdaten_AV!D:D),3)</f>
        <v>0</v>
      </c>
    </row>
    <row r="2729" spans="1:15" ht="15" customHeight="1" x14ac:dyDescent="0.25">
      <c r="A2729" s="261" t="s">
        <v>1272</v>
      </c>
      <c r="B2729" s="171" t="s">
        <v>2108</v>
      </c>
      <c r="C2729" s="171" t="s">
        <v>4048</v>
      </c>
      <c r="D2729" s="172" t="s">
        <v>1273</v>
      </c>
      <c r="E2729" s="171" t="s">
        <v>2486</v>
      </c>
      <c r="F2729" s="287">
        <v>17.670000000000002</v>
      </c>
      <c r="G2729" s="331">
        <f>ROUND(SUMIF(Anlagenbewegungsdaten!B:B,A2729,Anlagenbewegungsdaten!C:C),3)</f>
        <v>0</v>
      </c>
      <c r="H2729" s="332">
        <f>IF(ISBLANK(F2729),ROUND(SUMIF(Anlagenbewegungsdaten!B:B,A2729,Anlagenbewegungsdaten!D:D),2),ROUND(G2729*F2729%,2))</f>
        <v>0</v>
      </c>
      <c r="I2729" s="332">
        <f>ROUND((H2729-SUMIF(Anlagenbewegungsdaten!$B:$B,A2729,Anlagenbewegungsdaten!D:D)),3)</f>
        <v>0</v>
      </c>
      <c r="J2729" s="333" t="s">
        <v>5179</v>
      </c>
      <c r="K2729" s="333" t="s">
        <v>5193</v>
      </c>
      <c r="L2729" s="510">
        <v>14.14</v>
      </c>
      <c r="M2729" s="330">
        <f>ROUND(SUMIF(Anlagenbewegungsdaten_AV!B:B,A2729,Anlagenbewegungsdaten_AV!C:C),3)</f>
        <v>0</v>
      </c>
      <c r="N2729" s="328">
        <f>IF(ISBLANK(L2729),ROUND(SUMIF(Anlagenbewegungsdaten_AV!B:B,A2729,Anlagenbewegungsdaten_AV!D:D),2),ROUND(M2729*L2729%,2))</f>
        <v>0</v>
      </c>
      <c r="O2729" s="328">
        <f>ROUND(N2729-SUMIF(Anlagenbewegungsdaten_AV!B:B,A2729,Anlagenbewegungsdaten_AV!D:D),3)</f>
        <v>0</v>
      </c>
    </row>
    <row r="2730" spans="1:15" ht="15" customHeight="1" x14ac:dyDescent="0.25">
      <c r="A2730" s="261" t="s">
        <v>1274</v>
      </c>
      <c r="B2730" s="171" t="s">
        <v>2108</v>
      </c>
      <c r="C2730" s="171" t="s">
        <v>4048</v>
      </c>
      <c r="D2730" s="171" t="s">
        <v>1275</v>
      </c>
      <c r="E2730" s="171" t="s">
        <v>2483</v>
      </c>
      <c r="F2730" s="287">
        <v>19.670000000000002</v>
      </c>
      <c r="G2730" s="331">
        <f>ROUND(SUMIF(Anlagenbewegungsdaten!B:B,A2730,Anlagenbewegungsdaten!C:C),3)</f>
        <v>0</v>
      </c>
      <c r="H2730" s="332">
        <f>IF(ISBLANK(F2730),ROUND(SUMIF(Anlagenbewegungsdaten!B:B,A2730,Anlagenbewegungsdaten!D:D),2),ROUND(G2730*F2730%,2))</f>
        <v>0</v>
      </c>
      <c r="I2730" s="332">
        <f>ROUND((H2730-SUMIF(Anlagenbewegungsdaten!$B:$B,A2730,Anlagenbewegungsdaten!D:D)),3)</f>
        <v>0</v>
      </c>
      <c r="J2730" s="333" t="s">
        <v>5179</v>
      </c>
      <c r="K2730" s="333" t="s">
        <v>5193</v>
      </c>
      <c r="L2730" s="510">
        <v>15.74</v>
      </c>
      <c r="M2730" s="330">
        <f>ROUND(SUMIF(Anlagenbewegungsdaten_AV!B:B,A2730,Anlagenbewegungsdaten_AV!C:C),3)</f>
        <v>0</v>
      </c>
      <c r="N2730" s="328">
        <f>IF(ISBLANK(L2730),ROUND(SUMIF(Anlagenbewegungsdaten_AV!B:B,A2730,Anlagenbewegungsdaten_AV!D:D),2),ROUND(M2730*L2730%,2))</f>
        <v>0</v>
      </c>
      <c r="O2730" s="328">
        <f>ROUND(N2730-SUMIF(Anlagenbewegungsdaten_AV!B:B,A2730,Anlagenbewegungsdaten_AV!D:D),3)</f>
        <v>0</v>
      </c>
    </row>
    <row r="2731" spans="1:15" ht="15" customHeight="1" x14ac:dyDescent="0.25">
      <c r="A2731" s="261" t="s">
        <v>1276</v>
      </c>
      <c r="B2731" s="171" t="s">
        <v>2108</v>
      </c>
      <c r="C2731" s="171" t="s">
        <v>4048</v>
      </c>
      <c r="D2731" s="171" t="s">
        <v>1277</v>
      </c>
      <c r="E2731" s="171" t="s">
        <v>2486</v>
      </c>
      <c r="F2731" s="287">
        <v>22.67</v>
      </c>
      <c r="G2731" s="331">
        <f>ROUND(SUMIF(Anlagenbewegungsdaten!B:B,A2731,Anlagenbewegungsdaten!C:C),3)</f>
        <v>0</v>
      </c>
      <c r="H2731" s="332">
        <f>IF(ISBLANK(F2731),ROUND(SUMIF(Anlagenbewegungsdaten!B:B,A2731,Anlagenbewegungsdaten!D:D),2),ROUND(G2731*F2731%,2))</f>
        <v>0</v>
      </c>
      <c r="I2731" s="332">
        <f>ROUND((H2731-SUMIF(Anlagenbewegungsdaten!$B:$B,A2731,Anlagenbewegungsdaten!D:D)),3)</f>
        <v>0</v>
      </c>
      <c r="J2731" s="333" t="s">
        <v>5179</v>
      </c>
      <c r="K2731" s="333" t="s">
        <v>5193</v>
      </c>
      <c r="L2731" s="510">
        <v>18.14</v>
      </c>
      <c r="M2731" s="330">
        <f>ROUND(SUMIF(Anlagenbewegungsdaten_AV!B:B,A2731,Anlagenbewegungsdaten_AV!C:C),3)</f>
        <v>0</v>
      </c>
      <c r="N2731" s="328">
        <f>IF(ISBLANK(L2731),ROUND(SUMIF(Anlagenbewegungsdaten_AV!B:B,A2731,Anlagenbewegungsdaten_AV!D:D),2),ROUND(M2731*L2731%,2))</f>
        <v>0</v>
      </c>
      <c r="O2731" s="328">
        <f>ROUND(N2731-SUMIF(Anlagenbewegungsdaten_AV!B:B,A2731,Anlagenbewegungsdaten_AV!D:D),3)</f>
        <v>0</v>
      </c>
    </row>
    <row r="2732" spans="1:15" ht="15" customHeight="1" x14ac:dyDescent="0.25">
      <c r="A2732" s="261" t="s">
        <v>1278</v>
      </c>
      <c r="B2732" s="171" t="s">
        <v>2108</v>
      </c>
      <c r="C2732" s="171" t="s">
        <v>4048</v>
      </c>
      <c r="D2732" s="172" t="s">
        <v>1279</v>
      </c>
      <c r="E2732" s="171" t="s">
        <v>2483</v>
      </c>
      <c r="F2732" s="287">
        <v>20.67</v>
      </c>
      <c r="G2732" s="331">
        <f>ROUND(SUMIF(Anlagenbewegungsdaten!B:B,A2732,Anlagenbewegungsdaten!C:C),3)</f>
        <v>0</v>
      </c>
      <c r="H2732" s="332">
        <f>IF(ISBLANK(F2732),ROUND(SUMIF(Anlagenbewegungsdaten!B:B,A2732,Anlagenbewegungsdaten!D:D),2),ROUND(G2732*F2732%,2))</f>
        <v>0</v>
      </c>
      <c r="I2732" s="332">
        <f>ROUND((H2732-SUMIF(Anlagenbewegungsdaten!$B:$B,A2732,Anlagenbewegungsdaten!D:D)),3)</f>
        <v>0</v>
      </c>
      <c r="J2732" s="333" t="s">
        <v>5179</v>
      </c>
      <c r="K2732" s="333" t="s">
        <v>5193</v>
      </c>
      <c r="L2732" s="510">
        <v>16.54</v>
      </c>
      <c r="M2732" s="330">
        <f>ROUND(SUMIF(Anlagenbewegungsdaten_AV!B:B,A2732,Anlagenbewegungsdaten_AV!C:C),3)</f>
        <v>0</v>
      </c>
      <c r="N2732" s="328">
        <f>IF(ISBLANK(L2732),ROUND(SUMIF(Anlagenbewegungsdaten_AV!B:B,A2732,Anlagenbewegungsdaten_AV!D:D),2),ROUND(M2732*L2732%,2))</f>
        <v>0</v>
      </c>
      <c r="O2732" s="328">
        <f>ROUND(N2732-SUMIF(Anlagenbewegungsdaten_AV!B:B,A2732,Anlagenbewegungsdaten_AV!D:D),3)</f>
        <v>0</v>
      </c>
    </row>
    <row r="2733" spans="1:15" ht="15" customHeight="1" x14ac:dyDescent="0.25">
      <c r="A2733" s="261" t="s">
        <v>1280</v>
      </c>
      <c r="B2733" s="171" t="s">
        <v>2108</v>
      </c>
      <c r="C2733" s="171" t="s">
        <v>4048</v>
      </c>
      <c r="D2733" s="172" t="s">
        <v>1281</v>
      </c>
      <c r="E2733" s="171" t="s">
        <v>2486</v>
      </c>
      <c r="F2733" s="287">
        <v>23.67</v>
      </c>
      <c r="G2733" s="331">
        <f>ROUND(SUMIF(Anlagenbewegungsdaten!B:B,A2733,Anlagenbewegungsdaten!C:C),3)</f>
        <v>0</v>
      </c>
      <c r="H2733" s="332">
        <f>IF(ISBLANK(F2733),ROUND(SUMIF(Anlagenbewegungsdaten!B:B,A2733,Anlagenbewegungsdaten!D:D),2),ROUND(G2733*F2733%,2))</f>
        <v>0</v>
      </c>
      <c r="I2733" s="332">
        <f>ROUND((H2733-SUMIF(Anlagenbewegungsdaten!$B:$B,A2733,Anlagenbewegungsdaten!D:D)),3)</f>
        <v>0</v>
      </c>
      <c r="J2733" s="333" t="s">
        <v>5179</v>
      </c>
      <c r="K2733" s="333" t="s">
        <v>5193</v>
      </c>
      <c r="L2733" s="510">
        <v>18.940000000000001</v>
      </c>
      <c r="M2733" s="330">
        <f>ROUND(SUMIF(Anlagenbewegungsdaten_AV!B:B,A2733,Anlagenbewegungsdaten_AV!C:C),3)</f>
        <v>0</v>
      </c>
      <c r="N2733" s="328">
        <f>IF(ISBLANK(L2733),ROUND(SUMIF(Anlagenbewegungsdaten_AV!B:B,A2733,Anlagenbewegungsdaten_AV!D:D),2),ROUND(M2733*L2733%,2))</f>
        <v>0</v>
      </c>
      <c r="O2733" s="328">
        <f>ROUND(N2733-SUMIF(Anlagenbewegungsdaten_AV!B:B,A2733,Anlagenbewegungsdaten_AV!D:D),3)</f>
        <v>0</v>
      </c>
    </row>
    <row r="2734" spans="1:15" ht="15" customHeight="1" x14ac:dyDescent="0.25">
      <c r="A2734" s="261" t="s">
        <v>1282</v>
      </c>
      <c r="B2734" s="171" t="s">
        <v>2108</v>
      </c>
      <c r="C2734" s="171" t="s">
        <v>4048</v>
      </c>
      <c r="D2734" s="171" t="s">
        <v>1283</v>
      </c>
      <c r="E2734" s="171" t="s">
        <v>2483</v>
      </c>
      <c r="F2734" s="287">
        <v>20.67</v>
      </c>
      <c r="G2734" s="331">
        <f>ROUND(SUMIF(Anlagenbewegungsdaten!B:B,A2734,Anlagenbewegungsdaten!C:C),3)</f>
        <v>0</v>
      </c>
      <c r="H2734" s="332">
        <f>IF(ISBLANK(F2734),ROUND(SUMIF(Anlagenbewegungsdaten!B:B,A2734,Anlagenbewegungsdaten!D:D),2),ROUND(G2734*F2734%,2))</f>
        <v>0</v>
      </c>
      <c r="I2734" s="332">
        <f>ROUND((H2734-SUMIF(Anlagenbewegungsdaten!$B:$B,A2734,Anlagenbewegungsdaten!D:D)),3)</f>
        <v>0</v>
      </c>
      <c r="J2734" s="333" t="s">
        <v>5179</v>
      </c>
      <c r="K2734" s="333" t="s">
        <v>5193</v>
      </c>
      <c r="L2734" s="510">
        <v>16.54</v>
      </c>
      <c r="M2734" s="330">
        <f>ROUND(SUMIF(Anlagenbewegungsdaten_AV!B:B,A2734,Anlagenbewegungsdaten_AV!C:C),3)</f>
        <v>0</v>
      </c>
      <c r="N2734" s="328">
        <f>IF(ISBLANK(L2734),ROUND(SUMIF(Anlagenbewegungsdaten_AV!B:B,A2734,Anlagenbewegungsdaten_AV!D:D),2),ROUND(M2734*L2734%,2))</f>
        <v>0</v>
      </c>
      <c r="O2734" s="328">
        <f>ROUND(N2734-SUMIF(Anlagenbewegungsdaten_AV!B:B,A2734,Anlagenbewegungsdaten_AV!D:D),3)</f>
        <v>0</v>
      </c>
    </row>
    <row r="2735" spans="1:15" ht="15" customHeight="1" x14ac:dyDescent="0.25">
      <c r="A2735" s="261" t="s">
        <v>1284</v>
      </c>
      <c r="B2735" s="171" t="s">
        <v>2108</v>
      </c>
      <c r="C2735" s="171" t="s">
        <v>4048</v>
      </c>
      <c r="D2735" s="171" t="s">
        <v>1285</v>
      </c>
      <c r="E2735" s="171" t="s">
        <v>2486</v>
      </c>
      <c r="F2735" s="287">
        <v>23.67</v>
      </c>
      <c r="G2735" s="331">
        <f>ROUND(SUMIF(Anlagenbewegungsdaten!B:B,A2735,Anlagenbewegungsdaten!C:C),3)</f>
        <v>0</v>
      </c>
      <c r="H2735" s="332">
        <f>IF(ISBLANK(F2735),ROUND(SUMIF(Anlagenbewegungsdaten!B:B,A2735,Anlagenbewegungsdaten!D:D),2),ROUND(G2735*F2735%,2))</f>
        <v>0</v>
      </c>
      <c r="I2735" s="332">
        <f>ROUND((H2735-SUMIF(Anlagenbewegungsdaten!$B:$B,A2735,Anlagenbewegungsdaten!D:D)),3)</f>
        <v>0</v>
      </c>
      <c r="J2735" s="333" t="s">
        <v>5179</v>
      </c>
      <c r="K2735" s="333" t="s">
        <v>5193</v>
      </c>
      <c r="L2735" s="510">
        <v>18.940000000000001</v>
      </c>
      <c r="M2735" s="330">
        <f>ROUND(SUMIF(Anlagenbewegungsdaten_AV!B:B,A2735,Anlagenbewegungsdaten_AV!C:C),3)</f>
        <v>0</v>
      </c>
      <c r="N2735" s="328">
        <f>IF(ISBLANK(L2735),ROUND(SUMIF(Anlagenbewegungsdaten_AV!B:B,A2735,Anlagenbewegungsdaten_AV!D:D),2),ROUND(M2735*L2735%,2))</f>
        <v>0</v>
      </c>
      <c r="O2735" s="328">
        <f>ROUND(N2735-SUMIF(Anlagenbewegungsdaten_AV!B:B,A2735,Anlagenbewegungsdaten_AV!D:D),3)</f>
        <v>0</v>
      </c>
    </row>
    <row r="2736" spans="1:15" ht="15" customHeight="1" x14ac:dyDescent="0.25">
      <c r="A2736" s="261" t="s">
        <v>1286</v>
      </c>
      <c r="B2736" s="171" t="s">
        <v>2108</v>
      </c>
      <c r="C2736" s="171" t="s">
        <v>4048</v>
      </c>
      <c r="D2736" s="171" t="s">
        <v>1287</v>
      </c>
      <c r="E2736" s="171" t="s">
        <v>2483</v>
      </c>
      <c r="F2736" s="287">
        <v>21.67</v>
      </c>
      <c r="G2736" s="331">
        <f>ROUND(SUMIF(Anlagenbewegungsdaten!B:B,A2736,Anlagenbewegungsdaten!C:C),3)</f>
        <v>0</v>
      </c>
      <c r="H2736" s="332">
        <f>IF(ISBLANK(F2736),ROUND(SUMIF(Anlagenbewegungsdaten!B:B,A2736,Anlagenbewegungsdaten!D:D),2),ROUND(G2736*F2736%,2))</f>
        <v>0</v>
      </c>
      <c r="I2736" s="332">
        <f>ROUND((H2736-SUMIF(Anlagenbewegungsdaten!$B:$B,A2736,Anlagenbewegungsdaten!D:D)),3)</f>
        <v>0</v>
      </c>
      <c r="J2736" s="333" t="s">
        <v>5179</v>
      </c>
      <c r="K2736" s="333" t="s">
        <v>5193</v>
      </c>
      <c r="L2736" s="510">
        <v>17.34</v>
      </c>
      <c r="M2736" s="330">
        <f>ROUND(SUMIF(Anlagenbewegungsdaten_AV!B:B,A2736,Anlagenbewegungsdaten_AV!C:C),3)</f>
        <v>0</v>
      </c>
      <c r="N2736" s="328">
        <f>IF(ISBLANK(L2736),ROUND(SUMIF(Anlagenbewegungsdaten_AV!B:B,A2736,Anlagenbewegungsdaten_AV!D:D),2),ROUND(M2736*L2736%,2))</f>
        <v>0</v>
      </c>
      <c r="O2736" s="328">
        <f>ROUND(N2736-SUMIF(Anlagenbewegungsdaten_AV!B:B,A2736,Anlagenbewegungsdaten_AV!D:D),3)</f>
        <v>0</v>
      </c>
    </row>
    <row r="2737" spans="1:15" ht="15" customHeight="1" x14ac:dyDescent="0.25">
      <c r="A2737" s="261" t="s">
        <v>1288</v>
      </c>
      <c r="B2737" s="171" t="s">
        <v>2108</v>
      </c>
      <c r="C2737" s="171" t="s">
        <v>4048</v>
      </c>
      <c r="D2737" s="171" t="s">
        <v>1289</v>
      </c>
      <c r="E2737" s="171" t="s">
        <v>2486</v>
      </c>
      <c r="F2737" s="287">
        <v>24.67</v>
      </c>
      <c r="G2737" s="331">
        <f>ROUND(SUMIF(Anlagenbewegungsdaten!B:B,A2737,Anlagenbewegungsdaten!C:C),3)</f>
        <v>0</v>
      </c>
      <c r="H2737" s="332">
        <f>IF(ISBLANK(F2737),ROUND(SUMIF(Anlagenbewegungsdaten!B:B,A2737,Anlagenbewegungsdaten!D:D),2),ROUND(G2737*F2737%,2))</f>
        <v>0</v>
      </c>
      <c r="I2737" s="332">
        <f>ROUND((H2737-SUMIF(Anlagenbewegungsdaten!$B:$B,A2737,Anlagenbewegungsdaten!D:D)),3)</f>
        <v>0</v>
      </c>
      <c r="J2737" s="333" t="s">
        <v>5179</v>
      </c>
      <c r="K2737" s="333" t="s">
        <v>5193</v>
      </c>
      <c r="L2737" s="510">
        <v>19.739999999999998</v>
      </c>
      <c r="M2737" s="330">
        <f>ROUND(SUMIF(Anlagenbewegungsdaten_AV!B:B,A2737,Anlagenbewegungsdaten_AV!C:C),3)</f>
        <v>0</v>
      </c>
      <c r="N2737" s="328">
        <f>IF(ISBLANK(L2737),ROUND(SUMIF(Anlagenbewegungsdaten_AV!B:B,A2737,Anlagenbewegungsdaten_AV!D:D),2),ROUND(M2737*L2737%,2))</f>
        <v>0</v>
      </c>
      <c r="O2737" s="328">
        <f>ROUND(N2737-SUMIF(Anlagenbewegungsdaten_AV!B:B,A2737,Anlagenbewegungsdaten_AV!D:D),3)</f>
        <v>0</v>
      </c>
    </row>
    <row r="2738" spans="1:15" ht="15" customHeight="1" x14ac:dyDescent="0.25">
      <c r="A2738" s="261" t="s">
        <v>1290</v>
      </c>
      <c r="B2738" s="171" t="s">
        <v>2108</v>
      </c>
      <c r="C2738" s="171" t="s">
        <v>4048</v>
      </c>
      <c r="D2738" s="171" t="s">
        <v>1291</v>
      </c>
      <c r="E2738" s="171" t="s">
        <v>2483</v>
      </c>
      <c r="F2738" s="287">
        <v>22.67</v>
      </c>
      <c r="G2738" s="331">
        <f>ROUND(SUMIF(Anlagenbewegungsdaten!B:B,A2738,Anlagenbewegungsdaten!C:C),3)</f>
        <v>0</v>
      </c>
      <c r="H2738" s="332">
        <f>IF(ISBLANK(F2738),ROUND(SUMIF(Anlagenbewegungsdaten!B:B,A2738,Anlagenbewegungsdaten!D:D),2),ROUND(G2738*F2738%,2))</f>
        <v>0</v>
      </c>
      <c r="I2738" s="332">
        <f>ROUND((H2738-SUMIF(Anlagenbewegungsdaten!$B:$B,A2738,Anlagenbewegungsdaten!D:D)),3)</f>
        <v>0</v>
      </c>
      <c r="J2738" s="333" t="s">
        <v>5179</v>
      </c>
      <c r="K2738" s="333" t="s">
        <v>5193</v>
      </c>
      <c r="L2738" s="510">
        <v>18.14</v>
      </c>
      <c r="M2738" s="330">
        <f>ROUND(SUMIF(Anlagenbewegungsdaten_AV!B:B,A2738,Anlagenbewegungsdaten_AV!C:C),3)</f>
        <v>0</v>
      </c>
      <c r="N2738" s="328">
        <f>IF(ISBLANK(L2738),ROUND(SUMIF(Anlagenbewegungsdaten_AV!B:B,A2738,Anlagenbewegungsdaten_AV!D:D),2),ROUND(M2738*L2738%,2))</f>
        <v>0</v>
      </c>
      <c r="O2738" s="328">
        <f>ROUND(N2738-SUMIF(Anlagenbewegungsdaten_AV!B:B,A2738,Anlagenbewegungsdaten_AV!D:D),3)</f>
        <v>0</v>
      </c>
    </row>
    <row r="2739" spans="1:15" ht="15" customHeight="1" x14ac:dyDescent="0.25">
      <c r="A2739" s="261" t="s">
        <v>1292</v>
      </c>
      <c r="B2739" s="171" t="s">
        <v>2108</v>
      </c>
      <c r="C2739" s="171" t="s">
        <v>4048</v>
      </c>
      <c r="D2739" s="171" t="s">
        <v>812</v>
      </c>
      <c r="E2739" s="171" t="s">
        <v>2486</v>
      </c>
      <c r="F2739" s="287">
        <v>25.67</v>
      </c>
      <c r="G2739" s="331">
        <f>ROUND(SUMIF(Anlagenbewegungsdaten!B:B,A2739,Anlagenbewegungsdaten!C:C),3)</f>
        <v>0</v>
      </c>
      <c r="H2739" s="332">
        <f>IF(ISBLANK(F2739),ROUND(SUMIF(Anlagenbewegungsdaten!B:B,A2739,Anlagenbewegungsdaten!D:D),2),ROUND(G2739*F2739%,2))</f>
        <v>0</v>
      </c>
      <c r="I2739" s="332">
        <f>ROUND((H2739-SUMIF(Anlagenbewegungsdaten!$B:$B,A2739,Anlagenbewegungsdaten!D:D)),3)</f>
        <v>0</v>
      </c>
      <c r="J2739" s="333" t="s">
        <v>5179</v>
      </c>
      <c r="K2739" s="333" t="s">
        <v>5193</v>
      </c>
      <c r="L2739" s="510">
        <v>20.54</v>
      </c>
      <c r="M2739" s="330">
        <f>ROUND(SUMIF(Anlagenbewegungsdaten_AV!B:B,A2739,Anlagenbewegungsdaten_AV!C:C),3)</f>
        <v>0</v>
      </c>
      <c r="N2739" s="328">
        <f>IF(ISBLANK(L2739),ROUND(SUMIF(Anlagenbewegungsdaten_AV!B:B,A2739,Anlagenbewegungsdaten_AV!D:D),2),ROUND(M2739*L2739%,2))</f>
        <v>0</v>
      </c>
      <c r="O2739" s="328">
        <f>ROUND(N2739-SUMIF(Anlagenbewegungsdaten_AV!B:B,A2739,Anlagenbewegungsdaten_AV!D:D),3)</f>
        <v>0</v>
      </c>
    </row>
    <row r="2740" spans="1:15" ht="15" customHeight="1" x14ac:dyDescent="0.25">
      <c r="A2740" s="261" t="s">
        <v>813</v>
      </c>
      <c r="B2740" s="171" t="s">
        <v>2108</v>
      </c>
      <c r="C2740" s="171" t="s">
        <v>4048</v>
      </c>
      <c r="D2740" s="171" t="s">
        <v>814</v>
      </c>
      <c r="E2740" s="171" t="s">
        <v>2483</v>
      </c>
      <c r="F2740" s="287">
        <v>23.67</v>
      </c>
      <c r="G2740" s="331">
        <f>ROUND(SUMIF(Anlagenbewegungsdaten!B:B,A2740,Anlagenbewegungsdaten!C:C),3)</f>
        <v>0</v>
      </c>
      <c r="H2740" s="332">
        <f>IF(ISBLANK(F2740),ROUND(SUMIF(Anlagenbewegungsdaten!B:B,A2740,Anlagenbewegungsdaten!D:D),2),ROUND(G2740*F2740%,2))</f>
        <v>0</v>
      </c>
      <c r="I2740" s="332">
        <f>ROUND((H2740-SUMIF(Anlagenbewegungsdaten!$B:$B,A2740,Anlagenbewegungsdaten!D:D)),3)</f>
        <v>0</v>
      </c>
      <c r="J2740" s="333" t="s">
        <v>5179</v>
      </c>
      <c r="K2740" s="333" t="s">
        <v>5193</v>
      </c>
      <c r="L2740" s="510">
        <v>18.940000000000001</v>
      </c>
      <c r="M2740" s="330">
        <f>ROUND(SUMIF(Anlagenbewegungsdaten_AV!B:B,A2740,Anlagenbewegungsdaten_AV!C:C),3)</f>
        <v>0</v>
      </c>
      <c r="N2740" s="328">
        <f>IF(ISBLANK(L2740),ROUND(SUMIF(Anlagenbewegungsdaten_AV!B:B,A2740,Anlagenbewegungsdaten_AV!D:D),2),ROUND(M2740*L2740%,2))</f>
        <v>0</v>
      </c>
      <c r="O2740" s="328">
        <f>ROUND(N2740-SUMIF(Anlagenbewegungsdaten_AV!B:B,A2740,Anlagenbewegungsdaten_AV!D:D),3)</f>
        <v>0</v>
      </c>
    </row>
    <row r="2741" spans="1:15" ht="15" customHeight="1" x14ac:dyDescent="0.25">
      <c r="A2741" s="261" t="s">
        <v>815</v>
      </c>
      <c r="B2741" s="171" t="s">
        <v>2108</v>
      </c>
      <c r="C2741" s="171" t="s">
        <v>4048</v>
      </c>
      <c r="D2741" s="171" t="s">
        <v>816</v>
      </c>
      <c r="E2741" s="171" t="s">
        <v>2486</v>
      </c>
      <c r="F2741" s="287">
        <v>26.67</v>
      </c>
      <c r="G2741" s="331">
        <f>ROUND(SUMIF(Anlagenbewegungsdaten!B:B,A2741,Anlagenbewegungsdaten!C:C),3)</f>
        <v>0</v>
      </c>
      <c r="H2741" s="332">
        <f>IF(ISBLANK(F2741),ROUND(SUMIF(Anlagenbewegungsdaten!B:B,A2741,Anlagenbewegungsdaten!D:D),2),ROUND(G2741*F2741%,2))</f>
        <v>0</v>
      </c>
      <c r="I2741" s="332">
        <f>ROUND((H2741-SUMIF(Anlagenbewegungsdaten!$B:$B,A2741,Anlagenbewegungsdaten!D:D)),3)</f>
        <v>0</v>
      </c>
      <c r="J2741" s="333" t="s">
        <v>5179</v>
      </c>
      <c r="K2741" s="333" t="s">
        <v>5193</v>
      </c>
      <c r="L2741" s="510">
        <v>21.34</v>
      </c>
      <c r="M2741" s="330">
        <f>ROUND(SUMIF(Anlagenbewegungsdaten_AV!B:B,A2741,Anlagenbewegungsdaten_AV!C:C),3)</f>
        <v>0</v>
      </c>
      <c r="N2741" s="328">
        <f>IF(ISBLANK(L2741),ROUND(SUMIF(Anlagenbewegungsdaten_AV!B:B,A2741,Anlagenbewegungsdaten_AV!D:D),2),ROUND(M2741*L2741%,2))</f>
        <v>0</v>
      </c>
      <c r="O2741" s="328">
        <f>ROUND(N2741-SUMIF(Anlagenbewegungsdaten_AV!B:B,A2741,Anlagenbewegungsdaten_AV!D:D),3)</f>
        <v>0</v>
      </c>
    </row>
    <row r="2742" spans="1:15" ht="15" customHeight="1" x14ac:dyDescent="0.25">
      <c r="A2742" s="261" t="s">
        <v>817</v>
      </c>
      <c r="B2742" s="171" t="s">
        <v>2108</v>
      </c>
      <c r="C2742" s="171" t="s">
        <v>4048</v>
      </c>
      <c r="D2742" s="171" t="s">
        <v>818</v>
      </c>
      <c r="E2742" s="171" t="s">
        <v>2483</v>
      </c>
      <c r="F2742" s="287">
        <v>24.67</v>
      </c>
      <c r="G2742" s="331">
        <f>ROUND(SUMIF(Anlagenbewegungsdaten!B:B,A2742,Anlagenbewegungsdaten!C:C),3)</f>
        <v>0</v>
      </c>
      <c r="H2742" s="332">
        <f>IF(ISBLANK(F2742),ROUND(SUMIF(Anlagenbewegungsdaten!B:B,A2742,Anlagenbewegungsdaten!D:D),2),ROUND(G2742*F2742%,2))</f>
        <v>0</v>
      </c>
      <c r="I2742" s="332">
        <f>ROUND((H2742-SUMIF(Anlagenbewegungsdaten!$B:$B,A2742,Anlagenbewegungsdaten!D:D)),3)</f>
        <v>0</v>
      </c>
      <c r="J2742" s="333" t="s">
        <v>5179</v>
      </c>
      <c r="K2742" s="333" t="s">
        <v>5193</v>
      </c>
      <c r="L2742" s="510">
        <v>19.739999999999998</v>
      </c>
      <c r="M2742" s="330">
        <f>ROUND(SUMIF(Anlagenbewegungsdaten_AV!B:B,A2742,Anlagenbewegungsdaten_AV!C:C),3)</f>
        <v>0</v>
      </c>
      <c r="N2742" s="328">
        <f>IF(ISBLANK(L2742),ROUND(SUMIF(Anlagenbewegungsdaten_AV!B:B,A2742,Anlagenbewegungsdaten_AV!D:D),2),ROUND(M2742*L2742%,2))</f>
        <v>0</v>
      </c>
      <c r="O2742" s="328">
        <f>ROUND(N2742-SUMIF(Anlagenbewegungsdaten_AV!B:B,A2742,Anlagenbewegungsdaten_AV!D:D),3)</f>
        <v>0</v>
      </c>
    </row>
    <row r="2743" spans="1:15" ht="15" customHeight="1" x14ac:dyDescent="0.25">
      <c r="A2743" s="261" t="s">
        <v>819</v>
      </c>
      <c r="B2743" s="171" t="s">
        <v>2108</v>
      </c>
      <c r="C2743" s="171" t="s">
        <v>4048</v>
      </c>
      <c r="D2743" s="171" t="s">
        <v>820</v>
      </c>
      <c r="E2743" s="171" t="s">
        <v>2486</v>
      </c>
      <c r="F2743" s="287">
        <v>27.67</v>
      </c>
      <c r="G2743" s="331">
        <f>ROUND(SUMIF(Anlagenbewegungsdaten!B:B,A2743,Anlagenbewegungsdaten!C:C),3)</f>
        <v>0</v>
      </c>
      <c r="H2743" s="332">
        <f>IF(ISBLANK(F2743),ROUND(SUMIF(Anlagenbewegungsdaten!B:B,A2743,Anlagenbewegungsdaten!D:D),2),ROUND(G2743*F2743%,2))</f>
        <v>0</v>
      </c>
      <c r="I2743" s="332">
        <f>ROUND((H2743-SUMIF(Anlagenbewegungsdaten!$B:$B,A2743,Anlagenbewegungsdaten!D:D)),3)</f>
        <v>0</v>
      </c>
      <c r="J2743" s="333" t="s">
        <v>5179</v>
      </c>
      <c r="K2743" s="333" t="s">
        <v>5193</v>
      </c>
      <c r="L2743" s="510">
        <v>22.14</v>
      </c>
      <c r="M2743" s="330">
        <f>ROUND(SUMIF(Anlagenbewegungsdaten_AV!B:B,A2743,Anlagenbewegungsdaten_AV!C:C),3)</f>
        <v>0</v>
      </c>
      <c r="N2743" s="328">
        <f>IF(ISBLANK(L2743),ROUND(SUMIF(Anlagenbewegungsdaten_AV!B:B,A2743,Anlagenbewegungsdaten_AV!D:D),2),ROUND(M2743*L2743%,2))</f>
        <v>0</v>
      </c>
      <c r="O2743" s="328">
        <f>ROUND(N2743-SUMIF(Anlagenbewegungsdaten_AV!B:B,A2743,Anlagenbewegungsdaten_AV!D:D),3)</f>
        <v>0</v>
      </c>
    </row>
    <row r="2744" spans="1:15" ht="15" customHeight="1" x14ac:dyDescent="0.25">
      <c r="A2744" s="261" t="s">
        <v>821</v>
      </c>
      <c r="B2744" s="171" t="s">
        <v>2108</v>
      </c>
      <c r="C2744" s="171" t="s">
        <v>4048</v>
      </c>
      <c r="D2744" s="171" t="s">
        <v>822</v>
      </c>
      <c r="E2744" s="171" t="s">
        <v>2483</v>
      </c>
      <c r="F2744" s="287">
        <v>25.67</v>
      </c>
      <c r="G2744" s="331">
        <f>ROUND(SUMIF(Anlagenbewegungsdaten!B:B,A2744,Anlagenbewegungsdaten!C:C),3)</f>
        <v>0</v>
      </c>
      <c r="H2744" s="332">
        <f>IF(ISBLANK(F2744),ROUND(SUMIF(Anlagenbewegungsdaten!B:B,A2744,Anlagenbewegungsdaten!D:D),2),ROUND(G2744*F2744%,2))</f>
        <v>0</v>
      </c>
      <c r="I2744" s="332">
        <f>ROUND((H2744-SUMIF(Anlagenbewegungsdaten!$B:$B,A2744,Anlagenbewegungsdaten!D:D)),3)</f>
        <v>0</v>
      </c>
      <c r="J2744" s="333" t="s">
        <v>5179</v>
      </c>
      <c r="K2744" s="333" t="s">
        <v>5193</v>
      </c>
      <c r="L2744" s="510">
        <v>20.54</v>
      </c>
      <c r="M2744" s="330">
        <f>ROUND(SUMIF(Anlagenbewegungsdaten_AV!B:B,A2744,Anlagenbewegungsdaten_AV!C:C),3)</f>
        <v>0</v>
      </c>
      <c r="N2744" s="328">
        <f>IF(ISBLANK(L2744),ROUND(SUMIF(Anlagenbewegungsdaten_AV!B:B,A2744,Anlagenbewegungsdaten_AV!D:D),2),ROUND(M2744*L2744%,2))</f>
        <v>0</v>
      </c>
      <c r="O2744" s="328">
        <f>ROUND(N2744-SUMIF(Anlagenbewegungsdaten_AV!B:B,A2744,Anlagenbewegungsdaten_AV!D:D),3)</f>
        <v>0</v>
      </c>
    </row>
    <row r="2745" spans="1:15" ht="15" customHeight="1" x14ac:dyDescent="0.25">
      <c r="A2745" s="261" t="s">
        <v>823</v>
      </c>
      <c r="B2745" s="171" t="s">
        <v>2108</v>
      </c>
      <c r="C2745" s="171" t="s">
        <v>4048</v>
      </c>
      <c r="D2745" s="171" t="s">
        <v>824</v>
      </c>
      <c r="E2745" s="171" t="s">
        <v>2486</v>
      </c>
      <c r="F2745" s="287">
        <v>28.67</v>
      </c>
      <c r="G2745" s="331">
        <f>ROUND(SUMIF(Anlagenbewegungsdaten!B:B,A2745,Anlagenbewegungsdaten!C:C),3)</f>
        <v>0</v>
      </c>
      <c r="H2745" s="332">
        <f>IF(ISBLANK(F2745),ROUND(SUMIF(Anlagenbewegungsdaten!B:B,A2745,Anlagenbewegungsdaten!D:D),2),ROUND(G2745*F2745%,2))</f>
        <v>0</v>
      </c>
      <c r="I2745" s="332">
        <f>ROUND((H2745-SUMIF(Anlagenbewegungsdaten!$B:$B,A2745,Anlagenbewegungsdaten!D:D)),3)</f>
        <v>0</v>
      </c>
      <c r="J2745" s="333" t="s">
        <v>5179</v>
      </c>
      <c r="K2745" s="333" t="s">
        <v>5193</v>
      </c>
      <c r="L2745" s="510">
        <v>22.94</v>
      </c>
      <c r="M2745" s="330">
        <f>ROUND(SUMIF(Anlagenbewegungsdaten_AV!B:B,A2745,Anlagenbewegungsdaten_AV!C:C),3)</f>
        <v>0</v>
      </c>
      <c r="N2745" s="328">
        <f>IF(ISBLANK(L2745),ROUND(SUMIF(Anlagenbewegungsdaten_AV!B:B,A2745,Anlagenbewegungsdaten_AV!D:D),2),ROUND(M2745*L2745%,2))</f>
        <v>0</v>
      </c>
      <c r="O2745" s="328">
        <f>ROUND(N2745-SUMIF(Anlagenbewegungsdaten_AV!B:B,A2745,Anlagenbewegungsdaten_AV!D:D),3)</f>
        <v>0</v>
      </c>
    </row>
    <row r="2746" spans="1:15" ht="15" customHeight="1" x14ac:dyDescent="0.25">
      <c r="A2746" s="261" t="s">
        <v>825</v>
      </c>
      <c r="B2746" s="171" t="s">
        <v>2108</v>
      </c>
      <c r="C2746" s="171" t="s">
        <v>4048</v>
      </c>
      <c r="D2746" s="171" t="s">
        <v>826</v>
      </c>
      <c r="E2746" s="171" t="s">
        <v>2483</v>
      </c>
      <c r="F2746" s="287">
        <v>26.67</v>
      </c>
      <c r="G2746" s="331">
        <f>ROUND(SUMIF(Anlagenbewegungsdaten!B:B,A2746,Anlagenbewegungsdaten!C:C),3)</f>
        <v>0</v>
      </c>
      <c r="H2746" s="332">
        <f>IF(ISBLANK(F2746),ROUND(SUMIF(Anlagenbewegungsdaten!B:B,A2746,Anlagenbewegungsdaten!D:D),2),ROUND(G2746*F2746%,2))</f>
        <v>0</v>
      </c>
      <c r="I2746" s="332">
        <f>ROUND((H2746-SUMIF(Anlagenbewegungsdaten!$B:$B,A2746,Anlagenbewegungsdaten!D:D)),3)</f>
        <v>0</v>
      </c>
      <c r="J2746" s="333" t="s">
        <v>5179</v>
      </c>
      <c r="K2746" s="333" t="s">
        <v>5193</v>
      </c>
      <c r="L2746" s="510">
        <v>21.34</v>
      </c>
      <c r="M2746" s="330">
        <f>ROUND(SUMIF(Anlagenbewegungsdaten_AV!B:B,A2746,Anlagenbewegungsdaten_AV!C:C),3)</f>
        <v>0</v>
      </c>
      <c r="N2746" s="328">
        <f>IF(ISBLANK(L2746),ROUND(SUMIF(Anlagenbewegungsdaten_AV!B:B,A2746,Anlagenbewegungsdaten_AV!D:D),2),ROUND(M2746*L2746%,2))</f>
        <v>0</v>
      </c>
      <c r="O2746" s="328">
        <f>ROUND(N2746-SUMIF(Anlagenbewegungsdaten_AV!B:B,A2746,Anlagenbewegungsdaten_AV!D:D),3)</f>
        <v>0</v>
      </c>
    </row>
    <row r="2747" spans="1:15" ht="15" customHeight="1" x14ac:dyDescent="0.25">
      <c r="A2747" s="261" t="s">
        <v>827</v>
      </c>
      <c r="B2747" s="171" t="s">
        <v>2108</v>
      </c>
      <c r="C2747" s="171" t="s">
        <v>4048</v>
      </c>
      <c r="D2747" s="171" t="s">
        <v>828</v>
      </c>
      <c r="E2747" s="171" t="s">
        <v>2486</v>
      </c>
      <c r="F2747" s="287">
        <v>29.67</v>
      </c>
      <c r="G2747" s="331">
        <f>ROUND(SUMIF(Anlagenbewegungsdaten!B:B,A2747,Anlagenbewegungsdaten!C:C),3)</f>
        <v>0</v>
      </c>
      <c r="H2747" s="332">
        <f>IF(ISBLANK(F2747),ROUND(SUMIF(Anlagenbewegungsdaten!B:B,A2747,Anlagenbewegungsdaten!D:D),2),ROUND(G2747*F2747%,2))</f>
        <v>0</v>
      </c>
      <c r="I2747" s="332">
        <f>ROUND((H2747-SUMIF(Anlagenbewegungsdaten!$B:$B,A2747,Anlagenbewegungsdaten!D:D)),3)</f>
        <v>0</v>
      </c>
      <c r="J2747" s="333" t="s">
        <v>5179</v>
      </c>
      <c r="K2747" s="333" t="s">
        <v>5193</v>
      </c>
      <c r="L2747" s="510">
        <v>23.74</v>
      </c>
      <c r="M2747" s="330">
        <f>ROUND(SUMIF(Anlagenbewegungsdaten_AV!B:B,A2747,Anlagenbewegungsdaten_AV!C:C),3)</f>
        <v>0</v>
      </c>
      <c r="N2747" s="328">
        <f>IF(ISBLANK(L2747),ROUND(SUMIF(Anlagenbewegungsdaten_AV!B:B,A2747,Anlagenbewegungsdaten_AV!D:D),2),ROUND(M2747*L2747%,2))</f>
        <v>0</v>
      </c>
      <c r="O2747" s="328">
        <f>ROUND(N2747-SUMIF(Anlagenbewegungsdaten_AV!B:B,A2747,Anlagenbewegungsdaten_AV!D:D),3)</f>
        <v>0</v>
      </c>
    </row>
    <row r="2748" spans="1:15" ht="15" customHeight="1" x14ac:dyDescent="0.25">
      <c r="A2748" s="261" t="s">
        <v>829</v>
      </c>
      <c r="B2748" s="171" t="s">
        <v>2108</v>
      </c>
      <c r="C2748" s="171" t="s">
        <v>4048</v>
      </c>
      <c r="D2748" s="171" t="s">
        <v>830</v>
      </c>
      <c r="E2748" s="171" t="s">
        <v>2483</v>
      </c>
      <c r="F2748" s="287">
        <v>27.67</v>
      </c>
      <c r="G2748" s="331">
        <f>ROUND(SUMIF(Anlagenbewegungsdaten!B:B,A2748,Anlagenbewegungsdaten!C:C),3)</f>
        <v>0</v>
      </c>
      <c r="H2748" s="332">
        <f>IF(ISBLANK(F2748),ROUND(SUMIF(Anlagenbewegungsdaten!B:B,A2748,Anlagenbewegungsdaten!D:D),2),ROUND(G2748*F2748%,2))</f>
        <v>0</v>
      </c>
      <c r="I2748" s="332">
        <f>ROUND((H2748-SUMIF(Anlagenbewegungsdaten!$B:$B,A2748,Anlagenbewegungsdaten!D:D)),3)</f>
        <v>0</v>
      </c>
      <c r="J2748" s="333" t="s">
        <v>5179</v>
      </c>
      <c r="K2748" s="333" t="s">
        <v>5193</v>
      </c>
      <c r="L2748" s="510">
        <v>22.14</v>
      </c>
      <c r="M2748" s="330">
        <f>ROUND(SUMIF(Anlagenbewegungsdaten_AV!B:B,A2748,Anlagenbewegungsdaten_AV!C:C),3)</f>
        <v>0</v>
      </c>
      <c r="N2748" s="328">
        <f>IF(ISBLANK(L2748),ROUND(SUMIF(Anlagenbewegungsdaten_AV!B:B,A2748,Anlagenbewegungsdaten_AV!D:D),2),ROUND(M2748*L2748%,2))</f>
        <v>0</v>
      </c>
      <c r="O2748" s="328">
        <f>ROUND(N2748-SUMIF(Anlagenbewegungsdaten_AV!B:B,A2748,Anlagenbewegungsdaten_AV!D:D),3)</f>
        <v>0</v>
      </c>
    </row>
    <row r="2749" spans="1:15" ht="15" customHeight="1" x14ac:dyDescent="0.25">
      <c r="A2749" s="261" t="s">
        <v>831</v>
      </c>
      <c r="B2749" s="171" t="s">
        <v>2108</v>
      </c>
      <c r="C2749" s="171" t="s">
        <v>4048</v>
      </c>
      <c r="D2749" s="171" t="s">
        <v>832</v>
      </c>
      <c r="E2749" s="171" t="s">
        <v>2486</v>
      </c>
      <c r="F2749" s="287">
        <v>30.67</v>
      </c>
      <c r="G2749" s="331">
        <f>ROUND(SUMIF(Anlagenbewegungsdaten!B:B,A2749,Anlagenbewegungsdaten!C:C),3)</f>
        <v>0</v>
      </c>
      <c r="H2749" s="332">
        <f>IF(ISBLANK(F2749),ROUND(SUMIF(Anlagenbewegungsdaten!B:B,A2749,Anlagenbewegungsdaten!D:D),2),ROUND(G2749*F2749%,2))</f>
        <v>0</v>
      </c>
      <c r="I2749" s="332">
        <f>ROUND((H2749-SUMIF(Anlagenbewegungsdaten!$B:$B,A2749,Anlagenbewegungsdaten!D:D)),3)</f>
        <v>0</v>
      </c>
      <c r="J2749" s="333" t="s">
        <v>5179</v>
      </c>
      <c r="K2749" s="333" t="s">
        <v>5193</v>
      </c>
      <c r="L2749" s="510">
        <v>24.54</v>
      </c>
      <c r="M2749" s="330">
        <f>ROUND(SUMIF(Anlagenbewegungsdaten_AV!B:B,A2749,Anlagenbewegungsdaten_AV!C:C),3)</f>
        <v>0</v>
      </c>
      <c r="N2749" s="328">
        <f>IF(ISBLANK(L2749),ROUND(SUMIF(Anlagenbewegungsdaten_AV!B:B,A2749,Anlagenbewegungsdaten_AV!D:D),2),ROUND(M2749*L2749%,2))</f>
        <v>0</v>
      </c>
      <c r="O2749" s="328">
        <f>ROUND(N2749-SUMIF(Anlagenbewegungsdaten_AV!B:B,A2749,Anlagenbewegungsdaten_AV!D:D),3)</f>
        <v>0</v>
      </c>
    </row>
    <row r="2750" spans="1:15" ht="15" customHeight="1" x14ac:dyDescent="0.25">
      <c r="A2750" s="261" t="s">
        <v>833</v>
      </c>
      <c r="B2750" s="171" t="s">
        <v>2108</v>
      </c>
      <c r="C2750" s="171" t="s">
        <v>4048</v>
      </c>
      <c r="D2750" s="171" t="s">
        <v>834</v>
      </c>
      <c r="E2750" s="171" t="s">
        <v>2483</v>
      </c>
      <c r="F2750" s="287">
        <v>12.67</v>
      </c>
      <c r="G2750" s="331">
        <f>ROUND(SUMIF(Anlagenbewegungsdaten!B:B,A2750,Anlagenbewegungsdaten!C:C),3)</f>
        <v>0</v>
      </c>
      <c r="H2750" s="332">
        <f>IF(ISBLANK(F2750),ROUND(SUMIF(Anlagenbewegungsdaten!B:B,A2750,Anlagenbewegungsdaten!D:D),2),ROUND(G2750*F2750%,2))</f>
        <v>0</v>
      </c>
      <c r="I2750" s="332">
        <f>ROUND((H2750-SUMIF(Anlagenbewegungsdaten!$B:$B,A2750,Anlagenbewegungsdaten!D:D)),3)</f>
        <v>0</v>
      </c>
      <c r="J2750" s="333" t="s">
        <v>5179</v>
      </c>
      <c r="K2750" s="333" t="s">
        <v>5193</v>
      </c>
      <c r="L2750" s="510">
        <v>10.14</v>
      </c>
      <c r="M2750" s="330">
        <f>ROUND(SUMIF(Anlagenbewegungsdaten_AV!B:B,A2750,Anlagenbewegungsdaten_AV!C:C),3)</f>
        <v>0</v>
      </c>
      <c r="N2750" s="328">
        <f>IF(ISBLANK(L2750),ROUND(SUMIF(Anlagenbewegungsdaten_AV!B:B,A2750,Anlagenbewegungsdaten_AV!D:D),2),ROUND(M2750*L2750%,2))</f>
        <v>0</v>
      </c>
      <c r="O2750" s="328">
        <f>ROUND(N2750-SUMIF(Anlagenbewegungsdaten_AV!B:B,A2750,Anlagenbewegungsdaten_AV!D:D),3)</f>
        <v>0</v>
      </c>
    </row>
    <row r="2751" spans="1:15" ht="15" customHeight="1" x14ac:dyDescent="0.25">
      <c r="A2751" s="261" t="s">
        <v>835</v>
      </c>
      <c r="B2751" s="171" t="s">
        <v>2108</v>
      </c>
      <c r="C2751" s="171" t="s">
        <v>4048</v>
      </c>
      <c r="D2751" s="171" t="s">
        <v>836</v>
      </c>
      <c r="E2751" s="171" t="s">
        <v>2486</v>
      </c>
      <c r="F2751" s="287">
        <v>15.67</v>
      </c>
      <c r="G2751" s="331">
        <f>ROUND(SUMIF(Anlagenbewegungsdaten!B:B,A2751,Anlagenbewegungsdaten!C:C),3)</f>
        <v>0</v>
      </c>
      <c r="H2751" s="332">
        <f>IF(ISBLANK(F2751),ROUND(SUMIF(Anlagenbewegungsdaten!B:B,A2751,Anlagenbewegungsdaten!D:D),2),ROUND(G2751*F2751%,2))</f>
        <v>0</v>
      </c>
      <c r="I2751" s="332">
        <f>ROUND((H2751-SUMIF(Anlagenbewegungsdaten!$B:$B,A2751,Anlagenbewegungsdaten!D:D)),3)</f>
        <v>0</v>
      </c>
      <c r="J2751" s="333" t="s">
        <v>5179</v>
      </c>
      <c r="K2751" s="333" t="s">
        <v>5193</v>
      </c>
      <c r="L2751" s="510">
        <v>12.54</v>
      </c>
      <c r="M2751" s="330">
        <f>ROUND(SUMIF(Anlagenbewegungsdaten_AV!B:B,A2751,Anlagenbewegungsdaten_AV!C:C),3)</f>
        <v>0</v>
      </c>
      <c r="N2751" s="328">
        <f>IF(ISBLANK(L2751),ROUND(SUMIF(Anlagenbewegungsdaten_AV!B:B,A2751,Anlagenbewegungsdaten_AV!D:D),2),ROUND(M2751*L2751%,2))</f>
        <v>0</v>
      </c>
      <c r="O2751" s="328">
        <f>ROUND(N2751-SUMIF(Anlagenbewegungsdaten_AV!B:B,A2751,Anlagenbewegungsdaten_AV!D:D),3)</f>
        <v>0</v>
      </c>
    </row>
    <row r="2752" spans="1:15" ht="15" customHeight="1" x14ac:dyDescent="0.25">
      <c r="A2752" s="261" t="s">
        <v>837</v>
      </c>
      <c r="B2752" s="171" t="s">
        <v>2108</v>
      </c>
      <c r="C2752" s="171" t="s">
        <v>4048</v>
      </c>
      <c r="D2752" s="172" t="s">
        <v>838</v>
      </c>
      <c r="E2752" s="171" t="s">
        <v>2483</v>
      </c>
      <c r="F2752" s="287">
        <v>13.67</v>
      </c>
      <c r="G2752" s="331">
        <f>ROUND(SUMIF(Anlagenbewegungsdaten!B:B,A2752,Anlagenbewegungsdaten!C:C),3)</f>
        <v>0</v>
      </c>
      <c r="H2752" s="332">
        <f>IF(ISBLANK(F2752),ROUND(SUMIF(Anlagenbewegungsdaten!B:B,A2752,Anlagenbewegungsdaten!D:D),2),ROUND(G2752*F2752%,2))</f>
        <v>0</v>
      </c>
      <c r="I2752" s="332">
        <f>ROUND((H2752-SUMIF(Anlagenbewegungsdaten!$B:$B,A2752,Anlagenbewegungsdaten!D:D)),3)</f>
        <v>0</v>
      </c>
      <c r="J2752" s="333" t="s">
        <v>5179</v>
      </c>
      <c r="K2752" s="333" t="s">
        <v>5193</v>
      </c>
      <c r="L2752" s="510">
        <v>10.94</v>
      </c>
      <c r="M2752" s="330">
        <f>ROUND(SUMIF(Anlagenbewegungsdaten_AV!B:B,A2752,Anlagenbewegungsdaten_AV!C:C),3)</f>
        <v>0</v>
      </c>
      <c r="N2752" s="328">
        <f>IF(ISBLANK(L2752),ROUND(SUMIF(Anlagenbewegungsdaten_AV!B:B,A2752,Anlagenbewegungsdaten_AV!D:D),2),ROUND(M2752*L2752%,2))</f>
        <v>0</v>
      </c>
      <c r="O2752" s="328">
        <f>ROUND(N2752-SUMIF(Anlagenbewegungsdaten_AV!B:B,A2752,Anlagenbewegungsdaten_AV!D:D),3)</f>
        <v>0</v>
      </c>
    </row>
    <row r="2753" spans="1:15" ht="15" customHeight="1" x14ac:dyDescent="0.25">
      <c r="A2753" s="261" t="s">
        <v>839</v>
      </c>
      <c r="B2753" s="171" t="s">
        <v>2108</v>
      </c>
      <c r="C2753" s="171" t="s">
        <v>4048</v>
      </c>
      <c r="D2753" s="172" t="s">
        <v>840</v>
      </c>
      <c r="E2753" s="171" t="s">
        <v>2486</v>
      </c>
      <c r="F2753" s="287">
        <v>16.670000000000002</v>
      </c>
      <c r="G2753" s="331">
        <f>ROUND(SUMIF(Anlagenbewegungsdaten!B:B,A2753,Anlagenbewegungsdaten!C:C),3)</f>
        <v>0</v>
      </c>
      <c r="H2753" s="332">
        <f>IF(ISBLANK(F2753),ROUND(SUMIF(Anlagenbewegungsdaten!B:B,A2753,Anlagenbewegungsdaten!D:D),2),ROUND(G2753*F2753%,2))</f>
        <v>0</v>
      </c>
      <c r="I2753" s="332">
        <f>ROUND((H2753-SUMIF(Anlagenbewegungsdaten!$B:$B,A2753,Anlagenbewegungsdaten!D:D)),3)</f>
        <v>0</v>
      </c>
      <c r="J2753" s="333" t="s">
        <v>5179</v>
      </c>
      <c r="K2753" s="333" t="s">
        <v>5193</v>
      </c>
      <c r="L2753" s="510">
        <v>13.34</v>
      </c>
      <c r="M2753" s="330">
        <f>ROUND(SUMIF(Anlagenbewegungsdaten_AV!B:B,A2753,Anlagenbewegungsdaten_AV!C:C),3)</f>
        <v>0</v>
      </c>
      <c r="N2753" s="328">
        <f>IF(ISBLANK(L2753),ROUND(SUMIF(Anlagenbewegungsdaten_AV!B:B,A2753,Anlagenbewegungsdaten_AV!D:D),2),ROUND(M2753*L2753%,2))</f>
        <v>0</v>
      </c>
      <c r="O2753" s="328">
        <f>ROUND(N2753-SUMIF(Anlagenbewegungsdaten_AV!B:B,A2753,Anlagenbewegungsdaten_AV!D:D),3)</f>
        <v>0</v>
      </c>
    </row>
    <row r="2754" spans="1:15" ht="15" customHeight="1" x14ac:dyDescent="0.25">
      <c r="A2754" s="261" t="s">
        <v>841</v>
      </c>
      <c r="B2754" s="171" t="s">
        <v>2108</v>
      </c>
      <c r="C2754" s="171" t="s">
        <v>4048</v>
      </c>
      <c r="D2754" s="171" t="s">
        <v>842</v>
      </c>
      <c r="E2754" s="171" t="s">
        <v>2483</v>
      </c>
      <c r="F2754" s="287">
        <v>18.670000000000002</v>
      </c>
      <c r="G2754" s="331">
        <f>ROUND(SUMIF(Anlagenbewegungsdaten!B:B,A2754,Anlagenbewegungsdaten!C:C),3)</f>
        <v>0</v>
      </c>
      <c r="H2754" s="332">
        <f>IF(ISBLANK(F2754),ROUND(SUMIF(Anlagenbewegungsdaten!B:B,A2754,Anlagenbewegungsdaten!D:D),2),ROUND(G2754*F2754%,2))</f>
        <v>0</v>
      </c>
      <c r="I2754" s="332">
        <f>ROUND((H2754-SUMIF(Anlagenbewegungsdaten!$B:$B,A2754,Anlagenbewegungsdaten!D:D)),3)</f>
        <v>0</v>
      </c>
      <c r="J2754" s="333" t="s">
        <v>5179</v>
      </c>
      <c r="K2754" s="333" t="s">
        <v>5193</v>
      </c>
      <c r="L2754" s="510">
        <v>14.94</v>
      </c>
      <c r="M2754" s="330">
        <f>ROUND(SUMIF(Anlagenbewegungsdaten_AV!B:B,A2754,Anlagenbewegungsdaten_AV!C:C),3)</f>
        <v>0</v>
      </c>
      <c r="N2754" s="328">
        <f>IF(ISBLANK(L2754),ROUND(SUMIF(Anlagenbewegungsdaten_AV!B:B,A2754,Anlagenbewegungsdaten_AV!D:D),2),ROUND(M2754*L2754%,2))</f>
        <v>0</v>
      </c>
      <c r="O2754" s="328">
        <f>ROUND(N2754-SUMIF(Anlagenbewegungsdaten_AV!B:B,A2754,Anlagenbewegungsdaten_AV!D:D),3)</f>
        <v>0</v>
      </c>
    </row>
    <row r="2755" spans="1:15" ht="15" customHeight="1" x14ac:dyDescent="0.25">
      <c r="A2755" s="261" t="s">
        <v>843</v>
      </c>
      <c r="B2755" s="171" t="s">
        <v>2108</v>
      </c>
      <c r="C2755" s="171" t="s">
        <v>4048</v>
      </c>
      <c r="D2755" s="171" t="s">
        <v>844</v>
      </c>
      <c r="E2755" s="171" t="s">
        <v>2486</v>
      </c>
      <c r="F2755" s="287">
        <v>21.67</v>
      </c>
      <c r="G2755" s="331">
        <f>ROUND(SUMIF(Anlagenbewegungsdaten!B:B,A2755,Anlagenbewegungsdaten!C:C),3)</f>
        <v>0</v>
      </c>
      <c r="H2755" s="332">
        <f>IF(ISBLANK(F2755),ROUND(SUMIF(Anlagenbewegungsdaten!B:B,A2755,Anlagenbewegungsdaten!D:D),2),ROUND(G2755*F2755%,2))</f>
        <v>0</v>
      </c>
      <c r="I2755" s="332">
        <f>ROUND((H2755-SUMIF(Anlagenbewegungsdaten!$B:$B,A2755,Anlagenbewegungsdaten!D:D)),3)</f>
        <v>0</v>
      </c>
      <c r="J2755" s="333" t="s">
        <v>5179</v>
      </c>
      <c r="K2755" s="333" t="s">
        <v>5193</v>
      </c>
      <c r="L2755" s="510">
        <v>17.34</v>
      </c>
      <c r="M2755" s="330">
        <f>ROUND(SUMIF(Anlagenbewegungsdaten_AV!B:B,A2755,Anlagenbewegungsdaten_AV!C:C),3)</f>
        <v>0</v>
      </c>
      <c r="N2755" s="328">
        <f>IF(ISBLANK(L2755),ROUND(SUMIF(Anlagenbewegungsdaten_AV!B:B,A2755,Anlagenbewegungsdaten_AV!D:D),2),ROUND(M2755*L2755%,2))</f>
        <v>0</v>
      </c>
      <c r="O2755" s="328">
        <f>ROUND(N2755-SUMIF(Anlagenbewegungsdaten_AV!B:B,A2755,Anlagenbewegungsdaten_AV!D:D),3)</f>
        <v>0</v>
      </c>
    </row>
    <row r="2756" spans="1:15" ht="15" customHeight="1" x14ac:dyDescent="0.25">
      <c r="A2756" s="261" t="s">
        <v>845</v>
      </c>
      <c r="B2756" s="171" t="s">
        <v>2108</v>
      </c>
      <c r="C2756" s="171" t="s">
        <v>4048</v>
      </c>
      <c r="D2756" s="172" t="s">
        <v>846</v>
      </c>
      <c r="E2756" s="171" t="s">
        <v>2483</v>
      </c>
      <c r="F2756" s="287">
        <v>19.670000000000002</v>
      </c>
      <c r="G2756" s="331">
        <f>ROUND(SUMIF(Anlagenbewegungsdaten!B:B,A2756,Anlagenbewegungsdaten!C:C),3)</f>
        <v>0</v>
      </c>
      <c r="H2756" s="332">
        <f>IF(ISBLANK(F2756),ROUND(SUMIF(Anlagenbewegungsdaten!B:B,A2756,Anlagenbewegungsdaten!D:D),2),ROUND(G2756*F2756%,2))</f>
        <v>0</v>
      </c>
      <c r="I2756" s="332">
        <f>ROUND((H2756-SUMIF(Anlagenbewegungsdaten!$B:$B,A2756,Anlagenbewegungsdaten!D:D)),3)</f>
        <v>0</v>
      </c>
      <c r="J2756" s="333" t="s">
        <v>5179</v>
      </c>
      <c r="K2756" s="333" t="s">
        <v>5193</v>
      </c>
      <c r="L2756" s="510">
        <v>15.74</v>
      </c>
      <c r="M2756" s="330">
        <f>ROUND(SUMIF(Anlagenbewegungsdaten_AV!B:B,A2756,Anlagenbewegungsdaten_AV!C:C),3)</f>
        <v>0</v>
      </c>
      <c r="N2756" s="328">
        <f>IF(ISBLANK(L2756),ROUND(SUMIF(Anlagenbewegungsdaten_AV!B:B,A2756,Anlagenbewegungsdaten_AV!D:D),2),ROUND(M2756*L2756%,2))</f>
        <v>0</v>
      </c>
      <c r="O2756" s="328">
        <f>ROUND(N2756-SUMIF(Anlagenbewegungsdaten_AV!B:B,A2756,Anlagenbewegungsdaten_AV!D:D),3)</f>
        <v>0</v>
      </c>
    </row>
    <row r="2757" spans="1:15" ht="15" customHeight="1" x14ac:dyDescent="0.25">
      <c r="A2757" s="261" t="s">
        <v>847</v>
      </c>
      <c r="B2757" s="171" t="s">
        <v>2108</v>
      </c>
      <c r="C2757" s="171" t="s">
        <v>4048</v>
      </c>
      <c r="D2757" s="172" t="s">
        <v>848</v>
      </c>
      <c r="E2757" s="171" t="s">
        <v>2486</v>
      </c>
      <c r="F2757" s="287">
        <v>22.67</v>
      </c>
      <c r="G2757" s="331">
        <f>ROUND(SUMIF(Anlagenbewegungsdaten!B:B,A2757,Anlagenbewegungsdaten!C:C),3)</f>
        <v>0</v>
      </c>
      <c r="H2757" s="332">
        <f>IF(ISBLANK(F2757),ROUND(SUMIF(Anlagenbewegungsdaten!B:B,A2757,Anlagenbewegungsdaten!D:D),2),ROUND(G2757*F2757%,2))</f>
        <v>0</v>
      </c>
      <c r="I2757" s="332">
        <f>ROUND((H2757-SUMIF(Anlagenbewegungsdaten!$B:$B,A2757,Anlagenbewegungsdaten!D:D)),3)</f>
        <v>0</v>
      </c>
      <c r="J2757" s="333" t="s">
        <v>5179</v>
      </c>
      <c r="K2757" s="333" t="s">
        <v>5193</v>
      </c>
      <c r="L2757" s="510">
        <v>18.14</v>
      </c>
      <c r="M2757" s="330">
        <f>ROUND(SUMIF(Anlagenbewegungsdaten_AV!B:B,A2757,Anlagenbewegungsdaten_AV!C:C),3)</f>
        <v>0</v>
      </c>
      <c r="N2757" s="328">
        <f>IF(ISBLANK(L2757),ROUND(SUMIF(Anlagenbewegungsdaten_AV!B:B,A2757,Anlagenbewegungsdaten_AV!D:D),2),ROUND(M2757*L2757%,2))</f>
        <v>0</v>
      </c>
      <c r="O2757" s="328">
        <f>ROUND(N2757-SUMIF(Anlagenbewegungsdaten_AV!B:B,A2757,Anlagenbewegungsdaten_AV!D:D),3)</f>
        <v>0</v>
      </c>
    </row>
    <row r="2758" spans="1:15" ht="15" customHeight="1" x14ac:dyDescent="0.25">
      <c r="A2758" s="261" t="s">
        <v>849</v>
      </c>
      <c r="B2758" s="171" t="s">
        <v>2108</v>
      </c>
      <c r="C2758" s="171" t="s">
        <v>4048</v>
      </c>
      <c r="D2758" s="171" t="s">
        <v>850</v>
      </c>
      <c r="E2758" s="171" t="s">
        <v>2483</v>
      </c>
      <c r="F2758" s="287">
        <v>19.670000000000002</v>
      </c>
      <c r="G2758" s="331">
        <f>ROUND(SUMIF(Anlagenbewegungsdaten!B:B,A2758,Anlagenbewegungsdaten!C:C),3)</f>
        <v>0</v>
      </c>
      <c r="H2758" s="332">
        <f>IF(ISBLANK(F2758),ROUND(SUMIF(Anlagenbewegungsdaten!B:B,A2758,Anlagenbewegungsdaten!D:D),2),ROUND(G2758*F2758%,2))</f>
        <v>0</v>
      </c>
      <c r="I2758" s="332">
        <f>ROUND((H2758-SUMIF(Anlagenbewegungsdaten!$B:$B,A2758,Anlagenbewegungsdaten!D:D)),3)</f>
        <v>0</v>
      </c>
      <c r="J2758" s="333" t="s">
        <v>5179</v>
      </c>
      <c r="K2758" s="333" t="s">
        <v>5193</v>
      </c>
      <c r="L2758" s="510">
        <v>15.74</v>
      </c>
      <c r="M2758" s="330">
        <f>ROUND(SUMIF(Anlagenbewegungsdaten_AV!B:B,A2758,Anlagenbewegungsdaten_AV!C:C),3)</f>
        <v>0</v>
      </c>
      <c r="N2758" s="328">
        <f>IF(ISBLANK(L2758),ROUND(SUMIF(Anlagenbewegungsdaten_AV!B:B,A2758,Anlagenbewegungsdaten_AV!D:D),2),ROUND(M2758*L2758%,2))</f>
        <v>0</v>
      </c>
      <c r="O2758" s="328">
        <f>ROUND(N2758-SUMIF(Anlagenbewegungsdaten_AV!B:B,A2758,Anlagenbewegungsdaten_AV!D:D),3)</f>
        <v>0</v>
      </c>
    </row>
    <row r="2759" spans="1:15" ht="15" customHeight="1" x14ac:dyDescent="0.25">
      <c r="A2759" s="261" t="s">
        <v>851</v>
      </c>
      <c r="B2759" s="171" t="s">
        <v>2108</v>
      </c>
      <c r="C2759" s="171" t="s">
        <v>4048</v>
      </c>
      <c r="D2759" s="171" t="s">
        <v>852</v>
      </c>
      <c r="E2759" s="171" t="s">
        <v>2486</v>
      </c>
      <c r="F2759" s="287">
        <v>22.67</v>
      </c>
      <c r="G2759" s="331">
        <f>ROUND(SUMIF(Anlagenbewegungsdaten!B:B,A2759,Anlagenbewegungsdaten!C:C),3)</f>
        <v>0</v>
      </c>
      <c r="H2759" s="332">
        <f>IF(ISBLANK(F2759),ROUND(SUMIF(Anlagenbewegungsdaten!B:B,A2759,Anlagenbewegungsdaten!D:D),2),ROUND(G2759*F2759%,2))</f>
        <v>0</v>
      </c>
      <c r="I2759" s="332">
        <f>ROUND((H2759-SUMIF(Anlagenbewegungsdaten!$B:$B,A2759,Anlagenbewegungsdaten!D:D)),3)</f>
        <v>0</v>
      </c>
      <c r="J2759" s="333" t="s">
        <v>5179</v>
      </c>
      <c r="K2759" s="333" t="s">
        <v>5193</v>
      </c>
      <c r="L2759" s="510">
        <v>18.14</v>
      </c>
      <c r="M2759" s="330">
        <f>ROUND(SUMIF(Anlagenbewegungsdaten_AV!B:B,A2759,Anlagenbewegungsdaten_AV!C:C),3)</f>
        <v>0</v>
      </c>
      <c r="N2759" s="328">
        <f>IF(ISBLANK(L2759),ROUND(SUMIF(Anlagenbewegungsdaten_AV!B:B,A2759,Anlagenbewegungsdaten_AV!D:D),2),ROUND(M2759*L2759%,2))</f>
        <v>0</v>
      </c>
      <c r="O2759" s="328">
        <f>ROUND(N2759-SUMIF(Anlagenbewegungsdaten_AV!B:B,A2759,Anlagenbewegungsdaten_AV!D:D),3)</f>
        <v>0</v>
      </c>
    </row>
    <row r="2760" spans="1:15" ht="15" customHeight="1" x14ac:dyDescent="0.25">
      <c r="A2760" s="261" t="s">
        <v>853</v>
      </c>
      <c r="B2760" s="171" t="s">
        <v>2108</v>
      </c>
      <c r="C2760" s="171" t="s">
        <v>4048</v>
      </c>
      <c r="D2760" s="171" t="s">
        <v>854</v>
      </c>
      <c r="E2760" s="171" t="s">
        <v>2483</v>
      </c>
      <c r="F2760" s="287">
        <v>20.67</v>
      </c>
      <c r="G2760" s="331">
        <f>ROUND(SUMIF(Anlagenbewegungsdaten!B:B,A2760,Anlagenbewegungsdaten!C:C),3)</f>
        <v>0</v>
      </c>
      <c r="H2760" s="332">
        <f>IF(ISBLANK(F2760),ROUND(SUMIF(Anlagenbewegungsdaten!B:B,A2760,Anlagenbewegungsdaten!D:D),2),ROUND(G2760*F2760%,2))</f>
        <v>0</v>
      </c>
      <c r="I2760" s="332">
        <f>ROUND((H2760-SUMIF(Anlagenbewegungsdaten!$B:$B,A2760,Anlagenbewegungsdaten!D:D)),3)</f>
        <v>0</v>
      </c>
      <c r="J2760" s="333" t="s">
        <v>5179</v>
      </c>
      <c r="K2760" s="333" t="s">
        <v>5193</v>
      </c>
      <c r="L2760" s="510">
        <v>16.54</v>
      </c>
      <c r="M2760" s="330">
        <f>ROUND(SUMIF(Anlagenbewegungsdaten_AV!B:B,A2760,Anlagenbewegungsdaten_AV!C:C),3)</f>
        <v>0</v>
      </c>
      <c r="N2760" s="328">
        <f>IF(ISBLANK(L2760),ROUND(SUMIF(Anlagenbewegungsdaten_AV!B:B,A2760,Anlagenbewegungsdaten_AV!D:D),2),ROUND(M2760*L2760%,2))</f>
        <v>0</v>
      </c>
      <c r="O2760" s="328">
        <f>ROUND(N2760-SUMIF(Anlagenbewegungsdaten_AV!B:B,A2760,Anlagenbewegungsdaten_AV!D:D),3)</f>
        <v>0</v>
      </c>
    </row>
    <row r="2761" spans="1:15" ht="15" customHeight="1" x14ac:dyDescent="0.25">
      <c r="A2761" s="261" t="s">
        <v>855</v>
      </c>
      <c r="B2761" s="171" t="s">
        <v>2108</v>
      </c>
      <c r="C2761" s="171" t="s">
        <v>4048</v>
      </c>
      <c r="D2761" s="171" t="s">
        <v>856</v>
      </c>
      <c r="E2761" s="171" t="s">
        <v>2486</v>
      </c>
      <c r="F2761" s="287">
        <v>23.67</v>
      </c>
      <c r="G2761" s="331">
        <f>ROUND(SUMIF(Anlagenbewegungsdaten!B:B,A2761,Anlagenbewegungsdaten!C:C),3)</f>
        <v>0</v>
      </c>
      <c r="H2761" s="332">
        <f>IF(ISBLANK(F2761),ROUND(SUMIF(Anlagenbewegungsdaten!B:B,A2761,Anlagenbewegungsdaten!D:D),2),ROUND(G2761*F2761%,2))</f>
        <v>0</v>
      </c>
      <c r="I2761" s="332">
        <f>ROUND((H2761-SUMIF(Anlagenbewegungsdaten!$B:$B,A2761,Anlagenbewegungsdaten!D:D)),3)</f>
        <v>0</v>
      </c>
      <c r="J2761" s="333" t="s">
        <v>5179</v>
      </c>
      <c r="K2761" s="333" t="s">
        <v>5193</v>
      </c>
      <c r="L2761" s="510">
        <v>18.940000000000001</v>
      </c>
      <c r="M2761" s="330">
        <f>ROUND(SUMIF(Anlagenbewegungsdaten_AV!B:B,A2761,Anlagenbewegungsdaten_AV!C:C),3)</f>
        <v>0</v>
      </c>
      <c r="N2761" s="328">
        <f>IF(ISBLANK(L2761),ROUND(SUMIF(Anlagenbewegungsdaten_AV!B:B,A2761,Anlagenbewegungsdaten_AV!D:D),2),ROUND(M2761*L2761%,2))</f>
        <v>0</v>
      </c>
      <c r="O2761" s="328">
        <f>ROUND(N2761-SUMIF(Anlagenbewegungsdaten_AV!B:B,A2761,Anlagenbewegungsdaten_AV!D:D),3)</f>
        <v>0</v>
      </c>
    </row>
    <row r="2762" spans="1:15" ht="15" customHeight="1" x14ac:dyDescent="0.25">
      <c r="A2762" s="261" t="s">
        <v>857</v>
      </c>
      <c r="B2762" s="171" t="s">
        <v>2108</v>
      </c>
      <c r="C2762" s="171" t="s">
        <v>4048</v>
      </c>
      <c r="D2762" s="171" t="s">
        <v>858</v>
      </c>
      <c r="E2762" s="171" t="s">
        <v>2483</v>
      </c>
      <c r="F2762" s="287">
        <v>21.67</v>
      </c>
      <c r="G2762" s="331">
        <f>ROUND(SUMIF(Anlagenbewegungsdaten!B:B,A2762,Anlagenbewegungsdaten!C:C),3)</f>
        <v>0</v>
      </c>
      <c r="H2762" s="332">
        <f>IF(ISBLANK(F2762),ROUND(SUMIF(Anlagenbewegungsdaten!B:B,A2762,Anlagenbewegungsdaten!D:D),2),ROUND(G2762*F2762%,2))</f>
        <v>0</v>
      </c>
      <c r="I2762" s="332">
        <f>ROUND((H2762-SUMIF(Anlagenbewegungsdaten!$B:$B,A2762,Anlagenbewegungsdaten!D:D)),3)</f>
        <v>0</v>
      </c>
      <c r="J2762" s="333" t="s">
        <v>5179</v>
      </c>
      <c r="K2762" s="333" t="s">
        <v>5193</v>
      </c>
      <c r="L2762" s="510">
        <v>17.34</v>
      </c>
      <c r="M2762" s="330">
        <f>ROUND(SUMIF(Anlagenbewegungsdaten_AV!B:B,A2762,Anlagenbewegungsdaten_AV!C:C),3)</f>
        <v>0</v>
      </c>
      <c r="N2762" s="328">
        <f>IF(ISBLANK(L2762),ROUND(SUMIF(Anlagenbewegungsdaten_AV!B:B,A2762,Anlagenbewegungsdaten_AV!D:D),2),ROUND(M2762*L2762%,2))</f>
        <v>0</v>
      </c>
      <c r="O2762" s="328">
        <f>ROUND(N2762-SUMIF(Anlagenbewegungsdaten_AV!B:B,A2762,Anlagenbewegungsdaten_AV!D:D),3)</f>
        <v>0</v>
      </c>
    </row>
    <row r="2763" spans="1:15" ht="15" customHeight="1" x14ac:dyDescent="0.25">
      <c r="A2763" s="261" t="s">
        <v>859</v>
      </c>
      <c r="B2763" s="171" t="s">
        <v>2108</v>
      </c>
      <c r="C2763" s="171" t="s">
        <v>4048</v>
      </c>
      <c r="D2763" s="171" t="s">
        <v>860</v>
      </c>
      <c r="E2763" s="171" t="s">
        <v>2486</v>
      </c>
      <c r="F2763" s="287">
        <v>24.67</v>
      </c>
      <c r="G2763" s="331">
        <f>ROUND(SUMIF(Anlagenbewegungsdaten!B:B,A2763,Anlagenbewegungsdaten!C:C),3)</f>
        <v>0</v>
      </c>
      <c r="H2763" s="332">
        <f>IF(ISBLANK(F2763),ROUND(SUMIF(Anlagenbewegungsdaten!B:B,A2763,Anlagenbewegungsdaten!D:D),2),ROUND(G2763*F2763%,2))</f>
        <v>0</v>
      </c>
      <c r="I2763" s="332">
        <f>ROUND((H2763-SUMIF(Anlagenbewegungsdaten!$B:$B,A2763,Anlagenbewegungsdaten!D:D)),3)</f>
        <v>0</v>
      </c>
      <c r="J2763" s="333" t="s">
        <v>5179</v>
      </c>
      <c r="K2763" s="333" t="s">
        <v>5193</v>
      </c>
      <c r="L2763" s="510">
        <v>19.739999999999998</v>
      </c>
      <c r="M2763" s="330">
        <f>ROUND(SUMIF(Anlagenbewegungsdaten_AV!B:B,A2763,Anlagenbewegungsdaten_AV!C:C),3)</f>
        <v>0</v>
      </c>
      <c r="N2763" s="328">
        <f>IF(ISBLANK(L2763),ROUND(SUMIF(Anlagenbewegungsdaten_AV!B:B,A2763,Anlagenbewegungsdaten_AV!D:D),2),ROUND(M2763*L2763%,2))</f>
        <v>0</v>
      </c>
      <c r="O2763" s="328">
        <f>ROUND(N2763-SUMIF(Anlagenbewegungsdaten_AV!B:B,A2763,Anlagenbewegungsdaten_AV!D:D),3)</f>
        <v>0</v>
      </c>
    </row>
    <row r="2764" spans="1:15" ht="15" customHeight="1" x14ac:dyDescent="0.25">
      <c r="A2764" s="261" t="s">
        <v>861</v>
      </c>
      <c r="B2764" s="171" t="s">
        <v>2108</v>
      </c>
      <c r="C2764" s="171" t="s">
        <v>4048</v>
      </c>
      <c r="D2764" s="171" t="s">
        <v>862</v>
      </c>
      <c r="E2764" s="171" t="s">
        <v>2483</v>
      </c>
      <c r="F2764" s="287">
        <v>22.67</v>
      </c>
      <c r="G2764" s="331">
        <f>ROUND(SUMIF(Anlagenbewegungsdaten!B:B,A2764,Anlagenbewegungsdaten!C:C),3)</f>
        <v>0</v>
      </c>
      <c r="H2764" s="332">
        <f>IF(ISBLANK(F2764),ROUND(SUMIF(Anlagenbewegungsdaten!B:B,A2764,Anlagenbewegungsdaten!D:D),2),ROUND(G2764*F2764%,2))</f>
        <v>0</v>
      </c>
      <c r="I2764" s="332">
        <f>ROUND((H2764-SUMIF(Anlagenbewegungsdaten!$B:$B,A2764,Anlagenbewegungsdaten!D:D)),3)</f>
        <v>0</v>
      </c>
      <c r="J2764" s="333" t="s">
        <v>5179</v>
      </c>
      <c r="K2764" s="333" t="s">
        <v>5193</v>
      </c>
      <c r="L2764" s="510">
        <v>18.14</v>
      </c>
      <c r="M2764" s="330">
        <f>ROUND(SUMIF(Anlagenbewegungsdaten_AV!B:B,A2764,Anlagenbewegungsdaten_AV!C:C),3)</f>
        <v>0</v>
      </c>
      <c r="N2764" s="328">
        <f>IF(ISBLANK(L2764),ROUND(SUMIF(Anlagenbewegungsdaten_AV!B:B,A2764,Anlagenbewegungsdaten_AV!D:D),2),ROUND(M2764*L2764%,2))</f>
        <v>0</v>
      </c>
      <c r="O2764" s="328">
        <f>ROUND(N2764-SUMIF(Anlagenbewegungsdaten_AV!B:B,A2764,Anlagenbewegungsdaten_AV!D:D),3)</f>
        <v>0</v>
      </c>
    </row>
    <row r="2765" spans="1:15" ht="15" customHeight="1" x14ac:dyDescent="0.25">
      <c r="A2765" s="261" t="s">
        <v>863</v>
      </c>
      <c r="B2765" s="171" t="s">
        <v>2108</v>
      </c>
      <c r="C2765" s="171" t="s">
        <v>4048</v>
      </c>
      <c r="D2765" s="171" t="s">
        <v>864</v>
      </c>
      <c r="E2765" s="171" t="s">
        <v>2486</v>
      </c>
      <c r="F2765" s="287">
        <v>25.67</v>
      </c>
      <c r="G2765" s="331">
        <f>ROUND(SUMIF(Anlagenbewegungsdaten!B:B,A2765,Anlagenbewegungsdaten!C:C),3)</f>
        <v>0</v>
      </c>
      <c r="H2765" s="332">
        <f>IF(ISBLANK(F2765),ROUND(SUMIF(Anlagenbewegungsdaten!B:B,A2765,Anlagenbewegungsdaten!D:D),2),ROUND(G2765*F2765%,2))</f>
        <v>0</v>
      </c>
      <c r="I2765" s="332">
        <f>ROUND((H2765-SUMIF(Anlagenbewegungsdaten!$B:$B,A2765,Anlagenbewegungsdaten!D:D)),3)</f>
        <v>0</v>
      </c>
      <c r="J2765" s="333" t="s">
        <v>5179</v>
      </c>
      <c r="K2765" s="333" t="s">
        <v>5193</v>
      </c>
      <c r="L2765" s="510">
        <v>20.54</v>
      </c>
      <c r="M2765" s="330">
        <f>ROUND(SUMIF(Anlagenbewegungsdaten_AV!B:B,A2765,Anlagenbewegungsdaten_AV!C:C),3)</f>
        <v>0</v>
      </c>
      <c r="N2765" s="328">
        <f>IF(ISBLANK(L2765),ROUND(SUMIF(Anlagenbewegungsdaten_AV!B:B,A2765,Anlagenbewegungsdaten_AV!D:D),2),ROUND(M2765*L2765%,2))</f>
        <v>0</v>
      </c>
      <c r="O2765" s="328">
        <f>ROUND(N2765-SUMIF(Anlagenbewegungsdaten_AV!B:B,A2765,Anlagenbewegungsdaten_AV!D:D),3)</f>
        <v>0</v>
      </c>
    </row>
    <row r="2766" spans="1:15" ht="15" customHeight="1" x14ac:dyDescent="0.25">
      <c r="A2766" s="261" t="s">
        <v>865</v>
      </c>
      <c r="B2766" s="171" t="s">
        <v>2108</v>
      </c>
      <c r="C2766" s="171" t="s">
        <v>4048</v>
      </c>
      <c r="D2766" s="171" t="s">
        <v>866</v>
      </c>
      <c r="E2766" s="171" t="s">
        <v>2483</v>
      </c>
      <c r="F2766" s="287">
        <v>23.67</v>
      </c>
      <c r="G2766" s="331">
        <f>ROUND(SUMIF(Anlagenbewegungsdaten!B:B,A2766,Anlagenbewegungsdaten!C:C),3)</f>
        <v>0</v>
      </c>
      <c r="H2766" s="332">
        <f>IF(ISBLANK(F2766),ROUND(SUMIF(Anlagenbewegungsdaten!B:B,A2766,Anlagenbewegungsdaten!D:D),2),ROUND(G2766*F2766%,2))</f>
        <v>0</v>
      </c>
      <c r="I2766" s="332">
        <f>ROUND((H2766-SUMIF(Anlagenbewegungsdaten!$B:$B,A2766,Anlagenbewegungsdaten!D:D)),3)</f>
        <v>0</v>
      </c>
      <c r="J2766" s="333" t="s">
        <v>5179</v>
      </c>
      <c r="K2766" s="333" t="s">
        <v>5193</v>
      </c>
      <c r="L2766" s="510">
        <v>18.940000000000001</v>
      </c>
      <c r="M2766" s="330">
        <f>ROUND(SUMIF(Anlagenbewegungsdaten_AV!B:B,A2766,Anlagenbewegungsdaten_AV!C:C),3)</f>
        <v>0</v>
      </c>
      <c r="N2766" s="328">
        <f>IF(ISBLANK(L2766),ROUND(SUMIF(Anlagenbewegungsdaten_AV!B:B,A2766,Anlagenbewegungsdaten_AV!D:D),2),ROUND(M2766*L2766%,2))</f>
        <v>0</v>
      </c>
      <c r="O2766" s="328">
        <f>ROUND(N2766-SUMIF(Anlagenbewegungsdaten_AV!B:B,A2766,Anlagenbewegungsdaten_AV!D:D),3)</f>
        <v>0</v>
      </c>
    </row>
    <row r="2767" spans="1:15" ht="15" customHeight="1" x14ac:dyDescent="0.25">
      <c r="A2767" s="261" t="s">
        <v>867</v>
      </c>
      <c r="B2767" s="171" t="s">
        <v>2108</v>
      </c>
      <c r="C2767" s="171" t="s">
        <v>4048</v>
      </c>
      <c r="D2767" s="171" t="s">
        <v>868</v>
      </c>
      <c r="E2767" s="171" t="s">
        <v>2486</v>
      </c>
      <c r="F2767" s="287">
        <v>26.67</v>
      </c>
      <c r="G2767" s="331">
        <f>ROUND(SUMIF(Anlagenbewegungsdaten!B:B,A2767,Anlagenbewegungsdaten!C:C),3)</f>
        <v>0</v>
      </c>
      <c r="H2767" s="332">
        <f>IF(ISBLANK(F2767),ROUND(SUMIF(Anlagenbewegungsdaten!B:B,A2767,Anlagenbewegungsdaten!D:D),2),ROUND(G2767*F2767%,2))</f>
        <v>0</v>
      </c>
      <c r="I2767" s="332">
        <f>ROUND((H2767-SUMIF(Anlagenbewegungsdaten!$B:$B,A2767,Anlagenbewegungsdaten!D:D)),3)</f>
        <v>0</v>
      </c>
      <c r="J2767" s="333" t="s">
        <v>5179</v>
      </c>
      <c r="K2767" s="333" t="s">
        <v>5193</v>
      </c>
      <c r="L2767" s="510">
        <v>21.34</v>
      </c>
      <c r="M2767" s="330">
        <f>ROUND(SUMIF(Anlagenbewegungsdaten_AV!B:B,A2767,Anlagenbewegungsdaten_AV!C:C),3)</f>
        <v>0</v>
      </c>
      <c r="N2767" s="328">
        <f>IF(ISBLANK(L2767),ROUND(SUMIF(Anlagenbewegungsdaten_AV!B:B,A2767,Anlagenbewegungsdaten_AV!D:D),2),ROUND(M2767*L2767%,2))</f>
        <v>0</v>
      </c>
      <c r="O2767" s="328">
        <f>ROUND(N2767-SUMIF(Anlagenbewegungsdaten_AV!B:B,A2767,Anlagenbewegungsdaten_AV!D:D),3)</f>
        <v>0</v>
      </c>
    </row>
    <row r="2768" spans="1:15" ht="15" customHeight="1" x14ac:dyDescent="0.25">
      <c r="A2768" s="261" t="s">
        <v>869</v>
      </c>
      <c r="B2768" s="171" t="s">
        <v>2108</v>
      </c>
      <c r="C2768" s="171" t="s">
        <v>4048</v>
      </c>
      <c r="D2768" s="171" t="s">
        <v>870</v>
      </c>
      <c r="E2768" s="171" t="s">
        <v>2483</v>
      </c>
      <c r="F2768" s="287">
        <v>24.67</v>
      </c>
      <c r="G2768" s="331">
        <f>ROUND(SUMIF(Anlagenbewegungsdaten!B:B,A2768,Anlagenbewegungsdaten!C:C),3)</f>
        <v>0</v>
      </c>
      <c r="H2768" s="332">
        <f>IF(ISBLANK(F2768),ROUND(SUMIF(Anlagenbewegungsdaten!B:B,A2768,Anlagenbewegungsdaten!D:D),2),ROUND(G2768*F2768%,2))</f>
        <v>0</v>
      </c>
      <c r="I2768" s="332">
        <f>ROUND((H2768-SUMIF(Anlagenbewegungsdaten!$B:$B,A2768,Anlagenbewegungsdaten!D:D)),3)</f>
        <v>0</v>
      </c>
      <c r="J2768" s="333" t="s">
        <v>5179</v>
      </c>
      <c r="K2768" s="333" t="s">
        <v>5193</v>
      </c>
      <c r="L2768" s="510">
        <v>19.739999999999998</v>
      </c>
      <c r="M2768" s="330">
        <f>ROUND(SUMIF(Anlagenbewegungsdaten_AV!B:B,A2768,Anlagenbewegungsdaten_AV!C:C),3)</f>
        <v>0</v>
      </c>
      <c r="N2768" s="328">
        <f>IF(ISBLANK(L2768),ROUND(SUMIF(Anlagenbewegungsdaten_AV!B:B,A2768,Anlagenbewegungsdaten_AV!D:D),2),ROUND(M2768*L2768%,2))</f>
        <v>0</v>
      </c>
      <c r="O2768" s="328">
        <f>ROUND(N2768-SUMIF(Anlagenbewegungsdaten_AV!B:B,A2768,Anlagenbewegungsdaten_AV!D:D),3)</f>
        <v>0</v>
      </c>
    </row>
    <row r="2769" spans="1:15" ht="15" customHeight="1" x14ac:dyDescent="0.25">
      <c r="A2769" s="261" t="s">
        <v>871</v>
      </c>
      <c r="B2769" s="171" t="s">
        <v>2108</v>
      </c>
      <c r="C2769" s="171" t="s">
        <v>4048</v>
      </c>
      <c r="D2769" s="171" t="s">
        <v>872</v>
      </c>
      <c r="E2769" s="171" t="s">
        <v>2486</v>
      </c>
      <c r="F2769" s="287">
        <v>27.67</v>
      </c>
      <c r="G2769" s="331">
        <f>ROUND(SUMIF(Anlagenbewegungsdaten!B:B,A2769,Anlagenbewegungsdaten!C:C),3)</f>
        <v>0</v>
      </c>
      <c r="H2769" s="332">
        <f>IF(ISBLANK(F2769),ROUND(SUMIF(Anlagenbewegungsdaten!B:B,A2769,Anlagenbewegungsdaten!D:D),2),ROUND(G2769*F2769%,2))</f>
        <v>0</v>
      </c>
      <c r="I2769" s="332">
        <f>ROUND((H2769-SUMIF(Anlagenbewegungsdaten!$B:$B,A2769,Anlagenbewegungsdaten!D:D)),3)</f>
        <v>0</v>
      </c>
      <c r="J2769" s="333" t="s">
        <v>5179</v>
      </c>
      <c r="K2769" s="333" t="s">
        <v>5193</v>
      </c>
      <c r="L2769" s="510">
        <v>22.14</v>
      </c>
      <c r="M2769" s="330">
        <f>ROUND(SUMIF(Anlagenbewegungsdaten_AV!B:B,A2769,Anlagenbewegungsdaten_AV!C:C),3)</f>
        <v>0</v>
      </c>
      <c r="N2769" s="328">
        <f>IF(ISBLANK(L2769),ROUND(SUMIF(Anlagenbewegungsdaten_AV!B:B,A2769,Anlagenbewegungsdaten_AV!D:D),2),ROUND(M2769*L2769%,2))</f>
        <v>0</v>
      </c>
      <c r="O2769" s="328">
        <f>ROUND(N2769-SUMIF(Anlagenbewegungsdaten_AV!B:B,A2769,Anlagenbewegungsdaten_AV!D:D),3)</f>
        <v>0</v>
      </c>
    </row>
    <row r="2770" spans="1:15" ht="15" customHeight="1" x14ac:dyDescent="0.25">
      <c r="A2770" s="261" t="s">
        <v>873</v>
      </c>
      <c r="B2770" s="171" t="s">
        <v>2108</v>
      </c>
      <c r="C2770" s="171" t="s">
        <v>4048</v>
      </c>
      <c r="D2770" s="171" t="s">
        <v>874</v>
      </c>
      <c r="E2770" s="171" t="s">
        <v>2483</v>
      </c>
      <c r="F2770" s="287">
        <v>25.67</v>
      </c>
      <c r="G2770" s="331">
        <f>ROUND(SUMIF(Anlagenbewegungsdaten!B:B,A2770,Anlagenbewegungsdaten!C:C),3)</f>
        <v>0</v>
      </c>
      <c r="H2770" s="332">
        <f>IF(ISBLANK(F2770),ROUND(SUMIF(Anlagenbewegungsdaten!B:B,A2770,Anlagenbewegungsdaten!D:D),2),ROUND(G2770*F2770%,2))</f>
        <v>0</v>
      </c>
      <c r="I2770" s="332">
        <f>ROUND((H2770-SUMIF(Anlagenbewegungsdaten!$B:$B,A2770,Anlagenbewegungsdaten!D:D)),3)</f>
        <v>0</v>
      </c>
      <c r="J2770" s="333" t="s">
        <v>5179</v>
      </c>
      <c r="K2770" s="333" t="s">
        <v>5193</v>
      </c>
      <c r="L2770" s="510">
        <v>20.54</v>
      </c>
      <c r="M2770" s="330">
        <f>ROUND(SUMIF(Anlagenbewegungsdaten_AV!B:B,A2770,Anlagenbewegungsdaten_AV!C:C),3)</f>
        <v>0</v>
      </c>
      <c r="N2770" s="328">
        <f>IF(ISBLANK(L2770),ROUND(SUMIF(Anlagenbewegungsdaten_AV!B:B,A2770,Anlagenbewegungsdaten_AV!D:D),2),ROUND(M2770*L2770%,2))</f>
        <v>0</v>
      </c>
      <c r="O2770" s="328">
        <f>ROUND(N2770-SUMIF(Anlagenbewegungsdaten_AV!B:B,A2770,Anlagenbewegungsdaten_AV!D:D),3)</f>
        <v>0</v>
      </c>
    </row>
    <row r="2771" spans="1:15" ht="15" customHeight="1" x14ac:dyDescent="0.25">
      <c r="A2771" s="261" t="s">
        <v>875</v>
      </c>
      <c r="B2771" s="171" t="s">
        <v>2108</v>
      </c>
      <c r="C2771" s="171" t="s">
        <v>4048</v>
      </c>
      <c r="D2771" s="171" t="s">
        <v>876</v>
      </c>
      <c r="E2771" s="171" t="s">
        <v>2486</v>
      </c>
      <c r="F2771" s="287">
        <v>28.67</v>
      </c>
      <c r="G2771" s="331">
        <f>ROUND(SUMIF(Anlagenbewegungsdaten!B:B,A2771,Anlagenbewegungsdaten!C:C),3)</f>
        <v>0</v>
      </c>
      <c r="H2771" s="332">
        <f>IF(ISBLANK(F2771),ROUND(SUMIF(Anlagenbewegungsdaten!B:B,A2771,Anlagenbewegungsdaten!D:D),2),ROUND(G2771*F2771%,2))</f>
        <v>0</v>
      </c>
      <c r="I2771" s="332">
        <f>ROUND((H2771-SUMIF(Anlagenbewegungsdaten!$B:$B,A2771,Anlagenbewegungsdaten!D:D)),3)</f>
        <v>0</v>
      </c>
      <c r="J2771" s="333" t="s">
        <v>5179</v>
      </c>
      <c r="K2771" s="333" t="s">
        <v>5193</v>
      </c>
      <c r="L2771" s="510">
        <v>22.94</v>
      </c>
      <c r="M2771" s="330">
        <f>ROUND(SUMIF(Anlagenbewegungsdaten_AV!B:B,A2771,Anlagenbewegungsdaten_AV!C:C),3)</f>
        <v>0</v>
      </c>
      <c r="N2771" s="328">
        <f>IF(ISBLANK(L2771),ROUND(SUMIF(Anlagenbewegungsdaten_AV!B:B,A2771,Anlagenbewegungsdaten_AV!D:D),2),ROUND(M2771*L2771%,2))</f>
        <v>0</v>
      </c>
      <c r="O2771" s="328">
        <f>ROUND(N2771-SUMIF(Anlagenbewegungsdaten_AV!B:B,A2771,Anlagenbewegungsdaten_AV!D:D),3)</f>
        <v>0</v>
      </c>
    </row>
    <row r="2772" spans="1:15" ht="15" customHeight="1" x14ac:dyDescent="0.25">
      <c r="A2772" s="261" t="s">
        <v>877</v>
      </c>
      <c r="B2772" s="171" t="s">
        <v>2108</v>
      </c>
      <c r="C2772" s="171" t="s">
        <v>4048</v>
      </c>
      <c r="D2772" s="171" t="s">
        <v>878</v>
      </c>
      <c r="E2772" s="171" t="s">
        <v>2483</v>
      </c>
      <c r="F2772" s="287">
        <v>26.67</v>
      </c>
      <c r="G2772" s="331">
        <f>ROUND(SUMIF(Anlagenbewegungsdaten!B:B,A2772,Anlagenbewegungsdaten!C:C),3)</f>
        <v>0</v>
      </c>
      <c r="H2772" s="332">
        <f>IF(ISBLANK(F2772),ROUND(SUMIF(Anlagenbewegungsdaten!B:B,A2772,Anlagenbewegungsdaten!D:D),2),ROUND(G2772*F2772%,2))</f>
        <v>0</v>
      </c>
      <c r="I2772" s="332">
        <f>ROUND((H2772-SUMIF(Anlagenbewegungsdaten!$B:$B,A2772,Anlagenbewegungsdaten!D:D)),3)</f>
        <v>0</v>
      </c>
      <c r="J2772" s="333" t="s">
        <v>5179</v>
      </c>
      <c r="K2772" s="333" t="s">
        <v>5193</v>
      </c>
      <c r="L2772" s="510">
        <v>21.34</v>
      </c>
      <c r="M2772" s="330">
        <f>ROUND(SUMIF(Anlagenbewegungsdaten_AV!B:B,A2772,Anlagenbewegungsdaten_AV!C:C),3)</f>
        <v>0</v>
      </c>
      <c r="N2772" s="328">
        <f>IF(ISBLANK(L2772),ROUND(SUMIF(Anlagenbewegungsdaten_AV!B:B,A2772,Anlagenbewegungsdaten_AV!D:D),2),ROUND(M2772*L2772%,2))</f>
        <v>0</v>
      </c>
      <c r="O2772" s="328">
        <f>ROUND(N2772-SUMIF(Anlagenbewegungsdaten_AV!B:B,A2772,Anlagenbewegungsdaten_AV!D:D),3)</f>
        <v>0</v>
      </c>
    </row>
    <row r="2773" spans="1:15" ht="15" customHeight="1" x14ac:dyDescent="0.25">
      <c r="A2773" s="261" t="s">
        <v>879</v>
      </c>
      <c r="B2773" s="171" t="s">
        <v>2108</v>
      </c>
      <c r="C2773" s="171" t="s">
        <v>4048</v>
      </c>
      <c r="D2773" s="171" t="s">
        <v>880</v>
      </c>
      <c r="E2773" s="171" t="s">
        <v>2486</v>
      </c>
      <c r="F2773" s="287">
        <v>29.67</v>
      </c>
      <c r="G2773" s="331">
        <f>ROUND(SUMIF(Anlagenbewegungsdaten!B:B,A2773,Anlagenbewegungsdaten!C:C),3)</f>
        <v>0</v>
      </c>
      <c r="H2773" s="332">
        <f>IF(ISBLANK(F2773),ROUND(SUMIF(Anlagenbewegungsdaten!B:B,A2773,Anlagenbewegungsdaten!D:D),2),ROUND(G2773*F2773%,2))</f>
        <v>0</v>
      </c>
      <c r="I2773" s="332">
        <f>ROUND((H2773-SUMIF(Anlagenbewegungsdaten!$B:$B,A2773,Anlagenbewegungsdaten!D:D)),3)</f>
        <v>0</v>
      </c>
      <c r="J2773" s="333" t="s">
        <v>5179</v>
      </c>
      <c r="K2773" s="333" t="s">
        <v>5193</v>
      </c>
      <c r="L2773" s="510">
        <v>23.74</v>
      </c>
      <c r="M2773" s="330">
        <f>ROUND(SUMIF(Anlagenbewegungsdaten_AV!B:B,A2773,Anlagenbewegungsdaten_AV!C:C),3)</f>
        <v>0</v>
      </c>
      <c r="N2773" s="328">
        <f>IF(ISBLANK(L2773),ROUND(SUMIF(Anlagenbewegungsdaten_AV!B:B,A2773,Anlagenbewegungsdaten_AV!D:D),2),ROUND(M2773*L2773%,2))</f>
        <v>0</v>
      </c>
      <c r="O2773" s="328">
        <f>ROUND(N2773-SUMIF(Anlagenbewegungsdaten_AV!B:B,A2773,Anlagenbewegungsdaten_AV!D:D),3)</f>
        <v>0</v>
      </c>
    </row>
    <row r="2774" spans="1:15" ht="15" customHeight="1" x14ac:dyDescent="0.25">
      <c r="A2774" s="261" t="s">
        <v>881</v>
      </c>
      <c r="B2774" s="171" t="s">
        <v>2108</v>
      </c>
      <c r="C2774" s="171" t="s">
        <v>4048</v>
      </c>
      <c r="D2774" s="171" t="s">
        <v>882</v>
      </c>
      <c r="E2774" s="171" t="s">
        <v>2483</v>
      </c>
      <c r="F2774" s="287">
        <v>13.67</v>
      </c>
      <c r="G2774" s="331">
        <f>ROUND(SUMIF(Anlagenbewegungsdaten!B:B,A2774,Anlagenbewegungsdaten!C:C),3)</f>
        <v>0</v>
      </c>
      <c r="H2774" s="332">
        <f>IF(ISBLANK(F2774),ROUND(SUMIF(Anlagenbewegungsdaten!B:B,A2774,Anlagenbewegungsdaten!D:D),2),ROUND(G2774*F2774%,2))</f>
        <v>0</v>
      </c>
      <c r="I2774" s="332">
        <f>ROUND((H2774-SUMIF(Anlagenbewegungsdaten!$B:$B,A2774,Anlagenbewegungsdaten!D:D)),3)</f>
        <v>0</v>
      </c>
      <c r="J2774" s="333" t="s">
        <v>5179</v>
      </c>
      <c r="K2774" s="333" t="s">
        <v>5193</v>
      </c>
      <c r="L2774" s="510">
        <v>10.94</v>
      </c>
      <c r="M2774" s="330">
        <f>ROUND(SUMIF(Anlagenbewegungsdaten_AV!B:B,A2774,Anlagenbewegungsdaten_AV!C:C),3)</f>
        <v>0</v>
      </c>
      <c r="N2774" s="328">
        <f>IF(ISBLANK(L2774),ROUND(SUMIF(Anlagenbewegungsdaten_AV!B:B,A2774,Anlagenbewegungsdaten_AV!D:D),2),ROUND(M2774*L2774%,2))</f>
        <v>0</v>
      </c>
      <c r="O2774" s="328">
        <f>ROUND(N2774-SUMIF(Anlagenbewegungsdaten_AV!B:B,A2774,Anlagenbewegungsdaten_AV!D:D),3)</f>
        <v>0</v>
      </c>
    </row>
    <row r="2775" spans="1:15" ht="15" customHeight="1" x14ac:dyDescent="0.25">
      <c r="A2775" s="261" t="s">
        <v>883</v>
      </c>
      <c r="B2775" s="171" t="s">
        <v>2108</v>
      </c>
      <c r="C2775" s="171" t="s">
        <v>4048</v>
      </c>
      <c r="D2775" s="171" t="s">
        <v>884</v>
      </c>
      <c r="E2775" s="171" t="s">
        <v>2486</v>
      </c>
      <c r="F2775" s="287">
        <v>16.670000000000002</v>
      </c>
      <c r="G2775" s="331">
        <f>ROUND(SUMIF(Anlagenbewegungsdaten!B:B,A2775,Anlagenbewegungsdaten!C:C),3)</f>
        <v>0</v>
      </c>
      <c r="H2775" s="332">
        <f>IF(ISBLANK(F2775),ROUND(SUMIF(Anlagenbewegungsdaten!B:B,A2775,Anlagenbewegungsdaten!D:D),2),ROUND(G2775*F2775%,2))</f>
        <v>0</v>
      </c>
      <c r="I2775" s="332">
        <f>ROUND((H2775-SUMIF(Anlagenbewegungsdaten!$B:$B,A2775,Anlagenbewegungsdaten!D:D)),3)</f>
        <v>0</v>
      </c>
      <c r="J2775" s="333" t="s">
        <v>5179</v>
      </c>
      <c r="K2775" s="333" t="s">
        <v>5193</v>
      </c>
      <c r="L2775" s="510">
        <v>13.34</v>
      </c>
      <c r="M2775" s="330">
        <f>ROUND(SUMIF(Anlagenbewegungsdaten_AV!B:B,A2775,Anlagenbewegungsdaten_AV!C:C),3)</f>
        <v>0</v>
      </c>
      <c r="N2775" s="328">
        <f>IF(ISBLANK(L2775),ROUND(SUMIF(Anlagenbewegungsdaten_AV!B:B,A2775,Anlagenbewegungsdaten_AV!D:D),2),ROUND(M2775*L2775%,2))</f>
        <v>0</v>
      </c>
      <c r="O2775" s="328">
        <f>ROUND(N2775-SUMIF(Anlagenbewegungsdaten_AV!B:B,A2775,Anlagenbewegungsdaten_AV!D:D),3)</f>
        <v>0</v>
      </c>
    </row>
    <row r="2776" spans="1:15" ht="15" customHeight="1" x14ac:dyDescent="0.25">
      <c r="A2776" s="261" t="s">
        <v>885</v>
      </c>
      <c r="B2776" s="171" t="s">
        <v>2108</v>
      </c>
      <c r="C2776" s="171" t="s">
        <v>4048</v>
      </c>
      <c r="D2776" s="172" t="s">
        <v>886</v>
      </c>
      <c r="E2776" s="171" t="s">
        <v>2483</v>
      </c>
      <c r="F2776" s="287">
        <v>14.67</v>
      </c>
      <c r="G2776" s="331">
        <f>ROUND(SUMIF(Anlagenbewegungsdaten!B:B,A2776,Anlagenbewegungsdaten!C:C),3)</f>
        <v>0</v>
      </c>
      <c r="H2776" s="332">
        <f>IF(ISBLANK(F2776),ROUND(SUMIF(Anlagenbewegungsdaten!B:B,A2776,Anlagenbewegungsdaten!D:D),2),ROUND(G2776*F2776%,2))</f>
        <v>0</v>
      </c>
      <c r="I2776" s="332">
        <f>ROUND((H2776-SUMIF(Anlagenbewegungsdaten!$B:$B,A2776,Anlagenbewegungsdaten!D:D)),3)</f>
        <v>0</v>
      </c>
      <c r="J2776" s="333" t="s">
        <v>5179</v>
      </c>
      <c r="K2776" s="333" t="s">
        <v>5193</v>
      </c>
      <c r="L2776" s="510">
        <v>11.74</v>
      </c>
      <c r="M2776" s="330">
        <f>ROUND(SUMIF(Anlagenbewegungsdaten_AV!B:B,A2776,Anlagenbewegungsdaten_AV!C:C),3)</f>
        <v>0</v>
      </c>
      <c r="N2776" s="328">
        <f>IF(ISBLANK(L2776),ROUND(SUMIF(Anlagenbewegungsdaten_AV!B:B,A2776,Anlagenbewegungsdaten_AV!D:D),2),ROUND(M2776*L2776%,2))</f>
        <v>0</v>
      </c>
      <c r="O2776" s="328">
        <f>ROUND(N2776-SUMIF(Anlagenbewegungsdaten_AV!B:B,A2776,Anlagenbewegungsdaten_AV!D:D),3)</f>
        <v>0</v>
      </c>
    </row>
    <row r="2777" spans="1:15" ht="15" customHeight="1" x14ac:dyDescent="0.25">
      <c r="A2777" s="261" t="s">
        <v>887</v>
      </c>
      <c r="B2777" s="171" t="s">
        <v>2108</v>
      </c>
      <c r="C2777" s="171" t="s">
        <v>4048</v>
      </c>
      <c r="D2777" s="172" t="s">
        <v>888</v>
      </c>
      <c r="E2777" s="171" t="s">
        <v>2486</v>
      </c>
      <c r="F2777" s="287">
        <v>17.670000000000002</v>
      </c>
      <c r="G2777" s="331">
        <f>ROUND(SUMIF(Anlagenbewegungsdaten!B:B,A2777,Anlagenbewegungsdaten!C:C),3)</f>
        <v>0</v>
      </c>
      <c r="H2777" s="332">
        <f>IF(ISBLANK(F2777),ROUND(SUMIF(Anlagenbewegungsdaten!B:B,A2777,Anlagenbewegungsdaten!D:D),2),ROUND(G2777*F2777%,2))</f>
        <v>0</v>
      </c>
      <c r="I2777" s="332">
        <f>ROUND((H2777-SUMIF(Anlagenbewegungsdaten!$B:$B,A2777,Anlagenbewegungsdaten!D:D)),3)</f>
        <v>0</v>
      </c>
      <c r="J2777" s="333" t="s">
        <v>5179</v>
      </c>
      <c r="K2777" s="333" t="s">
        <v>5193</v>
      </c>
      <c r="L2777" s="510">
        <v>14.14</v>
      </c>
      <c r="M2777" s="330">
        <f>ROUND(SUMIF(Anlagenbewegungsdaten_AV!B:B,A2777,Anlagenbewegungsdaten_AV!C:C),3)</f>
        <v>0</v>
      </c>
      <c r="N2777" s="328">
        <f>IF(ISBLANK(L2777),ROUND(SUMIF(Anlagenbewegungsdaten_AV!B:B,A2777,Anlagenbewegungsdaten_AV!D:D),2),ROUND(M2777*L2777%,2))</f>
        <v>0</v>
      </c>
      <c r="O2777" s="328">
        <f>ROUND(N2777-SUMIF(Anlagenbewegungsdaten_AV!B:B,A2777,Anlagenbewegungsdaten_AV!D:D),3)</f>
        <v>0</v>
      </c>
    </row>
    <row r="2778" spans="1:15" ht="15" customHeight="1" x14ac:dyDescent="0.25">
      <c r="A2778" s="261" t="s">
        <v>889</v>
      </c>
      <c r="B2778" s="171" t="s">
        <v>2108</v>
      </c>
      <c r="C2778" s="171" t="s">
        <v>4048</v>
      </c>
      <c r="D2778" s="171" t="s">
        <v>890</v>
      </c>
      <c r="E2778" s="171" t="s">
        <v>2483</v>
      </c>
      <c r="F2778" s="287">
        <v>19.670000000000002</v>
      </c>
      <c r="G2778" s="331">
        <f>ROUND(SUMIF(Anlagenbewegungsdaten!B:B,A2778,Anlagenbewegungsdaten!C:C),3)</f>
        <v>0</v>
      </c>
      <c r="H2778" s="332">
        <f>IF(ISBLANK(F2778),ROUND(SUMIF(Anlagenbewegungsdaten!B:B,A2778,Anlagenbewegungsdaten!D:D),2),ROUND(G2778*F2778%,2))</f>
        <v>0</v>
      </c>
      <c r="I2778" s="332">
        <f>ROUND((H2778-SUMIF(Anlagenbewegungsdaten!$B:$B,A2778,Anlagenbewegungsdaten!D:D)),3)</f>
        <v>0</v>
      </c>
      <c r="J2778" s="333" t="s">
        <v>5179</v>
      </c>
      <c r="K2778" s="333" t="s">
        <v>5193</v>
      </c>
      <c r="L2778" s="510">
        <v>15.74</v>
      </c>
      <c r="M2778" s="330">
        <f>ROUND(SUMIF(Anlagenbewegungsdaten_AV!B:B,A2778,Anlagenbewegungsdaten_AV!C:C),3)</f>
        <v>0</v>
      </c>
      <c r="N2778" s="328">
        <f>IF(ISBLANK(L2778),ROUND(SUMIF(Anlagenbewegungsdaten_AV!B:B,A2778,Anlagenbewegungsdaten_AV!D:D),2),ROUND(M2778*L2778%,2))</f>
        <v>0</v>
      </c>
      <c r="O2778" s="328">
        <f>ROUND(N2778-SUMIF(Anlagenbewegungsdaten_AV!B:B,A2778,Anlagenbewegungsdaten_AV!D:D),3)</f>
        <v>0</v>
      </c>
    </row>
    <row r="2779" spans="1:15" ht="15" customHeight="1" x14ac:dyDescent="0.25">
      <c r="A2779" s="261" t="s">
        <v>891</v>
      </c>
      <c r="B2779" s="171" t="s">
        <v>2108</v>
      </c>
      <c r="C2779" s="171" t="s">
        <v>4048</v>
      </c>
      <c r="D2779" s="171" t="s">
        <v>892</v>
      </c>
      <c r="E2779" s="171" t="s">
        <v>2486</v>
      </c>
      <c r="F2779" s="287">
        <v>22.67</v>
      </c>
      <c r="G2779" s="331">
        <f>ROUND(SUMIF(Anlagenbewegungsdaten!B:B,A2779,Anlagenbewegungsdaten!C:C),3)</f>
        <v>0</v>
      </c>
      <c r="H2779" s="332">
        <f>IF(ISBLANK(F2779),ROUND(SUMIF(Anlagenbewegungsdaten!B:B,A2779,Anlagenbewegungsdaten!D:D),2),ROUND(G2779*F2779%,2))</f>
        <v>0</v>
      </c>
      <c r="I2779" s="332">
        <f>ROUND((H2779-SUMIF(Anlagenbewegungsdaten!$B:$B,A2779,Anlagenbewegungsdaten!D:D)),3)</f>
        <v>0</v>
      </c>
      <c r="J2779" s="333" t="s">
        <v>5179</v>
      </c>
      <c r="K2779" s="333" t="s">
        <v>5193</v>
      </c>
      <c r="L2779" s="510">
        <v>18.14</v>
      </c>
      <c r="M2779" s="330">
        <f>ROUND(SUMIF(Anlagenbewegungsdaten_AV!B:B,A2779,Anlagenbewegungsdaten_AV!C:C),3)</f>
        <v>0</v>
      </c>
      <c r="N2779" s="328">
        <f>IF(ISBLANK(L2779),ROUND(SUMIF(Anlagenbewegungsdaten_AV!B:B,A2779,Anlagenbewegungsdaten_AV!D:D),2),ROUND(M2779*L2779%,2))</f>
        <v>0</v>
      </c>
      <c r="O2779" s="328">
        <f>ROUND(N2779-SUMIF(Anlagenbewegungsdaten_AV!B:B,A2779,Anlagenbewegungsdaten_AV!D:D),3)</f>
        <v>0</v>
      </c>
    </row>
    <row r="2780" spans="1:15" ht="15" customHeight="1" x14ac:dyDescent="0.25">
      <c r="A2780" s="261" t="s">
        <v>893</v>
      </c>
      <c r="B2780" s="171" t="s">
        <v>2108</v>
      </c>
      <c r="C2780" s="171" t="s">
        <v>4048</v>
      </c>
      <c r="D2780" s="172" t="s">
        <v>894</v>
      </c>
      <c r="E2780" s="171" t="s">
        <v>2483</v>
      </c>
      <c r="F2780" s="287">
        <v>20.67</v>
      </c>
      <c r="G2780" s="331">
        <f>ROUND(SUMIF(Anlagenbewegungsdaten!B:B,A2780,Anlagenbewegungsdaten!C:C),3)</f>
        <v>0</v>
      </c>
      <c r="H2780" s="332">
        <f>IF(ISBLANK(F2780),ROUND(SUMIF(Anlagenbewegungsdaten!B:B,A2780,Anlagenbewegungsdaten!D:D),2),ROUND(G2780*F2780%,2))</f>
        <v>0</v>
      </c>
      <c r="I2780" s="332">
        <f>ROUND((H2780-SUMIF(Anlagenbewegungsdaten!$B:$B,A2780,Anlagenbewegungsdaten!D:D)),3)</f>
        <v>0</v>
      </c>
      <c r="J2780" s="333" t="s">
        <v>5179</v>
      </c>
      <c r="K2780" s="333" t="s">
        <v>5193</v>
      </c>
      <c r="L2780" s="510">
        <v>16.54</v>
      </c>
      <c r="M2780" s="330">
        <f>ROUND(SUMIF(Anlagenbewegungsdaten_AV!B:B,A2780,Anlagenbewegungsdaten_AV!C:C),3)</f>
        <v>0</v>
      </c>
      <c r="N2780" s="328">
        <f>IF(ISBLANK(L2780),ROUND(SUMIF(Anlagenbewegungsdaten_AV!B:B,A2780,Anlagenbewegungsdaten_AV!D:D),2),ROUND(M2780*L2780%,2))</f>
        <v>0</v>
      </c>
      <c r="O2780" s="328">
        <f>ROUND(N2780-SUMIF(Anlagenbewegungsdaten_AV!B:B,A2780,Anlagenbewegungsdaten_AV!D:D),3)</f>
        <v>0</v>
      </c>
    </row>
    <row r="2781" spans="1:15" ht="15" customHeight="1" x14ac:dyDescent="0.25">
      <c r="A2781" s="261" t="s">
        <v>895</v>
      </c>
      <c r="B2781" s="171" t="s">
        <v>2108</v>
      </c>
      <c r="C2781" s="171" t="s">
        <v>4048</v>
      </c>
      <c r="D2781" s="172" t="s">
        <v>896</v>
      </c>
      <c r="E2781" s="171" t="s">
        <v>2486</v>
      </c>
      <c r="F2781" s="287">
        <v>23.67</v>
      </c>
      <c r="G2781" s="331">
        <f>ROUND(SUMIF(Anlagenbewegungsdaten!B:B,A2781,Anlagenbewegungsdaten!C:C),3)</f>
        <v>0</v>
      </c>
      <c r="H2781" s="332">
        <f>IF(ISBLANK(F2781),ROUND(SUMIF(Anlagenbewegungsdaten!B:B,A2781,Anlagenbewegungsdaten!D:D),2),ROUND(G2781*F2781%,2))</f>
        <v>0</v>
      </c>
      <c r="I2781" s="332">
        <f>ROUND((H2781-SUMIF(Anlagenbewegungsdaten!$B:$B,A2781,Anlagenbewegungsdaten!D:D)),3)</f>
        <v>0</v>
      </c>
      <c r="J2781" s="333" t="s">
        <v>5179</v>
      </c>
      <c r="K2781" s="333" t="s">
        <v>5193</v>
      </c>
      <c r="L2781" s="510">
        <v>18.940000000000001</v>
      </c>
      <c r="M2781" s="330">
        <f>ROUND(SUMIF(Anlagenbewegungsdaten_AV!B:B,A2781,Anlagenbewegungsdaten_AV!C:C),3)</f>
        <v>0</v>
      </c>
      <c r="N2781" s="328">
        <f>IF(ISBLANK(L2781),ROUND(SUMIF(Anlagenbewegungsdaten_AV!B:B,A2781,Anlagenbewegungsdaten_AV!D:D),2),ROUND(M2781*L2781%,2))</f>
        <v>0</v>
      </c>
      <c r="O2781" s="328">
        <f>ROUND(N2781-SUMIF(Anlagenbewegungsdaten_AV!B:B,A2781,Anlagenbewegungsdaten_AV!D:D),3)</f>
        <v>0</v>
      </c>
    </row>
    <row r="2782" spans="1:15" ht="15" customHeight="1" x14ac:dyDescent="0.25">
      <c r="A2782" s="261" t="s">
        <v>897</v>
      </c>
      <c r="B2782" s="171" t="s">
        <v>2108</v>
      </c>
      <c r="C2782" s="171" t="s">
        <v>4048</v>
      </c>
      <c r="D2782" s="171" t="s">
        <v>898</v>
      </c>
      <c r="E2782" s="171" t="s">
        <v>2483</v>
      </c>
      <c r="F2782" s="287">
        <v>20.67</v>
      </c>
      <c r="G2782" s="331">
        <f>ROUND(SUMIF(Anlagenbewegungsdaten!B:B,A2782,Anlagenbewegungsdaten!C:C),3)</f>
        <v>0</v>
      </c>
      <c r="H2782" s="332">
        <f>IF(ISBLANK(F2782),ROUND(SUMIF(Anlagenbewegungsdaten!B:B,A2782,Anlagenbewegungsdaten!D:D),2),ROUND(G2782*F2782%,2))</f>
        <v>0</v>
      </c>
      <c r="I2782" s="332">
        <f>ROUND((H2782-SUMIF(Anlagenbewegungsdaten!$B:$B,A2782,Anlagenbewegungsdaten!D:D)),3)</f>
        <v>0</v>
      </c>
      <c r="J2782" s="333" t="s">
        <v>5179</v>
      </c>
      <c r="K2782" s="333" t="s">
        <v>5193</v>
      </c>
      <c r="L2782" s="510">
        <v>16.54</v>
      </c>
      <c r="M2782" s="330">
        <f>ROUND(SUMIF(Anlagenbewegungsdaten_AV!B:B,A2782,Anlagenbewegungsdaten_AV!C:C),3)</f>
        <v>0</v>
      </c>
      <c r="N2782" s="328">
        <f>IF(ISBLANK(L2782),ROUND(SUMIF(Anlagenbewegungsdaten_AV!B:B,A2782,Anlagenbewegungsdaten_AV!D:D),2),ROUND(M2782*L2782%,2))</f>
        <v>0</v>
      </c>
      <c r="O2782" s="328">
        <f>ROUND(N2782-SUMIF(Anlagenbewegungsdaten_AV!B:B,A2782,Anlagenbewegungsdaten_AV!D:D),3)</f>
        <v>0</v>
      </c>
    </row>
    <row r="2783" spans="1:15" ht="15" customHeight="1" x14ac:dyDescent="0.25">
      <c r="A2783" s="261" t="s">
        <v>899</v>
      </c>
      <c r="B2783" s="171" t="s">
        <v>2108</v>
      </c>
      <c r="C2783" s="171" t="s">
        <v>4048</v>
      </c>
      <c r="D2783" s="171" t="s">
        <v>900</v>
      </c>
      <c r="E2783" s="171" t="s">
        <v>2486</v>
      </c>
      <c r="F2783" s="287">
        <v>23.67</v>
      </c>
      <c r="G2783" s="331">
        <f>ROUND(SUMIF(Anlagenbewegungsdaten!B:B,A2783,Anlagenbewegungsdaten!C:C),3)</f>
        <v>0</v>
      </c>
      <c r="H2783" s="332">
        <f>IF(ISBLANK(F2783),ROUND(SUMIF(Anlagenbewegungsdaten!B:B,A2783,Anlagenbewegungsdaten!D:D),2),ROUND(G2783*F2783%,2))</f>
        <v>0</v>
      </c>
      <c r="I2783" s="332">
        <f>ROUND((H2783-SUMIF(Anlagenbewegungsdaten!$B:$B,A2783,Anlagenbewegungsdaten!D:D)),3)</f>
        <v>0</v>
      </c>
      <c r="J2783" s="333" t="s">
        <v>5179</v>
      </c>
      <c r="K2783" s="333" t="s">
        <v>5193</v>
      </c>
      <c r="L2783" s="510">
        <v>18.940000000000001</v>
      </c>
      <c r="M2783" s="330">
        <f>ROUND(SUMIF(Anlagenbewegungsdaten_AV!B:B,A2783,Anlagenbewegungsdaten_AV!C:C),3)</f>
        <v>0</v>
      </c>
      <c r="N2783" s="328">
        <f>IF(ISBLANK(L2783),ROUND(SUMIF(Anlagenbewegungsdaten_AV!B:B,A2783,Anlagenbewegungsdaten_AV!D:D),2),ROUND(M2783*L2783%,2))</f>
        <v>0</v>
      </c>
      <c r="O2783" s="328">
        <f>ROUND(N2783-SUMIF(Anlagenbewegungsdaten_AV!B:B,A2783,Anlagenbewegungsdaten_AV!D:D),3)</f>
        <v>0</v>
      </c>
    </row>
    <row r="2784" spans="1:15" ht="15" customHeight="1" x14ac:dyDescent="0.25">
      <c r="A2784" s="261" t="s">
        <v>901</v>
      </c>
      <c r="B2784" s="171" t="s">
        <v>2108</v>
      </c>
      <c r="C2784" s="171" t="s">
        <v>4048</v>
      </c>
      <c r="D2784" s="171" t="s">
        <v>902</v>
      </c>
      <c r="E2784" s="171" t="s">
        <v>2483</v>
      </c>
      <c r="F2784" s="287">
        <v>21.67</v>
      </c>
      <c r="G2784" s="331">
        <f>ROUND(SUMIF(Anlagenbewegungsdaten!B:B,A2784,Anlagenbewegungsdaten!C:C),3)</f>
        <v>0</v>
      </c>
      <c r="H2784" s="332">
        <f>IF(ISBLANK(F2784),ROUND(SUMIF(Anlagenbewegungsdaten!B:B,A2784,Anlagenbewegungsdaten!D:D),2),ROUND(G2784*F2784%,2))</f>
        <v>0</v>
      </c>
      <c r="I2784" s="332">
        <f>ROUND((H2784-SUMIF(Anlagenbewegungsdaten!$B:$B,A2784,Anlagenbewegungsdaten!D:D)),3)</f>
        <v>0</v>
      </c>
      <c r="J2784" s="333" t="s">
        <v>5179</v>
      </c>
      <c r="K2784" s="333" t="s">
        <v>5193</v>
      </c>
      <c r="L2784" s="510">
        <v>17.34</v>
      </c>
      <c r="M2784" s="330">
        <f>ROUND(SUMIF(Anlagenbewegungsdaten_AV!B:B,A2784,Anlagenbewegungsdaten_AV!C:C),3)</f>
        <v>0</v>
      </c>
      <c r="N2784" s="328">
        <f>IF(ISBLANK(L2784),ROUND(SUMIF(Anlagenbewegungsdaten_AV!B:B,A2784,Anlagenbewegungsdaten_AV!D:D),2),ROUND(M2784*L2784%,2))</f>
        <v>0</v>
      </c>
      <c r="O2784" s="328">
        <f>ROUND(N2784-SUMIF(Anlagenbewegungsdaten_AV!B:B,A2784,Anlagenbewegungsdaten_AV!D:D),3)</f>
        <v>0</v>
      </c>
    </row>
    <row r="2785" spans="1:15" ht="15" customHeight="1" x14ac:dyDescent="0.25">
      <c r="A2785" s="261" t="s">
        <v>903</v>
      </c>
      <c r="B2785" s="171" t="s">
        <v>2108</v>
      </c>
      <c r="C2785" s="171" t="s">
        <v>4048</v>
      </c>
      <c r="D2785" s="171" t="s">
        <v>904</v>
      </c>
      <c r="E2785" s="171" t="s">
        <v>2486</v>
      </c>
      <c r="F2785" s="287">
        <v>24.67</v>
      </c>
      <c r="G2785" s="331">
        <f>ROUND(SUMIF(Anlagenbewegungsdaten!B:B,A2785,Anlagenbewegungsdaten!C:C),3)</f>
        <v>0</v>
      </c>
      <c r="H2785" s="332">
        <f>IF(ISBLANK(F2785),ROUND(SUMIF(Anlagenbewegungsdaten!B:B,A2785,Anlagenbewegungsdaten!D:D),2),ROUND(G2785*F2785%,2))</f>
        <v>0</v>
      </c>
      <c r="I2785" s="332">
        <f>ROUND((H2785-SUMIF(Anlagenbewegungsdaten!$B:$B,A2785,Anlagenbewegungsdaten!D:D)),3)</f>
        <v>0</v>
      </c>
      <c r="J2785" s="333" t="s">
        <v>5179</v>
      </c>
      <c r="K2785" s="333" t="s">
        <v>5193</v>
      </c>
      <c r="L2785" s="510">
        <v>19.739999999999998</v>
      </c>
      <c r="M2785" s="330">
        <f>ROUND(SUMIF(Anlagenbewegungsdaten_AV!B:B,A2785,Anlagenbewegungsdaten_AV!C:C),3)</f>
        <v>0</v>
      </c>
      <c r="N2785" s="328">
        <f>IF(ISBLANK(L2785),ROUND(SUMIF(Anlagenbewegungsdaten_AV!B:B,A2785,Anlagenbewegungsdaten_AV!D:D),2),ROUND(M2785*L2785%,2))</f>
        <v>0</v>
      </c>
      <c r="O2785" s="328">
        <f>ROUND(N2785-SUMIF(Anlagenbewegungsdaten_AV!B:B,A2785,Anlagenbewegungsdaten_AV!D:D),3)</f>
        <v>0</v>
      </c>
    </row>
    <row r="2786" spans="1:15" ht="15" customHeight="1" x14ac:dyDescent="0.25">
      <c r="A2786" s="261" t="s">
        <v>905</v>
      </c>
      <c r="B2786" s="171" t="s">
        <v>2108</v>
      </c>
      <c r="C2786" s="171" t="s">
        <v>4048</v>
      </c>
      <c r="D2786" s="171" t="s">
        <v>906</v>
      </c>
      <c r="E2786" s="171" t="s">
        <v>2483</v>
      </c>
      <c r="F2786" s="287">
        <v>22.67</v>
      </c>
      <c r="G2786" s="331">
        <f>ROUND(SUMIF(Anlagenbewegungsdaten!B:B,A2786,Anlagenbewegungsdaten!C:C),3)</f>
        <v>0</v>
      </c>
      <c r="H2786" s="332">
        <f>IF(ISBLANK(F2786),ROUND(SUMIF(Anlagenbewegungsdaten!B:B,A2786,Anlagenbewegungsdaten!D:D),2),ROUND(G2786*F2786%,2))</f>
        <v>0</v>
      </c>
      <c r="I2786" s="332">
        <f>ROUND((H2786-SUMIF(Anlagenbewegungsdaten!$B:$B,A2786,Anlagenbewegungsdaten!D:D)),3)</f>
        <v>0</v>
      </c>
      <c r="J2786" s="333" t="s">
        <v>5179</v>
      </c>
      <c r="K2786" s="333" t="s">
        <v>5193</v>
      </c>
      <c r="L2786" s="510">
        <v>18.14</v>
      </c>
      <c r="M2786" s="330">
        <f>ROUND(SUMIF(Anlagenbewegungsdaten_AV!B:B,A2786,Anlagenbewegungsdaten_AV!C:C),3)</f>
        <v>0</v>
      </c>
      <c r="N2786" s="328">
        <f>IF(ISBLANK(L2786),ROUND(SUMIF(Anlagenbewegungsdaten_AV!B:B,A2786,Anlagenbewegungsdaten_AV!D:D),2),ROUND(M2786*L2786%,2))</f>
        <v>0</v>
      </c>
      <c r="O2786" s="328">
        <f>ROUND(N2786-SUMIF(Anlagenbewegungsdaten_AV!B:B,A2786,Anlagenbewegungsdaten_AV!D:D),3)</f>
        <v>0</v>
      </c>
    </row>
    <row r="2787" spans="1:15" ht="15" customHeight="1" x14ac:dyDescent="0.25">
      <c r="A2787" s="261" t="s">
        <v>907</v>
      </c>
      <c r="B2787" s="171" t="s">
        <v>2108</v>
      </c>
      <c r="C2787" s="171" t="s">
        <v>4048</v>
      </c>
      <c r="D2787" s="171" t="s">
        <v>908</v>
      </c>
      <c r="E2787" s="171" t="s">
        <v>2486</v>
      </c>
      <c r="F2787" s="287">
        <v>25.67</v>
      </c>
      <c r="G2787" s="331">
        <f>ROUND(SUMIF(Anlagenbewegungsdaten!B:B,A2787,Anlagenbewegungsdaten!C:C),3)</f>
        <v>0</v>
      </c>
      <c r="H2787" s="332">
        <f>IF(ISBLANK(F2787),ROUND(SUMIF(Anlagenbewegungsdaten!B:B,A2787,Anlagenbewegungsdaten!D:D),2),ROUND(G2787*F2787%,2))</f>
        <v>0</v>
      </c>
      <c r="I2787" s="332">
        <f>ROUND((H2787-SUMIF(Anlagenbewegungsdaten!$B:$B,A2787,Anlagenbewegungsdaten!D:D)),3)</f>
        <v>0</v>
      </c>
      <c r="J2787" s="333" t="s">
        <v>5179</v>
      </c>
      <c r="K2787" s="333" t="s">
        <v>5193</v>
      </c>
      <c r="L2787" s="510">
        <v>20.54</v>
      </c>
      <c r="M2787" s="330">
        <f>ROUND(SUMIF(Anlagenbewegungsdaten_AV!B:B,A2787,Anlagenbewegungsdaten_AV!C:C),3)</f>
        <v>0</v>
      </c>
      <c r="N2787" s="328">
        <f>IF(ISBLANK(L2787),ROUND(SUMIF(Anlagenbewegungsdaten_AV!B:B,A2787,Anlagenbewegungsdaten_AV!D:D),2),ROUND(M2787*L2787%,2))</f>
        <v>0</v>
      </c>
      <c r="O2787" s="328">
        <f>ROUND(N2787-SUMIF(Anlagenbewegungsdaten_AV!B:B,A2787,Anlagenbewegungsdaten_AV!D:D),3)</f>
        <v>0</v>
      </c>
    </row>
    <row r="2788" spans="1:15" ht="15" customHeight="1" x14ac:dyDescent="0.25">
      <c r="A2788" s="261" t="s">
        <v>909</v>
      </c>
      <c r="B2788" s="171" t="s">
        <v>2108</v>
      </c>
      <c r="C2788" s="171" t="s">
        <v>4048</v>
      </c>
      <c r="D2788" s="171" t="s">
        <v>910</v>
      </c>
      <c r="E2788" s="171" t="s">
        <v>2483</v>
      </c>
      <c r="F2788" s="287">
        <v>23.67</v>
      </c>
      <c r="G2788" s="331">
        <f>ROUND(SUMIF(Anlagenbewegungsdaten!B:B,A2788,Anlagenbewegungsdaten!C:C),3)</f>
        <v>0</v>
      </c>
      <c r="H2788" s="332">
        <f>IF(ISBLANK(F2788),ROUND(SUMIF(Anlagenbewegungsdaten!B:B,A2788,Anlagenbewegungsdaten!D:D),2),ROUND(G2788*F2788%,2))</f>
        <v>0</v>
      </c>
      <c r="I2788" s="332">
        <f>ROUND((H2788-SUMIF(Anlagenbewegungsdaten!$B:$B,A2788,Anlagenbewegungsdaten!D:D)),3)</f>
        <v>0</v>
      </c>
      <c r="J2788" s="333" t="s">
        <v>5179</v>
      </c>
      <c r="K2788" s="333" t="s">
        <v>5193</v>
      </c>
      <c r="L2788" s="510">
        <v>18.940000000000001</v>
      </c>
      <c r="M2788" s="330">
        <f>ROUND(SUMIF(Anlagenbewegungsdaten_AV!B:B,A2788,Anlagenbewegungsdaten_AV!C:C),3)</f>
        <v>0</v>
      </c>
      <c r="N2788" s="328">
        <f>IF(ISBLANK(L2788),ROUND(SUMIF(Anlagenbewegungsdaten_AV!B:B,A2788,Anlagenbewegungsdaten_AV!D:D),2),ROUND(M2788*L2788%,2))</f>
        <v>0</v>
      </c>
      <c r="O2788" s="328">
        <f>ROUND(N2788-SUMIF(Anlagenbewegungsdaten_AV!B:B,A2788,Anlagenbewegungsdaten_AV!D:D),3)</f>
        <v>0</v>
      </c>
    </row>
    <row r="2789" spans="1:15" ht="15" customHeight="1" x14ac:dyDescent="0.25">
      <c r="A2789" s="261" t="s">
        <v>911</v>
      </c>
      <c r="B2789" s="171" t="s">
        <v>2108</v>
      </c>
      <c r="C2789" s="171" t="s">
        <v>4048</v>
      </c>
      <c r="D2789" s="171" t="s">
        <v>912</v>
      </c>
      <c r="E2789" s="171" t="s">
        <v>2486</v>
      </c>
      <c r="F2789" s="287">
        <v>26.67</v>
      </c>
      <c r="G2789" s="331">
        <f>ROUND(SUMIF(Anlagenbewegungsdaten!B:B,A2789,Anlagenbewegungsdaten!C:C),3)</f>
        <v>0</v>
      </c>
      <c r="H2789" s="332">
        <f>IF(ISBLANK(F2789),ROUND(SUMIF(Anlagenbewegungsdaten!B:B,A2789,Anlagenbewegungsdaten!D:D),2),ROUND(G2789*F2789%,2))</f>
        <v>0</v>
      </c>
      <c r="I2789" s="332">
        <f>ROUND((H2789-SUMIF(Anlagenbewegungsdaten!$B:$B,A2789,Anlagenbewegungsdaten!D:D)),3)</f>
        <v>0</v>
      </c>
      <c r="J2789" s="333" t="s">
        <v>5179</v>
      </c>
      <c r="K2789" s="333" t="s">
        <v>5193</v>
      </c>
      <c r="L2789" s="510">
        <v>21.34</v>
      </c>
      <c r="M2789" s="330">
        <f>ROUND(SUMIF(Anlagenbewegungsdaten_AV!B:B,A2789,Anlagenbewegungsdaten_AV!C:C),3)</f>
        <v>0</v>
      </c>
      <c r="N2789" s="328">
        <f>IF(ISBLANK(L2789),ROUND(SUMIF(Anlagenbewegungsdaten_AV!B:B,A2789,Anlagenbewegungsdaten_AV!D:D),2),ROUND(M2789*L2789%,2))</f>
        <v>0</v>
      </c>
      <c r="O2789" s="328">
        <f>ROUND(N2789-SUMIF(Anlagenbewegungsdaten_AV!B:B,A2789,Anlagenbewegungsdaten_AV!D:D),3)</f>
        <v>0</v>
      </c>
    </row>
    <row r="2790" spans="1:15" ht="15" customHeight="1" x14ac:dyDescent="0.25">
      <c r="A2790" s="261" t="s">
        <v>913</v>
      </c>
      <c r="B2790" s="171" t="s">
        <v>2108</v>
      </c>
      <c r="C2790" s="171" t="s">
        <v>4048</v>
      </c>
      <c r="D2790" s="171" t="s">
        <v>914</v>
      </c>
      <c r="E2790" s="171" t="s">
        <v>2483</v>
      </c>
      <c r="F2790" s="287">
        <v>24.67</v>
      </c>
      <c r="G2790" s="331">
        <f>ROUND(SUMIF(Anlagenbewegungsdaten!B:B,A2790,Anlagenbewegungsdaten!C:C),3)</f>
        <v>0</v>
      </c>
      <c r="H2790" s="332">
        <f>IF(ISBLANK(F2790),ROUND(SUMIF(Anlagenbewegungsdaten!B:B,A2790,Anlagenbewegungsdaten!D:D),2),ROUND(G2790*F2790%,2))</f>
        <v>0</v>
      </c>
      <c r="I2790" s="332">
        <f>ROUND((H2790-SUMIF(Anlagenbewegungsdaten!$B:$B,A2790,Anlagenbewegungsdaten!D:D)),3)</f>
        <v>0</v>
      </c>
      <c r="J2790" s="333" t="s">
        <v>5179</v>
      </c>
      <c r="K2790" s="333" t="s">
        <v>5193</v>
      </c>
      <c r="L2790" s="510">
        <v>19.739999999999998</v>
      </c>
      <c r="M2790" s="330">
        <f>ROUND(SUMIF(Anlagenbewegungsdaten_AV!B:B,A2790,Anlagenbewegungsdaten_AV!C:C),3)</f>
        <v>0</v>
      </c>
      <c r="N2790" s="328">
        <f>IF(ISBLANK(L2790),ROUND(SUMIF(Anlagenbewegungsdaten_AV!B:B,A2790,Anlagenbewegungsdaten_AV!D:D),2),ROUND(M2790*L2790%,2))</f>
        <v>0</v>
      </c>
      <c r="O2790" s="328">
        <f>ROUND(N2790-SUMIF(Anlagenbewegungsdaten_AV!B:B,A2790,Anlagenbewegungsdaten_AV!D:D),3)</f>
        <v>0</v>
      </c>
    </row>
    <row r="2791" spans="1:15" ht="15" customHeight="1" x14ac:dyDescent="0.25">
      <c r="A2791" s="261" t="s">
        <v>915</v>
      </c>
      <c r="B2791" s="171" t="s">
        <v>2108</v>
      </c>
      <c r="C2791" s="171" t="s">
        <v>4048</v>
      </c>
      <c r="D2791" s="171" t="s">
        <v>916</v>
      </c>
      <c r="E2791" s="171" t="s">
        <v>2486</v>
      </c>
      <c r="F2791" s="287">
        <v>27.67</v>
      </c>
      <c r="G2791" s="331">
        <f>ROUND(SUMIF(Anlagenbewegungsdaten!B:B,A2791,Anlagenbewegungsdaten!C:C),3)</f>
        <v>0</v>
      </c>
      <c r="H2791" s="332">
        <f>IF(ISBLANK(F2791),ROUND(SUMIF(Anlagenbewegungsdaten!B:B,A2791,Anlagenbewegungsdaten!D:D),2),ROUND(G2791*F2791%,2))</f>
        <v>0</v>
      </c>
      <c r="I2791" s="332">
        <f>ROUND((H2791-SUMIF(Anlagenbewegungsdaten!$B:$B,A2791,Anlagenbewegungsdaten!D:D)),3)</f>
        <v>0</v>
      </c>
      <c r="J2791" s="333" t="s">
        <v>5179</v>
      </c>
      <c r="K2791" s="333" t="s">
        <v>5193</v>
      </c>
      <c r="L2791" s="510">
        <v>22.14</v>
      </c>
      <c r="M2791" s="330">
        <f>ROUND(SUMIF(Anlagenbewegungsdaten_AV!B:B,A2791,Anlagenbewegungsdaten_AV!C:C),3)</f>
        <v>0</v>
      </c>
      <c r="N2791" s="328">
        <f>IF(ISBLANK(L2791),ROUND(SUMIF(Anlagenbewegungsdaten_AV!B:B,A2791,Anlagenbewegungsdaten_AV!D:D),2),ROUND(M2791*L2791%,2))</f>
        <v>0</v>
      </c>
      <c r="O2791" s="328">
        <f>ROUND(N2791-SUMIF(Anlagenbewegungsdaten_AV!B:B,A2791,Anlagenbewegungsdaten_AV!D:D),3)</f>
        <v>0</v>
      </c>
    </row>
    <row r="2792" spans="1:15" ht="15" customHeight="1" x14ac:dyDescent="0.25">
      <c r="A2792" s="261" t="s">
        <v>917</v>
      </c>
      <c r="B2792" s="171" t="s">
        <v>2108</v>
      </c>
      <c r="C2792" s="171" t="s">
        <v>4048</v>
      </c>
      <c r="D2792" s="171" t="s">
        <v>918</v>
      </c>
      <c r="E2792" s="171" t="s">
        <v>2483</v>
      </c>
      <c r="F2792" s="287">
        <v>25.67</v>
      </c>
      <c r="G2792" s="331">
        <f>ROUND(SUMIF(Anlagenbewegungsdaten!B:B,A2792,Anlagenbewegungsdaten!C:C),3)</f>
        <v>0</v>
      </c>
      <c r="H2792" s="332">
        <f>IF(ISBLANK(F2792),ROUND(SUMIF(Anlagenbewegungsdaten!B:B,A2792,Anlagenbewegungsdaten!D:D),2),ROUND(G2792*F2792%,2))</f>
        <v>0</v>
      </c>
      <c r="I2792" s="332">
        <f>ROUND((H2792-SUMIF(Anlagenbewegungsdaten!$B:$B,A2792,Anlagenbewegungsdaten!D:D)),3)</f>
        <v>0</v>
      </c>
      <c r="J2792" s="333" t="s">
        <v>5179</v>
      </c>
      <c r="K2792" s="333" t="s">
        <v>5193</v>
      </c>
      <c r="L2792" s="510">
        <v>20.54</v>
      </c>
      <c r="M2792" s="330">
        <f>ROUND(SUMIF(Anlagenbewegungsdaten_AV!B:B,A2792,Anlagenbewegungsdaten_AV!C:C),3)</f>
        <v>0</v>
      </c>
      <c r="N2792" s="328">
        <f>IF(ISBLANK(L2792),ROUND(SUMIF(Anlagenbewegungsdaten_AV!B:B,A2792,Anlagenbewegungsdaten_AV!D:D),2),ROUND(M2792*L2792%,2))</f>
        <v>0</v>
      </c>
      <c r="O2792" s="328">
        <f>ROUND(N2792-SUMIF(Anlagenbewegungsdaten_AV!B:B,A2792,Anlagenbewegungsdaten_AV!D:D),3)</f>
        <v>0</v>
      </c>
    </row>
    <row r="2793" spans="1:15" ht="15" customHeight="1" x14ac:dyDescent="0.25">
      <c r="A2793" s="261" t="s">
        <v>919</v>
      </c>
      <c r="B2793" s="171" t="s">
        <v>2108</v>
      </c>
      <c r="C2793" s="171" t="s">
        <v>4048</v>
      </c>
      <c r="D2793" s="171" t="s">
        <v>920</v>
      </c>
      <c r="E2793" s="171" t="s">
        <v>2486</v>
      </c>
      <c r="F2793" s="287">
        <v>28.67</v>
      </c>
      <c r="G2793" s="331">
        <f>ROUND(SUMIF(Anlagenbewegungsdaten!B:B,A2793,Anlagenbewegungsdaten!C:C),3)</f>
        <v>0</v>
      </c>
      <c r="H2793" s="332">
        <f>IF(ISBLANK(F2793),ROUND(SUMIF(Anlagenbewegungsdaten!B:B,A2793,Anlagenbewegungsdaten!D:D),2),ROUND(G2793*F2793%,2))</f>
        <v>0</v>
      </c>
      <c r="I2793" s="332">
        <f>ROUND((H2793-SUMIF(Anlagenbewegungsdaten!$B:$B,A2793,Anlagenbewegungsdaten!D:D)),3)</f>
        <v>0</v>
      </c>
      <c r="J2793" s="333" t="s">
        <v>5179</v>
      </c>
      <c r="K2793" s="333" t="s">
        <v>5193</v>
      </c>
      <c r="L2793" s="510">
        <v>22.94</v>
      </c>
      <c r="M2793" s="330">
        <f>ROUND(SUMIF(Anlagenbewegungsdaten_AV!B:B,A2793,Anlagenbewegungsdaten_AV!C:C),3)</f>
        <v>0</v>
      </c>
      <c r="N2793" s="328">
        <f>IF(ISBLANK(L2793),ROUND(SUMIF(Anlagenbewegungsdaten_AV!B:B,A2793,Anlagenbewegungsdaten_AV!D:D),2),ROUND(M2793*L2793%,2))</f>
        <v>0</v>
      </c>
      <c r="O2793" s="328">
        <f>ROUND(N2793-SUMIF(Anlagenbewegungsdaten_AV!B:B,A2793,Anlagenbewegungsdaten_AV!D:D),3)</f>
        <v>0</v>
      </c>
    </row>
    <row r="2794" spans="1:15" ht="15" customHeight="1" x14ac:dyDescent="0.25">
      <c r="A2794" s="261" t="s">
        <v>921</v>
      </c>
      <c r="B2794" s="171" t="s">
        <v>2108</v>
      </c>
      <c r="C2794" s="171" t="s">
        <v>4048</v>
      </c>
      <c r="D2794" s="171" t="s">
        <v>922</v>
      </c>
      <c r="E2794" s="171" t="s">
        <v>2483</v>
      </c>
      <c r="F2794" s="287">
        <v>26.67</v>
      </c>
      <c r="G2794" s="331">
        <f>ROUND(SUMIF(Anlagenbewegungsdaten!B:B,A2794,Anlagenbewegungsdaten!C:C),3)</f>
        <v>0</v>
      </c>
      <c r="H2794" s="332">
        <f>IF(ISBLANK(F2794),ROUND(SUMIF(Anlagenbewegungsdaten!B:B,A2794,Anlagenbewegungsdaten!D:D),2),ROUND(G2794*F2794%,2))</f>
        <v>0</v>
      </c>
      <c r="I2794" s="332">
        <f>ROUND((H2794-SUMIF(Anlagenbewegungsdaten!$B:$B,A2794,Anlagenbewegungsdaten!D:D)),3)</f>
        <v>0</v>
      </c>
      <c r="J2794" s="333" t="s">
        <v>5179</v>
      </c>
      <c r="K2794" s="333" t="s">
        <v>5193</v>
      </c>
      <c r="L2794" s="510">
        <v>21.34</v>
      </c>
      <c r="M2794" s="330">
        <f>ROUND(SUMIF(Anlagenbewegungsdaten_AV!B:B,A2794,Anlagenbewegungsdaten_AV!C:C),3)</f>
        <v>0</v>
      </c>
      <c r="N2794" s="328">
        <f>IF(ISBLANK(L2794),ROUND(SUMIF(Anlagenbewegungsdaten_AV!B:B,A2794,Anlagenbewegungsdaten_AV!D:D),2),ROUND(M2794*L2794%,2))</f>
        <v>0</v>
      </c>
      <c r="O2794" s="328">
        <f>ROUND(N2794-SUMIF(Anlagenbewegungsdaten_AV!B:B,A2794,Anlagenbewegungsdaten_AV!D:D),3)</f>
        <v>0</v>
      </c>
    </row>
    <row r="2795" spans="1:15" ht="15" customHeight="1" x14ac:dyDescent="0.25">
      <c r="A2795" s="261" t="s">
        <v>923</v>
      </c>
      <c r="B2795" s="171" t="s">
        <v>2108</v>
      </c>
      <c r="C2795" s="171" t="s">
        <v>4048</v>
      </c>
      <c r="D2795" s="171" t="s">
        <v>924</v>
      </c>
      <c r="E2795" s="171" t="s">
        <v>2486</v>
      </c>
      <c r="F2795" s="287">
        <v>29.67</v>
      </c>
      <c r="G2795" s="331">
        <f>ROUND(SUMIF(Anlagenbewegungsdaten!B:B,A2795,Anlagenbewegungsdaten!C:C),3)</f>
        <v>0</v>
      </c>
      <c r="H2795" s="332">
        <f>IF(ISBLANK(F2795),ROUND(SUMIF(Anlagenbewegungsdaten!B:B,A2795,Anlagenbewegungsdaten!D:D),2),ROUND(G2795*F2795%,2))</f>
        <v>0</v>
      </c>
      <c r="I2795" s="332">
        <f>ROUND((H2795-SUMIF(Anlagenbewegungsdaten!$B:$B,A2795,Anlagenbewegungsdaten!D:D)),3)</f>
        <v>0</v>
      </c>
      <c r="J2795" s="333" t="s">
        <v>5179</v>
      </c>
      <c r="K2795" s="333" t="s">
        <v>5193</v>
      </c>
      <c r="L2795" s="510">
        <v>23.74</v>
      </c>
      <c r="M2795" s="330">
        <f>ROUND(SUMIF(Anlagenbewegungsdaten_AV!B:B,A2795,Anlagenbewegungsdaten_AV!C:C),3)</f>
        <v>0</v>
      </c>
      <c r="N2795" s="328">
        <f>IF(ISBLANK(L2795),ROUND(SUMIF(Anlagenbewegungsdaten_AV!B:B,A2795,Anlagenbewegungsdaten_AV!D:D),2),ROUND(M2795*L2795%,2))</f>
        <v>0</v>
      </c>
      <c r="O2795" s="328">
        <f>ROUND(N2795-SUMIF(Anlagenbewegungsdaten_AV!B:B,A2795,Anlagenbewegungsdaten_AV!D:D),3)</f>
        <v>0</v>
      </c>
    </row>
    <row r="2796" spans="1:15" ht="15" customHeight="1" x14ac:dyDescent="0.25">
      <c r="A2796" s="261" t="s">
        <v>925</v>
      </c>
      <c r="B2796" s="171" t="s">
        <v>2108</v>
      </c>
      <c r="C2796" s="171" t="s">
        <v>4048</v>
      </c>
      <c r="D2796" s="171" t="s">
        <v>926</v>
      </c>
      <c r="E2796" s="171" t="s">
        <v>2483</v>
      </c>
      <c r="F2796" s="287">
        <v>27.67</v>
      </c>
      <c r="G2796" s="331">
        <f>ROUND(SUMIF(Anlagenbewegungsdaten!B:B,A2796,Anlagenbewegungsdaten!C:C),3)</f>
        <v>0</v>
      </c>
      <c r="H2796" s="332">
        <f>IF(ISBLANK(F2796),ROUND(SUMIF(Anlagenbewegungsdaten!B:B,A2796,Anlagenbewegungsdaten!D:D),2),ROUND(G2796*F2796%,2))</f>
        <v>0</v>
      </c>
      <c r="I2796" s="332">
        <f>ROUND((H2796-SUMIF(Anlagenbewegungsdaten!$B:$B,A2796,Anlagenbewegungsdaten!D:D)),3)</f>
        <v>0</v>
      </c>
      <c r="J2796" s="333" t="s">
        <v>5179</v>
      </c>
      <c r="K2796" s="333" t="s">
        <v>5193</v>
      </c>
      <c r="L2796" s="510">
        <v>22.14</v>
      </c>
      <c r="M2796" s="330">
        <f>ROUND(SUMIF(Anlagenbewegungsdaten_AV!B:B,A2796,Anlagenbewegungsdaten_AV!C:C),3)</f>
        <v>0</v>
      </c>
      <c r="N2796" s="328">
        <f>IF(ISBLANK(L2796),ROUND(SUMIF(Anlagenbewegungsdaten_AV!B:B,A2796,Anlagenbewegungsdaten_AV!D:D),2),ROUND(M2796*L2796%,2))</f>
        <v>0</v>
      </c>
      <c r="O2796" s="328">
        <f>ROUND(N2796-SUMIF(Anlagenbewegungsdaten_AV!B:B,A2796,Anlagenbewegungsdaten_AV!D:D),3)</f>
        <v>0</v>
      </c>
    </row>
    <row r="2797" spans="1:15" ht="15" customHeight="1" x14ac:dyDescent="0.25">
      <c r="A2797" s="261" t="s">
        <v>927</v>
      </c>
      <c r="B2797" s="171" t="s">
        <v>2108</v>
      </c>
      <c r="C2797" s="171" t="s">
        <v>4048</v>
      </c>
      <c r="D2797" s="171" t="s">
        <v>928</v>
      </c>
      <c r="E2797" s="171" t="s">
        <v>2486</v>
      </c>
      <c r="F2797" s="287">
        <v>30.67</v>
      </c>
      <c r="G2797" s="331">
        <f>ROUND(SUMIF(Anlagenbewegungsdaten!B:B,A2797,Anlagenbewegungsdaten!C:C),3)</f>
        <v>0</v>
      </c>
      <c r="H2797" s="332">
        <f>IF(ISBLANK(F2797),ROUND(SUMIF(Anlagenbewegungsdaten!B:B,A2797,Anlagenbewegungsdaten!D:D),2),ROUND(G2797*F2797%,2))</f>
        <v>0</v>
      </c>
      <c r="I2797" s="332">
        <f>ROUND((H2797-SUMIF(Anlagenbewegungsdaten!$B:$B,A2797,Anlagenbewegungsdaten!D:D)),3)</f>
        <v>0</v>
      </c>
      <c r="J2797" s="333" t="s">
        <v>5179</v>
      </c>
      <c r="K2797" s="333" t="s">
        <v>5193</v>
      </c>
      <c r="L2797" s="510">
        <v>24.54</v>
      </c>
      <c r="M2797" s="330">
        <f>ROUND(SUMIF(Anlagenbewegungsdaten_AV!B:B,A2797,Anlagenbewegungsdaten_AV!C:C),3)</f>
        <v>0</v>
      </c>
      <c r="N2797" s="328">
        <f>IF(ISBLANK(L2797),ROUND(SUMIF(Anlagenbewegungsdaten_AV!B:B,A2797,Anlagenbewegungsdaten_AV!D:D),2),ROUND(M2797*L2797%,2))</f>
        <v>0</v>
      </c>
      <c r="O2797" s="328">
        <f>ROUND(N2797-SUMIF(Anlagenbewegungsdaten_AV!B:B,A2797,Anlagenbewegungsdaten_AV!D:D),3)</f>
        <v>0</v>
      </c>
    </row>
    <row r="2798" spans="1:15" ht="15" customHeight="1" x14ac:dyDescent="0.25">
      <c r="A2798" s="261" t="s">
        <v>929</v>
      </c>
      <c r="B2798" s="171" t="s">
        <v>2108</v>
      </c>
      <c r="C2798" s="171" t="s">
        <v>4048</v>
      </c>
      <c r="D2798" s="171" t="s">
        <v>930</v>
      </c>
      <c r="E2798" s="171" t="s">
        <v>2483</v>
      </c>
      <c r="F2798" s="287">
        <v>9.18</v>
      </c>
      <c r="G2798" s="331">
        <f>ROUND(SUMIF(Anlagenbewegungsdaten!B:B,A2798,Anlagenbewegungsdaten!C:C),3)</f>
        <v>0</v>
      </c>
      <c r="H2798" s="332">
        <f>IF(ISBLANK(F2798),ROUND(SUMIF(Anlagenbewegungsdaten!B:B,A2798,Anlagenbewegungsdaten!D:D),2),ROUND(G2798*F2798%,2))</f>
        <v>0</v>
      </c>
      <c r="I2798" s="332">
        <f>ROUND((H2798-SUMIF(Anlagenbewegungsdaten!$B:$B,A2798,Anlagenbewegungsdaten!D:D)),3)</f>
        <v>0</v>
      </c>
      <c r="J2798" s="333" t="s">
        <v>5179</v>
      </c>
      <c r="K2798" s="333" t="s">
        <v>5193</v>
      </c>
      <c r="L2798" s="510">
        <v>7.34</v>
      </c>
      <c r="M2798" s="330">
        <f>ROUND(SUMIF(Anlagenbewegungsdaten_AV!B:B,A2798,Anlagenbewegungsdaten_AV!C:C),3)</f>
        <v>0</v>
      </c>
      <c r="N2798" s="328">
        <f>IF(ISBLANK(L2798),ROUND(SUMIF(Anlagenbewegungsdaten_AV!B:B,A2798,Anlagenbewegungsdaten_AV!D:D),2),ROUND(M2798*L2798%,2))</f>
        <v>0</v>
      </c>
      <c r="O2798" s="328">
        <f>ROUND(N2798-SUMIF(Anlagenbewegungsdaten_AV!B:B,A2798,Anlagenbewegungsdaten_AV!D:D),3)</f>
        <v>0</v>
      </c>
    </row>
    <row r="2799" spans="1:15" ht="15" customHeight="1" x14ac:dyDescent="0.25">
      <c r="A2799" s="261" t="s">
        <v>931</v>
      </c>
      <c r="B2799" s="171" t="s">
        <v>2108</v>
      </c>
      <c r="C2799" s="171" t="s">
        <v>4048</v>
      </c>
      <c r="D2799" s="171" t="s">
        <v>932</v>
      </c>
      <c r="E2799" s="171" t="s">
        <v>2486</v>
      </c>
      <c r="F2799" s="287">
        <v>12.18</v>
      </c>
      <c r="G2799" s="331">
        <f>ROUND(SUMIF(Anlagenbewegungsdaten!B:B,A2799,Anlagenbewegungsdaten!C:C),3)</f>
        <v>0</v>
      </c>
      <c r="H2799" s="332">
        <f>IF(ISBLANK(F2799),ROUND(SUMIF(Anlagenbewegungsdaten!B:B,A2799,Anlagenbewegungsdaten!D:D),2),ROUND(G2799*F2799%,2))</f>
        <v>0</v>
      </c>
      <c r="I2799" s="332">
        <f>ROUND((H2799-SUMIF(Anlagenbewegungsdaten!$B:$B,A2799,Anlagenbewegungsdaten!D:D)),3)</f>
        <v>0</v>
      </c>
      <c r="J2799" s="333" t="s">
        <v>5179</v>
      </c>
      <c r="K2799" s="333" t="s">
        <v>5193</v>
      </c>
      <c r="L2799" s="510">
        <v>9.74</v>
      </c>
      <c r="M2799" s="330">
        <f>ROUND(SUMIF(Anlagenbewegungsdaten_AV!B:B,A2799,Anlagenbewegungsdaten_AV!C:C),3)</f>
        <v>0</v>
      </c>
      <c r="N2799" s="328">
        <f>IF(ISBLANK(L2799),ROUND(SUMIF(Anlagenbewegungsdaten_AV!B:B,A2799,Anlagenbewegungsdaten_AV!D:D),2),ROUND(M2799*L2799%,2))</f>
        <v>0</v>
      </c>
      <c r="O2799" s="328">
        <f>ROUND(N2799-SUMIF(Anlagenbewegungsdaten_AV!B:B,A2799,Anlagenbewegungsdaten_AV!D:D),3)</f>
        <v>0</v>
      </c>
    </row>
    <row r="2800" spans="1:15" ht="15" customHeight="1" x14ac:dyDescent="0.25">
      <c r="A2800" s="261" t="s">
        <v>933</v>
      </c>
      <c r="B2800" s="171" t="s">
        <v>2108</v>
      </c>
      <c r="C2800" s="171" t="s">
        <v>4048</v>
      </c>
      <c r="D2800" s="172" t="s">
        <v>934</v>
      </c>
      <c r="E2800" s="171" t="s">
        <v>2483</v>
      </c>
      <c r="F2800" s="287">
        <v>10.18</v>
      </c>
      <c r="G2800" s="331">
        <f>ROUND(SUMIF(Anlagenbewegungsdaten!B:B,A2800,Anlagenbewegungsdaten!C:C),3)</f>
        <v>0</v>
      </c>
      <c r="H2800" s="332">
        <f>IF(ISBLANK(F2800),ROUND(SUMIF(Anlagenbewegungsdaten!B:B,A2800,Anlagenbewegungsdaten!D:D),2),ROUND(G2800*F2800%,2))</f>
        <v>0</v>
      </c>
      <c r="I2800" s="332">
        <f>ROUND((H2800-SUMIF(Anlagenbewegungsdaten!$B:$B,A2800,Anlagenbewegungsdaten!D:D)),3)</f>
        <v>0</v>
      </c>
      <c r="J2800" s="333" t="s">
        <v>5179</v>
      </c>
      <c r="K2800" s="333" t="s">
        <v>5193</v>
      </c>
      <c r="L2800" s="510">
        <v>8.14</v>
      </c>
      <c r="M2800" s="330">
        <f>ROUND(SUMIF(Anlagenbewegungsdaten_AV!B:B,A2800,Anlagenbewegungsdaten_AV!C:C),3)</f>
        <v>0</v>
      </c>
      <c r="N2800" s="328">
        <f>IF(ISBLANK(L2800),ROUND(SUMIF(Anlagenbewegungsdaten_AV!B:B,A2800,Anlagenbewegungsdaten_AV!D:D),2),ROUND(M2800*L2800%,2))</f>
        <v>0</v>
      </c>
      <c r="O2800" s="328">
        <f>ROUND(N2800-SUMIF(Anlagenbewegungsdaten_AV!B:B,A2800,Anlagenbewegungsdaten_AV!D:D),3)</f>
        <v>0</v>
      </c>
    </row>
    <row r="2801" spans="1:15" ht="15" customHeight="1" x14ac:dyDescent="0.25">
      <c r="A2801" s="261" t="s">
        <v>935</v>
      </c>
      <c r="B2801" s="171" t="s">
        <v>2108</v>
      </c>
      <c r="C2801" s="171" t="s">
        <v>4048</v>
      </c>
      <c r="D2801" s="172" t="s">
        <v>936</v>
      </c>
      <c r="E2801" s="171" t="s">
        <v>2486</v>
      </c>
      <c r="F2801" s="287">
        <v>13.18</v>
      </c>
      <c r="G2801" s="331">
        <f>ROUND(SUMIF(Anlagenbewegungsdaten!B:B,A2801,Anlagenbewegungsdaten!C:C),3)</f>
        <v>0</v>
      </c>
      <c r="H2801" s="332">
        <f>IF(ISBLANK(F2801),ROUND(SUMIF(Anlagenbewegungsdaten!B:B,A2801,Anlagenbewegungsdaten!D:D),2),ROUND(G2801*F2801%,2))</f>
        <v>0</v>
      </c>
      <c r="I2801" s="332">
        <f>ROUND((H2801-SUMIF(Anlagenbewegungsdaten!$B:$B,A2801,Anlagenbewegungsdaten!D:D)),3)</f>
        <v>0</v>
      </c>
      <c r="J2801" s="333" t="s">
        <v>5179</v>
      </c>
      <c r="K2801" s="333" t="s">
        <v>5193</v>
      </c>
      <c r="L2801" s="510">
        <v>10.54</v>
      </c>
      <c r="M2801" s="330">
        <f>ROUND(SUMIF(Anlagenbewegungsdaten_AV!B:B,A2801,Anlagenbewegungsdaten_AV!C:C),3)</f>
        <v>0</v>
      </c>
      <c r="N2801" s="328">
        <f>IF(ISBLANK(L2801),ROUND(SUMIF(Anlagenbewegungsdaten_AV!B:B,A2801,Anlagenbewegungsdaten_AV!D:D),2),ROUND(M2801*L2801%,2))</f>
        <v>0</v>
      </c>
      <c r="O2801" s="328">
        <f>ROUND(N2801-SUMIF(Anlagenbewegungsdaten_AV!B:B,A2801,Anlagenbewegungsdaten_AV!D:D),3)</f>
        <v>0</v>
      </c>
    </row>
    <row r="2802" spans="1:15" ht="15" customHeight="1" x14ac:dyDescent="0.25">
      <c r="A2802" s="261" t="s">
        <v>937</v>
      </c>
      <c r="B2802" s="171" t="s">
        <v>2108</v>
      </c>
      <c r="C2802" s="171" t="s">
        <v>4048</v>
      </c>
      <c r="D2802" s="171" t="s">
        <v>938</v>
      </c>
      <c r="E2802" s="171" t="s">
        <v>2483</v>
      </c>
      <c r="F2802" s="287">
        <v>15.18</v>
      </c>
      <c r="G2802" s="331">
        <f>ROUND(SUMIF(Anlagenbewegungsdaten!B:B,A2802,Anlagenbewegungsdaten!C:C),3)</f>
        <v>0</v>
      </c>
      <c r="H2802" s="332">
        <f>IF(ISBLANK(F2802),ROUND(SUMIF(Anlagenbewegungsdaten!B:B,A2802,Anlagenbewegungsdaten!D:D),2),ROUND(G2802*F2802%,2))</f>
        <v>0</v>
      </c>
      <c r="I2802" s="332">
        <f>ROUND((H2802-SUMIF(Anlagenbewegungsdaten!$B:$B,A2802,Anlagenbewegungsdaten!D:D)),3)</f>
        <v>0</v>
      </c>
      <c r="J2802" s="333" t="s">
        <v>5179</v>
      </c>
      <c r="K2802" s="333" t="s">
        <v>5193</v>
      </c>
      <c r="L2802" s="510">
        <v>12.14</v>
      </c>
      <c r="M2802" s="330">
        <f>ROUND(SUMIF(Anlagenbewegungsdaten_AV!B:B,A2802,Anlagenbewegungsdaten_AV!C:C),3)</f>
        <v>0</v>
      </c>
      <c r="N2802" s="328">
        <f>IF(ISBLANK(L2802),ROUND(SUMIF(Anlagenbewegungsdaten_AV!B:B,A2802,Anlagenbewegungsdaten_AV!D:D),2),ROUND(M2802*L2802%,2))</f>
        <v>0</v>
      </c>
      <c r="O2802" s="328">
        <f>ROUND(N2802-SUMIF(Anlagenbewegungsdaten_AV!B:B,A2802,Anlagenbewegungsdaten_AV!D:D),3)</f>
        <v>0</v>
      </c>
    </row>
    <row r="2803" spans="1:15" ht="15" customHeight="1" x14ac:dyDescent="0.25">
      <c r="A2803" s="261" t="s">
        <v>939</v>
      </c>
      <c r="B2803" s="171" t="s">
        <v>2108</v>
      </c>
      <c r="C2803" s="171" t="s">
        <v>4048</v>
      </c>
      <c r="D2803" s="171" t="s">
        <v>940</v>
      </c>
      <c r="E2803" s="171" t="s">
        <v>2486</v>
      </c>
      <c r="F2803" s="287">
        <v>18.18</v>
      </c>
      <c r="G2803" s="331">
        <f>ROUND(SUMIF(Anlagenbewegungsdaten!B:B,A2803,Anlagenbewegungsdaten!C:C),3)</f>
        <v>0</v>
      </c>
      <c r="H2803" s="332">
        <f>IF(ISBLANK(F2803),ROUND(SUMIF(Anlagenbewegungsdaten!B:B,A2803,Anlagenbewegungsdaten!D:D),2),ROUND(G2803*F2803%,2))</f>
        <v>0</v>
      </c>
      <c r="I2803" s="332">
        <f>ROUND((H2803-SUMIF(Anlagenbewegungsdaten!$B:$B,A2803,Anlagenbewegungsdaten!D:D)),3)</f>
        <v>0</v>
      </c>
      <c r="J2803" s="333" t="s">
        <v>5179</v>
      </c>
      <c r="K2803" s="333" t="s">
        <v>5193</v>
      </c>
      <c r="L2803" s="510">
        <v>14.54</v>
      </c>
      <c r="M2803" s="330">
        <f>ROUND(SUMIF(Anlagenbewegungsdaten_AV!B:B,A2803,Anlagenbewegungsdaten_AV!C:C),3)</f>
        <v>0</v>
      </c>
      <c r="N2803" s="328">
        <f>IF(ISBLANK(L2803),ROUND(SUMIF(Anlagenbewegungsdaten_AV!B:B,A2803,Anlagenbewegungsdaten_AV!D:D),2),ROUND(M2803*L2803%,2))</f>
        <v>0</v>
      </c>
      <c r="O2803" s="328">
        <f>ROUND(N2803-SUMIF(Anlagenbewegungsdaten_AV!B:B,A2803,Anlagenbewegungsdaten_AV!D:D),3)</f>
        <v>0</v>
      </c>
    </row>
    <row r="2804" spans="1:15" ht="15" customHeight="1" x14ac:dyDescent="0.25">
      <c r="A2804" s="261" t="s">
        <v>941</v>
      </c>
      <c r="B2804" s="171" t="s">
        <v>2108</v>
      </c>
      <c r="C2804" s="171" t="s">
        <v>4048</v>
      </c>
      <c r="D2804" s="172" t="s">
        <v>942</v>
      </c>
      <c r="E2804" s="171" t="s">
        <v>2483</v>
      </c>
      <c r="F2804" s="287">
        <v>16.18</v>
      </c>
      <c r="G2804" s="331">
        <f>ROUND(SUMIF(Anlagenbewegungsdaten!B:B,A2804,Anlagenbewegungsdaten!C:C),3)</f>
        <v>0</v>
      </c>
      <c r="H2804" s="332">
        <f>IF(ISBLANK(F2804),ROUND(SUMIF(Anlagenbewegungsdaten!B:B,A2804,Anlagenbewegungsdaten!D:D),2),ROUND(G2804*F2804%,2))</f>
        <v>0</v>
      </c>
      <c r="I2804" s="332">
        <f>ROUND((H2804-SUMIF(Anlagenbewegungsdaten!$B:$B,A2804,Anlagenbewegungsdaten!D:D)),3)</f>
        <v>0</v>
      </c>
      <c r="J2804" s="333" t="s">
        <v>5179</v>
      </c>
      <c r="K2804" s="333" t="s">
        <v>5193</v>
      </c>
      <c r="L2804" s="510">
        <v>12.94</v>
      </c>
      <c r="M2804" s="330">
        <f>ROUND(SUMIF(Anlagenbewegungsdaten_AV!B:B,A2804,Anlagenbewegungsdaten_AV!C:C),3)</f>
        <v>0</v>
      </c>
      <c r="N2804" s="328">
        <f>IF(ISBLANK(L2804),ROUND(SUMIF(Anlagenbewegungsdaten_AV!B:B,A2804,Anlagenbewegungsdaten_AV!D:D),2),ROUND(M2804*L2804%,2))</f>
        <v>0</v>
      </c>
      <c r="O2804" s="328">
        <f>ROUND(N2804-SUMIF(Anlagenbewegungsdaten_AV!B:B,A2804,Anlagenbewegungsdaten_AV!D:D),3)</f>
        <v>0</v>
      </c>
    </row>
    <row r="2805" spans="1:15" ht="15" customHeight="1" x14ac:dyDescent="0.25">
      <c r="A2805" s="261" t="s">
        <v>943</v>
      </c>
      <c r="B2805" s="171" t="s">
        <v>2108</v>
      </c>
      <c r="C2805" s="171" t="s">
        <v>4048</v>
      </c>
      <c r="D2805" s="172" t="s">
        <v>944</v>
      </c>
      <c r="E2805" s="171" t="s">
        <v>2486</v>
      </c>
      <c r="F2805" s="287">
        <v>19.18</v>
      </c>
      <c r="G2805" s="331">
        <f>ROUND(SUMIF(Anlagenbewegungsdaten!B:B,A2805,Anlagenbewegungsdaten!C:C),3)</f>
        <v>0</v>
      </c>
      <c r="H2805" s="332">
        <f>IF(ISBLANK(F2805),ROUND(SUMIF(Anlagenbewegungsdaten!B:B,A2805,Anlagenbewegungsdaten!D:D),2),ROUND(G2805*F2805%,2))</f>
        <v>0</v>
      </c>
      <c r="I2805" s="332">
        <f>ROUND((H2805-SUMIF(Anlagenbewegungsdaten!$B:$B,A2805,Anlagenbewegungsdaten!D:D)),3)</f>
        <v>0</v>
      </c>
      <c r="J2805" s="333" t="s">
        <v>5179</v>
      </c>
      <c r="K2805" s="333" t="s">
        <v>5193</v>
      </c>
      <c r="L2805" s="510">
        <v>15.34</v>
      </c>
      <c r="M2805" s="330">
        <f>ROUND(SUMIF(Anlagenbewegungsdaten_AV!B:B,A2805,Anlagenbewegungsdaten_AV!C:C),3)</f>
        <v>0</v>
      </c>
      <c r="N2805" s="328">
        <f>IF(ISBLANK(L2805),ROUND(SUMIF(Anlagenbewegungsdaten_AV!B:B,A2805,Anlagenbewegungsdaten_AV!D:D),2),ROUND(M2805*L2805%,2))</f>
        <v>0</v>
      </c>
      <c r="O2805" s="328">
        <f>ROUND(N2805-SUMIF(Anlagenbewegungsdaten_AV!B:B,A2805,Anlagenbewegungsdaten_AV!D:D),3)</f>
        <v>0</v>
      </c>
    </row>
    <row r="2806" spans="1:15" ht="15" customHeight="1" x14ac:dyDescent="0.25">
      <c r="A2806" s="261" t="s">
        <v>945</v>
      </c>
      <c r="B2806" s="171" t="s">
        <v>2108</v>
      </c>
      <c r="C2806" s="171" t="s">
        <v>4048</v>
      </c>
      <c r="D2806" s="171" t="s">
        <v>946</v>
      </c>
      <c r="E2806" s="171" t="s">
        <v>2483</v>
      </c>
      <c r="F2806" s="287">
        <v>16.18</v>
      </c>
      <c r="G2806" s="331">
        <f>ROUND(SUMIF(Anlagenbewegungsdaten!B:B,A2806,Anlagenbewegungsdaten!C:C),3)</f>
        <v>0</v>
      </c>
      <c r="H2806" s="332">
        <f>IF(ISBLANK(F2806),ROUND(SUMIF(Anlagenbewegungsdaten!B:B,A2806,Anlagenbewegungsdaten!D:D),2),ROUND(G2806*F2806%,2))</f>
        <v>0</v>
      </c>
      <c r="I2806" s="332">
        <f>ROUND((H2806-SUMIF(Anlagenbewegungsdaten!$B:$B,A2806,Anlagenbewegungsdaten!D:D)),3)</f>
        <v>0</v>
      </c>
      <c r="J2806" s="333" t="s">
        <v>5179</v>
      </c>
      <c r="K2806" s="333" t="s">
        <v>5193</v>
      </c>
      <c r="L2806" s="510">
        <v>12.94</v>
      </c>
      <c r="M2806" s="330">
        <f>ROUND(SUMIF(Anlagenbewegungsdaten_AV!B:B,A2806,Anlagenbewegungsdaten_AV!C:C),3)</f>
        <v>0</v>
      </c>
      <c r="N2806" s="328">
        <f>IF(ISBLANK(L2806),ROUND(SUMIF(Anlagenbewegungsdaten_AV!B:B,A2806,Anlagenbewegungsdaten_AV!D:D),2),ROUND(M2806*L2806%,2))</f>
        <v>0</v>
      </c>
      <c r="O2806" s="328">
        <f>ROUND(N2806-SUMIF(Anlagenbewegungsdaten_AV!B:B,A2806,Anlagenbewegungsdaten_AV!D:D),3)</f>
        <v>0</v>
      </c>
    </row>
    <row r="2807" spans="1:15" ht="15" customHeight="1" x14ac:dyDescent="0.25">
      <c r="A2807" s="261" t="s">
        <v>947</v>
      </c>
      <c r="B2807" s="171" t="s">
        <v>2108</v>
      </c>
      <c r="C2807" s="171" t="s">
        <v>4048</v>
      </c>
      <c r="D2807" s="171" t="s">
        <v>948</v>
      </c>
      <c r="E2807" s="171" t="s">
        <v>2486</v>
      </c>
      <c r="F2807" s="287">
        <v>19.18</v>
      </c>
      <c r="G2807" s="331">
        <f>ROUND(SUMIF(Anlagenbewegungsdaten!B:B,A2807,Anlagenbewegungsdaten!C:C),3)</f>
        <v>0</v>
      </c>
      <c r="H2807" s="332">
        <f>IF(ISBLANK(F2807),ROUND(SUMIF(Anlagenbewegungsdaten!B:B,A2807,Anlagenbewegungsdaten!D:D),2),ROUND(G2807*F2807%,2))</f>
        <v>0</v>
      </c>
      <c r="I2807" s="332">
        <f>ROUND((H2807-SUMIF(Anlagenbewegungsdaten!$B:$B,A2807,Anlagenbewegungsdaten!D:D)),3)</f>
        <v>0</v>
      </c>
      <c r="J2807" s="333" t="s">
        <v>5179</v>
      </c>
      <c r="K2807" s="333" t="s">
        <v>5193</v>
      </c>
      <c r="L2807" s="510">
        <v>15.34</v>
      </c>
      <c r="M2807" s="330">
        <f>ROUND(SUMIF(Anlagenbewegungsdaten_AV!B:B,A2807,Anlagenbewegungsdaten_AV!C:C),3)</f>
        <v>0</v>
      </c>
      <c r="N2807" s="328">
        <f>IF(ISBLANK(L2807),ROUND(SUMIF(Anlagenbewegungsdaten_AV!B:B,A2807,Anlagenbewegungsdaten_AV!D:D),2),ROUND(M2807*L2807%,2))</f>
        <v>0</v>
      </c>
      <c r="O2807" s="328">
        <f>ROUND(N2807-SUMIF(Anlagenbewegungsdaten_AV!B:B,A2807,Anlagenbewegungsdaten_AV!D:D),3)</f>
        <v>0</v>
      </c>
    </row>
    <row r="2808" spans="1:15" ht="15" customHeight="1" x14ac:dyDescent="0.25">
      <c r="A2808" s="261" t="s">
        <v>949</v>
      </c>
      <c r="B2808" s="171" t="s">
        <v>2108</v>
      </c>
      <c r="C2808" s="171" t="s">
        <v>4048</v>
      </c>
      <c r="D2808" s="171" t="s">
        <v>950</v>
      </c>
      <c r="E2808" s="171" t="s">
        <v>2483</v>
      </c>
      <c r="F2808" s="287">
        <v>17.18</v>
      </c>
      <c r="G2808" s="331">
        <f>ROUND(SUMIF(Anlagenbewegungsdaten!B:B,A2808,Anlagenbewegungsdaten!C:C),3)</f>
        <v>0</v>
      </c>
      <c r="H2808" s="332">
        <f>IF(ISBLANK(F2808),ROUND(SUMIF(Anlagenbewegungsdaten!B:B,A2808,Anlagenbewegungsdaten!D:D),2),ROUND(G2808*F2808%,2))</f>
        <v>0</v>
      </c>
      <c r="I2808" s="332">
        <f>ROUND((H2808-SUMIF(Anlagenbewegungsdaten!$B:$B,A2808,Anlagenbewegungsdaten!D:D)),3)</f>
        <v>0</v>
      </c>
      <c r="J2808" s="333" t="s">
        <v>5179</v>
      </c>
      <c r="K2808" s="333" t="s">
        <v>5193</v>
      </c>
      <c r="L2808" s="510">
        <v>13.74</v>
      </c>
      <c r="M2808" s="330">
        <f>ROUND(SUMIF(Anlagenbewegungsdaten_AV!B:B,A2808,Anlagenbewegungsdaten_AV!C:C),3)</f>
        <v>0</v>
      </c>
      <c r="N2808" s="328">
        <f>IF(ISBLANK(L2808),ROUND(SUMIF(Anlagenbewegungsdaten_AV!B:B,A2808,Anlagenbewegungsdaten_AV!D:D),2),ROUND(M2808*L2808%,2))</f>
        <v>0</v>
      </c>
      <c r="O2808" s="328">
        <f>ROUND(N2808-SUMIF(Anlagenbewegungsdaten_AV!B:B,A2808,Anlagenbewegungsdaten_AV!D:D),3)</f>
        <v>0</v>
      </c>
    </row>
    <row r="2809" spans="1:15" ht="15" customHeight="1" x14ac:dyDescent="0.25">
      <c r="A2809" s="261" t="s">
        <v>951</v>
      </c>
      <c r="B2809" s="171" t="s">
        <v>2108</v>
      </c>
      <c r="C2809" s="171" t="s">
        <v>4048</v>
      </c>
      <c r="D2809" s="171" t="s">
        <v>952</v>
      </c>
      <c r="E2809" s="171" t="s">
        <v>2486</v>
      </c>
      <c r="F2809" s="287">
        <v>20.18</v>
      </c>
      <c r="G2809" s="331">
        <f>ROUND(SUMIF(Anlagenbewegungsdaten!B:B,A2809,Anlagenbewegungsdaten!C:C),3)</f>
        <v>0</v>
      </c>
      <c r="H2809" s="332">
        <f>IF(ISBLANK(F2809),ROUND(SUMIF(Anlagenbewegungsdaten!B:B,A2809,Anlagenbewegungsdaten!D:D),2),ROUND(G2809*F2809%,2))</f>
        <v>0</v>
      </c>
      <c r="I2809" s="332">
        <f>ROUND((H2809-SUMIF(Anlagenbewegungsdaten!$B:$B,A2809,Anlagenbewegungsdaten!D:D)),3)</f>
        <v>0</v>
      </c>
      <c r="J2809" s="333" t="s">
        <v>5179</v>
      </c>
      <c r="K2809" s="333" t="s">
        <v>5193</v>
      </c>
      <c r="L2809" s="510">
        <v>16.14</v>
      </c>
      <c r="M2809" s="330">
        <f>ROUND(SUMIF(Anlagenbewegungsdaten_AV!B:B,A2809,Anlagenbewegungsdaten_AV!C:C),3)</f>
        <v>0</v>
      </c>
      <c r="N2809" s="328">
        <f>IF(ISBLANK(L2809),ROUND(SUMIF(Anlagenbewegungsdaten_AV!B:B,A2809,Anlagenbewegungsdaten_AV!D:D),2),ROUND(M2809*L2809%,2))</f>
        <v>0</v>
      </c>
      <c r="O2809" s="328">
        <f>ROUND(N2809-SUMIF(Anlagenbewegungsdaten_AV!B:B,A2809,Anlagenbewegungsdaten_AV!D:D),3)</f>
        <v>0</v>
      </c>
    </row>
    <row r="2810" spans="1:15" ht="15" customHeight="1" x14ac:dyDescent="0.25">
      <c r="A2810" s="261" t="s">
        <v>953</v>
      </c>
      <c r="B2810" s="171" t="s">
        <v>2108</v>
      </c>
      <c r="C2810" s="171" t="s">
        <v>4048</v>
      </c>
      <c r="D2810" s="171" t="s">
        <v>954</v>
      </c>
      <c r="E2810" s="171" t="s">
        <v>2483</v>
      </c>
      <c r="F2810" s="287">
        <v>18.18</v>
      </c>
      <c r="G2810" s="331">
        <f>ROUND(SUMIF(Anlagenbewegungsdaten!B:B,A2810,Anlagenbewegungsdaten!C:C),3)</f>
        <v>0</v>
      </c>
      <c r="H2810" s="332">
        <f>IF(ISBLANK(F2810),ROUND(SUMIF(Anlagenbewegungsdaten!B:B,A2810,Anlagenbewegungsdaten!D:D),2),ROUND(G2810*F2810%,2))</f>
        <v>0</v>
      </c>
      <c r="I2810" s="332">
        <f>ROUND((H2810-SUMIF(Anlagenbewegungsdaten!$B:$B,A2810,Anlagenbewegungsdaten!D:D)),3)</f>
        <v>0</v>
      </c>
      <c r="J2810" s="333" t="s">
        <v>5179</v>
      </c>
      <c r="K2810" s="333" t="s">
        <v>5193</v>
      </c>
      <c r="L2810" s="510">
        <v>14.54</v>
      </c>
      <c r="M2810" s="330">
        <f>ROUND(SUMIF(Anlagenbewegungsdaten_AV!B:B,A2810,Anlagenbewegungsdaten_AV!C:C),3)</f>
        <v>0</v>
      </c>
      <c r="N2810" s="328">
        <f>IF(ISBLANK(L2810),ROUND(SUMIF(Anlagenbewegungsdaten_AV!B:B,A2810,Anlagenbewegungsdaten_AV!D:D),2),ROUND(M2810*L2810%,2))</f>
        <v>0</v>
      </c>
      <c r="O2810" s="328">
        <f>ROUND(N2810-SUMIF(Anlagenbewegungsdaten_AV!B:B,A2810,Anlagenbewegungsdaten_AV!D:D),3)</f>
        <v>0</v>
      </c>
    </row>
    <row r="2811" spans="1:15" ht="15" customHeight="1" x14ac:dyDescent="0.25">
      <c r="A2811" s="261" t="s">
        <v>955</v>
      </c>
      <c r="B2811" s="171" t="s">
        <v>2108</v>
      </c>
      <c r="C2811" s="171" t="s">
        <v>4048</v>
      </c>
      <c r="D2811" s="171" t="s">
        <v>956</v>
      </c>
      <c r="E2811" s="171" t="s">
        <v>2486</v>
      </c>
      <c r="F2811" s="287">
        <v>21.18</v>
      </c>
      <c r="G2811" s="331">
        <f>ROUND(SUMIF(Anlagenbewegungsdaten!B:B,A2811,Anlagenbewegungsdaten!C:C),3)</f>
        <v>0</v>
      </c>
      <c r="H2811" s="332">
        <f>IF(ISBLANK(F2811),ROUND(SUMIF(Anlagenbewegungsdaten!B:B,A2811,Anlagenbewegungsdaten!D:D),2),ROUND(G2811*F2811%,2))</f>
        <v>0</v>
      </c>
      <c r="I2811" s="332">
        <f>ROUND((H2811-SUMIF(Anlagenbewegungsdaten!$B:$B,A2811,Anlagenbewegungsdaten!D:D)),3)</f>
        <v>0</v>
      </c>
      <c r="J2811" s="333" t="s">
        <v>5179</v>
      </c>
      <c r="K2811" s="333" t="s">
        <v>5193</v>
      </c>
      <c r="L2811" s="510">
        <v>16.940000000000001</v>
      </c>
      <c r="M2811" s="330">
        <f>ROUND(SUMIF(Anlagenbewegungsdaten_AV!B:B,A2811,Anlagenbewegungsdaten_AV!C:C),3)</f>
        <v>0</v>
      </c>
      <c r="N2811" s="328">
        <f>IF(ISBLANK(L2811),ROUND(SUMIF(Anlagenbewegungsdaten_AV!B:B,A2811,Anlagenbewegungsdaten_AV!D:D),2),ROUND(M2811*L2811%,2))</f>
        <v>0</v>
      </c>
      <c r="O2811" s="328">
        <f>ROUND(N2811-SUMIF(Anlagenbewegungsdaten_AV!B:B,A2811,Anlagenbewegungsdaten_AV!D:D),3)</f>
        <v>0</v>
      </c>
    </row>
    <row r="2812" spans="1:15" ht="15" customHeight="1" x14ac:dyDescent="0.25">
      <c r="A2812" s="261" t="s">
        <v>957</v>
      </c>
      <c r="B2812" s="171" t="s">
        <v>2108</v>
      </c>
      <c r="C2812" s="171" t="s">
        <v>4048</v>
      </c>
      <c r="D2812" s="171" t="s">
        <v>958</v>
      </c>
      <c r="E2812" s="171" t="s">
        <v>2483</v>
      </c>
      <c r="F2812" s="287">
        <v>19.18</v>
      </c>
      <c r="G2812" s="331">
        <f>ROUND(SUMIF(Anlagenbewegungsdaten!B:B,A2812,Anlagenbewegungsdaten!C:C),3)</f>
        <v>0</v>
      </c>
      <c r="H2812" s="332">
        <f>IF(ISBLANK(F2812),ROUND(SUMIF(Anlagenbewegungsdaten!B:B,A2812,Anlagenbewegungsdaten!D:D),2),ROUND(G2812*F2812%,2))</f>
        <v>0</v>
      </c>
      <c r="I2812" s="332">
        <f>ROUND((H2812-SUMIF(Anlagenbewegungsdaten!$B:$B,A2812,Anlagenbewegungsdaten!D:D)),3)</f>
        <v>0</v>
      </c>
      <c r="J2812" s="333" t="s">
        <v>5179</v>
      </c>
      <c r="K2812" s="333" t="s">
        <v>5193</v>
      </c>
      <c r="L2812" s="510">
        <v>15.34</v>
      </c>
      <c r="M2812" s="330">
        <f>ROUND(SUMIF(Anlagenbewegungsdaten_AV!B:B,A2812,Anlagenbewegungsdaten_AV!C:C),3)</f>
        <v>0</v>
      </c>
      <c r="N2812" s="328">
        <f>IF(ISBLANK(L2812),ROUND(SUMIF(Anlagenbewegungsdaten_AV!B:B,A2812,Anlagenbewegungsdaten_AV!D:D),2),ROUND(M2812*L2812%,2))</f>
        <v>0</v>
      </c>
      <c r="O2812" s="328">
        <f>ROUND(N2812-SUMIF(Anlagenbewegungsdaten_AV!B:B,A2812,Anlagenbewegungsdaten_AV!D:D),3)</f>
        <v>0</v>
      </c>
    </row>
    <row r="2813" spans="1:15" ht="15" customHeight="1" x14ac:dyDescent="0.25">
      <c r="A2813" s="261" t="s">
        <v>959</v>
      </c>
      <c r="B2813" s="171" t="s">
        <v>2108</v>
      </c>
      <c r="C2813" s="171" t="s">
        <v>4048</v>
      </c>
      <c r="D2813" s="171" t="s">
        <v>960</v>
      </c>
      <c r="E2813" s="171" t="s">
        <v>2486</v>
      </c>
      <c r="F2813" s="287">
        <v>22.18</v>
      </c>
      <c r="G2813" s="331">
        <f>ROUND(SUMIF(Anlagenbewegungsdaten!B:B,A2813,Anlagenbewegungsdaten!C:C),3)</f>
        <v>0</v>
      </c>
      <c r="H2813" s="332">
        <f>IF(ISBLANK(F2813),ROUND(SUMIF(Anlagenbewegungsdaten!B:B,A2813,Anlagenbewegungsdaten!D:D),2),ROUND(G2813*F2813%,2))</f>
        <v>0</v>
      </c>
      <c r="I2813" s="332">
        <f>ROUND((H2813-SUMIF(Anlagenbewegungsdaten!$B:$B,A2813,Anlagenbewegungsdaten!D:D)),3)</f>
        <v>0</v>
      </c>
      <c r="J2813" s="333" t="s">
        <v>5179</v>
      </c>
      <c r="K2813" s="333" t="s">
        <v>5193</v>
      </c>
      <c r="L2813" s="510">
        <v>17.739999999999998</v>
      </c>
      <c r="M2813" s="330">
        <f>ROUND(SUMIF(Anlagenbewegungsdaten_AV!B:B,A2813,Anlagenbewegungsdaten_AV!C:C),3)</f>
        <v>0</v>
      </c>
      <c r="N2813" s="328">
        <f>IF(ISBLANK(L2813),ROUND(SUMIF(Anlagenbewegungsdaten_AV!B:B,A2813,Anlagenbewegungsdaten_AV!D:D),2),ROUND(M2813*L2813%,2))</f>
        <v>0</v>
      </c>
      <c r="O2813" s="328">
        <f>ROUND(N2813-SUMIF(Anlagenbewegungsdaten_AV!B:B,A2813,Anlagenbewegungsdaten_AV!D:D),3)</f>
        <v>0</v>
      </c>
    </row>
    <row r="2814" spans="1:15" ht="15" customHeight="1" x14ac:dyDescent="0.25">
      <c r="A2814" s="261" t="s">
        <v>961</v>
      </c>
      <c r="B2814" s="171" t="s">
        <v>2108</v>
      </c>
      <c r="C2814" s="171" t="s">
        <v>4048</v>
      </c>
      <c r="D2814" s="171" t="s">
        <v>962</v>
      </c>
      <c r="E2814" s="171" t="s">
        <v>2483</v>
      </c>
      <c r="F2814" s="287">
        <v>17.18</v>
      </c>
      <c r="G2814" s="331">
        <f>ROUND(SUMIF(Anlagenbewegungsdaten!B:B,A2814,Anlagenbewegungsdaten!C:C),3)</f>
        <v>0</v>
      </c>
      <c r="H2814" s="332">
        <f>IF(ISBLANK(F2814),ROUND(SUMIF(Anlagenbewegungsdaten!B:B,A2814,Anlagenbewegungsdaten!D:D),2),ROUND(G2814*F2814%,2))</f>
        <v>0</v>
      </c>
      <c r="I2814" s="332">
        <f>ROUND((H2814-SUMIF(Anlagenbewegungsdaten!$B:$B,A2814,Anlagenbewegungsdaten!D:D)),3)</f>
        <v>0</v>
      </c>
      <c r="J2814" s="333" t="s">
        <v>5179</v>
      </c>
      <c r="K2814" s="333" t="s">
        <v>5193</v>
      </c>
      <c r="L2814" s="510">
        <v>13.74</v>
      </c>
      <c r="M2814" s="330">
        <f>ROUND(SUMIF(Anlagenbewegungsdaten_AV!B:B,A2814,Anlagenbewegungsdaten_AV!C:C),3)</f>
        <v>0</v>
      </c>
      <c r="N2814" s="328">
        <f>IF(ISBLANK(L2814),ROUND(SUMIF(Anlagenbewegungsdaten_AV!B:B,A2814,Anlagenbewegungsdaten_AV!D:D),2),ROUND(M2814*L2814%,2))</f>
        <v>0</v>
      </c>
      <c r="O2814" s="328">
        <f>ROUND(N2814-SUMIF(Anlagenbewegungsdaten_AV!B:B,A2814,Anlagenbewegungsdaten_AV!D:D),3)</f>
        <v>0</v>
      </c>
    </row>
    <row r="2815" spans="1:15" ht="15" customHeight="1" x14ac:dyDescent="0.25">
      <c r="A2815" s="261" t="s">
        <v>963</v>
      </c>
      <c r="B2815" s="171" t="s">
        <v>2108</v>
      </c>
      <c r="C2815" s="171" t="s">
        <v>4048</v>
      </c>
      <c r="D2815" s="171" t="s">
        <v>964</v>
      </c>
      <c r="E2815" s="171" t="s">
        <v>2486</v>
      </c>
      <c r="F2815" s="287">
        <v>20.18</v>
      </c>
      <c r="G2815" s="331">
        <f>ROUND(SUMIF(Anlagenbewegungsdaten!B:B,A2815,Anlagenbewegungsdaten!C:C),3)</f>
        <v>0</v>
      </c>
      <c r="H2815" s="332">
        <f>IF(ISBLANK(F2815),ROUND(SUMIF(Anlagenbewegungsdaten!B:B,A2815,Anlagenbewegungsdaten!D:D),2),ROUND(G2815*F2815%,2))</f>
        <v>0</v>
      </c>
      <c r="I2815" s="332">
        <f>ROUND((H2815-SUMIF(Anlagenbewegungsdaten!$B:$B,A2815,Anlagenbewegungsdaten!D:D)),3)</f>
        <v>0</v>
      </c>
      <c r="J2815" s="333" t="s">
        <v>5179</v>
      </c>
      <c r="K2815" s="333" t="s">
        <v>5193</v>
      </c>
      <c r="L2815" s="510">
        <v>16.14</v>
      </c>
      <c r="M2815" s="330">
        <f>ROUND(SUMIF(Anlagenbewegungsdaten_AV!B:B,A2815,Anlagenbewegungsdaten_AV!C:C),3)</f>
        <v>0</v>
      </c>
      <c r="N2815" s="328">
        <f>IF(ISBLANK(L2815),ROUND(SUMIF(Anlagenbewegungsdaten_AV!B:B,A2815,Anlagenbewegungsdaten_AV!D:D),2),ROUND(M2815*L2815%,2))</f>
        <v>0</v>
      </c>
      <c r="O2815" s="328">
        <f>ROUND(N2815-SUMIF(Anlagenbewegungsdaten_AV!B:B,A2815,Anlagenbewegungsdaten_AV!D:D),3)</f>
        <v>0</v>
      </c>
    </row>
    <row r="2816" spans="1:15" ht="15" customHeight="1" x14ac:dyDescent="0.25">
      <c r="A2816" s="261" t="s">
        <v>965</v>
      </c>
      <c r="B2816" s="171" t="s">
        <v>2108</v>
      </c>
      <c r="C2816" s="171" t="s">
        <v>4048</v>
      </c>
      <c r="D2816" s="171" t="s">
        <v>966</v>
      </c>
      <c r="E2816" s="171" t="s">
        <v>2483</v>
      </c>
      <c r="F2816" s="287">
        <v>18.18</v>
      </c>
      <c r="G2816" s="331">
        <f>ROUND(SUMIF(Anlagenbewegungsdaten!B:B,A2816,Anlagenbewegungsdaten!C:C),3)</f>
        <v>0</v>
      </c>
      <c r="H2816" s="332">
        <f>IF(ISBLANK(F2816),ROUND(SUMIF(Anlagenbewegungsdaten!B:B,A2816,Anlagenbewegungsdaten!D:D),2),ROUND(G2816*F2816%,2))</f>
        <v>0</v>
      </c>
      <c r="I2816" s="332">
        <f>ROUND((H2816-SUMIF(Anlagenbewegungsdaten!$B:$B,A2816,Anlagenbewegungsdaten!D:D)),3)</f>
        <v>0</v>
      </c>
      <c r="J2816" s="333" t="s">
        <v>5179</v>
      </c>
      <c r="K2816" s="333" t="s">
        <v>5193</v>
      </c>
      <c r="L2816" s="510">
        <v>14.54</v>
      </c>
      <c r="M2816" s="330">
        <f>ROUND(SUMIF(Anlagenbewegungsdaten_AV!B:B,A2816,Anlagenbewegungsdaten_AV!C:C),3)</f>
        <v>0</v>
      </c>
      <c r="N2816" s="328">
        <f>IF(ISBLANK(L2816),ROUND(SUMIF(Anlagenbewegungsdaten_AV!B:B,A2816,Anlagenbewegungsdaten_AV!D:D),2),ROUND(M2816*L2816%,2))</f>
        <v>0</v>
      </c>
      <c r="O2816" s="328">
        <f>ROUND(N2816-SUMIF(Anlagenbewegungsdaten_AV!B:B,A2816,Anlagenbewegungsdaten_AV!D:D),3)</f>
        <v>0</v>
      </c>
    </row>
    <row r="2817" spans="1:15" ht="15" customHeight="1" x14ac:dyDescent="0.25">
      <c r="A2817" s="261" t="s">
        <v>967</v>
      </c>
      <c r="B2817" s="171" t="s">
        <v>2108</v>
      </c>
      <c r="C2817" s="171" t="s">
        <v>4048</v>
      </c>
      <c r="D2817" s="171" t="s">
        <v>968</v>
      </c>
      <c r="E2817" s="171" t="s">
        <v>2486</v>
      </c>
      <c r="F2817" s="287">
        <v>21.18</v>
      </c>
      <c r="G2817" s="331">
        <f>ROUND(SUMIF(Anlagenbewegungsdaten!B:B,A2817,Anlagenbewegungsdaten!C:C),3)</f>
        <v>0</v>
      </c>
      <c r="H2817" s="332">
        <f>IF(ISBLANK(F2817),ROUND(SUMIF(Anlagenbewegungsdaten!B:B,A2817,Anlagenbewegungsdaten!D:D),2),ROUND(G2817*F2817%,2))</f>
        <v>0</v>
      </c>
      <c r="I2817" s="332">
        <f>ROUND((H2817-SUMIF(Anlagenbewegungsdaten!$B:$B,A2817,Anlagenbewegungsdaten!D:D)),3)</f>
        <v>0</v>
      </c>
      <c r="J2817" s="333" t="s">
        <v>5179</v>
      </c>
      <c r="K2817" s="333" t="s">
        <v>5193</v>
      </c>
      <c r="L2817" s="510">
        <v>16.940000000000001</v>
      </c>
      <c r="M2817" s="330">
        <f>ROUND(SUMIF(Anlagenbewegungsdaten_AV!B:B,A2817,Anlagenbewegungsdaten_AV!C:C),3)</f>
        <v>0</v>
      </c>
      <c r="N2817" s="328">
        <f>IF(ISBLANK(L2817),ROUND(SUMIF(Anlagenbewegungsdaten_AV!B:B,A2817,Anlagenbewegungsdaten_AV!D:D),2),ROUND(M2817*L2817%,2))</f>
        <v>0</v>
      </c>
      <c r="O2817" s="328">
        <f>ROUND(N2817-SUMIF(Anlagenbewegungsdaten_AV!B:B,A2817,Anlagenbewegungsdaten_AV!D:D),3)</f>
        <v>0</v>
      </c>
    </row>
    <row r="2818" spans="1:15" ht="15" customHeight="1" x14ac:dyDescent="0.25">
      <c r="A2818" s="261" t="s">
        <v>969</v>
      </c>
      <c r="B2818" s="171" t="s">
        <v>2108</v>
      </c>
      <c r="C2818" s="171" t="s">
        <v>4048</v>
      </c>
      <c r="D2818" s="171" t="s">
        <v>970</v>
      </c>
      <c r="E2818" s="171" t="s">
        <v>2483</v>
      </c>
      <c r="F2818" s="287">
        <v>19.18</v>
      </c>
      <c r="G2818" s="331">
        <f>ROUND(SUMIF(Anlagenbewegungsdaten!B:B,A2818,Anlagenbewegungsdaten!C:C),3)</f>
        <v>0</v>
      </c>
      <c r="H2818" s="332">
        <f>IF(ISBLANK(F2818),ROUND(SUMIF(Anlagenbewegungsdaten!B:B,A2818,Anlagenbewegungsdaten!D:D),2),ROUND(G2818*F2818%,2))</f>
        <v>0</v>
      </c>
      <c r="I2818" s="332">
        <f>ROUND((H2818-SUMIF(Anlagenbewegungsdaten!$B:$B,A2818,Anlagenbewegungsdaten!D:D)),3)</f>
        <v>0</v>
      </c>
      <c r="J2818" s="333" t="s">
        <v>5179</v>
      </c>
      <c r="K2818" s="333" t="s">
        <v>5193</v>
      </c>
      <c r="L2818" s="510">
        <v>15.34</v>
      </c>
      <c r="M2818" s="330">
        <f>ROUND(SUMIF(Anlagenbewegungsdaten_AV!B:B,A2818,Anlagenbewegungsdaten_AV!C:C),3)</f>
        <v>0</v>
      </c>
      <c r="N2818" s="328">
        <f>IF(ISBLANK(L2818),ROUND(SUMIF(Anlagenbewegungsdaten_AV!B:B,A2818,Anlagenbewegungsdaten_AV!D:D),2),ROUND(M2818*L2818%,2))</f>
        <v>0</v>
      </c>
      <c r="O2818" s="328">
        <f>ROUND(N2818-SUMIF(Anlagenbewegungsdaten_AV!B:B,A2818,Anlagenbewegungsdaten_AV!D:D),3)</f>
        <v>0</v>
      </c>
    </row>
    <row r="2819" spans="1:15" ht="15" customHeight="1" x14ac:dyDescent="0.25">
      <c r="A2819" s="261" t="s">
        <v>971</v>
      </c>
      <c r="B2819" s="171" t="s">
        <v>2108</v>
      </c>
      <c r="C2819" s="171" t="s">
        <v>4048</v>
      </c>
      <c r="D2819" s="171" t="s">
        <v>972</v>
      </c>
      <c r="E2819" s="171" t="s">
        <v>2486</v>
      </c>
      <c r="F2819" s="287">
        <v>22.18</v>
      </c>
      <c r="G2819" s="331">
        <f>ROUND(SUMIF(Anlagenbewegungsdaten!B:B,A2819,Anlagenbewegungsdaten!C:C),3)</f>
        <v>0</v>
      </c>
      <c r="H2819" s="332">
        <f>IF(ISBLANK(F2819),ROUND(SUMIF(Anlagenbewegungsdaten!B:B,A2819,Anlagenbewegungsdaten!D:D),2),ROUND(G2819*F2819%,2))</f>
        <v>0</v>
      </c>
      <c r="I2819" s="332">
        <f>ROUND((H2819-SUMIF(Anlagenbewegungsdaten!$B:$B,A2819,Anlagenbewegungsdaten!D:D)),3)</f>
        <v>0</v>
      </c>
      <c r="J2819" s="333" t="s">
        <v>5179</v>
      </c>
      <c r="K2819" s="333" t="s">
        <v>5193</v>
      </c>
      <c r="L2819" s="510">
        <v>17.739999999999998</v>
      </c>
      <c r="M2819" s="330">
        <f>ROUND(SUMIF(Anlagenbewegungsdaten_AV!B:B,A2819,Anlagenbewegungsdaten_AV!C:C),3)</f>
        <v>0</v>
      </c>
      <c r="N2819" s="328">
        <f>IF(ISBLANK(L2819),ROUND(SUMIF(Anlagenbewegungsdaten_AV!B:B,A2819,Anlagenbewegungsdaten_AV!D:D),2),ROUND(M2819*L2819%,2))</f>
        <v>0</v>
      </c>
      <c r="O2819" s="328">
        <f>ROUND(N2819-SUMIF(Anlagenbewegungsdaten_AV!B:B,A2819,Anlagenbewegungsdaten_AV!D:D),3)</f>
        <v>0</v>
      </c>
    </row>
    <row r="2820" spans="1:15" ht="15" customHeight="1" x14ac:dyDescent="0.25">
      <c r="A2820" s="261" t="s">
        <v>973</v>
      </c>
      <c r="B2820" s="171" t="s">
        <v>2108</v>
      </c>
      <c r="C2820" s="171" t="s">
        <v>4048</v>
      </c>
      <c r="D2820" s="171" t="s">
        <v>974</v>
      </c>
      <c r="E2820" s="171" t="s">
        <v>2483</v>
      </c>
      <c r="F2820" s="287">
        <v>20.18</v>
      </c>
      <c r="G2820" s="331">
        <f>ROUND(SUMIF(Anlagenbewegungsdaten!B:B,A2820,Anlagenbewegungsdaten!C:C),3)</f>
        <v>0</v>
      </c>
      <c r="H2820" s="332">
        <f>IF(ISBLANK(F2820),ROUND(SUMIF(Anlagenbewegungsdaten!B:B,A2820,Anlagenbewegungsdaten!D:D),2),ROUND(G2820*F2820%,2))</f>
        <v>0</v>
      </c>
      <c r="I2820" s="332">
        <f>ROUND((H2820-SUMIF(Anlagenbewegungsdaten!$B:$B,A2820,Anlagenbewegungsdaten!D:D)),3)</f>
        <v>0</v>
      </c>
      <c r="J2820" s="333" t="s">
        <v>5179</v>
      </c>
      <c r="K2820" s="333" t="s">
        <v>5193</v>
      </c>
      <c r="L2820" s="510">
        <v>16.14</v>
      </c>
      <c r="M2820" s="330">
        <f>ROUND(SUMIF(Anlagenbewegungsdaten_AV!B:B,A2820,Anlagenbewegungsdaten_AV!C:C),3)</f>
        <v>0</v>
      </c>
      <c r="N2820" s="328">
        <f>IF(ISBLANK(L2820),ROUND(SUMIF(Anlagenbewegungsdaten_AV!B:B,A2820,Anlagenbewegungsdaten_AV!D:D),2),ROUND(M2820*L2820%,2))</f>
        <v>0</v>
      </c>
      <c r="O2820" s="328">
        <f>ROUND(N2820-SUMIF(Anlagenbewegungsdaten_AV!B:B,A2820,Anlagenbewegungsdaten_AV!D:D),3)</f>
        <v>0</v>
      </c>
    </row>
    <row r="2821" spans="1:15" ht="15" customHeight="1" x14ac:dyDescent="0.25">
      <c r="A2821" s="261" t="s">
        <v>975</v>
      </c>
      <c r="B2821" s="171" t="s">
        <v>2108</v>
      </c>
      <c r="C2821" s="171" t="s">
        <v>4048</v>
      </c>
      <c r="D2821" s="171" t="s">
        <v>976</v>
      </c>
      <c r="E2821" s="171" t="s">
        <v>2486</v>
      </c>
      <c r="F2821" s="287">
        <v>23.18</v>
      </c>
      <c r="G2821" s="331">
        <f>ROUND(SUMIF(Anlagenbewegungsdaten!B:B,A2821,Anlagenbewegungsdaten!C:C),3)</f>
        <v>0</v>
      </c>
      <c r="H2821" s="332">
        <f>IF(ISBLANK(F2821),ROUND(SUMIF(Anlagenbewegungsdaten!B:B,A2821,Anlagenbewegungsdaten!D:D),2),ROUND(G2821*F2821%,2))</f>
        <v>0</v>
      </c>
      <c r="I2821" s="332">
        <f>ROUND((H2821-SUMIF(Anlagenbewegungsdaten!$B:$B,A2821,Anlagenbewegungsdaten!D:D)),3)</f>
        <v>0</v>
      </c>
      <c r="J2821" s="333" t="s">
        <v>5179</v>
      </c>
      <c r="K2821" s="333" t="s">
        <v>5193</v>
      </c>
      <c r="L2821" s="510">
        <v>18.54</v>
      </c>
      <c r="M2821" s="330">
        <f>ROUND(SUMIF(Anlagenbewegungsdaten_AV!B:B,A2821,Anlagenbewegungsdaten_AV!C:C),3)</f>
        <v>0</v>
      </c>
      <c r="N2821" s="328">
        <f>IF(ISBLANK(L2821),ROUND(SUMIF(Anlagenbewegungsdaten_AV!B:B,A2821,Anlagenbewegungsdaten_AV!D:D),2),ROUND(M2821*L2821%,2))</f>
        <v>0</v>
      </c>
      <c r="O2821" s="328">
        <f>ROUND(N2821-SUMIF(Anlagenbewegungsdaten_AV!B:B,A2821,Anlagenbewegungsdaten_AV!D:D),3)</f>
        <v>0</v>
      </c>
    </row>
    <row r="2822" spans="1:15" ht="15" customHeight="1" x14ac:dyDescent="0.25">
      <c r="A2822" s="261" t="s">
        <v>977</v>
      </c>
      <c r="B2822" s="171" t="s">
        <v>2108</v>
      </c>
      <c r="C2822" s="171" t="s">
        <v>4048</v>
      </c>
      <c r="D2822" s="171" t="s">
        <v>1296</v>
      </c>
      <c r="E2822" s="171" t="s">
        <v>2483</v>
      </c>
      <c r="F2822" s="287">
        <v>11.18</v>
      </c>
      <c r="G2822" s="331">
        <f>ROUND(SUMIF(Anlagenbewegungsdaten!B:B,A2822,Anlagenbewegungsdaten!C:C),3)</f>
        <v>0</v>
      </c>
      <c r="H2822" s="332">
        <f>IF(ISBLANK(F2822),ROUND(SUMIF(Anlagenbewegungsdaten!B:B,A2822,Anlagenbewegungsdaten!D:D),2),ROUND(G2822*F2822%,2))</f>
        <v>0</v>
      </c>
      <c r="I2822" s="332">
        <f>ROUND((H2822-SUMIF(Anlagenbewegungsdaten!$B:$B,A2822,Anlagenbewegungsdaten!D:D)),3)</f>
        <v>0</v>
      </c>
      <c r="J2822" s="333" t="s">
        <v>5179</v>
      </c>
      <c r="K2822" s="333" t="s">
        <v>5193</v>
      </c>
      <c r="L2822" s="510">
        <v>8.94</v>
      </c>
      <c r="M2822" s="330">
        <f>ROUND(SUMIF(Anlagenbewegungsdaten_AV!B:B,A2822,Anlagenbewegungsdaten_AV!C:C),3)</f>
        <v>0</v>
      </c>
      <c r="N2822" s="328">
        <f>IF(ISBLANK(L2822),ROUND(SUMIF(Anlagenbewegungsdaten_AV!B:B,A2822,Anlagenbewegungsdaten_AV!D:D),2),ROUND(M2822*L2822%,2))</f>
        <v>0</v>
      </c>
      <c r="O2822" s="328">
        <f>ROUND(N2822-SUMIF(Anlagenbewegungsdaten_AV!B:B,A2822,Anlagenbewegungsdaten_AV!D:D),3)</f>
        <v>0</v>
      </c>
    </row>
    <row r="2823" spans="1:15" ht="15" customHeight="1" x14ac:dyDescent="0.25">
      <c r="A2823" s="261" t="s">
        <v>1297</v>
      </c>
      <c r="B2823" s="171" t="s">
        <v>2108</v>
      </c>
      <c r="C2823" s="171" t="s">
        <v>4048</v>
      </c>
      <c r="D2823" s="171" t="s">
        <v>1298</v>
      </c>
      <c r="E2823" s="171" t="s">
        <v>2486</v>
      </c>
      <c r="F2823" s="287">
        <v>14.18</v>
      </c>
      <c r="G2823" s="331">
        <f>ROUND(SUMIF(Anlagenbewegungsdaten!B:B,A2823,Anlagenbewegungsdaten!C:C),3)</f>
        <v>0</v>
      </c>
      <c r="H2823" s="332">
        <f>IF(ISBLANK(F2823),ROUND(SUMIF(Anlagenbewegungsdaten!B:B,A2823,Anlagenbewegungsdaten!D:D),2),ROUND(G2823*F2823%,2))</f>
        <v>0</v>
      </c>
      <c r="I2823" s="332">
        <f>ROUND((H2823-SUMIF(Anlagenbewegungsdaten!$B:$B,A2823,Anlagenbewegungsdaten!D:D)),3)</f>
        <v>0</v>
      </c>
      <c r="J2823" s="333" t="s">
        <v>5179</v>
      </c>
      <c r="K2823" s="333" t="s">
        <v>5193</v>
      </c>
      <c r="L2823" s="510">
        <v>11.34</v>
      </c>
      <c r="M2823" s="330">
        <f>ROUND(SUMIF(Anlagenbewegungsdaten_AV!B:B,A2823,Anlagenbewegungsdaten_AV!C:C),3)</f>
        <v>0</v>
      </c>
      <c r="N2823" s="328">
        <f>IF(ISBLANK(L2823),ROUND(SUMIF(Anlagenbewegungsdaten_AV!B:B,A2823,Anlagenbewegungsdaten_AV!D:D),2),ROUND(M2823*L2823%,2))</f>
        <v>0</v>
      </c>
      <c r="O2823" s="328">
        <f>ROUND(N2823-SUMIF(Anlagenbewegungsdaten_AV!B:B,A2823,Anlagenbewegungsdaten_AV!D:D),3)</f>
        <v>0</v>
      </c>
    </row>
    <row r="2824" spans="1:15" ht="15" customHeight="1" x14ac:dyDescent="0.25">
      <c r="A2824" s="261" t="s">
        <v>1299</v>
      </c>
      <c r="B2824" s="171" t="s">
        <v>2108</v>
      </c>
      <c r="C2824" s="171" t="s">
        <v>4048</v>
      </c>
      <c r="D2824" s="171" t="s">
        <v>1296</v>
      </c>
      <c r="E2824" s="171" t="s">
        <v>2483</v>
      </c>
      <c r="F2824" s="287">
        <v>12.18</v>
      </c>
      <c r="G2824" s="331">
        <f>ROUND(SUMIF(Anlagenbewegungsdaten!B:B,A2824,Anlagenbewegungsdaten!C:C),3)</f>
        <v>0</v>
      </c>
      <c r="H2824" s="332">
        <f>IF(ISBLANK(F2824),ROUND(SUMIF(Anlagenbewegungsdaten!B:B,A2824,Anlagenbewegungsdaten!D:D),2),ROUND(G2824*F2824%,2))</f>
        <v>0</v>
      </c>
      <c r="I2824" s="332">
        <f>ROUND((H2824-SUMIF(Anlagenbewegungsdaten!$B:$B,A2824,Anlagenbewegungsdaten!D:D)),3)</f>
        <v>0</v>
      </c>
      <c r="J2824" s="333" t="s">
        <v>5179</v>
      </c>
      <c r="K2824" s="333" t="s">
        <v>5193</v>
      </c>
      <c r="L2824" s="510">
        <v>9.74</v>
      </c>
      <c r="M2824" s="330">
        <f>ROUND(SUMIF(Anlagenbewegungsdaten_AV!B:B,A2824,Anlagenbewegungsdaten_AV!C:C),3)</f>
        <v>0</v>
      </c>
      <c r="N2824" s="328">
        <f>IF(ISBLANK(L2824),ROUND(SUMIF(Anlagenbewegungsdaten_AV!B:B,A2824,Anlagenbewegungsdaten_AV!D:D),2),ROUND(M2824*L2824%,2))</f>
        <v>0</v>
      </c>
      <c r="O2824" s="328">
        <f>ROUND(N2824-SUMIF(Anlagenbewegungsdaten_AV!B:B,A2824,Anlagenbewegungsdaten_AV!D:D),3)</f>
        <v>0</v>
      </c>
    </row>
    <row r="2825" spans="1:15" ht="15" customHeight="1" x14ac:dyDescent="0.25">
      <c r="A2825" s="261" t="s">
        <v>1300</v>
      </c>
      <c r="B2825" s="171" t="s">
        <v>2108</v>
      </c>
      <c r="C2825" s="171" t="s">
        <v>4048</v>
      </c>
      <c r="D2825" s="171" t="s">
        <v>1298</v>
      </c>
      <c r="E2825" s="171" t="s">
        <v>2486</v>
      </c>
      <c r="F2825" s="287">
        <v>15.18</v>
      </c>
      <c r="G2825" s="331">
        <f>ROUND(SUMIF(Anlagenbewegungsdaten!B:B,A2825,Anlagenbewegungsdaten!C:C),3)</f>
        <v>0</v>
      </c>
      <c r="H2825" s="332">
        <f>IF(ISBLANK(F2825),ROUND(SUMIF(Anlagenbewegungsdaten!B:B,A2825,Anlagenbewegungsdaten!D:D),2),ROUND(G2825*F2825%,2))</f>
        <v>0</v>
      </c>
      <c r="I2825" s="332">
        <f>ROUND((H2825-SUMIF(Anlagenbewegungsdaten!$B:$B,A2825,Anlagenbewegungsdaten!D:D)),3)</f>
        <v>0</v>
      </c>
      <c r="J2825" s="333" t="s">
        <v>5179</v>
      </c>
      <c r="K2825" s="333" t="s">
        <v>5193</v>
      </c>
      <c r="L2825" s="510">
        <v>12.14</v>
      </c>
      <c r="M2825" s="330">
        <f>ROUND(SUMIF(Anlagenbewegungsdaten_AV!B:B,A2825,Anlagenbewegungsdaten_AV!C:C),3)</f>
        <v>0</v>
      </c>
      <c r="N2825" s="328">
        <f>IF(ISBLANK(L2825),ROUND(SUMIF(Anlagenbewegungsdaten_AV!B:B,A2825,Anlagenbewegungsdaten_AV!D:D),2),ROUND(M2825*L2825%,2))</f>
        <v>0</v>
      </c>
      <c r="O2825" s="328">
        <f>ROUND(N2825-SUMIF(Anlagenbewegungsdaten_AV!B:B,A2825,Anlagenbewegungsdaten_AV!D:D),3)</f>
        <v>0</v>
      </c>
    </row>
    <row r="2826" spans="1:15" ht="15" customHeight="1" x14ac:dyDescent="0.25">
      <c r="A2826" s="261" t="s">
        <v>1301</v>
      </c>
      <c r="B2826" s="171" t="s">
        <v>2108</v>
      </c>
      <c r="C2826" s="171" t="s">
        <v>4048</v>
      </c>
      <c r="D2826" s="171" t="s">
        <v>1302</v>
      </c>
      <c r="E2826" s="171" t="s">
        <v>2483</v>
      </c>
      <c r="F2826" s="287">
        <v>17.18</v>
      </c>
      <c r="G2826" s="331">
        <f>ROUND(SUMIF(Anlagenbewegungsdaten!B:B,A2826,Anlagenbewegungsdaten!C:C),3)</f>
        <v>0</v>
      </c>
      <c r="H2826" s="332">
        <f>IF(ISBLANK(F2826),ROUND(SUMIF(Anlagenbewegungsdaten!B:B,A2826,Anlagenbewegungsdaten!D:D),2),ROUND(G2826*F2826%,2))</f>
        <v>0</v>
      </c>
      <c r="I2826" s="332">
        <f>ROUND((H2826-SUMIF(Anlagenbewegungsdaten!$B:$B,A2826,Anlagenbewegungsdaten!D:D)),3)</f>
        <v>0</v>
      </c>
      <c r="J2826" s="333" t="s">
        <v>5179</v>
      </c>
      <c r="K2826" s="333" t="s">
        <v>5193</v>
      </c>
      <c r="L2826" s="510">
        <v>13.74</v>
      </c>
      <c r="M2826" s="330">
        <f>ROUND(SUMIF(Anlagenbewegungsdaten_AV!B:B,A2826,Anlagenbewegungsdaten_AV!C:C),3)</f>
        <v>0</v>
      </c>
      <c r="N2826" s="328">
        <f>IF(ISBLANK(L2826),ROUND(SUMIF(Anlagenbewegungsdaten_AV!B:B,A2826,Anlagenbewegungsdaten_AV!D:D),2),ROUND(M2826*L2826%,2))</f>
        <v>0</v>
      </c>
      <c r="O2826" s="328">
        <f>ROUND(N2826-SUMIF(Anlagenbewegungsdaten_AV!B:B,A2826,Anlagenbewegungsdaten_AV!D:D),3)</f>
        <v>0</v>
      </c>
    </row>
    <row r="2827" spans="1:15" ht="15" customHeight="1" x14ac:dyDescent="0.25">
      <c r="A2827" s="261" t="s">
        <v>1303</v>
      </c>
      <c r="B2827" s="171" t="s">
        <v>2108</v>
      </c>
      <c r="C2827" s="171" t="s">
        <v>4048</v>
      </c>
      <c r="D2827" s="171" t="s">
        <v>1304</v>
      </c>
      <c r="E2827" s="171" t="s">
        <v>2486</v>
      </c>
      <c r="F2827" s="287">
        <v>20.18</v>
      </c>
      <c r="G2827" s="331">
        <f>ROUND(SUMIF(Anlagenbewegungsdaten!B:B,A2827,Anlagenbewegungsdaten!C:C),3)</f>
        <v>0</v>
      </c>
      <c r="H2827" s="332">
        <f>IF(ISBLANK(F2827),ROUND(SUMIF(Anlagenbewegungsdaten!B:B,A2827,Anlagenbewegungsdaten!D:D),2),ROUND(G2827*F2827%,2))</f>
        <v>0</v>
      </c>
      <c r="I2827" s="332">
        <f>ROUND((H2827-SUMIF(Anlagenbewegungsdaten!$B:$B,A2827,Anlagenbewegungsdaten!D:D)),3)</f>
        <v>0</v>
      </c>
      <c r="J2827" s="333" t="s">
        <v>5179</v>
      </c>
      <c r="K2827" s="333" t="s">
        <v>5193</v>
      </c>
      <c r="L2827" s="510">
        <v>16.14</v>
      </c>
      <c r="M2827" s="330">
        <f>ROUND(SUMIF(Anlagenbewegungsdaten_AV!B:B,A2827,Anlagenbewegungsdaten_AV!C:C),3)</f>
        <v>0</v>
      </c>
      <c r="N2827" s="328">
        <f>IF(ISBLANK(L2827),ROUND(SUMIF(Anlagenbewegungsdaten_AV!B:B,A2827,Anlagenbewegungsdaten_AV!D:D),2),ROUND(M2827*L2827%,2))</f>
        <v>0</v>
      </c>
      <c r="O2827" s="328">
        <f>ROUND(N2827-SUMIF(Anlagenbewegungsdaten_AV!B:B,A2827,Anlagenbewegungsdaten_AV!D:D),3)</f>
        <v>0</v>
      </c>
    </row>
    <row r="2828" spans="1:15" ht="15" customHeight="1" x14ac:dyDescent="0.25">
      <c r="A2828" s="261" t="s">
        <v>1305</v>
      </c>
      <c r="B2828" s="171" t="s">
        <v>2108</v>
      </c>
      <c r="C2828" s="171" t="s">
        <v>4048</v>
      </c>
      <c r="D2828" s="172" t="s">
        <v>1306</v>
      </c>
      <c r="E2828" s="171" t="s">
        <v>2483</v>
      </c>
      <c r="F2828" s="287">
        <v>18.18</v>
      </c>
      <c r="G2828" s="331">
        <f>ROUND(SUMIF(Anlagenbewegungsdaten!B:B,A2828,Anlagenbewegungsdaten!C:C),3)</f>
        <v>0</v>
      </c>
      <c r="H2828" s="332">
        <f>IF(ISBLANK(F2828),ROUND(SUMIF(Anlagenbewegungsdaten!B:B,A2828,Anlagenbewegungsdaten!D:D),2),ROUND(G2828*F2828%,2))</f>
        <v>0</v>
      </c>
      <c r="I2828" s="332">
        <f>ROUND((H2828-SUMIF(Anlagenbewegungsdaten!$B:$B,A2828,Anlagenbewegungsdaten!D:D)),3)</f>
        <v>0</v>
      </c>
      <c r="J2828" s="333" t="s">
        <v>5179</v>
      </c>
      <c r="K2828" s="333" t="s">
        <v>5193</v>
      </c>
      <c r="L2828" s="510">
        <v>14.54</v>
      </c>
      <c r="M2828" s="330">
        <f>ROUND(SUMIF(Anlagenbewegungsdaten_AV!B:B,A2828,Anlagenbewegungsdaten_AV!C:C),3)</f>
        <v>0</v>
      </c>
      <c r="N2828" s="328">
        <f>IF(ISBLANK(L2828),ROUND(SUMIF(Anlagenbewegungsdaten_AV!B:B,A2828,Anlagenbewegungsdaten_AV!D:D),2),ROUND(M2828*L2828%,2))</f>
        <v>0</v>
      </c>
      <c r="O2828" s="328">
        <f>ROUND(N2828-SUMIF(Anlagenbewegungsdaten_AV!B:B,A2828,Anlagenbewegungsdaten_AV!D:D),3)</f>
        <v>0</v>
      </c>
    </row>
    <row r="2829" spans="1:15" ht="15" customHeight="1" x14ac:dyDescent="0.25">
      <c r="A2829" s="261" t="s">
        <v>1307</v>
      </c>
      <c r="B2829" s="171" t="s">
        <v>2108</v>
      </c>
      <c r="C2829" s="171" t="s">
        <v>4048</v>
      </c>
      <c r="D2829" s="172" t="s">
        <v>1308</v>
      </c>
      <c r="E2829" s="171" t="s">
        <v>2486</v>
      </c>
      <c r="F2829" s="287">
        <v>21.18</v>
      </c>
      <c r="G2829" s="331">
        <f>ROUND(SUMIF(Anlagenbewegungsdaten!B:B,A2829,Anlagenbewegungsdaten!C:C),3)</f>
        <v>0</v>
      </c>
      <c r="H2829" s="332">
        <f>IF(ISBLANK(F2829),ROUND(SUMIF(Anlagenbewegungsdaten!B:B,A2829,Anlagenbewegungsdaten!D:D),2),ROUND(G2829*F2829%,2))</f>
        <v>0</v>
      </c>
      <c r="I2829" s="332">
        <f>ROUND((H2829-SUMIF(Anlagenbewegungsdaten!$B:$B,A2829,Anlagenbewegungsdaten!D:D)),3)</f>
        <v>0</v>
      </c>
      <c r="J2829" s="333" t="s">
        <v>5179</v>
      </c>
      <c r="K2829" s="333" t="s">
        <v>5193</v>
      </c>
      <c r="L2829" s="510">
        <v>16.940000000000001</v>
      </c>
      <c r="M2829" s="330">
        <f>ROUND(SUMIF(Anlagenbewegungsdaten_AV!B:B,A2829,Anlagenbewegungsdaten_AV!C:C),3)</f>
        <v>0</v>
      </c>
      <c r="N2829" s="328">
        <f>IF(ISBLANK(L2829),ROUND(SUMIF(Anlagenbewegungsdaten_AV!B:B,A2829,Anlagenbewegungsdaten_AV!D:D),2),ROUND(M2829*L2829%,2))</f>
        <v>0</v>
      </c>
      <c r="O2829" s="328">
        <f>ROUND(N2829-SUMIF(Anlagenbewegungsdaten_AV!B:B,A2829,Anlagenbewegungsdaten_AV!D:D),3)</f>
        <v>0</v>
      </c>
    </row>
    <row r="2830" spans="1:15" ht="15" customHeight="1" x14ac:dyDescent="0.25">
      <c r="A2830" s="261" t="s">
        <v>1309</v>
      </c>
      <c r="B2830" s="171" t="s">
        <v>2108</v>
      </c>
      <c r="C2830" s="171" t="s">
        <v>4048</v>
      </c>
      <c r="D2830" s="171" t="s">
        <v>1310</v>
      </c>
      <c r="E2830" s="171" t="s">
        <v>2483</v>
      </c>
      <c r="F2830" s="287">
        <v>18.18</v>
      </c>
      <c r="G2830" s="331">
        <f>ROUND(SUMIF(Anlagenbewegungsdaten!B:B,A2830,Anlagenbewegungsdaten!C:C),3)</f>
        <v>0</v>
      </c>
      <c r="H2830" s="332">
        <f>IF(ISBLANK(F2830),ROUND(SUMIF(Anlagenbewegungsdaten!B:B,A2830,Anlagenbewegungsdaten!D:D),2),ROUND(G2830*F2830%,2))</f>
        <v>0</v>
      </c>
      <c r="I2830" s="332">
        <f>ROUND((H2830-SUMIF(Anlagenbewegungsdaten!$B:$B,A2830,Anlagenbewegungsdaten!D:D)),3)</f>
        <v>0</v>
      </c>
      <c r="J2830" s="333" t="s">
        <v>5179</v>
      </c>
      <c r="K2830" s="333" t="s">
        <v>5193</v>
      </c>
      <c r="L2830" s="510">
        <v>14.54</v>
      </c>
      <c r="M2830" s="330">
        <f>ROUND(SUMIF(Anlagenbewegungsdaten_AV!B:B,A2830,Anlagenbewegungsdaten_AV!C:C),3)</f>
        <v>0</v>
      </c>
      <c r="N2830" s="328">
        <f>IF(ISBLANK(L2830),ROUND(SUMIF(Anlagenbewegungsdaten_AV!B:B,A2830,Anlagenbewegungsdaten_AV!D:D),2),ROUND(M2830*L2830%,2))</f>
        <v>0</v>
      </c>
      <c r="O2830" s="328">
        <f>ROUND(N2830-SUMIF(Anlagenbewegungsdaten_AV!B:B,A2830,Anlagenbewegungsdaten_AV!D:D),3)</f>
        <v>0</v>
      </c>
    </row>
    <row r="2831" spans="1:15" ht="15" customHeight="1" x14ac:dyDescent="0.25">
      <c r="A2831" s="261" t="s">
        <v>1311</v>
      </c>
      <c r="B2831" s="171" t="s">
        <v>2108</v>
      </c>
      <c r="C2831" s="171" t="s">
        <v>4048</v>
      </c>
      <c r="D2831" s="171" t="s">
        <v>1312</v>
      </c>
      <c r="E2831" s="171" t="s">
        <v>2486</v>
      </c>
      <c r="F2831" s="287">
        <v>21.18</v>
      </c>
      <c r="G2831" s="331">
        <f>ROUND(SUMIF(Anlagenbewegungsdaten!B:B,A2831,Anlagenbewegungsdaten!C:C),3)</f>
        <v>0</v>
      </c>
      <c r="H2831" s="332">
        <f>IF(ISBLANK(F2831),ROUND(SUMIF(Anlagenbewegungsdaten!B:B,A2831,Anlagenbewegungsdaten!D:D),2),ROUND(G2831*F2831%,2))</f>
        <v>0</v>
      </c>
      <c r="I2831" s="332">
        <f>ROUND((H2831-SUMIF(Anlagenbewegungsdaten!$B:$B,A2831,Anlagenbewegungsdaten!D:D)),3)</f>
        <v>0</v>
      </c>
      <c r="J2831" s="333" t="s">
        <v>5179</v>
      </c>
      <c r="K2831" s="333" t="s">
        <v>5193</v>
      </c>
      <c r="L2831" s="510">
        <v>16.940000000000001</v>
      </c>
      <c r="M2831" s="330">
        <f>ROUND(SUMIF(Anlagenbewegungsdaten_AV!B:B,A2831,Anlagenbewegungsdaten_AV!C:C),3)</f>
        <v>0</v>
      </c>
      <c r="N2831" s="328">
        <f>IF(ISBLANK(L2831),ROUND(SUMIF(Anlagenbewegungsdaten_AV!B:B,A2831,Anlagenbewegungsdaten_AV!D:D),2),ROUND(M2831*L2831%,2))</f>
        <v>0</v>
      </c>
      <c r="O2831" s="328">
        <f>ROUND(N2831-SUMIF(Anlagenbewegungsdaten_AV!B:B,A2831,Anlagenbewegungsdaten_AV!D:D),3)</f>
        <v>0</v>
      </c>
    </row>
    <row r="2832" spans="1:15" ht="15" customHeight="1" x14ac:dyDescent="0.25">
      <c r="A2832" s="261" t="s">
        <v>1313</v>
      </c>
      <c r="B2832" s="171" t="s">
        <v>2108</v>
      </c>
      <c r="C2832" s="171" t="s">
        <v>4048</v>
      </c>
      <c r="D2832" s="171" t="s">
        <v>1314</v>
      </c>
      <c r="E2832" s="171" t="s">
        <v>2483</v>
      </c>
      <c r="F2832" s="287">
        <v>19.18</v>
      </c>
      <c r="G2832" s="331">
        <f>ROUND(SUMIF(Anlagenbewegungsdaten!B:B,A2832,Anlagenbewegungsdaten!C:C),3)</f>
        <v>0</v>
      </c>
      <c r="H2832" s="332">
        <f>IF(ISBLANK(F2832),ROUND(SUMIF(Anlagenbewegungsdaten!B:B,A2832,Anlagenbewegungsdaten!D:D),2),ROUND(G2832*F2832%,2))</f>
        <v>0</v>
      </c>
      <c r="I2832" s="332">
        <f>ROUND((H2832-SUMIF(Anlagenbewegungsdaten!$B:$B,A2832,Anlagenbewegungsdaten!D:D)),3)</f>
        <v>0</v>
      </c>
      <c r="J2832" s="333" t="s">
        <v>5179</v>
      </c>
      <c r="K2832" s="333" t="s">
        <v>5193</v>
      </c>
      <c r="L2832" s="510">
        <v>15.34</v>
      </c>
      <c r="M2832" s="330">
        <f>ROUND(SUMIF(Anlagenbewegungsdaten_AV!B:B,A2832,Anlagenbewegungsdaten_AV!C:C),3)</f>
        <v>0</v>
      </c>
      <c r="N2832" s="328">
        <f>IF(ISBLANK(L2832),ROUND(SUMIF(Anlagenbewegungsdaten_AV!B:B,A2832,Anlagenbewegungsdaten_AV!D:D),2),ROUND(M2832*L2832%,2))</f>
        <v>0</v>
      </c>
      <c r="O2832" s="328">
        <f>ROUND(N2832-SUMIF(Anlagenbewegungsdaten_AV!B:B,A2832,Anlagenbewegungsdaten_AV!D:D),3)</f>
        <v>0</v>
      </c>
    </row>
    <row r="2833" spans="1:15" ht="15" customHeight="1" x14ac:dyDescent="0.25">
      <c r="A2833" s="261" t="s">
        <v>1315</v>
      </c>
      <c r="B2833" s="171" t="s">
        <v>2108</v>
      </c>
      <c r="C2833" s="171" t="s">
        <v>4048</v>
      </c>
      <c r="D2833" s="171" t="s">
        <v>1316</v>
      </c>
      <c r="E2833" s="171" t="s">
        <v>2486</v>
      </c>
      <c r="F2833" s="287">
        <v>22.18</v>
      </c>
      <c r="G2833" s="331">
        <f>ROUND(SUMIF(Anlagenbewegungsdaten!B:B,A2833,Anlagenbewegungsdaten!C:C),3)</f>
        <v>0</v>
      </c>
      <c r="H2833" s="332">
        <f>IF(ISBLANK(F2833),ROUND(SUMIF(Anlagenbewegungsdaten!B:B,A2833,Anlagenbewegungsdaten!D:D),2),ROUND(G2833*F2833%,2))</f>
        <v>0</v>
      </c>
      <c r="I2833" s="332">
        <f>ROUND((H2833-SUMIF(Anlagenbewegungsdaten!$B:$B,A2833,Anlagenbewegungsdaten!D:D)),3)</f>
        <v>0</v>
      </c>
      <c r="J2833" s="333" t="s">
        <v>5179</v>
      </c>
      <c r="K2833" s="333" t="s">
        <v>5193</v>
      </c>
      <c r="L2833" s="510">
        <v>17.739999999999998</v>
      </c>
      <c r="M2833" s="330">
        <f>ROUND(SUMIF(Anlagenbewegungsdaten_AV!B:B,A2833,Anlagenbewegungsdaten_AV!C:C),3)</f>
        <v>0</v>
      </c>
      <c r="N2833" s="328">
        <f>IF(ISBLANK(L2833),ROUND(SUMIF(Anlagenbewegungsdaten_AV!B:B,A2833,Anlagenbewegungsdaten_AV!D:D),2),ROUND(M2833*L2833%,2))</f>
        <v>0</v>
      </c>
      <c r="O2833" s="328">
        <f>ROUND(N2833-SUMIF(Anlagenbewegungsdaten_AV!B:B,A2833,Anlagenbewegungsdaten_AV!D:D),3)</f>
        <v>0</v>
      </c>
    </row>
    <row r="2834" spans="1:15" ht="15" customHeight="1" x14ac:dyDescent="0.25">
      <c r="A2834" s="261" t="s">
        <v>1317</v>
      </c>
      <c r="B2834" s="171" t="s">
        <v>2108</v>
      </c>
      <c r="C2834" s="171" t="s">
        <v>4048</v>
      </c>
      <c r="D2834" s="171" t="s">
        <v>1318</v>
      </c>
      <c r="E2834" s="171" t="s">
        <v>2483</v>
      </c>
      <c r="F2834" s="287">
        <v>20.18</v>
      </c>
      <c r="G2834" s="331">
        <f>ROUND(SUMIF(Anlagenbewegungsdaten!B:B,A2834,Anlagenbewegungsdaten!C:C),3)</f>
        <v>0</v>
      </c>
      <c r="H2834" s="332">
        <f>IF(ISBLANK(F2834),ROUND(SUMIF(Anlagenbewegungsdaten!B:B,A2834,Anlagenbewegungsdaten!D:D),2),ROUND(G2834*F2834%,2))</f>
        <v>0</v>
      </c>
      <c r="I2834" s="332">
        <f>ROUND((H2834-SUMIF(Anlagenbewegungsdaten!$B:$B,A2834,Anlagenbewegungsdaten!D:D)),3)</f>
        <v>0</v>
      </c>
      <c r="J2834" s="333" t="s">
        <v>5179</v>
      </c>
      <c r="K2834" s="333" t="s">
        <v>5193</v>
      </c>
      <c r="L2834" s="510">
        <v>16.14</v>
      </c>
      <c r="M2834" s="330">
        <f>ROUND(SUMIF(Anlagenbewegungsdaten_AV!B:B,A2834,Anlagenbewegungsdaten_AV!C:C),3)</f>
        <v>0</v>
      </c>
      <c r="N2834" s="328">
        <f>IF(ISBLANK(L2834),ROUND(SUMIF(Anlagenbewegungsdaten_AV!B:B,A2834,Anlagenbewegungsdaten_AV!D:D),2),ROUND(M2834*L2834%,2))</f>
        <v>0</v>
      </c>
      <c r="O2834" s="328">
        <f>ROUND(N2834-SUMIF(Anlagenbewegungsdaten_AV!B:B,A2834,Anlagenbewegungsdaten_AV!D:D),3)</f>
        <v>0</v>
      </c>
    </row>
    <row r="2835" spans="1:15" ht="15" customHeight="1" x14ac:dyDescent="0.25">
      <c r="A2835" s="261" t="s">
        <v>1319</v>
      </c>
      <c r="B2835" s="171" t="s">
        <v>2108</v>
      </c>
      <c r="C2835" s="171" t="s">
        <v>4048</v>
      </c>
      <c r="D2835" s="171" t="s">
        <v>1320</v>
      </c>
      <c r="E2835" s="171" t="s">
        <v>2486</v>
      </c>
      <c r="F2835" s="287">
        <v>23.18</v>
      </c>
      <c r="G2835" s="331">
        <f>ROUND(SUMIF(Anlagenbewegungsdaten!B:B,A2835,Anlagenbewegungsdaten!C:C),3)</f>
        <v>0</v>
      </c>
      <c r="H2835" s="332">
        <f>IF(ISBLANK(F2835),ROUND(SUMIF(Anlagenbewegungsdaten!B:B,A2835,Anlagenbewegungsdaten!D:D),2),ROUND(G2835*F2835%,2))</f>
        <v>0</v>
      </c>
      <c r="I2835" s="332">
        <f>ROUND((H2835-SUMIF(Anlagenbewegungsdaten!$B:$B,A2835,Anlagenbewegungsdaten!D:D)),3)</f>
        <v>0</v>
      </c>
      <c r="J2835" s="333" t="s">
        <v>5179</v>
      </c>
      <c r="K2835" s="333" t="s">
        <v>5193</v>
      </c>
      <c r="L2835" s="510">
        <v>18.54</v>
      </c>
      <c r="M2835" s="330">
        <f>ROUND(SUMIF(Anlagenbewegungsdaten_AV!B:B,A2835,Anlagenbewegungsdaten_AV!C:C),3)</f>
        <v>0</v>
      </c>
      <c r="N2835" s="328">
        <f>IF(ISBLANK(L2835),ROUND(SUMIF(Anlagenbewegungsdaten_AV!B:B,A2835,Anlagenbewegungsdaten_AV!D:D),2),ROUND(M2835*L2835%,2))</f>
        <v>0</v>
      </c>
      <c r="O2835" s="328">
        <f>ROUND(N2835-SUMIF(Anlagenbewegungsdaten_AV!B:B,A2835,Anlagenbewegungsdaten_AV!D:D),3)</f>
        <v>0</v>
      </c>
    </row>
    <row r="2836" spans="1:15" ht="15" customHeight="1" x14ac:dyDescent="0.25">
      <c r="A2836" s="261" t="s">
        <v>1321</v>
      </c>
      <c r="B2836" s="171" t="s">
        <v>2108</v>
      </c>
      <c r="C2836" s="171" t="s">
        <v>4048</v>
      </c>
      <c r="D2836" s="171" t="s">
        <v>1322</v>
      </c>
      <c r="E2836" s="171" t="s">
        <v>2483</v>
      </c>
      <c r="F2836" s="287">
        <v>21.18</v>
      </c>
      <c r="G2836" s="331">
        <f>ROUND(SUMIF(Anlagenbewegungsdaten!B:B,A2836,Anlagenbewegungsdaten!C:C),3)</f>
        <v>0</v>
      </c>
      <c r="H2836" s="332">
        <f>IF(ISBLANK(F2836),ROUND(SUMIF(Anlagenbewegungsdaten!B:B,A2836,Anlagenbewegungsdaten!D:D),2),ROUND(G2836*F2836%,2))</f>
        <v>0</v>
      </c>
      <c r="I2836" s="332">
        <f>ROUND((H2836-SUMIF(Anlagenbewegungsdaten!$B:$B,A2836,Anlagenbewegungsdaten!D:D)),3)</f>
        <v>0</v>
      </c>
      <c r="J2836" s="333" t="s">
        <v>5179</v>
      </c>
      <c r="K2836" s="333" t="s">
        <v>5193</v>
      </c>
      <c r="L2836" s="510">
        <v>16.940000000000001</v>
      </c>
      <c r="M2836" s="330">
        <f>ROUND(SUMIF(Anlagenbewegungsdaten_AV!B:B,A2836,Anlagenbewegungsdaten_AV!C:C),3)</f>
        <v>0</v>
      </c>
      <c r="N2836" s="328">
        <f>IF(ISBLANK(L2836),ROUND(SUMIF(Anlagenbewegungsdaten_AV!B:B,A2836,Anlagenbewegungsdaten_AV!D:D),2),ROUND(M2836*L2836%,2))</f>
        <v>0</v>
      </c>
      <c r="O2836" s="328">
        <f>ROUND(N2836-SUMIF(Anlagenbewegungsdaten_AV!B:B,A2836,Anlagenbewegungsdaten_AV!D:D),3)</f>
        <v>0</v>
      </c>
    </row>
    <row r="2837" spans="1:15" ht="15" customHeight="1" x14ac:dyDescent="0.25">
      <c r="A2837" s="261" t="s">
        <v>1323</v>
      </c>
      <c r="B2837" s="171" t="s">
        <v>2108</v>
      </c>
      <c r="C2837" s="171" t="s">
        <v>4048</v>
      </c>
      <c r="D2837" s="171" t="s">
        <v>1324</v>
      </c>
      <c r="E2837" s="171" t="s">
        <v>2486</v>
      </c>
      <c r="F2837" s="287">
        <v>24.18</v>
      </c>
      <c r="G2837" s="331">
        <f>ROUND(SUMIF(Anlagenbewegungsdaten!B:B,A2837,Anlagenbewegungsdaten!C:C),3)</f>
        <v>0</v>
      </c>
      <c r="H2837" s="332">
        <f>IF(ISBLANK(F2837),ROUND(SUMIF(Anlagenbewegungsdaten!B:B,A2837,Anlagenbewegungsdaten!D:D),2),ROUND(G2837*F2837%,2))</f>
        <v>0</v>
      </c>
      <c r="I2837" s="332">
        <f>ROUND((H2837-SUMIF(Anlagenbewegungsdaten!$B:$B,A2837,Anlagenbewegungsdaten!D:D)),3)</f>
        <v>0</v>
      </c>
      <c r="J2837" s="333" t="s">
        <v>5179</v>
      </c>
      <c r="K2837" s="333" t="s">
        <v>5193</v>
      </c>
      <c r="L2837" s="510">
        <v>19.34</v>
      </c>
      <c r="M2837" s="330">
        <f>ROUND(SUMIF(Anlagenbewegungsdaten_AV!B:B,A2837,Anlagenbewegungsdaten_AV!C:C),3)</f>
        <v>0</v>
      </c>
      <c r="N2837" s="328">
        <f>IF(ISBLANK(L2837),ROUND(SUMIF(Anlagenbewegungsdaten_AV!B:B,A2837,Anlagenbewegungsdaten_AV!D:D),2),ROUND(M2837*L2837%,2))</f>
        <v>0</v>
      </c>
      <c r="O2837" s="328">
        <f>ROUND(N2837-SUMIF(Anlagenbewegungsdaten_AV!B:B,A2837,Anlagenbewegungsdaten_AV!D:D),3)</f>
        <v>0</v>
      </c>
    </row>
    <row r="2838" spans="1:15" ht="15" customHeight="1" x14ac:dyDescent="0.25">
      <c r="A2838" s="261" t="s">
        <v>1325</v>
      </c>
      <c r="B2838" s="171" t="s">
        <v>2108</v>
      </c>
      <c r="C2838" s="171" t="s">
        <v>4048</v>
      </c>
      <c r="D2838" s="171" t="s">
        <v>1326</v>
      </c>
      <c r="E2838" s="171" t="s">
        <v>2483</v>
      </c>
      <c r="F2838" s="287">
        <v>19.18</v>
      </c>
      <c r="G2838" s="331">
        <f>ROUND(SUMIF(Anlagenbewegungsdaten!B:B,A2838,Anlagenbewegungsdaten!C:C),3)</f>
        <v>0</v>
      </c>
      <c r="H2838" s="332">
        <f>IF(ISBLANK(F2838),ROUND(SUMIF(Anlagenbewegungsdaten!B:B,A2838,Anlagenbewegungsdaten!D:D),2),ROUND(G2838*F2838%,2))</f>
        <v>0</v>
      </c>
      <c r="I2838" s="332">
        <f>ROUND((H2838-SUMIF(Anlagenbewegungsdaten!$B:$B,A2838,Anlagenbewegungsdaten!D:D)),3)</f>
        <v>0</v>
      </c>
      <c r="J2838" s="333" t="s">
        <v>5179</v>
      </c>
      <c r="K2838" s="333" t="s">
        <v>5193</v>
      </c>
      <c r="L2838" s="510">
        <v>15.34</v>
      </c>
      <c r="M2838" s="330">
        <f>ROUND(SUMIF(Anlagenbewegungsdaten_AV!B:B,A2838,Anlagenbewegungsdaten_AV!C:C),3)</f>
        <v>0</v>
      </c>
      <c r="N2838" s="328">
        <f>IF(ISBLANK(L2838),ROUND(SUMIF(Anlagenbewegungsdaten_AV!B:B,A2838,Anlagenbewegungsdaten_AV!D:D),2),ROUND(M2838*L2838%,2))</f>
        <v>0</v>
      </c>
      <c r="O2838" s="328">
        <f>ROUND(N2838-SUMIF(Anlagenbewegungsdaten_AV!B:B,A2838,Anlagenbewegungsdaten_AV!D:D),3)</f>
        <v>0</v>
      </c>
    </row>
    <row r="2839" spans="1:15" ht="15" customHeight="1" x14ac:dyDescent="0.25">
      <c r="A2839" s="261" t="s">
        <v>1327</v>
      </c>
      <c r="B2839" s="171" t="s">
        <v>2108</v>
      </c>
      <c r="C2839" s="171" t="s">
        <v>4048</v>
      </c>
      <c r="D2839" s="171" t="s">
        <v>1328</v>
      </c>
      <c r="E2839" s="171" t="s">
        <v>2486</v>
      </c>
      <c r="F2839" s="287">
        <v>22.18</v>
      </c>
      <c r="G2839" s="331">
        <f>ROUND(SUMIF(Anlagenbewegungsdaten!B:B,A2839,Anlagenbewegungsdaten!C:C),3)</f>
        <v>0</v>
      </c>
      <c r="H2839" s="332">
        <f>IF(ISBLANK(F2839),ROUND(SUMIF(Anlagenbewegungsdaten!B:B,A2839,Anlagenbewegungsdaten!D:D),2),ROUND(G2839*F2839%,2))</f>
        <v>0</v>
      </c>
      <c r="I2839" s="332">
        <f>ROUND((H2839-SUMIF(Anlagenbewegungsdaten!$B:$B,A2839,Anlagenbewegungsdaten!D:D)),3)</f>
        <v>0</v>
      </c>
      <c r="J2839" s="333" t="s">
        <v>5179</v>
      </c>
      <c r="K2839" s="333" t="s">
        <v>5193</v>
      </c>
      <c r="L2839" s="510">
        <v>17.739999999999998</v>
      </c>
      <c r="M2839" s="330">
        <f>ROUND(SUMIF(Anlagenbewegungsdaten_AV!B:B,A2839,Anlagenbewegungsdaten_AV!C:C),3)</f>
        <v>0</v>
      </c>
      <c r="N2839" s="328">
        <f>IF(ISBLANK(L2839),ROUND(SUMIF(Anlagenbewegungsdaten_AV!B:B,A2839,Anlagenbewegungsdaten_AV!D:D),2),ROUND(M2839*L2839%,2))</f>
        <v>0</v>
      </c>
      <c r="O2839" s="328">
        <f>ROUND(N2839-SUMIF(Anlagenbewegungsdaten_AV!B:B,A2839,Anlagenbewegungsdaten_AV!D:D),3)</f>
        <v>0</v>
      </c>
    </row>
    <row r="2840" spans="1:15" ht="15" customHeight="1" x14ac:dyDescent="0.25">
      <c r="A2840" s="261" t="s">
        <v>1329</v>
      </c>
      <c r="B2840" s="171" t="s">
        <v>2108</v>
      </c>
      <c r="C2840" s="171" t="s">
        <v>4048</v>
      </c>
      <c r="D2840" s="171" t="s">
        <v>1330</v>
      </c>
      <c r="E2840" s="171" t="s">
        <v>2483</v>
      </c>
      <c r="F2840" s="287">
        <v>20.18</v>
      </c>
      <c r="G2840" s="331">
        <f>ROUND(SUMIF(Anlagenbewegungsdaten!B:B,A2840,Anlagenbewegungsdaten!C:C),3)</f>
        <v>0</v>
      </c>
      <c r="H2840" s="332">
        <f>IF(ISBLANK(F2840),ROUND(SUMIF(Anlagenbewegungsdaten!B:B,A2840,Anlagenbewegungsdaten!D:D),2),ROUND(G2840*F2840%,2))</f>
        <v>0</v>
      </c>
      <c r="I2840" s="332">
        <f>ROUND((H2840-SUMIF(Anlagenbewegungsdaten!$B:$B,A2840,Anlagenbewegungsdaten!D:D)),3)</f>
        <v>0</v>
      </c>
      <c r="J2840" s="333" t="s">
        <v>5179</v>
      </c>
      <c r="K2840" s="333" t="s">
        <v>5193</v>
      </c>
      <c r="L2840" s="510">
        <v>16.14</v>
      </c>
      <c r="M2840" s="330">
        <f>ROUND(SUMIF(Anlagenbewegungsdaten_AV!B:B,A2840,Anlagenbewegungsdaten_AV!C:C),3)</f>
        <v>0</v>
      </c>
      <c r="N2840" s="328">
        <f>IF(ISBLANK(L2840),ROUND(SUMIF(Anlagenbewegungsdaten_AV!B:B,A2840,Anlagenbewegungsdaten_AV!D:D),2),ROUND(M2840*L2840%,2))</f>
        <v>0</v>
      </c>
      <c r="O2840" s="328">
        <f>ROUND(N2840-SUMIF(Anlagenbewegungsdaten_AV!B:B,A2840,Anlagenbewegungsdaten_AV!D:D),3)</f>
        <v>0</v>
      </c>
    </row>
    <row r="2841" spans="1:15" ht="15" customHeight="1" x14ac:dyDescent="0.25">
      <c r="A2841" s="261" t="s">
        <v>1331</v>
      </c>
      <c r="B2841" s="171" t="s">
        <v>2108</v>
      </c>
      <c r="C2841" s="171" t="s">
        <v>4048</v>
      </c>
      <c r="D2841" s="171" t="s">
        <v>1332</v>
      </c>
      <c r="E2841" s="171" t="s">
        <v>2486</v>
      </c>
      <c r="F2841" s="287">
        <v>23.18</v>
      </c>
      <c r="G2841" s="331">
        <f>ROUND(SUMIF(Anlagenbewegungsdaten!B:B,A2841,Anlagenbewegungsdaten!C:C),3)</f>
        <v>0</v>
      </c>
      <c r="H2841" s="332">
        <f>IF(ISBLANK(F2841),ROUND(SUMIF(Anlagenbewegungsdaten!B:B,A2841,Anlagenbewegungsdaten!D:D),2),ROUND(G2841*F2841%,2))</f>
        <v>0</v>
      </c>
      <c r="I2841" s="332">
        <f>ROUND((H2841-SUMIF(Anlagenbewegungsdaten!$B:$B,A2841,Anlagenbewegungsdaten!D:D)),3)</f>
        <v>0</v>
      </c>
      <c r="J2841" s="333" t="s">
        <v>5179</v>
      </c>
      <c r="K2841" s="333" t="s">
        <v>5193</v>
      </c>
      <c r="L2841" s="510">
        <v>18.54</v>
      </c>
      <c r="M2841" s="330">
        <f>ROUND(SUMIF(Anlagenbewegungsdaten_AV!B:B,A2841,Anlagenbewegungsdaten_AV!C:C),3)</f>
        <v>0</v>
      </c>
      <c r="N2841" s="328">
        <f>IF(ISBLANK(L2841),ROUND(SUMIF(Anlagenbewegungsdaten_AV!B:B,A2841,Anlagenbewegungsdaten_AV!D:D),2),ROUND(M2841*L2841%,2))</f>
        <v>0</v>
      </c>
      <c r="O2841" s="328">
        <f>ROUND(N2841-SUMIF(Anlagenbewegungsdaten_AV!B:B,A2841,Anlagenbewegungsdaten_AV!D:D),3)</f>
        <v>0</v>
      </c>
    </row>
    <row r="2842" spans="1:15" ht="15" customHeight="1" x14ac:dyDescent="0.25">
      <c r="A2842" s="261" t="s">
        <v>1333</v>
      </c>
      <c r="B2842" s="171" t="s">
        <v>2108</v>
      </c>
      <c r="C2842" s="171" t="s">
        <v>4048</v>
      </c>
      <c r="D2842" s="171" t="s">
        <v>1334</v>
      </c>
      <c r="E2842" s="171" t="s">
        <v>2483</v>
      </c>
      <c r="F2842" s="287">
        <v>21.18</v>
      </c>
      <c r="G2842" s="331">
        <f>ROUND(SUMIF(Anlagenbewegungsdaten!B:B,A2842,Anlagenbewegungsdaten!C:C),3)</f>
        <v>0</v>
      </c>
      <c r="H2842" s="332">
        <f>IF(ISBLANK(F2842),ROUND(SUMIF(Anlagenbewegungsdaten!B:B,A2842,Anlagenbewegungsdaten!D:D),2),ROUND(G2842*F2842%,2))</f>
        <v>0</v>
      </c>
      <c r="I2842" s="332">
        <f>ROUND((H2842-SUMIF(Anlagenbewegungsdaten!$B:$B,A2842,Anlagenbewegungsdaten!D:D)),3)</f>
        <v>0</v>
      </c>
      <c r="J2842" s="333" t="s">
        <v>5179</v>
      </c>
      <c r="K2842" s="333" t="s">
        <v>5193</v>
      </c>
      <c r="L2842" s="510">
        <v>16.940000000000001</v>
      </c>
      <c r="M2842" s="330">
        <f>ROUND(SUMIF(Anlagenbewegungsdaten_AV!B:B,A2842,Anlagenbewegungsdaten_AV!C:C),3)</f>
        <v>0</v>
      </c>
      <c r="N2842" s="328">
        <f>IF(ISBLANK(L2842),ROUND(SUMIF(Anlagenbewegungsdaten_AV!B:B,A2842,Anlagenbewegungsdaten_AV!D:D),2),ROUND(M2842*L2842%,2))</f>
        <v>0</v>
      </c>
      <c r="O2842" s="328">
        <f>ROUND(N2842-SUMIF(Anlagenbewegungsdaten_AV!B:B,A2842,Anlagenbewegungsdaten_AV!D:D),3)</f>
        <v>0</v>
      </c>
    </row>
    <row r="2843" spans="1:15" ht="15" customHeight="1" x14ac:dyDescent="0.25">
      <c r="A2843" s="261" t="s">
        <v>1335</v>
      </c>
      <c r="B2843" s="171" t="s">
        <v>2108</v>
      </c>
      <c r="C2843" s="171" t="s">
        <v>4048</v>
      </c>
      <c r="D2843" s="171" t="s">
        <v>1336</v>
      </c>
      <c r="E2843" s="171" t="s">
        <v>2486</v>
      </c>
      <c r="F2843" s="287">
        <v>24.18</v>
      </c>
      <c r="G2843" s="331">
        <f>ROUND(SUMIF(Anlagenbewegungsdaten!B:B,A2843,Anlagenbewegungsdaten!C:C),3)</f>
        <v>0</v>
      </c>
      <c r="H2843" s="332">
        <f>IF(ISBLANK(F2843),ROUND(SUMIF(Anlagenbewegungsdaten!B:B,A2843,Anlagenbewegungsdaten!D:D),2),ROUND(G2843*F2843%,2))</f>
        <v>0</v>
      </c>
      <c r="I2843" s="332">
        <f>ROUND((H2843-SUMIF(Anlagenbewegungsdaten!$B:$B,A2843,Anlagenbewegungsdaten!D:D)),3)</f>
        <v>0</v>
      </c>
      <c r="J2843" s="333" t="s">
        <v>5179</v>
      </c>
      <c r="K2843" s="333" t="s">
        <v>5193</v>
      </c>
      <c r="L2843" s="510">
        <v>19.34</v>
      </c>
      <c r="M2843" s="330">
        <f>ROUND(SUMIF(Anlagenbewegungsdaten_AV!B:B,A2843,Anlagenbewegungsdaten_AV!C:C),3)</f>
        <v>0</v>
      </c>
      <c r="N2843" s="328">
        <f>IF(ISBLANK(L2843),ROUND(SUMIF(Anlagenbewegungsdaten_AV!B:B,A2843,Anlagenbewegungsdaten_AV!D:D),2),ROUND(M2843*L2843%,2))</f>
        <v>0</v>
      </c>
      <c r="O2843" s="328">
        <f>ROUND(N2843-SUMIF(Anlagenbewegungsdaten_AV!B:B,A2843,Anlagenbewegungsdaten_AV!D:D),3)</f>
        <v>0</v>
      </c>
    </row>
    <row r="2844" spans="1:15" ht="15" customHeight="1" x14ac:dyDescent="0.25">
      <c r="A2844" s="261" t="s">
        <v>1337</v>
      </c>
      <c r="B2844" s="171" t="s">
        <v>2108</v>
      </c>
      <c r="C2844" s="171" t="s">
        <v>4048</v>
      </c>
      <c r="D2844" s="171" t="s">
        <v>1338</v>
      </c>
      <c r="E2844" s="171" t="s">
        <v>2483</v>
      </c>
      <c r="F2844" s="287">
        <v>22.18</v>
      </c>
      <c r="G2844" s="331">
        <f>ROUND(SUMIF(Anlagenbewegungsdaten!B:B,A2844,Anlagenbewegungsdaten!C:C),3)</f>
        <v>0</v>
      </c>
      <c r="H2844" s="332">
        <f>IF(ISBLANK(F2844),ROUND(SUMIF(Anlagenbewegungsdaten!B:B,A2844,Anlagenbewegungsdaten!D:D),2),ROUND(G2844*F2844%,2))</f>
        <v>0</v>
      </c>
      <c r="I2844" s="332">
        <f>ROUND((H2844-SUMIF(Anlagenbewegungsdaten!$B:$B,A2844,Anlagenbewegungsdaten!D:D)),3)</f>
        <v>0</v>
      </c>
      <c r="J2844" s="333" t="s">
        <v>5179</v>
      </c>
      <c r="K2844" s="333" t="s">
        <v>5193</v>
      </c>
      <c r="L2844" s="510">
        <v>17.739999999999998</v>
      </c>
      <c r="M2844" s="330">
        <f>ROUND(SUMIF(Anlagenbewegungsdaten_AV!B:B,A2844,Anlagenbewegungsdaten_AV!C:C),3)</f>
        <v>0</v>
      </c>
      <c r="N2844" s="328">
        <f>IF(ISBLANK(L2844),ROUND(SUMIF(Anlagenbewegungsdaten_AV!B:B,A2844,Anlagenbewegungsdaten_AV!D:D),2),ROUND(M2844*L2844%,2))</f>
        <v>0</v>
      </c>
      <c r="O2844" s="328">
        <f>ROUND(N2844-SUMIF(Anlagenbewegungsdaten_AV!B:B,A2844,Anlagenbewegungsdaten_AV!D:D),3)</f>
        <v>0</v>
      </c>
    </row>
    <row r="2845" spans="1:15" ht="15" customHeight="1" x14ac:dyDescent="0.25">
      <c r="A2845" s="261" t="s">
        <v>1339</v>
      </c>
      <c r="B2845" s="171" t="s">
        <v>2108</v>
      </c>
      <c r="C2845" s="171" t="s">
        <v>4048</v>
      </c>
      <c r="D2845" s="171" t="s">
        <v>1340</v>
      </c>
      <c r="E2845" s="171" t="s">
        <v>2486</v>
      </c>
      <c r="F2845" s="287">
        <v>25.18</v>
      </c>
      <c r="G2845" s="331">
        <f>ROUND(SUMIF(Anlagenbewegungsdaten!B:B,A2845,Anlagenbewegungsdaten!C:C),3)</f>
        <v>0</v>
      </c>
      <c r="H2845" s="332">
        <f>IF(ISBLANK(F2845),ROUND(SUMIF(Anlagenbewegungsdaten!B:B,A2845,Anlagenbewegungsdaten!D:D),2),ROUND(G2845*F2845%,2))</f>
        <v>0</v>
      </c>
      <c r="I2845" s="332">
        <f>ROUND((H2845-SUMIF(Anlagenbewegungsdaten!$B:$B,A2845,Anlagenbewegungsdaten!D:D)),3)</f>
        <v>0</v>
      </c>
      <c r="J2845" s="333" t="s">
        <v>5179</v>
      </c>
      <c r="K2845" s="333" t="s">
        <v>5193</v>
      </c>
      <c r="L2845" s="510">
        <v>20.14</v>
      </c>
      <c r="M2845" s="330">
        <f>ROUND(SUMIF(Anlagenbewegungsdaten_AV!B:B,A2845,Anlagenbewegungsdaten_AV!C:C),3)</f>
        <v>0</v>
      </c>
      <c r="N2845" s="328">
        <f>IF(ISBLANK(L2845),ROUND(SUMIF(Anlagenbewegungsdaten_AV!B:B,A2845,Anlagenbewegungsdaten_AV!D:D),2),ROUND(M2845*L2845%,2))</f>
        <v>0</v>
      </c>
      <c r="O2845" s="328">
        <f>ROUND(N2845-SUMIF(Anlagenbewegungsdaten_AV!B:B,A2845,Anlagenbewegungsdaten_AV!D:D),3)</f>
        <v>0</v>
      </c>
    </row>
    <row r="2846" spans="1:15" ht="15" customHeight="1" x14ac:dyDescent="0.25">
      <c r="A2846" s="261" t="s">
        <v>1341</v>
      </c>
      <c r="B2846" s="171" t="s">
        <v>2108</v>
      </c>
      <c r="C2846" s="171" t="s">
        <v>4048</v>
      </c>
      <c r="D2846" s="171" t="s">
        <v>1342</v>
      </c>
      <c r="E2846" s="171" t="s">
        <v>2483</v>
      </c>
      <c r="F2846" s="287">
        <v>10.18</v>
      </c>
      <c r="G2846" s="331">
        <f>ROUND(SUMIF(Anlagenbewegungsdaten!B:B,A2846,Anlagenbewegungsdaten!C:C),3)</f>
        <v>0</v>
      </c>
      <c r="H2846" s="332">
        <f>IF(ISBLANK(F2846),ROUND(SUMIF(Anlagenbewegungsdaten!B:B,A2846,Anlagenbewegungsdaten!D:D),2),ROUND(G2846*F2846%,2))</f>
        <v>0</v>
      </c>
      <c r="I2846" s="332">
        <f>ROUND((H2846-SUMIF(Anlagenbewegungsdaten!$B:$B,A2846,Anlagenbewegungsdaten!D:D)),3)</f>
        <v>0</v>
      </c>
      <c r="J2846" s="333" t="s">
        <v>5179</v>
      </c>
      <c r="K2846" s="333" t="s">
        <v>5193</v>
      </c>
      <c r="L2846" s="510">
        <v>8.14</v>
      </c>
      <c r="M2846" s="330">
        <f>ROUND(SUMIF(Anlagenbewegungsdaten_AV!B:B,A2846,Anlagenbewegungsdaten_AV!C:C),3)</f>
        <v>0</v>
      </c>
      <c r="N2846" s="328">
        <f>IF(ISBLANK(L2846),ROUND(SUMIF(Anlagenbewegungsdaten_AV!B:B,A2846,Anlagenbewegungsdaten_AV!D:D),2),ROUND(M2846*L2846%,2))</f>
        <v>0</v>
      </c>
      <c r="O2846" s="328">
        <f>ROUND(N2846-SUMIF(Anlagenbewegungsdaten_AV!B:B,A2846,Anlagenbewegungsdaten_AV!D:D),3)</f>
        <v>0</v>
      </c>
    </row>
    <row r="2847" spans="1:15" ht="15" customHeight="1" x14ac:dyDescent="0.25">
      <c r="A2847" s="261" t="s">
        <v>1343</v>
      </c>
      <c r="B2847" s="171" t="s">
        <v>2108</v>
      </c>
      <c r="C2847" s="171" t="s">
        <v>4048</v>
      </c>
      <c r="D2847" s="171" t="s">
        <v>1344</v>
      </c>
      <c r="E2847" s="171" t="s">
        <v>2486</v>
      </c>
      <c r="F2847" s="287">
        <v>13.18</v>
      </c>
      <c r="G2847" s="331">
        <f>ROUND(SUMIF(Anlagenbewegungsdaten!B:B,A2847,Anlagenbewegungsdaten!C:C),3)</f>
        <v>0</v>
      </c>
      <c r="H2847" s="332">
        <f>IF(ISBLANK(F2847),ROUND(SUMIF(Anlagenbewegungsdaten!B:B,A2847,Anlagenbewegungsdaten!D:D),2),ROUND(G2847*F2847%,2))</f>
        <v>0</v>
      </c>
      <c r="I2847" s="332">
        <f>ROUND((H2847-SUMIF(Anlagenbewegungsdaten!$B:$B,A2847,Anlagenbewegungsdaten!D:D)),3)</f>
        <v>0</v>
      </c>
      <c r="J2847" s="333" t="s">
        <v>5179</v>
      </c>
      <c r="K2847" s="333" t="s">
        <v>5193</v>
      </c>
      <c r="L2847" s="510">
        <v>10.54</v>
      </c>
      <c r="M2847" s="330">
        <f>ROUND(SUMIF(Anlagenbewegungsdaten_AV!B:B,A2847,Anlagenbewegungsdaten_AV!C:C),3)</f>
        <v>0</v>
      </c>
      <c r="N2847" s="328">
        <f>IF(ISBLANK(L2847),ROUND(SUMIF(Anlagenbewegungsdaten_AV!B:B,A2847,Anlagenbewegungsdaten_AV!D:D),2),ROUND(M2847*L2847%,2))</f>
        <v>0</v>
      </c>
      <c r="O2847" s="328">
        <f>ROUND(N2847-SUMIF(Anlagenbewegungsdaten_AV!B:B,A2847,Anlagenbewegungsdaten_AV!D:D),3)</f>
        <v>0</v>
      </c>
    </row>
    <row r="2848" spans="1:15" ht="15" customHeight="1" x14ac:dyDescent="0.25">
      <c r="A2848" s="261" t="s">
        <v>1345</v>
      </c>
      <c r="B2848" s="171" t="s">
        <v>2108</v>
      </c>
      <c r="C2848" s="171" t="s">
        <v>4048</v>
      </c>
      <c r="D2848" s="172" t="s">
        <v>1346</v>
      </c>
      <c r="E2848" s="171" t="s">
        <v>2483</v>
      </c>
      <c r="F2848" s="287">
        <v>11.18</v>
      </c>
      <c r="G2848" s="331">
        <f>ROUND(SUMIF(Anlagenbewegungsdaten!B:B,A2848,Anlagenbewegungsdaten!C:C),3)</f>
        <v>0</v>
      </c>
      <c r="H2848" s="332">
        <f>IF(ISBLANK(F2848),ROUND(SUMIF(Anlagenbewegungsdaten!B:B,A2848,Anlagenbewegungsdaten!D:D),2),ROUND(G2848*F2848%,2))</f>
        <v>0</v>
      </c>
      <c r="I2848" s="332">
        <f>ROUND((H2848-SUMIF(Anlagenbewegungsdaten!$B:$B,A2848,Anlagenbewegungsdaten!D:D)),3)</f>
        <v>0</v>
      </c>
      <c r="J2848" s="333" t="s">
        <v>5179</v>
      </c>
      <c r="K2848" s="333" t="s">
        <v>5193</v>
      </c>
      <c r="L2848" s="510">
        <v>8.94</v>
      </c>
      <c r="M2848" s="330">
        <f>ROUND(SUMIF(Anlagenbewegungsdaten_AV!B:B,A2848,Anlagenbewegungsdaten_AV!C:C),3)</f>
        <v>0</v>
      </c>
      <c r="N2848" s="328">
        <f>IF(ISBLANK(L2848),ROUND(SUMIF(Anlagenbewegungsdaten_AV!B:B,A2848,Anlagenbewegungsdaten_AV!D:D),2),ROUND(M2848*L2848%,2))</f>
        <v>0</v>
      </c>
      <c r="O2848" s="328">
        <f>ROUND(N2848-SUMIF(Anlagenbewegungsdaten_AV!B:B,A2848,Anlagenbewegungsdaten_AV!D:D),3)</f>
        <v>0</v>
      </c>
    </row>
    <row r="2849" spans="1:15" ht="15" customHeight="1" x14ac:dyDescent="0.25">
      <c r="A2849" s="261" t="s">
        <v>1347</v>
      </c>
      <c r="B2849" s="171" t="s">
        <v>2108</v>
      </c>
      <c r="C2849" s="171" t="s">
        <v>4048</v>
      </c>
      <c r="D2849" s="172" t="s">
        <v>1348</v>
      </c>
      <c r="E2849" s="171" t="s">
        <v>2486</v>
      </c>
      <c r="F2849" s="287">
        <v>14.18</v>
      </c>
      <c r="G2849" s="331">
        <f>ROUND(SUMIF(Anlagenbewegungsdaten!B:B,A2849,Anlagenbewegungsdaten!C:C),3)</f>
        <v>0</v>
      </c>
      <c r="H2849" s="332">
        <f>IF(ISBLANK(F2849),ROUND(SUMIF(Anlagenbewegungsdaten!B:B,A2849,Anlagenbewegungsdaten!D:D),2),ROUND(G2849*F2849%,2))</f>
        <v>0</v>
      </c>
      <c r="I2849" s="332">
        <f>ROUND((H2849-SUMIF(Anlagenbewegungsdaten!$B:$B,A2849,Anlagenbewegungsdaten!D:D)),3)</f>
        <v>0</v>
      </c>
      <c r="J2849" s="333" t="s">
        <v>5179</v>
      </c>
      <c r="K2849" s="333" t="s">
        <v>5193</v>
      </c>
      <c r="L2849" s="510">
        <v>11.34</v>
      </c>
      <c r="M2849" s="330">
        <f>ROUND(SUMIF(Anlagenbewegungsdaten_AV!B:B,A2849,Anlagenbewegungsdaten_AV!C:C),3)</f>
        <v>0</v>
      </c>
      <c r="N2849" s="328">
        <f>IF(ISBLANK(L2849),ROUND(SUMIF(Anlagenbewegungsdaten_AV!B:B,A2849,Anlagenbewegungsdaten_AV!D:D),2),ROUND(M2849*L2849%,2))</f>
        <v>0</v>
      </c>
      <c r="O2849" s="328">
        <f>ROUND(N2849-SUMIF(Anlagenbewegungsdaten_AV!B:B,A2849,Anlagenbewegungsdaten_AV!D:D),3)</f>
        <v>0</v>
      </c>
    </row>
    <row r="2850" spans="1:15" ht="15" customHeight="1" x14ac:dyDescent="0.25">
      <c r="A2850" s="261" t="s">
        <v>1349</v>
      </c>
      <c r="B2850" s="171" t="s">
        <v>2108</v>
      </c>
      <c r="C2850" s="171" t="s">
        <v>4048</v>
      </c>
      <c r="D2850" s="171" t="s">
        <v>1350</v>
      </c>
      <c r="E2850" s="171" t="s">
        <v>2483</v>
      </c>
      <c r="F2850" s="287">
        <v>16.18</v>
      </c>
      <c r="G2850" s="331">
        <f>ROUND(SUMIF(Anlagenbewegungsdaten!B:B,A2850,Anlagenbewegungsdaten!C:C),3)</f>
        <v>0</v>
      </c>
      <c r="H2850" s="332">
        <f>IF(ISBLANK(F2850),ROUND(SUMIF(Anlagenbewegungsdaten!B:B,A2850,Anlagenbewegungsdaten!D:D),2),ROUND(G2850*F2850%,2))</f>
        <v>0</v>
      </c>
      <c r="I2850" s="332">
        <f>ROUND((H2850-SUMIF(Anlagenbewegungsdaten!$B:$B,A2850,Anlagenbewegungsdaten!D:D)),3)</f>
        <v>0</v>
      </c>
      <c r="J2850" s="333" t="s">
        <v>5179</v>
      </c>
      <c r="K2850" s="333" t="s">
        <v>5193</v>
      </c>
      <c r="L2850" s="510">
        <v>12.94</v>
      </c>
      <c r="M2850" s="330">
        <f>ROUND(SUMIF(Anlagenbewegungsdaten_AV!B:B,A2850,Anlagenbewegungsdaten_AV!C:C),3)</f>
        <v>0</v>
      </c>
      <c r="N2850" s="328">
        <f>IF(ISBLANK(L2850),ROUND(SUMIF(Anlagenbewegungsdaten_AV!B:B,A2850,Anlagenbewegungsdaten_AV!D:D),2),ROUND(M2850*L2850%,2))</f>
        <v>0</v>
      </c>
      <c r="O2850" s="328">
        <f>ROUND(N2850-SUMIF(Anlagenbewegungsdaten_AV!B:B,A2850,Anlagenbewegungsdaten_AV!D:D),3)</f>
        <v>0</v>
      </c>
    </row>
    <row r="2851" spans="1:15" ht="15" customHeight="1" x14ac:dyDescent="0.25">
      <c r="A2851" s="261" t="s">
        <v>1351</v>
      </c>
      <c r="B2851" s="171" t="s">
        <v>2108</v>
      </c>
      <c r="C2851" s="171" t="s">
        <v>4048</v>
      </c>
      <c r="D2851" s="171" t="s">
        <v>1352</v>
      </c>
      <c r="E2851" s="171" t="s">
        <v>2486</v>
      </c>
      <c r="F2851" s="287">
        <v>19.18</v>
      </c>
      <c r="G2851" s="331">
        <f>ROUND(SUMIF(Anlagenbewegungsdaten!B:B,A2851,Anlagenbewegungsdaten!C:C),3)</f>
        <v>0</v>
      </c>
      <c r="H2851" s="332">
        <f>IF(ISBLANK(F2851),ROUND(SUMIF(Anlagenbewegungsdaten!B:B,A2851,Anlagenbewegungsdaten!D:D),2),ROUND(G2851*F2851%,2))</f>
        <v>0</v>
      </c>
      <c r="I2851" s="332">
        <f>ROUND((H2851-SUMIF(Anlagenbewegungsdaten!$B:$B,A2851,Anlagenbewegungsdaten!D:D)),3)</f>
        <v>0</v>
      </c>
      <c r="J2851" s="333" t="s">
        <v>5179</v>
      </c>
      <c r="K2851" s="333" t="s">
        <v>5193</v>
      </c>
      <c r="L2851" s="510">
        <v>15.34</v>
      </c>
      <c r="M2851" s="330">
        <f>ROUND(SUMIF(Anlagenbewegungsdaten_AV!B:B,A2851,Anlagenbewegungsdaten_AV!C:C),3)</f>
        <v>0</v>
      </c>
      <c r="N2851" s="328">
        <f>IF(ISBLANK(L2851),ROUND(SUMIF(Anlagenbewegungsdaten_AV!B:B,A2851,Anlagenbewegungsdaten_AV!D:D),2),ROUND(M2851*L2851%,2))</f>
        <v>0</v>
      </c>
      <c r="O2851" s="328">
        <f>ROUND(N2851-SUMIF(Anlagenbewegungsdaten_AV!B:B,A2851,Anlagenbewegungsdaten_AV!D:D),3)</f>
        <v>0</v>
      </c>
    </row>
    <row r="2852" spans="1:15" ht="15" customHeight="1" x14ac:dyDescent="0.25">
      <c r="A2852" s="261" t="s">
        <v>1353</v>
      </c>
      <c r="B2852" s="171" t="s">
        <v>2108</v>
      </c>
      <c r="C2852" s="171" t="s">
        <v>4048</v>
      </c>
      <c r="D2852" s="172" t="s">
        <v>1354</v>
      </c>
      <c r="E2852" s="171" t="s">
        <v>2483</v>
      </c>
      <c r="F2852" s="287">
        <v>17.18</v>
      </c>
      <c r="G2852" s="331">
        <f>ROUND(SUMIF(Anlagenbewegungsdaten!B:B,A2852,Anlagenbewegungsdaten!C:C),3)</f>
        <v>0</v>
      </c>
      <c r="H2852" s="332">
        <f>IF(ISBLANK(F2852),ROUND(SUMIF(Anlagenbewegungsdaten!B:B,A2852,Anlagenbewegungsdaten!D:D),2),ROUND(G2852*F2852%,2))</f>
        <v>0</v>
      </c>
      <c r="I2852" s="332">
        <f>ROUND((H2852-SUMIF(Anlagenbewegungsdaten!$B:$B,A2852,Anlagenbewegungsdaten!D:D)),3)</f>
        <v>0</v>
      </c>
      <c r="J2852" s="333" t="s">
        <v>5179</v>
      </c>
      <c r="K2852" s="333" t="s">
        <v>5193</v>
      </c>
      <c r="L2852" s="510">
        <v>13.74</v>
      </c>
      <c r="M2852" s="330">
        <f>ROUND(SUMIF(Anlagenbewegungsdaten_AV!B:B,A2852,Anlagenbewegungsdaten_AV!C:C),3)</f>
        <v>0</v>
      </c>
      <c r="N2852" s="328">
        <f>IF(ISBLANK(L2852),ROUND(SUMIF(Anlagenbewegungsdaten_AV!B:B,A2852,Anlagenbewegungsdaten_AV!D:D),2),ROUND(M2852*L2852%,2))</f>
        <v>0</v>
      </c>
      <c r="O2852" s="328">
        <f>ROUND(N2852-SUMIF(Anlagenbewegungsdaten_AV!B:B,A2852,Anlagenbewegungsdaten_AV!D:D),3)</f>
        <v>0</v>
      </c>
    </row>
    <row r="2853" spans="1:15" ht="15" customHeight="1" x14ac:dyDescent="0.25">
      <c r="A2853" s="261" t="s">
        <v>1355</v>
      </c>
      <c r="B2853" s="171" t="s">
        <v>2108</v>
      </c>
      <c r="C2853" s="171" t="s">
        <v>4048</v>
      </c>
      <c r="D2853" s="172" t="s">
        <v>1356</v>
      </c>
      <c r="E2853" s="171" t="s">
        <v>2486</v>
      </c>
      <c r="F2853" s="287">
        <v>20.18</v>
      </c>
      <c r="G2853" s="331">
        <f>ROUND(SUMIF(Anlagenbewegungsdaten!B:B,A2853,Anlagenbewegungsdaten!C:C),3)</f>
        <v>0</v>
      </c>
      <c r="H2853" s="332">
        <f>IF(ISBLANK(F2853),ROUND(SUMIF(Anlagenbewegungsdaten!B:B,A2853,Anlagenbewegungsdaten!D:D),2),ROUND(G2853*F2853%,2))</f>
        <v>0</v>
      </c>
      <c r="I2853" s="332">
        <f>ROUND((H2853-SUMIF(Anlagenbewegungsdaten!$B:$B,A2853,Anlagenbewegungsdaten!D:D)),3)</f>
        <v>0</v>
      </c>
      <c r="J2853" s="333" t="s">
        <v>5179</v>
      </c>
      <c r="K2853" s="333" t="s">
        <v>5193</v>
      </c>
      <c r="L2853" s="510">
        <v>16.14</v>
      </c>
      <c r="M2853" s="330">
        <f>ROUND(SUMIF(Anlagenbewegungsdaten_AV!B:B,A2853,Anlagenbewegungsdaten_AV!C:C),3)</f>
        <v>0</v>
      </c>
      <c r="N2853" s="328">
        <f>IF(ISBLANK(L2853),ROUND(SUMIF(Anlagenbewegungsdaten_AV!B:B,A2853,Anlagenbewegungsdaten_AV!D:D),2),ROUND(M2853*L2853%,2))</f>
        <v>0</v>
      </c>
      <c r="O2853" s="328">
        <f>ROUND(N2853-SUMIF(Anlagenbewegungsdaten_AV!B:B,A2853,Anlagenbewegungsdaten_AV!D:D),3)</f>
        <v>0</v>
      </c>
    </row>
    <row r="2854" spans="1:15" ht="15" customHeight="1" x14ac:dyDescent="0.25">
      <c r="A2854" s="261" t="s">
        <v>1357</v>
      </c>
      <c r="B2854" s="171" t="s">
        <v>2108</v>
      </c>
      <c r="C2854" s="171" t="s">
        <v>4048</v>
      </c>
      <c r="D2854" s="171" t="s">
        <v>1358</v>
      </c>
      <c r="E2854" s="171" t="s">
        <v>2483</v>
      </c>
      <c r="F2854" s="287">
        <v>17.18</v>
      </c>
      <c r="G2854" s="331">
        <f>ROUND(SUMIF(Anlagenbewegungsdaten!B:B,A2854,Anlagenbewegungsdaten!C:C),3)</f>
        <v>0</v>
      </c>
      <c r="H2854" s="332">
        <f>IF(ISBLANK(F2854),ROUND(SUMIF(Anlagenbewegungsdaten!B:B,A2854,Anlagenbewegungsdaten!D:D),2),ROUND(G2854*F2854%,2))</f>
        <v>0</v>
      </c>
      <c r="I2854" s="332">
        <f>ROUND((H2854-SUMIF(Anlagenbewegungsdaten!$B:$B,A2854,Anlagenbewegungsdaten!D:D)),3)</f>
        <v>0</v>
      </c>
      <c r="J2854" s="333" t="s">
        <v>5179</v>
      </c>
      <c r="K2854" s="333" t="s">
        <v>5193</v>
      </c>
      <c r="L2854" s="510">
        <v>13.74</v>
      </c>
      <c r="M2854" s="330">
        <f>ROUND(SUMIF(Anlagenbewegungsdaten_AV!B:B,A2854,Anlagenbewegungsdaten_AV!C:C),3)</f>
        <v>0</v>
      </c>
      <c r="N2854" s="328">
        <f>IF(ISBLANK(L2854),ROUND(SUMIF(Anlagenbewegungsdaten_AV!B:B,A2854,Anlagenbewegungsdaten_AV!D:D),2),ROUND(M2854*L2854%,2))</f>
        <v>0</v>
      </c>
      <c r="O2854" s="328">
        <f>ROUND(N2854-SUMIF(Anlagenbewegungsdaten_AV!B:B,A2854,Anlagenbewegungsdaten_AV!D:D),3)</f>
        <v>0</v>
      </c>
    </row>
    <row r="2855" spans="1:15" ht="15" customHeight="1" x14ac:dyDescent="0.25">
      <c r="A2855" s="261" t="s">
        <v>1359</v>
      </c>
      <c r="B2855" s="171" t="s">
        <v>2108</v>
      </c>
      <c r="C2855" s="171" t="s">
        <v>4048</v>
      </c>
      <c r="D2855" s="171" t="s">
        <v>1360</v>
      </c>
      <c r="E2855" s="171" t="s">
        <v>2486</v>
      </c>
      <c r="F2855" s="287">
        <v>20.18</v>
      </c>
      <c r="G2855" s="331">
        <f>ROUND(SUMIF(Anlagenbewegungsdaten!B:B,A2855,Anlagenbewegungsdaten!C:C),3)</f>
        <v>0</v>
      </c>
      <c r="H2855" s="332">
        <f>IF(ISBLANK(F2855),ROUND(SUMIF(Anlagenbewegungsdaten!B:B,A2855,Anlagenbewegungsdaten!D:D),2),ROUND(G2855*F2855%,2))</f>
        <v>0</v>
      </c>
      <c r="I2855" s="332">
        <f>ROUND((H2855-SUMIF(Anlagenbewegungsdaten!$B:$B,A2855,Anlagenbewegungsdaten!D:D)),3)</f>
        <v>0</v>
      </c>
      <c r="J2855" s="333" t="s">
        <v>5179</v>
      </c>
      <c r="K2855" s="333" t="s">
        <v>5193</v>
      </c>
      <c r="L2855" s="510">
        <v>16.14</v>
      </c>
      <c r="M2855" s="330">
        <f>ROUND(SUMIF(Anlagenbewegungsdaten_AV!B:B,A2855,Anlagenbewegungsdaten_AV!C:C),3)</f>
        <v>0</v>
      </c>
      <c r="N2855" s="328">
        <f>IF(ISBLANK(L2855),ROUND(SUMIF(Anlagenbewegungsdaten_AV!B:B,A2855,Anlagenbewegungsdaten_AV!D:D),2),ROUND(M2855*L2855%,2))</f>
        <v>0</v>
      </c>
      <c r="O2855" s="328">
        <f>ROUND(N2855-SUMIF(Anlagenbewegungsdaten_AV!B:B,A2855,Anlagenbewegungsdaten_AV!D:D),3)</f>
        <v>0</v>
      </c>
    </row>
    <row r="2856" spans="1:15" ht="15" customHeight="1" x14ac:dyDescent="0.25">
      <c r="A2856" s="261" t="s">
        <v>1361</v>
      </c>
      <c r="B2856" s="171" t="s">
        <v>2108</v>
      </c>
      <c r="C2856" s="171" t="s">
        <v>4048</v>
      </c>
      <c r="D2856" s="171" t="s">
        <v>1362</v>
      </c>
      <c r="E2856" s="171" t="s">
        <v>2483</v>
      </c>
      <c r="F2856" s="287">
        <v>18.18</v>
      </c>
      <c r="G2856" s="331">
        <f>ROUND(SUMIF(Anlagenbewegungsdaten!B:B,A2856,Anlagenbewegungsdaten!C:C),3)</f>
        <v>0</v>
      </c>
      <c r="H2856" s="332">
        <f>IF(ISBLANK(F2856),ROUND(SUMIF(Anlagenbewegungsdaten!B:B,A2856,Anlagenbewegungsdaten!D:D),2),ROUND(G2856*F2856%,2))</f>
        <v>0</v>
      </c>
      <c r="I2856" s="332">
        <f>ROUND((H2856-SUMIF(Anlagenbewegungsdaten!$B:$B,A2856,Anlagenbewegungsdaten!D:D)),3)</f>
        <v>0</v>
      </c>
      <c r="J2856" s="333" t="s">
        <v>5179</v>
      </c>
      <c r="K2856" s="333" t="s">
        <v>5193</v>
      </c>
      <c r="L2856" s="510">
        <v>14.54</v>
      </c>
      <c r="M2856" s="330">
        <f>ROUND(SUMIF(Anlagenbewegungsdaten_AV!B:B,A2856,Anlagenbewegungsdaten_AV!C:C),3)</f>
        <v>0</v>
      </c>
      <c r="N2856" s="328">
        <f>IF(ISBLANK(L2856),ROUND(SUMIF(Anlagenbewegungsdaten_AV!B:B,A2856,Anlagenbewegungsdaten_AV!D:D),2),ROUND(M2856*L2856%,2))</f>
        <v>0</v>
      </c>
      <c r="O2856" s="328">
        <f>ROUND(N2856-SUMIF(Anlagenbewegungsdaten_AV!B:B,A2856,Anlagenbewegungsdaten_AV!D:D),3)</f>
        <v>0</v>
      </c>
    </row>
    <row r="2857" spans="1:15" ht="15" customHeight="1" x14ac:dyDescent="0.25">
      <c r="A2857" s="261" t="s">
        <v>1363</v>
      </c>
      <c r="B2857" s="171" t="s">
        <v>2108</v>
      </c>
      <c r="C2857" s="171" t="s">
        <v>4048</v>
      </c>
      <c r="D2857" s="171" t="s">
        <v>1364</v>
      </c>
      <c r="E2857" s="171" t="s">
        <v>2486</v>
      </c>
      <c r="F2857" s="287">
        <v>21.18</v>
      </c>
      <c r="G2857" s="331">
        <f>ROUND(SUMIF(Anlagenbewegungsdaten!B:B,A2857,Anlagenbewegungsdaten!C:C),3)</f>
        <v>0</v>
      </c>
      <c r="H2857" s="332">
        <f>IF(ISBLANK(F2857),ROUND(SUMIF(Anlagenbewegungsdaten!B:B,A2857,Anlagenbewegungsdaten!D:D),2),ROUND(G2857*F2857%,2))</f>
        <v>0</v>
      </c>
      <c r="I2857" s="332">
        <f>ROUND((H2857-SUMIF(Anlagenbewegungsdaten!$B:$B,A2857,Anlagenbewegungsdaten!D:D)),3)</f>
        <v>0</v>
      </c>
      <c r="J2857" s="333" t="s">
        <v>5179</v>
      </c>
      <c r="K2857" s="333" t="s">
        <v>5193</v>
      </c>
      <c r="L2857" s="510">
        <v>16.940000000000001</v>
      </c>
      <c r="M2857" s="330">
        <f>ROUND(SUMIF(Anlagenbewegungsdaten_AV!B:B,A2857,Anlagenbewegungsdaten_AV!C:C),3)</f>
        <v>0</v>
      </c>
      <c r="N2857" s="328">
        <f>IF(ISBLANK(L2857),ROUND(SUMIF(Anlagenbewegungsdaten_AV!B:B,A2857,Anlagenbewegungsdaten_AV!D:D),2),ROUND(M2857*L2857%,2))</f>
        <v>0</v>
      </c>
      <c r="O2857" s="328">
        <f>ROUND(N2857-SUMIF(Anlagenbewegungsdaten_AV!B:B,A2857,Anlagenbewegungsdaten_AV!D:D),3)</f>
        <v>0</v>
      </c>
    </row>
    <row r="2858" spans="1:15" ht="15" customHeight="1" x14ac:dyDescent="0.25">
      <c r="A2858" s="261" t="s">
        <v>1365</v>
      </c>
      <c r="B2858" s="171" t="s">
        <v>2108</v>
      </c>
      <c r="C2858" s="171" t="s">
        <v>4048</v>
      </c>
      <c r="D2858" s="171" t="s">
        <v>1366</v>
      </c>
      <c r="E2858" s="171" t="s">
        <v>2483</v>
      </c>
      <c r="F2858" s="287">
        <v>19.18</v>
      </c>
      <c r="G2858" s="331">
        <f>ROUND(SUMIF(Anlagenbewegungsdaten!B:B,A2858,Anlagenbewegungsdaten!C:C),3)</f>
        <v>0</v>
      </c>
      <c r="H2858" s="332">
        <f>IF(ISBLANK(F2858),ROUND(SUMIF(Anlagenbewegungsdaten!B:B,A2858,Anlagenbewegungsdaten!D:D),2),ROUND(G2858*F2858%,2))</f>
        <v>0</v>
      </c>
      <c r="I2858" s="332">
        <f>ROUND((H2858-SUMIF(Anlagenbewegungsdaten!$B:$B,A2858,Anlagenbewegungsdaten!D:D)),3)</f>
        <v>0</v>
      </c>
      <c r="J2858" s="333" t="s">
        <v>5179</v>
      </c>
      <c r="K2858" s="333" t="s">
        <v>5193</v>
      </c>
      <c r="L2858" s="510">
        <v>15.34</v>
      </c>
      <c r="M2858" s="330">
        <f>ROUND(SUMIF(Anlagenbewegungsdaten_AV!B:B,A2858,Anlagenbewegungsdaten_AV!C:C),3)</f>
        <v>0</v>
      </c>
      <c r="N2858" s="328">
        <f>IF(ISBLANK(L2858),ROUND(SUMIF(Anlagenbewegungsdaten_AV!B:B,A2858,Anlagenbewegungsdaten_AV!D:D),2),ROUND(M2858*L2858%,2))</f>
        <v>0</v>
      </c>
      <c r="O2858" s="328">
        <f>ROUND(N2858-SUMIF(Anlagenbewegungsdaten_AV!B:B,A2858,Anlagenbewegungsdaten_AV!D:D),3)</f>
        <v>0</v>
      </c>
    </row>
    <row r="2859" spans="1:15" ht="15" customHeight="1" x14ac:dyDescent="0.25">
      <c r="A2859" s="261" t="s">
        <v>1367</v>
      </c>
      <c r="B2859" s="171" t="s">
        <v>2108</v>
      </c>
      <c r="C2859" s="171" t="s">
        <v>4048</v>
      </c>
      <c r="D2859" s="171" t="s">
        <v>1368</v>
      </c>
      <c r="E2859" s="171" t="s">
        <v>2486</v>
      </c>
      <c r="F2859" s="287">
        <v>22.18</v>
      </c>
      <c r="G2859" s="331">
        <f>ROUND(SUMIF(Anlagenbewegungsdaten!B:B,A2859,Anlagenbewegungsdaten!C:C),3)</f>
        <v>0</v>
      </c>
      <c r="H2859" s="332">
        <f>IF(ISBLANK(F2859),ROUND(SUMIF(Anlagenbewegungsdaten!B:B,A2859,Anlagenbewegungsdaten!D:D),2),ROUND(G2859*F2859%,2))</f>
        <v>0</v>
      </c>
      <c r="I2859" s="332">
        <f>ROUND((H2859-SUMIF(Anlagenbewegungsdaten!$B:$B,A2859,Anlagenbewegungsdaten!D:D)),3)</f>
        <v>0</v>
      </c>
      <c r="J2859" s="333" t="s">
        <v>5179</v>
      </c>
      <c r="K2859" s="333" t="s">
        <v>5193</v>
      </c>
      <c r="L2859" s="510">
        <v>17.739999999999998</v>
      </c>
      <c r="M2859" s="330">
        <f>ROUND(SUMIF(Anlagenbewegungsdaten_AV!B:B,A2859,Anlagenbewegungsdaten_AV!C:C),3)</f>
        <v>0</v>
      </c>
      <c r="N2859" s="328">
        <f>IF(ISBLANK(L2859),ROUND(SUMIF(Anlagenbewegungsdaten_AV!B:B,A2859,Anlagenbewegungsdaten_AV!D:D),2),ROUND(M2859*L2859%,2))</f>
        <v>0</v>
      </c>
      <c r="O2859" s="328">
        <f>ROUND(N2859-SUMIF(Anlagenbewegungsdaten_AV!B:B,A2859,Anlagenbewegungsdaten_AV!D:D),3)</f>
        <v>0</v>
      </c>
    </row>
    <row r="2860" spans="1:15" ht="15" customHeight="1" x14ac:dyDescent="0.25">
      <c r="A2860" s="261" t="s">
        <v>1369</v>
      </c>
      <c r="B2860" s="171" t="s">
        <v>2108</v>
      </c>
      <c r="C2860" s="171" t="s">
        <v>4048</v>
      </c>
      <c r="D2860" s="171" t="s">
        <v>1370</v>
      </c>
      <c r="E2860" s="171" t="s">
        <v>2483</v>
      </c>
      <c r="F2860" s="287">
        <v>20.18</v>
      </c>
      <c r="G2860" s="331">
        <f>ROUND(SUMIF(Anlagenbewegungsdaten!B:B,A2860,Anlagenbewegungsdaten!C:C),3)</f>
        <v>0</v>
      </c>
      <c r="H2860" s="332">
        <f>IF(ISBLANK(F2860),ROUND(SUMIF(Anlagenbewegungsdaten!B:B,A2860,Anlagenbewegungsdaten!D:D),2),ROUND(G2860*F2860%,2))</f>
        <v>0</v>
      </c>
      <c r="I2860" s="332">
        <f>ROUND((H2860-SUMIF(Anlagenbewegungsdaten!$B:$B,A2860,Anlagenbewegungsdaten!D:D)),3)</f>
        <v>0</v>
      </c>
      <c r="J2860" s="333" t="s">
        <v>5179</v>
      </c>
      <c r="K2860" s="333" t="s">
        <v>5193</v>
      </c>
      <c r="L2860" s="510">
        <v>16.14</v>
      </c>
      <c r="M2860" s="330">
        <f>ROUND(SUMIF(Anlagenbewegungsdaten_AV!B:B,A2860,Anlagenbewegungsdaten_AV!C:C),3)</f>
        <v>0</v>
      </c>
      <c r="N2860" s="328">
        <f>IF(ISBLANK(L2860),ROUND(SUMIF(Anlagenbewegungsdaten_AV!B:B,A2860,Anlagenbewegungsdaten_AV!D:D),2),ROUND(M2860*L2860%,2))</f>
        <v>0</v>
      </c>
      <c r="O2860" s="328">
        <f>ROUND(N2860-SUMIF(Anlagenbewegungsdaten_AV!B:B,A2860,Anlagenbewegungsdaten_AV!D:D),3)</f>
        <v>0</v>
      </c>
    </row>
    <row r="2861" spans="1:15" ht="15" customHeight="1" x14ac:dyDescent="0.25">
      <c r="A2861" s="261" t="s">
        <v>1371</v>
      </c>
      <c r="B2861" s="171" t="s">
        <v>2108</v>
      </c>
      <c r="C2861" s="171" t="s">
        <v>4048</v>
      </c>
      <c r="D2861" s="171" t="s">
        <v>1372</v>
      </c>
      <c r="E2861" s="171" t="s">
        <v>2486</v>
      </c>
      <c r="F2861" s="287">
        <v>23.18</v>
      </c>
      <c r="G2861" s="331">
        <f>ROUND(SUMIF(Anlagenbewegungsdaten!B:B,A2861,Anlagenbewegungsdaten!C:C),3)</f>
        <v>0</v>
      </c>
      <c r="H2861" s="332">
        <f>IF(ISBLANK(F2861),ROUND(SUMIF(Anlagenbewegungsdaten!B:B,A2861,Anlagenbewegungsdaten!D:D),2),ROUND(G2861*F2861%,2))</f>
        <v>0</v>
      </c>
      <c r="I2861" s="332">
        <f>ROUND((H2861-SUMIF(Anlagenbewegungsdaten!$B:$B,A2861,Anlagenbewegungsdaten!D:D)),3)</f>
        <v>0</v>
      </c>
      <c r="J2861" s="333" t="s">
        <v>5179</v>
      </c>
      <c r="K2861" s="333" t="s">
        <v>5193</v>
      </c>
      <c r="L2861" s="510">
        <v>18.54</v>
      </c>
      <c r="M2861" s="330">
        <f>ROUND(SUMIF(Anlagenbewegungsdaten_AV!B:B,A2861,Anlagenbewegungsdaten_AV!C:C),3)</f>
        <v>0</v>
      </c>
      <c r="N2861" s="328">
        <f>IF(ISBLANK(L2861),ROUND(SUMIF(Anlagenbewegungsdaten_AV!B:B,A2861,Anlagenbewegungsdaten_AV!D:D),2),ROUND(M2861*L2861%,2))</f>
        <v>0</v>
      </c>
      <c r="O2861" s="328">
        <f>ROUND(N2861-SUMIF(Anlagenbewegungsdaten_AV!B:B,A2861,Anlagenbewegungsdaten_AV!D:D),3)</f>
        <v>0</v>
      </c>
    </row>
    <row r="2862" spans="1:15" ht="15" customHeight="1" x14ac:dyDescent="0.25">
      <c r="A2862" s="261" t="s">
        <v>1373</v>
      </c>
      <c r="B2862" s="171" t="s">
        <v>2108</v>
      </c>
      <c r="C2862" s="171" t="s">
        <v>4048</v>
      </c>
      <c r="D2862" s="171" t="s">
        <v>1374</v>
      </c>
      <c r="E2862" s="171" t="s">
        <v>2483</v>
      </c>
      <c r="F2862" s="287">
        <v>18.18</v>
      </c>
      <c r="G2862" s="331">
        <f>ROUND(SUMIF(Anlagenbewegungsdaten!B:B,A2862,Anlagenbewegungsdaten!C:C),3)</f>
        <v>0</v>
      </c>
      <c r="H2862" s="332">
        <f>IF(ISBLANK(F2862),ROUND(SUMIF(Anlagenbewegungsdaten!B:B,A2862,Anlagenbewegungsdaten!D:D),2),ROUND(G2862*F2862%,2))</f>
        <v>0</v>
      </c>
      <c r="I2862" s="332">
        <f>ROUND((H2862-SUMIF(Anlagenbewegungsdaten!$B:$B,A2862,Anlagenbewegungsdaten!D:D)),3)</f>
        <v>0</v>
      </c>
      <c r="J2862" s="333" t="s">
        <v>5179</v>
      </c>
      <c r="K2862" s="333" t="s">
        <v>5193</v>
      </c>
      <c r="L2862" s="510">
        <v>14.54</v>
      </c>
      <c r="M2862" s="330">
        <f>ROUND(SUMIF(Anlagenbewegungsdaten_AV!B:B,A2862,Anlagenbewegungsdaten_AV!C:C),3)</f>
        <v>0</v>
      </c>
      <c r="N2862" s="328">
        <f>IF(ISBLANK(L2862),ROUND(SUMIF(Anlagenbewegungsdaten_AV!B:B,A2862,Anlagenbewegungsdaten_AV!D:D),2),ROUND(M2862*L2862%,2))</f>
        <v>0</v>
      </c>
      <c r="O2862" s="328">
        <f>ROUND(N2862-SUMIF(Anlagenbewegungsdaten_AV!B:B,A2862,Anlagenbewegungsdaten_AV!D:D),3)</f>
        <v>0</v>
      </c>
    </row>
    <row r="2863" spans="1:15" ht="15" customHeight="1" x14ac:dyDescent="0.25">
      <c r="A2863" s="261" t="s">
        <v>1375</v>
      </c>
      <c r="B2863" s="171" t="s">
        <v>2108</v>
      </c>
      <c r="C2863" s="171" t="s">
        <v>4048</v>
      </c>
      <c r="D2863" s="171" t="s">
        <v>1376</v>
      </c>
      <c r="E2863" s="171" t="s">
        <v>2486</v>
      </c>
      <c r="F2863" s="287">
        <v>21.18</v>
      </c>
      <c r="G2863" s="331">
        <f>ROUND(SUMIF(Anlagenbewegungsdaten!B:B,A2863,Anlagenbewegungsdaten!C:C),3)</f>
        <v>0</v>
      </c>
      <c r="H2863" s="332">
        <f>IF(ISBLANK(F2863),ROUND(SUMIF(Anlagenbewegungsdaten!B:B,A2863,Anlagenbewegungsdaten!D:D),2),ROUND(G2863*F2863%,2))</f>
        <v>0</v>
      </c>
      <c r="I2863" s="332">
        <f>ROUND((H2863-SUMIF(Anlagenbewegungsdaten!$B:$B,A2863,Anlagenbewegungsdaten!D:D)),3)</f>
        <v>0</v>
      </c>
      <c r="J2863" s="333" t="s">
        <v>5179</v>
      </c>
      <c r="K2863" s="333" t="s">
        <v>5193</v>
      </c>
      <c r="L2863" s="510">
        <v>16.940000000000001</v>
      </c>
      <c r="M2863" s="330">
        <f>ROUND(SUMIF(Anlagenbewegungsdaten_AV!B:B,A2863,Anlagenbewegungsdaten_AV!C:C),3)</f>
        <v>0</v>
      </c>
      <c r="N2863" s="328">
        <f>IF(ISBLANK(L2863),ROUND(SUMIF(Anlagenbewegungsdaten_AV!B:B,A2863,Anlagenbewegungsdaten_AV!D:D),2),ROUND(M2863*L2863%,2))</f>
        <v>0</v>
      </c>
      <c r="O2863" s="328">
        <f>ROUND(N2863-SUMIF(Anlagenbewegungsdaten_AV!B:B,A2863,Anlagenbewegungsdaten_AV!D:D),3)</f>
        <v>0</v>
      </c>
    </row>
    <row r="2864" spans="1:15" ht="15" customHeight="1" x14ac:dyDescent="0.25">
      <c r="A2864" s="261" t="s">
        <v>1377</v>
      </c>
      <c r="B2864" s="171" t="s">
        <v>2108</v>
      </c>
      <c r="C2864" s="171" t="s">
        <v>4048</v>
      </c>
      <c r="D2864" s="172" t="s">
        <v>1378</v>
      </c>
      <c r="E2864" s="171" t="s">
        <v>2483</v>
      </c>
      <c r="F2864" s="287">
        <v>19.18</v>
      </c>
      <c r="G2864" s="331">
        <f>ROUND(SUMIF(Anlagenbewegungsdaten!B:B,A2864,Anlagenbewegungsdaten!C:C),3)</f>
        <v>0</v>
      </c>
      <c r="H2864" s="332">
        <f>IF(ISBLANK(F2864),ROUND(SUMIF(Anlagenbewegungsdaten!B:B,A2864,Anlagenbewegungsdaten!D:D),2),ROUND(G2864*F2864%,2))</f>
        <v>0</v>
      </c>
      <c r="I2864" s="332">
        <f>ROUND((H2864-SUMIF(Anlagenbewegungsdaten!$B:$B,A2864,Anlagenbewegungsdaten!D:D)),3)</f>
        <v>0</v>
      </c>
      <c r="J2864" s="333" t="s">
        <v>5179</v>
      </c>
      <c r="K2864" s="333" t="s">
        <v>5193</v>
      </c>
      <c r="L2864" s="510">
        <v>15.34</v>
      </c>
      <c r="M2864" s="330">
        <f>ROUND(SUMIF(Anlagenbewegungsdaten_AV!B:B,A2864,Anlagenbewegungsdaten_AV!C:C),3)</f>
        <v>0</v>
      </c>
      <c r="N2864" s="328">
        <f>IF(ISBLANK(L2864),ROUND(SUMIF(Anlagenbewegungsdaten_AV!B:B,A2864,Anlagenbewegungsdaten_AV!D:D),2),ROUND(M2864*L2864%,2))</f>
        <v>0</v>
      </c>
      <c r="O2864" s="328">
        <f>ROUND(N2864-SUMIF(Anlagenbewegungsdaten_AV!B:B,A2864,Anlagenbewegungsdaten_AV!D:D),3)</f>
        <v>0</v>
      </c>
    </row>
    <row r="2865" spans="1:15" ht="15" customHeight="1" x14ac:dyDescent="0.25">
      <c r="A2865" s="261" t="s">
        <v>1379</v>
      </c>
      <c r="B2865" s="171" t="s">
        <v>2108</v>
      </c>
      <c r="C2865" s="171" t="s">
        <v>4048</v>
      </c>
      <c r="D2865" s="172" t="s">
        <v>1380</v>
      </c>
      <c r="E2865" s="171" t="s">
        <v>2486</v>
      </c>
      <c r="F2865" s="287">
        <v>22.18</v>
      </c>
      <c r="G2865" s="331">
        <f>ROUND(SUMIF(Anlagenbewegungsdaten!B:B,A2865,Anlagenbewegungsdaten!C:C),3)</f>
        <v>0</v>
      </c>
      <c r="H2865" s="332">
        <f>IF(ISBLANK(F2865),ROUND(SUMIF(Anlagenbewegungsdaten!B:B,A2865,Anlagenbewegungsdaten!D:D),2),ROUND(G2865*F2865%,2))</f>
        <v>0</v>
      </c>
      <c r="I2865" s="332">
        <f>ROUND((H2865-SUMIF(Anlagenbewegungsdaten!$B:$B,A2865,Anlagenbewegungsdaten!D:D)),3)</f>
        <v>0</v>
      </c>
      <c r="J2865" s="333" t="s">
        <v>5179</v>
      </c>
      <c r="K2865" s="333" t="s">
        <v>5193</v>
      </c>
      <c r="L2865" s="510">
        <v>17.739999999999998</v>
      </c>
      <c r="M2865" s="330">
        <f>ROUND(SUMIF(Anlagenbewegungsdaten_AV!B:B,A2865,Anlagenbewegungsdaten_AV!C:C),3)</f>
        <v>0</v>
      </c>
      <c r="N2865" s="328">
        <f>IF(ISBLANK(L2865),ROUND(SUMIF(Anlagenbewegungsdaten_AV!B:B,A2865,Anlagenbewegungsdaten_AV!D:D),2),ROUND(M2865*L2865%,2))</f>
        <v>0</v>
      </c>
      <c r="O2865" s="328">
        <f>ROUND(N2865-SUMIF(Anlagenbewegungsdaten_AV!B:B,A2865,Anlagenbewegungsdaten_AV!D:D),3)</f>
        <v>0</v>
      </c>
    </row>
    <row r="2866" spans="1:15" ht="15" customHeight="1" x14ac:dyDescent="0.25">
      <c r="A2866" s="261" t="s">
        <v>1381</v>
      </c>
      <c r="B2866" s="171" t="s">
        <v>2108</v>
      </c>
      <c r="C2866" s="171" t="s">
        <v>4048</v>
      </c>
      <c r="D2866" s="171" t="s">
        <v>1382</v>
      </c>
      <c r="E2866" s="171" t="s">
        <v>2483</v>
      </c>
      <c r="F2866" s="287">
        <v>20.18</v>
      </c>
      <c r="G2866" s="331">
        <f>ROUND(SUMIF(Anlagenbewegungsdaten!B:B,A2866,Anlagenbewegungsdaten!C:C),3)</f>
        <v>0</v>
      </c>
      <c r="H2866" s="332">
        <f>IF(ISBLANK(F2866),ROUND(SUMIF(Anlagenbewegungsdaten!B:B,A2866,Anlagenbewegungsdaten!D:D),2),ROUND(G2866*F2866%,2))</f>
        <v>0</v>
      </c>
      <c r="I2866" s="332">
        <f>ROUND((H2866-SUMIF(Anlagenbewegungsdaten!$B:$B,A2866,Anlagenbewegungsdaten!D:D)),3)</f>
        <v>0</v>
      </c>
      <c r="J2866" s="333" t="s">
        <v>5179</v>
      </c>
      <c r="K2866" s="333" t="s">
        <v>5193</v>
      </c>
      <c r="L2866" s="510">
        <v>16.14</v>
      </c>
      <c r="M2866" s="330">
        <f>ROUND(SUMIF(Anlagenbewegungsdaten_AV!B:B,A2866,Anlagenbewegungsdaten_AV!C:C),3)</f>
        <v>0</v>
      </c>
      <c r="N2866" s="328">
        <f>IF(ISBLANK(L2866),ROUND(SUMIF(Anlagenbewegungsdaten_AV!B:B,A2866,Anlagenbewegungsdaten_AV!D:D),2),ROUND(M2866*L2866%,2))</f>
        <v>0</v>
      </c>
      <c r="O2866" s="328">
        <f>ROUND(N2866-SUMIF(Anlagenbewegungsdaten_AV!B:B,A2866,Anlagenbewegungsdaten_AV!D:D),3)</f>
        <v>0</v>
      </c>
    </row>
    <row r="2867" spans="1:15" ht="15" customHeight="1" x14ac:dyDescent="0.25">
      <c r="A2867" s="261" t="s">
        <v>1383</v>
      </c>
      <c r="B2867" s="171" t="s">
        <v>2108</v>
      </c>
      <c r="C2867" s="171" t="s">
        <v>4048</v>
      </c>
      <c r="D2867" s="171" t="s">
        <v>1384</v>
      </c>
      <c r="E2867" s="171" t="s">
        <v>2486</v>
      </c>
      <c r="F2867" s="287">
        <v>23.18</v>
      </c>
      <c r="G2867" s="331">
        <f>ROUND(SUMIF(Anlagenbewegungsdaten!B:B,A2867,Anlagenbewegungsdaten!C:C),3)</f>
        <v>0</v>
      </c>
      <c r="H2867" s="332">
        <f>IF(ISBLANK(F2867),ROUND(SUMIF(Anlagenbewegungsdaten!B:B,A2867,Anlagenbewegungsdaten!D:D),2),ROUND(G2867*F2867%,2))</f>
        <v>0</v>
      </c>
      <c r="I2867" s="332">
        <f>ROUND((H2867-SUMIF(Anlagenbewegungsdaten!$B:$B,A2867,Anlagenbewegungsdaten!D:D)),3)</f>
        <v>0</v>
      </c>
      <c r="J2867" s="333" t="s">
        <v>5179</v>
      </c>
      <c r="K2867" s="333" t="s">
        <v>5193</v>
      </c>
      <c r="L2867" s="510">
        <v>18.54</v>
      </c>
      <c r="M2867" s="330">
        <f>ROUND(SUMIF(Anlagenbewegungsdaten_AV!B:B,A2867,Anlagenbewegungsdaten_AV!C:C),3)</f>
        <v>0</v>
      </c>
      <c r="N2867" s="328">
        <f>IF(ISBLANK(L2867),ROUND(SUMIF(Anlagenbewegungsdaten_AV!B:B,A2867,Anlagenbewegungsdaten_AV!D:D),2),ROUND(M2867*L2867%,2))</f>
        <v>0</v>
      </c>
      <c r="O2867" s="328">
        <f>ROUND(N2867-SUMIF(Anlagenbewegungsdaten_AV!B:B,A2867,Anlagenbewegungsdaten_AV!D:D),3)</f>
        <v>0</v>
      </c>
    </row>
    <row r="2868" spans="1:15" ht="15" customHeight="1" x14ac:dyDescent="0.25">
      <c r="A2868" s="261" t="s">
        <v>1385</v>
      </c>
      <c r="B2868" s="171" t="s">
        <v>2108</v>
      </c>
      <c r="C2868" s="171" t="s">
        <v>4048</v>
      </c>
      <c r="D2868" s="171" t="s">
        <v>1386</v>
      </c>
      <c r="E2868" s="171" t="s">
        <v>2483</v>
      </c>
      <c r="F2868" s="287">
        <v>21.18</v>
      </c>
      <c r="G2868" s="331">
        <f>ROUND(SUMIF(Anlagenbewegungsdaten!B:B,A2868,Anlagenbewegungsdaten!C:C),3)</f>
        <v>0</v>
      </c>
      <c r="H2868" s="332">
        <f>IF(ISBLANK(F2868),ROUND(SUMIF(Anlagenbewegungsdaten!B:B,A2868,Anlagenbewegungsdaten!D:D),2),ROUND(G2868*F2868%,2))</f>
        <v>0</v>
      </c>
      <c r="I2868" s="332">
        <f>ROUND((H2868-SUMIF(Anlagenbewegungsdaten!$B:$B,A2868,Anlagenbewegungsdaten!D:D)),3)</f>
        <v>0</v>
      </c>
      <c r="J2868" s="333" t="s">
        <v>5179</v>
      </c>
      <c r="K2868" s="333" t="s">
        <v>5193</v>
      </c>
      <c r="L2868" s="510">
        <v>16.940000000000001</v>
      </c>
      <c r="M2868" s="330">
        <f>ROUND(SUMIF(Anlagenbewegungsdaten_AV!B:B,A2868,Anlagenbewegungsdaten_AV!C:C),3)</f>
        <v>0</v>
      </c>
      <c r="N2868" s="328">
        <f>IF(ISBLANK(L2868),ROUND(SUMIF(Anlagenbewegungsdaten_AV!B:B,A2868,Anlagenbewegungsdaten_AV!D:D),2),ROUND(M2868*L2868%,2))</f>
        <v>0</v>
      </c>
      <c r="O2868" s="328">
        <f>ROUND(N2868-SUMIF(Anlagenbewegungsdaten_AV!B:B,A2868,Anlagenbewegungsdaten_AV!D:D),3)</f>
        <v>0</v>
      </c>
    </row>
    <row r="2869" spans="1:15" ht="15" customHeight="1" x14ac:dyDescent="0.25">
      <c r="A2869" s="261" t="s">
        <v>1387</v>
      </c>
      <c r="B2869" s="171" t="s">
        <v>2108</v>
      </c>
      <c r="C2869" s="171" t="s">
        <v>4048</v>
      </c>
      <c r="D2869" s="171" t="s">
        <v>1388</v>
      </c>
      <c r="E2869" s="171" t="s">
        <v>2486</v>
      </c>
      <c r="F2869" s="287">
        <v>24.18</v>
      </c>
      <c r="G2869" s="331">
        <f>ROUND(SUMIF(Anlagenbewegungsdaten!B:B,A2869,Anlagenbewegungsdaten!C:C),3)</f>
        <v>0</v>
      </c>
      <c r="H2869" s="332">
        <f>IF(ISBLANK(F2869),ROUND(SUMIF(Anlagenbewegungsdaten!B:B,A2869,Anlagenbewegungsdaten!D:D),2),ROUND(G2869*F2869%,2))</f>
        <v>0</v>
      </c>
      <c r="I2869" s="332">
        <f>ROUND((H2869-SUMIF(Anlagenbewegungsdaten!$B:$B,A2869,Anlagenbewegungsdaten!D:D)),3)</f>
        <v>0</v>
      </c>
      <c r="J2869" s="333" t="s">
        <v>5179</v>
      </c>
      <c r="K2869" s="333" t="s">
        <v>5193</v>
      </c>
      <c r="L2869" s="510">
        <v>19.34</v>
      </c>
      <c r="M2869" s="330">
        <f>ROUND(SUMIF(Anlagenbewegungsdaten_AV!B:B,A2869,Anlagenbewegungsdaten_AV!C:C),3)</f>
        <v>0</v>
      </c>
      <c r="N2869" s="328">
        <f>IF(ISBLANK(L2869),ROUND(SUMIF(Anlagenbewegungsdaten_AV!B:B,A2869,Anlagenbewegungsdaten_AV!D:D),2),ROUND(M2869*L2869%,2))</f>
        <v>0</v>
      </c>
      <c r="O2869" s="328">
        <f>ROUND(N2869-SUMIF(Anlagenbewegungsdaten_AV!B:B,A2869,Anlagenbewegungsdaten_AV!D:D),3)</f>
        <v>0</v>
      </c>
    </row>
    <row r="2870" spans="1:15" ht="15" customHeight="1" x14ac:dyDescent="0.25">
      <c r="A2870" s="261" t="s">
        <v>1389</v>
      </c>
      <c r="B2870" s="171" t="s">
        <v>2108</v>
      </c>
      <c r="C2870" s="171" t="s">
        <v>4048</v>
      </c>
      <c r="D2870" s="171" t="s">
        <v>1390</v>
      </c>
      <c r="E2870" s="171" t="s">
        <v>2483</v>
      </c>
      <c r="F2870" s="287">
        <v>11.18</v>
      </c>
      <c r="G2870" s="331">
        <f>ROUND(SUMIF(Anlagenbewegungsdaten!B:B,A2870,Anlagenbewegungsdaten!C:C),3)</f>
        <v>0</v>
      </c>
      <c r="H2870" s="332">
        <f>IF(ISBLANK(F2870),ROUND(SUMIF(Anlagenbewegungsdaten!B:B,A2870,Anlagenbewegungsdaten!D:D),2),ROUND(G2870*F2870%,2))</f>
        <v>0</v>
      </c>
      <c r="I2870" s="332">
        <f>ROUND((H2870-SUMIF(Anlagenbewegungsdaten!$B:$B,A2870,Anlagenbewegungsdaten!D:D)),3)</f>
        <v>0</v>
      </c>
      <c r="J2870" s="333" t="s">
        <v>5179</v>
      </c>
      <c r="K2870" s="333" t="s">
        <v>5193</v>
      </c>
      <c r="L2870" s="510">
        <v>8.94</v>
      </c>
      <c r="M2870" s="330">
        <f>ROUND(SUMIF(Anlagenbewegungsdaten_AV!B:B,A2870,Anlagenbewegungsdaten_AV!C:C),3)</f>
        <v>0</v>
      </c>
      <c r="N2870" s="328">
        <f>IF(ISBLANK(L2870),ROUND(SUMIF(Anlagenbewegungsdaten_AV!B:B,A2870,Anlagenbewegungsdaten_AV!D:D),2),ROUND(M2870*L2870%,2))</f>
        <v>0</v>
      </c>
      <c r="O2870" s="328">
        <f>ROUND(N2870-SUMIF(Anlagenbewegungsdaten_AV!B:B,A2870,Anlagenbewegungsdaten_AV!D:D),3)</f>
        <v>0</v>
      </c>
    </row>
    <row r="2871" spans="1:15" ht="15" customHeight="1" x14ac:dyDescent="0.25">
      <c r="A2871" s="261" t="s">
        <v>1391</v>
      </c>
      <c r="B2871" s="171" t="s">
        <v>2108</v>
      </c>
      <c r="C2871" s="171" t="s">
        <v>4048</v>
      </c>
      <c r="D2871" s="171" t="s">
        <v>1392</v>
      </c>
      <c r="E2871" s="171" t="s">
        <v>2486</v>
      </c>
      <c r="F2871" s="287">
        <v>14.18</v>
      </c>
      <c r="G2871" s="331">
        <f>ROUND(SUMIF(Anlagenbewegungsdaten!B:B,A2871,Anlagenbewegungsdaten!C:C),3)</f>
        <v>0</v>
      </c>
      <c r="H2871" s="332">
        <f>IF(ISBLANK(F2871),ROUND(SUMIF(Anlagenbewegungsdaten!B:B,A2871,Anlagenbewegungsdaten!D:D),2),ROUND(G2871*F2871%,2))</f>
        <v>0</v>
      </c>
      <c r="I2871" s="332">
        <f>ROUND((H2871-SUMIF(Anlagenbewegungsdaten!$B:$B,A2871,Anlagenbewegungsdaten!D:D)),3)</f>
        <v>0</v>
      </c>
      <c r="J2871" s="333" t="s">
        <v>5179</v>
      </c>
      <c r="K2871" s="333" t="s">
        <v>5193</v>
      </c>
      <c r="L2871" s="510">
        <v>11.34</v>
      </c>
      <c r="M2871" s="330">
        <f>ROUND(SUMIF(Anlagenbewegungsdaten_AV!B:B,A2871,Anlagenbewegungsdaten_AV!C:C),3)</f>
        <v>0</v>
      </c>
      <c r="N2871" s="328">
        <f>IF(ISBLANK(L2871),ROUND(SUMIF(Anlagenbewegungsdaten_AV!B:B,A2871,Anlagenbewegungsdaten_AV!D:D),2),ROUND(M2871*L2871%,2))</f>
        <v>0</v>
      </c>
      <c r="O2871" s="328">
        <f>ROUND(N2871-SUMIF(Anlagenbewegungsdaten_AV!B:B,A2871,Anlagenbewegungsdaten_AV!D:D),3)</f>
        <v>0</v>
      </c>
    </row>
    <row r="2872" spans="1:15" ht="15" customHeight="1" x14ac:dyDescent="0.25">
      <c r="A2872" s="261" t="s">
        <v>1393</v>
      </c>
      <c r="B2872" s="171" t="s">
        <v>2108</v>
      </c>
      <c r="C2872" s="171" t="s">
        <v>4048</v>
      </c>
      <c r="D2872" s="172" t="s">
        <v>1394</v>
      </c>
      <c r="E2872" s="171" t="s">
        <v>2483</v>
      </c>
      <c r="F2872" s="287">
        <v>12.18</v>
      </c>
      <c r="G2872" s="331">
        <f>ROUND(SUMIF(Anlagenbewegungsdaten!B:B,A2872,Anlagenbewegungsdaten!C:C),3)</f>
        <v>0</v>
      </c>
      <c r="H2872" s="332">
        <f>IF(ISBLANK(F2872),ROUND(SUMIF(Anlagenbewegungsdaten!B:B,A2872,Anlagenbewegungsdaten!D:D),2),ROUND(G2872*F2872%,2))</f>
        <v>0</v>
      </c>
      <c r="I2872" s="332">
        <f>ROUND((H2872-SUMIF(Anlagenbewegungsdaten!$B:$B,A2872,Anlagenbewegungsdaten!D:D)),3)</f>
        <v>0</v>
      </c>
      <c r="J2872" s="333" t="s">
        <v>5179</v>
      </c>
      <c r="K2872" s="333" t="s">
        <v>5193</v>
      </c>
      <c r="L2872" s="510">
        <v>9.74</v>
      </c>
      <c r="M2872" s="330">
        <f>ROUND(SUMIF(Anlagenbewegungsdaten_AV!B:B,A2872,Anlagenbewegungsdaten_AV!C:C),3)</f>
        <v>0</v>
      </c>
      <c r="N2872" s="328">
        <f>IF(ISBLANK(L2872),ROUND(SUMIF(Anlagenbewegungsdaten_AV!B:B,A2872,Anlagenbewegungsdaten_AV!D:D),2),ROUND(M2872*L2872%,2))</f>
        <v>0</v>
      </c>
      <c r="O2872" s="328">
        <f>ROUND(N2872-SUMIF(Anlagenbewegungsdaten_AV!B:B,A2872,Anlagenbewegungsdaten_AV!D:D),3)</f>
        <v>0</v>
      </c>
    </row>
    <row r="2873" spans="1:15" ht="15" customHeight="1" x14ac:dyDescent="0.25">
      <c r="A2873" s="261" t="s">
        <v>1395</v>
      </c>
      <c r="B2873" s="171" t="s">
        <v>2108</v>
      </c>
      <c r="C2873" s="171" t="s">
        <v>4048</v>
      </c>
      <c r="D2873" s="172" t="s">
        <v>1396</v>
      </c>
      <c r="E2873" s="171" t="s">
        <v>2486</v>
      </c>
      <c r="F2873" s="287">
        <v>15.18</v>
      </c>
      <c r="G2873" s="331">
        <f>ROUND(SUMIF(Anlagenbewegungsdaten!B:B,A2873,Anlagenbewegungsdaten!C:C),3)</f>
        <v>0</v>
      </c>
      <c r="H2873" s="332">
        <f>IF(ISBLANK(F2873),ROUND(SUMIF(Anlagenbewegungsdaten!B:B,A2873,Anlagenbewegungsdaten!D:D),2),ROUND(G2873*F2873%,2))</f>
        <v>0</v>
      </c>
      <c r="I2873" s="332">
        <f>ROUND((H2873-SUMIF(Anlagenbewegungsdaten!$B:$B,A2873,Anlagenbewegungsdaten!D:D)),3)</f>
        <v>0</v>
      </c>
      <c r="J2873" s="333" t="s">
        <v>5179</v>
      </c>
      <c r="K2873" s="333" t="s">
        <v>5193</v>
      </c>
      <c r="L2873" s="510">
        <v>12.14</v>
      </c>
      <c r="M2873" s="330">
        <f>ROUND(SUMIF(Anlagenbewegungsdaten_AV!B:B,A2873,Anlagenbewegungsdaten_AV!C:C),3)</f>
        <v>0</v>
      </c>
      <c r="N2873" s="328">
        <f>IF(ISBLANK(L2873),ROUND(SUMIF(Anlagenbewegungsdaten_AV!B:B,A2873,Anlagenbewegungsdaten_AV!D:D),2),ROUND(M2873*L2873%,2))</f>
        <v>0</v>
      </c>
      <c r="O2873" s="328">
        <f>ROUND(N2873-SUMIF(Anlagenbewegungsdaten_AV!B:B,A2873,Anlagenbewegungsdaten_AV!D:D),3)</f>
        <v>0</v>
      </c>
    </row>
    <row r="2874" spans="1:15" ht="15" customHeight="1" x14ac:dyDescent="0.25">
      <c r="A2874" s="261" t="s">
        <v>1397</v>
      </c>
      <c r="B2874" s="171" t="s">
        <v>2108</v>
      </c>
      <c r="C2874" s="171" t="s">
        <v>4048</v>
      </c>
      <c r="D2874" s="171" t="s">
        <v>1398</v>
      </c>
      <c r="E2874" s="171" t="s">
        <v>2483</v>
      </c>
      <c r="F2874" s="287">
        <v>17.18</v>
      </c>
      <c r="G2874" s="331">
        <f>ROUND(SUMIF(Anlagenbewegungsdaten!B:B,A2874,Anlagenbewegungsdaten!C:C),3)</f>
        <v>0</v>
      </c>
      <c r="H2874" s="332">
        <f>IF(ISBLANK(F2874),ROUND(SUMIF(Anlagenbewegungsdaten!B:B,A2874,Anlagenbewegungsdaten!D:D),2),ROUND(G2874*F2874%,2))</f>
        <v>0</v>
      </c>
      <c r="I2874" s="332">
        <f>ROUND((H2874-SUMIF(Anlagenbewegungsdaten!$B:$B,A2874,Anlagenbewegungsdaten!D:D)),3)</f>
        <v>0</v>
      </c>
      <c r="J2874" s="333" t="s">
        <v>5179</v>
      </c>
      <c r="K2874" s="333" t="s">
        <v>5193</v>
      </c>
      <c r="L2874" s="510">
        <v>13.74</v>
      </c>
      <c r="M2874" s="330">
        <f>ROUND(SUMIF(Anlagenbewegungsdaten_AV!B:B,A2874,Anlagenbewegungsdaten_AV!C:C),3)</f>
        <v>0</v>
      </c>
      <c r="N2874" s="328">
        <f>IF(ISBLANK(L2874),ROUND(SUMIF(Anlagenbewegungsdaten_AV!B:B,A2874,Anlagenbewegungsdaten_AV!D:D),2),ROUND(M2874*L2874%,2))</f>
        <v>0</v>
      </c>
      <c r="O2874" s="328">
        <f>ROUND(N2874-SUMIF(Anlagenbewegungsdaten_AV!B:B,A2874,Anlagenbewegungsdaten_AV!D:D),3)</f>
        <v>0</v>
      </c>
    </row>
    <row r="2875" spans="1:15" ht="15" customHeight="1" x14ac:dyDescent="0.25">
      <c r="A2875" s="261" t="s">
        <v>1399</v>
      </c>
      <c r="B2875" s="171" t="s">
        <v>2108</v>
      </c>
      <c r="C2875" s="171" t="s">
        <v>4048</v>
      </c>
      <c r="D2875" s="171" t="s">
        <v>1400</v>
      </c>
      <c r="E2875" s="171" t="s">
        <v>2486</v>
      </c>
      <c r="F2875" s="287">
        <v>20.18</v>
      </c>
      <c r="G2875" s="331">
        <f>ROUND(SUMIF(Anlagenbewegungsdaten!B:B,A2875,Anlagenbewegungsdaten!C:C),3)</f>
        <v>0</v>
      </c>
      <c r="H2875" s="332">
        <f>IF(ISBLANK(F2875),ROUND(SUMIF(Anlagenbewegungsdaten!B:B,A2875,Anlagenbewegungsdaten!D:D),2),ROUND(G2875*F2875%,2))</f>
        <v>0</v>
      </c>
      <c r="I2875" s="332">
        <f>ROUND((H2875-SUMIF(Anlagenbewegungsdaten!$B:$B,A2875,Anlagenbewegungsdaten!D:D)),3)</f>
        <v>0</v>
      </c>
      <c r="J2875" s="333" t="s">
        <v>5179</v>
      </c>
      <c r="K2875" s="333" t="s">
        <v>5193</v>
      </c>
      <c r="L2875" s="510">
        <v>16.14</v>
      </c>
      <c r="M2875" s="330">
        <f>ROUND(SUMIF(Anlagenbewegungsdaten_AV!B:B,A2875,Anlagenbewegungsdaten_AV!C:C),3)</f>
        <v>0</v>
      </c>
      <c r="N2875" s="328">
        <f>IF(ISBLANK(L2875),ROUND(SUMIF(Anlagenbewegungsdaten_AV!B:B,A2875,Anlagenbewegungsdaten_AV!D:D),2),ROUND(M2875*L2875%,2))</f>
        <v>0</v>
      </c>
      <c r="O2875" s="328">
        <f>ROUND(N2875-SUMIF(Anlagenbewegungsdaten_AV!B:B,A2875,Anlagenbewegungsdaten_AV!D:D),3)</f>
        <v>0</v>
      </c>
    </row>
    <row r="2876" spans="1:15" ht="15" customHeight="1" x14ac:dyDescent="0.25">
      <c r="A2876" s="261" t="s">
        <v>1401</v>
      </c>
      <c r="B2876" s="171" t="s">
        <v>2108</v>
      </c>
      <c r="C2876" s="171" t="s">
        <v>4048</v>
      </c>
      <c r="D2876" s="172" t="s">
        <v>1402</v>
      </c>
      <c r="E2876" s="171" t="s">
        <v>2483</v>
      </c>
      <c r="F2876" s="287">
        <v>18.18</v>
      </c>
      <c r="G2876" s="331">
        <f>ROUND(SUMIF(Anlagenbewegungsdaten!B:B,A2876,Anlagenbewegungsdaten!C:C),3)</f>
        <v>0</v>
      </c>
      <c r="H2876" s="332">
        <f>IF(ISBLANK(F2876),ROUND(SUMIF(Anlagenbewegungsdaten!B:B,A2876,Anlagenbewegungsdaten!D:D),2),ROUND(G2876*F2876%,2))</f>
        <v>0</v>
      </c>
      <c r="I2876" s="332">
        <f>ROUND((H2876-SUMIF(Anlagenbewegungsdaten!$B:$B,A2876,Anlagenbewegungsdaten!D:D)),3)</f>
        <v>0</v>
      </c>
      <c r="J2876" s="333" t="s">
        <v>5179</v>
      </c>
      <c r="K2876" s="333" t="s">
        <v>5193</v>
      </c>
      <c r="L2876" s="510">
        <v>14.54</v>
      </c>
      <c r="M2876" s="330">
        <f>ROUND(SUMIF(Anlagenbewegungsdaten_AV!B:B,A2876,Anlagenbewegungsdaten_AV!C:C),3)</f>
        <v>0</v>
      </c>
      <c r="N2876" s="328">
        <f>IF(ISBLANK(L2876),ROUND(SUMIF(Anlagenbewegungsdaten_AV!B:B,A2876,Anlagenbewegungsdaten_AV!D:D),2),ROUND(M2876*L2876%,2))</f>
        <v>0</v>
      </c>
      <c r="O2876" s="328">
        <f>ROUND(N2876-SUMIF(Anlagenbewegungsdaten_AV!B:B,A2876,Anlagenbewegungsdaten_AV!D:D),3)</f>
        <v>0</v>
      </c>
    </row>
    <row r="2877" spans="1:15" ht="15" customHeight="1" x14ac:dyDescent="0.25">
      <c r="A2877" s="261" t="s">
        <v>1403</v>
      </c>
      <c r="B2877" s="171" t="s">
        <v>2108</v>
      </c>
      <c r="C2877" s="171" t="s">
        <v>4048</v>
      </c>
      <c r="D2877" s="172" t="s">
        <v>1404</v>
      </c>
      <c r="E2877" s="171" t="s">
        <v>2486</v>
      </c>
      <c r="F2877" s="287">
        <v>21.18</v>
      </c>
      <c r="G2877" s="331">
        <f>ROUND(SUMIF(Anlagenbewegungsdaten!B:B,A2877,Anlagenbewegungsdaten!C:C),3)</f>
        <v>0</v>
      </c>
      <c r="H2877" s="332">
        <f>IF(ISBLANK(F2877),ROUND(SUMIF(Anlagenbewegungsdaten!B:B,A2877,Anlagenbewegungsdaten!D:D),2),ROUND(G2877*F2877%,2))</f>
        <v>0</v>
      </c>
      <c r="I2877" s="332">
        <f>ROUND((H2877-SUMIF(Anlagenbewegungsdaten!$B:$B,A2877,Anlagenbewegungsdaten!D:D)),3)</f>
        <v>0</v>
      </c>
      <c r="J2877" s="333" t="s">
        <v>5179</v>
      </c>
      <c r="K2877" s="333" t="s">
        <v>5193</v>
      </c>
      <c r="L2877" s="510">
        <v>16.940000000000001</v>
      </c>
      <c r="M2877" s="330">
        <f>ROUND(SUMIF(Anlagenbewegungsdaten_AV!B:B,A2877,Anlagenbewegungsdaten_AV!C:C),3)</f>
        <v>0</v>
      </c>
      <c r="N2877" s="328">
        <f>IF(ISBLANK(L2877),ROUND(SUMIF(Anlagenbewegungsdaten_AV!B:B,A2877,Anlagenbewegungsdaten_AV!D:D),2),ROUND(M2877*L2877%,2))</f>
        <v>0</v>
      </c>
      <c r="O2877" s="328">
        <f>ROUND(N2877-SUMIF(Anlagenbewegungsdaten_AV!B:B,A2877,Anlagenbewegungsdaten_AV!D:D),3)</f>
        <v>0</v>
      </c>
    </row>
    <row r="2878" spans="1:15" ht="15" customHeight="1" x14ac:dyDescent="0.25">
      <c r="A2878" s="261" t="s">
        <v>1405</v>
      </c>
      <c r="B2878" s="171" t="s">
        <v>2108</v>
      </c>
      <c r="C2878" s="171" t="s">
        <v>4048</v>
      </c>
      <c r="D2878" s="171" t="s">
        <v>1406</v>
      </c>
      <c r="E2878" s="171" t="s">
        <v>2483</v>
      </c>
      <c r="F2878" s="287">
        <v>18.18</v>
      </c>
      <c r="G2878" s="331">
        <f>ROUND(SUMIF(Anlagenbewegungsdaten!B:B,A2878,Anlagenbewegungsdaten!C:C),3)</f>
        <v>0</v>
      </c>
      <c r="H2878" s="332">
        <f>IF(ISBLANK(F2878),ROUND(SUMIF(Anlagenbewegungsdaten!B:B,A2878,Anlagenbewegungsdaten!D:D),2),ROUND(G2878*F2878%,2))</f>
        <v>0</v>
      </c>
      <c r="I2878" s="332">
        <f>ROUND((H2878-SUMIF(Anlagenbewegungsdaten!$B:$B,A2878,Anlagenbewegungsdaten!D:D)),3)</f>
        <v>0</v>
      </c>
      <c r="J2878" s="333" t="s">
        <v>5179</v>
      </c>
      <c r="K2878" s="333" t="s">
        <v>5193</v>
      </c>
      <c r="L2878" s="510">
        <v>14.54</v>
      </c>
      <c r="M2878" s="330">
        <f>ROUND(SUMIF(Anlagenbewegungsdaten_AV!B:B,A2878,Anlagenbewegungsdaten_AV!C:C),3)</f>
        <v>0</v>
      </c>
      <c r="N2878" s="328">
        <f>IF(ISBLANK(L2878),ROUND(SUMIF(Anlagenbewegungsdaten_AV!B:B,A2878,Anlagenbewegungsdaten_AV!D:D),2),ROUND(M2878*L2878%,2))</f>
        <v>0</v>
      </c>
      <c r="O2878" s="328">
        <f>ROUND(N2878-SUMIF(Anlagenbewegungsdaten_AV!B:B,A2878,Anlagenbewegungsdaten_AV!D:D),3)</f>
        <v>0</v>
      </c>
    </row>
    <row r="2879" spans="1:15" ht="15" customHeight="1" x14ac:dyDescent="0.25">
      <c r="A2879" s="261" t="s">
        <v>1407</v>
      </c>
      <c r="B2879" s="171" t="s">
        <v>2108</v>
      </c>
      <c r="C2879" s="171" t="s">
        <v>4048</v>
      </c>
      <c r="D2879" s="171" t="s">
        <v>1408</v>
      </c>
      <c r="E2879" s="171" t="s">
        <v>2486</v>
      </c>
      <c r="F2879" s="287">
        <v>21.18</v>
      </c>
      <c r="G2879" s="331">
        <f>ROUND(SUMIF(Anlagenbewegungsdaten!B:B,A2879,Anlagenbewegungsdaten!C:C),3)</f>
        <v>0</v>
      </c>
      <c r="H2879" s="332">
        <f>IF(ISBLANK(F2879),ROUND(SUMIF(Anlagenbewegungsdaten!B:B,A2879,Anlagenbewegungsdaten!D:D),2),ROUND(G2879*F2879%,2))</f>
        <v>0</v>
      </c>
      <c r="I2879" s="332">
        <f>ROUND((H2879-SUMIF(Anlagenbewegungsdaten!$B:$B,A2879,Anlagenbewegungsdaten!D:D)),3)</f>
        <v>0</v>
      </c>
      <c r="J2879" s="333" t="s">
        <v>5179</v>
      </c>
      <c r="K2879" s="333" t="s">
        <v>5193</v>
      </c>
      <c r="L2879" s="510">
        <v>16.940000000000001</v>
      </c>
      <c r="M2879" s="330">
        <f>ROUND(SUMIF(Anlagenbewegungsdaten_AV!B:B,A2879,Anlagenbewegungsdaten_AV!C:C),3)</f>
        <v>0</v>
      </c>
      <c r="N2879" s="328">
        <f>IF(ISBLANK(L2879),ROUND(SUMIF(Anlagenbewegungsdaten_AV!B:B,A2879,Anlagenbewegungsdaten_AV!D:D),2),ROUND(M2879*L2879%,2))</f>
        <v>0</v>
      </c>
      <c r="O2879" s="328">
        <f>ROUND(N2879-SUMIF(Anlagenbewegungsdaten_AV!B:B,A2879,Anlagenbewegungsdaten_AV!D:D),3)</f>
        <v>0</v>
      </c>
    </row>
    <row r="2880" spans="1:15" ht="15" customHeight="1" x14ac:dyDescent="0.25">
      <c r="A2880" s="261" t="s">
        <v>1409</v>
      </c>
      <c r="B2880" s="171" t="s">
        <v>2108</v>
      </c>
      <c r="C2880" s="171" t="s">
        <v>4048</v>
      </c>
      <c r="D2880" s="171" t="s">
        <v>1410</v>
      </c>
      <c r="E2880" s="171" t="s">
        <v>2483</v>
      </c>
      <c r="F2880" s="287">
        <v>19.18</v>
      </c>
      <c r="G2880" s="331">
        <f>ROUND(SUMIF(Anlagenbewegungsdaten!B:B,A2880,Anlagenbewegungsdaten!C:C),3)</f>
        <v>0</v>
      </c>
      <c r="H2880" s="332">
        <f>IF(ISBLANK(F2880),ROUND(SUMIF(Anlagenbewegungsdaten!B:B,A2880,Anlagenbewegungsdaten!D:D),2),ROUND(G2880*F2880%,2))</f>
        <v>0</v>
      </c>
      <c r="I2880" s="332">
        <f>ROUND((H2880-SUMIF(Anlagenbewegungsdaten!$B:$B,A2880,Anlagenbewegungsdaten!D:D)),3)</f>
        <v>0</v>
      </c>
      <c r="J2880" s="333" t="s">
        <v>5179</v>
      </c>
      <c r="K2880" s="333" t="s">
        <v>5193</v>
      </c>
      <c r="L2880" s="510">
        <v>15.34</v>
      </c>
      <c r="M2880" s="330">
        <f>ROUND(SUMIF(Anlagenbewegungsdaten_AV!B:B,A2880,Anlagenbewegungsdaten_AV!C:C),3)</f>
        <v>0</v>
      </c>
      <c r="N2880" s="328">
        <f>IF(ISBLANK(L2880),ROUND(SUMIF(Anlagenbewegungsdaten_AV!B:B,A2880,Anlagenbewegungsdaten_AV!D:D),2),ROUND(M2880*L2880%,2))</f>
        <v>0</v>
      </c>
      <c r="O2880" s="328">
        <f>ROUND(N2880-SUMIF(Anlagenbewegungsdaten_AV!B:B,A2880,Anlagenbewegungsdaten_AV!D:D),3)</f>
        <v>0</v>
      </c>
    </row>
    <row r="2881" spans="1:15" ht="15" customHeight="1" x14ac:dyDescent="0.25">
      <c r="A2881" s="261" t="s">
        <v>1411</v>
      </c>
      <c r="B2881" s="171" t="s">
        <v>2108</v>
      </c>
      <c r="C2881" s="171" t="s">
        <v>4048</v>
      </c>
      <c r="D2881" s="171" t="s">
        <v>1412</v>
      </c>
      <c r="E2881" s="171" t="s">
        <v>2486</v>
      </c>
      <c r="F2881" s="287">
        <v>22.18</v>
      </c>
      <c r="G2881" s="331">
        <f>ROUND(SUMIF(Anlagenbewegungsdaten!B:B,A2881,Anlagenbewegungsdaten!C:C),3)</f>
        <v>0</v>
      </c>
      <c r="H2881" s="332">
        <f>IF(ISBLANK(F2881),ROUND(SUMIF(Anlagenbewegungsdaten!B:B,A2881,Anlagenbewegungsdaten!D:D),2),ROUND(G2881*F2881%,2))</f>
        <v>0</v>
      </c>
      <c r="I2881" s="332">
        <f>ROUND((H2881-SUMIF(Anlagenbewegungsdaten!$B:$B,A2881,Anlagenbewegungsdaten!D:D)),3)</f>
        <v>0</v>
      </c>
      <c r="J2881" s="333" t="s">
        <v>5179</v>
      </c>
      <c r="K2881" s="333" t="s">
        <v>5193</v>
      </c>
      <c r="L2881" s="510">
        <v>17.739999999999998</v>
      </c>
      <c r="M2881" s="330">
        <f>ROUND(SUMIF(Anlagenbewegungsdaten_AV!B:B,A2881,Anlagenbewegungsdaten_AV!C:C),3)</f>
        <v>0</v>
      </c>
      <c r="N2881" s="328">
        <f>IF(ISBLANK(L2881),ROUND(SUMIF(Anlagenbewegungsdaten_AV!B:B,A2881,Anlagenbewegungsdaten_AV!D:D),2),ROUND(M2881*L2881%,2))</f>
        <v>0</v>
      </c>
      <c r="O2881" s="328">
        <f>ROUND(N2881-SUMIF(Anlagenbewegungsdaten_AV!B:B,A2881,Anlagenbewegungsdaten_AV!D:D),3)</f>
        <v>0</v>
      </c>
    </row>
    <row r="2882" spans="1:15" ht="15" customHeight="1" x14ac:dyDescent="0.25">
      <c r="A2882" s="261" t="s">
        <v>1413</v>
      </c>
      <c r="B2882" s="171" t="s">
        <v>2108</v>
      </c>
      <c r="C2882" s="171" t="s">
        <v>4048</v>
      </c>
      <c r="D2882" s="171" t="s">
        <v>1414</v>
      </c>
      <c r="E2882" s="171" t="s">
        <v>2483</v>
      </c>
      <c r="F2882" s="287">
        <v>20.18</v>
      </c>
      <c r="G2882" s="331">
        <f>ROUND(SUMIF(Anlagenbewegungsdaten!B:B,A2882,Anlagenbewegungsdaten!C:C),3)</f>
        <v>0</v>
      </c>
      <c r="H2882" s="332">
        <f>IF(ISBLANK(F2882),ROUND(SUMIF(Anlagenbewegungsdaten!B:B,A2882,Anlagenbewegungsdaten!D:D),2),ROUND(G2882*F2882%,2))</f>
        <v>0</v>
      </c>
      <c r="I2882" s="332">
        <f>ROUND((H2882-SUMIF(Anlagenbewegungsdaten!$B:$B,A2882,Anlagenbewegungsdaten!D:D)),3)</f>
        <v>0</v>
      </c>
      <c r="J2882" s="333" t="s">
        <v>5179</v>
      </c>
      <c r="K2882" s="333" t="s">
        <v>5193</v>
      </c>
      <c r="L2882" s="510">
        <v>16.14</v>
      </c>
      <c r="M2882" s="330">
        <f>ROUND(SUMIF(Anlagenbewegungsdaten_AV!B:B,A2882,Anlagenbewegungsdaten_AV!C:C),3)</f>
        <v>0</v>
      </c>
      <c r="N2882" s="328">
        <f>IF(ISBLANK(L2882),ROUND(SUMIF(Anlagenbewegungsdaten_AV!B:B,A2882,Anlagenbewegungsdaten_AV!D:D),2),ROUND(M2882*L2882%,2))</f>
        <v>0</v>
      </c>
      <c r="O2882" s="328">
        <f>ROUND(N2882-SUMIF(Anlagenbewegungsdaten_AV!B:B,A2882,Anlagenbewegungsdaten_AV!D:D),3)</f>
        <v>0</v>
      </c>
    </row>
    <row r="2883" spans="1:15" ht="15" customHeight="1" x14ac:dyDescent="0.25">
      <c r="A2883" s="261" t="s">
        <v>1415</v>
      </c>
      <c r="B2883" s="171" t="s">
        <v>2108</v>
      </c>
      <c r="C2883" s="171" t="s">
        <v>4048</v>
      </c>
      <c r="D2883" s="171" t="s">
        <v>1416</v>
      </c>
      <c r="E2883" s="171" t="s">
        <v>2486</v>
      </c>
      <c r="F2883" s="287">
        <v>23.18</v>
      </c>
      <c r="G2883" s="331">
        <f>ROUND(SUMIF(Anlagenbewegungsdaten!B:B,A2883,Anlagenbewegungsdaten!C:C),3)</f>
        <v>0</v>
      </c>
      <c r="H2883" s="332">
        <f>IF(ISBLANK(F2883),ROUND(SUMIF(Anlagenbewegungsdaten!B:B,A2883,Anlagenbewegungsdaten!D:D),2),ROUND(G2883*F2883%,2))</f>
        <v>0</v>
      </c>
      <c r="I2883" s="332">
        <f>ROUND((H2883-SUMIF(Anlagenbewegungsdaten!$B:$B,A2883,Anlagenbewegungsdaten!D:D)),3)</f>
        <v>0</v>
      </c>
      <c r="J2883" s="333" t="s">
        <v>5179</v>
      </c>
      <c r="K2883" s="333" t="s">
        <v>5193</v>
      </c>
      <c r="L2883" s="510">
        <v>18.54</v>
      </c>
      <c r="M2883" s="330">
        <f>ROUND(SUMIF(Anlagenbewegungsdaten_AV!B:B,A2883,Anlagenbewegungsdaten_AV!C:C),3)</f>
        <v>0</v>
      </c>
      <c r="N2883" s="328">
        <f>IF(ISBLANK(L2883),ROUND(SUMIF(Anlagenbewegungsdaten_AV!B:B,A2883,Anlagenbewegungsdaten_AV!D:D),2),ROUND(M2883*L2883%,2))</f>
        <v>0</v>
      </c>
      <c r="O2883" s="328">
        <f>ROUND(N2883-SUMIF(Anlagenbewegungsdaten_AV!B:B,A2883,Anlagenbewegungsdaten_AV!D:D),3)</f>
        <v>0</v>
      </c>
    </row>
    <row r="2884" spans="1:15" ht="15" customHeight="1" x14ac:dyDescent="0.25">
      <c r="A2884" s="261" t="s">
        <v>1417</v>
      </c>
      <c r="B2884" s="171" t="s">
        <v>2108</v>
      </c>
      <c r="C2884" s="171" t="s">
        <v>4048</v>
      </c>
      <c r="D2884" s="171" t="s">
        <v>1418</v>
      </c>
      <c r="E2884" s="171" t="s">
        <v>2483</v>
      </c>
      <c r="F2884" s="287">
        <v>21.18</v>
      </c>
      <c r="G2884" s="331">
        <f>ROUND(SUMIF(Anlagenbewegungsdaten!B:B,A2884,Anlagenbewegungsdaten!C:C),3)</f>
        <v>0</v>
      </c>
      <c r="H2884" s="332">
        <f>IF(ISBLANK(F2884),ROUND(SUMIF(Anlagenbewegungsdaten!B:B,A2884,Anlagenbewegungsdaten!D:D),2),ROUND(G2884*F2884%,2))</f>
        <v>0</v>
      </c>
      <c r="I2884" s="332">
        <f>ROUND((H2884-SUMIF(Anlagenbewegungsdaten!$B:$B,A2884,Anlagenbewegungsdaten!D:D)),3)</f>
        <v>0</v>
      </c>
      <c r="J2884" s="333" t="s">
        <v>5179</v>
      </c>
      <c r="K2884" s="333" t="s">
        <v>5193</v>
      </c>
      <c r="L2884" s="510">
        <v>16.940000000000001</v>
      </c>
      <c r="M2884" s="330">
        <f>ROUND(SUMIF(Anlagenbewegungsdaten_AV!B:B,A2884,Anlagenbewegungsdaten_AV!C:C),3)</f>
        <v>0</v>
      </c>
      <c r="N2884" s="328">
        <f>IF(ISBLANK(L2884),ROUND(SUMIF(Anlagenbewegungsdaten_AV!B:B,A2884,Anlagenbewegungsdaten_AV!D:D),2),ROUND(M2884*L2884%,2))</f>
        <v>0</v>
      </c>
      <c r="O2884" s="328">
        <f>ROUND(N2884-SUMIF(Anlagenbewegungsdaten_AV!B:B,A2884,Anlagenbewegungsdaten_AV!D:D),3)</f>
        <v>0</v>
      </c>
    </row>
    <row r="2885" spans="1:15" ht="15" customHeight="1" x14ac:dyDescent="0.25">
      <c r="A2885" s="261" t="s">
        <v>1419</v>
      </c>
      <c r="B2885" s="171" t="s">
        <v>2108</v>
      </c>
      <c r="C2885" s="171" t="s">
        <v>4048</v>
      </c>
      <c r="D2885" s="171" t="s">
        <v>1420</v>
      </c>
      <c r="E2885" s="171" t="s">
        <v>2486</v>
      </c>
      <c r="F2885" s="287">
        <v>24.18</v>
      </c>
      <c r="G2885" s="331">
        <f>ROUND(SUMIF(Anlagenbewegungsdaten!B:B,A2885,Anlagenbewegungsdaten!C:C),3)</f>
        <v>0</v>
      </c>
      <c r="H2885" s="332">
        <f>IF(ISBLANK(F2885),ROUND(SUMIF(Anlagenbewegungsdaten!B:B,A2885,Anlagenbewegungsdaten!D:D),2),ROUND(G2885*F2885%,2))</f>
        <v>0</v>
      </c>
      <c r="I2885" s="332">
        <f>ROUND((H2885-SUMIF(Anlagenbewegungsdaten!$B:$B,A2885,Anlagenbewegungsdaten!D:D)),3)</f>
        <v>0</v>
      </c>
      <c r="J2885" s="333" t="s">
        <v>5179</v>
      </c>
      <c r="K2885" s="333" t="s">
        <v>5193</v>
      </c>
      <c r="L2885" s="510">
        <v>19.34</v>
      </c>
      <c r="M2885" s="330">
        <f>ROUND(SUMIF(Anlagenbewegungsdaten_AV!B:B,A2885,Anlagenbewegungsdaten_AV!C:C),3)</f>
        <v>0</v>
      </c>
      <c r="N2885" s="328">
        <f>IF(ISBLANK(L2885),ROUND(SUMIF(Anlagenbewegungsdaten_AV!B:B,A2885,Anlagenbewegungsdaten_AV!D:D),2),ROUND(M2885*L2885%,2))</f>
        <v>0</v>
      </c>
      <c r="O2885" s="328">
        <f>ROUND(N2885-SUMIF(Anlagenbewegungsdaten_AV!B:B,A2885,Anlagenbewegungsdaten_AV!D:D),3)</f>
        <v>0</v>
      </c>
    </row>
    <row r="2886" spans="1:15" ht="15" customHeight="1" x14ac:dyDescent="0.25">
      <c r="A2886" s="261" t="s">
        <v>1421</v>
      </c>
      <c r="B2886" s="171" t="s">
        <v>2108</v>
      </c>
      <c r="C2886" s="171" t="s">
        <v>4048</v>
      </c>
      <c r="D2886" s="171" t="s">
        <v>1422</v>
      </c>
      <c r="E2886" s="171" t="s">
        <v>2483</v>
      </c>
      <c r="F2886" s="287">
        <v>19.18</v>
      </c>
      <c r="G2886" s="331">
        <f>ROUND(SUMIF(Anlagenbewegungsdaten!B:B,A2886,Anlagenbewegungsdaten!C:C),3)</f>
        <v>0</v>
      </c>
      <c r="H2886" s="332">
        <f>IF(ISBLANK(F2886),ROUND(SUMIF(Anlagenbewegungsdaten!B:B,A2886,Anlagenbewegungsdaten!D:D),2),ROUND(G2886*F2886%,2))</f>
        <v>0</v>
      </c>
      <c r="I2886" s="332">
        <f>ROUND((H2886-SUMIF(Anlagenbewegungsdaten!$B:$B,A2886,Anlagenbewegungsdaten!D:D)),3)</f>
        <v>0</v>
      </c>
      <c r="J2886" s="333" t="s">
        <v>5179</v>
      </c>
      <c r="K2886" s="333" t="s">
        <v>5193</v>
      </c>
      <c r="L2886" s="510">
        <v>15.34</v>
      </c>
      <c r="M2886" s="330">
        <f>ROUND(SUMIF(Anlagenbewegungsdaten_AV!B:B,A2886,Anlagenbewegungsdaten_AV!C:C),3)</f>
        <v>0</v>
      </c>
      <c r="N2886" s="328">
        <f>IF(ISBLANK(L2886),ROUND(SUMIF(Anlagenbewegungsdaten_AV!B:B,A2886,Anlagenbewegungsdaten_AV!D:D),2),ROUND(M2886*L2886%,2))</f>
        <v>0</v>
      </c>
      <c r="O2886" s="328">
        <f>ROUND(N2886-SUMIF(Anlagenbewegungsdaten_AV!B:B,A2886,Anlagenbewegungsdaten_AV!D:D),3)</f>
        <v>0</v>
      </c>
    </row>
    <row r="2887" spans="1:15" ht="15" customHeight="1" x14ac:dyDescent="0.25">
      <c r="A2887" s="261" t="s">
        <v>1423</v>
      </c>
      <c r="B2887" s="171" t="s">
        <v>2108</v>
      </c>
      <c r="C2887" s="171" t="s">
        <v>4048</v>
      </c>
      <c r="D2887" s="171" t="s">
        <v>1424</v>
      </c>
      <c r="E2887" s="171" t="s">
        <v>2486</v>
      </c>
      <c r="F2887" s="287">
        <v>22.18</v>
      </c>
      <c r="G2887" s="331">
        <f>ROUND(SUMIF(Anlagenbewegungsdaten!B:B,A2887,Anlagenbewegungsdaten!C:C),3)</f>
        <v>0</v>
      </c>
      <c r="H2887" s="332">
        <f>IF(ISBLANK(F2887),ROUND(SUMIF(Anlagenbewegungsdaten!B:B,A2887,Anlagenbewegungsdaten!D:D),2),ROUND(G2887*F2887%,2))</f>
        <v>0</v>
      </c>
      <c r="I2887" s="332">
        <f>ROUND((H2887-SUMIF(Anlagenbewegungsdaten!$B:$B,A2887,Anlagenbewegungsdaten!D:D)),3)</f>
        <v>0</v>
      </c>
      <c r="J2887" s="333" t="s">
        <v>5179</v>
      </c>
      <c r="K2887" s="333" t="s">
        <v>5193</v>
      </c>
      <c r="L2887" s="510">
        <v>17.739999999999998</v>
      </c>
      <c r="M2887" s="330">
        <f>ROUND(SUMIF(Anlagenbewegungsdaten_AV!B:B,A2887,Anlagenbewegungsdaten_AV!C:C),3)</f>
        <v>0</v>
      </c>
      <c r="N2887" s="328">
        <f>IF(ISBLANK(L2887),ROUND(SUMIF(Anlagenbewegungsdaten_AV!B:B,A2887,Anlagenbewegungsdaten_AV!D:D),2),ROUND(M2887*L2887%,2))</f>
        <v>0</v>
      </c>
      <c r="O2887" s="328">
        <f>ROUND(N2887-SUMIF(Anlagenbewegungsdaten_AV!B:B,A2887,Anlagenbewegungsdaten_AV!D:D),3)</f>
        <v>0</v>
      </c>
    </row>
    <row r="2888" spans="1:15" ht="15" customHeight="1" x14ac:dyDescent="0.25">
      <c r="A2888" s="261" t="s">
        <v>1425</v>
      </c>
      <c r="B2888" s="171" t="s">
        <v>2108</v>
      </c>
      <c r="C2888" s="171" t="s">
        <v>4048</v>
      </c>
      <c r="D2888" s="171" t="s">
        <v>1426</v>
      </c>
      <c r="E2888" s="171" t="s">
        <v>2483</v>
      </c>
      <c r="F2888" s="287">
        <v>20.18</v>
      </c>
      <c r="G2888" s="331">
        <f>ROUND(SUMIF(Anlagenbewegungsdaten!B:B,A2888,Anlagenbewegungsdaten!C:C),3)</f>
        <v>0</v>
      </c>
      <c r="H2888" s="332">
        <f>IF(ISBLANK(F2888),ROUND(SUMIF(Anlagenbewegungsdaten!B:B,A2888,Anlagenbewegungsdaten!D:D),2),ROUND(G2888*F2888%,2))</f>
        <v>0</v>
      </c>
      <c r="I2888" s="332">
        <f>ROUND((H2888-SUMIF(Anlagenbewegungsdaten!$B:$B,A2888,Anlagenbewegungsdaten!D:D)),3)</f>
        <v>0</v>
      </c>
      <c r="J2888" s="333" t="s">
        <v>5179</v>
      </c>
      <c r="K2888" s="333" t="s">
        <v>5193</v>
      </c>
      <c r="L2888" s="510">
        <v>16.14</v>
      </c>
      <c r="M2888" s="330">
        <f>ROUND(SUMIF(Anlagenbewegungsdaten_AV!B:B,A2888,Anlagenbewegungsdaten_AV!C:C),3)</f>
        <v>0</v>
      </c>
      <c r="N2888" s="328">
        <f>IF(ISBLANK(L2888),ROUND(SUMIF(Anlagenbewegungsdaten_AV!B:B,A2888,Anlagenbewegungsdaten_AV!D:D),2),ROUND(M2888*L2888%,2))</f>
        <v>0</v>
      </c>
      <c r="O2888" s="328">
        <f>ROUND(N2888-SUMIF(Anlagenbewegungsdaten_AV!B:B,A2888,Anlagenbewegungsdaten_AV!D:D),3)</f>
        <v>0</v>
      </c>
    </row>
    <row r="2889" spans="1:15" ht="15" customHeight="1" x14ac:dyDescent="0.25">
      <c r="A2889" s="261" t="s">
        <v>1427</v>
      </c>
      <c r="B2889" s="171" t="s">
        <v>2108</v>
      </c>
      <c r="C2889" s="171" t="s">
        <v>4048</v>
      </c>
      <c r="D2889" s="171" t="s">
        <v>1428</v>
      </c>
      <c r="E2889" s="171" t="s">
        <v>2486</v>
      </c>
      <c r="F2889" s="287">
        <v>23.18</v>
      </c>
      <c r="G2889" s="331">
        <f>ROUND(SUMIF(Anlagenbewegungsdaten!B:B,A2889,Anlagenbewegungsdaten!C:C),3)</f>
        <v>0</v>
      </c>
      <c r="H2889" s="332">
        <f>IF(ISBLANK(F2889),ROUND(SUMIF(Anlagenbewegungsdaten!B:B,A2889,Anlagenbewegungsdaten!D:D),2),ROUND(G2889*F2889%,2))</f>
        <v>0</v>
      </c>
      <c r="I2889" s="332">
        <f>ROUND((H2889-SUMIF(Anlagenbewegungsdaten!$B:$B,A2889,Anlagenbewegungsdaten!D:D)),3)</f>
        <v>0</v>
      </c>
      <c r="J2889" s="333" t="s">
        <v>5179</v>
      </c>
      <c r="K2889" s="333" t="s">
        <v>5193</v>
      </c>
      <c r="L2889" s="510">
        <v>18.54</v>
      </c>
      <c r="M2889" s="330">
        <f>ROUND(SUMIF(Anlagenbewegungsdaten_AV!B:B,A2889,Anlagenbewegungsdaten_AV!C:C),3)</f>
        <v>0</v>
      </c>
      <c r="N2889" s="328">
        <f>IF(ISBLANK(L2889),ROUND(SUMIF(Anlagenbewegungsdaten_AV!B:B,A2889,Anlagenbewegungsdaten_AV!D:D),2),ROUND(M2889*L2889%,2))</f>
        <v>0</v>
      </c>
      <c r="O2889" s="328">
        <f>ROUND(N2889-SUMIF(Anlagenbewegungsdaten_AV!B:B,A2889,Anlagenbewegungsdaten_AV!D:D),3)</f>
        <v>0</v>
      </c>
    </row>
    <row r="2890" spans="1:15" ht="15" customHeight="1" x14ac:dyDescent="0.25">
      <c r="A2890" s="261" t="s">
        <v>1429</v>
      </c>
      <c r="B2890" s="171" t="s">
        <v>2108</v>
      </c>
      <c r="C2890" s="171" t="s">
        <v>4048</v>
      </c>
      <c r="D2890" s="171" t="s">
        <v>1430</v>
      </c>
      <c r="E2890" s="171" t="s">
        <v>2483</v>
      </c>
      <c r="F2890" s="287">
        <v>21.18</v>
      </c>
      <c r="G2890" s="331">
        <f>ROUND(SUMIF(Anlagenbewegungsdaten!B:B,A2890,Anlagenbewegungsdaten!C:C),3)</f>
        <v>0</v>
      </c>
      <c r="H2890" s="332">
        <f>IF(ISBLANK(F2890),ROUND(SUMIF(Anlagenbewegungsdaten!B:B,A2890,Anlagenbewegungsdaten!D:D),2),ROUND(G2890*F2890%,2))</f>
        <v>0</v>
      </c>
      <c r="I2890" s="332">
        <f>ROUND((H2890-SUMIF(Anlagenbewegungsdaten!$B:$B,A2890,Anlagenbewegungsdaten!D:D)),3)</f>
        <v>0</v>
      </c>
      <c r="J2890" s="333" t="s">
        <v>5179</v>
      </c>
      <c r="K2890" s="333" t="s">
        <v>5193</v>
      </c>
      <c r="L2890" s="510">
        <v>16.940000000000001</v>
      </c>
      <c r="M2890" s="330">
        <f>ROUND(SUMIF(Anlagenbewegungsdaten_AV!B:B,A2890,Anlagenbewegungsdaten_AV!C:C),3)</f>
        <v>0</v>
      </c>
      <c r="N2890" s="328">
        <f>IF(ISBLANK(L2890),ROUND(SUMIF(Anlagenbewegungsdaten_AV!B:B,A2890,Anlagenbewegungsdaten_AV!D:D),2),ROUND(M2890*L2890%,2))</f>
        <v>0</v>
      </c>
      <c r="O2890" s="328">
        <f>ROUND(N2890-SUMIF(Anlagenbewegungsdaten_AV!B:B,A2890,Anlagenbewegungsdaten_AV!D:D),3)</f>
        <v>0</v>
      </c>
    </row>
    <row r="2891" spans="1:15" ht="15" customHeight="1" x14ac:dyDescent="0.25">
      <c r="A2891" s="261" t="s">
        <v>1431</v>
      </c>
      <c r="B2891" s="171" t="s">
        <v>2108</v>
      </c>
      <c r="C2891" s="171" t="s">
        <v>4048</v>
      </c>
      <c r="D2891" s="171" t="s">
        <v>1432</v>
      </c>
      <c r="E2891" s="171" t="s">
        <v>2486</v>
      </c>
      <c r="F2891" s="287">
        <v>24.18</v>
      </c>
      <c r="G2891" s="331">
        <f>ROUND(SUMIF(Anlagenbewegungsdaten!B:B,A2891,Anlagenbewegungsdaten!C:C),3)</f>
        <v>0</v>
      </c>
      <c r="H2891" s="332">
        <f>IF(ISBLANK(F2891),ROUND(SUMIF(Anlagenbewegungsdaten!B:B,A2891,Anlagenbewegungsdaten!D:D),2),ROUND(G2891*F2891%,2))</f>
        <v>0</v>
      </c>
      <c r="I2891" s="332">
        <f>ROUND((H2891-SUMIF(Anlagenbewegungsdaten!$B:$B,A2891,Anlagenbewegungsdaten!D:D)),3)</f>
        <v>0</v>
      </c>
      <c r="J2891" s="333" t="s">
        <v>5179</v>
      </c>
      <c r="K2891" s="333" t="s">
        <v>5193</v>
      </c>
      <c r="L2891" s="510">
        <v>19.34</v>
      </c>
      <c r="M2891" s="330">
        <f>ROUND(SUMIF(Anlagenbewegungsdaten_AV!B:B,A2891,Anlagenbewegungsdaten_AV!C:C),3)</f>
        <v>0</v>
      </c>
      <c r="N2891" s="328">
        <f>IF(ISBLANK(L2891),ROUND(SUMIF(Anlagenbewegungsdaten_AV!B:B,A2891,Anlagenbewegungsdaten_AV!D:D),2),ROUND(M2891*L2891%,2))</f>
        <v>0</v>
      </c>
      <c r="O2891" s="328">
        <f>ROUND(N2891-SUMIF(Anlagenbewegungsdaten_AV!B:B,A2891,Anlagenbewegungsdaten_AV!D:D),3)</f>
        <v>0</v>
      </c>
    </row>
    <row r="2892" spans="1:15" ht="15" customHeight="1" x14ac:dyDescent="0.25">
      <c r="A2892" s="261" t="s">
        <v>1433</v>
      </c>
      <c r="B2892" s="171" t="s">
        <v>2108</v>
      </c>
      <c r="C2892" s="171" t="s">
        <v>4048</v>
      </c>
      <c r="D2892" s="171" t="s">
        <v>1434</v>
      </c>
      <c r="E2892" s="171" t="s">
        <v>2483</v>
      </c>
      <c r="F2892" s="287">
        <v>22.18</v>
      </c>
      <c r="G2892" s="331">
        <f>ROUND(SUMIF(Anlagenbewegungsdaten!B:B,A2892,Anlagenbewegungsdaten!C:C),3)</f>
        <v>0</v>
      </c>
      <c r="H2892" s="332">
        <f>IF(ISBLANK(F2892),ROUND(SUMIF(Anlagenbewegungsdaten!B:B,A2892,Anlagenbewegungsdaten!D:D),2),ROUND(G2892*F2892%,2))</f>
        <v>0</v>
      </c>
      <c r="I2892" s="332">
        <f>ROUND((H2892-SUMIF(Anlagenbewegungsdaten!$B:$B,A2892,Anlagenbewegungsdaten!D:D)),3)</f>
        <v>0</v>
      </c>
      <c r="J2892" s="333" t="s">
        <v>5179</v>
      </c>
      <c r="K2892" s="333" t="s">
        <v>5193</v>
      </c>
      <c r="L2892" s="510">
        <v>17.739999999999998</v>
      </c>
      <c r="M2892" s="330">
        <f>ROUND(SUMIF(Anlagenbewegungsdaten_AV!B:B,A2892,Anlagenbewegungsdaten_AV!C:C),3)</f>
        <v>0</v>
      </c>
      <c r="N2892" s="328">
        <f>IF(ISBLANK(L2892),ROUND(SUMIF(Anlagenbewegungsdaten_AV!B:B,A2892,Anlagenbewegungsdaten_AV!D:D),2),ROUND(M2892*L2892%,2))</f>
        <v>0</v>
      </c>
      <c r="O2892" s="328">
        <f>ROUND(N2892-SUMIF(Anlagenbewegungsdaten_AV!B:B,A2892,Anlagenbewegungsdaten_AV!D:D),3)</f>
        <v>0</v>
      </c>
    </row>
    <row r="2893" spans="1:15" ht="15" customHeight="1" x14ac:dyDescent="0.25">
      <c r="A2893" s="261" t="s">
        <v>1435</v>
      </c>
      <c r="B2893" s="171" t="s">
        <v>2108</v>
      </c>
      <c r="C2893" s="171" t="s">
        <v>4048</v>
      </c>
      <c r="D2893" s="171" t="s">
        <v>1436</v>
      </c>
      <c r="E2893" s="171" t="s">
        <v>2486</v>
      </c>
      <c r="F2893" s="287">
        <v>25.18</v>
      </c>
      <c r="G2893" s="331">
        <f>ROUND(SUMIF(Anlagenbewegungsdaten!B:B,A2893,Anlagenbewegungsdaten!C:C),3)</f>
        <v>0</v>
      </c>
      <c r="H2893" s="332">
        <f>IF(ISBLANK(F2893),ROUND(SUMIF(Anlagenbewegungsdaten!B:B,A2893,Anlagenbewegungsdaten!D:D),2),ROUND(G2893*F2893%,2))</f>
        <v>0</v>
      </c>
      <c r="I2893" s="332">
        <f>ROUND((H2893-SUMIF(Anlagenbewegungsdaten!$B:$B,A2893,Anlagenbewegungsdaten!D:D)),3)</f>
        <v>0</v>
      </c>
      <c r="J2893" s="333" t="s">
        <v>5179</v>
      </c>
      <c r="K2893" s="333" t="s">
        <v>5193</v>
      </c>
      <c r="L2893" s="510">
        <v>20.14</v>
      </c>
      <c r="M2893" s="330">
        <f>ROUND(SUMIF(Anlagenbewegungsdaten_AV!B:B,A2893,Anlagenbewegungsdaten_AV!C:C),3)</f>
        <v>0</v>
      </c>
      <c r="N2893" s="328">
        <f>IF(ISBLANK(L2893),ROUND(SUMIF(Anlagenbewegungsdaten_AV!B:B,A2893,Anlagenbewegungsdaten_AV!D:D),2),ROUND(M2893*L2893%,2))</f>
        <v>0</v>
      </c>
      <c r="O2893" s="328">
        <f>ROUND(N2893-SUMIF(Anlagenbewegungsdaten_AV!B:B,A2893,Anlagenbewegungsdaten_AV!D:D),3)</f>
        <v>0</v>
      </c>
    </row>
    <row r="2894" spans="1:15" ht="15" customHeight="1" x14ac:dyDescent="0.25">
      <c r="A2894" s="261" t="s">
        <v>1437</v>
      </c>
      <c r="B2894" s="171" t="s">
        <v>2108</v>
      </c>
      <c r="C2894" s="171" t="s">
        <v>4048</v>
      </c>
      <c r="D2894" s="171" t="s">
        <v>1438</v>
      </c>
      <c r="E2894" s="171" t="s">
        <v>2483</v>
      </c>
      <c r="F2894" s="287">
        <v>8.25</v>
      </c>
      <c r="G2894" s="331">
        <f>ROUND(SUMIF(Anlagenbewegungsdaten!B:B,A2894,Anlagenbewegungsdaten!C:C),3)</f>
        <v>0</v>
      </c>
      <c r="H2894" s="332">
        <f>IF(ISBLANK(F2894),ROUND(SUMIF(Anlagenbewegungsdaten!B:B,A2894,Anlagenbewegungsdaten!D:D),2),ROUND(G2894*F2894%,2))</f>
        <v>0</v>
      </c>
      <c r="I2894" s="332">
        <f>ROUND((H2894-SUMIF(Anlagenbewegungsdaten!$B:$B,A2894,Anlagenbewegungsdaten!D:D)),3)</f>
        <v>0</v>
      </c>
      <c r="J2894" s="333" t="s">
        <v>5179</v>
      </c>
      <c r="K2894" s="333" t="s">
        <v>5193</v>
      </c>
      <c r="L2894" s="510">
        <v>6.6</v>
      </c>
      <c r="M2894" s="330">
        <f>ROUND(SUMIF(Anlagenbewegungsdaten_AV!B:B,A2894,Anlagenbewegungsdaten_AV!C:C),3)</f>
        <v>0</v>
      </c>
      <c r="N2894" s="328">
        <f>IF(ISBLANK(L2894),ROUND(SUMIF(Anlagenbewegungsdaten_AV!B:B,A2894,Anlagenbewegungsdaten_AV!D:D),2),ROUND(M2894*L2894%,2))</f>
        <v>0</v>
      </c>
      <c r="O2894" s="328">
        <f>ROUND(N2894-SUMIF(Anlagenbewegungsdaten_AV!B:B,A2894,Anlagenbewegungsdaten_AV!D:D),3)</f>
        <v>0</v>
      </c>
    </row>
    <row r="2895" spans="1:15" ht="15" customHeight="1" x14ac:dyDescent="0.25">
      <c r="A2895" s="261" t="s">
        <v>1439</v>
      </c>
      <c r="B2895" s="171" t="s">
        <v>2108</v>
      </c>
      <c r="C2895" s="171" t="s">
        <v>4048</v>
      </c>
      <c r="D2895" s="171" t="s">
        <v>1440</v>
      </c>
      <c r="E2895" s="171" t="s">
        <v>2486</v>
      </c>
      <c r="F2895" s="287">
        <v>11.25</v>
      </c>
      <c r="G2895" s="331">
        <f>ROUND(SUMIF(Anlagenbewegungsdaten!B:B,A2895,Anlagenbewegungsdaten!C:C),3)</f>
        <v>0</v>
      </c>
      <c r="H2895" s="332">
        <f>IF(ISBLANK(F2895),ROUND(SUMIF(Anlagenbewegungsdaten!B:B,A2895,Anlagenbewegungsdaten!D:D),2),ROUND(G2895*F2895%,2))</f>
        <v>0</v>
      </c>
      <c r="I2895" s="332">
        <f>ROUND((H2895-SUMIF(Anlagenbewegungsdaten!$B:$B,A2895,Anlagenbewegungsdaten!D:D)),3)</f>
        <v>0</v>
      </c>
      <c r="J2895" s="333" t="s">
        <v>5179</v>
      </c>
      <c r="K2895" s="333" t="s">
        <v>5193</v>
      </c>
      <c r="L2895" s="510">
        <v>9</v>
      </c>
      <c r="M2895" s="330">
        <f>ROUND(SUMIF(Anlagenbewegungsdaten_AV!B:B,A2895,Anlagenbewegungsdaten_AV!C:C),3)</f>
        <v>0</v>
      </c>
      <c r="N2895" s="328">
        <f>IF(ISBLANK(L2895),ROUND(SUMIF(Anlagenbewegungsdaten_AV!B:B,A2895,Anlagenbewegungsdaten_AV!D:D),2),ROUND(M2895*L2895%,2))</f>
        <v>0</v>
      </c>
      <c r="O2895" s="328">
        <f>ROUND(N2895-SUMIF(Anlagenbewegungsdaten_AV!B:B,A2895,Anlagenbewegungsdaten_AV!D:D),3)</f>
        <v>0</v>
      </c>
    </row>
    <row r="2896" spans="1:15" ht="15" customHeight="1" x14ac:dyDescent="0.25">
      <c r="A2896" s="261" t="s">
        <v>1441</v>
      </c>
      <c r="B2896" s="171" t="s">
        <v>2108</v>
      </c>
      <c r="C2896" s="171" t="s">
        <v>4048</v>
      </c>
      <c r="D2896" s="171" t="s">
        <v>1442</v>
      </c>
      <c r="E2896" s="171" t="s">
        <v>2483</v>
      </c>
      <c r="F2896" s="287">
        <v>12.25</v>
      </c>
      <c r="G2896" s="331">
        <f>ROUND(SUMIF(Anlagenbewegungsdaten!B:B,A2896,Anlagenbewegungsdaten!C:C),3)</f>
        <v>0</v>
      </c>
      <c r="H2896" s="332">
        <f>IF(ISBLANK(F2896),ROUND(SUMIF(Anlagenbewegungsdaten!B:B,A2896,Anlagenbewegungsdaten!D:D),2),ROUND(G2896*F2896%,2))</f>
        <v>0</v>
      </c>
      <c r="I2896" s="332">
        <f>ROUND((H2896-SUMIF(Anlagenbewegungsdaten!$B:$B,A2896,Anlagenbewegungsdaten!D:D)),3)</f>
        <v>0</v>
      </c>
      <c r="J2896" s="333" t="s">
        <v>5179</v>
      </c>
      <c r="K2896" s="333" t="s">
        <v>5193</v>
      </c>
      <c r="L2896" s="510">
        <v>9.8000000000000007</v>
      </c>
      <c r="M2896" s="330">
        <f>ROUND(SUMIF(Anlagenbewegungsdaten_AV!B:B,A2896,Anlagenbewegungsdaten_AV!C:C),3)</f>
        <v>0</v>
      </c>
      <c r="N2896" s="328">
        <f>IF(ISBLANK(L2896),ROUND(SUMIF(Anlagenbewegungsdaten_AV!B:B,A2896,Anlagenbewegungsdaten_AV!D:D),2),ROUND(M2896*L2896%,2))</f>
        <v>0</v>
      </c>
      <c r="O2896" s="328">
        <f>ROUND(N2896-SUMIF(Anlagenbewegungsdaten_AV!B:B,A2896,Anlagenbewegungsdaten_AV!D:D),3)</f>
        <v>0</v>
      </c>
    </row>
    <row r="2897" spans="1:15" ht="15" customHeight="1" x14ac:dyDescent="0.25">
      <c r="A2897" s="261" t="s">
        <v>1443</v>
      </c>
      <c r="B2897" s="171" t="s">
        <v>2108</v>
      </c>
      <c r="C2897" s="171" t="s">
        <v>4048</v>
      </c>
      <c r="D2897" s="171" t="s">
        <v>1444</v>
      </c>
      <c r="E2897" s="171" t="s">
        <v>2486</v>
      </c>
      <c r="F2897" s="287">
        <v>15.25</v>
      </c>
      <c r="G2897" s="331">
        <f>ROUND(SUMIF(Anlagenbewegungsdaten!B:B,A2897,Anlagenbewegungsdaten!C:C),3)</f>
        <v>0</v>
      </c>
      <c r="H2897" s="332">
        <f>IF(ISBLANK(F2897),ROUND(SUMIF(Anlagenbewegungsdaten!B:B,A2897,Anlagenbewegungsdaten!D:D),2),ROUND(G2897*F2897%,2))</f>
        <v>0</v>
      </c>
      <c r="I2897" s="332">
        <f>ROUND((H2897-SUMIF(Anlagenbewegungsdaten!$B:$B,A2897,Anlagenbewegungsdaten!D:D)),3)</f>
        <v>0</v>
      </c>
      <c r="J2897" s="333" t="s">
        <v>5179</v>
      </c>
      <c r="K2897" s="333" t="s">
        <v>5193</v>
      </c>
      <c r="L2897" s="510">
        <v>12.2</v>
      </c>
      <c r="M2897" s="330">
        <f>ROUND(SUMIF(Anlagenbewegungsdaten_AV!B:B,A2897,Anlagenbewegungsdaten_AV!C:C),3)</f>
        <v>0</v>
      </c>
      <c r="N2897" s="328">
        <f>IF(ISBLANK(L2897),ROUND(SUMIF(Anlagenbewegungsdaten_AV!B:B,A2897,Anlagenbewegungsdaten_AV!D:D),2),ROUND(M2897*L2897%,2))</f>
        <v>0</v>
      </c>
      <c r="O2897" s="328">
        <f>ROUND(N2897-SUMIF(Anlagenbewegungsdaten_AV!B:B,A2897,Anlagenbewegungsdaten_AV!D:D),3)</f>
        <v>0</v>
      </c>
    </row>
    <row r="2898" spans="1:15" ht="15" customHeight="1" x14ac:dyDescent="0.25">
      <c r="A2898" s="261" t="s">
        <v>1445</v>
      </c>
      <c r="B2898" s="171" t="s">
        <v>2108</v>
      </c>
      <c r="C2898" s="171" t="s">
        <v>4048</v>
      </c>
      <c r="D2898" s="171" t="s">
        <v>1446</v>
      </c>
      <c r="E2898" s="171" t="s">
        <v>2483</v>
      </c>
      <c r="F2898" s="287">
        <v>10.75</v>
      </c>
      <c r="G2898" s="331">
        <f>ROUND(SUMIF(Anlagenbewegungsdaten!B:B,A2898,Anlagenbewegungsdaten!C:C),3)</f>
        <v>0</v>
      </c>
      <c r="H2898" s="332">
        <f>IF(ISBLANK(F2898),ROUND(SUMIF(Anlagenbewegungsdaten!B:B,A2898,Anlagenbewegungsdaten!D:D),2),ROUND(G2898*F2898%,2))</f>
        <v>0</v>
      </c>
      <c r="I2898" s="332">
        <f>ROUND((H2898-SUMIF(Anlagenbewegungsdaten!$B:$B,A2898,Anlagenbewegungsdaten!D:D)),3)</f>
        <v>0</v>
      </c>
      <c r="J2898" s="333" t="s">
        <v>5179</v>
      </c>
      <c r="K2898" s="333" t="s">
        <v>5193</v>
      </c>
      <c r="L2898" s="510">
        <v>8.6</v>
      </c>
      <c r="M2898" s="330">
        <f>ROUND(SUMIF(Anlagenbewegungsdaten_AV!B:B,A2898,Anlagenbewegungsdaten_AV!C:C),3)</f>
        <v>0</v>
      </c>
      <c r="N2898" s="328">
        <f>IF(ISBLANK(L2898),ROUND(SUMIF(Anlagenbewegungsdaten_AV!B:B,A2898,Anlagenbewegungsdaten_AV!D:D),2),ROUND(M2898*L2898%,2))</f>
        <v>0</v>
      </c>
      <c r="O2898" s="328">
        <f>ROUND(N2898-SUMIF(Anlagenbewegungsdaten_AV!B:B,A2898,Anlagenbewegungsdaten_AV!D:D),3)</f>
        <v>0</v>
      </c>
    </row>
    <row r="2899" spans="1:15" ht="15" customHeight="1" x14ac:dyDescent="0.25">
      <c r="A2899" s="261" t="s">
        <v>1447</v>
      </c>
      <c r="B2899" s="171" t="s">
        <v>2108</v>
      </c>
      <c r="C2899" s="171" t="s">
        <v>4048</v>
      </c>
      <c r="D2899" s="171" t="s">
        <v>1448</v>
      </c>
      <c r="E2899" s="171" t="s">
        <v>2486</v>
      </c>
      <c r="F2899" s="287">
        <v>13.75</v>
      </c>
      <c r="G2899" s="331">
        <f>ROUND(SUMIF(Anlagenbewegungsdaten!B:B,A2899,Anlagenbewegungsdaten!C:C),3)</f>
        <v>0</v>
      </c>
      <c r="H2899" s="332">
        <f>IF(ISBLANK(F2899),ROUND(SUMIF(Anlagenbewegungsdaten!B:B,A2899,Anlagenbewegungsdaten!D:D),2),ROUND(G2899*F2899%,2))</f>
        <v>0</v>
      </c>
      <c r="I2899" s="332">
        <f>ROUND((H2899-SUMIF(Anlagenbewegungsdaten!$B:$B,A2899,Anlagenbewegungsdaten!D:D)),3)</f>
        <v>0</v>
      </c>
      <c r="J2899" s="333" t="s">
        <v>5179</v>
      </c>
      <c r="K2899" s="333" t="s">
        <v>5193</v>
      </c>
      <c r="L2899" s="510">
        <v>11</v>
      </c>
      <c r="M2899" s="330">
        <f>ROUND(SUMIF(Anlagenbewegungsdaten_AV!B:B,A2899,Anlagenbewegungsdaten_AV!C:C),3)</f>
        <v>0</v>
      </c>
      <c r="N2899" s="328">
        <f>IF(ISBLANK(L2899),ROUND(SUMIF(Anlagenbewegungsdaten_AV!B:B,A2899,Anlagenbewegungsdaten_AV!D:D),2),ROUND(M2899*L2899%,2))</f>
        <v>0</v>
      </c>
      <c r="O2899" s="328">
        <f>ROUND(N2899-SUMIF(Anlagenbewegungsdaten_AV!B:B,A2899,Anlagenbewegungsdaten_AV!D:D),3)</f>
        <v>0</v>
      </c>
    </row>
    <row r="2900" spans="1:15" ht="15" customHeight="1" x14ac:dyDescent="0.25">
      <c r="A2900" s="261" t="s">
        <v>1449</v>
      </c>
      <c r="B2900" s="171" t="s">
        <v>2108</v>
      </c>
      <c r="C2900" s="171" t="s">
        <v>4048</v>
      </c>
      <c r="D2900" s="171" t="s">
        <v>1450</v>
      </c>
      <c r="E2900" s="171" t="s">
        <v>2483</v>
      </c>
      <c r="F2900" s="287">
        <v>10.25</v>
      </c>
      <c r="G2900" s="331">
        <f>ROUND(SUMIF(Anlagenbewegungsdaten!B:B,A2900,Anlagenbewegungsdaten!C:C),3)</f>
        <v>0</v>
      </c>
      <c r="H2900" s="332">
        <f>IF(ISBLANK(F2900),ROUND(SUMIF(Anlagenbewegungsdaten!B:B,A2900,Anlagenbewegungsdaten!D:D),2),ROUND(G2900*F2900%,2))</f>
        <v>0</v>
      </c>
      <c r="I2900" s="332">
        <f>ROUND((H2900-SUMIF(Anlagenbewegungsdaten!$B:$B,A2900,Anlagenbewegungsdaten!D:D)),3)</f>
        <v>0</v>
      </c>
      <c r="J2900" s="333" t="s">
        <v>5179</v>
      </c>
      <c r="K2900" s="333" t="s">
        <v>5193</v>
      </c>
      <c r="L2900" s="510">
        <v>8.1999999999999993</v>
      </c>
      <c r="M2900" s="330">
        <f>ROUND(SUMIF(Anlagenbewegungsdaten_AV!B:B,A2900,Anlagenbewegungsdaten_AV!C:C),3)</f>
        <v>0</v>
      </c>
      <c r="N2900" s="328">
        <f>IF(ISBLANK(L2900),ROUND(SUMIF(Anlagenbewegungsdaten_AV!B:B,A2900,Anlagenbewegungsdaten_AV!D:D),2),ROUND(M2900*L2900%,2))</f>
        <v>0</v>
      </c>
      <c r="O2900" s="328">
        <f>ROUND(N2900-SUMIF(Anlagenbewegungsdaten_AV!B:B,A2900,Anlagenbewegungsdaten_AV!D:D),3)</f>
        <v>0</v>
      </c>
    </row>
    <row r="2901" spans="1:15" ht="15" customHeight="1" x14ac:dyDescent="0.25">
      <c r="A2901" s="261" t="s">
        <v>1451</v>
      </c>
      <c r="B2901" s="171" t="s">
        <v>2108</v>
      </c>
      <c r="C2901" s="171" t="s">
        <v>4048</v>
      </c>
      <c r="D2901" s="171" t="s">
        <v>1452</v>
      </c>
      <c r="E2901" s="171" t="s">
        <v>2486</v>
      </c>
      <c r="F2901" s="287">
        <v>13.25</v>
      </c>
      <c r="G2901" s="331">
        <f>ROUND(SUMIF(Anlagenbewegungsdaten!B:B,A2901,Anlagenbewegungsdaten!C:C),3)</f>
        <v>0</v>
      </c>
      <c r="H2901" s="332">
        <f>IF(ISBLANK(F2901),ROUND(SUMIF(Anlagenbewegungsdaten!B:B,A2901,Anlagenbewegungsdaten!D:D),2),ROUND(G2901*F2901%,2))</f>
        <v>0</v>
      </c>
      <c r="I2901" s="332">
        <f>ROUND((H2901-SUMIF(Anlagenbewegungsdaten!$B:$B,A2901,Anlagenbewegungsdaten!D:D)),3)</f>
        <v>0</v>
      </c>
      <c r="J2901" s="333" t="s">
        <v>5179</v>
      </c>
      <c r="K2901" s="333" t="s">
        <v>5193</v>
      </c>
      <c r="L2901" s="510">
        <v>10.6</v>
      </c>
      <c r="M2901" s="330">
        <f>ROUND(SUMIF(Anlagenbewegungsdaten_AV!B:B,A2901,Anlagenbewegungsdaten_AV!C:C),3)</f>
        <v>0</v>
      </c>
      <c r="N2901" s="328">
        <f>IF(ISBLANK(L2901),ROUND(SUMIF(Anlagenbewegungsdaten_AV!B:B,A2901,Anlagenbewegungsdaten_AV!D:D),2),ROUND(M2901*L2901%,2))</f>
        <v>0</v>
      </c>
      <c r="O2901" s="328">
        <f>ROUND(N2901-SUMIF(Anlagenbewegungsdaten_AV!B:B,A2901,Anlagenbewegungsdaten_AV!D:D),3)</f>
        <v>0</v>
      </c>
    </row>
    <row r="2902" spans="1:15" ht="15" customHeight="1" x14ac:dyDescent="0.25">
      <c r="A2902" s="261" t="s">
        <v>1453</v>
      </c>
      <c r="B2902" s="171" t="s">
        <v>2108</v>
      </c>
      <c r="C2902" s="171" t="s">
        <v>4048</v>
      </c>
      <c r="D2902" s="171" t="s">
        <v>1454</v>
      </c>
      <c r="E2902" s="171" t="s">
        <v>2483</v>
      </c>
      <c r="F2902" s="287">
        <v>14.25</v>
      </c>
      <c r="G2902" s="331">
        <f>ROUND(SUMIF(Anlagenbewegungsdaten!B:B,A2902,Anlagenbewegungsdaten!C:C),3)</f>
        <v>0</v>
      </c>
      <c r="H2902" s="332">
        <f>IF(ISBLANK(F2902),ROUND(SUMIF(Anlagenbewegungsdaten!B:B,A2902,Anlagenbewegungsdaten!D:D),2),ROUND(G2902*F2902%,2))</f>
        <v>0</v>
      </c>
      <c r="I2902" s="332">
        <f>ROUND((H2902-SUMIF(Anlagenbewegungsdaten!$B:$B,A2902,Anlagenbewegungsdaten!D:D)),3)</f>
        <v>0</v>
      </c>
      <c r="J2902" s="333" t="s">
        <v>5179</v>
      </c>
      <c r="K2902" s="333" t="s">
        <v>5193</v>
      </c>
      <c r="L2902" s="510">
        <v>11.4</v>
      </c>
      <c r="M2902" s="330">
        <f>ROUND(SUMIF(Anlagenbewegungsdaten_AV!B:B,A2902,Anlagenbewegungsdaten_AV!C:C),3)</f>
        <v>0</v>
      </c>
      <c r="N2902" s="328">
        <f>IF(ISBLANK(L2902),ROUND(SUMIF(Anlagenbewegungsdaten_AV!B:B,A2902,Anlagenbewegungsdaten_AV!D:D),2),ROUND(M2902*L2902%,2))</f>
        <v>0</v>
      </c>
      <c r="O2902" s="328">
        <f>ROUND(N2902-SUMIF(Anlagenbewegungsdaten_AV!B:B,A2902,Anlagenbewegungsdaten_AV!D:D),3)</f>
        <v>0</v>
      </c>
    </row>
    <row r="2903" spans="1:15" ht="15" customHeight="1" x14ac:dyDescent="0.25">
      <c r="A2903" s="261" t="s">
        <v>1455</v>
      </c>
      <c r="B2903" s="171" t="s">
        <v>2108</v>
      </c>
      <c r="C2903" s="171" t="s">
        <v>4048</v>
      </c>
      <c r="D2903" s="171" t="s">
        <v>1456</v>
      </c>
      <c r="E2903" s="171" t="s">
        <v>2486</v>
      </c>
      <c r="F2903" s="287">
        <v>17.25</v>
      </c>
      <c r="G2903" s="331">
        <f>ROUND(SUMIF(Anlagenbewegungsdaten!B:B,A2903,Anlagenbewegungsdaten!C:C),3)</f>
        <v>0</v>
      </c>
      <c r="H2903" s="332">
        <f>IF(ISBLANK(F2903),ROUND(SUMIF(Anlagenbewegungsdaten!B:B,A2903,Anlagenbewegungsdaten!D:D),2),ROUND(G2903*F2903%,2))</f>
        <v>0</v>
      </c>
      <c r="I2903" s="332">
        <f>ROUND((H2903-SUMIF(Anlagenbewegungsdaten!$B:$B,A2903,Anlagenbewegungsdaten!D:D)),3)</f>
        <v>0</v>
      </c>
      <c r="J2903" s="333" t="s">
        <v>5179</v>
      </c>
      <c r="K2903" s="333" t="s">
        <v>5193</v>
      </c>
      <c r="L2903" s="510">
        <v>13.8</v>
      </c>
      <c r="M2903" s="330">
        <f>ROUND(SUMIF(Anlagenbewegungsdaten_AV!B:B,A2903,Anlagenbewegungsdaten_AV!C:C),3)</f>
        <v>0</v>
      </c>
      <c r="N2903" s="328">
        <f>IF(ISBLANK(L2903),ROUND(SUMIF(Anlagenbewegungsdaten_AV!B:B,A2903,Anlagenbewegungsdaten_AV!D:D),2),ROUND(M2903*L2903%,2))</f>
        <v>0</v>
      </c>
      <c r="O2903" s="328">
        <f>ROUND(N2903-SUMIF(Anlagenbewegungsdaten_AV!B:B,A2903,Anlagenbewegungsdaten_AV!D:D),3)</f>
        <v>0</v>
      </c>
    </row>
    <row r="2904" spans="1:15" ht="15" customHeight="1" x14ac:dyDescent="0.25">
      <c r="A2904" s="261" t="s">
        <v>1457</v>
      </c>
      <c r="B2904" s="171" t="s">
        <v>2108</v>
      </c>
      <c r="C2904" s="171" t="s">
        <v>4048</v>
      </c>
      <c r="D2904" s="171" t="s">
        <v>1458</v>
      </c>
      <c r="E2904" s="171" t="s">
        <v>2483</v>
      </c>
      <c r="F2904" s="287">
        <v>12.75</v>
      </c>
      <c r="G2904" s="331">
        <f>ROUND(SUMIF(Anlagenbewegungsdaten!B:B,A2904,Anlagenbewegungsdaten!C:C),3)</f>
        <v>0</v>
      </c>
      <c r="H2904" s="332">
        <f>IF(ISBLANK(F2904),ROUND(SUMIF(Anlagenbewegungsdaten!B:B,A2904,Anlagenbewegungsdaten!D:D),2),ROUND(G2904*F2904%,2))</f>
        <v>0</v>
      </c>
      <c r="I2904" s="332">
        <f>ROUND((H2904-SUMIF(Anlagenbewegungsdaten!$B:$B,A2904,Anlagenbewegungsdaten!D:D)),3)</f>
        <v>0</v>
      </c>
      <c r="J2904" s="333" t="s">
        <v>5179</v>
      </c>
      <c r="K2904" s="333" t="s">
        <v>5193</v>
      </c>
      <c r="L2904" s="510">
        <v>10.199999999999999</v>
      </c>
      <c r="M2904" s="330">
        <f>ROUND(SUMIF(Anlagenbewegungsdaten_AV!B:B,A2904,Anlagenbewegungsdaten_AV!C:C),3)</f>
        <v>0</v>
      </c>
      <c r="N2904" s="328">
        <f>IF(ISBLANK(L2904),ROUND(SUMIF(Anlagenbewegungsdaten_AV!B:B,A2904,Anlagenbewegungsdaten_AV!D:D),2),ROUND(M2904*L2904%,2))</f>
        <v>0</v>
      </c>
      <c r="O2904" s="328">
        <f>ROUND(N2904-SUMIF(Anlagenbewegungsdaten_AV!B:B,A2904,Anlagenbewegungsdaten_AV!D:D),3)</f>
        <v>0</v>
      </c>
    </row>
    <row r="2905" spans="1:15" ht="15" customHeight="1" x14ac:dyDescent="0.25">
      <c r="A2905" s="261" t="s">
        <v>1459</v>
      </c>
      <c r="B2905" s="171" t="s">
        <v>2108</v>
      </c>
      <c r="C2905" s="171" t="s">
        <v>4048</v>
      </c>
      <c r="D2905" s="171" t="s">
        <v>1460</v>
      </c>
      <c r="E2905" s="171" t="s">
        <v>2486</v>
      </c>
      <c r="F2905" s="287">
        <v>15.75</v>
      </c>
      <c r="G2905" s="331">
        <f>ROUND(SUMIF(Anlagenbewegungsdaten!B:B,A2905,Anlagenbewegungsdaten!C:C),3)</f>
        <v>0</v>
      </c>
      <c r="H2905" s="332">
        <f>IF(ISBLANK(F2905),ROUND(SUMIF(Anlagenbewegungsdaten!B:B,A2905,Anlagenbewegungsdaten!D:D),2),ROUND(G2905*F2905%,2))</f>
        <v>0</v>
      </c>
      <c r="I2905" s="332">
        <f>ROUND((H2905-SUMIF(Anlagenbewegungsdaten!$B:$B,A2905,Anlagenbewegungsdaten!D:D)),3)</f>
        <v>0</v>
      </c>
      <c r="J2905" s="333" t="s">
        <v>5179</v>
      </c>
      <c r="K2905" s="333" t="s">
        <v>5193</v>
      </c>
      <c r="L2905" s="510">
        <v>12.6</v>
      </c>
      <c r="M2905" s="330">
        <f>ROUND(SUMIF(Anlagenbewegungsdaten_AV!B:B,A2905,Anlagenbewegungsdaten_AV!C:C),3)</f>
        <v>0</v>
      </c>
      <c r="N2905" s="328">
        <f>IF(ISBLANK(L2905),ROUND(SUMIF(Anlagenbewegungsdaten_AV!B:B,A2905,Anlagenbewegungsdaten_AV!D:D),2),ROUND(M2905*L2905%,2))</f>
        <v>0</v>
      </c>
      <c r="O2905" s="328">
        <f>ROUND(N2905-SUMIF(Anlagenbewegungsdaten_AV!B:B,A2905,Anlagenbewegungsdaten_AV!D:D),3)</f>
        <v>0</v>
      </c>
    </row>
    <row r="2906" spans="1:15" ht="15" customHeight="1" x14ac:dyDescent="0.25">
      <c r="A2906" s="261" t="s">
        <v>1461</v>
      </c>
      <c r="B2906" s="171" t="s">
        <v>2108</v>
      </c>
      <c r="C2906" s="171" t="s">
        <v>4048</v>
      </c>
      <c r="D2906" s="171" t="s">
        <v>1462</v>
      </c>
      <c r="E2906" s="171" t="s">
        <v>2483</v>
      </c>
      <c r="F2906" s="287">
        <v>9.25</v>
      </c>
      <c r="G2906" s="331">
        <f>ROUND(SUMIF(Anlagenbewegungsdaten!B:B,A2906,Anlagenbewegungsdaten!C:C),3)</f>
        <v>0</v>
      </c>
      <c r="H2906" s="332">
        <f>IF(ISBLANK(F2906),ROUND(SUMIF(Anlagenbewegungsdaten!B:B,A2906,Anlagenbewegungsdaten!D:D),2),ROUND(G2906*F2906%,2))</f>
        <v>0</v>
      </c>
      <c r="I2906" s="332">
        <f>ROUND((H2906-SUMIF(Anlagenbewegungsdaten!$B:$B,A2906,Anlagenbewegungsdaten!D:D)),3)</f>
        <v>0</v>
      </c>
      <c r="J2906" s="333" t="s">
        <v>5179</v>
      </c>
      <c r="K2906" s="333" t="s">
        <v>5193</v>
      </c>
      <c r="L2906" s="510">
        <v>7.4</v>
      </c>
      <c r="M2906" s="330">
        <f>ROUND(SUMIF(Anlagenbewegungsdaten_AV!B:B,A2906,Anlagenbewegungsdaten_AV!C:C),3)</f>
        <v>0</v>
      </c>
      <c r="N2906" s="328">
        <f>IF(ISBLANK(L2906),ROUND(SUMIF(Anlagenbewegungsdaten_AV!B:B,A2906,Anlagenbewegungsdaten_AV!D:D),2),ROUND(M2906*L2906%,2))</f>
        <v>0</v>
      </c>
      <c r="O2906" s="328">
        <f>ROUND(N2906-SUMIF(Anlagenbewegungsdaten_AV!B:B,A2906,Anlagenbewegungsdaten_AV!D:D),3)</f>
        <v>0</v>
      </c>
    </row>
    <row r="2907" spans="1:15" ht="15" customHeight="1" x14ac:dyDescent="0.25">
      <c r="A2907" s="261" t="s">
        <v>1463</v>
      </c>
      <c r="B2907" s="171" t="s">
        <v>2108</v>
      </c>
      <c r="C2907" s="171" t="s">
        <v>4048</v>
      </c>
      <c r="D2907" s="171" t="s">
        <v>1464</v>
      </c>
      <c r="E2907" s="171" t="s">
        <v>2486</v>
      </c>
      <c r="F2907" s="287">
        <v>12.25</v>
      </c>
      <c r="G2907" s="331">
        <f>ROUND(SUMIF(Anlagenbewegungsdaten!B:B,A2907,Anlagenbewegungsdaten!C:C),3)</f>
        <v>0</v>
      </c>
      <c r="H2907" s="332">
        <f>IF(ISBLANK(F2907),ROUND(SUMIF(Anlagenbewegungsdaten!B:B,A2907,Anlagenbewegungsdaten!D:D),2),ROUND(G2907*F2907%,2))</f>
        <v>0</v>
      </c>
      <c r="I2907" s="332">
        <f>ROUND((H2907-SUMIF(Anlagenbewegungsdaten!$B:$B,A2907,Anlagenbewegungsdaten!D:D)),3)</f>
        <v>0</v>
      </c>
      <c r="J2907" s="333" t="s">
        <v>5179</v>
      </c>
      <c r="K2907" s="333" t="s">
        <v>5193</v>
      </c>
      <c r="L2907" s="510">
        <v>9.8000000000000007</v>
      </c>
      <c r="M2907" s="330">
        <f>ROUND(SUMIF(Anlagenbewegungsdaten_AV!B:B,A2907,Anlagenbewegungsdaten_AV!C:C),3)</f>
        <v>0</v>
      </c>
      <c r="N2907" s="328">
        <f>IF(ISBLANK(L2907),ROUND(SUMIF(Anlagenbewegungsdaten_AV!B:B,A2907,Anlagenbewegungsdaten_AV!D:D),2),ROUND(M2907*L2907%,2))</f>
        <v>0</v>
      </c>
      <c r="O2907" s="328">
        <f>ROUND(N2907-SUMIF(Anlagenbewegungsdaten_AV!B:B,A2907,Anlagenbewegungsdaten_AV!D:D),3)</f>
        <v>0</v>
      </c>
    </row>
    <row r="2908" spans="1:15" ht="15" customHeight="1" x14ac:dyDescent="0.25">
      <c r="A2908" s="261" t="s">
        <v>1465</v>
      </c>
      <c r="B2908" s="171" t="s">
        <v>2108</v>
      </c>
      <c r="C2908" s="171" t="s">
        <v>4048</v>
      </c>
      <c r="D2908" s="171" t="s">
        <v>1466</v>
      </c>
      <c r="E2908" s="171" t="s">
        <v>2483</v>
      </c>
      <c r="F2908" s="287">
        <v>13.25</v>
      </c>
      <c r="G2908" s="331">
        <f>ROUND(SUMIF(Anlagenbewegungsdaten!B:B,A2908,Anlagenbewegungsdaten!C:C),3)</f>
        <v>0</v>
      </c>
      <c r="H2908" s="332">
        <f>IF(ISBLANK(F2908),ROUND(SUMIF(Anlagenbewegungsdaten!B:B,A2908,Anlagenbewegungsdaten!D:D),2),ROUND(G2908*F2908%,2))</f>
        <v>0</v>
      </c>
      <c r="I2908" s="332">
        <f>ROUND((H2908-SUMIF(Anlagenbewegungsdaten!$B:$B,A2908,Anlagenbewegungsdaten!D:D)),3)</f>
        <v>0</v>
      </c>
      <c r="J2908" s="333" t="s">
        <v>5179</v>
      </c>
      <c r="K2908" s="333" t="s">
        <v>5193</v>
      </c>
      <c r="L2908" s="510">
        <v>10.6</v>
      </c>
      <c r="M2908" s="330">
        <f>ROUND(SUMIF(Anlagenbewegungsdaten_AV!B:B,A2908,Anlagenbewegungsdaten_AV!C:C),3)</f>
        <v>0</v>
      </c>
      <c r="N2908" s="328">
        <f>IF(ISBLANK(L2908),ROUND(SUMIF(Anlagenbewegungsdaten_AV!B:B,A2908,Anlagenbewegungsdaten_AV!D:D),2),ROUND(M2908*L2908%,2))</f>
        <v>0</v>
      </c>
      <c r="O2908" s="328">
        <f>ROUND(N2908-SUMIF(Anlagenbewegungsdaten_AV!B:B,A2908,Anlagenbewegungsdaten_AV!D:D),3)</f>
        <v>0</v>
      </c>
    </row>
    <row r="2909" spans="1:15" ht="15" customHeight="1" x14ac:dyDescent="0.25">
      <c r="A2909" s="261" t="s">
        <v>1467</v>
      </c>
      <c r="B2909" s="171" t="s">
        <v>2108</v>
      </c>
      <c r="C2909" s="171" t="s">
        <v>4048</v>
      </c>
      <c r="D2909" s="171" t="s">
        <v>1468</v>
      </c>
      <c r="E2909" s="171" t="s">
        <v>2486</v>
      </c>
      <c r="F2909" s="287">
        <v>16.25</v>
      </c>
      <c r="G2909" s="331">
        <f>ROUND(SUMIF(Anlagenbewegungsdaten!B:B,A2909,Anlagenbewegungsdaten!C:C),3)</f>
        <v>0</v>
      </c>
      <c r="H2909" s="332">
        <f>IF(ISBLANK(F2909),ROUND(SUMIF(Anlagenbewegungsdaten!B:B,A2909,Anlagenbewegungsdaten!D:D),2),ROUND(G2909*F2909%,2))</f>
        <v>0</v>
      </c>
      <c r="I2909" s="332">
        <f>ROUND((H2909-SUMIF(Anlagenbewegungsdaten!$B:$B,A2909,Anlagenbewegungsdaten!D:D)),3)</f>
        <v>0</v>
      </c>
      <c r="J2909" s="333" t="s">
        <v>5179</v>
      </c>
      <c r="K2909" s="333" t="s">
        <v>5193</v>
      </c>
      <c r="L2909" s="510">
        <v>13</v>
      </c>
      <c r="M2909" s="330">
        <f>ROUND(SUMIF(Anlagenbewegungsdaten_AV!B:B,A2909,Anlagenbewegungsdaten_AV!C:C),3)</f>
        <v>0</v>
      </c>
      <c r="N2909" s="328">
        <f>IF(ISBLANK(L2909),ROUND(SUMIF(Anlagenbewegungsdaten_AV!B:B,A2909,Anlagenbewegungsdaten_AV!D:D),2),ROUND(M2909*L2909%,2))</f>
        <v>0</v>
      </c>
      <c r="O2909" s="328">
        <f>ROUND(N2909-SUMIF(Anlagenbewegungsdaten_AV!B:B,A2909,Anlagenbewegungsdaten_AV!D:D),3)</f>
        <v>0</v>
      </c>
    </row>
    <row r="2910" spans="1:15" ht="15" customHeight="1" x14ac:dyDescent="0.25">
      <c r="A2910" s="261" t="s">
        <v>1469</v>
      </c>
      <c r="B2910" s="171" t="s">
        <v>2108</v>
      </c>
      <c r="C2910" s="171" t="s">
        <v>4048</v>
      </c>
      <c r="D2910" s="171" t="s">
        <v>1470</v>
      </c>
      <c r="E2910" s="171" t="s">
        <v>2483</v>
      </c>
      <c r="F2910" s="287">
        <v>11.75</v>
      </c>
      <c r="G2910" s="331">
        <f>ROUND(SUMIF(Anlagenbewegungsdaten!B:B,A2910,Anlagenbewegungsdaten!C:C),3)</f>
        <v>0</v>
      </c>
      <c r="H2910" s="332">
        <f>IF(ISBLANK(F2910),ROUND(SUMIF(Anlagenbewegungsdaten!B:B,A2910,Anlagenbewegungsdaten!D:D),2),ROUND(G2910*F2910%,2))</f>
        <v>0</v>
      </c>
      <c r="I2910" s="332">
        <f>ROUND((H2910-SUMIF(Anlagenbewegungsdaten!$B:$B,A2910,Anlagenbewegungsdaten!D:D)),3)</f>
        <v>0</v>
      </c>
      <c r="J2910" s="333" t="s">
        <v>5179</v>
      </c>
      <c r="K2910" s="333" t="s">
        <v>5193</v>
      </c>
      <c r="L2910" s="510">
        <v>9.4</v>
      </c>
      <c r="M2910" s="330">
        <f>ROUND(SUMIF(Anlagenbewegungsdaten_AV!B:B,A2910,Anlagenbewegungsdaten_AV!C:C),3)</f>
        <v>0</v>
      </c>
      <c r="N2910" s="328">
        <f>IF(ISBLANK(L2910),ROUND(SUMIF(Anlagenbewegungsdaten_AV!B:B,A2910,Anlagenbewegungsdaten_AV!D:D),2),ROUND(M2910*L2910%,2))</f>
        <v>0</v>
      </c>
      <c r="O2910" s="328">
        <f>ROUND(N2910-SUMIF(Anlagenbewegungsdaten_AV!B:B,A2910,Anlagenbewegungsdaten_AV!D:D),3)</f>
        <v>0</v>
      </c>
    </row>
    <row r="2911" spans="1:15" ht="15" customHeight="1" x14ac:dyDescent="0.25">
      <c r="A2911" s="261" t="s">
        <v>1471</v>
      </c>
      <c r="B2911" s="171" t="s">
        <v>2108</v>
      </c>
      <c r="C2911" s="171" t="s">
        <v>4048</v>
      </c>
      <c r="D2911" s="171" t="s">
        <v>1472</v>
      </c>
      <c r="E2911" s="171" t="s">
        <v>2486</v>
      </c>
      <c r="F2911" s="287">
        <v>14.75</v>
      </c>
      <c r="G2911" s="331">
        <f>ROUND(SUMIF(Anlagenbewegungsdaten!B:B,A2911,Anlagenbewegungsdaten!C:C),3)</f>
        <v>0</v>
      </c>
      <c r="H2911" s="332">
        <f>IF(ISBLANK(F2911),ROUND(SUMIF(Anlagenbewegungsdaten!B:B,A2911,Anlagenbewegungsdaten!D:D),2),ROUND(G2911*F2911%,2))</f>
        <v>0</v>
      </c>
      <c r="I2911" s="332">
        <f>ROUND((H2911-SUMIF(Anlagenbewegungsdaten!$B:$B,A2911,Anlagenbewegungsdaten!D:D)),3)</f>
        <v>0</v>
      </c>
      <c r="J2911" s="333" t="s">
        <v>5179</v>
      </c>
      <c r="K2911" s="333" t="s">
        <v>5193</v>
      </c>
      <c r="L2911" s="510">
        <v>11.8</v>
      </c>
      <c r="M2911" s="330">
        <f>ROUND(SUMIF(Anlagenbewegungsdaten_AV!B:B,A2911,Anlagenbewegungsdaten_AV!C:C),3)</f>
        <v>0</v>
      </c>
      <c r="N2911" s="328">
        <f>IF(ISBLANK(L2911),ROUND(SUMIF(Anlagenbewegungsdaten_AV!B:B,A2911,Anlagenbewegungsdaten_AV!D:D),2),ROUND(M2911*L2911%,2))</f>
        <v>0</v>
      </c>
      <c r="O2911" s="328">
        <f>ROUND(N2911-SUMIF(Anlagenbewegungsdaten_AV!B:B,A2911,Anlagenbewegungsdaten_AV!D:D),3)</f>
        <v>0</v>
      </c>
    </row>
    <row r="2912" spans="1:15" ht="15" customHeight="1" x14ac:dyDescent="0.25">
      <c r="A2912" s="261" t="s">
        <v>1473</v>
      </c>
      <c r="B2912" s="171" t="s">
        <v>2108</v>
      </c>
      <c r="C2912" s="171" t="s">
        <v>4048</v>
      </c>
      <c r="D2912" s="171" t="s">
        <v>1474</v>
      </c>
      <c r="E2912" s="171" t="s">
        <v>2483</v>
      </c>
      <c r="F2912" s="287">
        <v>10.25</v>
      </c>
      <c r="G2912" s="331">
        <f>ROUND(SUMIF(Anlagenbewegungsdaten!B:B,A2912,Anlagenbewegungsdaten!C:C),3)</f>
        <v>0</v>
      </c>
      <c r="H2912" s="332">
        <f>IF(ISBLANK(F2912),ROUND(SUMIF(Anlagenbewegungsdaten!B:B,A2912,Anlagenbewegungsdaten!D:D),2),ROUND(G2912*F2912%,2))</f>
        <v>0</v>
      </c>
      <c r="I2912" s="332">
        <f>ROUND((H2912-SUMIF(Anlagenbewegungsdaten!$B:$B,A2912,Anlagenbewegungsdaten!D:D)),3)</f>
        <v>0</v>
      </c>
      <c r="J2912" s="333" t="s">
        <v>5179</v>
      </c>
      <c r="K2912" s="333" t="s">
        <v>5193</v>
      </c>
      <c r="L2912" s="510">
        <v>8.1999999999999993</v>
      </c>
      <c r="M2912" s="330">
        <f>ROUND(SUMIF(Anlagenbewegungsdaten_AV!B:B,A2912,Anlagenbewegungsdaten_AV!C:C),3)</f>
        <v>0</v>
      </c>
      <c r="N2912" s="328">
        <f>IF(ISBLANK(L2912),ROUND(SUMIF(Anlagenbewegungsdaten_AV!B:B,A2912,Anlagenbewegungsdaten_AV!D:D),2),ROUND(M2912*L2912%,2))</f>
        <v>0</v>
      </c>
      <c r="O2912" s="328">
        <f>ROUND(N2912-SUMIF(Anlagenbewegungsdaten_AV!B:B,A2912,Anlagenbewegungsdaten_AV!D:D),3)</f>
        <v>0</v>
      </c>
    </row>
    <row r="2913" spans="1:15" ht="15" customHeight="1" x14ac:dyDescent="0.25">
      <c r="A2913" s="261" t="s">
        <v>1475</v>
      </c>
      <c r="B2913" s="171" t="s">
        <v>2108</v>
      </c>
      <c r="C2913" s="171" t="s">
        <v>4048</v>
      </c>
      <c r="D2913" s="171" t="s">
        <v>1476</v>
      </c>
      <c r="E2913" s="171" t="s">
        <v>2486</v>
      </c>
      <c r="F2913" s="287">
        <v>13.25</v>
      </c>
      <c r="G2913" s="331">
        <f>ROUND(SUMIF(Anlagenbewegungsdaten!B:B,A2913,Anlagenbewegungsdaten!C:C),3)</f>
        <v>0</v>
      </c>
      <c r="H2913" s="332">
        <f>IF(ISBLANK(F2913),ROUND(SUMIF(Anlagenbewegungsdaten!B:B,A2913,Anlagenbewegungsdaten!D:D),2),ROUND(G2913*F2913%,2))</f>
        <v>0</v>
      </c>
      <c r="I2913" s="332">
        <f>ROUND((H2913-SUMIF(Anlagenbewegungsdaten!$B:$B,A2913,Anlagenbewegungsdaten!D:D)),3)</f>
        <v>0</v>
      </c>
      <c r="J2913" s="333" t="s">
        <v>5179</v>
      </c>
      <c r="K2913" s="333" t="s">
        <v>5193</v>
      </c>
      <c r="L2913" s="510">
        <v>10.6</v>
      </c>
      <c r="M2913" s="330">
        <f>ROUND(SUMIF(Anlagenbewegungsdaten_AV!B:B,A2913,Anlagenbewegungsdaten_AV!C:C),3)</f>
        <v>0</v>
      </c>
      <c r="N2913" s="328">
        <f>IF(ISBLANK(L2913),ROUND(SUMIF(Anlagenbewegungsdaten_AV!B:B,A2913,Anlagenbewegungsdaten_AV!D:D),2),ROUND(M2913*L2913%,2))</f>
        <v>0</v>
      </c>
      <c r="O2913" s="328">
        <f>ROUND(N2913-SUMIF(Anlagenbewegungsdaten_AV!B:B,A2913,Anlagenbewegungsdaten_AV!D:D),3)</f>
        <v>0</v>
      </c>
    </row>
    <row r="2914" spans="1:15" ht="15" customHeight="1" x14ac:dyDescent="0.25">
      <c r="A2914" s="261" t="s">
        <v>1477</v>
      </c>
      <c r="B2914" s="171" t="s">
        <v>2108</v>
      </c>
      <c r="C2914" s="171" t="s">
        <v>4048</v>
      </c>
      <c r="D2914" s="171" t="s">
        <v>1478</v>
      </c>
      <c r="E2914" s="171" t="s">
        <v>2483</v>
      </c>
      <c r="F2914" s="287">
        <v>14.25</v>
      </c>
      <c r="G2914" s="331">
        <f>ROUND(SUMIF(Anlagenbewegungsdaten!B:B,A2914,Anlagenbewegungsdaten!C:C),3)</f>
        <v>0</v>
      </c>
      <c r="H2914" s="332">
        <f>IF(ISBLANK(F2914),ROUND(SUMIF(Anlagenbewegungsdaten!B:B,A2914,Anlagenbewegungsdaten!D:D),2),ROUND(G2914*F2914%,2))</f>
        <v>0</v>
      </c>
      <c r="I2914" s="332">
        <f>ROUND((H2914-SUMIF(Anlagenbewegungsdaten!$B:$B,A2914,Anlagenbewegungsdaten!D:D)),3)</f>
        <v>0</v>
      </c>
      <c r="J2914" s="333" t="s">
        <v>5179</v>
      </c>
      <c r="K2914" s="333" t="s">
        <v>5193</v>
      </c>
      <c r="L2914" s="510">
        <v>11.4</v>
      </c>
      <c r="M2914" s="330">
        <f>ROUND(SUMIF(Anlagenbewegungsdaten_AV!B:B,A2914,Anlagenbewegungsdaten_AV!C:C),3)</f>
        <v>0</v>
      </c>
      <c r="N2914" s="328">
        <f>IF(ISBLANK(L2914),ROUND(SUMIF(Anlagenbewegungsdaten_AV!B:B,A2914,Anlagenbewegungsdaten_AV!D:D),2),ROUND(M2914*L2914%,2))</f>
        <v>0</v>
      </c>
      <c r="O2914" s="328">
        <f>ROUND(N2914-SUMIF(Anlagenbewegungsdaten_AV!B:B,A2914,Anlagenbewegungsdaten_AV!D:D),3)</f>
        <v>0</v>
      </c>
    </row>
    <row r="2915" spans="1:15" ht="15" customHeight="1" x14ac:dyDescent="0.25">
      <c r="A2915" s="261" t="s">
        <v>1479</v>
      </c>
      <c r="B2915" s="171" t="s">
        <v>2108</v>
      </c>
      <c r="C2915" s="171" t="s">
        <v>4048</v>
      </c>
      <c r="D2915" s="171" t="s">
        <v>1480</v>
      </c>
      <c r="E2915" s="171" t="s">
        <v>2486</v>
      </c>
      <c r="F2915" s="287">
        <v>17.25</v>
      </c>
      <c r="G2915" s="331">
        <f>ROUND(SUMIF(Anlagenbewegungsdaten!B:B,A2915,Anlagenbewegungsdaten!C:C),3)</f>
        <v>0</v>
      </c>
      <c r="H2915" s="332">
        <f>IF(ISBLANK(F2915),ROUND(SUMIF(Anlagenbewegungsdaten!B:B,A2915,Anlagenbewegungsdaten!D:D),2),ROUND(G2915*F2915%,2))</f>
        <v>0</v>
      </c>
      <c r="I2915" s="332">
        <f>ROUND((H2915-SUMIF(Anlagenbewegungsdaten!$B:$B,A2915,Anlagenbewegungsdaten!D:D)),3)</f>
        <v>0</v>
      </c>
      <c r="J2915" s="333" t="s">
        <v>5179</v>
      </c>
      <c r="K2915" s="333" t="s">
        <v>5193</v>
      </c>
      <c r="L2915" s="510">
        <v>13.8</v>
      </c>
      <c r="M2915" s="330">
        <f>ROUND(SUMIF(Anlagenbewegungsdaten_AV!B:B,A2915,Anlagenbewegungsdaten_AV!C:C),3)</f>
        <v>0</v>
      </c>
      <c r="N2915" s="328">
        <f>IF(ISBLANK(L2915),ROUND(SUMIF(Anlagenbewegungsdaten_AV!B:B,A2915,Anlagenbewegungsdaten_AV!D:D),2),ROUND(M2915*L2915%,2))</f>
        <v>0</v>
      </c>
      <c r="O2915" s="328">
        <f>ROUND(N2915-SUMIF(Anlagenbewegungsdaten_AV!B:B,A2915,Anlagenbewegungsdaten_AV!D:D),3)</f>
        <v>0</v>
      </c>
    </row>
    <row r="2916" spans="1:15" ht="15" customHeight="1" x14ac:dyDescent="0.25">
      <c r="A2916" s="261" t="s">
        <v>1481</v>
      </c>
      <c r="B2916" s="171" t="s">
        <v>2108</v>
      </c>
      <c r="C2916" s="171" t="s">
        <v>4048</v>
      </c>
      <c r="D2916" s="171" t="s">
        <v>1482</v>
      </c>
      <c r="E2916" s="171" t="s">
        <v>2483</v>
      </c>
      <c r="F2916" s="287">
        <v>12.75</v>
      </c>
      <c r="G2916" s="331">
        <f>ROUND(SUMIF(Anlagenbewegungsdaten!B:B,A2916,Anlagenbewegungsdaten!C:C),3)</f>
        <v>0</v>
      </c>
      <c r="H2916" s="332">
        <f>IF(ISBLANK(F2916),ROUND(SUMIF(Anlagenbewegungsdaten!B:B,A2916,Anlagenbewegungsdaten!D:D),2),ROUND(G2916*F2916%,2))</f>
        <v>0</v>
      </c>
      <c r="I2916" s="332">
        <f>ROUND((H2916-SUMIF(Anlagenbewegungsdaten!$B:$B,A2916,Anlagenbewegungsdaten!D:D)),3)</f>
        <v>0</v>
      </c>
      <c r="J2916" s="333" t="s">
        <v>5179</v>
      </c>
      <c r="K2916" s="333" t="s">
        <v>5193</v>
      </c>
      <c r="L2916" s="510">
        <v>10.199999999999999</v>
      </c>
      <c r="M2916" s="330">
        <f>ROUND(SUMIF(Anlagenbewegungsdaten_AV!B:B,A2916,Anlagenbewegungsdaten_AV!C:C),3)</f>
        <v>0</v>
      </c>
      <c r="N2916" s="328">
        <f>IF(ISBLANK(L2916),ROUND(SUMIF(Anlagenbewegungsdaten_AV!B:B,A2916,Anlagenbewegungsdaten_AV!D:D),2),ROUND(M2916*L2916%,2))</f>
        <v>0</v>
      </c>
      <c r="O2916" s="328">
        <f>ROUND(N2916-SUMIF(Anlagenbewegungsdaten_AV!B:B,A2916,Anlagenbewegungsdaten_AV!D:D),3)</f>
        <v>0</v>
      </c>
    </row>
    <row r="2917" spans="1:15" ht="15" customHeight="1" x14ac:dyDescent="0.25">
      <c r="A2917" s="261" t="s">
        <v>1483</v>
      </c>
      <c r="B2917" s="171" t="s">
        <v>2108</v>
      </c>
      <c r="C2917" s="171" t="s">
        <v>4048</v>
      </c>
      <c r="D2917" s="171" t="s">
        <v>1484</v>
      </c>
      <c r="E2917" s="171" t="s">
        <v>2486</v>
      </c>
      <c r="F2917" s="287">
        <v>15.75</v>
      </c>
      <c r="G2917" s="331">
        <f>ROUND(SUMIF(Anlagenbewegungsdaten!B:B,A2917,Anlagenbewegungsdaten!C:C),3)</f>
        <v>0</v>
      </c>
      <c r="H2917" s="332">
        <f>IF(ISBLANK(F2917),ROUND(SUMIF(Anlagenbewegungsdaten!B:B,A2917,Anlagenbewegungsdaten!D:D),2),ROUND(G2917*F2917%,2))</f>
        <v>0</v>
      </c>
      <c r="I2917" s="332">
        <f>ROUND((H2917-SUMIF(Anlagenbewegungsdaten!$B:$B,A2917,Anlagenbewegungsdaten!D:D)),3)</f>
        <v>0</v>
      </c>
      <c r="J2917" s="333" t="s">
        <v>5179</v>
      </c>
      <c r="K2917" s="333" t="s">
        <v>5193</v>
      </c>
      <c r="L2917" s="510">
        <v>12.6</v>
      </c>
      <c r="M2917" s="330">
        <f>ROUND(SUMIF(Anlagenbewegungsdaten_AV!B:B,A2917,Anlagenbewegungsdaten_AV!C:C),3)</f>
        <v>0</v>
      </c>
      <c r="N2917" s="328">
        <f>IF(ISBLANK(L2917),ROUND(SUMIF(Anlagenbewegungsdaten_AV!B:B,A2917,Anlagenbewegungsdaten_AV!D:D),2),ROUND(M2917*L2917%,2))</f>
        <v>0</v>
      </c>
      <c r="O2917" s="328">
        <f>ROUND(N2917-SUMIF(Anlagenbewegungsdaten_AV!B:B,A2917,Anlagenbewegungsdaten_AV!D:D),3)</f>
        <v>0</v>
      </c>
    </row>
    <row r="2918" spans="1:15" ht="15" customHeight="1" x14ac:dyDescent="0.25">
      <c r="A2918" s="261" t="s">
        <v>1485</v>
      </c>
      <c r="B2918" s="171" t="s">
        <v>2108</v>
      </c>
      <c r="C2918" s="171" t="s">
        <v>4048</v>
      </c>
      <c r="D2918" s="171" t="s">
        <v>1486</v>
      </c>
      <c r="E2918" s="171" t="s">
        <v>2486</v>
      </c>
      <c r="F2918" s="287">
        <v>10.79</v>
      </c>
      <c r="G2918" s="331">
        <f>ROUND(SUMIF(Anlagenbewegungsdaten!B:B,A2918,Anlagenbewegungsdaten!C:C),3)</f>
        <v>0</v>
      </c>
      <c r="H2918" s="332">
        <f>IF(ISBLANK(F2918),ROUND(SUMIF(Anlagenbewegungsdaten!B:B,A2918,Anlagenbewegungsdaten!D:D),2),ROUND(G2918*F2918%,2))</f>
        <v>0</v>
      </c>
      <c r="I2918" s="332">
        <f>ROUND((H2918-SUMIF(Anlagenbewegungsdaten!$B:$B,A2918,Anlagenbewegungsdaten!D:D)),3)</f>
        <v>0</v>
      </c>
      <c r="J2918" s="333" t="s">
        <v>5179</v>
      </c>
      <c r="K2918" s="333" t="s">
        <v>5193</v>
      </c>
      <c r="L2918" s="510">
        <v>8.6300000000000008</v>
      </c>
      <c r="M2918" s="330">
        <f>ROUND(SUMIF(Anlagenbewegungsdaten_AV!B:B,A2918,Anlagenbewegungsdaten_AV!C:C),3)</f>
        <v>0</v>
      </c>
      <c r="N2918" s="328">
        <f>IF(ISBLANK(L2918),ROUND(SUMIF(Anlagenbewegungsdaten_AV!B:B,A2918,Anlagenbewegungsdaten_AV!D:D),2),ROUND(M2918*L2918%,2))</f>
        <v>0</v>
      </c>
      <c r="O2918" s="328">
        <f>ROUND(N2918-SUMIF(Anlagenbewegungsdaten_AV!B:B,A2918,Anlagenbewegungsdaten_AV!D:D),3)</f>
        <v>0</v>
      </c>
    </row>
    <row r="2919" spans="1:15" ht="15" customHeight="1" x14ac:dyDescent="0.25">
      <c r="A2919" s="261" t="s">
        <v>3012</v>
      </c>
      <c r="B2919" s="171" t="s">
        <v>2108</v>
      </c>
      <c r="C2919" s="172" t="s">
        <v>4049</v>
      </c>
      <c r="D2919" s="171" t="s">
        <v>1219</v>
      </c>
      <c r="E2919" s="171" t="s">
        <v>2483</v>
      </c>
      <c r="F2919" s="287">
        <v>11.55</v>
      </c>
      <c r="G2919" s="331">
        <f>ROUND(SUMIF(Anlagenbewegungsdaten!B:B,A2919,Anlagenbewegungsdaten!C:C),3)</f>
        <v>0</v>
      </c>
      <c r="H2919" s="332">
        <f>IF(ISBLANK(F2919),ROUND(SUMIF(Anlagenbewegungsdaten!B:B,A2919,Anlagenbewegungsdaten!D:D),2),ROUND(G2919*F2919%,2))</f>
        <v>0</v>
      </c>
      <c r="I2919" s="332">
        <f>ROUND((H2919-SUMIF(Anlagenbewegungsdaten!$B:$B,A2919,Anlagenbewegungsdaten!D:D)),3)</f>
        <v>0</v>
      </c>
      <c r="J2919" s="333" t="s">
        <v>5179</v>
      </c>
      <c r="K2919" s="333" t="s">
        <v>5193</v>
      </c>
      <c r="L2919" s="510">
        <v>9.24</v>
      </c>
      <c r="M2919" s="330">
        <f>ROUND(SUMIF(Anlagenbewegungsdaten_AV!B:B,A2919,Anlagenbewegungsdaten_AV!C:C),3)</f>
        <v>0</v>
      </c>
      <c r="N2919" s="328">
        <f>IF(ISBLANK(L2919),ROUND(SUMIF(Anlagenbewegungsdaten_AV!B:B,A2919,Anlagenbewegungsdaten_AV!D:D),2),ROUND(M2919*L2919%,2))</f>
        <v>0</v>
      </c>
      <c r="O2919" s="328">
        <f>ROUND(N2919-SUMIF(Anlagenbewegungsdaten_AV!B:B,A2919,Anlagenbewegungsdaten_AV!D:D),3)</f>
        <v>0</v>
      </c>
    </row>
    <row r="2920" spans="1:15" ht="15" customHeight="1" x14ac:dyDescent="0.25">
      <c r="A2920" s="261" t="s">
        <v>3013</v>
      </c>
      <c r="B2920" s="171" t="s">
        <v>2108</v>
      </c>
      <c r="C2920" s="172" t="s">
        <v>4049</v>
      </c>
      <c r="D2920" s="171" t="s">
        <v>1221</v>
      </c>
      <c r="E2920" s="171" t="s">
        <v>2486</v>
      </c>
      <c r="F2920" s="287">
        <v>14.52</v>
      </c>
      <c r="G2920" s="331">
        <f>ROUND(SUMIF(Anlagenbewegungsdaten!B:B,A2920,Anlagenbewegungsdaten!C:C),3)</f>
        <v>0</v>
      </c>
      <c r="H2920" s="332">
        <f>IF(ISBLANK(F2920),ROUND(SUMIF(Anlagenbewegungsdaten!B:B,A2920,Anlagenbewegungsdaten!D:D),2),ROUND(G2920*F2920%,2))</f>
        <v>0</v>
      </c>
      <c r="I2920" s="332">
        <f>ROUND((H2920-SUMIF(Anlagenbewegungsdaten!$B:$B,A2920,Anlagenbewegungsdaten!D:D)),3)</f>
        <v>0</v>
      </c>
      <c r="J2920" s="333" t="s">
        <v>5179</v>
      </c>
      <c r="K2920" s="333" t="s">
        <v>5193</v>
      </c>
      <c r="L2920" s="510">
        <v>11.62</v>
      </c>
      <c r="M2920" s="330">
        <f>ROUND(SUMIF(Anlagenbewegungsdaten_AV!B:B,A2920,Anlagenbewegungsdaten_AV!C:C),3)</f>
        <v>0</v>
      </c>
      <c r="N2920" s="328">
        <f>IF(ISBLANK(L2920),ROUND(SUMIF(Anlagenbewegungsdaten_AV!B:B,A2920,Anlagenbewegungsdaten_AV!D:D),2),ROUND(M2920*L2920%,2))</f>
        <v>0</v>
      </c>
      <c r="O2920" s="328">
        <f>ROUND(N2920-SUMIF(Anlagenbewegungsdaten_AV!B:B,A2920,Anlagenbewegungsdaten_AV!D:D),3)</f>
        <v>0</v>
      </c>
    </row>
    <row r="2921" spans="1:15" ht="15" customHeight="1" x14ac:dyDescent="0.25">
      <c r="A2921" s="261" t="s">
        <v>3014</v>
      </c>
      <c r="B2921" s="171" t="s">
        <v>2108</v>
      </c>
      <c r="C2921" s="172" t="s">
        <v>4049</v>
      </c>
      <c r="D2921" s="172" t="s">
        <v>1223</v>
      </c>
      <c r="E2921" s="171" t="s">
        <v>2483</v>
      </c>
      <c r="F2921" s="287">
        <v>12.54</v>
      </c>
      <c r="G2921" s="331">
        <f>ROUND(SUMIF(Anlagenbewegungsdaten!B:B,A2921,Anlagenbewegungsdaten!C:C),3)</f>
        <v>0</v>
      </c>
      <c r="H2921" s="332">
        <f>IF(ISBLANK(F2921),ROUND(SUMIF(Anlagenbewegungsdaten!B:B,A2921,Anlagenbewegungsdaten!D:D),2),ROUND(G2921*F2921%,2))</f>
        <v>0</v>
      </c>
      <c r="I2921" s="332">
        <f>ROUND((H2921-SUMIF(Anlagenbewegungsdaten!$B:$B,A2921,Anlagenbewegungsdaten!D:D)),3)</f>
        <v>0</v>
      </c>
      <c r="J2921" s="333" t="s">
        <v>5179</v>
      </c>
      <c r="K2921" s="333" t="s">
        <v>5193</v>
      </c>
      <c r="L2921" s="510">
        <v>10.029999999999999</v>
      </c>
      <c r="M2921" s="330">
        <f>ROUND(SUMIF(Anlagenbewegungsdaten_AV!B:B,A2921,Anlagenbewegungsdaten_AV!C:C),3)</f>
        <v>0</v>
      </c>
      <c r="N2921" s="328">
        <f>IF(ISBLANK(L2921),ROUND(SUMIF(Anlagenbewegungsdaten_AV!B:B,A2921,Anlagenbewegungsdaten_AV!D:D),2),ROUND(M2921*L2921%,2))</f>
        <v>0</v>
      </c>
      <c r="O2921" s="328">
        <f>ROUND(N2921-SUMIF(Anlagenbewegungsdaten_AV!B:B,A2921,Anlagenbewegungsdaten_AV!D:D),3)</f>
        <v>0</v>
      </c>
    </row>
    <row r="2922" spans="1:15" ht="15" customHeight="1" x14ac:dyDescent="0.25">
      <c r="A2922" s="261" t="s">
        <v>3015</v>
      </c>
      <c r="B2922" s="171" t="s">
        <v>2108</v>
      </c>
      <c r="C2922" s="172" t="s">
        <v>4049</v>
      </c>
      <c r="D2922" s="172" t="s">
        <v>1225</v>
      </c>
      <c r="E2922" s="171" t="s">
        <v>2486</v>
      </c>
      <c r="F2922" s="287">
        <v>15.51</v>
      </c>
      <c r="G2922" s="331">
        <f>ROUND(SUMIF(Anlagenbewegungsdaten!B:B,A2922,Anlagenbewegungsdaten!C:C),3)</f>
        <v>0</v>
      </c>
      <c r="H2922" s="332">
        <f>IF(ISBLANK(F2922),ROUND(SUMIF(Anlagenbewegungsdaten!B:B,A2922,Anlagenbewegungsdaten!D:D),2),ROUND(G2922*F2922%,2))</f>
        <v>0</v>
      </c>
      <c r="I2922" s="332">
        <f>ROUND((H2922-SUMIF(Anlagenbewegungsdaten!$B:$B,A2922,Anlagenbewegungsdaten!D:D)),3)</f>
        <v>0</v>
      </c>
      <c r="J2922" s="333" t="s">
        <v>5179</v>
      </c>
      <c r="K2922" s="333" t="s">
        <v>5193</v>
      </c>
      <c r="L2922" s="510">
        <v>12.41</v>
      </c>
      <c r="M2922" s="330">
        <f>ROUND(SUMIF(Anlagenbewegungsdaten_AV!B:B,A2922,Anlagenbewegungsdaten_AV!C:C),3)</f>
        <v>0</v>
      </c>
      <c r="N2922" s="328">
        <f>IF(ISBLANK(L2922),ROUND(SUMIF(Anlagenbewegungsdaten_AV!B:B,A2922,Anlagenbewegungsdaten_AV!D:D),2),ROUND(M2922*L2922%,2))</f>
        <v>0</v>
      </c>
      <c r="O2922" s="328">
        <f>ROUND(N2922-SUMIF(Anlagenbewegungsdaten_AV!B:B,A2922,Anlagenbewegungsdaten_AV!D:D),3)</f>
        <v>0</v>
      </c>
    </row>
    <row r="2923" spans="1:15" ht="15" customHeight="1" x14ac:dyDescent="0.25">
      <c r="A2923" s="261" t="s">
        <v>3016</v>
      </c>
      <c r="B2923" s="171" t="s">
        <v>2108</v>
      </c>
      <c r="C2923" s="172" t="s">
        <v>4049</v>
      </c>
      <c r="D2923" s="171" t="s">
        <v>1227</v>
      </c>
      <c r="E2923" s="171" t="s">
        <v>2483</v>
      </c>
      <c r="F2923" s="287">
        <v>17.489999999999998</v>
      </c>
      <c r="G2923" s="331">
        <f>ROUND(SUMIF(Anlagenbewegungsdaten!B:B,A2923,Anlagenbewegungsdaten!C:C),3)</f>
        <v>0</v>
      </c>
      <c r="H2923" s="332">
        <f>IF(ISBLANK(F2923),ROUND(SUMIF(Anlagenbewegungsdaten!B:B,A2923,Anlagenbewegungsdaten!D:D),2),ROUND(G2923*F2923%,2))</f>
        <v>0</v>
      </c>
      <c r="I2923" s="332">
        <f>ROUND((H2923-SUMIF(Anlagenbewegungsdaten!$B:$B,A2923,Anlagenbewegungsdaten!D:D)),3)</f>
        <v>0</v>
      </c>
      <c r="J2923" s="333" t="s">
        <v>5179</v>
      </c>
      <c r="K2923" s="333" t="s">
        <v>5193</v>
      </c>
      <c r="L2923" s="510">
        <v>13.99</v>
      </c>
      <c r="M2923" s="330">
        <f>ROUND(SUMIF(Anlagenbewegungsdaten_AV!B:B,A2923,Anlagenbewegungsdaten_AV!C:C),3)</f>
        <v>0</v>
      </c>
      <c r="N2923" s="328">
        <f>IF(ISBLANK(L2923),ROUND(SUMIF(Anlagenbewegungsdaten_AV!B:B,A2923,Anlagenbewegungsdaten_AV!D:D),2),ROUND(M2923*L2923%,2))</f>
        <v>0</v>
      </c>
      <c r="O2923" s="328">
        <f>ROUND(N2923-SUMIF(Anlagenbewegungsdaten_AV!B:B,A2923,Anlagenbewegungsdaten_AV!D:D),3)</f>
        <v>0</v>
      </c>
    </row>
    <row r="2924" spans="1:15" ht="15" customHeight="1" x14ac:dyDescent="0.25">
      <c r="A2924" s="261" t="s">
        <v>3017</v>
      </c>
      <c r="B2924" s="171" t="s">
        <v>2108</v>
      </c>
      <c r="C2924" s="172" t="s">
        <v>4049</v>
      </c>
      <c r="D2924" s="171" t="s">
        <v>1229</v>
      </c>
      <c r="E2924" s="171" t="s">
        <v>2486</v>
      </c>
      <c r="F2924" s="287">
        <v>20.46</v>
      </c>
      <c r="G2924" s="331">
        <f>ROUND(SUMIF(Anlagenbewegungsdaten!B:B,A2924,Anlagenbewegungsdaten!C:C),3)</f>
        <v>0</v>
      </c>
      <c r="H2924" s="332">
        <f>IF(ISBLANK(F2924),ROUND(SUMIF(Anlagenbewegungsdaten!B:B,A2924,Anlagenbewegungsdaten!D:D),2),ROUND(G2924*F2924%,2))</f>
        <v>0</v>
      </c>
      <c r="I2924" s="332">
        <f>ROUND((H2924-SUMIF(Anlagenbewegungsdaten!$B:$B,A2924,Anlagenbewegungsdaten!D:D)),3)</f>
        <v>0</v>
      </c>
      <c r="J2924" s="333" t="s">
        <v>5179</v>
      </c>
      <c r="K2924" s="333" t="s">
        <v>5193</v>
      </c>
      <c r="L2924" s="510">
        <v>16.37</v>
      </c>
      <c r="M2924" s="330">
        <f>ROUND(SUMIF(Anlagenbewegungsdaten_AV!B:B,A2924,Anlagenbewegungsdaten_AV!C:C),3)</f>
        <v>0</v>
      </c>
      <c r="N2924" s="328">
        <f>IF(ISBLANK(L2924),ROUND(SUMIF(Anlagenbewegungsdaten_AV!B:B,A2924,Anlagenbewegungsdaten_AV!D:D),2),ROUND(M2924*L2924%,2))</f>
        <v>0</v>
      </c>
      <c r="O2924" s="328">
        <f>ROUND(N2924-SUMIF(Anlagenbewegungsdaten_AV!B:B,A2924,Anlagenbewegungsdaten_AV!D:D),3)</f>
        <v>0</v>
      </c>
    </row>
    <row r="2925" spans="1:15" ht="15" customHeight="1" x14ac:dyDescent="0.25">
      <c r="A2925" s="261" t="s">
        <v>3018</v>
      </c>
      <c r="B2925" s="171" t="s">
        <v>2108</v>
      </c>
      <c r="C2925" s="172" t="s">
        <v>4049</v>
      </c>
      <c r="D2925" s="172" t="s">
        <v>1231</v>
      </c>
      <c r="E2925" s="171" t="s">
        <v>2483</v>
      </c>
      <c r="F2925" s="287">
        <v>18.48</v>
      </c>
      <c r="G2925" s="331">
        <f>ROUND(SUMIF(Anlagenbewegungsdaten!B:B,A2925,Anlagenbewegungsdaten!C:C),3)</f>
        <v>0</v>
      </c>
      <c r="H2925" s="332">
        <f>IF(ISBLANK(F2925),ROUND(SUMIF(Anlagenbewegungsdaten!B:B,A2925,Anlagenbewegungsdaten!D:D),2),ROUND(G2925*F2925%,2))</f>
        <v>0</v>
      </c>
      <c r="I2925" s="332">
        <f>ROUND((H2925-SUMIF(Anlagenbewegungsdaten!$B:$B,A2925,Anlagenbewegungsdaten!D:D)),3)</f>
        <v>0</v>
      </c>
      <c r="J2925" s="333" t="s">
        <v>5179</v>
      </c>
      <c r="K2925" s="333" t="s">
        <v>5193</v>
      </c>
      <c r="L2925" s="510">
        <v>14.78</v>
      </c>
      <c r="M2925" s="330">
        <f>ROUND(SUMIF(Anlagenbewegungsdaten_AV!B:B,A2925,Anlagenbewegungsdaten_AV!C:C),3)</f>
        <v>0</v>
      </c>
      <c r="N2925" s="328">
        <f>IF(ISBLANK(L2925),ROUND(SUMIF(Anlagenbewegungsdaten_AV!B:B,A2925,Anlagenbewegungsdaten_AV!D:D),2),ROUND(M2925*L2925%,2))</f>
        <v>0</v>
      </c>
      <c r="O2925" s="328">
        <f>ROUND(N2925-SUMIF(Anlagenbewegungsdaten_AV!B:B,A2925,Anlagenbewegungsdaten_AV!D:D),3)</f>
        <v>0</v>
      </c>
    </row>
    <row r="2926" spans="1:15" ht="15" customHeight="1" x14ac:dyDescent="0.25">
      <c r="A2926" s="261" t="s">
        <v>3019</v>
      </c>
      <c r="B2926" s="171" t="s">
        <v>2108</v>
      </c>
      <c r="C2926" s="172" t="s">
        <v>4049</v>
      </c>
      <c r="D2926" s="172" t="s">
        <v>1233</v>
      </c>
      <c r="E2926" s="171" t="s">
        <v>2486</v>
      </c>
      <c r="F2926" s="287">
        <v>21.45</v>
      </c>
      <c r="G2926" s="331">
        <f>ROUND(SUMIF(Anlagenbewegungsdaten!B:B,A2926,Anlagenbewegungsdaten!C:C),3)</f>
        <v>0</v>
      </c>
      <c r="H2926" s="332">
        <f>IF(ISBLANK(F2926),ROUND(SUMIF(Anlagenbewegungsdaten!B:B,A2926,Anlagenbewegungsdaten!D:D),2),ROUND(G2926*F2926%,2))</f>
        <v>0</v>
      </c>
      <c r="I2926" s="332">
        <f>ROUND((H2926-SUMIF(Anlagenbewegungsdaten!$B:$B,A2926,Anlagenbewegungsdaten!D:D)),3)</f>
        <v>0</v>
      </c>
      <c r="J2926" s="333" t="s">
        <v>5179</v>
      </c>
      <c r="K2926" s="333" t="s">
        <v>5193</v>
      </c>
      <c r="L2926" s="510">
        <v>17.16</v>
      </c>
      <c r="M2926" s="330">
        <f>ROUND(SUMIF(Anlagenbewegungsdaten_AV!B:B,A2926,Anlagenbewegungsdaten_AV!C:C),3)</f>
        <v>0</v>
      </c>
      <c r="N2926" s="328">
        <f>IF(ISBLANK(L2926),ROUND(SUMIF(Anlagenbewegungsdaten_AV!B:B,A2926,Anlagenbewegungsdaten_AV!D:D),2),ROUND(M2926*L2926%,2))</f>
        <v>0</v>
      </c>
      <c r="O2926" s="328">
        <f>ROUND(N2926-SUMIF(Anlagenbewegungsdaten_AV!B:B,A2926,Anlagenbewegungsdaten_AV!D:D),3)</f>
        <v>0</v>
      </c>
    </row>
    <row r="2927" spans="1:15" ht="15" customHeight="1" x14ac:dyDescent="0.25">
      <c r="A2927" s="261" t="s">
        <v>3020</v>
      </c>
      <c r="B2927" s="171" t="s">
        <v>2108</v>
      </c>
      <c r="C2927" s="172" t="s">
        <v>4049</v>
      </c>
      <c r="D2927" s="171" t="s">
        <v>1235</v>
      </c>
      <c r="E2927" s="171" t="s">
        <v>2483</v>
      </c>
      <c r="F2927" s="287">
        <v>18.48</v>
      </c>
      <c r="G2927" s="331">
        <f>ROUND(SUMIF(Anlagenbewegungsdaten!B:B,A2927,Anlagenbewegungsdaten!C:C),3)</f>
        <v>0</v>
      </c>
      <c r="H2927" s="332">
        <f>IF(ISBLANK(F2927),ROUND(SUMIF(Anlagenbewegungsdaten!B:B,A2927,Anlagenbewegungsdaten!D:D),2),ROUND(G2927*F2927%,2))</f>
        <v>0</v>
      </c>
      <c r="I2927" s="332">
        <f>ROUND((H2927-SUMIF(Anlagenbewegungsdaten!$B:$B,A2927,Anlagenbewegungsdaten!D:D)),3)</f>
        <v>0</v>
      </c>
      <c r="J2927" s="333" t="s">
        <v>5179</v>
      </c>
      <c r="K2927" s="333" t="s">
        <v>5193</v>
      </c>
      <c r="L2927" s="510">
        <v>14.78</v>
      </c>
      <c r="M2927" s="330">
        <f>ROUND(SUMIF(Anlagenbewegungsdaten_AV!B:B,A2927,Anlagenbewegungsdaten_AV!C:C),3)</f>
        <v>0</v>
      </c>
      <c r="N2927" s="328">
        <f>IF(ISBLANK(L2927),ROUND(SUMIF(Anlagenbewegungsdaten_AV!B:B,A2927,Anlagenbewegungsdaten_AV!D:D),2),ROUND(M2927*L2927%,2))</f>
        <v>0</v>
      </c>
      <c r="O2927" s="328">
        <f>ROUND(N2927-SUMIF(Anlagenbewegungsdaten_AV!B:B,A2927,Anlagenbewegungsdaten_AV!D:D),3)</f>
        <v>0</v>
      </c>
    </row>
    <row r="2928" spans="1:15" ht="15" customHeight="1" x14ac:dyDescent="0.25">
      <c r="A2928" s="261" t="s">
        <v>3021</v>
      </c>
      <c r="B2928" s="171" t="s">
        <v>2108</v>
      </c>
      <c r="C2928" s="172" t="s">
        <v>4049</v>
      </c>
      <c r="D2928" s="171" t="s">
        <v>1237</v>
      </c>
      <c r="E2928" s="171" t="s">
        <v>2486</v>
      </c>
      <c r="F2928" s="287">
        <v>21.45</v>
      </c>
      <c r="G2928" s="331">
        <f>ROUND(SUMIF(Anlagenbewegungsdaten!B:B,A2928,Anlagenbewegungsdaten!C:C),3)</f>
        <v>0</v>
      </c>
      <c r="H2928" s="332">
        <f>IF(ISBLANK(F2928),ROUND(SUMIF(Anlagenbewegungsdaten!B:B,A2928,Anlagenbewegungsdaten!D:D),2),ROUND(G2928*F2928%,2))</f>
        <v>0</v>
      </c>
      <c r="I2928" s="332">
        <f>ROUND((H2928-SUMIF(Anlagenbewegungsdaten!$B:$B,A2928,Anlagenbewegungsdaten!D:D)),3)</f>
        <v>0</v>
      </c>
      <c r="J2928" s="333" t="s">
        <v>5179</v>
      </c>
      <c r="K2928" s="333" t="s">
        <v>5193</v>
      </c>
      <c r="L2928" s="510">
        <v>17.16</v>
      </c>
      <c r="M2928" s="330">
        <f>ROUND(SUMIF(Anlagenbewegungsdaten_AV!B:B,A2928,Anlagenbewegungsdaten_AV!C:C),3)</f>
        <v>0</v>
      </c>
      <c r="N2928" s="328">
        <f>IF(ISBLANK(L2928),ROUND(SUMIF(Anlagenbewegungsdaten_AV!B:B,A2928,Anlagenbewegungsdaten_AV!D:D),2),ROUND(M2928*L2928%,2))</f>
        <v>0</v>
      </c>
      <c r="O2928" s="328">
        <f>ROUND(N2928-SUMIF(Anlagenbewegungsdaten_AV!B:B,A2928,Anlagenbewegungsdaten_AV!D:D),3)</f>
        <v>0</v>
      </c>
    </row>
    <row r="2929" spans="1:15" ht="15" customHeight="1" x14ac:dyDescent="0.25">
      <c r="A2929" s="261" t="s">
        <v>3022</v>
      </c>
      <c r="B2929" s="171" t="s">
        <v>2108</v>
      </c>
      <c r="C2929" s="172" t="s">
        <v>4049</v>
      </c>
      <c r="D2929" s="171" t="s">
        <v>1239</v>
      </c>
      <c r="E2929" s="171" t="s">
        <v>2483</v>
      </c>
      <c r="F2929" s="287">
        <v>19.47</v>
      </c>
      <c r="G2929" s="331">
        <f>ROUND(SUMIF(Anlagenbewegungsdaten!B:B,A2929,Anlagenbewegungsdaten!C:C),3)</f>
        <v>0</v>
      </c>
      <c r="H2929" s="332">
        <f>IF(ISBLANK(F2929),ROUND(SUMIF(Anlagenbewegungsdaten!B:B,A2929,Anlagenbewegungsdaten!D:D),2),ROUND(G2929*F2929%,2))</f>
        <v>0</v>
      </c>
      <c r="I2929" s="332">
        <f>ROUND((H2929-SUMIF(Anlagenbewegungsdaten!$B:$B,A2929,Anlagenbewegungsdaten!D:D)),3)</f>
        <v>0</v>
      </c>
      <c r="J2929" s="333" t="s">
        <v>5179</v>
      </c>
      <c r="K2929" s="333" t="s">
        <v>5193</v>
      </c>
      <c r="L2929" s="510">
        <v>15.58</v>
      </c>
      <c r="M2929" s="330">
        <f>ROUND(SUMIF(Anlagenbewegungsdaten_AV!B:B,A2929,Anlagenbewegungsdaten_AV!C:C),3)</f>
        <v>0</v>
      </c>
      <c r="N2929" s="328">
        <f>IF(ISBLANK(L2929),ROUND(SUMIF(Anlagenbewegungsdaten_AV!B:B,A2929,Anlagenbewegungsdaten_AV!D:D),2),ROUND(M2929*L2929%,2))</f>
        <v>0</v>
      </c>
      <c r="O2929" s="328">
        <f>ROUND(N2929-SUMIF(Anlagenbewegungsdaten_AV!B:B,A2929,Anlagenbewegungsdaten_AV!D:D),3)</f>
        <v>0</v>
      </c>
    </row>
    <row r="2930" spans="1:15" ht="15" customHeight="1" x14ac:dyDescent="0.25">
      <c r="A2930" s="261" t="s">
        <v>3023</v>
      </c>
      <c r="B2930" s="171" t="s">
        <v>2108</v>
      </c>
      <c r="C2930" s="172" t="s">
        <v>4049</v>
      </c>
      <c r="D2930" s="171" t="s">
        <v>1241</v>
      </c>
      <c r="E2930" s="171" t="s">
        <v>2486</v>
      </c>
      <c r="F2930" s="287">
        <v>22.44</v>
      </c>
      <c r="G2930" s="331">
        <f>ROUND(SUMIF(Anlagenbewegungsdaten!B:B,A2930,Anlagenbewegungsdaten!C:C),3)</f>
        <v>0</v>
      </c>
      <c r="H2930" s="332">
        <f>IF(ISBLANK(F2930),ROUND(SUMIF(Anlagenbewegungsdaten!B:B,A2930,Anlagenbewegungsdaten!D:D),2),ROUND(G2930*F2930%,2))</f>
        <v>0</v>
      </c>
      <c r="I2930" s="332">
        <f>ROUND((H2930-SUMIF(Anlagenbewegungsdaten!$B:$B,A2930,Anlagenbewegungsdaten!D:D)),3)</f>
        <v>0</v>
      </c>
      <c r="J2930" s="333" t="s">
        <v>5179</v>
      </c>
      <c r="K2930" s="333" t="s">
        <v>5193</v>
      </c>
      <c r="L2930" s="510">
        <v>17.95</v>
      </c>
      <c r="M2930" s="330">
        <f>ROUND(SUMIF(Anlagenbewegungsdaten_AV!B:B,A2930,Anlagenbewegungsdaten_AV!C:C),3)</f>
        <v>0</v>
      </c>
      <c r="N2930" s="328">
        <f>IF(ISBLANK(L2930),ROUND(SUMIF(Anlagenbewegungsdaten_AV!B:B,A2930,Anlagenbewegungsdaten_AV!D:D),2),ROUND(M2930*L2930%,2))</f>
        <v>0</v>
      </c>
      <c r="O2930" s="328">
        <f>ROUND(N2930-SUMIF(Anlagenbewegungsdaten_AV!B:B,A2930,Anlagenbewegungsdaten_AV!D:D),3)</f>
        <v>0</v>
      </c>
    </row>
    <row r="2931" spans="1:15" ht="15" customHeight="1" x14ac:dyDescent="0.25">
      <c r="A2931" s="261" t="s">
        <v>3024</v>
      </c>
      <c r="B2931" s="171" t="s">
        <v>2108</v>
      </c>
      <c r="C2931" s="172" t="s">
        <v>4049</v>
      </c>
      <c r="D2931" s="171" t="s">
        <v>1243</v>
      </c>
      <c r="E2931" s="171" t="s">
        <v>2483</v>
      </c>
      <c r="F2931" s="287">
        <v>20.46</v>
      </c>
      <c r="G2931" s="331">
        <f>ROUND(SUMIF(Anlagenbewegungsdaten!B:B,A2931,Anlagenbewegungsdaten!C:C),3)</f>
        <v>0</v>
      </c>
      <c r="H2931" s="332">
        <f>IF(ISBLANK(F2931),ROUND(SUMIF(Anlagenbewegungsdaten!B:B,A2931,Anlagenbewegungsdaten!D:D),2),ROUND(G2931*F2931%,2))</f>
        <v>0</v>
      </c>
      <c r="I2931" s="332">
        <f>ROUND((H2931-SUMIF(Anlagenbewegungsdaten!$B:$B,A2931,Anlagenbewegungsdaten!D:D)),3)</f>
        <v>0</v>
      </c>
      <c r="J2931" s="333" t="s">
        <v>5179</v>
      </c>
      <c r="K2931" s="333" t="s">
        <v>5193</v>
      </c>
      <c r="L2931" s="510">
        <v>16.37</v>
      </c>
      <c r="M2931" s="330">
        <f>ROUND(SUMIF(Anlagenbewegungsdaten_AV!B:B,A2931,Anlagenbewegungsdaten_AV!C:C),3)</f>
        <v>0</v>
      </c>
      <c r="N2931" s="328">
        <f>IF(ISBLANK(L2931),ROUND(SUMIF(Anlagenbewegungsdaten_AV!B:B,A2931,Anlagenbewegungsdaten_AV!D:D),2),ROUND(M2931*L2931%,2))</f>
        <v>0</v>
      </c>
      <c r="O2931" s="328">
        <f>ROUND(N2931-SUMIF(Anlagenbewegungsdaten_AV!B:B,A2931,Anlagenbewegungsdaten_AV!D:D),3)</f>
        <v>0</v>
      </c>
    </row>
    <row r="2932" spans="1:15" ht="15" customHeight="1" x14ac:dyDescent="0.25">
      <c r="A2932" s="261" t="s">
        <v>3025</v>
      </c>
      <c r="B2932" s="171" t="s">
        <v>2108</v>
      </c>
      <c r="C2932" s="172" t="s">
        <v>4049</v>
      </c>
      <c r="D2932" s="171" t="s">
        <v>1245</v>
      </c>
      <c r="E2932" s="171" t="s">
        <v>2486</v>
      </c>
      <c r="F2932" s="287">
        <v>23.43</v>
      </c>
      <c r="G2932" s="331">
        <f>ROUND(SUMIF(Anlagenbewegungsdaten!B:B,A2932,Anlagenbewegungsdaten!C:C),3)</f>
        <v>0</v>
      </c>
      <c r="H2932" s="332">
        <f>IF(ISBLANK(F2932),ROUND(SUMIF(Anlagenbewegungsdaten!B:B,A2932,Anlagenbewegungsdaten!D:D),2),ROUND(G2932*F2932%,2))</f>
        <v>0</v>
      </c>
      <c r="I2932" s="332">
        <f>ROUND((H2932-SUMIF(Anlagenbewegungsdaten!$B:$B,A2932,Anlagenbewegungsdaten!D:D)),3)</f>
        <v>0</v>
      </c>
      <c r="J2932" s="333" t="s">
        <v>5179</v>
      </c>
      <c r="K2932" s="333" t="s">
        <v>5193</v>
      </c>
      <c r="L2932" s="510">
        <v>18.739999999999998</v>
      </c>
      <c r="M2932" s="330">
        <f>ROUND(SUMIF(Anlagenbewegungsdaten_AV!B:B,A2932,Anlagenbewegungsdaten_AV!C:C),3)</f>
        <v>0</v>
      </c>
      <c r="N2932" s="328">
        <f>IF(ISBLANK(L2932),ROUND(SUMIF(Anlagenbewegungsdaten_AV!B:B,A2932,Anlagenbewegungsdaten_AV!D:D),2),ROUND(M2932*L2932%,2))</f>
        <v>0</v>
      </c>
      <c r="O2932" s="328">
        <f>ROUND(N2932-SUMIF(Anlagenbewegungsdaten_AV!B:B,A2932,Anlagenbewegungsdaten_AV!D:D),3)</f>
        <v>0</v>
      </c>
    </row>
    <row r="2933" spans="1:15" ht="15" customHeight="1" x14ac:dyDescent="0.25">
      <c r="A2933" s="261" t="s">
        <v>3026</v>
      </c>
      <c r="B2933" s="171" t="s">
        <v>2108</v>
      </c>
      <c r="C2933" s="172" t="s">
        <v>4049</v>
      </c>
      <c r="D2933" s="171" t="s">
        <v>1247</v>
      </c>
      <c r="E2933" s="171" t="s">
        <v>2483</v>
      </c>
      <c r="F2933" s="287">
        <v>21.45</v>
      </c>
      <c r="G2933" s="331">
        <f>ROUND(SUMIF(Anlagenbewegungsdaten!B:B,A2933,Anlagenbewegungsdaten!C:C),3)</f>
        <v>0</v>
      </c>
      <c r="H2933" s="332">
        <f>IF(ISBLANK(F2933),ROUND(SUMIF(Anlagenbewegungsdaten!B:B,A2933,Anlagenbewegungsdaten!D:D),2),ROUND(G2933*F2933%,2))</f>
        <v>0</v>
      </c>
      <c r="I2933" s="332">
        <f>ROUND((H2933-SUMIF(Anlagenbewegungsdaten!$B:$B,A2933,Anlagenbewegungsdaten!D:D)),3)</f>
        <v>0</v>
      </c>
      <c r="J2933" s="333" t="s">
        <v>5179</v>
      </c>
      <c r="K2933" s="333" t="s">
        <v>5193</v>
      </c>
      <c r="L2933" s="510">
        <v>17.16</v>
      </c>
      <c r="M2933" s="330">
        <f>ROUND(SUMIF(Anlagenbewegungsdaten_AV!B:B,A2933,Anlagenbewegungsdaten_AV!C:C),3)</f>
        <v>0</v>
      </c>
      <c r="N2933" s="328">
        <f>IF(ISBLANK(L2933),ROUND(SUMIF(Anlagenbewegungsdaten_AV!B:B,A2933,Anlagenbewegungsdaten_AV!D:D),2),ROUND(M2933*L2933%,2))</f>
        <v>0</v>
      </c>
      <c r="O2933" s="328">
        <f>ROUND(N2933-SUMIF(Anlagenbewegungsdaten_AV!B:B,A2933,Anlagenbewegungsdaten_AV!D:D),3)</f>
        <v>0</v>
      </c>
    </row>
    <row r="2934" spans="1:15" ht="15" customHeight="1" x14ac:dyDescent="0.25">
      <c r="A2934" s="261" t="s">
        <v>3027</v>
      </c>
      <c r="B2934" s="171" t="s">
        <v>2108</v>
      </c>
      <c r="C2934" s="172" t="s">
        <v>4049</v>
      </c>
      <c r="D2934" s="171" t="s">
        <v>1249</v>
      </c>
      <c r="E2934" s="171" t="s">
        <v>2486</v>
      </c>
      <c r="F2934" s="287">
        <v>24.42</v>
      </c>
      <c r="G2934" s="331">
        <f>ROUND(SUMIF(Anlagenbewegungsdaten!B:B,A2934,Anlagenbewegungsdaten!C:C),3)</f>
        <v>0</v>
      </c>
      <c r="H2934" s="332">
        <f>IF(ISBLANK(F2934),ROUND(SUMIF(Anlagenbewegungsdaten!B:B,A2934,Anlagenbewegungsdaten!D:D),2),ROUND(G2934*F2934%,2))</f>
        <v>0</v>
      </c>
      <c r="I2934" s="332">
        <f>ROUND((H2934-SUMIF(Anlagenbewegungsdaten!$B:$B,A2934,Anlagenbewegungsdaten!D:D)),3)</f>
        <v>0</v>
      </c>
      <c r="J2934" s="333" t="s">
        <v>5179</v>
      </c>
      <c r="K2934" s="333" t="s">
        <v>5193</v>
      </c>
      <c r="L2934" s="510">
        <v>19.54</v>
      </c>
      <c r="M2934" s="330">
        <f>ROUND(SUMIF(Anlagenbewegungsdaten_AV!B:B,A2934,Anlagenbewegungsdaten_AV!C:C),3)</f>
        <v>0</v>
      </c>
      <c r="N2934" s="328">
        <f>IF(ISBLANK(L2934),ROUND(SUMIF(Anlagenbewegungsdaten_AV!B:B,A2934,Anlagenbewegungsdaten_AV!D:D),2),ROUND(M2934*L2934%,2))</f>
        <v>0</v>
      </c>
      <c r="O2934" s="328">
        <f>ROUND(N2934-SUMIF(Anlagenbewegungsdaten_AV!B:B,A2934,Anlagenbewegungsdaten_AV!D:D),3)</f>
        <v>0</v>
      </c>
    </row>
    <row r="2935" spans="1:15" ht="15" customHeight="1" x14ac:dyDescent="0.25">
      <c r="A2935" s="261" t="s">
        <v>3028</v>
      </c>
      <c r="B2935" s="171" t="s">
        <v>2108</v>
      </c>
      <c r="C2935" s="172" t="s">
        <v>4049</v>
      </c>
      <c r="D2935" s="171" t="s">
        <v>1251</v>
      </c>
      <c r="E2935" s="171" t="s">
        <v>2483</v>
      </c>
      <c r="F2935" s="287">
        <v>22.44</v>
      </c>
      <c r="G2935" s="331">
        <f>ROUND(SUMIF(Anlagenbewegungsdaten!B:B,A2935,Anlagenbewegungsdaten!C:C),3)</f>
        <v>0</v>
      </c>
      <c r="H2935" s="332">
        <f>IF(ISBLANK(F2935),ROUND(SUMIF(Anlagenbewegungsdaten!B:B,A2935,Anlagenbewegungsdaten!D:D),2),ROUND(G2935*F2935%,2))</f>
        <v>0</v>
      </c>
      <c r="I2935" s="332">
        <f>ROUND((H2935-SUMIF(Anlagenbewegungsdaten!$B:$B,A2935,Anlagenbewegungsdaten!D:D)),3)</f>
        <v>0</v>
      </c>
      <c r="J2935" s="333" t="s">
        <v>5179</v>
      </c>
      <c r="K2935" s="333" t="s">
        <v>5193</v>
      </c>
      <c r="L2935" s="510">
        <v>17.95</v>
      </c>
      <c r="M2935" s="330">
        <f>ROUND(SUMIF(Anlagenbewegungsdaten_AV!B:B,A2935,Anlagenbewegungsdaten_AV!C:C),3)</f>
        <v>0</v>
      </c>
      <c r="N2935" s="328">
        <f>IF(ISBLANK(L2935),ROUND(SUMIF(Anlagenbewegungsdaten_AV!B:B,A2935,Anlagenbewegungsdaten_AV!D:D),2),ROUND(M2935*L2935%,2))</f>
        <v>0</v>
      </c>
      <c r="O2935" s="328">
        <f>ROUND(N2935-SUMIF(Anlagenbewegungsdaten_AV!B:B,A2935,Anlagenbewegungsdaten_AV!D:D),3)</f>
        <v>0</v>
      </c>
    </row>
    <row r="2936" spans="1:15" ht="15" customHeight="1" x14ac:dyDescent="0.25">
      <c r="A2936" s="261" t="s">
        <v>3029</v>
      </c>
      <c r="B2936" s="171" t="s">
        <v>2108</v>
      </c>
      <c r="C2936" s="172" t="s">
        <v>4049</v>
      </c>
      <c r="D2936" s="171" t="s">
        <v>1253</v>
      </c>
      <c r="E2936" s="171" t="s">
        <v>2486</v>
      </c>
      <c r="F2936" s="287">
        <v>25.41</v>
      </c>
      <c r="G2936" s="331">
        <f>ROUND(SUMIF(Anlagenbewegungsdaten!B:B,A2936,Anlagenbewegungsdaten!C:C),3)</f>
        <v>0</v>
      </c>
      <c r="H2936" s="332">
        <f>IF(ISBLANK(F2936),ROUND(SUMIF(Anlagenbewegungsdaten!B:B,A2936,Anlagenbewegungsdaten!D:D),2),ROUND(G2936*F2936%,2))</f>
        <v>0</v>
      </c>
      <c r="I2936" s="332">
        <f>ROUND((H2936-SUMIF(Anlagenbewegungsdaten!$B:$B,A2936,Anlagenbewegungsdaten!D:D)),3)</f>
        <v>0</v>
      </c>
      <c r="J2936" s="333" t="s">
        <v>5179</v>
      </c>
      <c r="K2936" s="333" t="s">
        <v>5193</v>
      </c>
      <c r="L2936" s="510">
        <v>20.329999999999998</v>
      </c>
      <c r="M2936" s="330">
        <f>ROUND(SUMIF(Anlagenbewegungsdaten_AV!B:B,A2936,Anlagenbewegungsdaten_AV!C:C),3)</f>
        <v>0</v>
      </c>
      <c r="N2936" s="328">
        <f>IF(ISBLANK(L2936),ROUND(SUMIF(Anlagenbewegungsdaten_AV!B:B,A2936,Anlagenbewegungsdaten_AV!D:D),2),ROUND(M2936*L2936%,2))</f>
        <v>0</v>
      </c>
      <c r="O2936" s="328">
        <f>ROUND(N2936-SUMIF(Anlagenbewegungsdaten_AV!B:B,A2936,Anlagenbewegungsdaten_AV!D:D),3)</f>
        <v>0</v>
      </c>
    </row>
    <row r="2937" spans="1:15" ht="15" customHeight="1" x14ac:dyDescent="0.25">
      <c r="A2937" s="261" t="s">
        <v>3030</v>
      </c>
      <c r="B2937" s="171" t="s">
        <v>2108</v>
      </c>
      <c r="C2937" s="172" t="s">
        <v>4049</v>
      </c>
      <c r="D2937" s="171" t="s">
        <v>1255</v>
      </c>
      <c r="E2937" s="171" t="s">
        <v>2483</v>
      </c>
      <c r="F2937" s="287">
        <v>23.43</v>
      </c>
      <c r="G2937" s="331">
        <f>ROUND(SUMIF(Anlagenbewegungsdaten!B:B,A2937,Anlagenbewegungsdaten!C:C),3)</f>
        <v>0</v>
      </c>
      <c r="H2937" s="332">
        <f>IF(ISBLANK(F2937),ROUND(SUMIF(Anlagenbewegungsdaten!B:B,A2937,Anlagenbewegungsdaten!D:D),2),ROUND(G2937*F2937%,2))</f>
        <v>0</v>
      </c>
      <c r="I2937" s="332">
        <f>ROUND((H2937-SUMIF(Anlagenbewegungsdaten!$B:$B,A2937,Anlagenbewegungsdaten!D:D)),3)</f>
        <v>0</v>
      </c>
      <c r="J2937" s="333" t="s">
        <v>5179</v>
      </c>
      <c r="K2937" s="333" t="s">
        <v>5193</v>
      </c>
      <c r="L2937" s="510">
        <v>18.739999999999998</v>
      </c>
      <c r="M2937" s="330">
        <f>ROUND(SUMIF(Anlagenbewegungsdaten_AV!B:B,A2937,Anlagenbewegungsdaten_AV!C:C),3)</f>
        <v>0</v>
      </c>
      <c r="N2937" s="328">
        <f>IF(ISBLANK(L2937),ROUND(SUMIF(Anlagenbewegungsdaten_AV!B:B,A2937,Anlagenbewegungsdaten_AV!D:D),2),ROUND(M2937*L2937%,2))</f>
        <v>0</v>
      </c>
      <c r="O2937" s="328">
        <f>ROUND(N2937-SUMIF(Anlagenbewegungsdaten_AV!B:B,A2937,Anlagenbewegungsdaten_AV!D:D),3)</f>
        <v>0</v>
      </c>
    </row>
    <row r="2938" spans="1:15" ht="15" customHeight="1" x14ac:dyDescent="0.25">
      <c r="A2938" s="261" t="s">
        <v>3031</v>
      </c>
      <c r="B2938" s="171" t="s">
        <v>2108</v>
      </c>
      <c r="C2938" s="172" t="s">
        <v>4049</v>
      </c>
      <c r="D2938" s="171" t="s">
        <v>1257</v>
      </c>
      <c r="E2938" s="171" t="s">
        <v>2486</v>
      </c>
      <c r="F2938" s="287">
        <v>26.4</v>
      </c>
      <c r="G2938" s="331">
        <f>ROUND(SUMIF(Anlagenbewegungsdaten!B:B,A2938,Anlagenbewegungsdaten!C:C),3)</f>
        <v>0</v>
      </c>
      <c r="H2938" s="332">
        <f>IF(ISBLANK(F2938),ROUND(SUMIF(Anlagenbewegungsdaten!B:B,A2938,Anlagenbewegungsdaten!D:D),2),ROUND(G2938*F2938%,2))</f>
        <v>0</v>
      </c>
      <c r="I2938" s="332">
        <f>ROUND((H2938-SUMIF(Anlagenbewegungsdaten!$B:$B,A2938,Anlagenbewegungsdaten!D:D)),3)</f>
        <v>0</v>
      </c>
      <c r="J2938" s="333" t="s">
        <v>5179</v>
      </c>
      <c r="K2938" s="333" t="s">
        <v>5193</v>
      </c>
      <c r="L2938" s="510">
        <v>21.12</v>
      </c>
      <c r="M2938" s="330">
        <f>ROUND(SUMIF(Anlagenbewegungsdaten_AV!B:B,A2938,Anlagenbewegungsdaten_AV!C:C),3)</f>
        <v>0</v>
      </c>
      <c r="N2938" s="328">
        <f>IF(ISBLANK(L2938),ROUND(SUMIF(Anlagenbewegungsdaten_AV!B:B,A2938,Anlagenbewegungsdaten_AV!D:D),2),ROUND(M2938*L2938%,2))</f>
        <v>0</v>
      </c>
      <c r="O2938" s="328">
        <f>ROUND(N2938-SUMIF(Anlagenbewegungsdaten_AV!B:B,A2938,Anlagenbewegungsdaten_AV!D:D),3)</f>
        <v>0</v>
      </c>
    </row>
    <row r="2939" spans="1:15" ht="15" customHeight="1" x14ac:dyDescent="0.25">
      <c r="A2939" s="261" t="s">
        <v>3032</v>
      </c>
      <c r="B2939" s="171" t="s">
        <v>2108</v>
      </c>
      <c r="C2939" s="172" t="s">
        <v>4049</v>
      </c>
      <c r="D2939" s="172" t="s">
        <v>1259</v>
      </c>
      <c r="E2939" s="171" t="s">
        <v>2483</v>
      </c>
      <c r="F2939" s="287">
        <v>24.42</v>
      </c>
      <c r="G2939" s="331">
        <f>ROUND(SUMIF(Anlagenbewegungsdaten!B:B,A2939,Anlagenbewegungsdaten!C:C),3)</f>
        <v>0</v>
      </c>
      <c r="H2939" s="332">
        <f>IF(ISBLANK(F2939),ROUND(SUMIF(Anlagenbewegungsdaten!B:B,A2939,Anlagenbewegungsdaten!D:D),2),ROUND(G2939*F2939%,2))</f>
        <v>0</v>
      </c>
      <c r="I2939" s="332">
        <f>ROUND((H2939-SUMIF(Anlagenbewegungsdaten!$B:$B,A2939,Anlagenbewegungsdaten!D:D)),3)</f>
        <v>0</v>
      </c>
      <c r="J2939" s="333" t="s">
        <v>5179</v>
      </c>
      <c r="K2939" s="333" t="s">
        <v>5193</v>
      </c>
      <c r="L2939" s="510">
        <v>19.54</v>
      </c>
      <c r="M2939" s="330">
        <f>ROUND(SUMIF(Anlagenbewegungsdaten_AV!B:B,A2939,Anlagenbewegungsdaten_AV!C:C),3)</f>
        <v>0</v>
      </c>
      <c r="N2939" s="328">
        <f>IF(ISBLANK(L2939),ROUND(SUMIF(Anlagenbewegungsdaten_AV!B:B,A2939,Anlagenbewegungsdaten_AV!D:D),2),ROUND(M2939*L2939%,2))</f>
        <v>0</v>
      </c>
      <c r="O2939" s="328">
        <f>ROUND(N2939-SUMIF(Anlagenbewegungsdaten_AV!B:B,A2939,Anlagenbewegungsdaten_AV!D:D),3)</f>
        <v>0</v>
      </c>
    </row>
    <row r="2940" spans="1:15" ht="15" customHeight="1" x14ac:dyDescent="0.25">
      <c r="A2940" s="261" t="s">
        <v>3033</v>
      </c>
      <c r="B2940" s="171" t="s">
        <v>2108</v>
      </c>
      <c r="C2940" s="172" t="s">
        <v>4049</v>
      </c>
      <c r="D2940" s="172" t="s">
        <v>1261</v>
      </c>
      <c r="E2940" s="171" t="s">
        <v>2486</v>
      </c>
      <c r="F2940" s="287">
        <v>27.39</v>
      </c>
      <c r="G2940" s="331">
        <f>ROUND(SUMIF(Anlagenbewegungsdaten!B:B,A2940,Anlagenbewegungsdaten!C:C),3)</f>
        <v>0</v>
      </c>
      <c r="H2940" s="332">
        <f>IF(ISBLANK(F2940),ROUND(SUMIF(Anlagenbewegungsdaten!B:B,A2940,Anlagenbewegungsdaten!D:D),2),ROUND(G2940*F2940%,2))</f>
        <v>0</v>
      </c>
      <c r="I2940" s="332">
        <f>ROUND((H2940-SUMIF(Anlagenbewegungsdaten!$B:$B,A2940,Anlagenbewegungsdaten!D:D)),3)</f>
        <v>0</v>
      </c>
      <c r="J2940" s="333" t="s">
        <v>5179</v>
      </c>
      <c r="K2940" s="333" t="s">
        <v>5193</v>
      </c>
      <c r="L2940" s="510">
        <v>21.91</v>
      </c>
      <c r="M2940" s="330">
        <f>ROUND(SUMIF(Anlagenbewegungsdaten_AV!B:B,A2940,Anlagenbewegungsdaten_AV!C:C),3)</f>
        <v>0</v>
      </c>
      <c r="N2940" s="328">
        <f>IF(ISBLANK(L2940),ROUND(SUMIF(Anlagenbewegungsdaten_AV!B:B,A2940,Anlagenbewegungsdaten_AV!D:D),2),ROUND(M2940*L2940%,2))</f>
        <v>0</v>
      </c>
      <c r="O2940" s="328">
        <f>ROUND(N2940-SUMIF(Anlagenbewegungsdaten_AV!B:B,A2940,Anlagenbewegungsdaten_AV!D:D),3)</f>
        <v>0</v>
      </c>
    </row>
    <row r="2941" spans="1:15" ht="15" customHeight="1" x14ac:dyDescent="0.25">
      <c r="A2941" s="261" t="s">
        <v>3034</v>
      </c>
      <c r="B2941" s="171" t="s">
        <v>2108</v>
      </c>
      <c r="C2941" s="172" t="s">
        <v>4049</v>
      </c>
      <c r="D2941" s="172" t="s">
        <v>1263</v>
      </c>
      <c r="E2941" s="171" t="s">
        <v>2483</v>
      </c>
      <c r="F2941" s="287">
        <v>25.41</v>
      </c>
      <c r="G2941" s="331">
        <f>ROUND(SUMIF(Anlagenbewegungsdaten!B:B,A2941,Anlagenbewegungsdaten!C:C),3)</f>
        <v>0</v>
      </c>
      <c r="H2941" s="332">
        <f>IF(ISBLANK(F2941),ROUND(SUMIF(Anlagenbewegungsdaten!B:B,A2941,Anlagenbewegungsdaten!D:D),2),ROUND(G2941*F2941%,2))</f>
        <v>0</v>
      </c>
      <c r="I2941" s="332">
        <f>ROUND((H2941-SUMIF(Anlagenbewegungsdaten!$B:$B,A2941,Anlagenbewegungsdaten!D:D)),3)</f>
        <v>0</v>
      </c>
      <c r="J2941" s="333" t="s">
        <v>5179</v>
      </c>
      <c r="K2941" s="333" t="s">
        <v>5193</v>
      </c>
      <c r="L2941" s="510">
        <v>20.329999999999998</v>
      </c>
      <c r="M2941" s="330">
        <f>ROUND(SUMIF(Anlagenbewegungsdaten_AV!B:B,A2941,Anlagenbewegungsdaten_AV!C:C),3)</f>
        <v>0</v>
      </c>
      <c r="N2941" s="328">
        <f>IF(ISBLANK(L2941),ROUND(SUMIF(Anlagenbewegungsdaten_AV!B:B,A2941,Anlagenbewegungsdaten_AV!D:D),2),ROUND(M2941*L2941%,2))</f>
        <v>0</v>
      </c>
      <c r="O2941" s="328">
        <f>ROUND(N2941-SUMIF(Anlagenbewegungsdaten_AV!B:B,A2941,Anlagenbewegungsdaten_AV!D:D),3)</f>
        <v>0</v>
      </c>
    </row>
    <row r="2942" spans="1:15" ht="15" customHeight="1" x14ac:dyDescent="0.25">
      <c r="A2942" s="261" t="s">
        <v>3035</v>
      </c>
      <c r="B2942" s="171" t="s">
        <v>2108</v>
      </c>
      <c r="C2942" s="172" t="s">
        <v>4049</v>
      </c>
      <c r="D2942" s="172" t="s">
        <v>1265</v>
      </c>
      <c r="E2942" s="171" t="s">
        <v>2486</v>
      </c>
      <c r="F2942" s="287">
        <v>28.38</v>
      </c>
      <c r="G2942" s="331">
        <f>ROUND(SUMIF(Anlagenbewegungsdaten!B:B,A2942,Anlagenbewegungsdaten!C:C),3)</f>
        <v>0</v>
      </c>
      <c r="H2942" s="332">
        <f>IF(ISBLANK(F2942),ROUND(SUMIF(Anlagenbewegungsdaten!B:B,A2942,Anlagenbewegungsdaten!D:D),2),ROUND(G2942*F2942%,2))</f>
        <v>0</v>
      </c>
      <c r="I2942" s="332">
        <f>ROUND((H2942-SUMIF(Anlagenbewegungsdaten!$B:$B,A2942,Anlagenbewegungsdaten!D:D)),3)</f>
        <v>0</v>
      </c>
      <c r="J2942" s="333" t="s">
        <v>5179</v>
      </c>
      <c r="K2942" s="333" t="s">
        <v>5193</v>
      </c>
      <c r="L2942" s="510">
        <v>22.7</v>
      </c>
      <c r="M2942" s="330">
        <f>ROUND(SUMIF(Anlagenbewegungsdaten_AV!B:B,A2942,Anlagenbewegungsdaten_AV!C:C),3)</f>
        <v>0</v>
      </c>
      <c r="N2942" s="328">
        <f>IF(ISBLANK(L2942),ROUND(SUMIF(Anlagenbewegungsdaten_AV!B:B,A2942,Anlagenbewegungsdaten_AV!D:D),2),ROUND(M2942*L2942%,2))</f>
        <v>0</v>
      </c>
      <c r="O2942" s="328">
        <f>ROUND(N2942-SUMIF(Anlagenbewegungsdaten_AV!B:B,A2942,Anlagenbewegungsdaten_AV!D:D),3)</f>
        <v>0</v>
      </c>
    </row>
    <row r="2943" spans="1:15" ht="15" customHeight="1" x14ac:dyDescent="0.25">
      <c r="A2943" s="261" t="s">
        <v>3036</v>
      </c>
      <c r="B2943" s="171" t="s">
        <v>2108</v>
      </c>
      <c r="C2943" s="172" t="s">
        <v>4049</v>
      </c>
      <c r="D2943" s="171" t="s">
        <v>1267</v>
      </c>
      <c r="E2943" s="171" t="s">
        <v>2483</v>
      </c>
      <c r="F2943" s="287">
        <v>13.53</v>
      </c>
      <c r="G2943" s="331">
        <f>ROUND(SUMIF(Anlagenbewegungsdaten!B:B,A2943,Anlagenbewegungsdaten!C:C),3)</f>
        <v>0</v>
      </c>
      <c r="H2943" s="332">
        <f>IF(ISBLANK(F2943),ROUND(SUMIF(Anlagenbewegungsdaten!B:B,A2943,Anlagenbewegungsdaten!D:D),2),ROUND(G2943*F2943%,2))</f>
        <v>0</v>
      </c>
      <c r="I2943" s="332">
        <f>ROUND((H2943-SUMIF(Anlagenbewegungsdaten!$B:$B,A2943,Anlagenbewegungsdaten!D:D)),3)</f>
        <v>0</v>
      </c>
      <c r="J2943" s="333" t="s">
        <v>5179</v>
      </c>
      <c r="K2943" s="333" t="s">
        <v>5193</v>
      </c>
      <c r="L2943" s="510">
        <v>10.82</v>
      </c>
      <c r="M2943" s="330">
        <f>ROUND(SUMIF(Anlagenbewegungsdaten_AV!B:B,A2943,Anlagenbewegungsdaten_AV!C:C),3)</f>
        <v>0</v>
      </c>
      <c r="N2943" s="328">
        <f>IF(ISBLANK(L2943),ROUND(SUMIF(Anlagenbewegungsdaten_AV!B:B,A2943,Anlagenbewegungsdaten_AV!D:D),2),ROUND(M2943*L2943%,2))</f>
        <v>0</v>
      </c>
      <c r="O2943" s="328">
        <f>ROUND(N2943-SUMIF(Anlagenbewegungsdaten_AV!B:B,A2943,Anlagenbewegungsdaten_AV!D:D),3)</f>
        <v>0</v>
      </c>
    </row>
    <row r="2944" spans="1:15" ht="15" customHeight="1" x14ac:dyDescent="0.25">
      <c r="A2944" s="261" t="s">
        <v>3037</v>
      </c>
      <c r="B2944" s="171" t="s">
        <v>2108</v>
      </c>
      <c r="C2944" s="172" t="s">
        <v>4049</v>
      </c>
      <c r="D2944" s="171" t="s">
        <v>1269</v>
      </c>
      <c r="E2944" s="171" t="s">
        <v>2486</v>
      </c>
      <c r="F2944" s="287">
        <v>16.5</v>
      </c>
      <c r="G2944" s="331">
        <f>ROUND(SUMIF(Anlagenbewegungsdaten!B:B,A2944,Anlagenbewegungsdaten!C:C),3)</f>
        <v>0</v>
      </c>
      <c r="H2944" s="332">
        <f>IF(ISBLANK(F2944),ROUND(SUMIF(Anlagenbewegungsdaten!B:B,A2944,Anlagenbewegungsdaten!D:D),2),ROUND(G2944*F2944%,2))</f>
        <v>0</v>
      </c>
      <c r="I2944" s="332">
        <f>ROUND((H2944-SUMIF(Anlagenbewegungsdaten!$B:$B,A2944,Anlagenbewegungsdaten!D:D)),3)</f>
        <v>0</v>
      </c>
      <c r="J2944" s="333" t="s">
        <v>5179</v>
      </c>
      <c r="K2944" s="333" t="s">
        <v>5193</v>
      </c>
      <c r="L2944" s="510">
        <v>13.2</v>
      </c>
      <c r="M2944" s="330">
        <f>ROUND(SUMIF(Anlagenbewegungsdaten_AV!B:B,A2944,Anlagenbewegungsdaten_AV!C:C),3)</f>
        <v>0</v>
      </c>
      <c r="N2944" s="328">
        <f>IF(ISBLANK(L2944),ROUND(SUMIF(Anlagenbewegungsdaten_AV!B:B,A2944,Anlagenbewegungsdaten_AV!D:D),2),ROUND(M2944*L2944%,2))</f>
        <v>0</v>
      </c>
      <c r="O2944" s="328">
        <f>ROUND(N2944-SUMIF(Anlagenbewegungsdaten_AV!B:B,A2944,Anlagenbewegungsdaten_AV!D:D),3)</f>
        <v>0</v>
      </c>
    </row>
    <row r="2945" spans="1:15" ht="15" customHeight="1" x14ac:dyDescent="0.25">
      <c r="A2945" s="261" t="s">
        <v>3038</v>
      </c>
      <c r="B2945" s="171" t="s">
        <v>2108</v>
      </c>
      <c r="C2945" s="172" t="s">
        <v>4049</v>
      </c>
      <c r="D2945" s="172" t="s">
        <v>1271</v>
      </c>
      <c r="E2945" s="171" t="s">
        <v>2483</v>
      </c>
      <c r="F2945" s="287">
        <v>14.52</v>
      </c>
      <c r="G2945" s="331">
        <f>ROUND(SUMIF(Anlagenbewegungsdaten!B:B,A2945,Anlagenbewegungsdaten!C:C),3)</f>
        <v>0</v>
      </c>
      <c r="H2945" s="332">
        <f>IF(ISBLANK(F2945),ROUND(SUMIF(Anlagenbewegungsdaten!B:B,A2945,Anlagenbewegungsdaten!D:D),2),ROUND(G2945*F2945%,2))</f>
        <v>0</v>
      </c>
      <c r="I2945" s="332">
        <f>ROUND((H2945-SUMIF(Anlagenbewegungsdaten!$B:$B,A2945,Anlagenbewegungsdaten!D:D)),3)</f>
        <v>0</v>
      </c>
      <c r="J2945" s="333" t="s">
        <v>5179</v>
      </c>
      <c r="K2945" s="333" t="s">
        <v>5193</v>
      </c>
      <c r="L2945" s="510">
        <v>11.62</v>
      </c>
      <c r="M2945" s="330">
        <f>ROUND(SUMIF(Anlagenbewegungsdaten_AV!B:B,A2945,Anlagenbewegungsdaten_AV!C:C),3)</f>
        <v>0</v>
      </c>
      <c r="N2945" s="328">
        <f>IF(ISBLANK(L2945),ROUND(SUMIF(Anlagenbewegungsdaten_AV!B:B,A2945,Anlagenbewegungsdaten_AV!D:D),2),ROUND(M2945*L2945%,2))</f>
        <v>0</v>
      </c>
      <c r="O2945" s="328">
        <f>ROUND(N2945-SUMIF(Anlagenbewegungsdaten_AV!B:B,A2945,Anlagenbewegungsdaten_AV!D:D),3)</f>
        <v>0</v>
      </c>
    </row>
    <row r="2946" spans="1:15" ht="15" customHeight="1" x14ac:dyDescent="0.25">
      <c r="A2946" s="261" t="s">
        <v>3039</v>
      </c>
      <c r="B2946" s="171" t="s">
        <v>2108</v>
      </c>
      <c r="C2946" s="172" t="s">
        <v>4049</v>
      </c>
      <c r="D2946" s="172" t="s">
        <v>1273</v>
      </c>
      <c r="E2946" s="171" t="s">
        <v>2486</v>
      </c>
      <c r="F2946" s="287">
        <v>17.489999999999998</v>
      </c>
      <c r="G2946" s="331">
        <f>ROUND(SUMIF(Anlagenbewegungsdaten!B:B,A2946,Anlagenbewegungsdaten!C:C),3)</f>
        <v>0</v>
      </c>
      <c r="H2946" s="332">
        <f>IF(ISBLANK(F2946),ROUND(SUMIF(Anlagenbewegungsdaten!B:B,A2946,Anlagenbewegungsdaten!D:D),2),ROUND(G2946*F2946%,2))</f>
        <v>0</v>
      </c>
      <c r="I2946" s="332">
        <f>ROUND((H2946-SUMIF(Anlagenbewegungsdaten!$B:$B,A2946,Anlagenbewegungsdaten!D:D)),3)</f>
        <v>0</v>
      </c>
      <c r="J2946" s="333" t="s">
        <v>5179</v>
      </c>
      <c r="K2946" s="333" t="s">
        <v>5193</v>
      </c>
      <c r="L2946" s="510">
        <v>13.99</v>
      </c>
      <c r="M2946" s="330">
        <f>ROUND(SUMIF(Anlagenbewegungsdaten_AV!B:B,A2946,Anlagenbewegungsdaten_AV!C:C),3)</f>
        <v>0</v>
      </c>
      <c r="N2946" s="328">
        <f>IF(ISBLANK(L2946),ROUND(SUMIF(Anlagenbewegungsdaten_AV!B:B,A2946,Anlagenbewegungsdaten_AV!D:D),2),ROUND(M2946*L2946%,2))</f>
        <v>0</v>
      </c>
      <c r="O2946" s="328">
        <f>ROUND(N2946-SUMIF(Anlagenbewegungsdaten_AV!B:B,A2946,Anlagenbewegungsdaten_AV!D:D),3)</f>
        <v>0</v>
      </c>
    </row>
    <row r="2947" spans="1:15" ht="15" customHeight="1" x14ac:dyDescent="0.25">
      <c r="A2947" s="261" t="s">
        <v>3040</v>
      </c>
      <c r="B2947" s="171" t="s">
        <v>2108</v>
      </c>
      <c r="C2947" s="172" t="s">
        <v>4049</v>
      </c>
      <c r="D2947" s="171" t="s">
        <v>1275</v>
      </c>
      <c r="E2947" s="171" t="s">
        <v>2483</v>
      </c>
      <c r="F2947" s="287">
        <v>19.47</v>
      </c>
      <c r="G2947" s="331">
        <f>ROUND(SUMIF(Anlagenbewegungsdaten!B:B,A2947,Anlagenbewegungsdaten!C:C),3)</f>
        <v>0</v>
      </c>
      <c r="H2947" s="332">
        <f>IF(ISBLANK(F2947),ROUND(SUMIF(Anlagenbewegungsdaten!B:B,A2947,Anlagenbewegungsdaten!D:D),2),ROUND(G2947*F2947%,2))</f>
        <v>0</v>
      </c>
      <c r="I2947" s="332">
        <f>ROUND((H2947-SUMIF(Anlagenbewegungsdaten!$B:$B,A2947,Anlagenbewegungsdaten!D:D)),3)</f>
        <v>0</v>
      </c>
      <c r="J2947" s="333" t="s">
        <v>5179</v>
      </c>
      <c r="K2947" s="333" t="s">
        <v>5193</v>
      </c>
      <c r="L2947" s="510">
        <v>15.58</v>
      </c>
      <c r="M2947" s="330">
        <f>ROUND(SUMIF(Anlagenbewegungsdaten_AV!B:B,A2947,Anlagenbewegungsdaten_AV!C:C),3)</f>
        <v>0</v>
      </c>
      <c r="N2947" s="328">
        <f>IF(ISBLANK(L2947),ROUND(SUMIF(Anlagenbewegungsdaten_AV!B:B,A2947,Anlagenbewegungsdaten_AV!D:D),2),ROUND(M2947*L2947%,2))</f>
        <v>0</v>
      </c>
      <c r="O2947" s="328">
        <f>ROUND(N2947-SUMIF(Anlagenbewegungsdaten_AV!B:B,A2947,Anlagenbewegungsdaten_AV!D:D),3)</f>
        <v>0</v>
      </c>
    </row>
    <row r="2948" spans="1:15" ht="15" customHeight="1" x14ac:dyDescent="0.25">
      <c r="A2948" s="261" t="s">
        <v>3041</v>
      </c>
      <c r="B2948" s="171" t="s">
        <v>2108</v>
      </c>
      <c r="C2948" s="172" t="s">
        <v>4049</v>
      </c>
      <c r="D2948" s="171" t="s">
        <v>1277</v>
      </c>
      <c r="E2948" s="171" t="s">
        <v>2486</v>
      </c>
      <c r="F2948" s="287">
        <v>22.44</v>
      </c>
      <c r="G2948" s="331">
        <f>ROUND(SUMIF(Anlagenbewegungsdaten!B:B,A2948,Anlagenbewegungsdaten!C:C),3)</f>
        <v>0</v>
      </c>
      <c r="H2948" s="332">
        <f>IF(ISBLANK(F2948),ROUND(SUMIF(Anlagenbewegungsdaten!B:B,A2948,Anlagenbewegungsdaten!D:D),2),ROUND(G2948*F2948%,2))</f>
        <v>0</v>
      </c>
      <c r="I2948" s="332">
        <f>ROUND((H2948-SUMIF(Anlagenbewegungsdaten!$B:$B,A2948,Anlagenbewegungsdaten!D:D)),3)</f>
        <v>0</v>
      </c>
      <c r="J2948" s="333" t="s">
        <v>5179</v>
      </c>
      <c r="K2948" s="333" t="s">
        <v>5193</v>
      </c>
      <c r="L2948" s="510">
        <v>17.95</v>
      </c>
      <c r="M2948" s="330">
        <f>ROUND(SUMIF(Anlagenbewegungsdaten_AV!B:B,A2948,Anlagenbewegungsdaten_AV!C:C),3)</f>
        <v>0</v>
      </c>
      <c r="N2948" s="328">
        <f>IF(ISBLANK(L2948),ROUND(SUMIF(Anlagenbewegungsdaten_AV!B:B,A2948,Anlagenbewegungsdaten_AV!D:D),2),ROUND(M2948*L2948%,2))</f>
        <v>0</v>
      </c>
      <c r="O2948" s="328">
        <f>ROUND(N2948-SUMIF(Anlagenbewegungsdaten_AV!B:B,A2948,Anlagenbewegungsdaten_AV!D:D),3)</f>
        <v>0</v>
      </c>
    </row>
    <row r="2949" spans="1:15" ht="15" customHeight="1" x14ac:dyDescent="0.25">
      <c r="A2949" s="261" t="s">
        <v>3042</v>
      </c>
      <c r="B2949" s="171" t="s">
        <v>2108</v>
      </c>
      <c r="C2949" s="172" t="s">
        <v>4049</v>
      </c>
      <c r="D2949" s="172" t="s">
        <v>1279</v>
      </c>
      <c r="E2949" s="171" t="s">
        <v>2483</v>
      </c>
      <c r="F2949" s="287">
        <v>20.46</v>
      </c>
      <c r="G2949" s="331">
        <f>ROUND(SUMIF(Anlagenbewegungsdaten!B:B,A2949,Anlagenbewegungsdaten!C:C),3)</f>
        <v>0</v>
      </c>
      <c r="H2949" s="332">
        <f>IF(ISBLANK(F2949),ROUND(SUMIF(Anlagenbewegungsdaten!B:B,A2949,Anlagenbewegungsdaten!D:D),2),ROUND(G2949*F2949%,2))</f>
        <v>0</v>
      </c>
      <c r="I2949" s="332">
        <f>ROUND((H2949-SUMIF(Anlagenbewegungsdaten!$B:$B,A2949,Anlagenbewegungsdaten!D:D)),3)</f>
        <v>0</v>
      </c>
      <c r="J2949" s="333" t="s">
        <v>5179</v>
      </c>
      <c r="K2949" s="333" t="s">
        <v>5193</v>
      </c>
      <c r="L2949" s="510">
        <v>16.37</v>
      </c>
      <c r="M2949" s="330">
        <f>ROUND(SUMIF(Anlagenbewegungsdaten_AV!B:B,A2949,Anlagenbewegungsdaten_AV!C:C),3)</f>
        <v>0</v>
      </c>
      <c r="N2949" s="328">
        <f>IF(ISBLANK(L2949),ROUND(SUMIF(Anlagenbewegungsdaten_AV!B:B,A2949,Anlagenbewegungsdaten_AV!D:D),2),ROUND(M2949*L2949%,2))</f>
        <v>0</v>
      </c>
      <c r="O2949" s="328">
        <f>ROUND(N2949-SUMIF(Anlagenbewegungsdaten_AV!B:B,A2949,Anlagenbewegungsdaten_AV!D:D),3)</f>
        <v>0</v>
      </c>
    </row>
    <row r="2950" spans="1:15" ht="15" customHeight="1" x14ac:dyDescent="0.25">
      <c r="A2950" s="261" t="s">
        <v>3043</v>
      </c>
      <c r="B2950" s="171" t="s">
        <v>2108</v>
      </c>
      <c r="C2950" s="172" t="s">
        <v>4049</v>
      </c>
      <c r="D2950" s="172" t="s">
        <v>1281</v>
      </c>
      <c r="E2950" s="171" t="s">
        <v>2486</v>
      </c>
      <c r="F2950" s="287">
        <v>23.43</v>
      </c>
      <c r="G2950" s="331">
        <f>ROUND(SUMIF(Anlagenbewegungsdaten!B:B,A2950,Anlagenbewegungsdaten!C:C),3)</f>
        <v>0</v>
      </c>
      <c r="H2950" s="332">
        <f>IF(ISBLANK(F2950),ROUND(SUMIF(Anlagenbewegungsdaten!B:B,A2950,Anlagenbewegungsdaten!D:D),2),ROUND(G2950*F2950%,2))</f>
        <v>0</v>
      </c>
      <c r="I2950" s="332">
        <f>ROUND((H2950-SUMIF(Anlagenbewegungsdaten!$B:$B,A2950,Anlagenbewegungsdaten!D:D)),3)</f>
        <v>0</v>
      </c>
      <c r="J2950" s="333" t="s">
        <v>5179</v>
      </c>
      <c r="K2950" s="333" t="s">
        <v>5193</v>
      </c>
      <c r="L2950" s="510">
        <v>18.739999999999998</v>
      </c>
      <c r="M2950" s="330">
        <f>ROUND(SUMIF(Anlagenbewegungsdaten_AV!B:B,A2950,Anlagenbewegungsdaten_AV!C:C),3)</f>
        <v>0</v>
      </c>
      <c r="N2950" s="328">
        <f>IF(ISBLANK(L2950),ROUND(SUMIF(Anlagenbewegungsdaten_AV!B:B,A2950,Anlagenbewegungsdaten_AV!D:D),2),ROUND(M2950*L2950%,2))</f>
        <v>0</v>
      </c>
      <c r="O2950" s="328">
        <f>ROUND(N2950-SUMIF(Anlagenbewegungsdaten_AV!B:B,A2950,Anlagenbewegungsdaten_AV!D:D),3)</f>
        <v>0</v>
      </c>
    </row>
    <row r="2951" spans="1:15" ht="15" customHeight="1" x14ac:dyDescent="0.25">
      <c r="A2951" s="261" t="s">
        <v>3044</v>
      </c>
      <c r="B2951" s="171" t="s">
        <v>2108</v>
      </c>
      <c r="C2951" s="172" t="s">
        <v>4049</v>
      </c>
      <c r="D2951" s="171" t="s">
        <v>1283</v>
      </c>
      <c r="E2951" s="171" t="s">
        <v>2483</v>
      </c>
      <c r="F2951" s="287">
        <v>20.46</v>
      </c>
      <c r="G2951" s="331">
        <f>ROUND(SUMIF(Anlagenbewegungsdaten!B:B,A2951,Anlagenbewegungsdaten!C:C),3)</f>
        <v>0</v>
      </c>
      <c r="H2951" s="332">
        <f>IF(ISBLANK(F2951),ROUND(SUMIF(Anlagenbewegungsdaten!B:B,A2951,Anlagenbewegungsdaten!D:D),2),ROUND(G2951*F2951%,2))</f>
        <v>0</v>
      </c>
      <c r="I2951" s="332">
        <f>ROUND((H2951-SUMIF(Anlagenbewegungsdaten!$B:$B,A2951,Anlagenbewegungsdaten!D:D)),3)</f>
        <v>0</v>
      </c>
      <c r="J2951" s="333" t="s">
        <v>5179</v>
      </c>
      <c r="K2951" s="333" t="s">
        <v>5193</v>
      </c>
      <c r="L2951" s="510">
        <v>16.37</v>
      </c>
      <c r="M2951" s="330">
        <f>ROUND(SUMIF(Anlagenbewegungsdaten_AV!B:B,A2951,Anlagenbewegungsdaten_AV!C:C),3)</f>
        <v>0</v>
      </c>
      <c r="N2951" s="328">
        <f>IF(ISBLANK(L2951),ROUND(SUMIF(Anlagenbewegungsdaten_AV!B:B,A2951,Anlagenbewegungsdaten_AV!D:D),2),ROUND(M2951*L2951%,2))</f>
        <v>0</v>
      </c>
      <c r="O2951" s="328">
        <f>ROUND(N2951-SUMIF(Anlagenbewegungsdaten_AV!B:B,A2951,Anlagenbewegungsdaten_AV!D:D),3)</f>
        <v>0</v>
      </c>
    </row>
    <row r="2952" spans="1:15" ht="15" customHeight="1" x14ac:dyDescent="0.25">
      <c r="A2952" s="261" t="s">
        <v>3045</v>
      </c>
      <c r="B2952" s="171" t="s">
        <v>2108</v>
      </c>
      <c r="C2952" s="172" t="s">
        <v>4049</v>
      </c>
      <c r="D2952" s="171" t="s">
        <v>1285</v>
      </c>
      <c r="E2952" s="171" t="s">
        <v>2486</v>
      </c>
      <c r="F2952" s="287">
        <v>23.43</v>
      </c>
      <c r="G2952" s="331">
        <f>ROUND(SUMIF(Anlagenbewegungsdaten!B:B,A2952,Anlagenbewegungsdaten!C:C),3)</f>
        <v>0</v>
      </c>
      <c r="H2952" s="332">
        <f>IF(ISBLANK(F2952),ROUND(SUMIF(Anlagenbewegungsdaten!B:B,A2952,Anlagenbewegungsdaten!D:D),2),ROUND(G2952*F2952%,2))</f>
        <v>0</v>
      </c>
      <c r="I2952" s="332">
        <f>ROUND((H2952-SUMIF(Anlagenbewegungsdaten!$B:$B,A2952,Anlagenbewegungsdaten!D:D)),3)</f>
        <v>0</v>
      </c>
      <c r="J2952" s="333" t="s">
        <v>5179</v>
      </c>
      <c r="K2952" s="333" t="s">
        <v>5193</v>
      </c>
      <c r="L2952" s="510">
        <v>18.739999999999998</v>
      </c>
      <c r="M2952" s="330">
        <f>ROUND(SUMIF(Anlagenbewegungsdaten_AV!B:B,A2952,Anlagenbewegungsdaten_AV!C:C),3)</f>
        <v>0</v>
      </c>
      <c r="N2952" s="328">
        <f>IF(ISBLANK(L2952),ROUND(SUMIF(Anlagenbewegungsdaten_AV!B:B,A2952,Anlagenbewegungsdaten_AV!D:D),2),ROUND(M2952*L2952%,2))</f>
        <v>0</v>
      </c>
      <c r="O2952" s="328">
        <f>ROUND(N2952-SUMIF(Anlagenbewegungsdaten_AV!B:B,A2952,Anlagenbewegungsdaten_AV!D:D),3)</f>
        <v>0</v>
      </c>
    </row>
    <row r="2953" spans="1:15" ht="15" customHeight="1" x14ac:dyDescent="0.25">
      <c r="A2953" s="261" t="s">
        <v>3046</v>
      </c>
      <c r="B2953" s="171" t="s">
        <v>2108</v>
      </c>
      <c r="C2953" s="172" t="s">
        <v>4049</v>
      </c>
      <c r="D2953" s="171" t="s">
        <v>1287</v>
      </c>
      <c r="E2953" s="171" t="s">
        <v>2483</v>
      </c>
      <c r="F2953" s="287">
        <v>21.45</v>
      </c>
      <c r="G2953" s="331">
        <f>ROUND(SUMIF(Anlagenbewegungsdaten!B:B,A2953,Anlagenbewegungsdaten!C:C),3)</f>
        <v>0</v>
      </c>
      <c r="H2953" s="332">
        <f>IF(ISBLANK(F2953),ROUND(SUMIF(Anlagenbewegungsdaten!B:B,A2953,Anlagenbewegungsdaten!D:D),2),ROUND(G2953*F2953%,2))</f>
        <v>0</v>
      </c>
      <c r="I2953" s="332">
        <f>ROUND((H2953-SUMIF(Anlagenbewegungsdaten!$B:$B,A2953,Anlagenbewegungsdaten!D:D)),3)</f>
        <v>0</v>
      </c>
      <c r="J2953" s="333" t="s">
        <v>5179</v>
      </c>
      <c r="K2953" s="333" t="s">
        <v>5193</v>
      </c>
      <c r="L2953" s="510">
        <v>17.16</v>
      </c>
      <c r="M2953" s="330">
        <f>ROUND(SUMIF(Anlagenbewegungsdaten_AV!B:B,A2953,Anlagenbewegungsdaten_AV!C:C),3)</f>
        <v>0</v>
      </c>
      <c r="N2953" s="328">
        <f>IF(ISBLANK(L2953),ROUND(SUMIF(Anlagenbewegungsdaten_AV!B:B,A2953,Anlagenbewegungsdaten_AV!D:D),2),ROUND(M2953*L2953%,2))</f>
        <v>0</v>
      </c>
      <c r="O2953" s="328">
        <f>ROUND(N2953-SUMIF(Anlagenbewegungsdaten_AV!B:B,A2953,Anlagenbewegungsdaten_AV!D:D),3)</f>
        <v>0</v>
      </c>
    </row>
    <row r="2954" spans="1:15" ht="15" customHeight="1" x14ac:dyDescent="0.25">
      <c r="A2954" s="261" t="s">
        <v>3047</v>
      </c>
      <c r="B2954" s="171" t="s">
        <v>2108</v>
      </c>
      <c r="C2954" s="172" t="s">
        <v>4049</v>
      </c>
      <c r="D2954" s="171" t="s">
        <v>1289</v>
      </c>
      <c r="E2954" s="171" t="s">
        <v>2486</v>
      </c>
      <c r="F2954" s="287">
        <v>24.42</v>
      </c>
      <c r="G2954" s="331">
        <f>ROUND(SUMIF(Anlagenbewegungsdaten!B:B,A2954,Anlagenbewegungsdaten!C:C),3)</f>
        <v>0</v>
      </c>
      <c r="H2954" s="332">
        <f>IF(ISBLANK(F2954),ROUND(SUMIF(Anlagenbewegungsdaten!B:B,A2954,Anlagenbewegungsdaten!D:D),2),ROUND(G2954*F2954%,2))</f>
        <v>0</v>
      </c>
      <c r="I2954" s="332">
        <f>ROUND((H2954-SUMIF(Anlagenbewegungsdaten!$B:$B,A2954,Anlagenbewegungsdaten!D:D)),3)</f>
        <v>0</v>
      </c>
      <c r="J2954" s="333" t="s">
        <v>5179</v>
      </c>
      <c r="K2954" s="333" t="s">
        <v>5193</v>
      </c>
      <c r="L2954" s="510">
        <v>19.54</v>
      </c>
      <c r="M2954" s="330">
        <f>ROUND(SUMIF(Anlagenbewegungsdaten_AV!B:B,A2954,Anlagenbewegungsdaten_AV!C:C),3)</f>
        <v>0</v>
      </c>
      <c r="N2954" s="328">
        <f>IF(ISBLANK(L2954),ROUND(SUMIF(Anlagenbewegungsdaten_AV!B:B,A2954,Anlagenbewegungsdaten_AV!D:D),2),ROUND(M2954*L2954%,2))</f>
        <v>0</v>
      </c>
      <c r="O2954" s="328">
        <f>ROUND(N2954-SUMIF(Anlagenbewegungsdaten_AV!B:B,A2954,Anlagenbewegungsdaten_AV!D:D),3)</f>
        <v>0</v>
      </c>
    </row>
    <row r="2955" spans="1:15" ht="15" customHeight="1" x14ac:dyDescent="0.25">
      <c r="A2955" s="261" t="s">
        <v>3048</v>
      </c>
      <c r="B2955" s="171" t="s">
        <v>2108</v>
      </c>
      <c r="C2955" s="172" t="s">
        <v>4049</v>
      </c>
      <c r="D2955" s="171" t="s">
        <v>1291</v>
      </c>
      <c r="E2955" s="171" t="s">
        <v>2483</v>
      </c>
      <c r="F2955" s="287">
        <v>22.44</v>
      </c>
      <c r="G2955" s="331">
        <f>ROUND(SUMIF(Anlagenbewegungsdaten!B:B,A2955,Anlagenbewegungsdaten!C:C),3)</f>
        <v>0</v>
      </c>
      <c r="H2955" s="332">
        <f>IF(ISBLANK(F2955),ROUND(SUMIF(Anlagenbewegungsdaten!B:B,A2955,Anlagenbewegungsdaten!D:D),2),ROUND(G2955*F2955%,2))</f>
        <v>0</v>
      </c>
      <c r="I2955" s="332">
        <f>ROUND((H2955-SUMIF(Anlagenbewegungsdaten!$B:$B,A2955,Anlagenbewegungsdaten!D:D)),3)</f>
        <v>0</v>
      </c>
      <c r="J2955" s="333" t="s">
        <v>5179</v>
      </c>
      <c r="K2955" s="333" t="s">
        <v>5193</v>
      </c>
      <c r="L2955" s="510">
        <v>17.95</v>
      </c>
      <c r="M2955" s="330">
        <f>ROUND(SUMIF(Anlagenbewegungsdaten_AV!B:B,A2955,Anlagenbewegungsdaten_AV!C:C),3)</f>
        <v>0</v>
      </c>
      <c r="N2955" s="328">
        <f>IF(ISBLANK(L2955),ROUND(SUMIF(Anlagenbewegungsdaten_AV!B:B,A2955,Anlagenbewegungsdaten_AV!D:D),2),ROUND(M2955*L2955%,2))</f>
        <v>0</v>
      </c>
      <c r="O2955" s="328">
        <f>ROUND(N2955-SUMIF(Anlagenbewegungsdaten_AV!B:B,A2955,Anlagenbewegungsdaten_AV!D:D),3)</f>
        <v>0</v>
      </c>
    </row>
    <row r="2956" spans="1:15" ht="15" customHeight="1" x14ac:dyDescent="0.25">
      <c r="A2956" s="261" t="s">
        <v>3049</v>
      </c>
      <c r="B2956" s="171" t="s">
        <v>2108</v>
      </c>
      <c r="C2956" s="172" t="s">
        <v>4049</v>
      </c>
      <c r="D2956" s="171" t="s">
        <v>812</v>
      </c>
      <c r="E2956" s="171" t="s">
        <v>2486</v>
      </c>
      <c r="F2956" s="287">
        <v>25.41</v>
      </c>
      <c r="G2956" s="331">
        <f>ROUND(SUMIF(Anlagenbewegungsdaten!B:B,A2956,Anlagenbewegungsdaten!C:C),3)</f>
        <v>0</v>
      </c>
      <c r="H2956" s="332">
        <f>IF(ISBLANK(F2956),ROUND(SUMIF(Anlagenbewegungsdaten!B:B,A2956,Anlagenbewegungsdaten!D:D),2),ROUND(G2956*F2956%,2))</f>
        <v>0</v>
      </c>
      <c r="I2956" s="332">
        <f>ROUND((H2956-SUMIF(Anlagenbewegungsdaten!$B:$B,A2956,Anlagenbewegungsdaten!D:D)),3)</f>
        <v>0</v>
      </c>
      <c r="J2956" s="333" t="s">
        <v>5179</v>
      </c>
      <c r="K2956" s="333" t="s">
        <v>5193</v>
      </c>
      <c r="L2956" s="510">
        <v>20.329999999999998</v>
      </c>
      <c r="M2956" s="330">
        <f>ROUND(SUMIF(Anlagenbewegungsdaten_AV!B:B,A2956,Anlagenbewegungsdaten_AV!C:C),3)</f>
        <v>0</v>
      </c>
      <c r="N2956" s="328">
        <f>IF(ISBLANK(L2956),ROUND(SUMIF(Anlagenbewegungsdaten_AV!B:B,A2956,Anlagenbewegungsdaten_AV!D:D),2),ROUND(M2956*L2956%,2))</f>
        <v>0</v>
      </c>
      <c r="O2956" s="328">
        <f>ROUND(N2956-SUMIF(Anlagenbewegungsdaten_AV!B:B,A2956,Anlagenbewegungsdaten_AV!D:D),3)</f>
        <v>0</v>
      </c>
    </row>
    <row r="2957" spans="1:15" ht="15" customHeight="1" x14ac:dyDescent="0.25">
      <c r="A2957" s="261" t="s">
        <v>3050</v>
      </c>
      <c r="B2957" s="171" t="s">
        <v>2108</v>
      </c>
      <c r="C2957" s="172" t="s">
        <v>4049</v>
      </c>
      <c r="D2957" s="171" t="s">
        <v>814</v>
      </c>
      <c r="E2957" s="171" t="s">
        <v>2483</v>
      </c>
      <c r="F2957" s="287">
        <v>23.43</v>
      </c>
      <c r="G2957" s="331">
        <f>ROUND(SUMIF(Anlagenbewegungsdaten!B:B,A2957,Anlagenbewegungsdaten!C:C),3)</f>
        <v>0</v>
      </c>
      <c r="H2957" s="332">
        <f>IF(ISBLANK(F2957),ROUND(SUMIF(Anlagenbewegungsdaten!B:B,A2957,Anlagenbewegungsdaten!D:D),2),ROUND(G2957*F2957%,2))</f>
        <v>0</v>
      </c>
      <c r="I2957" s="332">
        <f>ROUND((H2957-SUMIF(Anlagenbewegungsdaten!$B:$B,A2957,Anlagenbewegungsdaten!D:D)),3)</f>
        <v>0</v>
      </c>
      <c r="J2957" s="333" t="s">
        <v>5179</v>
      </c>
      <c r="K2957" s="333" t="s">
        <v>5193</v>
      </c>
      <c r="L2957" s="510">
        <v>18.739999999999998</v>
      </c>
      <c r="M2957" s="330">
        <f>ROUND(SUMIF(Anlagenbewegungsdaten_AV!B:B,A2957,Anlagenbewegungsdaten_AV!C:C),3)</f>
        <v>0</v>
      </c>
      <c r="N2957" s="328">
        <f>IF(ISBLANK(L2957),ROUND(SUMIF(Anlagenbewegungsdaten_AV!B:B,A2957,Anlagenbewegungsdaten_AV!D:D),2),ROUND(M2957*L2957%,2))</f>
        <v>0</v>
      </c>
      <c r="O2957" s="328">
        <f>ROUND(N2957-SUMIF(Anlagenbewegungsdaten_AV!B:B,A2957,Anlagenbewegungsdaten_AV!D:D),3)</f>
        <v>0</v>
      </c>
    </row>
    <row r="2958" spans="1:15" ht="15" customHeight="1" x14ac:dyDescent="0.25">
      <c r="A2958" s="261" t="s">
        <v>3051</v>
      </c>
      <c r="B2958" s="171" t="s">
        <v>2108</v>
      </c>
      <c r="C2958" s="172" t="s">
        <v>4049</v>
      </c>
      <c r="D2958" s="171" t="s">
        <v>816</v>
      </c>
      <c r="E2958" s="171" t="s">
        <v>2486</v>
      </c>
      <c r="F2958" s="287">
        <v>26.4</v>
      </c>
      <c r="G2958" s="331">
        <f>ROUND(SUMIF(Anlagenbewegungsdaten!B:B,A2958,Anlagenbewegungsdaten!C:C),3)</f>
        <v>0</v>
      </c>
      <c r="H2958" s="332">
        <f>IF(ISBLANK(F2958),ROUND(SUMIF(Anlagenbewegungsdaten!B:B,A2958,Anlagenbewegungsdaten!D:D),2),ROUND(G2958*F2958%,2))</f>
        <v>0</v>
      </c>
      <c r="I2958" s="332">
        <f>ROUND((H2958-SUMIF(Anlagenbewegungsdaten!$B:$B,A2958,Anlagenbewegungsdaten!D:D)),3)</f>
        <v>0</v>
      </c>
      <c r="J2958" s="333" t="s">
        <v>5179</v>
      </c>
      <c r="K2958" s="333" t="s">
        <v>5193</v>
      </c>
      <c r="L2958" s="510">
        <v>21.12</v>
      </c>
      <c r="M2958" s="330">
        <f>ROUND(SUMIF(Anlagenbewegungsdaten_AV!B:B,A2958,Anlagenbewegungsdaten_AV!C:C),3)</f>
        <v>0</v>
      </c>
      <c r="N2958" s="328">
        <f>IF(ISBLANK(L2958),ROUND(SUMIF(Anlagenbewegungsdaten_AV!B:B,A2958,Anlagenbewegungsdaten_AV!D:D),2),ROUND(M2958*L2958%,2))</f>
        <v>0</v>
      </c>
      <c r="O2958" s="328">
        <f>ROUND(N2958-SUMIF(Anlagenbewegungsdaten_AV!B:B,A2958,Anlagenbewegungsdaten_AV!D:D),3)</f>
        <v>0</v>
      </c>
    </row>
    <row r="2959" spans="1:15" ht="15" customHeight="1" x14ac:dyDescent="0.25">
      <c r="A2959" s="261" t="s">
        <v>3052</v>
      </c>
      <c r="B2959" s="171" t="s">
        <v>2108</v>
      </c>
      <c r="C2959" s="172" t="s">
        <v>4049</v>
      </c>
      <c r="D2959" s="171" t="s">
        <v>818</v>
      </c>
      <c r="E2959" s="171" t="s">
        <v>2483</v>
      </c>
      <c r="F2959" s="287">
        <v>24.42</v>
      </c>
      <c r="G2959" s="331">
        <f>ROUND(SUMIF(Anlagenbewegungsdaten!B:B,A2959,Anlagenbewegungsdaten!C:C),3)</f>
        <v>0</v>
      </c>
      <c r="H2959" s="332">
        <f>IF(ISBLANK(F2959),ROUND(SUMIF(Anlagenbewegungsdaten!B:B,A2959,Anlagenbewegungsdaten!D:D),2),ROUND(G2959*F2959%,2))</f>
        <v>0</v>
      </c>
      <c r="I2959" s="332">
        <f>ROUND((H2959-SUMIF(Anlagenbewegungsdaten!$B:$B,A2959,Anlagenbewegungsdaten!D:D)),3)</f>
        <v>0</v>
      </c>
      <c r="J2959" s="333" t="s">
        <v>5179</v>
      </c>
      <c r="K2959" s="333" t="s">
        <v>5193</v>
      </c>
      <c r="L2959" s="510">
        <v>19.54</v>
      </c>
      <c r="M2959" s="330">
        <f>ROUND(SUMIF(Anlagenbewegungsdaten_AV!B:B,A2959,Anlagenbewegungsdaten_AV!C:C),3)</f>
        <v>0</v>
      </c>
      <c r="N2959" s="328">
        <f>IF(ISBLANK(L2959),ROUND(SUMIF(Anlagenbewegungsdaten_AV!B:B,A2959,Anlagenbewegungsdaten_AV!D:D),2),ROUND(M2959*L2959%,2))</f>
        <v>0</v>
      </c>
      <c r="O2959" s="328">
        <f>ROUND(N2959-SUMIF(Anlagenbewegungsdaten_AV!B:B,A2959,Anlagenbewegungsdaten_AV!D:D),3)</f>
        <v>0</v>
      </c>
    </row>
    <row r="2960" spans="1:15" ht="15" customHeight="1" x14ac:dyDescent="0.25">
      <c r="A2960" s="261" t="s">
        <v>3053</v>
      </c>
      <c r="B2960" s="171" t="s">
        <v>2108</v>
      </c>
      <c r="C2960" s="172" t="s">
        <v>4049</v>
      </c>
      <c r="D2960" s="171" t="s">
        <v>820</v>
      </c>
      <c r="E2960" s="171" t="s">
        <v>2486</v>
      </c>
      <c r="F2960" s="287">
        <v>27.39</v>
      </c>
      <c r="G2960" s="331">
        <f>ROUND(SUMIF(Anlagenbewegungsdaten!B:B,A2960,Anlagenbewegungsdaten!C:C),3)</f>
        <v>0</v>
      </c>
      <c r="H2960" s="332">
        <f>IF(ISBLANK(F2960),ROUND(SUMIF(Anlagenbewegungsdaten!B:B,A2960,Anlagenbewegungsdaten!D:D),2),ROUND(G2960*F2960%,2))</f>
        <v>0</v>
      </c>
      <c r="I2960" s="332">
        <f>ROUND((H2960-SUMIF(Anlagenbewegungsdaten!$B:$B,A2960,Anlagenbewegungsdaten!D:D)),3)</f>
        <v>0</v>
      </c>
      <c r="J2960" s="333" t="s">
        <v>5179</v>
      </c>
      <c r="K2960" s="333" t="s">
        <v>5193</v>
      </c>
      <c r="L2960" s="510">
        <v>21.91</v>
      </c>
      <c r="M2960" s="330">
        <f>ROUND(SUMIF(Anlagenbewegungsdaten_AV!B:B,A2960,Anlagenbewegungsdaten_AV!C:C),3)</f>
        <v>0</v>
      </c>
      <c r="N2960" s="328">
        <f>IF(ISBLANK(L2960),ROUND(SUMIF(Anlagenbewegungsdaten_AV!B:B,A2960,Anlagenbewegungsdaten_AV!D:D),2),ROUND(M2960*L2960%,2))</f>
        <v>0</v>
      </c>
      <c r="O2960" s="328">
        <f>ROUND(N2960-SUMIF(Anlagenbewegungsdaten_AV!B:B,A2960,Anlagenbewegungsdaten_AV!D:D),3)</f>
        <v>0</v>
      </c>
    </row>
    <row r="2961" spans="1:15" ht="15" customHeight="1" x14ac:dyDescent="0.25">
      <c r="A2961" s="261" t="s">
        <v>3054</v>
      </c>
      <c r="B2961" s="171" t="s">
        <v>2108</v>
      </c>
      <c r="C2961" s="172" t="s">
        <v>4049</v>
      </c>
      <c r="D2961" s="171" t="s">
        <v>822</v>
      </c>
      <c r="E2961" s="171" t="s">
        <v>2483</v>
      </c>
      <c r="F2961" s="287">
        <v>25.41</v>
      </c>
      <c r="G2961" s="331">
        <f>ROUND(SUMIF(Anlagenbewegungsdaten!B:B,A2961,Anlagenbewegungsdaten!C:C),3)</f>
        <v>0</v>
      </c>
      <c r="H2961" s="332">
        <f>IF(ISBLANK(F2961),ROUND(SUMIF(Anlagenbewegungsdaten!B:B,A2961,Anlagenbewegungsdaten!D:D),2),ROUND(G2961*F2961%,2))</f>
        <v>0</v>
      </c>
      <c r="I2961" s="332">
        <f>ROUND((H2961-SUMIF(Anlagenbewegungsdaten!$B:$B,A2961,Anlagenbewegungsdaten!D:D)),3)</f>
        <v>0</v>
      </c>
      <c r="J2961" s="333" t="s">
        <v>5179</v>
      </c>
      <c r="K2961" s="333" t="s">
        <v>5193</v>
      </c>
      <c r="L2961" s="510">
        <v>20.329999999999998</v>
      </c>
      <c r="M2961" s="330">
        <f>ROUND(SUMIF(Anlagenbewegungsdaten_AV!B:B,A2961,Anlagenbewegungsdaten_AV!C:C),3)</f>
        <v>0</v>
      </c>
      <c r="N2961" s="328">
        <f>IF(ISBLANK(L2961),ROUND(SUMIF(Anlagenbewegungsdaten_AV!B:B,A2961,Anlagenbewegungsdaten_AV!D:D),2),ROUND(M2961*L2961%,2))</f>
        <v>0</v>
      </c>
      <c r="O2961" s="328">
        <f>ROUND(N2961-SUMIF(Anlagenbewegungsdaten_AV!B:B,A2961,Anlagenbewegungsdaten_AV!D:D),3)</f>
        <v>0</v>
      </c>
    </row>
    <row r="2962" spans="1:15" ht="15" customHeight="1" x14ac:dyDescent="0.25">
      <c r="A2962" s="261" t="s">
        <v>3055</v>
      </c>
      <c r="B2962" s="171" t="s">
        <v>2108</v>
      </c>
      <c r="C2962" s="172" t="s">
        <v>4049</v>
      </c>
      <c r="D2962" s="171" t="s">
        <v>824</v>
      </c>
      <c r="E2962" s="171" t="s">
        <v>2486</v>
      </c>
      <c r="F2962" s="287">
        <v>28.38</v>
      </c>
      <c r="G2962" s="331">
        <f>ROUND(SUMIF(Anlagenbewegungsdaten!B:B,A2962,Anlagenbewegungsdaten!C:C),3)</f>
        <v>0</v>
      </c>
      <c r="H2962" s="332">
        <f>IF(ISBLANK(F2962),ROUND(SUMIF(Anlagenbewegungsdaten!B:B,A2962,Anlagenbewegungsdaten!D:D),2),ROUND(G2962*F2962%,2))</f>
        <v>0</v>
      </c>
      <c r="I2962" s="332">
        <f>ROUND((H2962-SUMIF(Anlagenbewegungsdaten!$B:$B,A2962,Anlagenbewegungsdaten!D:D)),3)</f>
        <v>0</v>
      </c>
      <c r="J2962" s="333" t="s">
        <v>5179</v>
      </c>
      <c r="K2962" s="333" t="s">
        <v>5193</v>
      </c>
      <c r="L2962" s="510">
        <v>22.7</v>
      </c>
      <c r="M2962" s="330">
        <f>ROUND(SUMIF(Anlagenbewegungsdaten_AV!B:B,A2962,Anlagenbewegungsdaten_AV!C:C),3)</f>
        <v>0</v>
      </c>
      <c r="N2962" s="328">
        <f>IF(ISBLANK(L2962),ROUND(SUMIF(Anlagenbewegungsdaten_AV!B:B,A2962,Anlagenbewegungsdaten_AV!D:D),2),ROUND(M2962*L2962%,2))</f>
        <v>0</v>
      </c>
      <c r="O2962" s="328">
        <f>ROUND(N2962-SUMIF(Anlagenbewegungsdaten_AV!B:B,A2962,Anlagenbewegungsdaten_AV!D:D),3)</f>
        <v>0</v>
      </c>
    </row>
    <row r="2963" spans="1:15" ht="15" customHeight="1" x14ac:dyDescent="0.25">
      <c r="A2963" s="261" t="s">
        <v>3056</v>
      </c>
      <c r="B2963" s="171" t="s">
        <v>2108</v>
      </c>
      <c r="C2963" s="172" t="s">
        <v>4049</v>
      </c>
      <c r="D2963" s="171" t="s">
        <v>826</v>
      </c>
      <c r="E2963" s="171" t="s">
        <v>2483</v>
      </c>
      <c r="F2963" s="287">
        <v>26.4</v>
      </c>
      <c r="G2963" s="331">
        <f>ROUND(SUMIF(Anlagenbewegungsdaten!B:B,A2963,Anlagenbewegungsdaten!C:C),3)</f>
        <v>0</v>
      </c>
      <c r="H2963" s="332">
        <f>IF(ISBLANK(F2963),ROUND(SUMIF(Anlagenbewegungsdaten!B:B,A2963,Anlagenbewegungsdaten!D:D),2),ROUND(G2963*F2963%,2))</f>
        <v>0</v>
      </c>
      <c r="I2963" s="332">
        <f>ROUND((H2963-SUMIF(Anlagenbewegungsdaten!$B:$B,A2963,Anlagenbewegungsdaten!D:D)),3)</f>
        <v>0</v>
      </c>
      <c r="J2963" s="333" t="s">
        <v>5179</v>
      </c>
      <c r="K2963" s="333" t="s">
        <v>5193</v>
      </c>
      <c r="L2963" s="510">
        <v>21.12</v>
      </c>
      <c r="M2963" s="330">
        <f>ROUND(SUMIF(Anlagenbewegungsdaten_AV!B:B,A2963,Anlagenbewegungsdaten_AV!C:C),3)</f>
        <v>0</v>
      </c>
      <c r="N2963" s="328">
        <f>IF(ISBLANK(L2963),ROUND(SUMIF(Anlagenbewegungsdaten_AV!B:B,A2963,Anlagenbewegungsdaten_AV!D:D),2),ROUND(M2963*L2963%,2))</f>
        <v>0</v>
      </c>
      <c r="O2963" s="328">
        <f>ROUND(N2963-SUMIF(Anlagenbewegungsdaten_AV!B:B,A2963,Anlagenbewegungsdaten_AV!D:D),3)</f>
        <v>0</v>
      </c>
    </row>
    <row r="2964" spans="1:15" ht="15" customHeight="1" x14ac:dyDescent="0.25">
      <c r="A2964" s="261" t="s">
        <v>3057</v>
      </c>
      <c r="B2964" s="171" t="s">
        <v>2108</v>
      </c>
      <c r="C2964" s="172" t="s">
        <v>4049</v>
      </c>
      <c r="D2964" s="171" t="s">
        <v>828</v>
      </c>
      <c r="E2964" s="171" t="s">
        <v>2486</v>
      </c>
      <c r="F2964" s="287">
        <v>29.37</v>
      </c>
      <c r="G2964" s="331">
        <f>ROUND(SUMIF(Anlagenbewegungsdaten!B:B,A2964,Anlagenbewegungsdaten!C:C),3)</f>
        <v>0</v>
      </c>
      <c r="H2964" s="332">
        <f>IF(ISBLANK(F2964),ROUND(SUMIF(Anlagenbewegungsdaten!B:B,A2964,Anlagenbewegungsdaten!D:D),2),ROUND(G2964*F2964%,2))</f>
        <v>0</v>
      </c>
      <c r="I2964" s="332">
        <f>ROUND((H2964-SUMIF(Anlagenbewegungsdaten!$B:$B,A2964,Anlagenbewegungsdaten!D:D)),3)</f>
        <v>0</v>
      </c>
      <c r="J2964" s="333" t="s">
        <v>5179</v>
      </c>
      <c r="K2964" s="333" t="s">
        <v>5193</v>
      </c>
      <c r="L2964" s="510">
        <v>23.5</v>
      </c>
      <c r="M2964" s="330">
        <f>ROUND(SUMIF(Anlagenbewegungsdaten_AV!B:B,A2964,Anlagenbewegungsdaten_AV!C:C),3)</f>
        <v>0</v>
      </c>
      <c r="N2964" s="328">
        <f>IF(ISBLANK(L2964),ROUND(SUMIF(Anlagenbewegungsdaten_AV!B:B,A2964,Anlagenbewegungsdaten_AV!D:D),2),ROUND(M2964*L2964%,2))</f>
        <v>0</v>
      </c>
      <c r="O2964" s="328">
        <f>ROUND(N2964-SUMIF(Anlagenbewegungsdaten_AV!B:B,A2964,Anlagenbewegungsdaten_AV!D:D),3)</f>
        <v>0</v>
      </c>
    </row>
    <row r="2965" spans="1:15" ht="15" customHeight="1" x14ac:dyDescent="0.25">
      <c r="A2965" s="261" t="s">
        <v>3058</v>
      </c>
      <c r="B2965" s="171" t="s">
        <v>2108</v>
      </c>
      <c r="C2965" s="172" t="s">
        <v>4049</v>
      </c>
      <c r="D2965" s="171" t="s">
        <v>830</v>
      </c>
      <c r="E2965" s="171" t="s">
        <v>2483</v>
      </c>
      <c r="F2965" s="287">
        <v>27.39</v>
      </c>
      <c r="G2965" s="331">
        <f>ROUND(SUMIF(Anlagenbewegungsdaten!B:B,A2965,Anlagenbewegungsdaten!C:C),3)</f>
        <v>0</v>
      </c>
      <c r="H2965" s="332">
        <f>IF(ISBLANK(F2965),ROUND(SUMIF(Anlagenbewegungsdaten!B:B,A2965,Anlagenbewegungsdaten!D:D),2),ROUND(G2965*F2965%,2))</f>
        <v>0</v>
      </c>
      <c r="I2965" s="332">
        <f>ROUND((H2965-SUMIF(Anlagenbewegungsdaten!$B:$B,A2965,Anlagenbewegungsdaten!D:D)),3)</f>
        <v>0</v>
      </c>
      <c r="J2965" s="333" t="s">
        <v>5179</v>
      </c>
      <c r="K2965" s="333" t="s">
        <v>5193</v>
      </c>
      <c r="L2965" s="510">
        <v>21.91</v>
      </c>
      <c r="M2965" s="330">
        <f>ROUND(SUMIF(Anlagenbewegungsdaten_AV!B:B,A2965,Anlagenbewegungsdaten_AV!C:C),3)</f>
        <v>0</v>
      </c>
      <c r="N2965" s="328">
        <f>IF(ISBLANK(L2965),ROUND(SUMIF(Anlagenbewegungsdaten_AV!B:B,A2965,Anlagenbewegungsdaten_AV!D:D),2),ROUND(M2965*L2965%,2))</f>
        <v>0</v>
      </c>
      <c r="O2965" s="328">
        <f>ROUND(N2965-SUMIF(Anlagenbewegungsdaten_AV!B:B,A2965,Anlagenbewegungsdaten_AV!D:D),3)</f>
        <v>0</v>
      </c>
    </row>
    <row r="2966" spans="1:15" ht="15" customHeight="1" x14ac:dyDescent="0.25">
      <c r="A2966" s="261" t="s">
        <v>3059</v>
      </c>
      <c r="B2966" s="171" t="s">
        <v>2108</v>
      </c>
      <c r="C2966" s="172" t="s">
        <v>4049</v>
      </c>
      <c r="D2966" s="171" t="s">
        <v>832</v>
      </c>
      <c r="E2966" s="171" t="s">
        <v>2486</v>
      </c>
      <c r="F2966" s="287">
        <v>30.36</v>
      </c>
      <c r="G2966" s="331">
        <f>ROUND(SUMIF(Anlagenbewegungsdaten!B:B,A2966,Anlagenbewegungsdaten!C:C),3)</f>
        <v>0</v>
      </c>
      <c r="H2966" s="332">
        <f>IF(ISBLANK(F2966),ROUND(SUMIF(Anlagenbewegungsdaten!B:B,A2966,Anlagenbewegungsdaten!D:D),2),ROUND(G2966*F2966%,2))</f>
        <v>0</v>
      </c>
      <c r="I2966" s="332">
        <f>ROUND((H2966-SUMIF(Anlagenbewegungsdaten!$B:$B,A2966,Anlagenbewegungsdaten!D:D)),3)</f>
        <v>0</v>
      </c>
      <c r="J2966" s="333" t="s">
        <v>5179</v>
      </c>
      <c r="K2966" s="333" t="s">
        <v>5193</v>
      </c>
      <c r="L2966" s="510">
        <v>24.29</v>
      </c>
      <c r="M2966" s="330">
        <f>ROUND(SUMIF(Anlagenbewegungsdaten_AV!B:B,A2966,Anlagenbewegungsdaten_AV!C:C),3)</f>
        <v>0</v>
      </c>
      <c r="N2966" s="328">
        <f>IF(ISBLANK(L2966),ROUND(SUMIF(Anlagenbewegungsdaten_AV!B:B,A2966,Anlagenbewegungsdaten_AV!D:D),2),ROUND(M2966*L2966%,2))</f>
        <v>0</v>
      </c>
      <c r="O2966" s="328">
        <f>ROUND(N2966-SUMIF(Anlagenbewegungsdaten_AV!B:B,A2966,Anlagenbewegungsdaten_AV!D:D),3)</f>
        <v>0</v>
      </c>
    </row>
    <row r="2967" spans="1:15" ht="15" customHeight="1" x14ac:dyDescent="0.25">
      <c r="A2967" s="261" t="s">
        <v>3060</v>
      </c>
      <c r="B2967" s="171" t="s">
        <v>2108</v>
      </c>
      <c r="C2967" s="172" t="s">
        <v>4049</v>
      </c>
      <c r="D2967" s="171" t="s">
        <v>834</v>
      </c>
      <c r="E2967" s="171" t="s">
        <v>2483</v>
      </c>
      <c r="F2967" s="287">
        <v>12.54</v>
      </c>
      <c r="G2967" s="331">
        <f>ROUND(SUMIF(Anlagenbewegungsdaten!B:B,A2967,Anlagenbewegungsdaten!C:C),3)</f>
        <v>0</v>
      </c>
      <c r="H2967" s="332">
        <f>IF(ISBLANK(F2967),ROUND(SUMIF(Anlagenbewegungsdaten!B:B,A2967,Anlagenbewegungsdaten!D:D),2),ROUND(G2967*F2967%,2))</f>
        <v>0</v>
      </c>
      <c r="I2967" s="332">
        <f>ROUND((H2967-SUMIF(Anlagenbewegungsdaten!$B:$B,A2967,Anlagenbewegungsdaten!D:D)),3)</f>
        <v>0</v>
      </c>
      <c r="J2967" s="333" t="s">
        <v>5179</v>
      </c>
      <c r="K2967" s="333" t="s">
        <v>5193</v>
      </c>
      <c r="L2967" s="510">
        <v>10.029999999999999</v>
      </c>
      <c r="M2967" s="330">
        <f>ROUND(SUMIF(Anlagenbewegungsdaten_AV!B:B,A2967,Anlagenbewegungsdaten_AV!C:C),3)</f>
        <v>0</v>
      </c>
      <c r="N2967" s="328">
        <f>IF(ISBLANK(L2967),ROUND(SUMIF(Anlagenbewegungsdaten_AV!B:B,A2967,Anlagenbewegungsdaten_AV!D:D),2),ROUND(M2967*L2967%,2))</f>
        <v>0</v>
      </c>
      <c r="O2967" s="328">
        <f>ROUND(N2967-SUMIF(Anlagenbewegungsdaten_AV!B:B,A2967,Anlagenbewegungsdaten_AV!D:D),3)</f>
        <v>0</v>
      </c>
    </row>
    <row r="2968" spans="1:15" ht="15" customHeight="1" x14ac:dyDescent="0.25">
      <c r="A2968" s="261" t="s">
        <v>3061</v>
      </c>
      <c r="B2968" s="171" t="s">
        <v>2108</v>
      </c>
      <c r="C2968" s="172" t="s">
        <v>4049</v>
      </c>
      <c r="D2968" s="171" t="s">
        <v>836</v>
      </c>
      <c r="E2968" s="171" t="s">
        <v>2486</v>
      </c>
      <c r="F2968" s="287">
        <v>15.51</v>
      </c>
      <c r="G2968" s="331">
        <f>ROUND(SUMIF(Anlagenbewegungsdaten!B:B,A2968,Anlagenbewegungsdaten!C:C),3)</f>
        <v>0</v>
      </c>
      <c r="H2968" s="332">
        <f>IF(ISBLANK(F2968),ROUND(SUMIF(Anlagenbewegungsdaten!B:B,A2968,Anlagenbewegungsdaten!D:D),2),ROUND(G2968*F2968%,2))</f>
        <v>0</v>
      </c>
      <c r="I2968" s="332">
        <f>ROUND((H2968-SUMIF(Anlagenbewegungsdaten!$B:$B,A2968,Anlagenbewegungsdaten!D:D)),3)</f>
        <v>0</v>
      </c>
      <c r="J2968" s="333" t="s">
        <v>5179</v>
      </c>
      <c r="K2968" s="333" t="s">
        <v>5193</v>
      </c>
      <c r="L2968" s="510">
        <v>12.41</v>
      </c>
      <c r="M2968" s="330">
        <f>ROUND(SUMIF(Anlagenbewegungsdaten_AV!B:B,A2968,Anlagenbewegungsdaten_AV!C:C),3)</f>
        <v>0</v>
      </c>
      <c r="N2968" s="328">
        <f>IF(ISBLANK(L2968),ROUND(SUMIF(Anlagenbewegungsdaten_AV!B:B,A2968,Anlagenbewegungsdaten_AV!D:D),2),ROUND(M2968*L2968%,2))</f>
        <v>0</v>
      </c>
      <c r="O2968" s="328">
        <f>ROUND(N2968-SUMIF(Anlagenbewegungsdaten_AV!B:B,A2968,Anlagenbewegungsdaten_AV!D:D),3)</f>
        <v>0</v>
      </c>
    </row>
    <row r="2969" spans="1:15" ht="15" customHeight="1" x14ac:dyDescent="0.25">
      <c r="A2969" s="261" t="s">
        <v>3062</v>
      </c>
      <c r="B2969" s="171" t="s">
        <v>2108</v>
      </c>
      <c r="C2969" s="172" t="s">
        <v>4049</v>
      </c>
      <c r="D2969" s="172" t="s">
        <v>838</v>
      </c>
      <c r="E2969" s="171" t="s">
        <v>2483</v>
      </c>
      <c r="F2969" s="287">
        <v>13.53</v>
      </c>
      <c r="G2969" s="331">
        <f>ROUND(SUMIF(Anlagenbewegungsdaten!B:B,A2969,Anlagenbewegungsdaten!C:C),3)</f>
        <v>0</v>
      </c>
      <c r="H2969" s="332">
        <f>IF(ISBLANK(F2969),ROUND(SUMIF(Anlagenbewegungsdaten!B:B,A2969,Anlagenbewegungsdaten!D:D),2),ROUND(G2969*F2969%,2))</f>
        <v>0</v>
      </c>
      <c r="I2969" s="332">
        <f>ROUND((H2969-SUMIF(Anlagenbewegungsdaten!$B:$B,A2969,Anlagenbewegungsdaten!D:D)),3)</f>
        <v>0</v>
      </c>
      <c r="J2969" s="333" t="s">
        <v>5179</v>
      </c>
      <c r="K2969" s="333" t="s">
        <v>5193</v>
      </c>
      <c r="L2969" s="510">
        <v>10.82</v>
      </c>
      <c r="M2969" s="330">
        <f>ROUND(SUMIF(Anlagenbewegungsdaten_AV!B:B,A2969,Anlagenbewegungsdaten_AV!C:C),3)</f>
        <v>0</v>
      </c>
      <c r="N2969" s="328">
        <f>IF(ISBLANK(L2969),ROUND(SUMIF(Anlagenbewegungsdaten_AV!B:B,A2969,Anlagenbewegungsdaten_AV!D:D),2),ROUND(M2969*L2969%,2))</f>
        <v>0</v>
      </c>
      <c r="O2969" s="328">
        <f>ROUND(N2969-SUMIF(Anlagenbewegungsdaten_AV!B:B,A2969,Anlagenbewegungsdaten_AV!D:D),3)</f>
        <v>0</v>
      </c>
    </row>
    <row r="2970" spans="1:15" ht="15" customHeight="1" x14ac:dyDescent="0.25">
      <c r="A2970" s="261" t="s">
        <v>3063</v>
      </c>
      <c r="B2970" s="171" t="s">
        <v>2108</v>
      </c>
      <c r="C2970" s="172" t="s">
        <v>4049</v>
      </c>
      <c r="D2970" s="172" t="s">
        <v>840</v>
      </c>
      <c r="E2970" s="171" t="s">
        <v>2486</v>
      </c>
      <c r="F2970" s="287">
        <v>16.5</v>
      </c>
      <c r="G2970" s="331">
        <f>ROUND(SUMIF(Anlagenbewegungsdaten!B:B,A2970,Anlagenbewegungsdaten!C:C),3)</f>
        <v>0</v>
      </c>
      <c r="H2970" s="332">
        <f>IF(ISBLANK(F2970),ROUND(SUMIF(Anlagenbewegungsdaten!B:B,A2970,Anlagenbewegungsdaten!D:D),2),ROUND(G2970*F2970%,2))</f>
        <v>0</v>
      </c>
      <c r="I2970" s="332">
        <f>ROUND((H2970-SUMIF(Anlagenbewegungsdaten!$B:$B,A2970,Anlagenbewegungsdaten!D:D)),3)</f>
        <v>0</v>
      </c>
      <c r="J2970" s="333" t="s">
        <v>5179</v>
      </c>
      <c r="K2970" s="333" t="s">
        <v>5193</v>
      </c>
      <c r="L2970" s="510">
        <v>13.2</v>
      </c>
      <c r="M2970" s="330">
        <f>ROUND(SUMIF(Anlagenbewegungsdaten_AV!B:B,A2970,Anlagenbewegungsdaten_AV!C:C),3)</f>
        <v>0</v>
      </c>
      <c r="N2970" s="328">
        <f>IF(ISBLANK(L2970),ROUND(SUMIF(Anlagenbewegungsdaten_AV!B:B,A2970,Anlagenbewegungsdaten_AV!D:D),2),ROUND(M2970*L2970%,2))</f>
        <v>0</v>
      </c>
      <c r="O2970" s="328">
        <f>ROUND(N2970-SUMIF(Anlagenbewegungsdaten_AV!B:B,A2970,Anlagenbewegungsdaten_AV!D:D),3)</f>
        <v>0</v>
      </c>
    </row>
    <row r="2971" spans="1:15" ht="15" customHeight="1" x14ac:dyDescent="0.25">
      <c r="A2971" s="261" t="s">
        <v>3064</v>
      </c>
      <c r="B2971" s="171" t="s">
        <v>2108</v>
      </c>
      <c r="C2971" s="172" t="s">
        <v>4049</v>
      </c>
      <c r="D2971" s="171" t="s">
        <v>842</v>
      </c>
      <c r="E2971" s="171" t="s">
        <v>2483</v>
      </c>
      <c r="F2971" s="287">
        <v>18.48</v>
      </c>
      <c r="G2971" s="331">
        <f>ROUND(SUMIF(Anlagenbewegungsdaten!B:B,A2971,Anlagenbewegungsdaten!C:C),3)</f>
        <v>0</v>
      </c>
      <c r="H2971" s="332">
        <f>IF(ISBLANK(F2971),ROUND(SUMIF(Anlagenbewegungsdaten!B:B,A2971,Anlagenbewegungsdaten!D:D),2),ROUND(G2971*F2971%,2))</f>
        <v>0</v>
      </c>
      <c r="I2971" s="332">
        <f>ROUND((H2971-SUMIF(Anlagenbewegungsdaten!$B:$B,A2971,Anlagenbewegungsdaten!D:D)),3)</f>
        <v>0</v>
      </c>
      <c r="J2971" s="333" t="s">
        <v>5179</v>
      </c>
      <c r="K2971" s="333" t="s">
        <v>5193</v>
      </c>
      <c r="L2971" s="510">
        <v>14.78</v>
      </c>
      <c r="M2971" s="330">
        <f>ROUND(SUMIF(Anlagenbewegungsdaten_AV!B:B,A2971,Anlagenbewegungsdaten_AV!C:C),3)</f>
        <v>0</v>
      </c>
      <c r="N2971" s="328">
        <f>IF(ISBLANK(L2971),ROUND(SUMIF(Anlagenbewegungsdaten_AV!B:B,A2971,Anlagenbewegungsdaten_AV!D:D),2),ROUND(M2971*L2971%,2))</f>
        <v>0</v>
      </c>
      <c r="O2971" s="328">
        <f>ROUND(N2971-SUMIF(Anlagenbewegungsdaten_AV!B:B,A2971,Anlagenbewegungsdaten_AV!D:D),3)</f>
        <v>0</v>
      </c>
    </row>
    <row r="2972" spans="1:15" ht="15" customHeight="1" x14ac:dyDescent="0.25">
      <c r="A2972" s="261" t="s">
        <v>3065</v>
      </c>
      <c r="B2972" s="171" t="s">
        <v>2108</v>
      </c>
      <c r="C2972" s="172" t="s">
        <v>4049</v>
      </c>
      <c r="D2972" s="171" t="s">
        <v>844</v>
      </c>
      <c r="E2972" s="171" t="s">
        <v>2486</v>
      </c>
      <c r="F2972" s="287">
        <v>21.45</v>
      </c>
      <c r="G2972" s="331">
        <f>ROUND(SUMIF(Anlagenbewegungsdaten!B:B,A2972,Anlagenbewegungsdaten!C:C),3)</f>
        <v>0</v>
      </c>
      <c r="H2972" s="332">
        <f>IF(ISBLANK(F2972),ROUND(SUMIF(Anlagenbewegungsdaten!B:B,A2972,Anlagenbewegungsdaten!D:D),2),ROUND(G2972*F2972%,2))</f>
        <v>0</v>
      </c>
      <c r="I2972" s="332">
        <f>ROUND((H2972-SUMIF(Anlagenbewegungsdaten!$B:$B,A2972,Anlagenbewegungsdaten!D:D)),3)</f>
        <v>0</v>
      </c>
      <c r="J2972" s="333" t="s">
        <v>5179</v>
      </c>
      <c r="K2972" s="333" t="s">
        <v>5193</v>
      </c>
      <c r="L2972" s="510">
        <v>17.16</v>
      </c>
      <c r="M2972" s="330">
        <f>ROUND(SUMIF(Anlagenbewegungsdaten_AV!B:B,A2972,Anlagenbewegungsdaten_AV!C:C),3)</f>
        <v>0</v>
      </c>
      <c r="N2972" s="328">
        <f>IF(ISBLANK(L2972),ROUND(SUMIF(Anlagenbewegungsdaten_AV!B:B,A2972,Anlagenbewegungsdaten_AV!D:D),2),ROUND(M2972*L2972%,2))</f>
        <v>0</v>
      </c>
      <c r="O2972" s="328">
        <f>ROUND(N2972-SUMIF(Anlagenbewegungsdaten_AV!B:B,A2972,Anlagenbewegungsdaten_AV!D:D),3)</f>
        <v>0</v>
      </c>
    </row>
    <row r="2973" spans="1:15" ht="15" customHeight="1" x14ac:dyDescent="0.25">
      <c r="A2973" s="261" t="s">
        <v>3066</v>
      </c>
      <c r="B2973" s="171" t="s">
        <v>2108</v>
      </c>
      <c r="C2973" s="172" t="s">
        <v>4049</v>
      </c>
      <c r="D2973" s="172" t="s">
        <v>846</v>
      </c>
      <c r="E2973" s="171" t="s">
        <v>2483</v>
      </c>
      <c r="F2973" s="287">
        <v>19.47</v>
      </c>
      <c r="G2973" s="331">
        <f>ROUND(SUMIF(Anlagenbewegungsdaten!B:B,A2973,Anlagenbewegungsdaten!C:C),3)</f>
        <v>0</v>
      </c>
      <c r="H2973" s="332">
        <f>IF(ISBLANK(F2973),ROUND(SUMIF(Anlagenbewegungsdaten!B:B,A2973,Anlagenbewegungsdaten!D:D),2),ROUND(G2973*F2973%,2))</f>
        <v>0</v>
      </c>
      <c r="I2973" s="332">
        <f>ROUND((H2973-SUMIF(Anlagenbewegungsdaten!$B:$B,A2973,Anlagenbewegungsdaten!D:D)),3)</f>
        <v>0</v>
      </c>
      <c r="J2973" s="333" t="s">
        <v>5179</v>
      </c>
      <c r="K2973" s="333" t="s">
        <v>5193</v>
      </c>
      <c r="L2973" s="510">
        <v>15.58</v>
      </c>
      <c r="M2973" s="330">
        <f>ROUND(SUMIF(Anlagenbewegungsdaten_AV!B:B,A2973,Anlagenbewegungsdaten_AV!C:C),3)</f>
        <v>0</v>
      </c>
      <c r="N2973" s="328">
        <f>IF(ISBLANK(L2973),ROUND(SUMIF(Anlagenbewegungsdaten_AV!B:B,A2973,Anlagenbewegungsdaten_AV!D:D),2),ROUND(M2973*L2973%,2))</f>
        <v>0</v>
      </c>
      <c r="O2973" s="328">
        <f>ROUND(N2973-SUMIF(Anlagenbewegungsdaten_AV!B:B,A2973,Anlagenbewegungsdaten_AV!D:D),3)</f>
        <v>0</v>
      </c>
    </row>
    <row r="2974" spans="1:15" ht="15" customHeight="1" x14ac:dyDescent="0.25">
      <c r="A2974" s="261" t="s">
        <v>3067</v>
      </c>
      <c r="B2974" s="171" t="s">
        <v>2108</v>
      </c>
      <c r="C2974" s="172" t="s">
        <v>4049</v>
      </c>
      <c r="D2974" s="172" t="s">
        <v>848</v>
      </c>
      <c r="E2974" s="171" t="s">
        <v>2486</v>
      </c>
      <c r="F2974" s="287">
        <v>22.44</v>
      </c>
      <c r="G2974" s="331">
        <f>ROUND(SUMIF(Anlagenbewegungsdaten!B:B,A2974,Anlagenbewegungsdaten!C:C),3)</f>
        <v>0</v>
      </c>
      <c r="H2974" s="332">
        <f>IF(ISBLANK(F2974),ROUND(SUMIF(Anlagenbewegungsdaten!B:B,A2974,Anlagenbewegungsdaten!D:D),2),ROUND(G2974*F2974%,2))</f>
        <v>0</v>
      </c>
      <c r="I2974" s="332">
        <f>ROUND((H2974-SUMIF(Anlagenbewegungsdaten!$B:$B,A2974,Anlagenbewegungsdaten!D:D)),3)</f>
        <v>0</v>
      </c>
      <c r="J2974" s="333" t="s">
        <v>5179</v>
      </c>
      <c r="K2974" s="333" t="s">
        <v>5193</v>
      </c>
      <c r="L2974" s="510">
        <v>17.95</v>
      </c>
      <c r="M2974" s="330">
        <f>ROUND(SUMIF(Anlagenbewegungsdaten_AV!B:B,A2974,Anlagenbewegungsdaten_AV!C:C),3)</f>
        <v>0</v>
      </c>
      <c r="N2974" s="328">
        <f>IF(ISBLANK(L2974),ROUND(SUMIF(Anlagenbewegungsdaten_AV!B:B,A2974,Anlagenbewegungsdaten_AV!D:D),2),ROUND(M2974*L2974%,2))</f>
        <v>0</v>
      </c>
      <c r="O2974" s="328">
        <f>ROUND(N2974-SUMIF(Anlagenbewegungsdaten_AV!B:B,A2974,Anlagenbewegungsdaten_AV!D:D),3)</f>
        <v>0</v>
      </c>
    </row>
    <row r="2975" spans="1:15" ht="15" customHeight="1" x14ac:dyDescent="0.25">
      <c r="A2975" s="261" t="s">
        <v>3068</v>
      </c>
      <c r="B2975" s="171" t="s">
        <v>2108</v>
      </c>
      <c r="C2975" s="172" t="s">
        <v>4049</v>
      </c>
      <c r="D2975" s="171" t="s">
        <v>850</v>
      </c>
      <c r="E2975" s="171" t="s">
        <v>2483</v>
      </c>
      <c r="F2975" s="287">
        <v>19.47</v>
      </c>
      <c r="G2975" s="331">
        <f>ROUND(SUMIF(Anlagenbewegungsdaten!B:B,A2975,Anlagenbewegungsdaten!C:C),3)</f>
        <v>0</v>
      </c>
      <c r="H2975" s="332">
        <f>IF(ISBLANK(F2975),ROUND(SUMIF(Anlagenbewegungsdaten!B:B,A2975,Anlagenbewegungsdaten!D:D),2),ROUND(G2975*F2975%,2))</f>
        <v>0</v>
      </c>
      <c r="I2975" s="332">
        <f>ROUND((H2975-SUMIF(Anlagenbewegungsdaten!$B:$B,A2975,Anlagenbewegungsdaten!D:D)),3)</f>
        <v>0</v>
      </c>
      <c r="J2975" s="333" t="s">
        <v>5179</v>
      </c>
      <c r="K2975" s="333" t="s">
        <v>5193</v>
      </c>
      <c r="L2975" s="510">
        <v>15.58</v>
      </c>
      <c r="M2975" s="330">
        <f>ROUND(SUMIF(Anlagenbewegungsdaten_AV!B:B,A2975,Anlagenbewegungsdaten_AV!C:C),3)</f>
        <v>0</v>
      </c>
      <c r="N2975" s="328">
        <f>IF(ISBLANK(L2975),ROUND(SUMIF(Anlagenbewegungsdaten_AV!B:B,A2975,Anlagenbewegungsdaten_AV!D:D),2),ROUND(M2975*L2975%,2))</f>
        <v>0</v>
      </c>
      <c r="O2975" s="328">
        <f>ROUND(N2975-SUMIF(Anlagenbewegungsdaten_AV!B:B,A2975,Anlagenbewegungsdaten_AV!D:D),3)</f>
        <v>0</v>
      </c>
    </row>
    <row r="2976" spans="1:15" ht="15" customHeight="1" x14ac:dyDescent="0.25">
      <c r="A2976" s="261" t="s">
        <v>3069</v>
      </c>
      <c r="B2976" s="171" t="s">
        <v>2108</v>
      </c>
      <c r="C2976" s="172" t="s">
        <v>4049</v>
      </c>
      <c r="D2976" s="171" t="s">
        <v>852</v>
      </c>
      <c r="E2976" s="171" t="s">
        <v>2486</v>
      </c>
      <c r="F2976" s="287">
        <v>22.44</v>
      </c>
      <c r="G2976" s="331">
        <f>ROUND(SUMIF(Anlagenbewegungsdaten!B:B,A2976,Anlagenbewegungsdaten!C:C),3)</f>
        <v>0</v>
      </c>
      <c r="H2976" s="332">
        <f>IF(ISBLANK(F2976),ROUND(SUMIF(Anlagenbewegungsdaten!B:B,A2976,Anlagenbewegungsdaten!D:D),2),ROUND(G2976*F2976%,2))</f>
        <v>0</v>
      </c>
      <c r="I2976" s="332">
        <f>ROUND((H2976-SUMIF(Anlagenbewegungsdaten!$B:$B,A2976,Anlagenbewegungsdaten!D:D)),3)</f>
        <v>0</v>
      </c>
      <c r="J2976" s="333" t="s">
        <v>5179</v>
      </c>
      <c r="K2976" s="333" t="s">
        <v>5193</v>
      </c>
      <c r="L2976" s="510">
        <v>17.95</v>
      </c>
      <c r="M2976" s="330">
        <f>ROUND(SUMIF(Anlagenbewegungsdaten_AV!B:B,A2976,Anlagenbewegungsdaten_AV!C:C),3)</f>
        <v>0</v>
      </c>
      <c r="N2976" s="328">
        <f>IF(ISBLANK(L2976),ROUND(SUMIF(Anlagenbewegungsdaten_AV!B:B,A2976,Anlagenbewegungsdaten_AV!D:D),2),ROUND(M2976*L2976%,2))</f>
        <v>0</v>
      </c>
      <c r="O2976" s="328">
        <f>ROUND(N2976-SUMIF(Anlagenbewegungsdaten_AV!B:B,A2976,Anlagenbewegungsdaten_AV!D:D),3)</f>
        <v>0</v>
      </c>
    </row>
    <row r="2977" spans="1:15" ht="15" customHeight="1" x14ac:dyDescent="0.25">
      <c r="A2977" s="261" t="s">
        <v>3070</v>
      </c>
      <c r="B2977" s="171" t="s">
        <v>2108</v>
      </c>
      <c r="C2977" s="172" t="s">
        <v>4049</v>
      </c>
      <c r="D2977" s="171" t="s">
        <v>854</v>
      </c>
      <c r="E2977" s="171" t="s">
        <v>2483</v>
      </c>
      <c r="F2977" s="287">
        <v>20.46</v>
      </c>
      <c r="G2977" s="331">
        <f>ROUND(SUMIF(Anlagenbewegungsdaten!B:B,A2977,Anlagenbewegungsdaten!C:C),3)</f>
        <v>0</v>
      </c>
      <c r="H2977" s="332">
        <f>IF(ISBLANK(F2977),ROUND(SUMIF(Anlagenbewegungsdaten!B:B,A2977,Anlagenbewegungsdaten!D:D),2),ROUND(G2977*F2977%,2))</f>
        <v>0</v>
      </c>
      <c r="I2977" s="332">
        <f>ROUND((H2977-SUMIF(Anlagenbewegungsdaten!$B:$B,A2977,Anlagenbewegungsdaten!D:D)),3)</f>
        <v>0</v>
      </c>
      <c r="J2977" s="333" t="s">
        <v>5179</v>
      </c>
      <c r="K2977" s="333" t="s">
        <v>5193</v>
      </c>
      <c r="L2977" s="510">
        <v>16.37</v>
      </c>
      <c r="M2977" s="330">
        <f>ROUND(SUMIF(Anlagenbewegungsdaten_AV!B:B,A2977,Anlagenbewegungsdaten_AV!C:C),3)</f>
        <v>0</v>
      </c>
      <c r="N2977" s="328">
        <f>IF(ISBLANK(L2977),ROUND(SUMIF(Anlagenbewegungsdaten_AV!B:B,A2977,Anlagenbewegungsdaten_AV!D:D),2),ROUND(M2977*L2977%,2))</f>
        <v>0</v>
      </c>
      <c r="O2977" s="328">
        <f>ROUND(N2977-SUMIF(Anlagenbewegungsdaten_AV!B:B,A2977,Anlagenbewegungsdaten_AV!D:D),3)</f>
        <v>0</v>
      </c>
    </row>
    <row r="2978" spans="1:15" ht="15" customHeight="1" x14ac:dyDescent="0.25">
      <c r="A2978" s="261" t="s">
        <v>3071</v>
      </c>
      <c r="B2978" s="171" t="s">
        <v>2108</v>
      </c>
      <c r="C2978" s="172" t="s">
        <v>4049</v>
      </c>
      <c r="D2978" s="171" t="s">
        <v>856</v>
      </c>
      <c r="E2978" s="171" t="s">
        <v>2486</v>
      </c>
      <c r="F2978" s="287">
        <v>23.43</v>
      </c>
      <c r="G2978" s="331">
        <f>ROUND(SUMIF(Anlagenbewegungsdaten!B:B,A2978,Anlagenbewegungsdaten!C:C),3)</f>
        <v>0</v>
      </c>
      <c r="H2978" s="332">
        <f>IF(ISBLANK(F2978),ROUND(SUMIF(Anlagenbewegungsdaten!B:B,A2978,Anlagenbewegungsdaten!D:D),2),ROUND(G2978*F2978%,2))</f>
        <v>0</v>
      </c>
      <c r="I2978" s="332">
        <f>ROUND((H2978-SUMIF(Anlagenbewegungsdaten!$B:$B,A2978,Anlagenbewegungsdaten!D:D)),3)</f>
        <v>0</v>
      </c>
      <c r="J2978" s="333" t="s">
        <v>5179</v>
      </c>
      <c r="K2978" s="333" t="s">
        <v>5193</v>
      </c>
      <c r="L2978" s="510">
        <v>18.739999999999998</v>
      </c>
      <c r="M2978" s="330">
        <f>ROUND(SUMIF(Anlagenbewegungsdaten_AV!B:B,A2978,Anlagenbewegungsdaten_AV!C:C),3)</f>
        <v>0</v>
      </c>
      <c r="N2978" s="328">
        <f>IF(ISBLANK(L2978),ROUND(SUMIF(Anlagenbewegungsdaten_AV!B:B,A2978,Anlagenbewegungsdaten_AV!D:D),2),ROUND(M2978*L2978%,2))</f>
        <v>0</v>
      </c>
      <c r="O2978" s="328">
        <f>ROUND(N2978-SUMIF(Anlagenbewegungsdaten_AV!B:B,A2978,Anlagenbewegungsdaten_AV!D:D),3)</f>
        <v>0</v>
      </c>
    </row>
    <row r="2979" spans="1:15" ht="15" customHeight="1" x14ac:dyDescent="0.25">
      <c r="A2979" s="261" t="s">
        <v>3072</v>
      </c>
      <c r="B2979" s="171" t="s">
        <v>2108</v>
      </c>
      <c r="C2979" s="172" t="s">
        <v>4049</v>
      </c>
      <c r="D2979" s="171" t="s">
        <v>858</v>
      </c>
      <c r="E2979" s="171" t="s">
        <v>2483</v>
      </c>
      <c r="F2979" s="287">
        <v>21.45</v>
      </c>
      <c r="G2979" s="331">
        <f>ROUND(SUMIF(Anlagenbewegungsdaten!B:B,A2979,Anlagenbewegungsdaten!C:C),3)</f>
        <v>0</v>
      </c>
      <c r="H2979" s="332">
        <f>IF(ISBLANK(F2979),ROUND(SUMIF(Anlagenbewegungsdaten!B:B,A2979,Anlagenbewegungsdaten!D:D),2),ROUND(G2979*F2979%,2))</f>
        <v>0</v>
      </c>
      <c r="I2979" s="332">
        <f>ROUND((H2979-SUMIF(Anlagenbewegungsdaten!$B:$B,A2979,Anlagenbewegungsdaten!D:D)),3)</f>
        <v>0</v>
      </c>
      <c r="J2979" s="333" t="s">
        <v>5179</v>
      </c>
      <c r="K2979" s="333" t="s">
        <v>5193</v>
      </c>
      <c r="L2979" s="510">
        <v>17.16</v>
      </c>
      <c r="M2979" s="330">
        <f>ROUND(SUMIF(Anlagenbewegungsdaten_AV!B:B,A2979,Anlagenbewegungsdaten_AV!C:C),3)</f>
        <v>0</v>
      </c>
      <c r="N2979" s="328">
        <f>IF(ISBLANK(L2979),ROUND(SUMIF(Anlagenbewegungsdaten_AV!B:B,A2979,Anlagenbewegungsdaten_AV!D:D),2),ROUND(M2979*L2979%,2))</f>
        <v>0</v>
      </c>
      <c r="O2979" s="328">
        <f>ROUND(N2979-SUMIF(Anlagenbewegungsdaten_AV!B:B,A2979,Anlagenbewegungsdaten_AV!D:D),3)</f>
        <v>0</v>
      </c>
    </row>
    <row r="2980" spans="1:15" ht="15" customHeight="1" x14ac:dyDescent="0.25">
      <c r="A2980" s="261" t="s">
        <v>3073</v>
      </c>
      <c r="B2980" s="171" t="s">
        <v>2108</v>
      </c>
      <c r="C2980" s="172" t="s">
        <v>4049</v>
      </c>
      <c r="D2980" s="171" t="s">
        <v>860</v>
      </c>
      <c r="E2980" s="171" t="s">
        <v>2486</v>
      </c>
      <c r="F2980" s="287">
        <v>24.42</v>
      </c>
      <c r="G2980" s="331">
        <f>ROUND(SUMIF(Anlagenbewegungsdaten!B:B,A2980,Anlagenbewegungsdaten!C:C),3)</f>
        <v>0</v>
      </c>
      <c r="H2980" s="332">
        <f>IF(ISBLANK(F2980),ROUND(SUMIF(Anlagenbewegungsdaten!B:B,A2980,Anlagenbewegungsdaten!D:D),2),ROUND(G2980*F2980%,2))</f>
        <v>0</v>
      </c>
      <c r="I2980" s="332">
        <f>ROUND((H2980-SUMIF(Anlagenbewegungsdaten!$B:$B,A2980,Anlagenbewegungsdaten!D:D)),3)</f>
        <v>0</v>
      </c>
      <c r="J2980" s="333" t="s">
        <v>5179</v>
      </c>
      <c r="K2980" s="333" t="s">
        <v>5193</v>
      </c>
      <c r="L2980" s="510">
        <v>19.54</v>
      </c>
      <c r="M2980" s="330">
        <f>ROUND(SUMIF(Anlagenbewegungsdaten_AV!B:B,A2980,Anlagenbewegungsdaten_AV!C:C),3)</f>
        <v>0</v>
      </c>
      <c r="N2980" s="328">
        <f>IF(ISBLANK(L2980),ROUND(SUMIF(Anlagenbewegungsdaten_AV!B:B,A2980,Anlagenbewegungsdaten_AV!D:D),2),ROUND(M2980*L2980%,2))</f>
        <v>0</v>
      </c>
      <c r="O2980" s="328">
        <f>ROUND(N2980-SUMIF(Anlagenbewegungsdaten_AV!B:B,A2980,Anlagenbewegungsdaten_AV!D:D),3)</f>
        <v>0</v>
      </c>
    </row>
    <row r="2981" spans="1:15" ht="15" customHeight="1" x14ac:dyDescent="0.25">
      <c r="A2981" s="261" t="s">
        <v>3074</v>
      </c>
      <c r="B2981" s="171" t="s">
        <v>2108</v>
      </c>
      <c r="C2981" s="172" t="s">
        <v>4049</v>
      </c>
      <c r="D2981" s="171" t="s">
        <v>862</v>
      </c>
      <c r="E2981" s="171" t="s">
        <v>2483</v>
      </c>
      <c r="F2981" s="287">
        <v>22.44</v>
      </c>
      <c r="G2981" s="331">
        <f>ROUND(SUMIF(Anlagenbewegungsdaten!B:B,A2981,Anlagenbewegungsdaten!C:C),3)</f>
        <v>0</v>
      </c>
      <c r="H2981" s="332">
        <f>IF(ISBLANK(F2981),ROUND(SUMIF(Anlagenbewegungsdaten!B:B,A2981,Anlagenbewegungsdaten!D:D),2),ROUND(G2981*F2981%,2))</f>
        <v>0</v>
      </c>
      <c r="I2981" s="332">
        <f>ROUND((H2981-SUMIF(Anlagenbewegungsdaten!$B:$B,A2981,Anlagenbewegungsdaten!D:D)),3)</f>
        <v>0</v>
      </c>
      <c r="J2981" s="333" t="s">
        <v>5179</v>
      </c>
      <c r="K2981" s="333" t="s">
        <v>5193</v>
      </c>
      <c r="L2981" s="510">
        <v>17.95</v>
      </c>
      <c r="M2981" s="330">
        <f>ROUND(SUMIF(Anlagenbewegungsdaten_AV!B:B,A2981,Anlagenbewegungsdaten_AV!C:C),3)</f>
        <v>0</v>
      </c>
      <c r="N2981" s="328">
        <f>IF(ISBLANK(L2981),ROUND(SUMIF(Anlagenbewegungsdaten_AV!B:B,A2981,Anlagenbewegungsdaten_AV!D:D),2),ROUND(M2981*L2981%,2))</f>
        <v>0</v>
      </c>
      <c r="O2981" s="328">
        <f>ROUND(N2981-SUMIF(Anlagenbewegungsdaten_AV!B:B,A2981,Anlagenbewegungsdaten_AV!D:D),3)</f>
        <v>0</v>
      </c>
    </row>
    <row r="2982" spans="1:15" ht="15" customHeight="1" x14ac:dyDescent="0.25">
      <c r="A2982" s="261" t="s">
        <v>3075</v>
      </c>
      <c r="B2982" s="171" t="s">
        <v>2108</v>
      </c>
      <c r="C2982" s="172" t="s">
        <v>4049</v>
      </c>
      <c r="D2982" s="171" t="s">
        <v>864</v>
      </c>
      <c r="E2982" s="171" t="s">
        <v>2486</v>
      </c>
      <c r="F2982" s="287">
        <v>25.41</v>
      </c>
      <c r="G2982" s="331">
        <f>ROUND(SUMIF(Anlagenbewegungsdaten!B:B,A2982,Anlagenbewegungsdaten!C:C),3)</f>
        <v>0</v>
      </c>
      <c r="H2982" s="332">
        <f>IF(ISBLANK(F2982),ROUND(SUMIF(Anlagenbewegungsdaten!B:B,A2982,Anlagenbewegungsdaten!D:D),2),ROUND(G2982*F2982%,2))</f>
        <v>0</v>
      </c>
      <c r="I2982" s="332">
        <f>ROUND((H2982-SUMIF(Anlagenbewegungsdaten!$B:$B,A2982,Anlagenbewegungsdaten!D:D)),3)</f>
        <v>0</v>
      </c>
      <c r="J2982" s="333" t="s">
        <v>5179</v>
      </c>
      <c r="K2982" s="333" t="s">
        <v>5193</v>
      </c>
      <c r="L2982" s="510">
        <v>20.329999999999998</v>
      </c>
      <c r="M2982" s="330">
        <f>ROUND(SUMIF(Anlagenbewegungsdaten_AV!B:B,A2982,Anlagenbewegungsdaten_AV!C:C),3)</f>
        <v>0</v>
      </c>
      <c r="N2982" s="328">
        <f>IF(ISBLANK(L2982),ROUND(SUMIF(Anlagenbewegungsdaten_AV!B:B,A2982,Anlagenbewegungsdaten_AV!D:D),2),ROUND(M2982*L2982%,2))</f>
        <v>0</v>
      </c>
      <c r="O2982" s="328">
        <f>ROUND(N2982-SUMIF(Anlagenbewegungsdaten_AV!B:B,A2982,Anlagenbewegungsdaten_AV!D:D),3)</f>
        <v>0</v>
      </c>
    </row>
    <row r="2983" spans="1:15" ht="15" customHeight="1" x14ac:dyDescent="0.25">
      <c r="A2983" s="261" t="s">
        <v>3076</v>
      </c>
      <c r="B2983" s="171" t="s">
        <v>2108</v>
      </c>
      <c r="C2983" s="172" t="s">
        <v>4049</v>
      </c>
      <c r="D2983" s="171" t="s">
        <v>866</v>
      </c>
      <c r="E2983" s="171" t="s">
        <v>2483</v>
      </c>
      <c r="F2983" s="287">
        <v>23.43</v>
      </c>
      <c r="G2983" s="331">
        <f>ROUND(SUMIF(Anlagenbewegungsdaten!B:B,A2983,Anlagenbewegungsdaten!C:C),3)</f>
        <v>0</v>
      </c>
      <c r="H2983" s="332">
        <f>IF(ISBLANK(F2983),ROUND(SUMIF(Anlagenbewegungsdaten!B:B,A2983,Anlagenbewegungsdaten!D:D),2),ROUND(G2983*F2983%,2))</f>
        <v>0</v>
      </c>
      <c r="I2983" s="332">
        <f>ROUND((H2983-SUMIF(Anlagenbewegungsdaten!$B:$B,A2983,Anlagenbewegungsdaten!D:D)),3)</f>
        <v>0</v>
      </c>
      <c r="J2983" s="333" t="s">
        <v>5179</v>
      </c>
      <c r="K2983" s="333" t="s">
        <v>5193</v>
      </c>
      <c r="L2983" s="510">
        <v>18.739999999999998</v>
      </c>
      <c r="M2983" s="330">
        <f>ROUND(SUMIF(Anlagenbewegungsdaten_AV!B:B,A2983,Anlagenbewegungsdaten_AV!C:C),3)</f>
        <v>0</v>
      </c>
      <c r="N2983" s="328">
        <f>IF(ISBLANK(L2983),ROUND(SUMIF(Anlagenbewegungsdaten_AV!B:B,A2983,Anlagenbewegungsdaten_AV!D:D),2),ROUND(M2983*L2983%,2))</f>
        <v>0</v>
      </c>
      <c r="O2983" s="328">
        <f>ROUND(N2983-SUMIF(Anlagenbewegungsdaten_AV!B:B,A2983,Anlagenbewegungsdaten_AV!D:D),3)</f>
        <v>0</v>
      </c>
    </row>
    <row r="2984" spans="1:15" ht="15" customHeight="1" x14ac:dyDescent="0.25">
      <c r="A2984" s="261" t="s">
        <v>3077</v>
      </c>
      <c r="B2984" s="171" t="s">
        <v>2108</v>
      </c>
      <c r="C2984" s="172" t="s">
        <v>4049</v>
      </c>
      <c r="D2984" s="171" t="s">
        <v>868</v>
      </c>
      <c r="E2984" s="171" t="s">
        <v>2486</v>
      </c>
      <c r="F2984" s="287">
        <v>26.4</v>
      </c>
      <c r="G2984" s="331">
        <f>ROUND(SUMIF(Anlagenbewegungsdaten!B:B,A2984,Anlagenbewegungsdaten!C:C),3)</f>
        <v>0</v>
      </c>
      <c r="H2984" s="332">
        <f>IF(ISBLANK(F2984),ROUND(SUMIF(Anlagenbewegungsdaten!B:B,A2984,Anlagenbewegungsdaten!D:D),2),ROUND(G2984*F2984%,2))</f>
        <v>0</v>
      </c>
      <c r="I2984" s="332">
        <f>ROUND((H2984-SUMIF(Anlagenbewegungsdaten!$B:$B,A2984,Anlagenbewegungsdaten!D:D)),3)</f>
        <v>0</v>
      </c>
      <c r="J2984" s="333" t="s">
        <v>5179</v>
      </c>
      <c r="K2984" s="333" t="s">
        <v>5193</v>
      </c>
      <c r="L2984" s="510">
        <v>21.12</v>
      </c>
      <c r="M2984" s="330">
        <f>ROUND(SUMIF(Anlagenbewegungsdaten_AV!B:B,A2984,Anlagenbewegungsdaten_AV!C:C),3)</f>
        <v>0</v>
      </c>
      <c r="N2984" s="328">
        <f>IF(ISBLANK(L2984),ROUND(SUMIF(Anlagenbewegungsdaten_AV!B:B,A2984,Anlagenbewegungsdaten_AV!D:D),2),ROUND(M2984*L2984%,2))</f>
        <v>0</v>
      </c>
      <c r="O2984" s="328">
        <f>ROUND(N2984-SUMIF(Anlagenbewegungsdaten_AV!B:B,A2984,Anlagenbewegungsdaten_AV!D:D),3)</f>
        <v>0</v>
      </c>
    </row>
    <row r="2985" spans="1:15" ht="15" customHeight="1" x14ac:dyDescent="0.25">
      <c r="A2985" s="261" t="s">
        <v>3078</v>
      </c>
      <c r="B2985" s="171" t="s">
        <v>2108</v>
      </c>
      <c r="C2985" s="172" t="s">
        <v>4049</v>
      </c>
      <c r="D2985" s="171" t="s">
        <v>870</v>
      </c>
      <c r="E2985" s="171" t="s">
        <v>2483</v>
      </c>
      <c r="F2985" s="287">
        <v>24.42</v>
      </c>
      <c r="G2985" s="331">
        <f>ROUND(SUMIF(Anlagenbewegungsdaten!B:B,A2985,Anlagenbewegungsdaten!C:C),3)</f>
        <v>0</v>
      </c>
      <c r="H2985" s="332">
        <f>IF(ISBLANK(F2985),ROUND(SUMIF(Anlagenbewegungsdaten!B:B,A2985,Anlagenbewegungsdaten!D:D),2),ROUND(G2985*F2985%,2))</f>
        <v>0</v>
      </c>
      <c r="I2985" s="332">
        <f>ROUND((H2985-SUMIF(Anlagenbewegungsdaten!$B:$B,A2985,Anlagenbewegungsdaten!D:D)),3)</f>
        <v>0</v>
      </c>
      <c r="J2985" s="333" t="s">
        <v>5179</v>
      </c>
      <c r="K2985" s="333" t="s">
        <v>5193</v>
      </c>
      <c r="L2985" s="510">
        <v>19.54</v>
      </c>
      <c r="M2985" s="330">
        <f>ROUND(SUMIF(Anlagenbewegungsdaten_AV!B:B,A2985,Anlagenbewegungsdaten_AV!C:C),3)</f>
        <v>0</v>
      </c>
      <c r="N2985" s="328">
        <f>IF(ISBLANK(L2985),ROUND(SUMIF(Anlagenbewegungsdaten_AV!B:B,A2985,Anlagenbewegungsdaten_AV!D:D),2),ROUND(M2985*L2985%,2))</f>
        <v>0</v>
      </c>
      <c r="O2985" s="328">
        <f>ROUND(N2985-SUMIF(Anlagenbewegungsdaten_AV!B:B,A2985,Anlagenbewegungsdaten_AV!D:D),3)</f>
        <v>0</v>
      </c>
    </row>
    <row r="2986" spans="1:15" ht="15" customHeight="1" x14ac:dyDescent="0.25">
      <c r="A2986" s="261" t="s">
        <v>3079</v>
      </c>
      <c r="B2986" s="171" t="s">
        <v>2108</v>
      </c>
      <c r="C2986" s="172" t="s">
        <v>4049</v>
      </c>
      <c r="D2986" s="171" t="s">
        <v>872</v>
      </c>
      <c r="E2986" s="171" t="s">
        <v>2486</v>
      </c>
      <c r="F2986" s="287">
        <v>27.39</v>
      </c>
      <c r="G2986" s="331">
        <f>ROUND(SUMIF(Anlagenbewegungsdaten!B:B,A2986,Anlagenbewegungsdaten!C:C),3)</f>
        <v>0</v>
      </c>
      <c r="H2986" s="332">
        <f>IF(ISBLANK(F2986),ROUND(SUMIF(Anlagenbewegungsdaten!B:B,A2986,Anlagenbewegungsdaten!D:D),2),ROUND(G2986*F2986%,2))</f>
        <v>0</v>
      </c>
      <c r="I2986" s="332">
        <f>ROUND((H2986-SUMIF(Anlagenbewegungsdaten!$B:$B,A2986,Anlagenbewegungsdaten!D:D)),3)</f>
        <v>0</v>
      </c>
      <c r="J2986" s="333" t="s">
        <v>5179</v>
      </c>
      <c r="K2986" s="333" t="s">
        <v>5193</v>
      </c>
      <c r="L2986" s="510">
        <v>21.91</v>
      </c>
      <c r="M2986" s="330">
        <f>ROUND(SUMIF(Anlagenbewegungsdaten_AV!B:B,A2986,Anlagenbewegungsdaten_AV!C:C),3)</f>
        <v>0</v>
      </c>
      <c r="N2986" s="328">
        <f>IF(ISBLANK(L2986),ROUND(SUMIF(Anlagenbewegungsdaten_AV!B:B,A2986,Anlagenbewegungsdaten_AV!D:D),2),ROUND(M2986*L2986%,2))</f>
        <v>0</v>
      </c>
      <c r="O2986" s="328">
        <f>ROUND(N2986-SUMIF(Anlagenbewegungsdaten_AV!B:B,A2986,Anlagenbewegungsdaten_AV!D:D),3)</f>
        <v>0</v>
      </c>
    </row>
    <row r="2987" spans="1:15" ht="15" customHeight="1" x14ac:dyDescent="0.25">
      <c r="A2987" s="261" t="s">
        <v>3080</v>
      </c>
      <c r="B2987" s="171" t="s">
        <v>2108</v>
      </c>
      <c r="C2987" s="172" t="s">
        <v>4049</v>
      </c>
      <c r="D2987" s="171" t="s">
        <v>874</v>
      </c>
      <c r="E2987" s="171" t="s">
        <v>2483</v>
      </c>
      <c r="F2987" s="287">
        <v>25.41</v>
      </c>
      <c r="G2987" s="331">
        <f>ROUND(SUMIF(Anlagenbewegungsdaten!B:B,A2987,Anlagenbewegungsdaten!C:C),3)</f>
        <v>0</v>
      </c>
      <c r="H2987" s="332">
        <f>IF(ISBLANK(F2987),ROUND(SUMIF(Anlagenbewegungsdaten!B:B,A2987,Anlagenbewegungsdaten!D:D),2),ROUND(G2987*F2987%,2))</f>
        <v>0</v>
      </c>
      <c r="I2987" s="332">
        <f>ROUND((H2987-SUMIF(Anlagenbewegungsdaten!$B:$B,A2987,Anlagenbewegungsdaten!D:D)),3)</f>
        <v>0</v>
      </c>
      <c r="J2987" s="333" t="s">
        <v>5179</v>
      </c>
      <c r="K2987" s="333" t="s">
        <v>5193</v>
      </c>
      <c r="L2987" s="510">
        <v>20.329999999999998</v>
      </c>
      <c r="M2987" s="330">
        <f>ROUND(SUMIF(Anlagenbewegungsdaten_AV!B:B,A2987,Anlagenbewegungsdaten_AV!C:C),3)</f>
        <v>0</v>
      </c>
      <c r="N2987" s="328">
        <f>IF(ISBLANK(L2987),ROUND(SUMIF(Anlagenbewegungsdaten_AV!B:B,A2987,Anlagenbewegungsdaten_AV!D:D),2),ROUND(M2987*L2987%,2))</f>
        <v>0</v>
      </c>
      <c r="O2987" s="328">
        <f>ROUND(N2987-SUMIF(Anlagenbewegungsdaten_AV!B:B,A2987,Anlagenbewegungsdaten_AV!D:D),3)</f>
        <v>0</v>
      </c>
    </row>
    <row r="2988" spans="1:15" ht="15" customHeight="1" x14ac:dyDescent="0.25">
      <c r="A2988" s="261" t="s">
        <v>3081</v>
      </c>
      <c r="B2988" s="171" t="s">
        <v>2108</v>
      </c>
      <c r="C2988" s="172" t="s">
        <v>4049</v>
      </c>
      <c r="D2988" s="171" t="s">
        <v>876</v>
      </c>
      <c r="E2988" s="171" t="s">
        <v>2486</v>
      </c>
      <c r="F2988" s="287">
        <v>28.38</v>
      </c>
      <c r="G2988" s="331">
        <f>ROUND(SUMIF(Anlagenbewegungsdaten!B:B,A2988,Anlagenbewegungsdaten!C:C),3)</f>
        <v>0</v>
      </c>
      <c r="H2988" s="332">
        <f>IF(ISBLANK(F2988),ROUND(SUMIF(Anlagenbewegungsdaten!B:B,A2988,Anlagenbewegungsdaten!D:D),2),ROUND(G2988*F2988%,2))</f>
        <v>0</v>
      </c>
      <c r="I2988" s="332">
        <f>ROUND((H2988-SUMIF(Anlagenbewegungsdaten!$B:$B,A2988,Anlagenbewegungsdaten!D:D)),3)</f>
        <v>0</v>
      </c>
      <c r="J2988" s="333" t="s">
        <v>5179</v>
      </c>
      <c r="K2988" s="333" t="s">
        <v>5193</v>
      </c>
      <c r="L2988" s="510">
        <v>22.7</v>
      </c>
      <c r="M2988" s="330">
        <f>ROUND(SUMIF(Anlagenbewegungsdaten_AV!B:B,A2988,Anlagenbewegungsdaten_AV!C:C),3)</f>
        <v>0</v>
      </c>
      <c r="N2988" s="328">
        <f>IF(ISBLANK(L2988),ROUND(SUMIF(Anlagenbewegungsdaten_AV!B:B,A2988,Anlagenbewegungsdaten_AV!D:D),2),ROUND(M2988*L2988%,2))</f>
        <v>0</v>
      </c>
      <c r="O2988" s="328">
        <f>ROUND(N2988-SUMIF(Anlagenbewegungsdaten_AV!B:B,A2988,Anlagenbewegungsdaten_AV!D:D),3)</f>
        <v>0</v>
      </c>
    </row>
    <row r="2989" spans="1:15" ht="15" customHeight="1" x14ac:dyDescent="0.25">
      <c r="A2989" s="261" t="s">
        <v>3082</v>
      </c>
      <c r="B2989" s="171" t="s">
        <v>2108</v>
      </c>
      <c r="C2989" s="172" t="s">
        <v>4049</v>
      </c>
      <c r="D2989" s="171" t="s">
        <v>878</v>
      </c>
      <c r="E2989" s="171" t="s">
        <v>2483</v>
      </c>
      <c r="F2989" s="287">
        <v>26.4</v>
      </c>
      <c r="G2989" s="331">
        <f>ROUND(SUMIF(Anlagenbewegungsdaten!B:B,A2989,Anlagenbewegungsdaten!C:C),3)</f>
        <v>0</v>
      </c>
      <c r="H2989" s="332">
        <f>IF(ISBLANK(F2989),ROUND(SUMIF(Anlagenbewegungsdaten!B:B,A2989,Anlagenbewegungsdaten!D:D),2),ROUND(G2989*F2989%,2))</f>
        <v>0</v>
      </c>
      <c r="I2989" s="332">
        <f>ROUND((H2989-SUMIF(Anlagenbewegungsdaten!$B:$B,A2989,Anlagenbewegungsdaten!D:D)),3)</f>
        <v>0</v>
      </c>
      <c r="J2989" s="333" t="s">
        <v>5179</v>
      </c>
      <c r="K2989" s="333" t="s">
        <v>5193</v>
      </c>
      <c r="L2989" s="510">
        <v>21.12</v>
      </c>
      <c r="M2989" s="330">
        <f>ROUND(SUMIF(Anlagenbewegungsdaten_AV!B:B,A2989,Anlagenbewegungsdaten_AV!C:C),3)</f>
        <v>0</v>
      </c>
      <c r="N2989" s="328">
        <f>IF(ISBLANK(L2989),ROUND(SUMIF(Anlagenbewegungsdaten_AV!B:B,A2989,Anlagenbewegungsdaten_AV!D:D),2),ROUND(M2989*L2989%,2))</f>
        <v>0</v>
      </c>
      <c r="O2989" s="328">
        <f>ROUND(N2989-SUMIF(Anlagenbewegungsdaten_AV!B:B,A2989,Anlagenbewegungsdaten_AV!D:D),3)</f>
        <v>0</v>
      </c>
    </row>
    <row r="2990" spans="1:15" ht="15" customHeight="1" x14ac:dyDescent="0.25">
      <c r="A2990" s="261" t="s">
        <v>3083</v>
      </c>
      <c r="B2990" s="171" t="s">
        <v>2108</v>
      </c>
      <c r="C2990" s="172" t="s">
        <v>4049</v>
      </c>
      <c r="D2990" s="171" t="s">
        <v>880</v>
      </c>
      <c r="E2990" s="171" t="s">
        <v>2486</v>
      </c>
      <c r="F2990" s="287">
        <v>29.37</v>
      </c>
      <c r="G2990" s="331">
        <f>ROUND(SUMIF(Anlagenbewegungsdaten!B:B,A2990,Anlagenbewegungsdaten!C:C),3)</f>
        <v>0</v>
      </c>
      <c r="H2990" s="332">
        <f>IF(ISBLANK(F2990),ROUND(SUMIF(Anlagenbewegungsdaten!B:B,A2990,Anlagenbewegungsdaten!D:D),2),ROUND(G2990*F2990%,2))</f>
        <v>0</v>
      </c>
      <c r="I2990" s="332">
        <f>ROUND((H2990-SUMIF(Anlagenbewegungsdaten!$B:$B,A2990,Anlagenbewegungsdaten!D:D)),3)</f>
        <v>0</v>
      </c>
      <c r="J2990" s="333" t="s">
        <v>5179</v>
      </c>
      <c r="K2990" s="333" t="s">
        <v>5193</v>
      </c>
      <c r="L2990" s="510">
        <v>23.5</v>
      </c>
      <c r="M2990" s="330">
        <f>ROUND(SUMIF(Anlagenbewegungsdaten_AV!B:B,A2990,Anlagenbewegungsdaten_AV!C:C),3)</f>
        <v>0</v>
      </c>
      <c r="N2990" s="328">
        <f>IF(ISBLANK(L2990),ROUND(SUMIF(Anlagenbewegungsdaten_AV!B:B,A2990,Anlagenbewegungsdaten_AV!D:D),2),ROUND(M2990*L2990%,2))</f>
        <v>0</v>
      </c>
      <c r="O2990" s="328">
        <f>ROUND(N2990-SUMIF(Anlagenbewegungsdaten_AV!B:B,A2990,Anlagenbewegungsdaten_AV!D:D),3)</f>
        <v>0</v>
      </c>
    </row>
    <row r="2991" spans="1:15" ht="15" customHeight="1" x14ac:dyDescent="0.25">
      <c r="A2991" s="261" t="s">
        <v>3084</v>
      </c>
      <c r="B2991" s="171" t="s">
        <v>2108</v>
      </c>
      <c r="C2991" s="172" t="s">
        <v>4049</v>
      </c>
      <c r="D2991" s="171" t="s">
        <v>882</v>
      </c>
      <c r="E2991" s="171" t="s">
        <v>2483</v>
      </c>
      <c r="F2991" s="287">
        <v>13.53</v>
      </c>
      <c r="G2991" s="331">
        <f>ROUND(SUMIF(Anlagenbewegungsdaten!B:B,A2991,Anlagenbewegungsdaten!C:C),3)</f>
        <v>0</v>
      </c>
      <c r="H2991" s="332">
        <f>IF(ISBLANK(F2991),ROUND(SUMIF(Anlagenbewegungsdaten!B:B,A2991,Anlagenbewegungsdaten!D:D),2),ROUND(G2991*F2991%,2))</f>
        <v>0</v>
      </c>
      <c r="I2991" s="332">
        <f>ROUND((H2991-SUMIF(Anlagenbewegungsdaten!$B:$B,A2991,Anlagenbewegungsdaten!D:D)),3)</f>
        <v>0</v>
      </c>
      <c r="J2991" s="333" t="s">
        <v>5179</v>
      </c>
      <c r="K2991" s="333" t="s">
        <v>5193</v>
      </c>
      <c r="L2991" s="510">
        <v>10.82</v>
      </c>
      <c r="M2991" s="330">
        <f>ROUND(SUMIF(Anlagenbewegungsdaten_AV!B:B,A2991,Anlagenbewegungsdaten_AV!C:C),3)</f>
        <v>0</v>
      </c>
      <c r="N2991" s="328">
        <f>IF(ISBLANK(L2991),ROUND(SUMIF(Anlagenbewegungsdaten_AV!B:B,A2991,Anlagenbewegungsdaten_AV!D:D),2),ROUND(M2991*L2991%,2))</f>
        <v>0</v>
      </c>
      <c r="O2991" s="328">
        <f>ROUND(N2991-SUMIF(Anlagenbewegungsdaten_AV!B:B,A2991,Anlagenbewegungsdaten_AV!D:D),3)</f>
        <v>0</v>
      </c>
    </row>
    <row r="2992" spans="1:15" ht="15" customHeight="1" x14ac:dyDescent="0.25">
      <c r="A2992" s="261" t="s">
        <v>3085</v>
      </c>
      <c r="B2992" s="171" t="s">
        <v>2108</v>
      </c>
      <c r="C2992" s="172" t="s">
        <v>4049</v>
      </c>
      <c r="D2992" s="171" t="s">
        <v>884</v>
      </c>
      <c r="E2992" s="171" t="s">
        <v>2486</v>
      </c>
      <c r="F2992" s="287">
        <v>16.5</v>
      </c>
      <c r="G2992" s="331">
        <f>ROUND(SUMIF(Anlagenbewegungsdaten!B:B,A2992,Anlagenbewegungsdaten!C:C),3)</f>
        <v>0</v>
      </c>
      <c r="H2992" s="332">
        <f>IF(ISBLANK(F2992),ROUND(SUMIF(Anlagenbewegungsdaten!B:B,A2992,Anlagenbewegungsdaten!D:D),2),ROUND(G2992*F2992%,2))</f>
        <v>0</v>
      </c>
      <c r="I2992" s="332">
        <f>ROUND((H2992-SUMIF(Anlagenbewegungsdaten!$B:$B,A2992,Anlagenbewegungsdaten!D:D)),3)</f>
        <v>0</v>
      </c>
      <c r="J2992" s="333" t="s">
        <v>5179</v>
      </c>
      <c r="K2992" s="333" t="s">
        <v>5193</v>
      </c>
      <c r="L2992" s="510">
        <v>13.2</v>
      </c>
      <c r="M2992" s="330">
        <f>ROUND(SUMIF(Anlagenbewegungsdaten_AV!B:B,A2992,Anlagenbewegungsdaten_AV!C:C),3)</f>
        <v>0</v>
      </c>
      <c r="N2992" s="328">
        <f>IF(ISBLANK(L2992),ROUND(SUMIF(Anlagenbewegungsdaten_AV!B:B,A2992,Anlagenbewegungsdaten_AV!D:D),2),ROUND(M2992*L2992%,2))</f>
        <v>0</v>
      </c>
      <c r="O2992" s="328">
        <f>ROUND(N2992-SUMIF(Anlagenbewegungsdaten_AV!B:B,A2992,Anlagenbewegungsdaten_AV!D:D),3)</f>
        <v>0</v>
      </c>
    </row>
    <row r="2993" spans="1:15" ht="15" customHeight="1" x14ac:dyDescent="0.25">
      <c r="A2993" s="261" t="s">
        <v>3086</v>
      </c>
      <c r="B2993" s="171" t="s">
        <v>2108</v>
      </c>
      <c r="C2993" s="172" t="s">
        <v>4049</v>
      </c>
      <c r="D2993" s="172" t="s">
        <v>886</v>
      </c>
      <c r="E2993" s="171" t="s">
        <v>2483</v>
      </c>
      <c r="F2993" s="287">
        <v>14.52</v>
      </c>
      <c r="G2993" s="331">
        <f>ROUND(SUMIF(Anlagenbewegungsdaten!B:B,A2993,Anlagenbewegungsdaten!C:C),3)</f>
        <v>0</v>
      </c>
      <c r="H2993" s="332">
        <f>IF(ISBLANK(F2993),ROUND(SUMIF(Anlagenbewegungsdaten!B:B,A2993,Anlagenbewegungsdaten!D:D),2),ROUND(G2993*F2993%,2))</f>
        <v>0</v>
      </c>
      <c r="I2993" s="332">
        <f>ROUND((H2993-SUMIF(Anlagenbewegungsdaten!$B:$B,A2993,Anlagenbewegungsdaten!D:D)),3)</f>
        <v>0</v>
      </c>
      <c r="J2993" s="333" t="s">
        <v>5179</v>
      </c>
      <c r="K2993" s="333" t="s">
        <v>5193</v>
      </c>
      <c r="L2993" s="510">
        <v>11.62</v>
      </c>
      <c r="M2993" s="330">
        <f>ROUND(SUMIF(Anlagenbewegungsdaten_AV!B:B,A2993,Anlagenbewegungsdaten_AV!C:C),3)</f>
        <v>0</v>
      </c>
      <c r="N2993" s="328">
        <f>IF(ISBLANK(L2993),ROUND(SUMIF(Anlagenbewegungsdaten_AV!B:B,A2993,Anlagenbewegungsdaten_AV!D:D),2),ROUND(M2993*L2993%,2))</f>
        <v>0</v>
      </c>
      <c r="O2993" s="328">
        <f>ROUND(N2993-SUMIF(Anlagenbewegungsdaten_AV!B:B,A2993,Anlagenbewegungsdaten_AV!D:D),3)</f>
        <v>0</v>
      </c>
    </row>
    <row r="2994" spans="1:15" ht="15" customHeight="1" x14ac:dyDescent="0.25">
      <c r="A2994" s="261" t="s">
        <v>3087</v>
      </c>
      <c r="B2994" s="171" t="s">
        <v>2108</v>
      </c>
      <c r="C2994" s="172" t="s">
        <v>4049</v>
      </c>
      <c r="D2994" s="172" t="s">
        <v>888</v>
      </c>
      <c r="E2994" s="171" t="s">
        <v>2486</v>
      </c>
      <c r="F2994" s="287">
        <v>17.489999999999998</v>
      </c>
      <c r="G2994" s="331">
        <f>ROUND(SUMIF(Anlagenbewegungsdaten!B:B,A2994,Anlagenbewegungsdaten!C:C),3)</f>
        <v>0</v>
      </c>
      <c r="H2994" s="332">
        <f>IF(ISBLANK(F2994),ROUND(SUMIF(Anlagenbewegungsdaten!B:B,A2994,Anlagenbewegungsdaten!D:D),2),ROUND(G2994*F2994%,2))</f>
        <v>0</v>
      </c>
      <c r="I2994" s="332">
        <f>ROUND((H2994-SUMIF(Anlagenbewegungsdaten!$B:$B,A2994,Anlagenbewegungsdaten!D:D)),3)</f>
        <v>0</v>
      </c>
      <c r="J2994" s="333" t="s">
        <v>5179</v>
      </c>
      <c r="K2994" s="333" t="s">
        <v>5193</v>
      </c>
      <c r="L2994" s="510">
        <v>13.99</v>
      </c>
      <c r="M2994" s="330">
        <f>ROUND(SUMIF(Anlagenbewegungsdaten_AV!B:B,A2994,Anlagenbewegungsdaten_AV!C:C),3)</f>
        <v>0</v>
      </c>
      <c r="N2994" s="328">
        <f>IF(ISBLANK(L2994),ROUND(SUMIF(Anlagenbewegungsdaten_AV!B:B,A2994,Anlagenbewegungsdaten_AV!D:D),2),ROUND(M2994*L2994%,2))</f>
        <v>0</v>
      </c>
      <c r="O2994" s="328">
        <f>ROUND(N2994-SUMIF(Anlagenbewegungsdaten_AV!B:B,A2994,Anlagenbewegungsdaten_AV!D:D),3)</f>
        <v>0</v>
      </c>
    </row>
    <row r="2995" spans="1:15" ht="15" customHeight="1" x14ac:dyDescent="0.25">
      <c r="A2995" s="261" t="s">
        <v>3088</v>
      </c>
      <c r="B2995" s="171" t="s">
        <v>2108</v>
      </c>
      <c r="C2995" s="172" t="s">
        <v>4049</v>
      </c>
      <c r="D2995" s="171" t="s">
        <v>890</v>
      </c>
      <c r="E2995" s="171" t="s">
        <v>2483</v>
      </c>
      <c r="F2995" s="287">
        <v>19.47</v>
      </c>
      <c r="G2995" s="331">
        <f>ROUND(SUMIF(Anlagenbewegungsdaten!B:B,A2995,Anlagenbewegungsdaten!C:C),3)</f>
        <v>0</v>
      </c>
      <c r="H2995" s="332">
        <f>IF(ISBLANK(F2995),ROUND(SUMIF(Anlagenbewegungsdaten!B:B,A2995,Anlagenbewegungsdaten!D:D),2),ROUND(G2995*F2995%,2))</f>
        <v>0</v>
      </c>
      <c r="I2995" s="332">
        <f>ROUND((H2995-SUMIF(Anlagenbewegungsdaten!$B:$B,A2995,Anlagenbewegungsdaten!D:D)),3)</f>
        <v>0</v>
      </c>
      <c r="J2995" s="333" t="s">
        <v>5179</v>
      </c>
      <c r="K2995" s="333" t="s">
        <v>5193</v>
      </c>
      <c r="L2995" s="510">
        <v>15.58</v>
      </c>
      <c r="M2995" s="330">
        <f>ROUND(SUMIF(Anlagenbewegungsdaten_AV!B:B,A2995,Anlagenbewegungsdaten_AV!C:C),3)</f>
        <v>0</v>
      </c>
      <c r="N2995" s="328">
        <f>IF(ISBLANK(L2995),ROUND(SUMIF(Anlagenbewegungsdaten_AV!B:B,A2995,Anlagenbewegungsdaten_AV!D:D),2),ROUND(M2995*L2995%,2))</f>
        <v>0</v>
      </c>
      <c r="O2995" s="328">
        <f>ROUND(N2995-SUMIF(Anlagenbewegungsdaten_AV!B:B,A2995,Anlagenbewegungsdaten_AV!D:D),3)</f>
        <v>0</v>
      </c>
    </row>
    <row r="2996" spans="1:15" ht="15" customHeight="1" x14ac:dyDescent="0.25">
      <c r="A2996" s="261" t="s">
        <v>3089</v>
      </c>
      <c r="B2996" s="171" t="s">
        <v>2108</v>
      </c>
      <c r="C2996" s="172" t="s">
        <v>4049</v>
      </c>
      <c r="D2996" s="171" t="s">
        <v>892</v>
      </c>
      <c r="E2996" s="171" t="s">
        <v>2486</v>
      </c>
      <c r="F2996" s="287">
        <v>22.44</v>
      </c>
      <c r="G2996" s="331">
        <f>ROUND(SUMIF(Anlagenbewegungsdaten!B:B,A2996,Anlagenbewegungsdaten!C:C),3)</f>
        <v>0</v>
      </c>
      <c r="H2996" s="332">
        <f>IF(ISBLANK(F2996),ROUND(SUMIF(Anlagenbewegungsdaten!B:B,A2996,Anlagenbewegungsdaten!D:D),2),ROUND(G2996*F2996%,2))</f>
        <v>0</v>
      </c>
      <c r="I2996" s="332">
        <f>ROUND((H2996-SUMIF(Anlagenbewegungsdaten!$B:$B,A2996,Anlagenbewegungsdaten!D:D)),3)</f>
        <v>0</v>
      </c>
      <c r="J2996" s="333" t="s">
        <v>5179</v>
      </c>
      <c r="K2996" s="333" t="s">
        <v>5193</v>
      </c>
      <c r="L2996" s="510">
        <v>17.95</v>
      </c>
      <c r="M2996" s="330">
        <f>ROUND(SUMIF(Anlagenbewegungsdaten_AV!B:B,A2996,Anlagenbewegungsdaten_AV!C:C),3)</f>
        <v>0</v>
      </c>
      <c r="N2996" s="328">
        <f>IF(ISBLANK(L2996),ROUND(SUMIF(Anlagenbewegungsdaten_AV!B:B,A2996,Anlagenbewegungsdaten_AV!D:D),2),ROUND(M2996*L2996%,2))</f>
        <v>0</v>
      </c>
      <c r="O2996" s="328">
        <f>ROUND(N2996-SUMIF(Anlagenbewegungsdaten_AV!B:B,A2996,Anlagenbewegungsdaten_AV!D:D),3)</f>
        <v>0</v>
      </c>
    </row>
    <row r="2997" spans="1:15" ht="15" customHeight="1" x14ac:dyDescent="0.25">
      <c r="A2997" s="261" t="s">
        <v>3090</v>
      </c>
      <c r="B2997" s="171" t="s">
        <v>2108</v>
      </c>
      <c r="C2997" s="172" t="s">
        <v>4049</v>
      </c>
      <c r="D2997" s="172" t="s">
        <v>894</v>
      </c>
      <c r="E2997" s="171" t="s">
        <v>2483</v>
      </c>
      <c r="F2997" s="287">
        <v>20.46</v>
      </c>
      <c r="G2997" s="331">
        <f>ROUND(SUMIF(Anlagenbewegungsdaten!B:B,A2997,Anlagenbewegungsdaten!C:C),3)</f>
        <v>0</v>
      </c>
      <c r="H2997" s="332">
        <f>IF(ISBLANK(F2997),ROUND(SUMIF(Anlagenbewegungsdaten!B:B,A2997,Anlagenbewegungsdaten!D:D),2),ROUND(G2997*F2997%,2))</f>
        <v>0</v>
      </c>
      <c r="I2997" s="332">
        <f>ROUND((H2997-SUMIF(Anlagenbewegungsdaten!$B:$B,A2997,Anlagenbewegungsdaten!D:D)),3)</f>
        <v>0</v>
      </c>
      <c r="J2997" s="333" t="s">
        <v>5179</v>
      </c>
      <c r="K2997" s="333" t="s">
        <v>5193</v>
      </c>
      <c r="L2997" s="510">
        <v>16.37</v>
      </c>
      <c r="M2997" s="330">
        <f>ROUND(SUMIF(Anlagenbewegungsdaten_AV!B:B,A2997,Anlagenbewegungsdaten_AV!C:C),3)</f>
        <v>0</v>
      </c>
      <c r="N2997" s="328">
        <f>IF(ISBLANK(L2997),ROUND(SUMIF(Anlagenbewegungsdaten_AV!B:B,A2997,Anlagenbewegungsdaten_AV!D:D),2),ROUND(M2997*L2997%,2))</f>
        <v>0</v>
      </c>
      <c r="O2997" s="328">
        <f>ROUND(N2997-SUMIF(Anlagenbewegungsdaten_AV!B:B,A2997,Anlagenbewegungsdaten_AV!D:D),3)</f>
        <v>0</v>
      </c>
    </row>
    <row r="2998" spans="1:15" ht="15" customHeight="1" x14ac:dyDescent="0.25">
      <c r="A2998" s="261" t="s">
        <v>3091</v>
      </c>
      <c r="B2998" s="171" t="s">
        <v>2108</v>
      </c>
      <c r="C2998" s="172" t="s">
        <v>4049</v>
      </c>
      <c r="D2998" s="172" t="s">
        <v>896</v>
      </c>
      <c r="E2998" s="171" t="s">
        <v>2486</v>
      </c>
      <c r="F2998" s="287">
        <v>23.43</v>
      </c>
      <c r="G2998" s="331">
        <f>ROUND(SUMIF(Anlagenbewegungsdaten!B:B,A2998,Anlagenbewegungsdaten!C:C),3)</f>
        <v>0</v>
      </c>
      <c r="H2998" s="332">
        <f>IF(ISBLANK(F2998),ROUND(SUMIF(Anlagenbewegungsdaten!B:B,A2998,Anlagenbewegungsdaten!D:D),2),ROUND(G2998*F2998%,2))</f>
        <v>0</v>
      </c>
      <c r="I2998" s="332">
        <f>ROUND((H2998-SUMIF(Anlagenbewegungsdaten!$B:$B,A2998,Anlagenbewegungsdaten!D:D)),3)</f>
        <v>0</v>
      </c>
      <c r="J2998" s="333" t="s">
        <v>5179</v>
      </c>
      <c r="K2998" s="333" t="s">
        <v>5193</v>
      </c>
      <c r="L2998" s="510">
        <v>18.739999999999998</v>
      </c>
      <c r="M2998" s="330">
        <f>ROUND(SUMIF(Anlagenbewegungsdaten_AV!B:B,A2998,Anlagenbewegungsdaten_AV!C:C),3)</f>
        <v>0</v>
      </c>
      <c r="N2998" s="328">
        <f>IF(ISBLANK(L2998),ROUND(SUMIF(Anlagenbewegungsdaten_AV!B:B,A2998,Anlagenbewegungsdaten_AV!D:D),2),ROUND(M2998*L2998%,2))</f>
        <v>0</v>
      </c>
      <c r="O2998" s="328">
        <f>ROUND(N2998-SUMIF(Anlagenbewegungsdaten_AV!B:B,A2998,Anlagenbewegungsdaten_AV!D:D),3)</f>
        <v>0</v>
      </c>
    </row>
    <row r="2999" spans="1:15" ht="15" customHeight="1" x14ac:dyDescent="0.25">
      <c r="A2999" s="261" t="s">
        <v>3092</v>
      </c>
      <c r="B2999" s="171" t="s">
        <v>2108</v>
      </c>
      <c r="C2999" s="172" t="s">
        <v>4049</v>
      </c>
      <c r="D2999" s="171" t="s">
        <v>898</v>
      </c>
      <c r="E2999" s="171" t="s">
        <v>2483</v>
      </c>
      <c r="F2999" s="287">
        <v>20.46</v>
      </c>
      <c r="G2999" s="331">
        <f>ROUND(SUMIF(Anlagenbewegungsdaten!B:B,A2999,Anlagenbewegungsdaten!C:C),3)</f>
        <v>0</v>
      </c>
      <c r="H2999" s="332">
        <f>IF(ISBLANK(F2999),ROUND(SUMIF(Anlagenbewegungsdaten!B:B,A2999,Anlagenbewegungsdaten!D:D),2),ROUND(G2999*F2999%,2))</f>
        <v>0</v>
      </c>
      <c r="I2999" s="332">
        <f>ROUND((H2999-SUMIF(Anlagenbewegungsdaten!$B:$B,A2999,Anlagenbewegungsdaten!D:D)),3)</f>
        <v>0</v>
      </c>
      <c r="J2999" s="333" t="s">
        <v>5179</v>
      </c>
      <c r="K2999" s="333" t="s">
        <v>5193</v>
      </c>
      <c r="L2999" s="510">
        <v>16.37</v>
      </c>
      <c r="M2999" s="330">
        <f>ROUND(SUMIF(Anlagenbewegungsdaten_AV!B:B,A2999,Anlagenbewegungsdaten_AV!C:C),3)</f>
        <v>0</v>
      </c>
      <c r="N2999" s="328">
        <f>IF(ISBLANK(L2999),ROUND(SUMIF(Anlagenbewegungsdaten_AV!B:B,A2999,Anlagenbewegungsdaten_AV!D:D),2),ROUND(M2999*L2999%,2))</f>
        <v>0</v>
      </c>
      <c r="O2999" s="328">
        <f>ROUND(N2999-SUMIF(Anlagenbewegungsdaten_AV!B:B,A2999,Anlagenbewegungsdaten_AV!D:D),3)</f>
        <v>0</v>
      </c>
    </row>
    <row r="3000" spans="1:15" ht="15" customHeight="1" x14ac:dyDescent="0.25">
      <c r="A3000" s="261" t="s">
        <v>3093</v>
      </c>
      <c r="B3000" s="171" t="s">
        <v>2108</v>
      </c>
      <c r="C3000" s="172" t="s">
        <v>4049</v>
      </c>
      <c r="D3000" s="171" t="s">
        <v>900</v>
      </c>
      <c r="E3000" s="171" t="s">
        <v>2486</v>
      </c>
      <c r="F3000" s="287">
        <v>23.43</v>
      </c>
      <c r="G3000" s="331">
        <f>ROUND(SUMIF(Anlagenbewegungsdaten!B:B,A3000,Anlagenbewegungsdaten!C:C),3)</f>
        <v>0</v>
      </c>
      <c r="H3000" s="332">
        <f>IF(ISBLANK(F3000),ROUND(SUMIF(Anlagenbewegungsdaten!B:B,A3000,Anlagenbewegungsdaten!D:D),2),ROUND(G3000*F3000%,2))</f>
        <v>0</v>
      </c>
      <c r="I3000" s="332">
        <f>ROUND((H3000-SUMIF(Anlagenbewegungsdaten!$B:$B,A3000,Anlagenbewegungsdaten!D:D)),3)</f>
        <v>0</v>
      </c>
      <c r="J3000" s="333" t="s">
        <v>5179</v>
      </c>
      <c r="K3000" s="333" t="s">
        <v>5193</v>
      </c>
      <c r="L3000" s="510">
        <v>18.739999999999998</v>
      </c>
      <c r="M3000" s="330">
        <f>ROUND(SUMIF(Anlagenbewegungsdaten_AV!B:B,A3000,Anlagenbewegungsdaten_AV!C:C),3)</f>
        <v>0</v>
      </c>
      <c r="N3000" s="328">
        <f>IF(ISBLANK(L3000),ROUND(SUMIF(Anlagenbewegungsdaten_AV!B:B,A3000,Anlagenbewegungsdaten_AV!D:D),2),ROUND(M3000*L3000%,2))</f>
        <v>0</v>
      </c>
      <c r="O3000" s="328">
        <f>ROUND(N3000-SUMIF(Anlagenbewegungsdaten_AV!B:B,A3000,Anlagenbewegungsdaten_AV!D:D),3)</f>
        <v>0</v>
      </c>
    </row>
    <row r="3001" spans="1:15" ht="15" customHeight="1" x14ac:dyDescent="0.25">
      <c r="A3001" s="261" t="s">
        <v>3094</v>
      </c>
      <c r="B3001" s="171" t="s">
        <v>2108</v>
      </c>
      <c r="C3001" s="172" t="s">
        <v>4049</v>
      </c>
      <c r="D3001" s="171" t="s">
        <v>902</v>
      </c>
      <c r="E3001" s="171" t="s">
        <v>2483</v>
      </c>
      <c r="F3001" s="287">
        <v>21.45</v>
      </c>
      <c r="G3001" s="331">
        <f>ROUND(SUMIF(Anlagenbewegungsdaten!B:B,A3001,Anlagenbewegungsdaten!C:C),3)</f>
        <v>0</v>
      </c>
      <c r="H3001" s="332">
        <f>IF(ISBLANK(F3001),ROUND(SUMIF(Anlagenbewegungsdaten!B:B,A3001,Anlagenbewegungsdaten!D:D),2),ROUND(G3001*F3001%,2))</f>
        <v>0</v>
      </c>
      <c r="I3001" s="332">
        <f>ROUND((H3001-SUMIF(Anlagenbewegungsdaten!$B:$B,A3001,Anlagenbewegungsdaten!D:D)),3)</f>
        <v>0</v>
      </c>
      <c r="J3001" s="333" t="s">
        <v>5179</v>
      </c>
      <c r="K3001" s="333" t="s">
        <v>5193</v>
      </c>
      <c r="L3001" s="510">
        <v>17.16</v>
      </c>
      <c r="M3001" s="330">
        <f>ROUND(SUMIF(Anlagenbewegungsdaten_AV!B:B,A3001,Anlagenbewegungsdaten_AV!C:C),3)</f>
        <v>0</v>
      </c>
      <c r="N3001" s="328">
        <f>IF(ISBLANK(L3001),ROUND(SUMIF(Anlagenbewegungsdaten_AV!B:B,A3001,Anlagenbewegungsdaten_AV!D:D),2),ROUND(M3001*L3001%,2))</f>
        <v>0</v>
      </c>
      <c r="O3001" s="328">
        <f>ROUND(N3001-SUMIF(Anlagenbewegungsdaten_AV!B:B,A3001,Anlagenbewegungsdaten_AV!D:D),3)</f>
        <v>0</v>
      </c>
    </row>
    <row r="3002" spans="1:15" ht="15" customHeight="1" x14ac:dyDescent="0.25">
      <c r="A3002" s="261" t="s">
        <v>3095</v>
      </c>
      <c r="B3002" s="171" t="s">
        <v>2108</v>
      </c>
      <c r="C3002" s="172" t="s">
        <v>4049</v>
      </c>
      <c r="D3002" s="171" t="s">
        <v>904</v>
      </c>
      <c r="E3002" s="171" t="s">
        <v>2486</v>
      </c>
      <c r="F3002" s="287">
        <v>24.42</v>
      </c>
      <c r="G3002" s="331">
        <f>ROUND(SUMIF(Anlagenbewegungsdaten!B:B,A3002,Anlagenbewegungsdaten!C:C),3)</f>
        <v>0</v>
      </c>
      <c r="H3002" s="332">
        <f>IF(ISBLANK(F3002),ROUND(SUMIF(Anlagenbewegungsdaten!B:B,A3002,Anlagenbewegungsdaten!D:D),2),ROUND(G3002*F3002%,2))</f>
        <v>0</v>
      </c>
      <c r="I3002" s="332">
        <f>ROUND((H3002-SUMIF(Anlagenbewegungsdaten!$B:$B,A3002,Anlagenbewegungsdaten!D:D)),3)</f>
        <v>0</v>
      </c>
      <c r="J3002" s="333" t="s">
        <v>5179</v>
      </c>
      <c r="K3002" s="333" t="s">
        <v>5193</v>
      </c>
      <c r="L3002" s="510">
        <v>19.54</v>
      </c>
      <c r="M3002" s="330">
        <f>ROUND(SUMIF(Anlagenbewegungsdaten_AV!B:B,A3002,Anlagenbewegungsdaten_AV!C:C),3)</f>
        <v>0</v>
      </c>
      <c r="N3002" s="328">
        <f>IF(ISBLANK(L3002),ROUND(SUMIF(Anlagenbewegungsdaten_AV!B:B,A3002,Anlagenbewegungsdaten_AV!D:D),2),ROUND(M3002*L3002%,2))</f>
        <v>0</v>
      </c>
      <c r="O3002" s="328">
        <f>ROUND(N3002-SUMIF(Anlagenbewegungsdaten_AV!B:B,A3002,Anlagenbewegungsdaten_AV!D:D),3)</f>
        <v>0</v>
      </c>
    </row>
    <row r="3003" spans="1:15" ht="15" customHeight="1" x14ac:dyDescent="0.25">
      <c r="A3003" s="261" t="s">
        <v>3096</v>
      </c>
      <c r="B3003" s="171" t="s">
        <v>2108</v>
      </c>
      <c r="C3003" s="172" t="s">
        <v>4049</v>
      </c>
      <c r="D3003" s="171" t="s">
        <v>906</v>
      </c>
      <c r="E3003" s="171" t="s">
        <v>2483</v>
      </c>
      <c r="F3003" s="287">
        <v>22.44</v>
      </c>
      <c r="G3003" s="331">
        <f>ROUND(SUMIF(Anlagenbewegungsdaten!B:B,A3003,Anlagenbewegungsdaten!C:C),3)</f>
        <v>0</v>
      </c>
      <c r="H3003" s="332">
        <f>IF(ISBLANK(F3003),ROUND(SUMIF(Anlagenbewegungsdaten!B:B,A3003,Anlagenbewegungsdaten!D:D),2),ROUND(G3003*F3003%,2))</f>
        <v>0</v>
      </c>
      <c r="I3003" s="332">
        <f>ROUND((H3003-SUMIF(Anlagenbewegungsdaten!$B:$B,A3003,Anlagenbewegungsdaten!D:D)),3)</f>
        <v>0</v>
      </c>
      <c r="J3003" s="333" t="s">
        <v>5179</v>
      </c>
      <c r="K3003" s="333" t="s">
        <v>5193</v>
      </c>
      <c r="L3003" s="510">
        <v>17.95</v>
      </c>
      <c r="M3003" s="330">
        <f>ROUND(SUMIF(Anlagenbewegungsdaten_AV!B:B,A3003,Anlagenbewegungsdaten_AV!C:C),3)</f>
        <v>0</v>
      </c>
      <c r="N3003" s="328">
        <f>IF(ISBLANK(L3003),ROUND(SUMIF(Anlagenbewegungsdaten_AV!B:B,A3003,Anlagenbewegungsdaten_AV!D:D),2),ROUND(M3003*L3003%,2))</f>
        <v>0</v>
      </c>
      <c r="O3003" s="328">
        <f>ROUND(N3003-SUMIF(Anlagenbewegungsdaten_AV!B:B,A3003,Anlagenbewegungsdaten_AV!D:D),3)</f>
        <v>0</v>
      </c>
    </row>
    <row r="3004" spans="1:15" ht="15" customHeight="1" x14ac:dyDescent="0.25">
      <c r="A3004" s="261" t="s">
        <v>3097</v>
      </c>
      <c r="B3004" s="171" t="s">
        <v>2108</v>
      </c>
      <c r="C3004" s="172" t="s">
        <v>4049</v>
      </c>
      <c r="D3004" s="171" t="s">
        <v>908</v>
      </c>
      <c r="E3004" s="171" t="s">
        <v>2486</v>
      </c>
      <c r="F3004" s="287">
        <v>25.41</v>
      </c>
      <c r="G3004" s="331">
        <f>ROUND(SUMIF(Anlagenbewegungsdaten!B:B,A3004,Anlagenbewegungsdaten!C:C),3)</f>
        <v>0</v>
      </c>
      <c r="H3004" s="332">
        <f>IF(ISBLANK(F3004),ROUND(SUMIF(Anlagenbewegungsdaten!B:B,A3004,Anlagenbewegungsdaten!D:D),2),ROUND(G3004*F3004%,2))</f>
        <v>0</v>
      </c>
      <c r="I3004" s="332">
        <f>ROUND((H3004-SUMIF(Anlagenbewegungsdaten!$B:$B,A3004,Anlagenbewegungsdaten!D:D)),3)</f>
        <v>0</v>
      </c>
      <c r="J3004" s="333" t="s">
        <v>5179</v>
      </c>
      <c r="K3004" s="333" t="s">
        <v>5193</v>
      </c>
      <c r="L3004" s="510">
        <v>20.329999999999998</v>
      </c>
      <c r="M3004" s="330">
        <f>ROUND(SUMIF(Anlagenbewegungsdaten_AV!B:B,A3004,Anlagenbewegungsdaten_AV!C:C),3)</f>
        <v>0</v>
      </c>
      <c r="N3004" s="328">
        <f>IF(ISBLANK(L3004),ROUND(SUMIF(Anlagenbewegungsdaten_AV!B:B,A3004,Anlagenbewegungsdaten_AV!D:D),2),ROUND(M3004*L3004%,2))</f>
        <v>0</v>
      </c>
      <c r="O3004" s="328">
        <f>ROUND(N3004-SUMIF(Anlagenbewegungsdaten_AV!B:B,A3004,Anlagenbewegungsdaten_AV!D:D),3)</f>
        <v>0</v>
      </c>
    </row>
    <row r="3005" spans="1:15" ht="15" customHeight="1" x14ac:dyDescent="0.25">
      <c r="A3005" s="261" t="s">
        <v>3098</v>
      </c>
      <c r="B3005" s="171" t="s">
        <v>2108</v>
      </c>
      <c r="C3005" s="172" t="s">
        <v>4049</v>
      </c>
      <c r="D3005" s="171" t="s">
        <v>910</v>
      </c>
      <c r="E3005" s="171" t="s">
        <v>2483</v>
      </c>
      <c r="F3005" s="287">
        <v>23.43</v>
      </c>
      <c r="G3005" s="331">
        <f>ROUND(SUMIF(Anlagenbewegungsdaten!B:B,A3005,Anlagenbewegungsdaten!C:C),3)</f>
        <v>0</v>
      </c>
      <c r="H3005" s="332">
        <f>IF(ISBLANK(F3005),ROUND(SUMIF(Anlagenbewegungsdaten!B:B,A3005,Anlagenbewegungsdaten!D:D),2),ROUND(G3005*F3005%,2))</f>
        <v>0</v>
      </c>
      <c r="I3005" s="332">
        <f>ROUND((H3005-SUMIF(Anlagenbewegungsdaten!$B:$B,A3005,Anlagenbewegungsdaten!D:D)),3)</f>
        <v>0</v>
      </c>
      <c r="J3005" s="333" t="s">
        <v>5179</v>
      </c>
      <c r="K3005" s="333" t="s">
        <v>5193</v>
      </c>
      <c r="L3005" s="510">
        <v>18.739999999999998</v>
      </c>
      <c r="M3005" s="330">
        <f>ROUND(SUMIF(Anlagenbewegungsdaten_AV!B:B,A3005,Anlagenbewegungsdaten_AV!C:C),3)</f>
        <v>0</v>
      </c>
      <c r="N3005" s="328">
        <f>IF(ISBLANK(L3005),ROUND(SUMIF(Anlagenbewegungsdaten_AV!B:B,A3005,Anlagenbewegungsdaten_AV!D:D),2),ROUND(M3005*L3005%,2))</f>
        <v>0</v>
      </c>
      <c r="O3005" s="328">
        <f>ROUND(N3005-SUMIF(Anlagenbewegungsdaten_AV!B:B,A3005,Anlagenbewegungsdaten_AV!D:D),3)</f>
        <v>0</v>
      </c>
    </row>
    <row r="3006" spans="1:15" ht="15" customHeight="1" x14ac:dyDescent="0.25">
      <c r="A3006" s="261" t="s">
        <v>3099</v>
      </c>
      <c r="B3006" s="171" t="s">
        <v>2108</v>
      </c>
      <c r="C3006" s="172" t="s">
        <v>4049</v>
      </c>
      <c r="D3006" s="171" t="s">
        <v>912</v>
      </c>
      <c r="E3006" s="171" t="s">
        <v>2486</v>
      </c>
      <c r="F3006" s="287">
        <v>26.4</v>
      </c>
      <c r="G3006" s="331">
        <f>ROUND(SUMIF(Anlagenbewegungsdaten!B:B,A3006,Anlagenbewegungsdaten!C:C),3)</f>
        <v>0</v>
      </c>
      <c r="H3006" s="332">
        <f>IF(ISBLANK(F3006),ROUND(SUMIF(Anlagenbewegungsdaten!B:B,A3006,Anlagenbewegungsdaten!D:D),2),ROUND(G3006*F3006%,2))</f>
        <v>0</v>
      </c>
      <c r="I3006" s="332">
        <f>ROUND((H3006-SUMIF(Anlagenbewegungsdaten!$B:$B,A3006,Anlagenbewegungsdaten!D:D)),3)</f>
        <v>0</v>
      </c>
      <c r="J3006" s="333" t="s">
        <v>5179</v>
      </c>
      <c r="K3006" s="333" t="s">
        <v>5193</v>
      </c>
      <c r="L3006" s="510">
        <v>21.12</v>
      </c>
      <c r="M3006" s="330">
        <f>ROUND(SUMIF(Anlagenbewegungsdaten_AV!B:B,A3006,Anlagenbewegungsdaten_AV!C:C),3)</f>
        <v>0</v>
      </c>
      <c r="N3006" s="328">
        <f>IF(ISBLANK(L3006),ROUND(SUMIF(Anlagenbewegungsdaten_AV!B:B,A3006,Anlagenbewegungsdaten_AV!D:D),2),ROUND(M3006*L3006%,2))</f>
        <v>0</v>
      </c>
      <c r="O3006" s="328">
        <f>ROUND(N3006-SUMIF(Anlagenbewegungsdaten_AV!B:B,A3006,Anlagenbewegungsdaten_AV!D:D),3)</f>
        <v>0</v>
      </c>
    </row>
    <row r="3007" spans="1:15" ht="15" customHeight="1" x14ac:dyDescent="0.25">
      <c r="A3007" s="261" t="s">
        <v>3100</v>
      </c>
      <c r="B3007" s="171" t="s">
        <v>2108</v>
      </c>
      <c r="C3007" s="172" t="s">
        <v>4049</v>
      </c>
      <c r="D3007" s="171" t="s">
        <v>914</v>
      </c>
      <c r="E3007" s="171" t="s">
        <v>2483</v>
      </c>
      <c r="F3007" s="287">
        <v>24.42</v>
      </c>
      <c r="G3007" s="331">
        <f>ROUND(SUMIF(Anlagenbewegungsdaten!B:B,A3007,Anlagenbewegungsdaten!C:C),3)</f>
        <v>0</v>
      </c>
      <c r="H3007" s="332">
        <f>IF(ISBLANK(F3007),ROUND(SUMIF(Anlagenbewegungsdaten!B:B,A3007,Anlagenbewegungsdaten!D:D),2),ROUND(G3007*F3007%,2))</f>
        <v>0</v>
      </c>
      <c r="I3007" s="332">
        <f>ROUND((H3007-SUMIF(Anlagenbewegungsdaten!$B:$B,A3007,Anlagenbewegungsdaten!D:D)),3)</f>
        <v>0</v>
      </c>
      <c r="J3007" s="333" t="s">
        <v>5179</v>
      </c>
      <c r="K3007" s="333" t="s">
        <v>5193</v>
      </c>
      <c r="L3007" s="510">
        <v>19.54</v>
      </c>
      <c r="M3007" s="330">
        <f>ROUND(SUMIF(Anlagenbewegungsdaten_AV!B:B,A3007,Anlagenbewegungsdaten_AV!C:C),3)</f>
        <v>0</v>
      </c>
      <c r="N3007" s="328">
        <f>IF(ISBLANK(L3007),ROUND(SUMIF(Anlagenbewegungsdaten_AV!B:B,A3007,Anlagenbewegungsdaten_AV!D:D),2),ROUND(M3007*L3007%,2))</f>
        <v>0</v>
      </c>
      <c r="O3007" s="328">
        <f>ROUND(N3007-SUMIF(Anlagenbewegungsdaten_AV!B:B,A3007,Anlagenbewegungsdaten_AV!D:D),3)</f>
        <v>0</v>
      </c>
    </row>
    <row r="3008" spans="1:15" ht="15" customHeight="1" x14ac:dyDescent="0.25">
      <c r="A3008" s="261" t="s">
        <v>3101</v>
      </c>
      <c r="B3008" s="171" t="s">
        <v>2108</v>
      </c>
      <c r="C3008" s="172" t="s">
        <v>4049</v>
      </c>
      <c r="D3008" s="171" t="s">
        <v>916</v>
      </c>
      <c r="E3008" s="171" t="s">
        <v>2486</v>
      </c>
      <c r="F3008" s="287">
        <v>27.39</v>
      </c>
      <c r="G3008" s="331">
        <f>ROUND(SUMIF(Anlagenbewegungsdaten!B:B,A3008,Anlagenbewegungsdaten!C:C),3)</f>
        <v>0</v>
      </c>
      <c r="H3008" s="332">
        <f>IF(ISBLANK(F3008),ROUND(SUMIF(Anlagenbewegungsdaten!B:B,A3008,Anlagenbewegungsdaten!D:D),2),ROUND(G3008*F3008%,2))</f>
        <v>0</v>
      </c>
      <c r="I3008" s="332">
        <f>ROUND((H3008-SUMIF(Anlagenbewegungsdaten!$B:$B,A3008,Anlagenbewegungsdaten!D:D)),3)</f>
        <v>0</v>
      </c>
      <c r="J3008" s="333" t="s">
        <v>5179</v>
      </c>
      <c r="K3008" s="333" t="s">
        <v>5193</v>
      </c>
      <c r="L3008" s="510">
        <v>21.91</v>
      </c>
      <c r="M3008" s="330">
        <f>ROUND(SUMIF(Anlagenbewegungsdaten_AV!B:B,A3008,Anlagenbewegungsdaten_AV!C:C),3)</f>
        <v>0</v>
      </c>
      <c r="N3008" s="328">
        <f>IF(ISBLANK(L3008),ROUND(SUMIF(Anlagenbewegungsdaten_AV!B:B,A3008,Anlagenbewegungsdaten_AV!D:D),2),ROUND(M3008*L3008%,2))</f>
        <v>0</v>
      </c>
      <c r="O3008" s="328">
        <f>ROUND(N3008-SUMIF(Anlagenbewegungsdaten_AV!B:B,A3008,Anlagenbewegungsdaten_AV!D:D),3)</f>
        <v>0</v>
      </c>
    </row>
    <row r="3009" spans="1:15" ht="15" customHeight="1" x14ac:dyDescent="0.25">
      <c r="A3009" s="261" t="s">
        <v>3102</v>
      </c>
      <c r="B3009" s="171" t="s">
        <v>2108</v>
      </c>
      <c r="C3009" s="172" t="s">
        <v>4049</v>
      </c>
      <c r="D3009" s="171" t="s">
        <v>918</v>
      </c>
      <c r="E3009" s="171" t="s">
        <v>2483</v>
      </c>
      <c r="F3009" s="287">
        <v>25.41</v>
      </c>
      <c r="G3009" s="331">
        <f>ROUND(SUMIF(Anlagenbewegungsdaten!B:B,A3009,Anlagenbewegungsdaten!C:C),3)</f>
        <v>0</v>
      </c>
      <c r="H3009" s="332">
        <f>IF(ISBLANK(F3009),ROUND(SUMIF(Anlagenbewegungsdaten!B:B,A3009,Anlagenbewegungsdaten!D:D),2),ROUND(G3009*F3009%,2))</f>
        <v>0</v>
      </c>
      <c r="I3009" s="332">
        <f>ROUND((H3009-SUMIF(Anlagenbewegungsdaten!$B:$B,A3009,Anlagenbewegungsdaten!D:D)),3)</f>
        <v>0</v>
      </c>
      <c r="J3009" s="333" t="s">
        <v>5179</v>
      </c>
      <c r="K3009" s="333" t="s">
        <v>5193</v>
      </c>
      <c r="L3009" s="510">
        <v>20.329999999999998</v>
      </c>
      <c r="M3009" s="330">
        <f>ROUND(SUMIF(Anlagenbewegungsdaten_AV!B:B,A3009,Anlagenbewegungsdaten_AV!C:C),3)</f>
        <v>0</v>
      </c>
      <c r="N3009" s="328">
        <f>IF(ISBLANK(L3009),ROUND(SUMIF(Anlagenbewegungsdaten_AV!B:B,A3009,Anlagenbewegungsdaten_AV!D:D),2),ROUND(M3009*L3009%,2))</f>
        <v>0</v>
      </c>
      <c r="O3009" s="328">
        <f>ROUND(N3009-SUMIF(Anlagenbewegungsdaten_AV!B:B,A3009,Anlagenbewegungsdaten_AV!D:D),3)</f>
        <v>0</v>
      </c>
    </row>
    <row r="3010" spans="1:15" ht="15" customHeight="1" x14ac:dyDescent="0.25">
      <c r="A3010" s="261" t="s">
        <v>3103</v>
      </c>
      <c r="B3010" s="171" t="s">
        <v>2108</v>
      </c>
      <c r="C3010" s="172" t="s">
        <v>4049</v>
      </c>
      <c r="D3010" s="171" t="s">
        <v>920</v>
      </c>
      <c r="E3010" s="171" t="s">
        <v>2486</v>
      </c>
      <c r="F3010" s="287">
        <v>28.38</v>
      </c>
      <c r="G3010" s="331">
        <f>ROUND(SUMIF(Anlagenbewegungsdaten!B:B,A3010,Anlagenbewegungsdaten!C:C),3)</f>
        <v>0</v>
      </c>
      <c r="H3010" s="332">
        <f>IF(ISBLANK(F3010),ROUND(SUMIF(Anlagenbewegungsdaten!B:B,A3010,Anlagenbewegungsdaten!D:D),2),ROUND(G3010*F3010%,2))</f>
        <v>0</v>
      </c>
      <c r="I3010" s="332">
        <f>ROUND((H3010-SUMIF(Anlagenbewegungsdaten!$B:$B,A3010,Anlagenbewegungsdaten!D:D)),3)</f>
        <v>0</v>
      </c>
      <c r="J3010" s="333" t="s">
        <v>5179</v>
      </c>
      <c r="K3010" s="333" t="s">
        <v>5193</v>
      </c>
      <c r="L3010" s="510">
        <v>22.7</v>
      </c>
      <c r="M3010" s="330">
        <f>ROUND(SUMIF(Anlagenbewegungsdaten_AV!B:B,A3010,Anlagenbewegungsdaten_AV!C:C),3)</f>
        <v>0</v>
      </c>
      <c r="N3010" s="328">
        <f>IF(ISBLANK(L3010),ROUND(SUMIF(Anlagenbewegungsdaten_AV!B:B,A3010,Anlagenbewegungsdaten_AV!D:D),2),ROUND(M3010*L3010%,2))</f>
        <v>0</v>
      </c>
      <c r="O3010" s="328">
        <f>ROUND(N3010-SUMIF(Anlagenbewegungsdaten_AV!B:B,A3010,Anlagenbewegungsdaten_AV!D:D),3)</f>
        <v>0</v>
      </c>
    </row>
    <row r="3011" spans="1:15" ht="15" customHeight="1" x14ac:dyDescent="0.25">
      <c r="A3011" s="261" t="s">
        <v>3104</v>
      </c>
      <c r="B3011" s="171" t="s">
        <v>2108</v>
      </c>
      <c r="C3011" s="172" t="s">
        <v>4049</v>
      </c>
      <c r="D3011" s="171" t="s">
        <v>922</v>
      </c>
      <c r="E3011" s="171" t="s">
        <v>2483</v>
      </c>
      <c r="F3011" s="287">
        <v>26.4</v>
      </c>
      <c r="G3011" s="331">
        <f>ROUND(SUMIF(Anlagenbewegungsdaten!B:B,A3011,Anlagenbewegungsdaten!C:C),3)</f>
        <v>0</v>
      </c>
      <c r="H3011" s="332">
        <f>IF(ISBLANK(F3011),ROUND(SUMIF(Anlagenbewegungsdaten!B:B,A3011,Anlagenbewegungsdaten!D:D),2),ROUND(G3011*F3011%,2))</f>
        <v>0</v>
      </c>
      <c r="I3011" s="332">
        <f>ROUND((H3011-SUMIF(Anlagenbewegungsdaten!$B:$B,A3011,Anlagenbewegungsdaten!D:D)),3)</f>
        <v>0</v>
      </c>
      <c r="J3011" s="333" t="s">
        <v>5179</v>
      </c>
      <c r="K3011" s="333" t="s">
        <v>5193</v>
      </c>
      <c r="L3011" s="510">
        <v>21.12</v>
      </c>
      <c r="M3011" s="330">
        <f>ROUND(SUMIF(Anlagenbewegungsdaten_AV!B:B,A3011,Anlagenbewegungsdaten_AV!C:C),3)</f>
        <v>0</v>
      </c>
      <c r="N3011" s="328">
        <f>IF(ISBLANK(L3011),ROUND(SUMIF(Anlagenbewegungsdaten_AV!B:B,A3011,Anlagenbewegungsdaten_AV!D:D),2),ROUND(M3011*L3011%,2))</f>
        <v>0</v>
      </c>
      <c r="O3011" s="328">
        <f>ROUND(N3011-SUMIF(Anlagenbewegungsdaten_AV!B:B,A3011,Anlagenbewegungsdaten_AV!D:D),3)</f>
        <v>0</v>
      </c>
    </row>
    <row r="3012" spans="1:15" ht="15" customHeight="1" x14ac:dyDescent="0.25">
      <c r="A3012" s="261" t="s">
        <v>3105</v>
      </c>
      <c r="B3012" s="171" t="s">
        <v>2108</v>
      </c>
      <c r="C3012" s="172" t="s">
        <v>4049</v>
      </c>
      <c r="D3012" s="171" t="s">
        <v>924</v>
      </c>
      <c r="E3012" s="171" t="s">
        <v>2486</v>
      </c>
      <c r="F3012" s="287">
        <v>29.37</v>
      </c>
      <c r="G3012" s="331">
        <f>ROUND(SUMIF(Anlagenbewegungsdaten!B:B,A3012,Anlagenbewegungsdaten!C:C),3)</f>
        <v>0</v>
      </c>
      <c r="H3012" s="332">
        <f>IF(ISBLANK(F3012),ROUND(SUMIF(Anlagenbewegungsdaten!B:B,A3012,Anlagenbewegungsdaten!D:D),2),ROUND(G3012*F3012%,2))</f>
        <v>0</v>
      </c>
      <c r="I3012" s="332">
        <f>ROUND((H3012-SUMIF(Anlagenbewegungsdaten!$B:$B,A3012,Anlagenbewegungsdaten!D:D)),3)</f>
        <v>0</v>
      </c>
      <c r="J3012" s="333" t="s">
        <v>5179</v>
      </c>
      <c r="K3012" s="333" t="s">
        <v>5193</v>
      </c>
      <c r="L3012" s="510">
        <v>23.5</v>
      </c>
      <c r="M3012" s="330">
        <f>ROUND(SUMIF(Anlagenbewegungsdaten_AV!B:B,A3012,Anlagenbewegungsdaten_AV!C:C),3)</f>
        <v>0</v>
      </c>
      <c r="N3012" s="328">
        <f>IF(ISBLANK(L3012),ROUND(SUMIF(Anlagenbewegungsdaten_AV!B:B,A3012,Anlagenbewegungsdaten_AV!D:D),2),ROUND(M3012*L3012%,2))</f>
        <v>0</v>
      </c>
      <c r="O3012" s="328">
        <f>ROUND(N3012-SUMIF(Anlagenbewegungsdaten_AV!B:B,A3012,Anlagenbewegungsdaten_AV!D:D),3)</f>
        <v>0</v>
      </c>
    </row>
    <row r="3013" spans="1:15" ht="15" customHeight="1" x14ac:dyDescent="0.25">
      <c r="A3013" s="261" t="s">
        <v>3106</v>
      </c>
      <c r="B3013" s="171" t="s">
        <v>2108</v>
      </c>
      <c r="C3013" s="172" t="s">
        <v>4049</v>
      </c>
      <c r="D3013" s="171" t="s">
        <v>926</v>
      </c>
      <c r="E3013" s="171" t="s">
        <v>2483</v>
      </c>
      <c r="F3013" s="287">
        <v>27.39</v>
      </c>
      <c r="G3013" s="331">
        <f>ROUND(SUMIF(Anlagenbewegungsdaten!B:B,A3013,Anlagenbewegungsdaten!C:C),3)</f>
        <v>0</v>
      </c>
      <c r="H3013" s="332">
        <f>IF(ISBLANK(F3013),ROUND(SUMIF(Anlagenbewegungsdaten!B:B,A3013,Anlagenbewegungsdaten!D:D),2),ROUND(G3013*F3013%,2))</f>
        <v>0</v>
      </c>
      <c r="I3013" s="332">
        <f>ROUND((H3013-SUMIF(Anlagenbewegungsdaten!$B:$B,A3013,Anlagenbewegungsdaten!D:D)),3)</f>
        <v>0</v>
      </c>
      <c r="J3013" s="333" t="s">
        <v>5179</v>
      </c>
      <c r="K3013" s="333" t="s">
        <v>5193</v>
      </c>
      <c r="L3013" s="510">
        <v>21.91</v>
      </c>
      <c r="M3013" s="330">
        <f>ROUND(SUMIF(Anlagenbewegungsdaten_AV!B:B,A3013,Anlagenbewegungsdaten_AV!C:C),3)</f>
        <v>0</v>
      </c>
      <c r="N3013" s="328">
        <f>IF(ISBLANK(L3013),ROUND(SUMIF(Anlagenbewegungsdaten_AV!B:B,A3013,Anlagenbewegungsdaten_AV!D:D),2),ROUND(M3013*L3013%,2))</f>
        <v>0</v>
      </c>
      <c r="O3013" s="328">
        <f>ROUND(N3013-SUMIF(Anlagenbewegungsdaten_AV!B:B,A3013,Anlagenbewegungsdaten_AV!D:D),3)</f>
        <v>0</v>
      </c>
    </row>
    <row r="3014" spans="1:15" ht="15" customHeight="1" x14ac:dyDescent="0.25">
      <c r="A3014" s="261" t="s">
        <v>3107</v>
      </c>
      <c r="B3014" s="171" t="s">
        <v>2108</v>
      </c>
      <c r="C3014" s="172" t="s">
        <v>4049</v>
      </c>
      <c r="D3014" s="171" t="s">
        <v>928</v>
      </c>
      <c r="E3014" s="171" t="s">
        <v>2486</v>
      </c>
      <c r="F3014" s="287">
        <v>30.36</v>
      </c>
      <c r="G3014" s="331">
        <f>ROUND(SUMIF(Anlagenbewegungsdaten!B:B,A3014,Anlagenbewegungsdaten!C:C),3)</f>
        <v>0</v>
      </c>
      <c r="H3014" s="332">
        <f>IF(ISBLANK(F3014),ROUND(SUMIF(Anlagenbewegungsdaten!B:B,A3014,Anlagenbewegungsdaten!D:D),2),ROUND(G3014*F3014%,2))</f>
        <v>0</v>
      </c>
      <c r="I3014" s="332">
        <f>ROUND((H3014-SUMIF(Anlagenbewegungsdaten!$B:$B,A3014,Anlagenbewegungsdaten!D:D)),3)</f>
        <v>0</v>
      </c>
      <c r="J3014" s="333" t="s">
        <v>5179</v>
      </c>
      <c r="K3014" s="333" t="s">
        <v>5193</v>
      </c>
      <c r="L3014" s="510">
        <v>24.29</v>
      </c>
      <c r="M3014" s="330">
        <f>ROUND(SUMIF(Anlagenbewegungsdaten_AV!B:B,A3014,Anlagenbewegungsdaten_AV!C:C),3)</f>
        <v>0</v>
      </c>
      <c r="N3014" s="328">
        <f>IF(ISBLANK(L3014),ROUND(SUMIF(Anlagenbewegungsdaten_AV!B:B,A3014,Anlagenbewegungsdaten_AV!D:D),2),ROUND(M3014*L3014%,2))</f>
        <v>0</v>
      </c>
      <c r="O3014" s="328">
        <f>ROUND(N3014-SUMIF(Anlagenbewegungsdaten_AV!B:B,A3014,Anlagenbewegungsdaten_AV!D:D),3)</f>
        <v>0</v>
      </c>
    </row>
    <row r="3015" spans="1:15" ht="15" customHeight="1" x14ac:dyDescent="0.25">
      <c r="A3015" s="261" t="s">
        <v>3108</v>
      </c>
      <c r="B3015" s="171" t="s">
        <v>2108</v>
      </c>
      <c r="C3015" s="172" t="s">
        <v>4049</v>
      </c>
      <c r="D3015" s="171" t="s">
        <v>930</v>
      </c>
      <c r="E3015" s="171" t="s">
        <v>2483</v>
      </c>
      <c r="F3015" s="287">
        <v>9.09</v>
      </c>
      <c r="G3015" s="331">
        <f>ROUND(SUMIF(Anlagenbewegungsdaten!B:B,A3015,Anlagenbewegungsdaten!C:C),3)</f>
        <v>0</v>
      </c>
      <c r="H3015" s="332">
        <f>IF(ISBLANK(F3015),ROUND(SUMIF(Anlagenbewegungsdaten!B:B,A3015,Anlagenbewegungsdaten!D:D),2),ROUND(G3015*F3015%,2))</f>
        <v>0</v>
      </c>
      <c r="I3015" s="332">
        <f>ROUND((H3015-SUMIF(Anlagenbewegungsdaten!$B:$B,A3015,Anlagenbewegungsdaten!D:D)),3)</f>
        <v>0</v>
      </c>
      <c r="J3015" s="333" t="s">
        <v>5179</v>
      </c>
      <c r="K3015" s="333" t="s">
        <v>5193</v>
      </c>
      <c r="L3015" s="510">
        <v>7.27</v>
      </c>
      <c r="M3015" s="330">
        <f>ROUND(SUMIF(Anlagenbewegungsdaten_AV!B:B,A3015,Anlagenbewegungsdaten_AV!C:C),3)</f>
        <v>0</v>
      </c>
      <c r="N3015" s="328">
        <f>IF(ISBLANK(L3015),ROUND(SUMIF(Anlagenbewegungsdaten_AV!B:B,A3015,Anlagenbewegungsdaten_AV!D:D),2),ROUND(M3015*L3015%,2))</f>
        <v>0</v>
      </c>
      <c r="O3015" s="328">
        <f>ROUND(N3015-SUMIF(Anlagenbewegungsdaten_AV!B:B,A3015,Anlagenbewegungsdaten_AV!D:D),3)</f>
        <v>0</v>
      </c>
    </row>
    <row r="3016" spans="1:15" ht="15" customHeight="1" x14ac:dyDescent="0.25">
      <c r="A3016" s="261" t="s">
        <v>3109</v>
      </c>
      <c r="B3016" s="171" t="s">
        <v>2108</v>
      </c>
      <c r="C3016" s="172" t="s">
        <v>4049</v>
      </c>
      <c r="D3016" s="171" t="s">
        <v>932</v>
      </c>
      <c r="E3016" s="171" t="s">
        <v>2486</v>
      </c>
      <c r="F3016" s="287">
        <v>12.06</v>
      </c>
      <c r="G3016" s="331">
        <f>ROUND(SUMIF(Anlagenbewegungsdaten!B:B,A3016,Anlagenbewegungsdaten!C:C),3)</f>
        <v>0</v>
      </c>
      <c r="H3016" s="332">
        <f>IF(ISBLANK(F3016),ROUND(SUMIF(Anlagenbewegungsdaten!B:B,A3016,Anlagenbewegungsdaten!D:D),2),ROUND(G3016*F3016%,2))</f>
        <v>0</v>
      </c>
      <c r="I3016" s="332">
        <f>ROUND((H3016-SUMIF(Anlagenbewegungsdaten!$B:$B,A3016,Anlagenbewegungsdaten!D:D)),3)</f>
        <v>0</v>
      </c>
      <c r="J3016" s="333" t="s">
        <v>5179</v>
      </c>
      <c r="K3016" s="333" t="s">
        <v>5193</v>
      </c>
      <c r="L3016" s="510">
        <v>9.65</v>
      </c>
      <c r="M3016" s="330">
        <f>ROUND(SUMIF(Anlagenbewegungsdaten_AV!B:B,A3016,Anlagenbewegungsdaten_AV!C:C),3)</f>
        <v>0</v>
      </c>
      <c r="N3016" s="328">
        <f>IF(ISBLANK(L3016),ROUND(SUMIF(Anlagenbewegungsdaten_AV!B:B,A3016,Anlagenbewegungsdaten_AV!D:D),2),ROUND(M3016*L3016%,2))</f>
        <v>0</v>
      </c>
      <c r="O3016" s="328">
        <f>ROUND(N3016-SUMIF(Anlagenbewegungsdaten_AV!B:B,A3016,Anlagenbewegungsdaten_AV!D:D),3)</f>
        <v>0</v>
      </c>
    </row>
    <row r="3017" spans="1:15" ht="15" customHeight="1" x14ac:dyDescent="0.25">
      <c r="A3017" s="261" t="s">
        <v>3110</v>
      </c>
      <c r="B3017" s="171" t="s">
        <v>2108</v>
      </c>
      <c r="C3017" s="172" t="s">
        <v>4049</v>
      </c>
      <c r="D3017" s="172" t="s">
        <v>934</v>
      </c>
      <c r="E3017" s="171" t="s">
        <v>2483</v>
      </c>
      <c r="F3017" s="287">
        <v>10.08</v>
      </c>
      <c r="G3017" s="331">
        <f>ROUND(SUMIF(Anlagenbewegungsdaten!B:B,A3017,Anlagenbewegungsdaten!C:C),3)</f>
        <v>0</v>
      </c>
      <c r="H3017" s="332">
        <f>IF(ISBLANK(F3017),ROUND(SUMIF(Anlagenbewegungsdaten!B:B,A3017,Anlagenbewegungsdaten!D:D),2),ROUND(G3017*F3017%,2))</f>
        <v>0</v>
      </c>
      <c r="I3017" s="332">
        <f>ROUND((H3017-SUMIF(Anlagenbewegungsdaten!$B:$B,A3017,Anlagenbewegungsdaten!D:D)),3)</f>
        <v>0</v>
      </c>
      <c r="J3017" s="333" t="s">
        <v>5179</v>
      </c>
      <c r="K3017" s="333" t="s">
        <v>5193</v>
      </c>
      <c r="L3017" s="510">
        <v>8.06</v>
      </c>
      <c r="M3017" s="330">
        <f>ROUND(SUMIF(Anlagenbewegungsdaten_AV!B:B,A3017,Anlagenbewegungsdaten_AV!C:C),3)</f>
        <v>0</v>
      </c>
      <c r="N3017" s="328">
        <f>IF(ISBLANK(L3017),ROUND(SUMIF(Anlagenbewegungsdaten_AV!B:B,A3017,Anlagenbewegungsdaten_AV!D:D),2),ROUND(M3017*L3017%,2))</f>
        <v>0</v>
      </c>
      <c r="O3017" s="328">
        <f>ROUND(N3017-SUMIF(Anlagenbewegungsdaten_AV!B:B,A3017,Anlagenbewegungsdaten_AV!D:D),3)</f>
        <v>0</v>
      </c>
    </row>
    <row r="3018" spans="1:15" ht="15" customHeight="1" x14ac:dyDescent="0.25">
      <c r="A3018" s="261" t="s">
        <v>3111</v>
      </c>
      <c r="B3018" s="171" t="s">
        <v>2108</v>
      </c>
      <c r="C3018" s="172" t="s">
        <v>4049</v>
      </c>
      <c r="D3018" s="172" t="s">
        <v>936</v>
      </c>
      <c r="E3018" s="171" t="s">
        <v>2486</v>
      </c>
      <c r="F3018" s="287">
        <v>13.05</v>
      </c>
      <c r="G3018" s="331">
        <f>ROUND(SUMIF(Anlagenbewegungsdaten!B:B,A3018,Anlagenbewegungsdaten!C:C),3)</f>
        <v>0</v>
      </c>
      <c r="H3018" s="332">
        <f>IF(ISBLANK(F3018),ROUND(SUMIF(Anlagenbewegungsdaten!B:B,A3018,Anlagenbewegungsdaten!D:D),2),ROUND(G3018*F3018%,2))</f>
        <v>0</v>
      </c>
      <c r="I3018" s="332">
        <f>ROUND((H3018-SUMIF(Anlagenbewegungsdaten!$B:$B,A3018,Anlagenbewegungsdaten!D:D)),3)</f>
        <v>0</v>
      </c>
      <c r="J3018" s="333" t="s">
        <v>5179</v>
      </c>
      <c r="K3018" s="333" t="s">
        <v>5193</v>
      </c>
      <c r="L3018" s="510">
        <v>10.44</v>
      </c>
      <c r="M3018" s="330">
        <f>ROUND(SUMIF(Anlagenbewegungsdaten_AV!B:B,A3018,Anlagenbewegungsdaten_AV!C:C),3)</f>
        <v>0</v>
      </c>
      <c r="N3018" s="328">
        <f>IF(ISBLANK(L3018),ROUND(SUMIF(Anlagenbewegungsdaten_AV!B:B,A3018,Anlagenbewegungsdaten_AV!D:D),2),ROUND(M3018*L3018%,2))</f>
        <v>0</v>
      </c>
      <c r="O3018" s="328">
        <f>ROUND(N3018-SUMIF(Anlagenbewegungsdaten_AV!B:B,A3018,Anlagenbewegungsdaten_AV!D:D),3)</f>
        <v>0</v>
      </c>
    </row>
    <row r="3019" spans="1:15" ht="15" customHeight="1" x14ac:dyDescent="0.25">
      <c r="A3019" s="261" t="s">
        <v>3112</v>
      </c>
      <c r="B3019" s="171" t="s">
        <v>2108</v>
      </c>
      <c r="C3019" s="172" t="s">
        <v>4049</v>
      </c>
      <c r="D3019" s="171" t="s">
        <v>938</v>
      </c>
      <c r="E3019" s="171" t="s">
        <v>2483</v>
      </c>
      <c r="F3019" s="287">
        <v>15.03</v>
      </c>
      <c r="G3019" s="331">
        <f>ROUND(SUMIF(Anlagenbewegungsdaten!B:B,A3019,Anlagenbewegungsdaten!C:C),3)</f>
        <v>0</v>
      </c>
      <c r="H3019" s="332">
        <f>IF(ISBLANK(F3019),ROUND(SUMIF(Anlagenbewegungsdaten!B:B,A3019,Anlagenbewegungsdaten!D:D),2),ROUND(G3019*F3019%,2))</f>
        <v>0</v>
      </c>
      <c r="I3019" s="332">
        <f>ROUND((H3019-SUMIF(Anlagenbewegungsdaten!$B:$B,A3019,Anlagenbewegungsdaten!D:D)),3)</f>
        <v>0</v>
      </c>
      <c r="J3019" s="333" t="s">
        <v>5179</v>
      </c>
      <c r="K3019" s="333" t="s">
        <v>5193</v>
      </c>
      <c r="L3019" s="510">
        <v>12.02</v>
      </c>
      <c r="M3019" s="330">
        <f>ROUND(SUMIF(Anlagenbewegungsdaten_AV!B:B,A3019,Anlagenbewegungsdaten_AV!C:C),3)</f>
        <v>0</v>
      </c>
      <c r="N3019" s="328">
        <f>IF(ISBLANK(L3019),ROUND(SUMIF(Anlagenbewegungsdaten_AV!B:B,A3019,Anlagenbewegungsdaten_AV!D:D),2),ROUND(M3019*L3019%,2))</f>
        <v>0</v>
      </c>
      <c r="O3019" s="328">
        <f>ROUND(N3019-SUMIF(Anlagenbewegungsdaten_AV!B:B,A3019,Anlagenbewegungsdaten_AV!D:D),3)</f>
        <v>0</v>
      </c>
    </row>
    <row r="3020" spans="1:15" ht="15" customHeight="1" x14ac:dyDescent="0.25">
      <c r="A3020" s="261" t="s">
        <v>3113</v>
      </c>
      <c r="B3020" s="171" t="s">
        <v>2108</v>
      </c>
      <c r="C3020" s="172" t="s">
        <v>4049</v>
      </c>
      <c r="D3020" s="171" t="s">
        <v>940</v>
      </c>
      <c r="E3020" s="171" t="s">
        <v>2486</v>
      </c>
      <c r="F3020" s="287">
        <v>18</v>
      </c>
      <c r="G3020" s="331">
        <f>ROUND(SUMIF(Anlagenbewegungsdaten!B:B,A3020,Anlagenbewegungsdaten!C:C),3)</f>
        <v>0</v>
      </c>
      <c r="H3020" s="332">
        <f>IF(ISBLANK(F3020),ROUND(SUMIF(Anlagenbewegungsdaten!B:B,A3020,Anlagenbewegungsdaten!D:D),2),ROUND(G3020*F3020%,2))</f>
        <v>0</v>
      </c>
      <c r="I3020" s="332">
        <f>ROUND((H3020-SUMIF(Anlagenbewegungsdaten!$B:$B,A3020,Anlagenbewegungsdaten!D:D)),3)</f>
        <v>0</v>
      </c>
      <c r="J3020" s="333" t="s">
        <v>5179</v>
      </c>
      <c r="K3020" s="333" t="s">
        <v>5193</v>
      </c>
      <c r="L3020" s="510">
        <v>14.4</v>
      </c>
      <c r="M3020" s="330">
        <f>ROUND(SUMIF(Anlagenbewegungsdaten_AV!B:B,A3020,Anlagenbewegungsdaten_AV!C:C),3)</f>
        <v>0</v>
      </c>
      <c r="N3020" s="328">
        <f>IF(ISBLANK(L3020),ROUND(SUMIF(Anlagenbewegungsdaten_AV!B:B,A3020,Anlagenbewegungsdaten_AV!D:D),2),ROUND(M3020*L3020%,2))</f>
        <v>0</v>
      </c>
      <c r="O3020" s="328">
        <f>ROUND(N3020-SUMIF(Anlagenbewegungsdaten_AV!B:B,A3020,Anlagenbewegungsdaten_AV!D:D),3)</f>
        <v>0</v>
      </c>
    </row>
    <row r="3021" spans="1:15" ht="15" customHeight="1" x14ac:dyDescent="0.25">
      <c r="A3021" s="261" t="s">
        <v>3114</v>
      </c>
      <c r="B3021" s="171" t="s">
        <v>2108</v>
      </c>
      <c r="C3021" s="172" t="s">
        <v>4049</v>
      </c>
      <c r="D3021" s="172" t="s">
        <v>942</v>
      </c>
      <c r="E3021" s="171" t="s">
        <v>2483</v>
      </c>
      <c r="F3021" s="287">
        <v>16.02</v>
      </c>
      <c r="G3021" s="331">
        <f>ROUND(SUMIF(Anlagenbewegungsdaten!B:B,A3021,Anlagenbewegungsdaten!C:C),3)</f>
        <v>0</v>
      </c>
      <c r="H3021" s="332">
        <f>IF(ISBLANK(F3021),ROUND(SUMIF(Anlagenbewegungsdaten!B:B,A3021,Anlagenbewegungsdaten!D:D),2),ROUND(G3021*F3021%,2))</f>
        <v>0</v>
      </c>
      <c r="I3021" s="332">
        <f>ROUND((H3021-SUMIF(Anlagenbewegungsdaten!$B:$B,A3021,Anlagenbewegungsdaten!D:D)),3)</f>
        <v>0</v>
      </c>
      <c r="J3021" s="333" t="s">
        <v>5179</v>
      </c>
      <c r="K3021" s="333" t="s">
        <v>5193</v>
      </c>
      <c r="L3021" s="510">
        <v>12.82</v>
      </c>
      <c r="M3021" s="330">
        <f>ROUND(SUMIF(Anlagenbewegungsdaten_AV!B:B,A3021,Anlagenbewegungsdaten_AV!C:C),3)</f>
        <v>0</v>
      </c>
      <c r="N3021" s="328">
        <f>IF(ISBLANK(L3021),ROUND(SUMIF(Anlagenbewegungsdaten_AV!B:B,A3021,Anlagenbewegungsdaten_AV!D:D),2),ROUND(M3021*L3021%,2))</f>
        <v>0</v>
      </c>
      <c r="O3021" s="328">
        <f>ROUND(N3021-SUMIF(Anlagenbewegungsdaten_AV!B:B,A3021,Anlagenbewegungsdaten_AV!D:D),3)</f>
        <v>0</v>
      </c>
    </row>
    <row r="3022" spans="1:15" ht="15" customHeight="1" x14ac:dyDescent="0.25">
      <c r="A3022" s="261" t="s">
        <v>3115</v>
      </c>
      <c r="B3022" s="171" t="s">
        <v>2108</v>
      </c>
      <c r="C3022" s="172" t="s">
        <v>4049</v>
      </c>
      <c r="D3022" s="172" t="s">
        <v>944</v>
      </c>
      <c r="E3022" s="171" t="s">
        <v>2486</v>
      </c>
      <c r="F3022" s="287">
        <v>18.989999999999998</v>
      </c>
      <c r="G3022" s="331">
        <f>ROUND(SUMIF(Anlagenbewegungsdaten!B:B,A3022,Anlagenbewegungsdaten!C:C),3)</f>
        <v>0</v>
      </c>
      <c r="H3022" s="332">
        <f>IF(ISBLANK(F3022),ROUND(SUMIF(Anlagenbewegungsdaten!B:B,A3022,Anlagenbewegungsdaten!D:D),2),ROUND(G3022*F3022%,2))</f>
        <v>0</v>
      </c>
      <c r="I3022" s="332">
        <f>ROUND((H3022-SUMIF(Anlagenbewegungsdaten!$B:$B,A3022,Anlagenbewegungsdaten!D:D)),3)</f>
        <v>0</v>
      </c>
      <c r="J3022" s="333" t="s">
        <v>5179</v>
      </c>
      <c r="K3022" s="333" t="s">
        <v>5193</v>
      </c>
      <c r="L3022" s="510">
        <v>15.19</v>
      </c>
      <c r="M3022" s="330">
        <f>ROUND(SUMIF(Anlagenbewegungsdaten_AV!B:B,A3022,Anlagenbewegungsdaten_AV!C:C),3)</f>
        <v>0</v>
      </c>
      <c r="N3022" s="328">
        <f>IF(ISBLANK(L3022),ROUND(SUMIF(Anlagenbewegungsdaten_AV!B:B,A3022,Anlagenbewegungsdaten_AV!D:D),2),ROUND(M3022*L3022%,2))</f>
        <v>0</v>
      </c>
      <c r="O3022" s="328">
        <f>ROUND(N3022-SUMIF(Anlagenbewegungsdaten_AV!B:B,A3022,Anlagenbewegungsdaten_AV!D:D),3)</f>
        <v>0</v>
      </c>
    </row>
    <row r="3023" spans="1:15" ht="15" customHeight="1" x14ac:dyDescent="0.25">
      <c r="A3023" s="261" t="s">
        <v>3116</v>
      </c>
      <c r="B3023" s="171" t="s">
        <v>2108</v>
      </c>
      <c r="C3023" s="172" t="s">
        <v>4049</v>
      </c>
      <c r="D3023" s="171" t="s">
        <v>946</v>
      </c>
      <c r="E3023" s="171" t="s">
        <v>2483</v>
      </c>
      <c r="F3023" s="287">
        <v>16.02</v>
      </c>
      <c r="G3023" s="331">
        <f>ROUND(SUMIF(Anlagenbewegungsdaten!B:B,A3023,Anlagenbewegungsdaten!C:C),3)</f>
        <v>0</v>
      </c>
      <c r="H3023" s="332">
        <f>IF(ISBLANK(F3023),ROUND(SUMIF(Anlagenbewegungsdaten!B:B,A3023,Anlagenbewegungsdaten!D:D),2),ROUND(G3023*F3023%,2))</f>
        <v>0</v>
      </c>
      <c r="I3023" s="332">
        <f>ROUND((H3023-SUMIF(Anlagenbewegungsdaten!$B:$B,A3023,Anlagenbewegungsdaten!D:D)),3)</f>
        <v>0</v>
      </c>
      <c r="J3023" s="333" t="s">
        <v>5179</v>
      </c>
      <c r="K3023" s="333" t="s">
        <v>5193</v>
      </c>
      <c r="L3023" s="510">
        <v>12.82</v>
      </c>
      <c r="M3023" s="330">
        <f>ROUND(SUMIF(Anlagenbewegungsdaten_AV!B:B,A3023,Anlagenbewegungsdaten_AV!C:C),3)</f>
        <v>0</v>
      </c>
      <c r="N3023" s="328">
        <f>IF(ISBLANK(L3023),ROUND(SUMIF(Anlagenbewegungsdaten_AV!B:B,A3023,Anlagenbewegungsdaten_AV!D:D),2),ROUND(M3023*L3023%,2))</f>
        <v>0</v>
      </c>
      <c r="O3023" s="328">
        <f>ROUND(N3023-SUMIF(Anlagenbewegungsdaten_AV!B:B,A3023,Anlagenbewegungsdaten_AV!D:D),3)</f>
        <v>0</v>
      </c>
    </row>
    <row r="3024" spans="1:15" ht="15" customHeight="1" x14ac:dyDescent="0.25">
      <c r="A3024" s="261" t="s">
        <v>3117</v>
      </c>
      <c r="B3024" s="171" t="s">
        <v>2108</v>
      </c>
      <c r="C3024" s="172" t="s">
        <v>4049</v>
      </c>
      <c r="D3024" s="171" t="s">
        <v>948</v>
      </c>
      <c r="E3024" s="171" t="s">
        <v>2486</v>
      </c>
      <c r="F3024" s="287">
        <v>18.989999999999998</v>
      </c>
      <c r="G3024" s="331">
        <f>ROUND(SUMIF(Anlagenbewegungsdaten!B:B,A3024,Anlagenbewegungsdaten!C:C),3)</f>
        <v>0</v>
      </c>
      <c r="H3024" s="332">
        <f>IF(ISBLANK(F3024),ROUND(SUMIF(Anlagenbewegungsdaten!B:B,A3024,Anlagenbewegungsdaten!D:D),2),ROUND(G3024*F3024%,2))</f>
        <v>0</v>
      </c>
      <c r="I3024" s="332">
        <f>ROUND((H3024-SUMIF(Anlagenbewegungsdaten!$B:$B,A3024,Anlagenbewegungsdaten!D:D)),3)</f>
        <v>0</v>
      </c>
      <c r="J3024" s="333" t="s">
        <v>5179</v>
      </c>
      <c r="K3024" s="333" t="s">
        <v>5193</v>
      </c>
      <c r="L3024" s="510">
        <v>15.19</v>
      </c>
      <c r="M3024" s="330">
        <f>ROUND(SUMIF(Anlagenbewegungsdaten_AV!B:B,A3024,Anlagenbewegungsdaten_AV!C:C),3)</f>
        <v>0</v>
      </c>
      <c r="N3024" s="328">
        <f>IF(ISBLANK(L3024),ROUND(SUMIF(Anlagenbewegungsdaten_AV!B:B,A3024,Anlagenbewegungsdaten_AV!D:D),2),ROUND(M3024*L3024%,2))</f>
        <v>0</v>
      </c>
      <c r="O3024" s="328">
        <f>ROUND(N3024-SUMIF(Anlagenbewegungsdaten_AV!B:B,A3024,Anlagenbewegungsdaten_AV!D:D),3)</f>
        <v>0</v>
      </c>
    </row>
    <row r="3025" spans="1:15" ht="15" customHeight="1" x14ac:dyDescent="0.25">
      <c r="A3025" s="261" t="s">
        <v>3118</v>
      </c>
      <c r="B3025" s="171" t="s">
        <v>2108</v>
      </c>
      <c r="C3025" s="172" t="s">
        <v>4049</v>
      </c>
      <c r="D3025" s="171" t="s">
        <v>950</v>
      </c>
      <c r="E3025" s="171" t="s">
        <v>2483</v>
      </c>
      <c r="F3025" s="287">
        <v>17.010000000000002</v>
      </c>
      <c r="G3025" s="331">
        <f>ROUND(SUMIF(Anlagenbewegungsdaten!B:B,A3025,Anlagenbewegungsdaten!C:C),3)</f>
        <v>0</v>
      </c>
      <c r="H3025" s="332">
        <f>IF(ISBLANK(F3025),ROUND(SUMIF(Anlagenbewegungsdaten!B:B,A3025,Anlagenbewegungsdaten!D:D),2),ROUND(G3025*F3025%,2))</f>
        <v>0</v>
      </c>
      <c r="I3025" s="332">
        <f>ROUND((H3025-SUMIF(Anlagenbewegungsdaten!$B:$B,A3025,Anlagenbewegungsdaten!D:D)),3)</f>
        <v>0</v>
      </c>
      <c r="J3025" s="333" t="s">
        <v>5179</v>
      </c>
      <c r="K3025" s="333" t="s">
        <v>5193</v>
      </c>
      <c r="L3025" s="510">
        <v>13.61</v>
      </c>
      <c r="M3025" s="330">
        <f>ROUND(SUMIF(Anlagenbewegungsdaten_AV!B:B,A3025,Anlagenbewegungsdaten_AV!C:C),3)</f>
        <v>0</v>
      </c>
      <c r="N3025" s="328">
        <f>IF(ISBLANK(L3025),ROUND(SUMIF(Anlagenbewegungsdaten_AV!B:B,A3025,Anlagenbewegungsdaten_AV!D:D),2),ROUND(M3025*L3025%,2))</f>
        <v>0</v>
      </c>
      <c r="O3025" s="328">
        <f>ROUND(N3025-SUMIF(Anlagenbewegungsdaten_AV!B:B,A3025,Anlagenbewegungsdaten_AV!D:D),3)</f>
        <v>0</v>
      </c>
    </row>
    <row r="3026" spans="1:15" ht="15" customHeight="1" x14ac:dyDescent="0.25">
      <c r="A3026" s="261" t="s">
        <v>3119</v>
      </c>
      <c r="B3026" s="171" t="s">
        <v>2108</v>
      </c>
      <c r="C3026" s="172" t="s">
        <v>4049</v>
      </c>
      <c r="D3026" s="171" t="s">
        <v>952</v>
      </c>
      <c r="E3026" s="171" t="s">
        <v>2486</v>
      </c>
      <c r="F3026" s="287">
        <v>19.98</v>
      </c>
      <c r="G3026" s="331">
        <f>ROUND(SUMIF(Anlagenbewegungsdaten!B:B,A3026,Anlagenbewegungsdaten!C:C),3)</f>
        <v>0</v>
      </c>
      <c r="H3026" s="332">
        <f>IF(ISBLANK(F3026),ROUND(SUMIF(Anlagenbewegungsdaten!B:B,A3026,Anlagenbewegungsdaten!D:D),2),ROUND(G3026*F3026%,2))</f>
        <v>0</v>
      </c>
      <c r="I3026" s="332">
        <f>ROUND((H3026-SUMIF(Anlagenbewegungsdaten!$B:$B,A3026,Anlagenbewegungsdaten!D:D)),3)</f>
        <v>0</v>
      </c>
      <c r="J3026" s="333" t="s">
        <v>5179</v>
      </c>
      <c r="K3026" s="333" t="s">
        <v>5193</v>
      </c>
      <c r="L3026" s="510">
        <v>15.98</v>
      </c>
      <c r="M3026" s="330">
        <f>ROUND(SUMIF(Anlagenbewegungsdaten_AV!B:B,A3026,Anlagenbewegungsdaten_AV!C:C),3)</f>
        <v>0</v>
      </c>
      <c r="N3026" s="328">
        <f>IF(ISBLANK(L3026),ROUND(SUMIF(Anlagenbewegungsdaten_AV!B:B,A3026,Anlagenbewegungsdaten_AV!D:D),2),ROUND(M3026*L3026%,2))</f>
        <v>0</v>
      </c>
      <c r="O3026" s="328">
        <f>ROUND(N3026-SUMIF(Anlagenbewegungsdaten_AV!B:B,A3026,Anlagenbewegungsdaten_AV!D:D),3)</f>
        <v>0</v>
      </c>
    </row>
    <row r="3027" spans="1:15" ht="15" customHeight="1" x14ac:dyDescent="0.25">
      <c r="A3027" s="261" t="s">
        <v>3120</v>
      </c>
      <c r="B3027" s="171" t="s">
        <v>2108</v>
      </c>
      <c r="C3027" s="172" t="s">
        <v>4049</v>
      </c>
      <c r="D3027" s="171" t="s">
        <v>954</v>
      </c>
      <c r="E3027" s="171" t="s">
        <v>2483</v>
      </c>
      <c r="F3027" s="287">
        <v>18</v>
      </c>
      <c r="G3027" s="331">
        <f>ROUND(SUMIF(Anlagenbewegungsdaten!B:B,A3027,Anlagenbewegungsdaten!C:C),3)</f>
        <v>0</v>
      </c>
      <c r="H3027" s="332">
        <f>IF(ISBLANK(F3027),ROUND(SUMIF(Anlagenbewegungsdaten!B:B,A3027,Anlagenbewegungsdaten!D:D),2),ROUND(G3027*F3027%,2))</f>
        <v>0</v>
      </c>
      <c r="I3027" s="332">
        <f>ROUND((H3027-SUMIF(Anlagenbewegungsdaten!$B:$B,A3027,Anlagenbewegungsdaten!D:D)),3)</f>
        <v>0</v>
      </c>
      <c r="J3027" s="333" t="s">
        <v>5179</v>
      </c>
      <c r="K3027" s="333" t="s">
        <v>5193</v>
      </c>
      <c r="L3027" s="510">
        <v>14.4</v>
      </c>
      <c r="M3027" s="330">
        <f>ROUND(SUMIF(Anlagenbewegungsdaten_AV!B:B,A3027,Anlagenbewegungsdaten_AV!C:C),3)</f>
        <v>0</v>
      </c>
      <c r="N3027" s="328">
        <f>IF(ISBLANK(L3027),ROUND(SUMIF(Anlagenbewegungsdaten_AV!B:B,A3027,Anlagenbewegungsdaten_AV!D:D),2),ROUND(M3027*L3027%,2))</f>
        <v>0</v>
      </c>
      <c r="O3027" s="328">
        <f>ROUND(N3027-SUMIF(Anlagenbewegungsdaten_AV!B:B,A3027,Anlagenbewegungsdaten_AV!D:D),3)</f>
        <v>0</v>
      </c>
    </row>
    <row r="3028" spans="1:15" ht="15" customHeight="1" x14ac:dyDescent="0.25">
      <c r="A3028" s="261" t="s">
        <v>3121</v>
      </c>
      <c r="B3028" s="171" t="s">
        <v>2108</v>
      </c>
      <c r="C3028" s="172" t="s">
        <v>4049</v>
      </c>
      <c r="D3028" s="171" t="s">
        <v>956</v>
      </c>
      <c r="E3028" s="171" t="s">
        <v>2486</v>
      </c>
      <c r="F3028" s="287">
        <v>20.97</v>
      </c>
      <c r="G3028" s="331">
        <f>ROUND(SUMIF(Anlagenbewegungsdaten!B:B,A3028,Anlagenbewegungsdaten!C:C),3)</f>
        <v>0</v>
      </c>
      <c r="H3028" s="332">
        <f>IF(ISBLANK(F3028),ROUND(SUMIF(Anlagenbewegungsdaten!B:B,A3028,Anlagenbewegungsdaten!D:D),2),ROUND(G3028*F3028%,2))</f>
        <v>0</v>
      </c>
      <c r="I3028" s="332">
        <f>ROUND((H3028-SUMIF(Anlagenbewegungsdaten!$B:$B,A3028,Anlagenbewegungsdaten!D:D)),3)</f>
        <v>0</v>
      </c>
      <c r="J3028" s="333" t="s">
        <v>5179</v>
      </c>
      <c r="K3028" s="333" t="s">
        <v>5193</v>
      </c>
      <c r="L3028" s="510">
        <v>16.78</v>
      </c>
      <c r="M3028" s="330">
        <f>ROUND(SUMIF(Anlagenbewegungsdaten_AV!B:B,A3028,Anlagenbewegungsdaten_AV!C:C),3)</f>
        <v>0</v>
      </c>
      <c r="N3028" s="328">
        <f>IF(ISBLANK(L3028),ROUND(SUMIF(Anlagenbewegungsdaten_AV!B:B,A3028,Anlagenbewegungsdaten_AV!D:D),2),ROUND(M3028*L3028%,2))</f>
        <v>0</v>
      </c>
      <c r="O3028" s="328">
        <f>ROUND(N3028-SUMIF(Anlagenbewegungsdaten_AV!B:B,A3028,Anlagenbewegungsdaten_AV!D:D),3)</f>
        <v>0</v>
      </c>
    </row>
    <row r="3029" spans="1:15" ht="15" customHeight="1" x14ac:dyDescent="0.25">
      <c r="A3029" s="261" t="s">
        <v>3122</v>
      </c>
      <c r="B3029" s="171" t="s">
        <v>2108</v>
      </c>
      <c r="C3029" s="172" t="s">
        <v>4049</v>
      </c>
      <c r="D3029" s="171" t="s">
        <v>958</v>
      </c>
      <c r="E3029" s="171" t="s">
        <v>2483</v>
      </c>
      <c r="F3029" s="287">
        <v>18.989999999999998</v>
      </c>
      <c r="G3029" s="331">
        <f>ROUND(SUMIF(Anlagenbewegungsdaten!B:B,A3029,Anlagenbewegungsdaten!C:C),3)</f>
        <v>0</v>
      </c>
      <c r="H3029" s="332">
        <f>IF(ISBLANK(F3029),ROUND(SUMIF(Anlagenbewegungsdaten!B:B,A3029,Anlagenbewegungsdaten!D:D),2),ROUND(G3029*F3029%,2))</f>
        <v>0</v>
      </c>
      <c r="I3029" s="332">
        <f>ROUND((H3029-SUMIF(Anlagenbewegungsdaten!$B:$B,A3029,Anlagenbewegungsdaten!D:D)),3)</f>
        <v>0</v>
      </c>
      <c r="J3029" s="333" t="s">
        <v>5179</v>
      </c>
      <c r="K3029" s="333" t="s">
        <v>5193</v>
      </c>
      <c r="L3029" s="510">
        <v>15.19</v>
      </c>
      <c r="M3029" s="330">
        <f>ROUND(SUMIF(Anlagenbewegungsdaten_AV!B:B,A3029,Anlagenbewegungsdaten_AV!C:C),3)</f>
        <v>0</v>
      </c>
      <c r="N3029" s="328">
        <f>IF(ISBLANK(L3029),ROUND(SUMIF(Anlagenbewegungsdaten_AV!B:B,A3029,Anlagenbewegungsdaten_AV!D:D),2),ROUND(M3029*L3029%,2))</f>
        <v>0</v>
      </c>
      <c r="O3029" s="328">
        <f>ROUND(N3029-SUMIF(Anlagenbewegungsdaten_AV!B:B,A3029,Anlagenbewegungsdaten_AV!D:D),3)</f>
        <v>0</v>
      </c>
    </row>
    <row r="3030" spans="1:15" ht="15" customHeight="1" x14ac:dyDescent="0.25">
      <c r="A3030" s="261" t="s">
        <v>3123</v>
      </c>
      <c r="B3030" s="171" t="s">
        <v>2108</v>
      </c>
      <c r="C3030" s="172" t="s">
        <v>4049</v>
      </c>
      <c r="D3030" s="171" t="s">
        <v>960</v>
      </c>
      <c r="E3030" s="171" t="s">
        <v>2486</v>
      </c>
      <c r="F3030" s="287">
        <v>21.96</v>
      </c>
      <c r="G3030" s="331">
        <f>ROUND(SUMIF(Anlagenbewegungsdaten!B:B,A3030,Anlagenbewegungsdaten!C:C),3)</f>
        <v>0</v>
      </c>
      <c r="H3030" s="332">
        <f>IF(ISBLANK(F3030),ROUND(SUMIF(Anlagenbewegungsdaten!B:B,A3030,Anlagenbewegungsdaten!D:D),2),ROUND(G3030*F3030%,2))</f>
        <v>0</v>
      </c>
      <c r="I3030" s="332">
        <f>ROUND((H3030-SUMIF(Anlagenbewegungsdaten!$B:$B,A3030,Anlagenbewegungsdaten!D:D)),3)</f>
        <v>0</v>
      </c>
      <c r="J3030" s="333" t="s">
        <v>5179</v>
      </c>
      <c r="K3030" s="333" t="s">
        <v>5193</v>
      </c>
      <c r="L3030" s="510">
        <v>17.57</v>
      </c>
      <c r="M3030" s="330">
        <f>ROUND(SUMIF(Anlagenbewegungsdaten_AV!B:B,A3030,Anlagenbewegungsdaten_AV!C:C),3)</f>
        <v>0</v>
      </c>
      <c r="N3030" s="328">
        <f>IF(ISBLANK(L3030),ROUND(SUMIF(Anlagenbewegungsdaten_AV!B:B,A3030,Anlagenbewegungsdaten_AV!D:D),2),ROUND(M3030*L3030%,2))</f>
        <v>0</v>
      </c>
      <c r="O3030" s="328">
        <f>ROUND(N3030-SUMIF(Anlagenbewegungsdaten_AV!B:B,A3030,Anlagenbewegungsdaten_AV!D:D),3)</f>
        <v>0</v>
      </c>
    </row>
    <row r="3031" spans="1:15" ht="15" customHeight="1" x14ac:dyDescent="0.25">
      <c r="A3031" s="261" t="s">
        <v>3124</v>
      </c>
      <c r="B3031" s="171" t="s">
        <v>2108</v>
      </c>
      <c r="C3031" s="172" t="s">
        <v>4049</v>
      </c>
      <c r="D3031" s="171" t="s">
        <v>962</v>
      </c>
      <c r="E3031" s="171" t="s">
        <v>2483</v>
      </c>
      <c r="F3031" s="287">
        <v>17.010000000000002</v>
      </c>
      <c r="G3031" s="331">
        <f>ROUND(SUMIF(Anlagenbewegungsdaten!B:B,A3031,Anlagenbewegungsdaten!C:C),3)</f>
        <v>0</v>
      </c>
      <c r="H3031" s="332">
        <f>IF(ISBLANK(F3031),ROUND(SUMIF(Anlagenbewegungsdaten!B:B,A3031,Anlagenbewegungsdaten!D:D),2),ROUND(G3031*F3031%,2))</f>
        <v>0</v>
      </c>
      <c r="I3031" s="332">
        <f>ROUND((H3031-SUMIF(Anlagenbewegungsdaten!$B:$B,A3031,Anlagenbewegungsdaten!D:D)),3)</f>
        <v>0</v>
      </c>
      <c r="J3031" s="333" t="s">
        <v>5179</v>
      </c>
      <c r="K3031" s="333" t="s">
        <v>5193</v>
      </c>
      <c r="L3031" s="510">
        <v>13.61</v>
      </c>
      <c r="M3031" s="330">
        <f>ROUND(SUMIF(Anlagenbewegungsdaten_AV!B:B,A3031,Anlagenbewegungsdaten_AV!C:C),3)</f>
        <v>0</v>
      </c>
      <c r="N3031" s="328">
        <f>IF(ISBLANK(L3031),ROUND(SUMIF(Anlagenbewegungsdaten_AV!B:B,A3031,Anlagenbewegungsdaten_AV!D:D),2),ROUND(M3031*L3031%,2))</f>
        <v>0</v>
      </c>
      <c r="O3031" s="328">
        <f>ROUND(N3031-SUMIF(Anlagenbewegungsdaten_AV!B:B,A3031,Anlagenbewegungsdaten_AV!D:D),3)</f>
        <v>0</v>
      </c>
    </row>
    <row r="3032" spans="1:15" ht="15" customHeight="1" x14ac:dyDescent="0.25">
      <c r="A3032" s="261" t="s">
        <v>3125</v>
      </c>
      <c r="B3032" s="171" t="s">
        <v>2108</v>
      </c>
      <c r="C3032" s="172" t="s">
        <v>4049</v>
      </c>
      <c r="D3032" s="171" t="s">
        <v>964</v>
      </c>
      <c r="E3032" s="171" t="s">
        <v>2486</v>
      </c>
      <c r="F3032" s="287">
        <v>19.98</v>
      </c>
      <c r="G3032" s="331">
        <f>ROUND(SUMIF(Anlagenbewegungsdaten!B:B,A3032,Anlagenbewegungsdaten!C:C),3)</f>
        <v>0</v>
      </c>
      <c r="H3032" s="332">
        <f>IF(ISBLANK(F3032),ROUND(SUMIF(Anlagenbewegungsdaten!B:B,A3032,Anlagenbewegungsdaten!D:D),2),ROUND(G3032*F3032%,2))</f>
        <v>0</v>
      </c>
      <c r="I3032" s="332">
        <f>ROUND((H3032-SUMIF(Anlagenbewegungsdaten!$B:$B,A3032,Anlagenbewegungsdaten!D:D)),3)</f>
        <v>0</v>
      </c>
      <c r="J3032" s="333" t="s">
        <v>5179</v>
      </c>
      <c r="K3032" s="333" t="s">
        <v>5193</v>
      </c>
      <c r="L3032" s="510">
        <v>15.98</v>
      </c>
      <c r="M3032" s="330">
        <f>ROUND(SUMIF(Anlagenbewegungsdaten_AV!B:B,A3032,Anlagenbewegungsdaten_AV!C:C),3)</f>
        <v>0</v>
      </c>
      <c r="N3032" s="328">
        <f>IF(ISBLANK(L3032),ROUND(SUMIF(Anlagenbewegungsdaten_AV!B:B,A3032,Anlagenbewegungsdaten_AV!D:D),2),ROUND(M3032*L3032%,2))</f>
        <v>0</v>
      </c>
      <c r="O3032" s="328">
        <f>ROUND(N3032-SUMIF(Anlagenbewegungsdaten_AV!B:B,A3032,Anlagenbewegungsdaten_AV!D:D),3)</f>
        <v>0</v>
      </c>
    </row>
    <row r="3033" spans="1:15" ht="15" customHeight="1" x14ac:dyDescent="0.25">
      <c r="A3033" s="261" t="s">
        <v>3126</v>
      </c>
      <c r="B3033" s="171" t="s">
        <v>2108</v>
      </c>
      <c r="C3033" s="172" t="s">
        <v>4049</v>
      </c>
      <c r="D3033" s="171" t="s">
        <v>966</v>
      </c>
      <c r="E3033" s="171" t="s">
        <v>2483</v>
      </c>
      <c r="F3033" s="287">
        <v>18</v>
      </c>
      <c r="G3033" s="331">
        <f>ROUND(SUMIF(Anlagenbewegungsdaten!B:B,A3033,Anlagenbewegungsdaten!C:C),3)</f>
        <v>0</v>
      </c>
      <c r="H3033" s="332">
        <f>IF(ISBLANK(F3033),ROUND(SUMIF(Anlagenbewegungsdaten!B:B,A3033,Anlagenbewegungsdaten!D:D),2),ROUND(G3033*F3033%,2))</f>
        <v>0</v>
      </c>
      <c r="I3033" s="332">
        <f>ROUND((H3033-SUMIF(Anlagenbewegungsdaten!$B:$B,A3033,Anlagenbewegungsdaten!D:D)),3)</f>
        <v>0</v>
      </c>
      <c r="J3033" s="333" t="s">
        <v>5179</v>
      </c>
      <c r="K3033" s="333" t="s">
        <v>5193</v>
      </c>
      <c r="L3033" s="510">
        <v>14.4</v>
      </c>
      <c r="M3033" s="330">
        <f>ROUND(SUMIF(Anlagenbewegungsdaten_AV!B:B,A3033,Anlagenbewegungsdaten_AV!C:C),3)</f>
        <v>0</v>
      </c>
      <c r="N3033" s="328">
        <f>IF(ISBLANK(L3033),ROUND(SUMIF(Anlagenbewegungsdaten_AV!B:B,A3033,Anlagenbewegungsdaten_AV!D:D),2),ROUND(M3033*L3033%,2))</f>
        <v>0</v>
      </c>
      <c r="O3033" s="328">
        <f>ROUND(N3033-SUMIF(Anlagenbewegungsdaten_AV!B:B,A3033,Anlagenbewegungsdaten_AV!D:D),3)</f>
        <v>0</v>
      </c>
    </row>
    <row r="3034" spans="1:15" ht="15" customHeight="1" x14ac:dyDescent="0.25">
      <c r="A3034" s="261" t="s">
        <v>3127</v>
      </c>
      <c r="B3034" s="171" t="s">
        <v>2108</v>
      </c>
      <c r="C3034" s="172" t="s">
        <v>4049</v>
      </c>
      <c r="D3034" s="171" t="s">
        <v>968</v>
      </c>
      <c r="E3034" s="171" t="s">
        <v>2486</v>
      </c>
      <c r="F3034" s="287">
        <v>20.97</v>
      </c>
      <c r="G3034" s="331">
        <f>ROUND(SUMIF(Anlagenbewegungsdaten!B:B,A3034,Anlagenbewegungsdaten!C:C),3)</f>
        <v>0</v>
      </c>
      <c r="H3034" s="332">
        <f>IF(ISBLANK(F3034),ROUND(SUMIF(Anlagenbewegungsdaten!B:B,A3034,Anlagenbewegungsdaten!D:D),2),ROUND(G3034*F3034%,2))</f>
        <v>0</v>
      </c>
      <c r="I3034" s="332">
        <f>ROUND((H3034-SUMIF(Anlagenbewegungsdaten!$B:$B,A3034,Anlagenbewegungsdaten!D:D)),3)</f>
        <v>0</v>
      </c>
      <c r="J3034" s="333" t="s">
        <v>5179</v>
      </c>
      <c r="K3034" s="333" t="s">
        <v>5193</v>
      </c>
      <c r="L3034" s="510">
        <v>16.78</v>
      </c>
      <c r="M3034" s="330">
        <f>ROUND(SUMIF(Anlagenbewegungsdaten_AV!B:B,A3034,Anlagenbewegungsdaten_AV!C:C),3)</f>
        <v>0</v>
      </c>
      <c r="N3034" s="328">
        <f>IF(ISBLANK(L3034),ROUND(SUMIF(Anlagenbewegungsdaten_AV!B:B,A3034,Anlagenbewegungsdaten_AV!D:D),2),ROUND(M3034*L3034%,2))</f>
        <v>0</v>
      </c>
      <c r="O3034" s="328">
        <f>ROUND(N3034-SUMIF(Anlagenbewegungsdaten_AV!B:B,A3034,Anlagenbewegungsdaten_AV!D:D),3)</f>
        <v>0</v>
      </c>
    </row>
    <row r="3035" spans="1:15" ht="15" customHeight="1" x14ac:dyDescent="0.25">
      <c r="A3035" s="261" t="s">
        <v>3128</v>
      </c>
      <c r="B3035" s="171" t="s">
        <v>2108</v>
      </c>
      <c r="C3035" s="172" t="s">
        <v>4049</v>
      </c>
      <c r="D3035" s="171" t="s">
        <v>970</v>
      </c>
      <c r="E3035" s="171" t="s">
        <v>2483</v>
      </c>
      <c r="F3035" s="287">
        <v>18.989999999999998</v>
      </c>
      <c r="G3035" s="331">
        <f>ROUND(SUMIF(Anlagenbewegungsdaten!B:B,A3035,Anlagenbewegungsdaten!C:C),3)</f>
        <v>0</v>
      </c>
      <c r="H3035" s="332">
        <f>IF(ISBLANK(F3035),ROUND(SUMIF(Anlagenbewegungsdaten!B:B,A3035,Anlagenbewegungsdaten!D:D),2),ROUND(G3035*F3035%,2))</f>
        <v>0</v>
      </c>
      <c r="I3035" s="332">
        <f>ROUND((H3035-SUMIF(Anlagenbewegungsdaten!$B:$B,A3035,Anlagenbewegungsdaten!D:D)),3)</f>
        <v>0</v>
      </c>
      <c r="J3035" s="333" t="s">
        <v>5179</v>
      </c>
      <c r="K3035" s="333" t="s">
        <v>5193</v>
      </c>
      <c r="L3035" s="510">
        <v>15.19</v>
      </c>
      <c r="M3035" s="330">
        <f>ROUND(SUMIF(Anlagenbewegungsdaten_AV!B:B,A3035,Anlagenbewegungsdaten_AV!C:C),3)</f>
        <v>0</v>
      </c>
      <c r="N3035" s="328">
        <f>IF(ISBLANK(L3035),ROUND(SUMIF(Anlagenbewegungsdaten_AV!B:B,A3035,Anlagenbewegungsdaten_AV!D:D),2),ROUND(M3035*L3035%,2))</f>
        <v>0</v>
      </c>
      <c r="O3035" s="328">
        <f>ROUND(N3035-SUMIF(Anlagenbewegungsdaten_AV!B:B,A3035,Anlagenbewegungsdaten_AV!D:D),3)</f>
        <v>0</v>
      </c>
    </row>
    <row r="3036" spans="1:15" ht="15" customHeight="1" x14ac:dyDescent="0.25">
      <c r="A3036" s="261" t="s">
        <v>3129</v>
      </c>
      <c r="B3036" s="171" t="s">
        <v>2108</v>
      </c>
      <c r="C3036" s="172" t="s">
        <v>4049</v>
      </c>
      <c r="D3036" s="171" t="s">
        <v>972</v>
      </c>
      <c r="E3036" s="171" t="s">
        <v>2486</v>
      </c>
      <c r="F3036" s="287">
        <v>21.96</v>
      </c>
      <c r="G3036" s="331">
        <f>ROUND(SUMIF(Anlagenbewegungsdaten!B:B,A3036,Anlagenbewegungsdaten!C:C),3)</f>
        <v>0</v>
      </c>
      <c r="H3036" s="332">
        <f>IF(ISBLANK(F3036),ROUND(SUMIF(Anlagenbewegungsdaten!B:B,A3036,Anlagenbewegungsdaten!D:D),2),ROUND(G3036*F3036%,2))</f>
        <v>0</v>
      </c>
      <c r="I3036" s="332">
        <f>ROUND((H3036-SUMIF(Anlagenbewegungsdaten!$B:$B,A3036,Anlagenbewegungsdaten!D:D)),3)</f>
        <v>0</v>
      </c>
      <c r="J3036" s="333" t="s">
        <v>5179</v>
      </c>
      <c r="K3036" s="333" t="s">
        <v>5193</v>
      </c>
      <c r="L3036" s="510">
        <v>17.57</v>
      </c>
      <c r="M3036" s="330">
        <f>ROUND(SUMIF(Anlagenbewegungsdaten_AV!B:B,A3036,Anlagenbewegungsdaten_AV!C:C),3)</f>
        <v>0</v>
      </c>
      <c r="N3036" s="328">
        <f>IF(ISBLANK(L3036),ROUND(SUMIF(Anlagenbewegungsdaten_AV!B:B,A3036,Anlagenbewegungsdaten_AV!D:D),2),ROUND(M3036*L3036%,2))</f>
        <v>0</v>
      </c>
      <c r="O3036" s="328">
        <f>ROUND(N3036-SUMIF(Anlagenbewegungsdaten_AV!B:B,A3036,Anlagenbewegungsdaten_AV!D:D),3)</f>
        <v>0</v>
      </c>
    </row>
    <row r="3037" spans="1:15" ht="15" customHeight="1" x14ac:dyDescent="0.25">
      <c r="A3037" s="261" t="s">
        <v>3130</v>
      </c>
      <c r="B3037" s="171" t="s">
        <v>2108</v>
      </c>
      <c r="C3037" s="172" t="s">
        <v>4049</v>
      </c>
      <c r="D3037" s="171" t="s">
        <v>974</v>
      </c>
      <c r="E3037" s="171" t="s">
        <v>2483</v>
      </c>
      <c r="F3037" s="287">
        <v>19.98</v>
      </c>
      <c r="G3037" s="331">
        <f>ROUND(SUMIF(Anlagenbewegungsdaten!B:B,A3037,Anlagenbewegungsdaten!C:C),3)</f>
        <v>0</v>
      </c>
      <c r="H3037" s="332">
        <f>IF(ISBLANK(F3037),ROUND(SUMIF(Anlagenbewegungsdaten!B:B,A3037,Anlagenbewegungsdaten!D:D),2),ROUND(G3037*F3037%,2))</f>
        <v>0</v>
      </c>
      <c r="I3037" s="332">
        <f>ROUND((H3037-SUMIF(Anlagenbewegungsdaten!$B:$B,A3037,Anlagenbewegungsdaten!D:D)),3)</f>
        <v>0</v>
      </c>
      <c r="J3037" s="333" t="s">
        <v>5179</v>
      </c>
      <c r="K3037" s="333" t="s">
        <v>5193</v>
      </c>
      <c r="L3037" s="510">
        <v>15.98</v>
      </c>
      <c r="M3037" s="330">
        <f>ROUND(SUMIF(Anlagenbewegungsdaten_AV!B:B,A3037,Anlagenbewegungsdaten_AV!C:C),3)</f>
        <v>0</v>
      </c>
      <c r="N3037" s="328">
        <f>IF(ISBLANK(L3037),ROUND(SUMIF(Anlagenbewegungsdaten_AV!B:B,A3037,Anlagenbewegungsdaten_AV!D:D),2),ROUND(M3037*L3037%,2))</f>
        <v>0</v>
      </c>
      <c r="O3037" s="328">
        <f>ROUND(N3037-SUMIF(Anlagenbewegungsdaten_AV!B:B,A3037,Anlagenbewegungsdaten_AV!D:D),3)</f>
        <v>0</v>
      </c>
    </row>
    <row r="3038" spans="1:15" ht="15" customHeight="1" x14ac:dyDescent="0.25">
      <c r="A3038" s="261" t="s">
        <v>3131</v>
      </c>
      <c r="B3038" s="171" t="s">
        <v>2108</v>
      </c>
      <c r="C3038" s="172" t="s">
        <v>4049</v>
      </c>
      <c r="D3038" s="171" t="s">
        <v>976</v>
      </c>
      <c r="E3038" s="171" t="s">
        <v>2486</v>
      </c>
      <c r="F3038" s="287">
        <v>22.95</v>
      </c>
      <c r="G3038" s="331">
        <f>ROUND(SUMIF(Anlagenbewegungsdaten!B:B,A3038,Anlagenbewegungsdaten!C:C),3)</f>
        <v>0</v>
      </c>
      <c r="H3038" s="332">
        <f>IF(ISBLANK(F3038),ROUND(SUMIF(Anlagenbewegungsdaten!B:B,A3038,Anlagenbewegungsdaten!D:D),2),ROUND(G3038*F3038%,2))</f>
        <v>0</v>
      </c>
      <c r="I3038" s="332">
        <f>ROUND((H3038-SUMIF(Anlagenbewegungsdaten!$B:$B,A3038,Anlagenbewegungsdaten!D:D)),3)</f>
        <v>0</v>
      </c>
      <c r="J3038" s="333" t="s">
        <v>5179</v>
      </c>
      <c r="K3038" s="333" t="s">
        <v>5193</v>
      </c>
      <c r="L3038" s="510">
        <v>18.36</v>
      </c>
      <c r="M3038" s="330">
        <f>ROUND(SUMIF(Anlagenbewegungsdaten_AV!B:B,A3038,Anlagenbewegungsdaten_AV!C:C),3)</f>
        <v>0</v>
      </c>
      <c r="N3038" s="328">
        <f>IF(ISBLANK(L3038),ROUND(SUMIF(Anlagenbewegungsdaten_AV!B:B,A3038,Anlagenbewegungsdaten_AV!D:D),2),ROUND(M3038*L3038%,2))</f>
        <v>0</v>
      </c>
      <c r="O3038" s="328">
        <f>ROUND(N3038-SUMIF(Anlagenbewegungsdaten_AV!B:B,A3038,Anlagenbewegungsdaten_AV!D:D),3)</f>
        <v>0</v>
      </c>
    </row>
    <row r="3039" spans="1:15" ht="15" customHeight="1" x14ac:dyDescent="0.25">
      <c r="A3039" s="261" t="s">
        <v>3132</v>
      </c>
      <c r="B3039" s="171" t="s">
        <v>2108</v>
      </c>
      <c r="C3039" s="172" t="s">
        <v>4049</v>
      </c>
      <c r="D3039" s="171" t="s">
        <v>1296</v>
      </c>
      <c r="E3039" s="171" t="s">
        <v>2483</v>
      </c>
      <c r="F3039" s="287">
        <v>11.07</v>
      </c>
      <c r="G3039" s="331">
        <f>ROUND(SUMIF(Anlagenbewegungsdaten!B:B,A3039,Anlagenbewegungsdaten!C:C),3)</f>
        <v>0</v>
      </c>
      <c r="H3039" s="332">
        <f>IF(ISBLANK(F3039),ROUND(SUMIF(Anlagenbewegungsdaten!B:B,A3039,Anlagenbewegungsdaten!D:D),2),ROUND(G3039*F3039%,2))</f>
        <v>0</v>
      </c>
      <c r="I3039" s="332">
        <f>ROUND((H3039-SUMIF(Anlagenbewegungsdaten!$B:$B,A3039,Anlagenbewegungsdaten!D:D)),3)</f>
        <v>0</v>
      </c>
      <c r="J3039" s="333" t="s">
        <v>5179</v>
      </c>
      <c r="K3039" s="333" t="s">
        <v>5193</v>
      </c>
      <c r="L3039" s="510">
        <v>8.86</v>
      </c>
      <c r="M3039" s="330">
        <f>ROUND(SUMIF(Anlagenbewegungsdaten_AV!B:B,A3039,Anlagenbewegungsdaten_AV!C:C),3)</f>
        <v>0</v>
      </c>
      <c r="N3039" s="328">
        <f>IF(ISBLANK(L3039),ROUND(SUMIF(Anlagenbewegungsdaten_AV!B:B,A3039,Anlagenbewegungsdaten_AV!D:D),2),ROUND(M3039*L3039%,2))</f>
        <v>0</v>
      </c>
      <c r="O3039" s="328">
        <f>ROUND(N3039-SUMIF(Anlagenbewegungsdaten_AV!B:B,A3039,Anlagenbewegungsdaten_AV!D:D),3)</f>
        <v>0</v>
      </c>
    </row>
    <row r="3040" spans="1:15" ht="15" customHeight="1" x14ac:dyDescent="0.25">
      <c r="A3040" s="261" t="s">
        <v>3133</v>
      </c>
      <c r="B3040" s="171" t="s">
        <v>2108</v>
      </c>
      <c r="C3040" s="172" t="s">
        <v>4049</v>
      </c>
      <c r="D3040" s="171" t="s">
        <v>1298</v>
      </c>
      <c r="E3040" s="171" t="s">
        <v>2486</v>
      </c>
      <c r="F3040" s="287">
        <v>14.04</v>
      </c>
      <c r="G3040" s="331">
        <f>ROUND(SUMIF(Anlagenbewegungsdaten!B:B,A3040,Anlagenbewegungsdaten!C:C),3)</f>
        <v>0</v>
      </c>
      <c r="H3040" s="332">
        <f>IF(ISBLANK(F3040),ROUND(SUMIF(Anlagenbewegungsdaten!B:B,A3040,Anlagenbewegungsdaten!D:D),2),ROUND(G3040*F3040%,2))</f>
        <v>0</v>
      </c>
      <c r="I3040" s="332">
        <f>ROUND((H3040-SUMIF(Anlagenbewegungsdaten!$B:$B,A3040,Anlagenbewegungsdaten!D:D)),3)</f>
        <v>0</v>
      </c>
      <c r="J3040" s="333" t="s">
        <v>5179</v>
      </c>
      <c r="K3040" s="333" t="s">
        <v>5193</v>
      </c>
      <c r="L3040" s="510">
        <v>11.23</v>
      </c>
      <c r="M3040" s="330">
        <f>ROUND(SUMIF(Anlagenbewegungsdaten_AV!B:B,A3040,Anlagenbewegungsdaten_AV!C:C),3)</f>
        <v>0</v>
      </c>
      <c r="N3040" s="328">
        <f>IF(ISBLANK(L3040),ROUND(SUMIF(Anlagenbewegungsdaten_AV!B:B,A3040,Anlagenbewegungsdaten_AV!D:D),2),ROUND(M3040*L3040%,2))</f>
        <v>0</v>
      </c>
      <c r="O3040" s="328">
        <f>ROUND(N3040-SUMIF(Anlagenbewegungsdaten_AV!B:B,A3040,Anlagenbewegungsdaten_AV!D:D),3)</f>
        <v>0</v>
      </c>
    </row>
    <row r="3041" spans="1:15" ht="15" customHeight="1" x14ac:dyDescent="0.25">
      <c r="A3041" s="261" t="s">
        <v>3134</v>
      </c>
      <c r="B3041" s="171" t="s">
        <v>2108</v>
      </c>
      <c r="C3041" s="172" t="s">
        <v>4049</v>
      </c>
      <c r="D3041" s="171" t="s">
        <v>1296</v>
      </c>
      <c r="E3041" s="171" t="s">
        <v>2483</v>
      </c>
      <c r="F3041" s="287">
        <v>12.06</v>
      </c>
      <c r="G3041" s="331">
        <f>ROUND(SUMIF(Anlagenbewegungsdaten!B:B,A3041,Anlagenbewegungsdaten!C:C),3)</f>
        <v>0</v>
      </c>
      <c r="H3041" s="332">
        <f>IF(ISBLANK(F3041),ROUND(SUMIF(Anlagenbewegungsdaten!B:B,A3041,Anlagenbewegungsdaten!D:D),2),ROUND(G3041*F3041%,2))</f>
        <v>0</v>
      </c>
      <c r="I3041" s="332">
        <f>ROUND((H3041-SUMIF(Anlagenbewegungsdaten!$B:$B,A3041,Anlagenbewegungsdaten!D:D)),3)</f>
        <v>0</v>
      </c>
      <c r="J3041" s="333" t="s">
        <v>5179</v>
      </c>
      <c r="K3041" s="333" t="s">
        <v>5193</v>
      </c>
      <c r="L3041" s="510">
        <v>9.65</v>
      </c>
      <c r="M3041" s="330">
        <f>ROUND(SUMIF(Anlagenbewegungsdaten_AV!B:B,A3041,Anlagenbewegungsdaten_AV!C:C),3)</f>
        <v>0</v>
      </c>
      <c r="N3041" s="328">
        <f>IF(ISBLANK(L3041),ROUND(SUMIF(Anlagenbewegungsdaten_AV!B:B,A3041,Anlagenbewegungsdaten_AV!D:D),2),ROUND(M3041*L3041%,2))</f>
        <v>0</v>
      </c>
      <c r="O3041" s="328">
        <f>ROUND(N3041-SUMIF(Anlagenbewegungsdaten_AV!B:B,A3041,Anlagenbewegungsdaten_AV!D:D),3)</f>
        <v>0</v>
      </c>
    </row>
    <row r="3042" spans="1:15" ht="15" customHeight="1" x14ac:dyDescent="0.25">
      <c r="A3042" s="261" t="s">
        <v>3135</v>
      </c>
      <c r="B3042" s="171" t="s">
        <v>2108</v>
      </c>
      <c r="C3042" s="172" t="s">
        <v>4049</v>
      </c>
      <c r="D3042" s="171" t="s">
        <v>1298</v>
      </c>
      <c r="E3042" s="171" t="s">
        <v>2486</v>
      </c>
      <c r="F3042" s="287">
        <v>15.03</v>
      </c>
      <c r="G3042" s="331">
        <f>ROUND(SUMIF(Anlagenbewegungsdaten!B:B,A3042,Anlagenbewegungsdaten!C:C),3)</f>
        <v>0</v>
      </c>
      <c r="H3042" s="332">
        <f>IF(ISBLANK(F3042),ROUND(SUMIF(Anlagenbewegungsdaten!B:B,A3042,Anlagenbewegungsdaten!D:D),2),ROUND(G3042*F3042%,2))</f>
        <v>0</v>
      </c>
      <c r="I3042" s="332">
        <f>ROUND((H3042-SUMIF(Anlagenbewegungsdaten!$B:$B,A3042,Anlagenbewegungsdaten!D:D)),3)</f>
        <v>0</v>
      </c>
      <c r="J3042" s="333" t="s">
        <v>5179</v>
      </c>
      <c r="K3042" s="333" t="s">
        <v>5193</v>
      </c>
      <c r="L3042" s="510">
        <v>12.02</v>
      </c>
      <c r="M3042" s="330">
        <f>ROUND(SUMIF(Anlagenbewegungsdaten_AV!B:B,A3042,Anlagenbewegungsdaten_AV!C:C),3)</f>
        <v>0</v>
      </c>
      <c r="N3042" s="328">
        <f>IF(ISBLANK(L3042),ROUND(SUMIF(Anlagenbewegungsdaten_AV!B:B,A3042,Anlagenbewegungsdaten_AV!D:D),2),ROUND(M3042*L3042%,2))</f>
        <v>0</v>
      </c>
      <c r="O3042" s="328">
        <f>ROUND(N3042-SUMIF(Anlagenbewegungsdaten_AV!B:B,A3042,Anlagenbewegungsdaten_AV!D:D),3)</f>
        <v>0</v>
      </c>
    </row>
    <row r="3043" spans="1:15" ht="15" customHeight="1" x14ac:dyDescent="0.25">
      <c r="A3043" s="261" t="s">
        <v>3136</v>
      </c>
      <c r="B3043" s="171" t="s">
        <v>2108</v>
      </c>
      <c r="C3043" s="172" t="s">
        <v>4049</v>
      </c>
      <c r="D3043" s="171" t="s">
        <v>1302</v>
      </c>
      <c r="E3043" s="171" t="s">
        <v>2483</v>
      </c>
      <c r="F3043" s="287">
        <v>17.010000000000002</v>
      </c>
      <c r="G3043" s="331">
        <f>ROUND(SUMIF(Anlagenbewegungsdaten!B:B,A3043,Anlagenbewegungsdaten!C:C),3)</f>
        <v>0</v>
      </c>
      <c r="H3043" s="332">
        <f>IF(ISBLANK(F3043),ROUND(SUMIF(Anlagenbewegungsdaten!B:B,A3043,Anlagenbewegungsdaten!D:D),2),ROUND(G3043*F3043%,2))</f>
        <v>0</v>
      </c>
      <c r="I3043" s="332">
        <f>ROUND((H3043-SUMIF(Anlagenbewegungsdaten!$B:$B,A3043,Anlagenbewegungsdaten!D:D)),3)</f>
        <v>0</v>
      </c>
      <c r="J3043" s="333" t="s">
        <v>5179</v>
      </c>
      <c r="K3043" s="333" t="s">
        <v>5193</v>
      </c>
      <c r="L3043" s="510">
        <v>13.61</v>
      </c>
      <c r="M3043" s="330">
        <f>ROUND(SUMIF(Anlagenbewegungsdaten_AV!B:B,A3043,Anlagenbewegungsdaten_AV!C:C),3)</f>
        <v>0</v>
      </c>
      <c r="N3043" s="328">
        <f>IF(ISBLANK(L3043),ROUND(SUMIF(Anlagenbewegungsdaten_AV!B:B,A3043,Anlagenbewegungsdaten_AV!D:D),2),ROUND(M3043*L3043%,2))</f>
        <v>0</v>
      </c>
      <c r="O3043" s="328">
        <f>ROUND(N3043-SUMIF(Anlagenbewegungsdaten_AV!B:B,A3043,Anlagenbewegungsdaten_AV!D:D),3)</f>
        <v>0</v>
      </c>
    </row>
    <row r="3044" spans="1:15" ht="15" customHeight="1" x14ac:dyDescent="0.25">
      <c r="A3044" s="261" t="s">
        <v>3137</v>
      </c>
      <c r="B3044" s="171" t="s">
        <v>2108</v>
      </c>
      <c r="C3044" s="172" t="s">
        <v>4049</v>
      </c>
      <c r="D3044" s="171" t="s">
        <v>1304</v>
      </c>
      <c r="E3044" s="171" t="s">
        <v>2486</v>
      </c>
      <c r="F3044" s="287">
        <v>19.98</v>
      </c>
      <c r="G3044" s="331">
        <f>ROUND(SUMIF(Anlagenbewegungsdaten!B:B,A3044,Anlagenbewegungsdaten!C:C),3)</f>
        <v>0</v>
      </c>
      <c r="H3044" s="332">
        <f>IF(ISBLANK(F3044),ROUND(SUMIF(Anlagenbewegungsdaten!B:B,A3044,Anlagenbewegungsdaten!D:D),2),ROUND(G3044*F3044%,2))</f>
        <v>0</v>
      </c>
      <c r="I3044" s="332">
        <f>ROUND((H3044-SUMIF(Anlagenbewegungsdaten!$B:$B,A3044,Anlagenbewegungsdaten!D:D)),3)</f>
        <v>0</v>
      </c>
      <c r="J3044" s="333" t="s">
        <v>5179</v>
      </c>
      <c r="K3044" s="333" t="s">
        <v>5193</v>
      </c>
      <c r="L3044" s="510">
        <v>15.98</v>
      </c>
      <c r="M3044" s="330">
        <f>ROUND(SUMIF(Anlagenbewegungsdaten_AV!B:B,A3044,Anlagenbewegungsdaten_AV!C:C),3)</f>
        <v>0</v>
      </c>
      <c r="N3044" s="328">
        <f>IF(ISBLANK(L3044),ROUND(SUMIF(Anlagenbewegungsdaten_AV!B:B,A3044,Anlagenbewegungsdaten_AV!D:D),2),ROUND(M3044*L3044%,2))</f>
        <v>0</v>
      </c>
      <c r="O3044" s="328">
        <f>ROUND(N3044-SUMIF(Anlagenbewegungsdaten_AV!B:B,A3044,Anlagenbewegungsdaten_AV!D:D),3)</f>
        <v>0</v>
      </c>
    </row>
    <row r="3045" spans="1:15" ht="15" customHeight="1" x14ac:dyDescent="0.25">
      <c r="A3045" s="261" t="s">
        <v>3138</v>
      </c>
      <c r="B3045" s="171" t="s">
        <v>2108</v>
      </c>
      <c r="C3045" s="172" t="s">
        <v>4049</v>
      </c>
      <c r="D3045" s="172" t="s">
        <v>1306</v>
      </c>
      <c r="E3045" s="171" t="s">
        <v>2483</v>
      </c>
      <c r="F3045" s="287">
        <v>18</v>
      </c>
      <c r="G3045" s="331">
        <f>ROUND(SUMIF(Anlagenbewegungsdaten!B:B,A3045,Anlagenbewegungsdaten!C:C),3)</f>
        <v>0</v>
      </c>
      <c r="H3045" s="332">
        <f>IF(ISBLANK(F3045),ROUND(SUMIF(Anlagenbewegungsdaten!B:B,A3045,Anlagenbewegungsdaten!D:D),2),ROUND(G3045*F3045%,2))</f>
        <v>0</v>
      </c>
      <c r="I3045" s="332">
        <f>ROUND((H3045-SUMIF(Anlagenbewegungsdaten!$B:$B,A3045,Anlagenbewegungsdaten!D:D)),3)</f>
        <v>0</v>
      </c>
      <c r="J3045" s="333" t="s">
        <v>5179</v>
      </c>
      <c r="K3045" s="333" t="s">
        <v>5193</v>
      </c>
      <c r="L3045" s="510">
        <v>14.4</v>
      </c>
      <c r="M3045" s="330">
        <f>ROUND(SUMIF(Anlagenbewegungsdaten_AV!B:B,A3045,Anlagenbewegungsdaten_AV!C:C),3)</f>
        <v>0</v>
      </c>
      <c r="N3045" s="328">
        <f>IF(ISBLANK(L3045),ROUND(SUMIF(Anlagenbewegungsdaten_AV!B:B,A3045,Anlagenbewegungsdaten_AV!D:D),2),ROUND(M3045*L3045%,2))</f>
        <v>0</v>
      </c>
      <c r="O3045" s="328">
        <f>ROUND(N3045-SUMIF(Anlagenbewegungsdaten_AV!B:B,A3045,Anlagenbewegungsdaten_AV!D:D),3)</f>
        <v>0</v>
      </c>
    </row>
    <row r="3046" spans="1:15" ht="15" customHeight="1" x14ac:dyDescent="0.25">
      <c r="A3046" s="261" t="s">
        <v>3139</v>
      </c>
      <c r="B3046" s="171" t="s">
        <v>2108</v>
      </c>
      <c r="C3046" s="172" t="s">
        <v>4049</v>
      </c>
      <c r="D3046" s="172" t="s">
        <v>1308</v>
      </c>
      <c r="E3046" s="171" t="s">
        <v>2486</v>
      </c>
      <c r="F3046" s="287">
        <v>20.97</v>
      </c>
      <c r="G3046" s="331">
        <f>ROUND(SUMIF(Anlagenbewegungsdaten!B:B,A3046,Anlagenbewegungsdaten!C:C),3)</f>
        <v>0</v>
      </c>
      <c r="H3046" s="332">
        <f>IF(ISBLANK(F3046),ROUND(SUMIF(Anlagenbewegungsdaten!B:B,A3046,Anlagenbewegungsdaten!D:D),2),ROUND(G3046*F3046%,2))</f>
        <v>0</v>
      </c>
      <c r="I3046" s="332">
        <f>ROUND((H3046-SUMIF(Anlagenbewegungsdaten!$B:$B,A3046,Anlagenbewegungsdaten!D:D)),3)</f>
        <v>0</v>
      </c>
      <c r="J3046" s="333" t="s">
        <v>5179</v>
      </c>
      <c r="K3046" s="333" t="s">
        <v>5193</v>
      </c>
      <c r="L3046" s="510">
        <v>16.78</v>
      </c>
      <c r="M3046" s="330">
        <f>ROUND(SUMIF(Anlagenbewegungsdaten_AV!B:B,A3046,Anlagenbewegungsdaten_AV!C:C),3)</f>
        <v>0</v>
      </c>
      <c r="N3046" s="328">
        <f>IF(ISBLANK(L3046),ROUND(SUMIF(Anlagenbewegungsdaten_AV!B:B,A3046,Anlagenbewegungsdaten_AV!D:D),2),ROUND(M3046*L3046%,2))</f>
        <v>0</v>
      </c>
      <c r="O3046" s="328">
        <f>ROUND(N3046-SUMIF(Anlagenbewegungsdaten_AV!B:B,A3046,Anlagenbewegungsdaten_AV!D:D),3)</f>
        <v>0</v>
      </c>
    </row>
    <row r="3047" spans="1:15" ht="15" customHeight="1" x14ac:dyDescent="0.25">
      <c r="A3047" s="261" t="s">
        <v>3140</v>
      </c>
      <c r="B3047" s="171" t="s">
        <v>2108</v>
      </c>
      <c r="C3047" s="172" t="s">
        <v>4049</v>
      </c>
      <c r="D3047" s="171" t="s">
        <v>1310</v>
      </c>
      <c r="E3047" s="171" t="s">
        <v>2483</v>
      </c>
      <c r="F3047" s="287">
        <v>18</v>
      </c>
      <c r="G3047" s="331">
        <f>ROUND(SUMIF(Anlagenbewegungsdaten!B:B,A3047,Anlagenbewegungsdaten!C:C),3)</f>
        <v>0</v>
      </c>
      <c r="H3047" s="332">
        <f>IF(ISBLANK(F3047),ROUND(SUMIF(Anlagenbewegungsdaten!B:B,A3047,Anlagenbewegungsdaten!D:D),2),ROUND(G3047*F3047%,2))</f>
        <v>0</v>
      </c>
      <c r="I3047" s="332">
        <f>ROUND((H3047-SUMIF(Anlagenbewegungsdaten!$B:$B,A3047,Anlagenbewegungsdaten!D:D)),3)</f>
        <v>0</v>
      </c>
      <c r="J3047" s="333" t="s">
        <v>5179</v>
      </c>
      <c r="K3047" s="333" t="s">
        <v>5193</v>
      </c>
      <c r="L3047" s="510">
        <v>14.4</v>
      </c>
      <c r="M3047" s="330">
        <f>ROUND(SUMIF(Anlagenbewegungsdaten_AV!B:B,A3047,Anlagenbewegungsdaten_AV!C:C),3)</f>
        <v>0</v>
      </c>
      <c r="N3047" s="328">
        <f>IF(ISBLANK(L3047),ROUND(SUMIF(Anlagenbewegungsdaten_AV!B:B,A3047,Anlagenbewegungsdaten_AV!D:D),2),ROUND(M3047*L3047%,2))</f>
        <v>0</v>
      </c>
      <c r="O3047" s="328">
        <f>ROUND(N3047-SUMIF(Anlagenbewegungsdaten_AV!B:B,A3047,Anlagenbewegungsdaten_AV!D:D),3)</f>
        <v>0</v>
      </c>
    </row>
    <row r="3048" spans="1:15" ht="15" customHeight="1" x14ac:dyDescent="0.25">
      <c r="A3048" s="261" t="s">
        <v>3141</v>
      </c>
      <c r="B3048" s="171" t="s">
        <v>2108</v>
      </c>
      <c r="C3048" s="172" t="s">
        <v>4049</v>
      </c>
      <c r="D3048" s="171" t="s">
        <v>1312</v>
      </c>
      <c r="E3048" s="171" t="s">
        <v>2486</v>
      </c>
      <c r="F3048" s="287">
        <v>20.97</v>
      </c>
      <c r="G3048" s="331">
        <f>ROUND(SUMIF(Anlagenbewegungsdaten!B:B,A3048,Anlagenbewegungsdaten!C:C),3)</f>
        <v>0</v>
      </c>
      <c r="H3048" s="332">
        <f>IF(ISBLANK(F3048),ROUND(SUMIF(Anlagenbewegungsdaten!B:B,A3048,Anlagenbewegungsdaten!D:D),2),ROUND(G3048*F3048%,2))</f>
        <v>0</v>
      </c>
      <c r="I3048" s="332">
        <f>ROUND((H3048-SUMIF(Anlagenbewegungsdaten!$B:$B,A3048,Anlagenbewegungsdaten!D:D)),3)</f>
        <v>0</v>
      </c>
      <c r="J3048" s="333" t="s">
        <v>5179</v>
      </c>
      <c r="K3048" s="333" t="s">
        <v>5193</v>
      </c>
      <c r="L3048" s="510">
        <v>16.78</v>
      </c>
      <c r="M3048" s="330">
        <f>ROUND(SUMIF(Anlagenbewegungsdaten_AV!B:B,A3048,Anlagenbewegungsdaten_AV!C:C),3)</f>
        <v>0</v>
      </c>
      <c r="N3048" s="328">
        <f>IF(ISBLANK(L3048),ROUND(SUMIF(Anlagenbewegungsdaten_AV!B:B,A3048,Anlagenbewegungsdaten_AV!D:D),2),ROUND(M3048*L3048%,2))</f>
        <v>0</v>
      </c>
      <c r="O3048" s="328">
        <f>ROUND(N3048-SUMIF(Anlagenbewegungsdaten_AV!B:B,A3048,Anlagenbewegungsdaten_AV!D:D),3)</f>
        <v>0</v>
      </c>
    </row>
    <row r="3049" spans="1:15" ht="15" customHeight="1" x14ac:dyDescent="0.25">
      <c r="A3049" s="261" t="s">
        <v>3142</v>
      </c>
      <c r="B3049" s="171" t="s">
        <v>2108</v>
      </c>
      <c r="C3049" s="172" t="s">
        <v>4049</v>
      </c>
      <c r="D3049" s="171" t="s">
        <v>1314</v>
      </c>
      <c r="E3049" s="171" t="s">
        <v>2483</v>
      </c>
      <c r="F3049" s="287">
        <v>18.989999999999998</v>
      </c>
      <c r="G3049" s="331">
        <f>ROUND(SUMIF(Anlagenbewegungsdaten!B:B,A3049,Anlagenbewegungsdaten!C:C),3)</f>
        <v>0</v>
      </c>
      <c r="H3049" s="332">
        <f>IF(ISBLANK(F3049),ROUND(SUMIF(Anlagenbewegungsdaten!B:B,A3049,Anlagenbewegungsdaten!D:D),2),ROUND(G3049*F3049%,2))</f>
        <v>0</v>
      </c>
      <c r="I3049" s="332">
        <f>ROUND((H3049-SUMIF(Anlagenbewegungsdaten!$B:$B,A3049,Anlagenbewegungsdaten!D:D)),3)</f>
        <v>0</v>
      </c>
      <c r="J3049" s="333" t="s">
        <v>5179</v>
      </c>
      <c r="K3049" s="333" t="s">
        <v>5193</v>
      </c>
      <c r="L3049" s="510">
        <v>15.19</v>
      </c>
      <c r="M3049" s="330">
        <f>ROUND(SUMIF(Anlagenbewegungsdaten_AV!B:B,A3049,Anlagenbewegungsdaten_AV!C:C),3)</f>
        <v>0</v>
      </c>
      <c r="N3049" s="328">
        <f>IF(ISBLANK(L3049),ROUND(SUMIF(Anlagenbewegungsdaten_AV!B:B,A3049,Anlagenbewegungsdaten_AV!D:D),2),ROUND(M3049*L3049%,2))</f>
        <v>0</v>
      </c>
      <c r="O3049" s="328">
        <f>ROUND(N3049-SUMIF(Anlagenbewegungsdaten_AV!B:B,A3049,Anlagenbewegungsdaten_AV!D:D),3)</f>
        <v>0</v>
      </c>
    </row>
    <row r="3050" spans="1:15" ht="15" customHeight="1" x14ac:dyDescent="0.25">
      <c r="A3050" s="261" t="s">
        <v>3143</v>
      </c>
      <c r="B3050" s="171" t="s">
        <v>2108</v>
      </c>
      <c r="C3050" s="172" t="s">
        <v>4049</v>
      </c>
      <c r="D3050" s="171" t="s">
        <v>1316</v>
      </c>
      <c r="E3050" s="171" t="s">
        <v>2486</v>
      </c>
      <c r="F3050" s="287">
        <v>21.96</v>
      </c>
      <c r="G3050" s="331">
        <f>ROUND(SUMIF(Anlagenbewegungsdaten!B:B,A3050,Anlagenbewegungsdaten!C:C),3)</f>
        <v>0</v>
      </c>
      <c r="H3050" s="332">
        <f>IF(ISBLANK(F3050),ROUND(SUMIF(Anlagenbewegungsdaten!B:B,A3050,Anlagenbewegungsdaten!D:D),2),ROUND(G3050*F3050%,2))</f>
        <v>0</v>
      </c>
      <c r="I3050" s="332">
        <f>ROUND((H3050-SUMIF(Anlagenbewegungsdaten!$B:$B,A3050,Anlagenbewegungsdaten!D:D)),3)</f>
        <v>0</v>
      </c>
      <c r="J3050" s="333" t="s">
        <v>5179</v>
      </c>
      <c r="K3050" s="333" t="s">
        <v>5193</v>
      </c>
      <c r="L3050" s="510">
        <v>17.57</v>
      </c>
      <c r="M3050" s="330">
        <f>ROUND(SUMIF(Anlagenbewegungsdaten_AV!B:B,A3050,Anlagenbewegungsdaten_AV!C:C),3)</f>
        <v>0</v>
      </c>
      <c r="N3050" s="328">
        <f>IF(ISBLANK(L3050),ROUND(SUMIF(Anlagenbewegungsdaten_AV!B:B,A3050,Anlagenbewegungsdaten_AV!D:D),2),ROUND(M3050*L3050%,2))</f>
        <v>0</v>
      </c>
      <c r="O3050" s="328">
        <f>ROUND(N3050-SUMIF(Anlagenbewegungsdaten_AV!B:B,A3050,Anlagenbewegungsdaten_AV!D:D),3)</f>
        <v>0</v>
      </c>
    </row>
    <row r="3051" spans="1:15" ht="15" customHeight="1" x14ac:dyDescent="0.25">
      <c r="A3051" s="261" t="s">
        <v>3144</v>
      </c>
      <c r="B3051" s="171" t="s">
        <v>2108</v>
      </c>
      <c r="C3051" s="172" t="s">
        <v>4049</v>
      </c>
      <c r="D3051" s="171" t="s">
        <v>1318</v>
      </c>
      <c r="E3051" s="171" t="s">
        <v>2483</v>
      </c>
      <c r="F3051" s="287">
        <v>19.98</v>
      </c>
      <c r="G3051" s="331">
        <f>ROUND(SUMIF(Anlagenbewegungsdaten!B:B,A3051,Anlagenbewegungsdaten!C:C),3)</f>
        <v>0</v>
      </c>
      <c r="H3051" s="332">
        <f>IF(ISBLANK(F3051),ROUND(SUMIF(Anlagenbewegungsdaten!B:B,A3051,Anlagenbewegungsdaten!D:D),2),ROUND(G3051*F3051%,2))</f>
        <v>0</v>
      </c>
      <c r="I3051" s="332">
        <f>ROUND((H3051-SUMIF(Anlagenbewegungsdaten!$B:$B,A3051,Anlagenbewegungsdaten!D:D)),3)</f>
        <v>0</v>
      </c>
      <c r="J3051" s="333" t="s">
        <v>5179</v>
      </c>
      <c r="K3051" s="333" t="s">
        <v>5193</v>
      </c>
      <c r="L3051" s="510">
        <v>15.98</v>
      </c>
      <c r="M3051" s="330">
        <f>ROUND(SUMIF(Anlagenbewegungsdaten_AV!B:B,A3051,Anlagenbewegungsdaten_AV!C:C),3)</f>
        <v>0</v>
      </c>
      <c r="N3051" s="328">
        <f>IF(ISBLANK(L3051),ROUND(SUMIF(Anlagenbewegungsdaten_AV!B:B,A3051,Anlagenbewegungsdaten_AV!D:D),2),ROUND(M3051*L3051%,2))</f>
        <v>0</v>
      </c>
      <c r="O3051" s="328">
        <f>ROUND(N3051-SUMIF(Anlagenbewegungsdaten_AV!B:B,A3051,Anlagenbewegungsdaten_AV!D:D),3)</f>
        <v>0</v>
      </c>
    </row>
    <row r="3052" spans="1:15" ht="15" customHeight="1" x14ac:dyDescent="0.25">
      <c r="A3052" s="261" t="s">
        <v>3145</v>
      </c>
      <c r="B3052" s="171" t="s">
        <v>2108</v>
      </c>
      <c r="C3052" s="172" t="s">
        <v>4049</v>
      </c>
      <c r="D3052" s="171" t="s">
        <v>1320</v>
      </c>
      <c r="E3052" s="171" t="s">
        <v>2486</v>
      </c>
      <c r="F3052" s="287">
        <v>22.95</v>
      </c>
      <c r="G3052" s="331">
        <f>ROUND(SUMIF(Anlagenbewegungsdaten!B:B,A3052,Anlagenbewegungsdaten!C:C),3)</f>
        <v>0</v>
      </c>
      <c r="H3052" s="332">
        <f>IF(ISBLANK(F3052),ROUND(SUMIF(Anlagenbewegungsdaten!B:B,A3052,Anlagenbewegungsdaten!D:D),2),ROUND(G3052*F3052%,2))</f>
        <v>0</v>
      </c>
      <c r="I3052" s="332">
        <f>ROUND((H3052-SUMIF(Anlagenbewegungsdaten!$B:$B,A3052,Anlagenbewegungsdaten!D:D)),3)</f>
        <v>0</v>
      </c>
      <c r="J3052" s="333" t="s">
        <v>5179</v>
      </c>
      <c r="K3052" s="333" t="s">
        <v>5193</v>
      </c>
      <c r="L3052" s="510">
        <v>18.36</v>
      </c>
      <c r="M3052" s="330">
        <f>ROUND(SUMIF(Anlagenbewegungsdaten_AV!B:B,A3052,Anlagenbewegungsdaten_AV!C:C),3)</f>
        <v>0</v>
      </c>
      <c r="N3052" s="328">
        <f>IF(ISBLANK(L3052),ROUND(SUMIF(Anlagenbewegungsdaten_AV!B:B,A3052,Anlagenbewegungsdaten_AV!D:D),2),ROUND(M3052*L3052%,2))</f>
        <v>0</v>
      </c>
      <c r="O3052" s="328">
        <f>ROUND(N3052-SUMIF(Anlagenbewegungsdaten_AV!B:B,A3052,Anlagenbewegungsdaten_AV!D:D),3)</f>
        <v>0</v>
      </c>
    </row>
    <row r="3053" spans="1:15" ht="15" customHeight="1" x14ac:dyDescent="0.25">
      <c r="A3053" s="261" t="s">
        <v>3146</v>
      </c>
      <c r="B3053" s="171" t="s">
        <v>2108</v>
      </c>
      <c r="C3053" s="172" t="s">
        <v>4049</v>
      </c>
      <c r="D3053" s="171" t="s">
        <v>1322</v>
      </c>
      <c r="E3053" s="171" t="s">
        <v>2483</v>
      </c>
      <c r="F3053" s="287">
        <v>20.97</v>
      </c>
      <c r="G3053" s="331">
        <f>ROUND(SUMIF(Anlagenbewegungsdaten!B:B,A3053,Anlagenbewegungsdaten!C:C),3)</f>
        <v>0</v>
      </c>
      <c r="H3053" s="332">
        <f>IF(ISBLANK(F3053),ROUND(SUMIF(Anlagenbewegungsdaten!B:B,A3053,Anlagenbewegungsdaten!D:D),2),ROUND(G3053*F3053%,2))</f>
        <v>0</v>
      </c>
      <c r="I3053" s="332">
        <f>ROUND((H3053-SUMIF(Anlagenbewegungsdaten!$B:$B,A3053,Anlagenbewegungsdaten!D:D)),3)</f>
        <v>0</v>
      </c>
      <c r="J3053" s="333" t="s">
        <v>5179</v>
      </c>
      <c r="K3053" s="333" t="s">
        <v>5193</v>
      </c>
      <c r="L3053" s="510">
        <v>16.78</v>
      </c>
      <c r="M3053" s="330">
        <f>ROUND(SUMIF(Anlagenbewegungsdaten_AV!B:B,A3053,Anlagenbewegungsdaten_AV!C:C),3)</f>
        <v>0</v>
      </c>
      <c r="N3053" s="328">
        <f>IF(ISBLANK(L3053),ROUND(SUMIF(Anlagenbewegungsdaten_AV!B:B,A3053,Anlagenbewegungsdaten_AV!D:D),2),ROUND(M3053*L3053%,2))</f>
        <v>0</v>
      </c>
      <c r="O3053" s="328">
        <f>ROUND(N3053-SUMIF(Anlagenbewegungsdaten_AV!B:B,A3053,Anlagenbewegungsdaten_AV!D:D),3)</f>
        <v>0</v>
      </c>
    </row>
    <row r="3054" spans="1:15" ht="15" customHeight="1" x14ac:dyDescent="0.25">
      <c r="A3054" s="261" t="s">
        <v>3147</v>
      </c>
      <c r="B3054" s="171" t="s">
        <v>2108</v>
      </c>
      <c r="C3054" s="172" t="s">
        <v>4049</v>
      </c>
      <c r="D3054" s="171" t="s">
        <v>1324</v>
      </c>
      <c r="E3054" s="171" t="s">
        <v>2486</v>
      </c>
      <c r="F3054" s="287">
        <v>23.94</v>
      </c>
      <c r="G3054" s="331">
        <f>ROUND(SUMIF(Anlagenbewegungsdaten!B:B,A3054,Anlagenbewegungsdaten!C:C),3)</f>
        <v>0</v>
      </c>
      <c r="H3054" s="332">
        <f>IF(ISBLANK(F3054),ROUND(SUMIF(Anlagenbewegungsdaten!B:B,A3054,Anlagenbewegungsdaten!D:D),2),ROUND(G3054*F3054%,2))</f>
        <v>0</v>
      </c>
      <c r="I3054" s="332">
        <f>ROUND((H3054-SUMIF(Anlagenbewegungsdaten!$B:$B,A3054,Anlagenbewegungsdaten!D:D)),3)</f>
        <v>0</v>
      </c>
      <c r="J3054" s="333" t="s">
        <v>5179</v>
      </c>
      <c r="K3054" s="333" t="s">
        <v>5193</v>
      </c>
      <c r="L3054" s="510">
        <v>19.149999999999999</v>
      </c>
      <c r="M3054" s="330">
        <f>ROUND(SUMIF(Anlagenbewegungsdaten_AV!B:B,A3054,Anlagenbewegungsdaten_AV!C:C),3)</f>
        <v>0</v>
      </c>
      <c r="N3054" s="328">
        <f>IF(ISBLANK(L3054),ROUND(SUMIF(Anlagenbewegungsdaten_AV!B:B,A3054,Anlagenbewegungsdaten_AV!D:D),2),ROUND(M3054*L3054%,2))</f>
        <v>0</v>
      </c>
      <c r="O3054" s="328">
        <f>ROUND(N3054-SUMIF(Anlagenbewegungsdaten_AV!B:B,A3054,Anlagenbewegungsdaten_AV!D:D),3)</f>
        <v>0</v>
      </c>
    </row>
    <row r="3055" spans="1:15" ht="15" customHeight="1" x14ac:dyDescent="0.25">
      <c r="A3055" s="261" t="s">
        <v>3148</v>
      </c>
      <c r="B3055" s="171" t="s">
        <v>2108</v>
      </c>
      <c r="C3055" s="172" t="s">
        <v>4049</v>
      </c>
      <c r="D3055" s="171" t="s">
        <v>1326</v>
      </c>
      <c r="E3055" s="171" t="s">
        <v>2483</v>
      </c>
      <c r="F3055" s="287">
        <v>18.989999999999998</v>
      </c>
      <c r="G3055" s="331">
        <f>ROUND(SUMIF(Anlagenbewegungsdaten!B:B,A3055,Anlagenbewegungsdaten!C:C),3)</f>
        <v>0</v>
      </c>
      <c r="H3055" s="332">
        <f>IF(ISBLANK(F3055),ROUND(SUMIF(Anlagenbewegungsdaten!B:B,A3055,Anlagenbewegungsdaten!D:D),2),ROUND(G3055*F3055%,2))</f>
        <v>0</v>
      </c>
      <c r="I3055" s="332">
        <f>ROUND((H3055-SUMIF(Anlagenbewegungsdaten!$B:$B,A3055,Anlagenbewegungsdaten!D:D)),3)</f>
        <v>0</v>
      </c>
      <c r="J3055" s="333" t="s">
        <v>5179</v>
      </c>
      <c r="K3055" s="333" t="s">
        <v>5193</v>
      </c>
      <c r="L3055" s="510">
        <v>15.19</v>
      </c>
      <c r="M3055" s="330">
        <f>ROUND(SUMIF(Anlagenbewegungsdaten_AV!B:B,A3055,Anlagenbewegungsdaten_AV!C:C),3)</f>
        <v>0</v>
      </c>
      <c r="N3055" s="328">
        <f>IF(ISBLANK(L3055),ROUND(SUMIF(Anlagenbewegungsdaten_AV!B:B,A3055,Anlagenbewegungsdaten_AV!D:D),2),ROUND(M3055*L3055%,2))</f>
        <v>0</v>
      </c>
      <c r="O3055" s="328">
        <f>ROUND(N3055-SUMIF(Anlagenbewegungsdaten_AV!B:B,A3055,Anlagenbewegungsdaten_AV!D:D),3)</f>
        <v>0</v>
      </c>
    </row>
    <row r="3056" spans="1:15" ht="15" customHeight="1" x14ac:dyDescent="0.25">
      <c r="A3056" s="261" t="s">
        <v>3149</v>
      </c>
      <c r="B3056" s="171" t="s">
        <v>2108</v>
      </c>
      <c r="C3056" s="172" t="s">
        <v>4049</v>
      </c>
      <c r="D3056" s="171" t="s">
        <v>1328</v>
      </c>
      <c r="E3056" s="171" t="s">
        <v>2486</v>
      </c>
      <c r="F3056" s="287">
        <v>21.96</v>
      </c>
      <c r="G3056" s="331">
        <f>ROUND(SUMIF(Anlagenbewegungsdaten!B:B,A3056,Anlagenbewegungsdaten!C:C),3)</f>
        <v>0</v>
      </c>
      <c r="H3056" s="332">
        <f>IF(ISBLANK(F3056),ROUND(SUMIF(Anlagenbewegungsdaten!B:B,A3056,Anlagenbewegungsdaten!D:D),2),ROUND(G3056*F3056%,2))</f>
        <v>0</v>
      </c>
      <c r="I3056" s="332">
        <f>ROUND((H3056-SUMIF(Anlagenbewegungsdaten!$B:$B,A3056,Anlagenbewegungsdaten!D:D)),3)</f>
        <v>0</v>
      </c>
      <c r="J3056" s="333" t="s">
        <v>5179</v>
      </c>
      <c r="K3056" s="333" t="s">
        <v>5193</v>
      </c>
      <c r="L3056" s="510">
        <v>17.57</v>
      </c>
      <c r="M3056" s="330">
        <f>ROUND(SUMIF(Anlagenbewegungsdaten_AV!B:B,A3056,Anlagenbewegungsdaten_AV!C:C),3)</f>
        <v>0</v>
      </c>
      <c r="N3056" s="328">
        <f>IF(ISBLANK(L3056),ROUND(SUMIF(Anlagenbewegungsdaten_AV!B:B,A3056,Anlagenbewegungsdaten_AV!D:D),2),ROUND(M3056*L3056%,2))</f>
        <v>0</v>
      </c>
      <c r="O3056" s="328">
        <f>ROUND(N3056-SUMIF(Anlagenbewegungsdaten_AV!B:B,A3056,Anlagenbewegungsdaten_AV!D:D),3)</f>
        <v>0</v>
      </c>
    </row>
    <row r="3057" spans="1:15" ht="15" customHeight="1" x14ac:dyDescent="0.25">
      <c r="A3057" s="261" t="s">
        <v>3150</v>
      </c>
      <c r="B3057" s="171" t="s">
        <v>2108</v>
      </c>
      <c r="C3057" s="172" t="s">
        <v>4049</v>
      </c>
      <c r="D3057" s="171" t="s">
        <v>1330</v>
      </c>
      <c r="E3057" s="171" t="s">
        <v>2483</v>
      </c>
      <c r="F3057" s="287">
        <v>19.98</v>
      </c>
      <c r="G3057" s="331">
        <f>ROUND(SUMIF(Anlagenbewegungsdaten!B:B,A3057,Anlagenbewegungsdaten!C:C),3)</f>
        <v>0</v>
      </c>
      <c r="H3057" s="332">
        <f>IF(ISBLANK(F3057),ROUND(SUMIF(Anlagenbewegungsdaten!B:B,A3057,Anlagenbewegungsdaten!D:D),2),ROUND(G3057*F3057%,2))</f>
        <v>0</v>
      </c>
      <c r="I3057" s="332">
        <f>ROUND((H3057-SUMIF(Anlagenbewegungsdaten!$B:$B,A3057,Anlagenbewegungsdaten!D:D)),3)</f>
        <v>0</v>
      </c>
      <c r="J3057" s="333" t="s">
        <v>5179</v>
      </c>
      <c r="K3057" s="333" t="s">
        <v>5193</v>
      </c>
      <c r="L3057" s="510">
        <v>15.98</v>
      </c>
      <c r="M3057" s="330">
        <f>ROUND(SUMIF(Anlagenbewegungsdaten_AV!B:B,A3057,Anlagenbewegungsdaten_AV!C:C),3)</f>
        <v>0</v>
      </c>
      <c r="N3057" s="328">
        <f>IF(ISBLANK(L3057),ROUND(SUMIF(Anlagenbewegungsdaten_AV!B:B,A3057,Anlagenbewegungsdaten_AV!D:D),2),ROUND(M3057*L3057%,2))</f>
        <v>0</v>
      </c>
      <c r="O3057" s="328">
        <f>ROUND(N3057-SUMIF(Anlagenbewegungsdaten_AV!B:B,A3057,Anlagenbewegungsdaten_AV!D:D),3)</f>
        <v>0</v>
      </c>
    </row>
    <row r="3058" spans="1:15" ht="15" customHeight="1" x14ac:dyDescent="0.25">
      <c r="A3058" s="261" t="s">
        <v>3151</v>
      </c>
      <c r="B3058" s="171" t="s">
        <v>2108</v>
      </c>
      <c r="C3058" s="172" t="s">
        <v>4049</v>
      </c>
      <c r="D3058" s="171" t="s">
        <v>1332</v>
      </c>
      <c r="E3058" s="171" t="s">
        <v>2486</v>
      </c>
      <c r="F3058" s="287">
        <v>22.95</v>
      </c>
      <c r="G3058" s="331">
        <f>ROUND(SUMIF(Anlagenbewegungsdaten!B:B,A3058,Anlagenbewegungsdaten!C:C),3)</f>
        <v>0</v>
      </c>
      <c r="H3058" s="332">
        <f>IF(ISBLANK(F3058),ROUND(SUMIF(Anlagenbewegungsdaten!B:B,A3058,Anlagenbewegungsdaten!D:D),2),ROUND(G3058*F3058%,2))</f>
        <v>0</v>
      </c>
      <c r="I3058" s="332">
        <f>ROUND((H3058-SUMIF(Anlagenbewegungsdaten!$B:$B,A3058,Anlagenbewegungsdaten!D:D)),3)</f>
        <v>0</v>
      </c>
      <c r="J3058" s="333" t="s">
        <v>5179</v>
      </c>
      <c r="K3058" s="333" t="s">
        <v>5193</v>
      </c>
      <c r="L3058" s="510">
        <v>18.36</v>
      </c>
      <c r="M3058" s="330">
        <f>ROUND(SUMIF(Anlagenbewegungsdaten_AV!B:B,A3058,Anlagenbewegungsdaten_AV!C:C),3)</f>
        <v>0</v>
      </c>
      <c r="N3058" s="328">
        <f>IF(ISBLANK(L3058),ROUND(SUMIF(Anlagenbewegungsdaten_AV!B:B,A3058,Anlagenbewegungsdaten_AV!D:D),2),ROUND(M3058*L3058%,2))</f>
        <v>0</v>
      </c>
      <c r="O3058" s="328">
        <f>ROUND(N3058-SUMIF(Anlagenbewegungsdaten_AV!B:B,A3058,Anlagenbewegungsdaten_AV!D:D),3)</f>
        <v>0</v>
      </c>
    </row>
    <row r="3059" spans="1:15" ht="15" customHeight="1" x14ac:dyDescent="0.25">
      <c r="A3059" s="261" t="s">
        <v>3152</v>
      </c>
      <c r="B3059" s="171" t="s">
        <v>2108</v>
      </c>
      <c r="C3059" s="172" t="s">
        <v>4049</v>
      </c>
      <c r="D3059" s="171" t="s">
        <v>1334</v>
      </c>
      <c r="E3059" s="171" t="s">
        <v>2483</v>
      </c>
      <c r="F3059" s="287">
        <v>20.97</v>
      </c>
      <c r="G3059" s="331">
        <f>ROUND(SUMIF(Anlagenbewegungsdaten!B:B,A3059,Anlagenbewegungsdaten!C:C),3)</f>
        <v>0</v>
      </c>
      <c r="H3059" s="332">
        <f>IF(ISBLANK(F3059),ROUND(SUMIF(Anlagenbewegungsdaten!B:B,A3059,Anlagenbewegungsdaten!D:D),2),ROUND(G3059*F3059%,2))</f>
        <v>0</v>
      </c>
      <c r="I3059" s="332">
        <f>ROUND((H3059-SUMIF(Anlagenbewegungsdaten!$B:$B,A3059,Anlagenbewegungsdaten!D:D)),3)</f>
        <v>0</v>
      </c>
      <c r="J3059" s="333" t="s">
        <v>5179</v>
      </c>
      <c r="K3059" s="333" t="s">
        <v>5193</v>
      </c>
      <c r="L3059" s="510">
        <v>16.78</v>
      </c>
      <c r="M3059" s="330">
        <f>ROUND(SUMIF(Anlagenbewegungsdaten_AV!B:B,A3059,Anlagenbewegungsdaten_AV!C:C),3)</f>
        <v>0</v>
      </c>
      <c r="N3059" s="328">
        <f>IF(ISBLANK(L3059),ROUND(SUMIF(Anlagenbewegungsdaten_AV!B:B,A3059,Anlagenbewegungsdaten_AV!D:D),2),ROUND(M3059*L3059%,2))</f>
        <v>0</v>
      </c>
      <c r="O3059" s="328">
        <f>ROUND(N3059-SUMIF(Anlagenbewegungsdaten_AV!B:B,A3059,Anlagenbewegungsdaten_AV!D:D),3)</f>
        <v>0</v>
      </c>
    </row>
    <row r="3060" spans="1:15" ht="15" customHeight="1" x14ac:dyDescent="0.25">
      <c r="A3060" s="261" t="s">
        <v>3153</v>
      </c>
      <c r="B3060" s="171" t="s">
        <v>2108</v>
      </c>
      <c r="C3060" s="172" t="s">
        <v>4049</v>
      </c>
      <c r="D3060" s="171" t="s">
        <v>1336</v>
      </c>
      <c r="E3060" s="171" t="s">
        <v>2486</v>
      </c>
      <c r="F3060" s="287">
        <v>23.94</v>
      </c>
      <c r="G3060" s="331">
        <f>ROUND(SUMIF(Anlagenbewegungsdaten!B:B,A3060,Anlagenbewegungsdaten!C:C),3)</f>
        <v>0</v>
      </c>
      <c r="H3060" s="332">
        <f>IF(ISBLANK(F3060),ROUND(SUMIF(Anlagenbewegungsdaten!B:B,A3060,Anlagenbewegungsdaten!D:D),2),ROUND(G3060*F3060%,2))</f>
        <v>0</v>
      </c>
      <c r="I3060" s="332">
        <f>ROUND((H3060-SUMIF(Anlagenbewegungsdaten!$B:$B,A3060,Anlagenbewegungsdaten!D:D)),3)</f>
        <v>0</v>
      </c>
      <c r="J3060" s="333" t="s">
        <v>5179</v>
      </c>
      <c r="K3060" s="333" t="s">
        <v>5193</v>
      </c>
      <c r="L3060" s="510">
        <v>19.149999999999999</v>
      </c>
      <c r="M3060" s="330">
        <f>ROUND(SUMIF(Anlagenbewegungsdaten_AV!B:B,A3060,Anlagenbewegungsdaten_AV!C:C),3)</f>
        <v>0</v>
      </c>
      <c r="N3060" s="328">
        <f>IF(ISBLANK(L3060),ROUND(SUMIF(Anlagenbewegungsdaten_AV!B:B,A3060,Anlagenbewegungsdaten_AV!D:D),2),ROUND(M3060*L3060%,2))</f>
        <v>0</v>
      </c>
      <c r="O3060" s="328">
        <f>ROUND(N3060-SUMIF(Anlagenbewegungsdaten_AV!B:B,A3060,Anlagenbewegungsdaten_AV!D:D),3)</f>
        <v>0</v>
      </c>
    </row>
    <row r="3061" spans="1:15" ht="15" customHeight="1" x14ac:dyDescent="0.25">
      <c r="A3061" s="261" t="s">
        <v>3154</v>
      </c>
      <c r="B3061" s="171" t="s">
        <v>2108</v>
      </c>
      <c r="C3061" s="172" t="s">
        <v>4049</v>
      </c>
      <c r="D3061" s="171" t="s">
        <v>1338</v>
      </c>
      <c r="E3061" s="171" t="s">
        <v>2483</v>
      </c>
      <c r="F3061" s="287">
        <v>21.96</v>
      </c>
      <c r="G3061" s="331">
        <f>ROUND(SUMIF(Anlagenbewegungsdaten!B:B,A3061,Anlagenbewegungsdaten!C:C),3)</f>
        <v>0</v>
      </c>
      <c r="H3061" s="332">
        <f>IF(ISBLANK(F3061),ROUND(SUMIF(Anlagenbewegungsdaten!B:B,A3061,Anlagenbewegungsdaten!D:D),2),ROUND(G3061*F3061%,2))</f>
        <v>0</v>
      </c>
      <c r="I3061" s="332">
        <f>ROUND((H3061-SUMIF(Anlagenbewegungsdaten!$B:$B,A3061,Anlagenbewegungsdaten!D:D)),3)</f>
        <v>0</v>
      </c>
      <c r="J3061" s="333" t="s">
        <v>5179</v>
      </c>
      <c r="K3061" s="333" t="s">
        <v>5193</v>
      </c>
      <c r="L3061" s="510">
        <v>17.57</v>
      </c>
      <c r="M3061" s="330">
        <f>ROUND(SUMIF(Anlagenbewegungsdaten_AV!B:B,A3061,Anlagenbewegungsdaten_AV!C:C),3)</f>
        <v>0</v>
      </c>
      <c r="N3061" s="328">
        <f>IF(ISBLANK(L3061),ROUND(SUMIF(Anlagenbewegungsdaten_AV!B:B,A3061,Anlagenbewegungsdaten_AV!D:D),2),ROUND(M3061*L3061%,2))</f>
        <v>0</v>
      </c>
      <c r="O3061" s="328">
        <f>ROUND(N3061-SUMIF(Anlagenbewegungsdaten_AV!B:B,A3061,Anlagenbewegungsdaten_AV!D:D),3)</f>
        <v>0</v>
      </c>
    </row>
    <row r="3062" spans="1:15" ht="15" customHeight="1" x14ac:dyDescent="0.25">
      <c r="A3062" s="261" t="s">
        <v>3155</v>
      </c>
      <c r="B3062" s="171" t="s">
        <v>2108</v>
      </c>
      <c r="C3062" s="172" t="s">
        <v>4049</v>
      </c>
      <c r="D3062" s="171" t="s">
        <v>1340</v>
      </c>
      <c r="E3062" s="171" t="s">
        <v>2486</v>
      </c>
      <c r="F3062" s="287">
        <v>24.93</v>
      </c>
      <c r="G3062" s="331">
        <f>ROUND(SUMIF(Anlagenbewegungsdaten!B:B,A3062,Anlagenbewegungsdaten!C:C),3)</f>
        <v>0</v>
      </c>
      <c r="H3062" s="332">
        <f>IF(ISBLANK(F3062),ROUND(SUMIF(Anlagenbewegungsdaten!B:B,A3062,Anlagenbewegungsdaten!D:D),2),ROUND(G3062*F3062%,2))</f>
        <v>0</v>
      </c>
      <c r="I3062" s="332">
        <f>ROUND((H3062-SUMIF(Anlagenbewegungsdaten!$B:$B,A3062,Anlagenbewegungsdaten!D:D)),3)</f>
        <v>0</v>
      </c>
      <c r="J3062" s="333" t="s">
        <v>5179</v>
      </c>
      <c r="K3062" s="333" t="s">
        <v>5193</v>
      </c>
      <c r="L3062" s="510">
        <v>19.940000000000001</v>
      </c>
      <c r="M3062" s="330">
        <f>ROUND(SUMIF(Anlagenbewegungsdaten_AV!B:B,A3062,Anlagenbewegungsdaten_AV!C:C),3)</f>
        <v>0</v>
      </c>
      <c r="N3062" s="328">
        <f>IF(ISBLANK(L3062),ROUND(SUMIF(Anlagenbewegungsdaten_AV!B:B,A3062,Anlagenbewegungsdaten_AV!D:D),2),ROUND(M3062*L3062%,2))</f>
        <v>0</v>
      </c>
      <c r="O3062" s="328">
        <f>ROUND(N3062-SUMIF(Anlagenbewegungsdaten_AV!B:B,A3062,Anlagenbewegungsdaten_AV!D:D),3)</f>
        <v>0</v>
      </c>
    </row>
    <row r="3063" spans="1:15" ht="15" customHeight="1" x14ac:dyDescent="0.25">
      <c r="A3063" s="261" t="s">
        <v>3156</v>
      </c>
      <c r="B3063" s="171" t="s">
        <v>2108</v>
      </c>
      <c r="C3063" s="172" t="s">
        <v>4049</v>
      </c>
      <c r="D3063" s="171" t="s">
        <v>1342</v>
      </c>
      <c r="E3063" s="171" t="s">
        <v>2483</v>
      </c>
      <c r="F3063" s="287">
        <v>10.08</v>
      </c>
      <c r="G3063" s="331">
        <f>ROUND(SUMIF(Anlagenbewegungsdaten!B:B,A3063,Anlagenbewegungsdaten!C:C),3)</f>
        <v>0</v>
      </c>
      <c r="H3063" s="332">
        <f>IF(ISBLANK(F3063),ROUND(SUMIF(Anlagenbewegungsdaten!B:B,A3063,Anlagenbewegungsdaten!D:D),2),ROUND(G3063*F3063%,2))</f>
        <v>0</v>
      </c>
      <c r="I3063" s="332">
        <f>ROUND((H3063-SUMIF(Anlagenbewegungsdaten!$B:$B,A3063,Anlagenbewegungsdaten!D:D)),3)</f>
        <v>0</v>
      </c>
      <c r="J3063" s="333" t="s">
        <v>5179</v>
      </c>
      <c r="K3063" s="333" t="s">
        <v>5193</v>
      </c>
      <c r="L3063" s="510">
        <v>8.06</v>
      </c>
      <c r="M3063" s="330">
        <f>ROUND(SUMIF(Anlagenbewegungsdaten_AV!B:B,A3063,Anlagenbewegungsdaten_AV!C:C),3)</f>
        <v>0</v>
      </c>
      <c r="N3063" s="328">
        <f>IF(ISBLANK(L3063),ROUND(SUMIF(Anlagenbewegungsdaten_AV!B:B,A3063,Anlagenbewegungsdaten_AV!D:D),2),ROUND(M3063*L3063%,2))</f>
        <v>0</v>
      </c>
      <c r="O3063" s="328">
        <f>ROUND(N3063-SUMIF(Anlagenbewegungsdaten_AV!B:B,A3063,Anlagenbewegungsdaten_AV!D:D),3)</f>
        <v>0</v>
      </c>
    </row>
    <row r="3064" spans="1:15" ht="15" customHeight="1" x14ac:dyDescent="0.25">
      <c r="A3064" s="261" t="s">
        <v>3157</v>
      </c>
      <c r="B3064" s="171" t="s">
        <v>2108</v>
      </c>
      <c r="C3064" s="172" t="s">
        <v>4049</v>
      </c>
      <c r="D3064" s="171" t="s">
        <v>1344</v>
      </c>
      <c r="E3064" s="171" t="s">
        <v>2486</v>
      </c>
      <c r="F3064" s="287">
        <v>13.05</v>
      </c>
      <c r="G3064" s="331">
        <f>ROUND(SUMIF(Anlagenbewegungsdaten!B:B,A3064,Anlagenbewegungsdaten!C:C),3)</f>
        <v>0</v>
      </c>
      <c r="H3064" s="332">
        <f>IF(ISBLANK(F3064),ROUND(SUMIF(Anlagenbewegungsdaten!B:B,A3064,Anlagenbewegungsdaten!D:D),2),ROUND(G3064*F3064%,2))</f>
        <v>0</v>
      </c>
      <c r="I3064" s="332">
        <f>ROUND((H3064-SUMIF(Anlagenbewegungsdaten!$B:$B,A3064,Anlagenbewegungsdaten!D:D)),3)</f>
        <v>0</v>
      </c>
      <c r="J3064" s="333" t="s">
        <v>5179</v>
      </c>
      <c r="K3064" s="333" t="s">
        <v>5193</v>
      </c>
      <c r="L3064" s="510">
        <v>10.44</v>
      </c>
      <c r="M3064" s="330">
        <f>ROUND(SUMIF(Anlagenbewegungsdaten_AV!B:B,A3064,Anlagenbewegungsdaten_AV!C:C),3)</f>
        <v>0</v>
      </c>
      <c r="N3064" s="328">
        <f>IF(ISBLANK(L3064),ROUND(SUMIF(Anlagenbewegungsdaten_AV!B:B,A3064,Anlagenbewegungsdaten_AV!D:D),2),ROUND(M3064*L3064%,2))</f>
        <v>0</v>
      </c>
      <c r="O3064" s="328">
        <f>ROUND(N3064-SUMIF(Anlagenbewegungsdaten_AV!B:B,A3064,Anlagenbewegungsdaten_AV!D:D),3)</f>
        <v>0</v>
      </c>
    </row>
    <row r="3065" spans="1:15" ht="15" customHeight="1" x14ac:dyDescent="0.25">
      <c r="A3065" s="261" t="s">
        <v>3158</v>
      </c>
      <c r="B3065" s="171" t="s">
        <v>2108</v>
      </c>
      <c r="C3065" s="172" t="s">
        <v>4049</v>
      </c>
      <c r="D3065" s="172" t="s">
        <v>1346</v>
      </c>
      <c r="E3065" s="171" t="s">
        <v>2483</v>
      </c>
      <c r="F3065" s="287">
        <v>11.07</v>
      </c>
      <c r="G3065" s="331">
        <f>ROUND(SUMIF(Anlagenbewegungsdaten!B:B,A3065,Anlagenbewegungsdaten!C:C),3)</f>
        <v>0</v>
      </c>
      <c r="H3065" s="332">
        <f>IF(ISBLANK(F3065),ROUND(SUMIF(Anlagenbewegungsdaten!B:B,A3065,Anlagenbewegungsdaten!D:D),2),ROUND(G3065*F3065%,2))</f>
        <v>0</v>
      </c>
      <c r="I3065" s="332">
        <f>ROUND((H3065-SUMIF(Anlagenbewegungsdaten!$B:$B,A3065,Anlagenbewegungsdaten!D:D)),3)</f>
        <v>0</v>
      </c>
      <c r="J3065" s="333" t="s">
        <v>5179</v>
      </c>
      <c r="K3065" s="333" t="s">
        <v>5193</v>
      </c>
      <c r="L3065" s="510">
        <v>8.86</v>
      </c>
      <c r="M3065" s="330">
        <f>ROUND(SUMIF(Anlagenbewegungsdaten_AV!B:B,A3065,Anlagenbewegungsdaten_AV!C:C),3)</f>
        <v>0</v>
      </c>
      <c r="N3065" s="328">
        <f>IF(ISBLANK(L3065),ROUND(SUMIF(Anlagenbewegungsdaten_AV!B:B,A3065,Anlagenbewegungsdaten_AV!D:D),2),ROUND(M3065*L3065%,2))</f>
        <v>0</v>
      </c>
      <c r="O3065" s="328">
        <f>ROUND(N3065-SUMIF(Anlagenbewegungsdaten_AV!B:B,A3065,Anlagenbewegungsdaten_AV!D:D),3)</f>
        <v>0</v>
      </c>
    </row>
    <row r="3066" spans="1:15" ht="15" customHeight="1" x14ac:dyDescent="0.25">
      <c r="A3066" s="261" t="s">
        <v>3159</v>
      </c>
      <c r="B3066" s="171" t="s">
        <v>2108</v>
      </c>
      <c r="C3066" s="172" t="s">
        <v>4049</v>
      </c>
      <c r="D3066" s="172" t="s">
        <v>1348</v>
      </c>
      <c r="E3066" s="171" t="s">
        <v>2486</v>
      </c>
      <c r="F3066" s="287">
        <v>14.04</v>
      </c>
      <c r="G3066" s="331">
        <f>ROUND(SUMIF(Anlagenbewegungsdaten!B:B,A3066,Anlagenbewegungsdaten!C:C),3)</f>
        <v>0</v>
      </c>
      <c r="H3066" s="332">
        <f>IF(ISBLANK(F3066),ROUND(SUMIF(Anlagenbewegungsdaten!B:B,A3066,Anlagenbewegungsdaten!D:D),2),ROUND(G3066*F3066%,2))</f>
        <v>0</v>
      </c>
      <c r="I3066" s="332">
        <f>ROUND((H3066-SUMIF(Anlagenbewegungsdaten!$B:$B,A3066,Anlagenbewegungsdaten!D:D)),3)</f>
        <v>0</v>
      </c>
      <c r="J3066" s="333" t="s">
        <v>5179</v>
      </c>
      <c r="K3066" s="333" t="s">
        <v>5193</v>
      </c>
      <c r="L3066" s="510">
        <v>11.23</v>
      </c>
      <c r="M3066" s="330">
        <f>ROUND(SUMIF(Anlagenbewegungsdaten_AV!B:B,A3066,Anlagenbewegungsdaten_AV!C:C),3)</f>
        <v>0</v>
      </c>
      <c r="N3066" s="328">
        <f>IF(ISBLANK(L3066),ROUND(SUMIF(Anlagenbewegungsdaten_AV!B:B,A3066,Anlagenbewegungsdaten_AV!D:D),2),ROUND(M3066*L3066%,2))</f>
        <v>0</v>
      </c>
      <c r="O3066" s="328">
        <f>ROUND(N3066-SUMIF(Anlagenbewegungsdaten_AV!B:B,A3066,Anlagenbewegungsdaten_AV!D:D),3)</f>
        <v>0</v>
      </c>
    </row>
    <row r="3067" spans="1:15" ht="15" customHeight="1" x14ac:dyDescent="0.25">
      <c r="A3067" s="261" t="s">
        <v>3160</v>
      </c>
      <c r="B3067" s="171" t="s">
        <v>2108</v>
      </c>
      <c r="C3067" s="172" t="s">
        <v>4049</v>
      </c>
      <c r="D3067" s="171" t="s">
        <v>1350</v>
      </c>
      <c r="E3067" s="171" t="s">
        <v>2483</v>
      </c>
      <c r="F3067" s="287">
        <v>16.02</v>
      </c>
      <c r="G3067" s="331">
        <f>ROUND(SUMIF(Anlagenbewegungsdaten!B:B,A3067,Anlagenbewegungsdaten!C:C),3)</f>
        <v>0</v>
      </c>
      <c r="H3067" s="332">
        <f>IF(ISBLANK(F3067),ROUND(SUMIF(Anlagenbewegungsdaten!B:B,A3067,Anlagenbewegungsdaten!D:D),2),ROUND(G3067*F3067%,2))</f>
        <v>0</v>
      </c>
      <c r="I3067" s="332">
        <f>ROUND((H3067-SUMIF(Anlagenbewegungsdaten!$B:$B,A3067,Anlagenbewegungsdaten!D:D)),3)</f>
        <v>0</v>
      </c>
      <c r="J3067" s="333" t="s">
        <v>5179</v>
      </c>
      <c r="K3067" s="333" t="s">
        <v>5193</v>
      </c>
      <c r="L3067" s="510">
        <v>12.82</v>
      </c>
      <c r="M3067" s="330">
        <f>ROUND(SUMIF(Anlagenbewegungsdaten_AV!B:B,A3067,Anlagenbewegungsdaten_AV!C:C),3)</f>
        <v>0</v>
      </c>
      <c r="N3067" s="328">
        <f>IF(ISBLANK(L3067),ROUND(SUMIF(Anlagenbewegungsdaten_AV!B:B,A3067,Anlagenbewegungsdaten_AV!D:D),2),ROUND(M3067*L3067%,2))</f>
        <v>0</v>
      </c>
      <c r="O3067" s="328">
        <f>ROUND(N3067-SUMIF(Anlagenbewegungsdaten_AV!B:B,A3067,Anlagenbewegungsdaten_AV!D:D),3)</f>
        <v>0</v>
      </c>
    </row>
    <row r="3068" spans="1:15" ht="15" customHeight="1" x14ac:dyDescent="0.25">
      <c r="A3068" s="261" t="s">
        <v>3161</v>
      </c>
      <c r="B3068" s="171" t="s">
        <v>2108</v>
      </c>
      <c r="C3068" s="172" t="s">
        <v>4049</v>
      </c>
      <c r="D3068" s="171" t="s">
        <v>1352</v>
      </c>
      <c r="E3068" s="171" t="s">
        <v>2486</v>
      </c>
      <c r="F3068" s="287">
        <v>18.989999999999998</v>
      </c>
      <c r="G3068" s="331">
        <f>ROUND(SUMIF(Anlagenbewegungsdaten!B:B,A3068,Anlagenbewegungsdaten!C:C),3)</f>
        <v>0</v>
      </c>
      <c r="H3068" s="332">
        <f>IF(ISBLANK(F3068),ROUND(SUMIF(Anlagenbewegungsdaten!B:B,A3068,Anlagenbewegungsdaten!D:D),2),ROUND(G3068*F3068%,2))</f>
        <v>0</v>
      </c>
      <c r="I3068" s="332">
        <f>ROUND((H3068-SUMIF(Anlagenbewegungsdaten!$B:$B,A3068,Anlagenbewegungsdaten!D:D)),3)</f>
        <v>0</v>
      </c>
      <c r="J3068" s="333" t="s">
        <v>5179</v>
      </c>
      <c r="K3068" s="333" t="s">
        <v>5193</v>
      </c>
      <c r="L3068" s="510">
        <v>15.19</v>
      </c>
      <c r="M3068" s="330">
        <f>ROUND(SUMIF(Anlagenbewegungsdaten_AV!B:B,A3068,Anlagenbewegungsdaten_AV!C:C),3)</f>
        <v>0</v>
      </c>
      <c r="N3068" s="328">
        <f>IF(ISBLANK(L3068),ROUND(SUMIF(Anlagenbewegungsdaten_AV!B:B,A3068,Anlagenbewegungsdaten_AV!D:D),2),ROUND(M3068*L3068%,2))</f>
        <v>0</v>
      </c>
      <c r="O3068" s="328">
        <f>ROUND(N3068-SUMIF(Anlagenbewegungsdaten_AV!B:B,A3068,Anlagenbewegungsdaten_AV!D:D),3)</f>
        <v>0</v>
      </c>
    </row>
    <row r="3069" spans="1:15" ht="15" customHeight="1" x14ac:dyDescent="0.25">
      <c r="A3069" s="261" t="s">
        <v>3162</v>
      </c>
      <c r="B3069" s="171" t="s">
        <v>2108</v>
      </c>
      <c r="C3069" s="172" t="s">
        <v>4049</v>
      </c>
      <c r="D3069" s="172" t="s">
        <v>1354</v>
      </c>
      <c r="E3069" s="171" t="s">
        <v>2483</v>
      </c>
      <c r="F3069" s="287">
        <v>17.010000000000002</v>
      </c>
      <c r="G3069" s="331">
        <f>ROUND(SUMIF(Anlagenbewegungsdaten!B:B,A3069,Anlagenbewegungsdaten!C:C),3)</f>
        <v>0</v>
      </c>
      <c r="H3069" s="332">
        <f>IF(ISBLANK(F3069),ROUND(SUMIF(Anlagenbewegungsdaten!B:B,A3069,Anlagenbewegungsdaten!D:D),2),ROUND(G3069*F3069%,2))</f>
        <v>0</v>
      </c>
      <c r="I3069" s="332">
        <f>ROUND((H3069-SUMIF(Anlagenbewegungsdaten!$B:$B,A3069,Anlagenbewegungsdaten!D:D)),3)</f>
        <v>0</v>
      </c>
      <c r="J3069" s="333" t="s">
        <v>5179</v>
      </c>
      <c r="K3069" s="333" t="s">
        <v>5193</v>
      </c>
      <c r="L3069" s="510">
        <v>13.61</v>
      </c>
      <c r="M3069" s="330">
        <f>ROUND(SUMIF(Anlagenbewegungsdaten_AV!B:B,A3069,Anlagenbewegungsdaten_AV!C:C),3)</f>
        <v>0</v>
      </c>
      <c r="N3069" s="328">
        <f>IF(ISBLANK(L3069),ROUND(SUMIF(Anlagenbewegungsdaten_AV!B:B,A3069,Anlagenbewegungsdaten_AV!D:D),2),ROUND(M3069*L3069%,2))</f>
        <v>0</v>
      </c>
      <c r="O3069" s="328">
        <f>ROUND(N3069-SUMIF(Anlagenbewegungsdaten_AV!B:B,A3069,Anlagenbewegungsdaten_AV!D:D),3)</f>
        <v>0</v>
      </c>
    </row>
    <row r="3070" spans="1:15" ht="15" customHeight="1" x14ac:dyDescent="0.25">
      <c r="A3070" s="261" t="s">
        <v>3163</v>
      </c>
      <c r="B3070" s="171" t="s">
        <v>2108</v>
      </c>
      <c r="C3070" s="172" t="s">
        <v>4049</v>
      </c>
      <c r="D3070" s="172" t="s">
        <v>1356</v>
      </c>
      <c r="E3070" s="171" t="s">
        <v>2486</v>
      </c>
      <c r="F3070" s="287">
        <v>19.98</v>
      </c>
      <c r="G3070" s="331">
        <f>ROUND(SUMIF(Anlagenbewegungsdaten!B:B,A3070,Anlagenbewegungsdaten!C:C),3)</f>
        <v>0</v>
      </c>
      <c r="H3070" s="332">
        <f>IF(ISBLANK(F3070),ROUND(SUMIF(Anlagenbewegungsdaten!B:B,A3070,Anlagenbewegungsdaten!D:D),2),ROUND(G3070*F3070%,2))</f>
        <v>0</v>
      </c>
      <c r="I3070" s="332">
        <f>ROUND((H3070-SUMIF(Anlagenbewegungsdaten!$B:$B,A3070,Anlagenbewegungsdaten!D:D)),3)</f>
        <v>0</v>
      </c>
      <c r="J3070" s="333" t="s">
        <v>5179</v>
      </c>
      <c r="K3070" s="333" t="s">
        <v>5193</v>
      </c>
      <c r="L3070" s="510">
        <v>15.98</v>
      </c>
      <c r="M3070" s="330">
        <f>ROUND(SUMIF(Anlagenbewegungsdaten_AV!B:B,A3070,Anlagenbewegungsdaten_AV!C:C),3)</f>
        <v>0</v>
      </c>
      <c r="N3070" s="328">
        <f>IF(ISBLANK(L3070),ROUND(SUMIF(Anlagenbewegungsdaten_AV!B:B,A3070,Anlagenbewegungsdaten_AV!D:D),2),ROUND(M3070*L3070%,2))</f>
        <v>0</v>
      </c>
      <c r="O3070" s="328">
        <f>ROUND(N3070-SUMIF(Anlagenbewegungsdaten_AV!B:B,A3070,Anlagenbewegungsdaten_AV!D:D),3)</f>
        <v>0</v>
      </c>
    </row>
    <row r="3071" spans="1:15" ht="15" customHeight="1" x14ac:dyDescent="0.25">
      <c r="A3071" s="261" t="s">
        <v>3164</v>
      </c>
      <c r="B3071" s="171" t="s">
        <v>2108</v>
      </c>
      <c r="C3071" s="172" t="s">
        <v>4049</v>
      </c>
      <c r="D3071" s="171" t="s">
        <v>1358</v>
      </c>
      <c r="E3071" s="171" t="s">
        <v>2483</v>
      </c>
      <c r="F3071" s="287">
        <v>17.010000000000002</v>
      </c>
      <c r="G3071" s="331">
        <f>ROUND(SUMIF(Anlagenbewegungsdaten!B:B,A3071,Anlagenbewegungsdaten!C:C),3)</f>
        <v>0</v>
      </c>
      <c r="H3071" s="332">
        <f>IF(ISBLANK(F3071),ROUND(SUMIF(Anlagenbewegungsdaten!B:B,A3071,Anlagenbewegungsdaten!D:D),2),ROUND(G3071*F3071%,2))</f>
        <v>0</v>
      </c>
      <c r="I3071" s="332">
        <f>ROUND((H3071-SUMIF(Anlagenbewegungsdaten!$B:$B,A3071,Anlagenbewegungsdaten!D:D)),3)</f>
        <v>0</v>
      </c>
      <c r="J3071" s="333" t="s">
        <v>5179</v>
      </c>
      <c r="K3071" s="333" t="s">
        <v>5193</v>
      </c>
      <c r="L3071" s="510">
        <v>13.61</v>
      </c>
      <c r="M3071" s="330">
        <f>ROUND(SUMIF(Anlagenbewegungsdaten_AV!B:B,A3071,Anlagenbewegungsdaten_AV!C:C),3)</f>
        <v>0</v>
      </c>
      <c r="N3071" s="328">
        <f>IF(ISBLANK(L3071),ROUND(SUMIF(Anlagenbewegungsdaten_AV!B:B,A3071,Anlagenbewegungsdaten_AV!D:D),2),ROUND(M3071*L3071%,2))</f>
        <v>0</v>
      </c>
      <c r="O3071" s="328">
        <f>ROUND(N3071-SUMIF(Anlagenbewegungsdaten_AV!B:B,A3071,Anlagenbewegungsdaten_AV!D:D),3)</f>
        <v>0</v>
      </c>
    </row>
    <row r="3072" spans="1:15" ht="15" customHeight="1" x14ac:dyDescent="0.25">
      <c r="A3072" s="261" t="s">
        <v>3165</v>
      </c>
      <c r="B3072" s="171" t="s">
        <v>2108</v>
      </c>
      <c r="C3072" s="172" t="s">
        <v>4049</v>
      </c>
      <c r="D3072" s="171" t="s">
        <v>1360</v>
      </c>
      <c r="E3072" s="171" t="s">
        <v>2486</v>
      </c>
      <c r="F3072" s="287">
        <v>19.98</v>
      </c>
      <c r="G3072" s="331">
        <f>ROUND(SUMIF(Anlagenbewegungsdaten!B:B,A3072,Anlagenbewegungsdaten!C:C),3)</f>
        <v>0</v>
      </c>
      <c r="H3072" s="332">
        <f>IF(ISBLANK(F3072),ROUND(SUMIF(Anlagenbewegungsdaten!B:B,A3072,Anlagenbewegungsdaten!D:D),2),ROUND(G3072*F3072%,2))</f>
        <v>0</v>
      </c>
      <c r="I3072" s="332">
        <f>ROUND((H3072-SUMIF(Anlagenbewegungsdaten!$B:$B,A3072,Anlagenbewegungsdaten!D:D)),3)</f>
        <v>0</v>
      </c>
      <c r="J3072" s="333" t="s">
        <v>5179</v>
      </c>
      <c r="K3072" s="333" t="s">
        <v>5193</v>
      </c>
      <c r="L3072" s="510">
        <v>15.98</v>
      </c>
      <c r="M3072" s="330">
        <f>ROUND(SUMIF(Anlagenbewegungsdaten_AV!B:B,A3072,Anlagenbewegungsdaten_AV!C:C),3)</f>
        <v>0</v>
      </c>
      <c r="N3072" s="328">
        <f>IF(ISBLANK(L3072),ROUND(SUMIF(Anlagenbewegungsdaten_AV!B:B,A3072,Anlagenbewegungsdaten_AV!D:D),2),ROUND(M3072*L3072%,2))</f>
        <v>0</v>
      </c>
      <c r="O3072" s="328">
        <f>ROUND(N3072-SUMIF(Anlagenbewegungsdaten_AV!B:B,A3072,Anlagenbewegungsdaten_AV!D:D),3)</f>
        <v>0</v>
      </c>
    </row>
    <row r="3073" spans="1:15" ht="15" customHeight="1" x14ac:dyDescent="0.25">
      <c r="A3073" s="261" t="s">
        <v>3166</v>
      </c>
      <c r="B3073" s="171" t="s">
        <v>2108</v>
      </c>
      <c r="C3073" s="172" t="s">
        <v>4049</v>
      </c>
      <c r="D3073" s="171" t="s">
        <v>1362</v>
      </c>
      <c r="E3073" s="171" t="s">
        <v>2483</v>
      </c>
      <c r="F3073" s="287">
        <v>18</v>
      </c>
      <c r="G3073" s="331">
        <f>ROUND(SUMIF(Anlagenbewegungsdaten!B:B,A3073,Anlagenbewegungsdaten!C:C),3)</f>
        <v>0</v>
      </c>
      <c r="H3073" s="332">
        <f>IF(ISBLANK(F3073),ROUND(SUMIF(Anlagenbewegungsdaten!B:B,A3073,Anlagenbewegungsdaten!D:D),2),ROUND(G3073*F3073%,2))</f>
        <v>0</v>
      </c>
      <c r="I3073" s="332">
        <f>ROUND((H3073-SUMIF(Anlagenbewegungsdaten!$B:$B,A3073,Anlagenbewegungsdaten!D:D)),3)</f>
        <v>0</v>
      </c>
      <c r="J3073" s="333" t="s">
        <v>5179</v>
      </c>
      <c r="K3073" s="333" t="s">
        <v>5193</v>
      </c>
      <c r="L3073" s="510">
        <v>14.4</v>
      </c>
      <c r="M3073" s="330">
        <f>ROUND(SUMIF(Anlagenbewegungsdaten_AV!B:B,A3073,Anlagenbewegungsdaten_AV!C:C),3)</f>
        <v>0</v>
      </c>
      <c r="N3073" s="328">
        <f>IF(ISBLANK(L3073),ROUND(SUMIF(Anlagenbewegungsdaten_AV!B:B,A3073,Anlagenbewegungsdaten_AV!D:D),2),ROUND(M3073*L3073%,2))</f>
        <v>0</v>
      </c>
      <c r="O3073" s="328">
        <f>ROUND(N3073-SUMIF(Anlagenbewegungsdaten_AV!B:B,A3073,Anlagenbewegungsdaten_AV!D:D),3)</f>
        <v>0</v>
      </c>
    </row>
    <row r="3074" spans="1:15" ht="15" customHeight="1" x14ac:dyDescent="0.25">
      <c r="A3074" s="261" t="s">
        <v>3167</v>
      </c>
      <c r="B3074" s="171" t="s">
        <v>2108</v>
      </c>
      <c r="C3074" s="172" t="s">
        <v>4049</v>
      </c>
      <c r="D3074" s="171" t="s">
        <v>1364</v>
      </c>
      <c r="E3074" s="171" t="s">
        <v>2486</v>
      </c>
      <c r="F3074" s="287">
        <v>20.97</v>
      </c>
      <c r="G3074" s="331">
        <f>ROUND(SUMIF(Anlagenbewegungsdaten!B:B,A3074,Anlagenbewegungsdaten!C:C),3)</f>
        <v>0</v>
      </c>
      <c r="H3074" s="332">
        <f>IF(ISBLANK(F3074),ROUND(SUMIF(Anlagenbewegungsdaten!B:B,A3074,Anlagenbewegungsdaten!D:D),2),ROUND(G3074*F3074%,2))</f>
        <v>0</v>
      </c>
      <c r="I3074" s="332">
        <f>ROUND((H3074-SUMIF(Anlagenbewegungsdaten!$B:$B,A3074,Anlagenbewegungsdaten!D:D)),3)</f>
        <v>0</v>
      </c>
      <c r="J3074" s="333" t="s">
        <v>5179</v>
      </c>
      <c r="K3074" s="333" t="s">
        <v>5193</v>
      </c>
      <c r="L3074" s="510">
        <v>16.78</v>
      </c>
      <c r="M3074" s="330">
        <f>ROUND(SUMIF(Anlagenbewegungsdaten_AV!B:B,A3074,Anlagenbewegungsdaten_AV!C:C),3)</f>
        <v>0</v>
      </c>
      <c r="N3074" s="328">
        <f>IF(ISBLANK(L3074),ROUND(SUMIF(Anlagenbewegungsdaten_AV!B:B,A3074,Anlagenbewegungsdaten_AV!D:D),2),ROUND(M3074*L3074%,2))</f>
        <v>0</v>
      </c>
      <c r="O3074" s="328">
        <f>ROUND(N3074-SUMIF(Anlagenbewegungsdaten_AV!B:B,A3074,Anlagenbewegungsdaten_AV!D:D),3)</f>
        <v>0</v>
      </c>
    </row>
    <row r="3075" spans="1:15" ht="15" customHeight="1" x14ac:dyDescent="0.25">
      <c r="A3075" s="261" t="s">
        <v>3168</v>
      </c>
      <c r="B3075" s="171" t="s">
        <v>2108</v>
      </c>
      <c r="C3075" s="172" t="s">
        <v>4049</v>
      </c>
      <c r="D3075" s="171" t="s">
        <v>1366</v>
      </c>
      <c r="E3075" s="171" t="s">
        <v>2483</v>
      </c>
      <c r="F3075" s="287">
        <v>18.989999999999998</v>
      </c>
      <c r="G3075" s="331">
        <f>ROUND(SUMIF(Anlagenbewegungsdaten!B:B,A3075,Anlagenbewegungsdaten!C:C),3)</f>
        <v>0</v>
      </c>
      <c r="H3075" s="332">
        <f>IF(ISBLANK(F3075),ROUND(SUMIF(Anlagenbewegungsdaten!B:B,A3075,Anlagenbewegungsdaten!D:D),2),ROUND(G3075*F3075%,2))</f>
        <v>0</v>
      </c>
      <c r="I3075" s="332">
        <f>ROUND((H3075-SUMIF(Anlagenbewegungsdaten!$B:$B,A3075,Anlagenbewegungsdaten!D:D)),3)</f>
        <v>0</v>
      </c>
      <c r="J3075" s="333" t="s">
        <v>5179</v>
      </c>
      <c r="K3075" s="333" t="s">
        <v>5193</v>
      </c>
      <c r="L3075" s="510">
        <v>15.19</v>
      </c>
      <c r="M3075" s="330">
        <f>ROUND(SUMIF(Anlagenbewegungsdaten_AV!B:B,A3075,Anlagenbewegungsdaten_AV!C:C),3)</f>
        <v>0</v>
      </c>
      <c r="N3075" s="328">
        <f>IF(ISBLANK(L3075),ROUND(SUMIF(Anlagenbewegungsdaten_AV!B:B,A3075,Anlagenbewegungsdaten_AV!D:D),2),ROUND(M3075*L3075%,2))</f>
        <v>0</v>
      </c>
      <c r="O3075" s="328">
        <f>ROUND(N3075-SUMIF(Anlagenbewegungsdaten_AV!B:B,A3075,Anlagenbewegungsdaten_AV!D:D),3)</f>
        <v>0</v>
      </c>
    </row>
    <row r="3076" spans="1:15" ht="15" customHeight="1" x14ac:dyDescent="0.25">
      <c r="A3076" s="261" t="s">
        <v>3169</v>
      </c>
      <c r="B3076" s="171" t="s">
        <v>2108</v>
      </c>
      <c r="C3076" s="172" t="s">
        <v>4049</v>
      </c>
      <c r="D3076" s="171" t="s">
        <v>1368</v>
      </c>
      <c r="E3076" s="171" t="s">
        <v>2486</v>
      </c>
      <c r="F3076" s="287">
        <v>21.96</v>
      </c>
      <c r="G3076" s="331">
        <f>ROUND(SUMIF(Anlagenbewegungsdaten!B:B,A3076,Anlagenbewegungsdaten!C:C),3)</f>
        <v>0</v>
      </c>
      <c r="H3076" s="332">
        <f>IF(ISBLANK(F3076),ROUND(SUMIF(Anlagenbewegungsdaten!B:B,A3076,Anlagenbewegungsdaten!D:D),2),ROUND(G3076*F3076%,2))</f>
        <v>0</v>
      </c>
      <c r="I3076" s="332">
        <f>ROUND((H3076-SUMIF(Anlagenbewegungsdaten!$B:$B,A3076,Anlagenbewegungsdaten!D:D)),3)</f>
        <v>0</v>
      </c>
      <c r="J3076" s="333" t="s">
        <v>5179</v>
      </c>
      <c r="K3076" s="333" t="s">
        <v>5193</v>
      </c>
      <c r="L3076" s="510">
        <v>17.57</v>
      </c>
      <c r="M3076" s="330">
        <f>ROUND(SUMIF(Anlagenbewegungsdaten_AV!B:B,A3076,Anlagenbewegungsdaten_AV!C:C),3)</f>
        <v>0</v>
      </c>
      <c r="N3076" s="328">
        <f>IF(ISBLANK(L3076),ROUND(SUMIF(Anlagenbewegungsdaten_AV!B:B,A3076,Anlagenbewegungsdaten_AV!D:D),2),ROUND(M3076*L3076%,2))</f>
        <v>0</v>
      </c>
      <c r="O3076" s="328">
        <f>ROUND(N3076-SUMIF(Anlagenbewegungsdaten_AV!B:B,A3076,Anlagenbewegungsdaten_AV!D:D),3)</f>
        <v>0</v>
      </c>
    </row>
    <row r="3077" spans="1:15" ht="15" customHeight="1" x14ac:dyDescent="0.25">
      <c r="A3077" s="261" t="s">
        <v>3170</v>
      </c>
      <c r="B3077" s="171" t="s">
        <v>2108</v>
      </c>
      <c r="C3077" s="172" t="s">
        <v>4049</v>
      </c>
      <c r="D3077" s="171" t="s">
        <v>1370</v>
      </c>
      <c r="E3077" s="171" t="s">
        <v>2483</v>
      </c>
      <c r="F3077" s="287">
        <v>19.98</v>
      </c>
      <c r="G3077" s="331">
        <f>ROUND(SUMIF(Anlagenbewegungsdaten!B:B,A3077,Anlagenbewegungsdaten!C:C),3)</f>
        <v>0</v>
      </c>
      <c r="H3077" s="332">
        <f>IF(ISBLANK(F3077),ROUND(SUMIF(Anlagenbewegungsdaten!B:B,A3077,Anlagenbewegungsdaten!D:D),2),ROUND(G3077*F3077%,2))</f>
        <v>0</v>
      </c>
      <c r="I3077" s="332">
        <f>ROUND((H3077-SUMIF(Anlagenbewegungsdaten!$B:$B,A3077,Anlagenbewegungsdaten!D:D)),3)</f>
        <v>0</v>
      </c>
      <c r="J3077" s="333" t="s">
        <v>5179</v>
      </c>
      <c r="K3077" s="333" t="s">
        <v>5193</v>
      </c>
      <c r="L3077" s="510">
        <v>15.98</v>
      </c>
      <c r="M3077" s="330">
        <f>ROUND(SUMIF(Anlagenbewegungsdaten_AV!B:B,A3077,Anlagenbewegungsdaten_AV!C:C),3)</f>
        <v>0</v>
      </c>
      <c r="N3077" s="328">
        <f>IF(ISBLANK(L3077),ROUND(SUMIF(Anlagenbewegungsdaten_AV!B:B,A3077,Anlagenbewegungsdaten_AV!D:D),2),ROUND(M3077*L3077%,2))</f>
        <v>0</v>
      </c>
      <c r="O3077" s="328">
        <f>ROUND(N3077-SUMIF(Anlagenbewegungsdaten_AV!B:B,A3077,Anlagenbewegungsdaten_AV!D:D),3)</f>
        <v>0</v>
      </c>
    </row>
    <row r="3078" spans="1:15" ht="15" customHeight="1" x14ac:dyDescent="0.25">
      <c r="A3078" s="261" t="s">
        <v>3171</v>
      </c>
      <c r="B3078" s="171" t="s">
        <v>2108</v>
      </c>
      <c r="C3078" s="172" t="s">
        <v>4049</v>
      </c>
      <c r="D3078" s="171" t="s">
        <v>1372</v>
      </c>
      <c r="E3078" s="171" t="s">
        <v>2486</v>
      </c>
      <c r="F3078" s="287">
        <v>22.95</v>
      </c>
      <c r="G3078" s="331">
        <f>ROUND(SUMIF(Anlagenbewegungsdaten!B:B,A3078,Anlagenbewegungsdaten!C:C),3)</f>
        <v>0</v>
      </c>
      <c r="H3078" s="332">
        <f>IF(ISBLANK(F3078),ROUND(SUMIF(Anlagenbewegungsdaten!B:B,A3078,Anlagenbewegungsdaten!D:D),2),ROUND(G3078*F3078%,2))</f>
        <v>0</v>
      </c>
      <c r="I3078" s="332">
        <f>ROUND((H3078-SUMIF(Anlagenbewegungsdaten!$B:$B,A3078,Anlagenbewegungsdaten!D:D)),3)</f>
        <v>0</v>
      </c>
      <c r="J3078" s="333" t="s">
        <v>5179</v>
      </c>
      <c r="K3078" s="333" t="s">
        <v>5193</v>
      </c>
      <c r="L3078" s="510">
        <v>18.36</v>
      </c>
      <c r="M3078" s="330">
        <f>ROUND(SUMIF(Anlagenbewegungsdaten_AV!B:B,A3078,Anlagenbewegungsdaten_AV!C:C),3)</f>
        <v>0</v>
      </c>
      <c r="N3078" s="328">
        <f>IF(ISBLANK(L3078),ROUND(SUMIF(Anlagenbewegungsdaten_AV!B:B,A3078,Anlagenbewegungsdaten_AV!D:D),2),ROUND(M3078*L3078%,2))</f>
        <v>0</v>
      </c>
      <c r="O3078" s="328">
        <f>ROUND(N3078-SUMIF(Anlagenbewegungsdaten_AV!B:B,A3078,Anlagenbewegungsdaten_AV!D:D),3)</f>
        <v>0</v>
      </c>
    </row>
    <row r="3079" spans="1:15" ht="15" customHeight="1" x14ac:dyDescent="0.25">
      <c r="A3079" s="261" t="s">
        <v>3172</v>
      </c>
      <c r="B3079" s="171" t="s">
        <v>2108</v>
      </c>
      <c r="C3079" s="172" t="s">
        <v>4049</v>
      </c>
      <c r="D3079" s="171" t="s">
        <v>1374</v>
      </c>
      <c r="E3079" s="171" t="s">
        <v>2483</v>
      </c>
      <c r="F3079" s="287">
        <v>18</v>
      </c>
      <c r="G3079" s="331">
        <f>ROUND(SUMIF(Anlagenbewegungsdaten!B:B,A3079,Anlagenbewegungsdaten!C:C),3)</f>
        <v>0</v>
      </c>
      <c r="H3079" s="332">
        <f>IF(ISBLANK(F3079),ROUND(SUMIF(Anlagenbewegungsdaten!B:B,A3079,Anlagenbewegungsdaten!D:D),2),ROUND(G3079*F3079%,2))</f>
        <v>0</v>
      </c>
      <c r="I3079" s="332">
        <f>ROUND((H3079-SUMIF(Anlagenbewegungsdaten!$B:$B,A3079,Anlagenbewegungsdaten!D:D)),3)</f>
        <v>0</v>
      </c>
      <c r="J3079" s="333" t="s">
        <v>5179</v>
      </c>
      <c r="K3079" s="333" t="s">
        <v>5193</v>
      </c>
      <c r="L3079" s="510">
        <v>14.4</v>
      </c>
      <c r="M3079" s="330">
        <f>ROUND(SUMIF(Anlagenbewegungsdaten_AV!B:B,A3079,Anlagenbewegungsdaten_AV!C:C),3)</f>
        <v>0</v>
      </c>
      <c r="N3079" s="328">
        <f>IF(ISBLANK(L3079),ROUND(SUMIF(Anlagenbewegungsdaten_AV!B:B,A3079,Anlagenbewegungsdaten_AV!D:D),2),ROUND(M3079*L3079%,2))</f>
        <v>0</v>
      </c>
      <c r="O3079" s="328">
        <f>ROUND(N3079-SUMIF(Anlagenbewegungsdaten_AV!B:B,A3079,Anlagenbewegungsdaten_AV!D:D),3)</f>
        <v>0</v>
      </c>
    </row>
    <row r="3080" spans="1:15" ht="15" customHeight="1" x14ac:dyDescent="0.25">
      <c r="A3080" s="261" t="s">
        <v>3173</v>
      </c>
      <c r="B3080" s="171" t="s">
        <v>2108</v>
      </c>
      <c r="C3080" s="172" t="s">
        <v>4049</v>
      </c>
      <c r="D3080" s="171" t="s">
        <v>1376</v>
      </c>
      <c r="E3080" s="171" t="s">
        <v>2486</v>
      </c>
      <c r="F3080" s="287">
        <v>20.97</v>
      </c>
      <c r="G3080" s="331">
        <f>ROUND(SUMIF(Anlagenbewegungsdaten!B:B,A3080,Anlagenbewegungsdaten!C:C),3)</f>
        <v>0</v>
      </c>
      <c r="H3080" s="332">
        <f>IF(ISBLANK(F3080),ROUND(SUMIF(Anlagenbewegungsdaten!B:B,A3080,Anlagenbewegungsdaten!D:D),2),ROUND(G3080*F3080%,2))</f>
        <v>0</v>
      </c>
      <c r="I3080" s="332">
        <f>ROUND((H3080-SUMIF(Anlagenbewegungsdaten!$B:$B,A3080,Anlagenbewegungsdaten!D:D)),3)</f>
        <v>0</v>
      </c>
      <c r="J3080" s="333" t="s">
        <v>5179</v>
      </c>
      <c r="K3080" s="333" t="s">
        <v>5193</v>
      </c>
      <c r="L3080" s="510">
        <v>16.78</v>
      </c>
      <c r="M3080" s="330">
        <f>ROUND(SUMIF(Anlagenbewegungsdaten_AV!B:B,A3080,Anlagenbewegungsdaten_AV!C:C),3)</f>
        <v>0</v>
      </c>
      <c r="N3080" s="328">
        <f>IF(ISBLANK(L3080),ROUND(SUMIF(Anlagenbewegungsdaten_AV!B:B,A3080,Anlagenbewegungsdaten_AV!D:D),2),ROUND(M3080*L3080%,2))</f>
        <v>0</v>
      </c>
      <c r="O3080" s="328">
        <f>ROUND(N3080-SUMIF(Anlagenbewegungsdaten_AV!B:B,A3080,Anlagenbewegungsdaten_AV!D:D),3)</f>
        <v>0</v>
      </c>
    </row>
    <row r="3081" spans="1:15" ht="15" customHeight="1" x14ac:dyDescent="0.25">
      <c r="A3081" s="261" t="s">
        <v>3174</v>
      </c>
      <c r="B3081" s="171" t="s">
        <v>2108</v>
      </c>
      <c r="C3081" s="172" t="s">
        <v>4049</v>
      </c>
      <c r="D3081" s="172" t="s">
        <v>1378</v>
      </c>
      <c r="E3081" s="171" t="s">
        <v>2483</v>
      </c>
      <c r="F3081" s="287">
        <v>18.989999999999998</v>
      </c>
      <c r="G3081" s="331">
        <f>ROUND(SUMIF(Anlagenbewegungsdaten!B:B,A3081,Anlagenbewegungsdaten!C:C),3)</f>
        <v>0</v>
      </c>
      <c r="H3081" s="332">
        <f>IF(ISBLANK(F3081),ROUND(SUMIF(Anlagenbewegungsdaten!B:B,A3081,Anlagenbewegungsdaten!D:D),2),ROUND(G3081*F3081%,2))</f>
        <v>0</v>
      </c>
      <c r="I3081" s="332">
        <f>ROUND((H3081-SUMIF(Anlagenbewegungsdaten!$B:$B,A3081,Anlagenbewegungsdaten!D:D)),3)</f>
        <v>0</v>
      </c>
      <c r="J3081" s="333" t="s">
        <v>5179</v>
      </c>
      <c r="K3081" s="333" t="s">
        <v>5193</v>
      </c>
      <c r="L3081" s="510">
        <v>15.19</v>
      </c>
      <c r="M3081" s="330">
        <f>ROUND(SUMIF(Anlagenbewegungsdaten_AV!B:B,A3081,Anlagenbewegungsdaten_AV!C:C),3)</f>
        <v>0</v>
      </c>
      <c r="N3081" s="328">
        <f>IF(ISBLANK(L3081),ROUND(SUMIF(Anlagenbewegungsdaten_AV!B:B,A3081,Anlagenbewegungsdaten_AV!D:D),2),ROUND(M3081*L3081%,2))</f>
        <v>0</v>
      </c>
      <c r="O3081" s="328">
        <f>ROUND(N3081-SUMIF(Anlagenbewegungsdaten_AV!B:B,A3081,Anlagenbewegungsdaten_AV!D:D),3)</f>
        <v>0</v>
      </c>
    </row>
    <row r="3082" spans="1:15" ht="15" customHeight="1" x14ac:dyDescent="0.25">
      <c r="A3082" s="261" t="s">
        <v>3175</v>
      </c>
      <c r="B3082" s="171" t="s">
        <v>2108</v>
      </c>
      <c r="C3082" s="172" t="s">
        <v>4049</v>
      </c>
      <c r="D3082" s="172" t="s">
        <v>1380</v>
      </c>
      <c r="E3082" s="171" t="s">
        <v>2486</v>
      </c>
      <c r="F3082" s="287">
        <v>21.96</v>
      </c>
      <c r="G3082" s="331">
        <f>ROUND(SUMIF(Anlagenbewegungsdaten!B:B,A3082,Anlagenbewegungsdaten!C:C),3)</f>
        <v>0</v>
      </c>
      <c r="H3082" s="332">
        <f>IF(ISBLANK(F3082),ROUND(SUMIF(Anlagenbewegungsdaten!B:B,A3082,Anlagenbewegungsdaten!D:D),2),ROUND(G3082*F3082%,2))</f>
        <v>0</v>
      </c>
      <c r="I3082" s="332">
        <f>ROUND((H3082-SUMIF(Anlagenbewegungsdaten!$B:$B,A3082,Anlagenbewegungsdaten!D:D)),3)</f>
        <v>0</v>
      </c>
      <c r="J3082" s="333" t="s">
        <v>5179</v>
      </c>
      <c r="K3082" s="333" t="s">
        <v>5193</v>
      </c>
      <c r="L3082" s="510">
        <v>17.57</v>
      </c>
      <c r="M3082" s="330">
        <f>ROUND(SUMIF(Anlagenbewegungsdaten_AV!B:B,A3082,Anlagenbewegungsdaten_AV!C:C),3)</f>
        <v>0</v>
      </c>
      <c r="N3082" s="328">
        <f>IF(ISBLANK(L3082),ROUND(SUMIF(Anlagenbewegungsdaten_AV!B:B,A3082,Anlagenbewegungsdaten_AV!D:D),2),ROUND(M3082*L3082%,2))</f>
        <v>0</v>
      </c>
      <c r="O3082" s="328">
        <f>ROUND(N3082-SUMIF(Anlagenbewegungsdaten_AV!B:B,A3082,Anlagenbewegungsdaten_AV!D:D),3)</f>
        <v>0</v>
      </c>
    </row>
    <row r="3083" spans="1:15" ht="15" customHeight="1" x14ac:dyDescent="0.25">
      <c r="A3083" s="261" t="s">
        <v>3176</v>
      </c>
      <c r="B3083" s="171" t="s">
        <v>2108</v>
      </c>
      <c r="C3083" s="172" t="s">
        <v>4049</v>
      </c>
      <c r="D3083" s="171" t="s">
        <v>1382</v>
      </c>
      <c r="E3083" s="171" t="s">
        <v>2483</v>
      </c>
      <c r="F3083" s="287">
        <v>19.98</v>
      </c>
      <c r="G3083" s="331">
        <f>ROUND(SUMIF(Anlagenbewegungsdaten!B:B,A3083,Anlagenbewegungsdaten!C:C),3)</f>
        <v>0</v>
      </c>
      <c r="H3083" s="332">
        <f>IF(ISBLANK(F3083),ROUND(SUMIF(Anlagenbewegungsdaten!B:B,A3083,Anlagenbewegungsdaten!D:D),2),ROUND(G3083*F3083%,2))</f>
        <v>0</v>
      </c>
      <c r="I3083" s="332">
        <f>ROUND((H3083-SUMIF(Anlagenbewegungsdaten!$B:$B,A3083,Anlagenbewegungsdaten!D:D)),3)</f>
        <v>0</v>
      </c>
      <c r="J3083" s="333" t="s">
        <v>5179</v>
      </c>
      <c r="K3083" s="333" t="s">
        <v>5193</v>
      </c>
      <c r="L3083" s="510">
        <v>15.98</v>
      </c>
      <c r="M3083" s="330">
        <f>ROUND(SUMIF(Anlagenbewegungsdaten_AV!B:B,A3083,Anlagenbewegungsdaten_AV!C:C),3)</f>
        <v>0</v>
      </c>
      <c r="N3083" s="328">
        <f>IF(ISBLANK(L3083),ROUND(SUMIF(Anlagenbewegungsdaten_AV!B:B,A3083,Anlagenbewegungsdaten_AV!D:D),2),ROUND(M3083*L3083%,2))</f>
        <v>0</v>
      </c>
      <c r="O3083" s="328">
        <f>ROUND(N3083-SUMIF(Anlagenbewegungsdaten_AV!B:B,A3083,Anlagenbewegungsdaten_AV!D:D),3)</f>
        <v>0</v>
      </c>
    </row>
    <row r="3084" spans="1:15" ht="15" customHeight="1" x14ac:dyDescent="0.25">
      <c r="A3084" s="261" t="s">
        <v>3177</v>
      </c>
      <c r="B3084" s="171" t="s">
        <v>2108</v>
      </c>
      <c r="C3084" s="172" t="s">
        <v>4049</v>
      </c>
      <c r="D3084" s="171" t="s">
        <v>1384</v>
      </c>
      <c r="E3084" s="171" t="s">
        <v>2486</v>
      </c>
      <c r="F3084" s="287">
        <v>22.95</v>
      </c>
      <c r="G3084" s="331">
        <f>ROUND(SUMIF(Anlagenbewegungsdaten!B:B,A3084,Anlagenbewegungsdaten!C:C),3)</f>
        <v>0</v>
      </c>
      <c r="H3084" s="332">
        <f>IF(ISBLANK(F3084),ROUND(SUMIF(Anlagenbewegungsdaten!B:B,A3084,Anlagenbewegungsdaten!D:D),2),ROUND(G3084*F3084%,2))</f>
        <v>0</v>
      </c>
      <c r="I3084" s="332">
        <f>ROUND((H3084-SUMIF(Anlagenbewegungsdaten!$B:$B,A3084,Anlagenbewegungsdaten!D:D)),3)</f>
        <v>0</v>
      </c>
      <c r="J3084" s="333" t="s">
        <v>5179</v>
      </c>
      <c r="K3084" s="333" t="s">
        <v>5193</v>
      </c>
      <c r="L3084" s="510">
        <v>18.36</v>
      </c>
      <c r="M3084" s="330">
        <f>ROUND(SUMIF(Anlagenbewegungsdaten_AV!B:B,A3084,Anlagenbewegungsdaten_AV!C:C),3)</f>
        <v>0</v>
      </c>
      <c r="N3084" s="328">
        <f>IF(ISBLANK(L3084),ROUND(SUMIF(Anlagenbewegungsdaten_AV!B:B,A3084,Anlagenbewegungsdaten_AV!D:D),2),ROUND(M3084*L3084%,2))</f>
        <v>0</v>
      </c>
      <c r="O3084" s="328">
        <f>ROUND(N3084-SUMIF(Anlagenbewegungsdaten_AV!B:B,A3084,Anlagenbewegungsdaten_AV!D:D),3)</f>
        <v>0</v>
      </c>
    </row>
    <row r="3085" spans="1:15" ht="15" customHeight="1" x14ac:dyDescent="0.25">
      <c r="A3085" s="261" t="s">
        <v>3178</v>
      </c>
      <c r="B3085" s="171" t="s">
        <v>2108</v>
      </c>
      <c r="C3085" s="172" t="s">
        <v>4049</v>
      </c>
      <c r="D3085" s="171" t="s">
        <v>1386</v>
      </c>
      <c r="E3085" s="171" t="s">
        <v>2483</v>
      </c>
      <c r="F3085" s="287">
        <v>20.97</v>
      </c>
      <c r="G3085" s="331">
        <f>ROUND(SUMIF(Anlagenbewegungsdaten!B:B,A3085,Anlagenbewegungsdaten!C:C),3)</f>
        <v>0</v>
      </c>
      <c r="H3085" s="332">
        <f>IF(ISBLANK(F3085),ROUND(SUMIF(Anlagenbewegungsdaten!B:B,A3085,Anlagenbewegungsdaten!D:D),2),ROUND(G3085*F3085%,2))</f>
        <v>0</v>
      </c>
      <c r="I3085" s="332">
        <f>ROUND((H3085-SUMIF(Anlagenbewegungsdaten!$B:$B,A3085,Anlagenbewegungsdaten!D:D)),3)</f>
        <v>0</v>
      </c>
      <c r="J3085" s="333" t="s">
        <v>5179</v>
      </c>
      <c r="K3085" s="333" t="s">
        <v>5193</v>
      </c>
      <c r="L3085" s="510">
        <v>16.78</v>
      </c>
      <c r="M3085" s="330">
        <f>ROUND(SUMIF(Anlagenbewegungsdaten_AV!B:B,A3085,Anlagenbewegungsdaten_AV!C:C),3)</f>
        <v>0</v>
      </c>
      <c r="N3085" s="328">
        <f>IF(ISBLANK(L3085),ROUND(SUMIF(Anlagenbewegungsdaten_AV!B:B,A3085,Anlagenbewegungsdaten_AV!D:D),2),ROUND(M3085*L3085%,2))</f>
        <v>0</v>
      </c>
      <c r="O3085" s="328">
        <f>ROUND(N3085-SUMIF(Anlagenbewegungsdaten_AV!B:B,A3085,Anlagenbewegungsdaten_AV!D:D),3)</f>
        <v>0</v>
      </c>
    </row>
    <row r="3086" spans="1:15" ht="15" customHeight="1" x14ac:dyDescent="0.25">
      <c r="A3086" s="261" t="s">
        <v>3179</v>
      </c>
      <c r="B3086" s="171" t="s">
        <v>2108</v>
      </c>
      <c r="C3086" s="172" t="s">
        <v>4049</v>
      </c>
      <c r="D3086" s="171" t="s">
        <v>1388</v>
      </c>
      <c r="E3086" s="171" t="s">
        <v>2486</v>
      </c>
      <c r="F3086" s="287">
        <v>23.94</v>
      </c>
      <c r="G3086" s="331">
        <f>ROUND(SUMIF(Anlagenbewegungsdaten!B:B,A3086,Anlagenbewegungsdaten!C:C),3)</f>
        <v>0</v>
      </c>
      <c r="H3086" s="332">
        <f>IF(ISBLANK(F3086),ROUND(SUMIF(Anlagenbewegungsdaten!B:B,A3086,Anlagenbewegungsdaten!D:D),2),ROUND(G3086*F3086%,2))</f>
        <v>0</v>
      </c>
      <c r="I3086" s="332">
        <f>ROUND((H3086-SUMIF(Anlagenbewegungsdaten!$B:$B,A3086,Anlagenbewegungsdaten!D:D)),3)</f>
        <v>0</v>
      </c>
      <c r="J3086" s="333" t="s">
        <v>5179</v>
      </c>
      <c r="K3086" s="333" t="s">
        <v>5193</v>
      </c>
      <c r="L3086" s="510">
        <v>19.149999999999999</v>
      </c>
      <c r="M3086" s="330">
        <f>ROUND(SUMIF(Anlagenbewegungsdaten_AV!B:B,A3086,Anlagenbewegungsdaten_AV!C:C),3)</f>
        <v>0</v>
      </c>
      <c r="N3086" s="328">
        <f>IF(ISBLANK(L3086),ROUND(SUMIF(Anlagenbewegungsdaten_AV!B:B,A3086,Anlagenbewegungsdaten_AV!D:D),2),ROUND(M3086*L3086%,2))</f>
        <v>0</v>
      </c>
      <c r="O3086" s="328">
        <f>ROUND(N3086-SUMIF(Anlagenbewegungsdaten_AV!B:B,A3086,Anlagenbewegungsdaten_AV!D:D),3)</f>
        <v>0</v>
      </c>
    </row>
    <row r="3087" spans="1:15" ht="15" customHeight="1" x14ac:dyDescent="0.25">
      <c r="A3087" s="261" t="s">
        <v>3180</v>
      </c>
      <c r="B3087" s="171" t="s">
        <v>2108</v>
      </c>
      <c r="C3087" s="172" t="s">
        <v>4049</v>
      </c>
      <c r="D3087" s="171" t="s">
        <v>1390</v>
      </c>
      <c r="E3087" s="171" t="s">
        <v>2483</v>
      </c>
      <c r="F3087" s="287">
        <v>11.07</v>
      </c>
      <c r="G3087" s="331">
        <f>ROUND(SUMIF(Anlagenbewegungsdaten!B:B,A3087,Anlagenbewegungsdaten!C:C),3)</f>
        <v>0</v>
      </c>
      <c r="H3087" s="332">
        <f>IF(ISBLANK(F3087),ROUND(SUMIF(Anlagenbewegungsdaten!B:B,A3087,Anlagenbewegungsdaten!D:D),2),ROUND(G3087*F3087%,2))</f>
        <v>0</v>
      </c>
      <c r="I3087" s="332">
        <f>ROUND((H3087-SUMIF(Anlagenbewegungsdaten!$B:$B,A3087,Anlagenbewegungsdaten!D:D)),3)</f>
        <v>0</v>
      </c>
      <c r="J3087" s="333" t="s">
        <v>5179</v>
      </c>
      <c r="K3087" s="333" t="s">
        <v>5193</v>
      </c>
      <c r="L3087" s="510">
        <v>8.86</v>
      </c>
      <c r="M3087" s="330">
        <f>ROUND(SUMIF(Anlagenbewegungsdaten_AV!B:B,A3087,Anlagenbewegungsdaten_AV!C:C),3)</f>
        <v>0</v>
      </c>
      <c r="N3087" s="328">
        <f>IF(ISBLANK(L3087),ROUND(SUMIF(Anlagenbewegungsdaten_AV!B:B,A3087,Anlagenbewegungsdaten_AV!D:D),2),ROUND(M3087*L3087%,2))</f>
        <v>0</v>
      </c>
      <c r="O3087" s="328">
        <f>ROUND(N3087-SUMIF(Anlagenbewegungsdaten_AV!B:B,A3087,Anlagenbewegungsdaten_AV!D:D),3)</f>
        <v>0</v>
      </c>
    </row>
    <row r="3088" spans="1:15" ht="15" customHeight="1" x14ac:dyDescent="0.25">
      <c r="A3088" s="261" t="s">
        <v>3181</v>
      </c>
      <c r="B3088" s="171" t="s">
        <v>2108</v>
      </c>
      <c r="C3088" s="172" t="s">
        <v>4049</v>
      </c>
      <c r="D3088" s="171" t="s">
        <v>1392</v>
      </c>
      <c r="E3088" s="171" t="s">
        <v>2486</v>
      </c>
      <c r="F3088" s="287">
        <v>14.04</v>
      </c>
      <c r="G3088" s="331">
        <f>ROUND(SUMIF(Anlagenbewegungsdaten!B:B,A3088,Anlagenbewegungsdaten!C:C),3)</f>
        <v>0</v>
      </c>
      <c r="H3088" s="332">
        <f>IF(ISBLANK(F3088),ROUND(SUMIF(Anlagenbewegungsdaten!B:B,A3088,Anlagenbewegungsdaten!D:D),2),ROUND(G3088*F3088%,2))</f>
        <v>0</v>
      </c>
      <c r="I3088" s="332">
        <f>ROUND((H3088-SUMIF(Anlagenbewegungsdaten!$B:$B,A3088,Anlagenbewegungsdaten!D:D)),3)</f>
        <v>0</v>
      </c>
      <c r="J3088" s="333" t="s">
        <v>5179</v>
      </c>
      <c r="K3088" s="333" t="s">
        <v>5193</v>
      </c>
      <c r="L3088" s="510">
        <v>11.23</v>
      </c>
      <c r="M3088" s="330">
        <f>ROUND(SUMIF(Anlagenbewegungsdaten_AV!B:B,A3088,Anlagenbewegungsdaten_AV!C:C),3)</f>
        <v>0</v>
      </c>
      <c r="N3088" s="328">
        <f>IF(ISBLANK(L3088),ROUND(SUMIF(Anlagenbewegungsdaten_AV!B:B,A3088,Anlagenbewegungsdaten_AV!D:D),2),ROUND(M3088*L3088%,2))</f>
        <v>0</v>
      </c>
      <c r="O3088" s="328">
        <f>ROUND(N3088-SUMIF(Anlagenbewegungsdaten_AV!B:B,A3088,Anlagenbewegungsdaten_AV!D:D),3)</f>
        <v>0</v>
      </c>
    </row>
    <row r="3089" spans="1:15" ht="15" customHeight="1" x14ac:dyDescent="0.25">
      <c r="A3089" s="261" t="s">
        <v>3182</v>
      </c>
      <c r="B3089" s="171" t="s">
        <v>2108</v>
      </c>
      <c r="C3089" s="172" t="s">
        <v>4049</v>
      </c>
      <c r="D3089" s="172" t="s">
        <v>1394</v>
      </c>
      <c r="E3089" s="171" t="s">
        <v>2483</v>
      </c>
      <c r="F3089" s="287">
        <v>12.06</v>
      </c>
      <c r="G3089" s="331">
        <f>ROUND(SUMIF(Anlagenbewegungsdaten!B:B,A3089,Anlagenbewegungsdaten!C:C),3)</f>
        <v>0</v>
      </c>
      <c r="H3089" s="332">
        <f>IF(ISBLANK(F3089),ROUND(SUMIF(Anlagenbewegungsdaten!B:B,A3089,Anlagenbewegungsdaten!D:D),2),ROUND(G3089*F3089%,2))</f>
        <v>0</v>
      </c>
      <c r="I3089" s="332">
        <f>ROUND((H3089-SUMIF(Anlagenbewegungsdaten!$B:$B,A3089,Anlagenbewegungsdaten!D:D)),3)</f>
        <v>0</v>
      </c>
      <c r="J3089" s="333" t="s">
        <v>5179</v>
      </c>
      <c r="K3089" s="333" t="s">
        <v>5193</v>
      </c>
      <c r="L3089" s="510">
        <v>9.65</v>
      </c>
      <c r="M3089" s="330">
        <f>ROUND(SUMIF(Anlagenbewegungsdaten_AV!B:B,A3089,Anlagenbewegungsdaten_AV!C:C),3)</f>
        <v>0</v>
      </c>
      <c r="N3089" s="328">
        <f>IF(ISBLANK(L3089),ROUND(SUMIF(Anlagenbewegungsdaten_AV!B:B,A3089,Anlagenbewegungsdaten_AV!D:D),2),ROUND(M3089*L3089%,2))</f>
        <v>0</v>
      </c>
      <c r="O3089" s="328">
        <f>ROUND(N3089-SUMIF(Anlagenbewegungsdaten_AV!B:B,A3089,Anlagenbewegungsdaten_AV!D:D),3)</f>
        <v>0</v>
      </c>
    </row>
    <row r="3090" spans="1:15" ht="15" customHeight="1" x14ac:dyDescent="0.25">
      <c r="A3090" s="261" t="s">
        <v>3183</v>
      </c>
      <c r="B3090" s="171" t="s">
        <v>2108</v>
      </c>
      <c r="C3090" s="172" t="s">
        <v>4049</v>
      </c>
      <c r="D3090" s="172" t="s">
        <v>1396</v>
      </c>
      <c r="E3090" s="171" t="s">
        <v>2486</v>
      </c>
      <c r="F3090" s="287">
        <v>15.03</v>
      </c>
      <c r="G3090" s="331">
        <f>ROUND(SUMIF(Anlagenbewegungsdaten!B:B,A3090,Anlagenbewegungsdaten!C:C),3)</f>
        <v>0</v>
      </c>
      <c r="H3090" s="332">
        <f>IF(ISBLANK(F3090),ROUND(SUMIF(Anlagenbewegungsdaten!B:B,A3090,Anlagenbewegungsdaten!D:D),2),ROUND(G3090*F3090%,2))</f>
        <v>0</v>
      </c>
      <c r="I3090" s="332">
        <f>ROUND((H3090-SUMIF(Anlagenbewegungsdaten!$B:$B,A3090,Anlagenbewegungsdaten!D:D)),3)</f>
        <v>0</v>
      </c>
      <c r="J3090" s="333" t="s">
        <v>5179</v>
      </c>
      <c r="K3090" s="333" t="s">
        <v>5193</v>
      </c>
      <c r="L3090" s="510">
        <v>12.02</v>
      </c>
      <c r="M3090" s="330">
        <f>ROUND(SUMIF(Anlagenbewegungsdaten_AV!B:B,A3090,Anlagenbewegungsdaten_AV!C:C),3)</f>
        <v>0</v>
      </c>
      <c r="N3090" s="328">
        <f>IF(ISBLANK(L3090),ROUND(SUMIF(Anlagenbewegungsdaten_AV!B:B,A3090,Anlagenbewegungsdaten_AV!D:D),2),ROUND(M3090*L3090%,2))</f>
        <v>0</v>
      </c>
      <c r="O3090" s="328">
        <f>ROUND(N3090-SUMIF(Anlagenbewegungsdaten_AV!B:B,A3090,Anlagenbewegungsdaten_AV!D:D),3)</f>
        <v>0</v>
      </c>
    </row>
    <row r="3091" spans="1:15" ht="15" customHeight="1" x14ac:dyDescent="0.25">
      <c r="A3091" s="261" t="s">
        <v>3184</v>
      </c>
      <c r="B3091" s="171" t="s">
        <v>2108</v>
      </c>
      <c r="C3091" s="172" t="s">
        <v>4049</v>
      </c>
      <c r="D3091" s="171" t="s">
        <v>1398</v>
      </c>
      <c r="E3091" s="171" t="s">
        <v>2483</v>
      </c>
      <c r="F3091" s="287">
        <v>17.010000000000002</v>
      </c>
      <c r="G3091" s="331">
        <f>ROUND(SUMIF(Anlagenbewegungsdaten!B:B,A3091,Anlagenbewegungsdaten!C:C),3)</f>
        <v>0</v>
      </c>
      <c r="H3091" s="332">
        <f>IF(ISBLANK(F3091),ROUND(SUMIF(Anlagenbewegungsdaten!B:B,A3091,Anlagenbewegungsdaten!D:D),2),ROUND(G3091*F3091%,2))</f>
        <v>0</v>
      </c>
      <c r="I3091" s="332">
        <f>ROUND((H3091-SUMIF(Anlagenbewegungsdaten!$B:$B,A3091,Anlagenbewegungsdaten!D:D)),3)</f>
        <v>0</v>
      </c>
      <c r="J3091" s="333" t="s">
        <v>5179</v>
      </c>
      <c r="K3091" s="333" t="s">
        <v>5193</v>
      </c>
      <c r="L3091" s="510">
        <v>13.61</v>
      </c>
      <c r="M3091" s="330">
        <f>ROUND(SUMIF(Anlagenbewegungsdaten_AV!B:B,A3091,Anlagenbewegungsdaten_AV!C:C),3)</f>
        <v>0</v>
      </c>
      <c r="N3091" s="328">
        <f>IF(ISBLANK(L3091),ROUND(SUMIF(Anlagenbewegungsdaten_AV!B:B,A3091,Anlagenbewegungsdaten_AV!D:D),2),ROUND(M3091*L3091%,2))</f>
        <v>0</v>
      </c>
      <c r="O3091" s="328">
        <f>ROUND(N3091-SUMIF(Anlagenbewegungsdaten_AV!B:B,A3091,Anlagenbewegungsdaten_AV!D:D),3)</f>
        <v>0</v>
      </c>
    </row>
    <row r="3092" spans="1:15" ht="15" customHeight="1" x14ac:dyDescent="0.25">
      <c r="A3092" s="261" t="s">
        <v>3185</v>
      </c>
      <c r="B3092" s="171" t="s">
        <v>2108</v>
      </c>
      <c r="C3092" s="172" t="s">
        <v>4049</v>
      </c>
      <c r="D3092" s="171" t="s">
        <v>1400</v>
      </c>
      <c r="E3092" s="171" t="s">
        <v>2486</v>
      </c>
      <c r="F3092" s="287">
        <v>19.98</v>
      </c>
      <c r="G3092" s="331">
        <f>ROUND(SUMIF(Anlagenbewegungsdaten!B:B,A3092,Anlagenbewegungsdaten!C:C),3)</f>
        <v>0</v>
      </c>
      <c r="H3092" s="332">
        <f>IF(ISBLANK(F3092),ROUND(SUMIF(Anlagenbewegungsdaten!B:B,A3092,Anlagenbewegungsdaten!D:D),2),ROUND(G3092*F3092%,2))</f>
        <v>0</v>
      </c>
      <c r="I3092" s="332">
        <f>ROUND((H3092-SUMIF(Anlagenbewegungsdaten!$B:$B,A3092,Anlagenbewegungsdaten!D:D)),3)</f>
        <v>0</v>
      </c>
      <c r="J3092" s="333" t="s">
        <v>5179</v>
      </c>
      <c r="K3092" s="333" t="s">
        <v>5193</v>
      </c>
      <c r="L3092" s="510">
        <v>15.98</v>
      </c>
      <c r="M3092" s="330">
        <f>ROUND(SUMIF(Anlagenbewegungsdaten_AV!B:B,A3092,Anlagenbewegungsdaten_AV!C:C),3)</f>
        <v>0</v>
      </c>
      <c r="N3092" s="328">
        <f>IF(ISBLANK(L3092),ROUND(SUMIF(Anlagenbewegungsdaten_AV!B:B,A3092,Anlagenbewegungsdaten_AV!D:D),2),ROUND(M3092*L3092%,2))</f>
        <v>0</v>
      </c>
      <c r="O3092" s="328">
        <f>ROUND(N3092-SUMIF(Anlagenbewegungsdaten_AV!B:B,A3092,Anlagenbewegungsdaten_AV!D:D),3)</f>
        <v>0</v>
      </c>
    </row>
    <row r="3093" spans="1:15" ht="15" customHeight="1" x14ac:dyDescent="0.25">
      <c r="A3093" s="261" t="s">
        <v>3186</v>
      </c>
      <c r="B3093" s="171" t="s">
        <v>2108</v>
      </c>
      <c r="C3093" s="172" t="s">
        <v>4049</v>
      </c>
      <c r="D3093" s="172" t="s">
        <v>1402</v>
      </c>
      <c r="E3093" s="171" t="s">
        <v>2483</v>
      </c>
      <c r="F3093" s="287">
        <v>18</v>
      </c>
      <c r="G3093" s="331">
        <f>ROUND(SUMIF(Anlagenbewegungsdaten!B:B,A3093,Anlagenbewegungsdaten!C:C),3)</f>
        <v>0</v>
      </c>
      <c r="H3093" s="332">
        <f>IF(ISBLANK(F3093),ROUND(SUMIF(Anlagenbewegungsdaten!B:B,A3093,Anlagenbewegungsdaten!D:D),2),ROUND(G3093*F3093%,2))</f>
        <v>0</v>
      </c>
      <c r="I3093" s="332">
        <f>ROUND((H3093-SUMIF(Anlagenbewegungsdaten!$B:$B,A3093,Anlagenbewegungsdaten!D:D)),3)</f>
        <v>0</v>
      </c>
      <c r="J3093" s="333" t="s">
        <v>5179</v>
      </c>
      <c r="K3093" s="333" t="s">
        <v>5193</v>
      </c>
      <c r="L3093" s="510">
        <v>14.4</v>
      </c>
      <c r="M3093" s="330">
        <f>ROUND(SUMIF(Anlagenbewegungsdaten_AV!B:B,A3093,Anlagenbewegungsdaten_AV!C:C),3)</f>
        <v>0</v>
      </c>
      <c r="N3093" s="328">
        <f>IF(ISBLANK(L3093),ROUND(SUMIF(Anlagenbewegungsdaten_AV!B:B,A3093,Anlagenbewegungsdaten_AV!D:D),2),ROUND(M3093*L3093%,2))</f>
        <v>0</v>
      </c>
      <c r="O3093" s="328">
        <f>ROUND(N3093-SUMIF(Anlagenbewegungsdaten_AV!B:B,A3093,Anlagenbewegungsdaten_AV!D:D),3)</f>
        <v>0</v>
      </c>
    </row>
    <row r="3094" spans="1:15" ht="15" customHeight="1" x14ac:dyDescent="0.25">
      <c r="A3094" s="261" t="s">
        <v>3187</v>
      </c>
      <c r="B3094" s="171" t="s">
        <v>2108</v>
      </c>
      <c r="C3094" s="172" t="s">
        <v>4049</v>
      </c>
      <c r="D3094" s="172" t="s">
        <v>1404</v>
      </c>
      <c r="E3094" s="171" t="s">
        <v>2486</v>
      </c>
      <c r="F3094" s="287">
        <v>20.97</v>
      </c>
      <c r="G3094" s="331">
        <f>ROUND(SUMIF(Anlagenbewegungsdaten!B:B,A3094,Anlagenbewegungsdaten!C:C),3)</f>
        <v>0</v>
      </c>
      <c r="H3094" s="332">
        <f>IF(ISBLANK(F3094),ROUND(SUMIF(Anlagenbewegungsdaten!B:B,A3094,Anlagenbewegungsdaten!D:D),2),ROUND(G3094*F3094%,2))</f>
        <v>0</v>
      </c>
      <c r="I3094" s="332">
        <f>ROUND((H3094-SUMIF(Anlagenbewegungsdaten!$B:$B,A3094,Anlagenbewegungsdaten!D:D)),3)</f>
        <v>0</v>
      </c>
      <c r="J3094" s="333" t="s">
        <v>5179</v>
      </c>
      <c r="K3094" s="333" t="s">
        <v>5193</v>
      </c>
      <c r="L3094" s="510">
        <v>16.78</v>
      </c>
      <c r="M3094" s="330">
        <f>ROUND(SUMIF(Anlagenbewegungsdaten_AV!B:B,A3094,Anlagenbewegungsdaten_AV!C:C),3)</f>
        <v>0</v>
      </c>
      <c r="N3094" s="328">
        <f>IF(ISBLANK(L3094),ROUND(SUMIF(Anlagenbewegungsdaten_AV!B:B,A3094,Anlagenbewegungsdaten_AV!D:D),2),ROUND(M3094*L3094%,2))</f>
        <v>0</v>
      </c>
      <c r="O3094" s="328">
        <f>ROUND(N3094-SUMIF(Anlagenbewegungsdaten_AV!B:B,A3094,Anlagenbewegungsdaten_AV!D:D),3)</f>
        <v>0</v>
      </c>
    </row>
    <row r="3095" spans="1:15" ht="15" customHeight="1" x14ac:dyDescent="0.25">
      <c r="A3095" s="261" t="s">
        <v>3188</v>
      </c>
      <c r="B3095" s="171" t="s">
        <v>2108</v>
      </c>
      <c r="C3095" s="172" t="s">
        <v>4049</v>
      </c>
      <c r="D3095" s="171" t="s">
        <v>1406</v>
      </c>
      <c r="E3095" s="171" t="s">
        <v>2483</v>
      </c>
      <c r="F3095" s="287">
        <v>18</v>
      </c>
      <c r="G3095" s="331">
        <f>ROUND(SUMIF(Anlagenbewegungsdaten!B:B,A3095,Anlagenbewegungsdaten!C:C),3)</f>
        <v>0</v>
      </c>
      <c r="H3095" s="332">
        <f>IF(ISBLANK(F3095),ROUND(SUMIF(Anlagenbewegungsdaten!B:B,A3095,Anlagenbewegungsdaten!D:D),2),ROUND(G3095*F3095%,2))</f>
        <v>0</v>
      </c>
      <c r="I3095" s="332">
        <f>ROUND((H3095-SUMIF(Anlagenbewegungsdaten!$B:$B,A3095,Anlagenbewegungsdaten!D:D)),3)</f>
        <v>0</v>
      </c>
      <c r="J3095" s="333" t="s">
        <v>5179</v>
      </c>
      <c r="K3095" s="333" t="s">
        <v>5193</v>
      </c>
      <c r="L3095" s="510">
        <v>14.4</v>
      </c>
      <c r="M3095" s="330">
        <f>ROUND(SUMIF(Anlagenbewegungsdaten_AV!B:B,A3095,Anlagenbewegungsdaten_AV!C:C),3)</f>
        <v>0</v>
      </c>
      <c r="N3095" s="328">
        <f>IF(ISBLANK(L3095),ROUND(SUMIF(Anlagenbewegungsdaten_AV!B:B,A3095,Anlagenbewegungsdaten_AV!D:D),2),ROUND(M3095*L3095%,2))</f>
        <v>0</v>
      </c>
      <c r="O3095" s="328">
        <f>ROUND(N3095-SUMIF(Anlagenbewegungsdaten_AV!B:B,A3095,Anlagenbewegungsdaten_AV!D:D),3)</f>
        <v>0</v>
      </c>
    </row>
    <row r="3096" spans="1:15" ht="15" customHeight="1" x14ac:dyDescent="0.25">
      <c r="A3096" s="261" t="s">
        <v>3189</v>
      </c>
      <c r="B3096" s="171" t="s">
        <v>2108</v>
      </c>
      <c r="C3096" s="172" t="s">
        <v>4049</v>
      </c>
      <c r="D3096" s="171" t="s">
        <v>1408</v>
      </c>
      <c r="E3096" s="171" t="s">
        <v>2486</v>
      </c>
      <c r="F3096" s="287">
        <v>20.97</v>
      </c>
      <c r="G3096" s="331">
        <f>ROUND(SUMIF(Anlagenbewegungsdaten!B:B,A3096,Anlagenbewegungsdaten!C:C),3)</f>
        <v>0</v>
      </c>
      <c r="H3096" s="332">
        <f>IF(ISBLANK(F3096),ROUND(SUMIF(Anlagenbewegungsdaten!B:B,A3096,Anlagenbewegungsdaten!D:D),2),ROUND(G3096*F3096%,2))</f>
        <v>0</v>
      </c>
      <c r="I3096" s="332">
        <f>ROUND((H3096-SUMIF(Anlagenbewegungsdaten!$B:$B,A3096,Anlagenbewegungsdaten!D:D)),3)</f>
        <v>0</v>
      </c>
      <c r="J3096" s="333" t="s">
        <v>5179</v>
      </c>
      <c r="K3096" s="333" t="s">
        <v>5193</v>
      </c>
      <c r="L3096" s="510">
        <v>16.78</v>
      </c>
      <c r="M3096" s="330">
        <f>ROUND(SUMIF(Anlagenbewegungsdaten_AV!B:B,A3096,Anlagenbewegungsdaten_AV!C:C),3)</f>
        <v>0</v>
      </c>
      <c r="N3096" s="328">
        <f>IF(ISBLANK(L3096),ROUND(SUMIF(Anlagenbewegungsdaten_AV!B:B,A3096,Anlagenbewegungsdaten_AV!D:D),2),ROUND(M3096*L3096%,2))</f>
        <v>0</v>
      </c>
      <c r="O3096" s="328">
        <f>ROUND(N3096-SUMIF(Anlagenbewegungsdaten_AV!B:B,A3096,Anlagenbewegungsdaten_AV!D:D),3)</f>
        <v>0</v>
      </c>
    </row>
    <row r="3097" spans="1:15" ht="15" customHeight="1" x14ac:dyDescent="0.25">
      <c r="A3097" s="261" t="s">
        <v>3190</v>
      </c>
      <c r="B3097" s="171" t="s">
        <v>2108</v>
      </c>
      <c r="C3097" s="172" t="s">
        <v>4049</v>
      </c>
      <c r="D3097" s="171" t="s">
        <v>1410</v>
      </c>
      <c r="E3097" s="171" t="s">
        <v>2483</v>
      </c>
      <c r="F3097" s="287">
        <v>18.989999999999998</v>
      </c>
      <c r="G3097" s="331">
        <f>ROUND(SUMIF(Anlagenbewegungsdaten!B:B,A3097,Anlagenbewegungsdaten!C:C),3)</f>
        <v>0</v>
      </c>
      <c r="H3097" s="332">
        <f>IF(ISBLANK(F3097),ROUND(SUMIF(Anlagenbewegungsdaten!B:B,A3097,Anlagenbewegungsdaten!D:D),2),ROUND(G3097*F3097%,2))</f>
        <v>0</v>
      </c>
      <c r="I3097" s="332">
        <f>ROUND((H3097-SUMIF(Anlagenbewegungsdaten!$B:$B,A3097,Anlagenbewegungsdaten!D:D)),3)</f>
        <v>0</v>
      </c>
      <c r="J3097" s="333" t="s">
        <v>5179</v>
      </c>
      <c r="K3097" s="333" t="s">
        <v>5193</v>
      </c>
      <c r="L3097" s="510">
        <v>15.19</v>
      </c>
      <c r="M3097" s="330">
        <f>ROUND(SUMIF(Anlagenbewegungsdaten_AV!B:B,A3097,Anlagenbewegungsdaten_AV!C:C),3)</f>
        <v>0</v>
      </c>
      <c r="N3097" s="328">
        <f>IF(ISBLANK(L3097),ROUND(SUMIF(Anlagenbewegungsdaten_AV!B:B,A3097,Anlagenbewegungsdaten_AV!D:D),2),ROUND(M3097*L3097%,2))</f>
        <v>0</v>
      </c>
      <c r="O3097" s="328">
        <f>ROUND(N3097-SUMIF(Anlagenbewegungsdaten_AV!B:B,A3097,Anlagenbewegungsdaten_AV!D:D),3)</f>
        <v>0</v>
      </c>
    </row>
    <row r="3098" spans="1:15" ht="15" customHeight="1" x14ac:dyDescent="0.25">
      <c r="A3098" s="261" t="s">
        <v>3191</v>
      </c>
      <c r="B3098" s="171" t="s">
        <v>2108</v>
      </c>
      <c r="C3098" s="172" t="s">
        <v>4049</v>
      </c>
      <c r="D3098" s="171" t="s">
        <v>1412</v>
      </c>
      <c r="E3098" s="171" t="s">
        <v>2486</v>
      </c>
      <c r="F3098" s="287">
        <v>21.96</v>
      </c>
      <c r="G3098" s="331">
        <f>ROUND(SUMIF(Anlagenbewegungsdaten!B:B,A3098,Anlagenbewegungsdaten!C:C),3)</f>
        <v>0</v>
      </c>
      <c r="H3098" s="332">
        <f>IF(ISBLANK(F3098),ROUND(SUMIF(Anlagenbewegungsdaten!B:B,A3098,Anlagenbewegungsdaten!D:D),2),ROUND(G3098*F3098%,2))</f>
        <v>0</v>
      </c>
      <c r="I3098" s="332">
        <f>ROUND((H3098-SUMIF(Anlagenbewegungsdaten!$B:$B,A3098,Anlagenbewegungsdaten!D:D)),3)</f>
        <v>0</v>
      </c>
      <c r="J3098" s="333" t="s">
        <v>5179</v>
      </c>
      <c r="K3098" s="333" t="s">
        <v>5193</v>
      </c>
      <c r="L3098" s="510">
        <v>17.57</v>
      </c>
      <c r="M3098" s="330">
        <f>ROUND(SUMIF(Anlagenbewegungsdaten_AV!B:B,A3098,Anlagenbewegungsdaten_AV!C:C),3)</f>
        <v>0</v>
      </c>
      <c r="N3098" s="328">
        <f>IF(ISBLANK(L3098),ROUND(SUMIF(Anlagenbewegungsdaten_AV!B:B,A3098,Anlagenbewegungsdaten_AV!D:D),2),ROUND(M3098*L3098%,2))</f>
        <v>0</v>
      </c>
      <c r="O3098" s="328">
        <f>ROUND(N3098-SUMIF(Anlagenbewegungsdaten_AV!B:B,A3098,Anlagenbewegungsdaten_AV!D:D),3)</f>
        <v>0</v>
      </c>
    </row>
    <row r="3099" spans="1:15" ht="15" customHeight="1" x14ac:dyDescent="0.25">
      <c r="A3099" s="261" t="s">
        <v>3192</v>
      </c>
      <c r="B3099" s="171" t="s">
        <v>2108</v>
      </c>
      <c r="C3099" s="172" t="s">
        <v>4049</v>
      </c>
      <c r="D3099" s="171" t="s">
        <v>1414</v>
      </c>
      <c r="E3099" s="171" t="s">
        <v>2483</v>
      </c>
      <c r="F3099" s="287">
        <v>19.98</v>
      </c>
      <c r="G3099" s="331">
        <f>ROUND(SUMIF(Anlagenbewegungsdaten!B:B,A3099,Anlagenbewegungsdaten!C:C),3)</f>
        <v>0</v>
      </c>
      <c r="H3099" s="332">
        <f>IF(ISBLANK(F3099),ROUND(SUMIF(Anlagenbewegungsdaten!B:B,A3099,Anlagenbewegungsdaten!D:D),2),ROUND(G3099*F3099%,2))</f>
        <v>0</v>
      </c>
      <c r="I3099" s="332">
        <f>ROUND((H3099-SUMIF(Anlagenbewegungsdaten!$B:$B,A3099,Anlagenbewegungsdaten!D:D)),3)</f>
        <v>0</v>
      </c>
      <c r="J3099" s="333" t="s">
        <v>5179</v>
      </c>
      <c r="K3099" s="333" t="s">
        <v>5193</v>
      </c>
      <c r="L3099" s="510">
        <v>15.98</v>
      </c>
      <c r="M3099" s="330">
        <f>ROUND(SUMIF(Anlagenbewegungsdaten_AV!B:B,A3099,Anlagenbewegungsdaten_AV!C:C),3)</f>
        <v>0</v>
      </c>
      <c r="N3099" s="328">
        <f>IF(ISBLANK(L3099),ROUND(SUMIF(Anlagenbewegungsdaten_AV!B:B,A3099,Anlagenbewegungsdaten_AV!D:D),2),ROUND(M3099*L3099%,2))</f>
        <v>0</v>
      </c>
      <c r="O3099" s="328">
        <f>ROUND(N3099-SUMIF(Anlagenbewegungsdaten_AV!B:B,A3099,Anlagenbewegungsdaten_AV!D:D),3)</f>
        <v>0</v>
      </c>
    </row>
    <row r="3100" spans="1:15" ht="15" customHeight="1" x14ac:dyDescent="0.25">
      <c r="A3100" s="261" t="s">
        <v>3193</v>
      </c>
      <c r="B3100" s="171" t="s">
        <v>2108</v>
      </c>
      <c r="C3100" s="172" t="s">
        <v>4049</v>
      </c>
      <c r="D3100" s="171" t="s">
        <v>1416</v>
      </c>
      <c r="E3100" s="171" t="s">
        <v>2486</v>
      </c>
      <c r="F3100" s="287">
        <v>22.95</v>
      </c>
      <c r="G3100" s="331">
        <f>ROUND(SUMIF(Anlagenbewegungsdaten!B:B,A3100,Anlagenbewegungsdaten!C:C),3)</f>
        <v>0</v>
      </c>
      <c r="H3100" s="332">
        <f>IF(ISBLANK(F3100),ROUND(SUMIF(Anlagenbewegungsdaten!B:B,A3100,Anlagenbewegungsdaten!D:D),2),ROUND(G3100*F3100%,2))</f>
        <v>0</v>
      </c>
      <c r="I3100" s="332">
        <f>ROUND((H3100-SUMIF(Anlagenbewegungsdaten!$B:$B,A3100,Anlagenbewegungsdaten!D:D)),3)</f>
        <v>0</v>
      </c>
      <c r="J3100" s="333" t="s">
        <v>5179</v>
      </c>
      <c r="K3100" s="333" t="s">
        <v>5193</v>
      </c>
      <c r="L3100" s="510">
        <v>18.36</v>
      </c>
      <c r="M3100" s="330">
        <f>ROUND(SUMIF(Anlagenbewegungsdaten_AV!B:B,A3100,Anlagenbewegungsdaten_AV!C:C),3)</f>
        <v>0</v>
      </c>
      <c r="N3100" s="328">
        <f>IF(ISBLANK(L3100),ROUND(SUMIF(Anlagenbewegungsdaten_AV!B:B,A3100,Anlagenbewegungsdaten_AV!D:D),2),ROUND(M3100*L3100%,2))</f>
        <v>0</v>
      </c>
      <c r="O3100" s="328">
        <f>ROUND(N3100-SUMIF(Anlagenbewegungsdaten_AV!B:B,A3100,Anlagenbewegungsdaten_AV!D:D),3)</f>
        <v>0</v>
      </c>
    </row>
    <row r="3101" spans="1:15" ht="15" customHeight="1" x14ac:dyDescent="0.25">
      <c r="A3101" s="261" t="s">
        <v>3194</v>
      </c>
      <c r="B3101" s="171" t="s">
        <v>2108</v>
      </c>
      <c r="C3101" s="172" t="s">
        <v>4049</v>
      </c>
      <c r="D3101" s="171" t="s">
        <v>1418</v>
      </c>
      <c r="E3101" s="171" t="s">
        <v>2483</v>
      </c>
      <c r="F3101" s="287">
        <v>20.97</v>
      </c>
      <c r="G3101" s="331">
        <f>ROUND(SUMIF(Anlagenbewegungsdaten!B:B,A3101,Anlagenbewegungsdaten!C:C),3)</f>
        <v>0</v>
      </c>
      <c r="H3101" s="332">
        <f>IF(ISBLANK(F3101),ROUND(SUMIF(Anlagenbewegungsdaten!B:B,A3101,Anlagenbewegungsdaten!D:D),2),ROUND(G3101*F3101%,2))</f>
        <v>0</v>
      </c>
      <c r="I3101" s="332">
        <f>ROUND((H3101-SUMIF(Anlagenbewegungsdaten!$B:$B,A3101,Anlagenbewegungsdaten!D:D)),3)</f>
        <v>0</v>
      </c>
      <c r="J3101" s="333" t="s">
        <v>5179</v>
      </c>
      <c r="K3101" s="333" t="s">
        <v>5193</v>
      </c>
      <c r="L3101" s="510">
        <v>16.78</v>
      </c>
      <c r="M3101" s="330">
        <f>ROUND(SUMIF(Anlagenbewegungsdaten_AV!B:B,A3101,Anlagenbewegungsdaten_AV!C:C),3)</f>
        <v>0</v>
      </c>
      <c r="N3101" s="328">
        <f>IF(ISBLANK(L3101),ROUND(SUMIF(Anlagenbewegungsdaten_AV!B:B,A3101,Anlagenbewegungsdaten_AV!D:D),2),ROUND(M3101*L3101%,2))</f>
        <v>0</v>
      </c>
      <c r="O3101" s="328">
        <f>ROUND(N3101-SUMIF(Anlagenbewegungsdaten_AV!B:B,A3101,Anlagenbewegungsdaten_AV!D:D),3)</f>
        <v>0</v>
      </c>
    </row>
    <row r="3102" spans="1:15" ht="15" customHeight="1" x14ac:dyDescent="0.25">
      <c r="A3102" s="261" t="s">
        <v>3195</v>
      </c>
      <c r="B3102" s="171" t="s">
        <v>2108</v>
      </c>
      <c r="C3102" s="172" t="s">
        <v>4049</v>
      </c>
      <c r="D3102" s="171" t="s">
        <v>1420</v>
      </c>
      <c r="E3102" s="171" t="s">
        <v>2486</v>
      </c>
      <c r="F3102" s="287">
        <v>23.94</v>
      </c>
      <c r="G3102" s="331">
        <f>ROUND(SUMIF(Anlagenbewegungsdaten!B:B,A3102,Anlagenbewegungsdaten!C:C),3)</f>
        <v>0</v>
      </c>
      <c r="H3102" s="332">
        <f>IF(ISBLANK(F3102),ROUND(SUMIF(Anlagenbewegungsdaten!B:B,A3102,Anlagenbewegungsdaten!D:D),2),ROUND(G3102*F3102%,2))</f>
        <v>0</v>
      </c>
      <c r="I3102" s="332">
        <f>ROUND((H3102-SUMIF(Anlagenbewegungsdaten!$B:$B,A3102,Anlagenbewegungsdaten!D:D)),3)</f>
        <v>0</v>
      </c>
      <c r="J3102" s="333" t="s">
        <v>5179</v>
      </c>
      <c r="K3102" s="333" t="s">
        <v>5193</v>
      </c>
      <c r="L3102" s="510">
        <v>19.149999999999999</v>
      </c>
      <c r="M3102" s="330">
        <f>ROUND(SUMIF(Anlagenbewegungsdaten_AV!B:B,A3102,Anlagenbewegungsdaten_AV!C:C),3)</f>
        <v>0</v>
      </c>
      <c r="N3102" s="328">
        <f>IF(ISBLANK(L3102),ROUND(SUMIF(Anlagenbewegungsdaten_AV!B:B,A3102,Anlagenbewegungsdaten_AV!D:D),2),ROUND(M3102*L3102%,2))</f>
        <v>0</v>
      </c>
      <c r="O3102" s="328">
        <f>ROUND(N3102-SUMIF(Anlagenbewegungsdaten_AV!B:B,A3102,Anlagenbewegungsdaten_AV!D:D),3)</f>
        <v>0</v>
      </c>
    </row>
    <row r="3103" spans="1:15" ht="15" customHeight="1" x14ac:dyDescent="0.25">
      <c r="A3103" s="261" t="s">
        <v>3196</v>
      </c>
      <c r="B3103" s="171" t="s">
        <v>2108</v>
      </c>
      <c r="C3103" s="172" t="s">
        <v>4049</v>
      </c>
      <c r="D3103" s="171" t="s">
        <v>1422</v>
      </c>
      <c r="E3103" s="171" t="s">
        <v>2483</v>
      </c>
      <c r="F3103" s="287">
        <v>18.989999999999998</v>
      </c>
      <c r="G3103" s="331">
        <f>ROUND(SUMIF(Anlagenbewegungsdaten!B:B,A3103,Anlagenbewegungsdaten!C:C),3)</f>
        <v>0</v>
      </c>
      <c r="H3103" s="332">
        <f>IF(ISBLANK(F3103),ROUND(SUMIF(Anlagenbewegungsdaten!B:B,A3103,Anlagenbewegungsdaten!D:D),2),ROUND(G3103*F3103%,2))</f>
        <v>0</v>
      </c>
      <c r="I3103" s="332">
        <f>ROUND((H3103-SUMIF(Anlagenbewegungsdaten!$B:$B,A3103,Anlagenbewegungsdaten!D:D)),3)</f>
        <v>0</v>
      </c>
      <c r="J3103" s="333" t="s">
        <v>5179</v>
      </c>
      <c r="K3103" s="333" t="s">
        <v>5193</v>
      </c>
      <c r="L3103" s="510">
        <v>15.19</v>
      </c>
      <c r="M3103" s="330">
        <f>ROUND(SUMIF(Anlagenbewegungsdaten_AV!B:B,A3103,Anlagenbewegungsdaten_AV!C:C),3)</f>
        <v>0</v>
      </c>
      <c r="N3103" s="328">
        <f>IF(ISBLANK(L3103),ROUND(SUMIF(Anlagenbewegungsdaten_AV!B:B,A3103,Anlagenbewegungsdaten_AV!D:D),2),ROUND(M3103*L3103%,2))</f>
        <v>0</v>
      </c>
      <c r="O3103" s="328">
        <f>ROUND(N3103-SUMIF(Anlagenbewegungsdaten_AV!B:B,A3103,Anlagenbewegungsdaten_AV!D:D),3)</f>
        <v>0</v>
      </c>
    </row>
    <row r="3104" spans="1:15" ht="15" customHeight="1" x14ac:dyDescent="0.25">
      <c r="A3104" s="261" t="s">
        <v>3197</v>
      </c>
      <c r="B3104" s="171" t="s">
        <v>2108</v>
      </c>
      <c r="C3104" s="172" t="s">
        <v>4049</v>
      </c>
      <c r="D3104" s="171" t="s">
        <v>1424</v>
      </c>
      <c r="E3104" s="171" t="s">
        <v>2486</v>
      </c>
      <c r="F3104" s="287">
        <v>21.96</v>
      </c>
      <c r="G3104" s="331">
        <f>ROUND(SUMIF(Anlagenbewegungsdaten!B:B,A3104,Anlagenbewegungsdaten!C:C),3)</f>
        <v>0</v>
      </c>
      <c r="H3104" s="332">
        <f>IF(ISBLANK(F3104),ROUND(SUMIF(Anlagenbewegungsdaten!B:B,A3104,Anlagenbewegungsdaten!D:D),2),ROUND(G3104*F3104%,2))</f>
        <v>0</v>
      </c>
      <c r="I3104" s="332">
        <f>ROUND((H3104-SUMIF(Anlagenbewegungsdaten!$B:$B,A3104,Anlagenbewegungsdaten!D:D)),3)</f>
        <v>0</v>
      </c>
      <c r="J3104" s="333" t="s">
        <v>5179</v>
      </c>
      <c r="K3104" s="333" t="s">
        <v>5193</v>
      </c>
      <c r="L3104" s="510">
        <v>17.57</v>
      </c>
      <c r="M3104" s="330">
        <f>ROUND(SUMIF(Anlagenbewegungsdaten_AV!B:B,A3104,Anlagenbewegungsdaten_AV!C:C),3)</f>
        <v>0</v>
      </c>
      <c r="N3104" s="328">
        <f>IF(ISBLANK(L3104),ROUND(SUMIF(Anlagenbewegungsdaten_AV!B:B,A3104,Anlagenbewegungsdaten_AV!D:D),2),ROUND(M3104*L3104%,2))</f>
        <v>0</v>
      </c>
      <c r="O3104" s="328">
        <f>ROUND(N3104-SUMIF(Anlagenbewegungsdaten_AV!B:B,A3104,Anlagenbewegungsdaten_AV!D:D),3)</f>
        <v>0</v>
      </c>
    </row>
    <row r="3105" spans="1:15" ht="15" customHeight="1" x14ac:dyDescent="0.25">
      <c r="A3105" s="261" t="s">
        <v>3198</v>
      </c>
      <c r="B3105" s="171" t="s">
        <v>2108</v>
      </c>
      <c r="C3105" s="172" t="s">
        <v>4049</v>
      </c>
      <c r="D3105" s="171" t="s">
        <v>1426</v>
      </c>
      <c r="E3105" s="171" t="s">
        <v>2483</v>
      </c>
      <c r="F3105" s="287">
        <v>19.98</v>
      </c>
      <c r="G3105" s="331">
        <f>ROUND(SUMIF(Anlagenbewegungsdaten!B:B,A3105,Anlagenbewegungsdaten!C:C),3)</f>
        <v>0</v>
      </c>
      <c r="H3105" s="332">
        <f>IF(ISBLANK(F3105),ROUND(SUMIF(Anlagenbewegungsdaten!B:B,A3105,Anlagenbewegungsdaten!D:D),2),ROUND(G3105*F3105%,2))</f>
        <v>0</v>
      </c>
      <c r="I3105" s="332">
        <f>ROUND((H3105-SUMIF(Anlagenbewegungsdaten!$B:$B,A3105,Anlagenbewegungsdaten!D:D)),3)</f>
        <v>0</v>
      </c>
      <c r="J3105" s="333" t="s">
        <v>5179</v>
      </c>
      <c r="K3105" s="333" t="s">
        <v>5193</v>
      </c>
      <c r="L3105" s="510">
        <v>15.98</v>
      </c>
      <c r="M3105" s="330">
        <f>ROUND(SUMIF(Anlagenbewegungsdaten_AV!B:B,A3105,Anlagenbewegungsdaten_AV!C:C),3)</f>
        <v>0</v>
      </c>
      <c r="N3105" s="328">
        <f>IF(ISBLANK(L3105),ROUND(SUMIF(Anlagenbewegungsdaten_AV!B:B,A3105,Anlagenbewegungsdaten_AV!D:D),2),ROUND(M3105*L3105%,2))</f>
        <v>0</v>
      </c>
      <c r="O3105" s="328">
        <f>ROUND(N3105-SUMIF(Anlagenbewegungsdaten_AV!B:B,A3105,Anlagenbewegungsdaten_AV!D:D),3)</f>
        <v>0</v>
      </c>
    </row>
    <row r="3106" spans="1:15" ht="15" customHeight="1" x14ac:dyDescent="0.25">
      <c r="A3106" s="261" t="s">
        <v>3199</v>
      </c>
      <c r="B3106" s="171" t="s">
        <v>2108</v>
      </c>
      <c r="C3106" s="172" t="s">
        <v>4049</v>
      </c>
      <c r="D3106" s="171" t="s">
        <v>1428</v>
      </c>
      <c r="E3106" s="171" t="s">
        <v>2486</v>
      </c>
      <c r="F3106" s="287">
        <v>22.95</v>
      </c>
      <c r="G3106" s="331">
        <f>ROUND(SUMIF(Anlagenbewegungsdaten!B:B,A3106,Anlagenbewegungsdaten!C:C),3)</f>
        <v>0</v>
      </c>
      <c r="H3106" s="332">
        <f>IF(ISBLANK(F3106),ROUND(SUMIF(Anlagenbewegungsdaten!B:B,A3106,Anlagenbewegungsdaten!D:D),2),ROUND(G3106*F3106%,2))</f>
        <v>0</v>
      </c>
      <c r="I3106" s="332">
        <f>ROUND((H3106-SUMIF(Anlagenbewegungsdaten!$B:$B,A3106,Anlagenbewegungsdaten!D:D)),3)</f>
        <v>0</v>
      </c>
      <c r="J3106" s="333" t="s">
        <v>5179</v>
      </c>
      <c r="K3106" s="333" t="s">
        <v>5193</v>
      </c>
      <c r="L3106" s="510">
        <v>18.36</v>
      </c>
      <c r="M3106" s="330">
        <f>ROUND(SUMIF(Anlagenbewegungsdaten_AV!B:B,A3106,Anlagenbewegungsdaten_AV!C:C),3)</f>
        <v>0</v>
      </c>
      <c r="N3106" s="328">
        <f>IF(ISBLANK(L3106),ROUND(SUMIF(Anlagenbewegungsdaten_AV!B:B,A3106,Anlagenbewegungsdaten_AV!D:D),2),ROUND(M3106*L3106%,2))</f>
        <v>0</v>
      </c>
      <c r="O3106" s="328">
        <f>ROUND(N3106-SUMIF(Anlagenbewegungsdaten_AV!B:B,A3106,Anlagenbewegungsdaten_AV!D:D),3)</f>
        <v>0</v>
      </c>
    </row>
    <row r="3107" spans="1:15" ht="15" customHeight="1" x14ac:dyDescent="0.25">
      <c r="A3107" s="261" t="s">
        <v>3200</v>
      </c>
      <c r="B3107" s="171" t="s">
        <v>2108</v>
      </c>
      <c r="C3107" s="172" t="s">
        <v>4049</v>
      </c>
      <c r="D3107" s="171" t="s">
        <v>1430</v>
      </c>
      <c r="E3107" s="171" t="s">
        <v>2483</v>
      </c>
      <c r="F3107" s="287">
        <v>20.97</v>
      </c>
      <c r="G3107" s="331">
        <f>ROUND(SUMIF(Anlagenbewegungsdaten!B:B,A3107,Anlagenbewegungsdaten!C:C),3)</f>
        <v>0</v>
      </c>
      <c r="H3107" s="332">
        <f>IF(ISBLANK(F3107),ROUND(SUMIF(Anlagenbewegungsdaten!B:B,A3107,Anlagenbewegungsdaten!D:D),2),ROUND(G3107*F3107%,2))</f>
        <v>0</v>
      </c>
      <c r="I3107" s="332">
        <f>ROUND((H3107-SUMIF(Anlagenbewegungsdaten!$B:$B,A3107,Anlagenbewegungsdaten!D:D)),3)</f>
        <v>0</v>
      </c>
      <c r="J3107" s="333" t="s">
        <v>5179</v>
      </c>
      <c r="K3107" s="333" t="s">
        <v>5193</v>
      </c>
      <c r="L3107" s="510">
        <v>16.78</v>
      </c>
      <c r="M3107" s="330">
        <f>ROUND(SUMIF(Anlagenbewegungsdaten_AV!B:B,A3107,Anlagenbewegungsdaten_AV!C:C),3)</f>
        <v>0</v>
      </c>
      <c r="N3107" s="328">
        <f>IF(ISBLANK(L3107),ROUND(SUMIF(Anlagenbewegungsdaten_AV!B:B,A3107,Anlagenbewegungsdaten_AV!D:D),2),ROUND(M3107*L3107%,2))</f>
        <v>0</v>
      </c>
      <c r="O3107" s="328">
        <f>ROUND(N3107-SUMIF(Anlagenbewegungsdaten_AV!B:B,A3107,Anlagenbewegungsdaten_AV!D:D),3)</f>
        <v>0</v>
      </c>
    </row>
    <row r="3108" spans="1:15" ht="15" customHeight="1" x14ac:dyDescent="0.25">
      <c r="A3108" s="261" t="s">
        <v>3201</v>
      </c>
      <c r="B3108" s="171" t="s">
        <v>2108</v>
      </c>
      <c r="C3108" s="172" t="s">
        <v>4049</v>
      </c>
      <c r="D3108" s="171" t="s">
        <v>1432</v>
      </c>
      <c r="E3108" s="171" t="s">
        <v>2486</v>
      </c>
      <c r="F3108" s="287">
        <v>23.94</v>
      </c>
      <c r="G3108" s="331">
        <f>ROUND(SUMIF(Anlagenbewegungsdaten!B:B,A3108,Anlagenbewegungsdaten!C:C),3)</f>
        <v>0</v>
      </c>
      <c r="H3108" s="332">
        <f>IF(ISBLANK(F3108),ROUND(SUMIF(Anlagenbewegungsdaten!B:B,A3108,Anlagenbewegungsdaten!D:D),2),ROUND(G3108*F3108%,2))</f>
        <v>0</v>
      </c>
      <c r="I3108" s="332">
        <f>ROUND((H3108-SUMIF(Anlagenbewegungsdaten!$B:$B,A3108,Anlagenbewegungsdaten!D:D)),3)</f>
        <v>0</v>
      </c>
      <c r="J3108" s="333" t="s">
        <v>5179</v>
      </c>
      <c r="K3108" s="333" t="s">
        <v>5193</v>
      </c>
      <c r="L3108" s="510">
        <v>19.149999999999999</v>
      </c>
      <c r="M3108" s="330">
        <f>ROUND(SUMIF(Anlagenbewegungsdaten_AV!B:B,A3108,Anlagenbewegungsdaten_AV!C:C),3)</f>
        <v>0</v>
      </c>
      <c r="N3108" s="328">
        <f>IF(ISBLANK(L3108),ROUND(SUMIF(Anlagenbewegungsdaten_AV!B:B,A3108,Anlagenbewegungsdaten_AV!D:D),2),ROUND(M3108*L3108%,2))</f>
        <v>0</v>
      </c>
      <c r="O3108" s="328">
        <f>ROUND(N3108-SUMIF(Anlagenbewegungsdaten_AV!B:B,A3108,Anlagenbewegungsdaten_AV!D:D),3)</f>
        <v>0</v>
      </c>
    </row>
    <row r="3109" spans="1:15" ht="15" customHeight="1" x14ac:dyDescent="0.25">
      <c r="A3109" s="261" t="s">
        <v>3202</v>
      </c>
      <c r="B3109" s="171" t="s">
        <v>2108</v>
      </c>
      <c r="C3109" s="172" t="s">
        <v>4049</v>
      </c>
      <c r="D3109" s="171" t="s">
        <v>1434</v>
      </c>
      <c r="E3109" s="171" t="s">
        <v>2483</v>
      </c>
      <c r="F3109" s="287">
        <v>21.96</v>
      </c>
      <c r="G3109" s="331">
        <f>ROUND(SUMIF(Anlagenbewegungsdaten!B:B,A3109,Anlagenbewegungsdaten!C:C),3)</f>
        <v>0</v>
      </c>
      <c r="H3109" s="332">
        <f>IF(ISBLANK(F3109),ROUND(SUMIF(Anlagenbewegungsdaten!B:B,A3109,Anlagenbewegungsdaten!D:D),2),ROUND(G3109*F3109%,2))</f>
        <v>0</v>
      </c>
      <c r="I3109" s="332">
        <f>ROUND((H3109-SUMIF(Anlagenbewegungsdaten!$B:$B,A3109,Anlagenbewegungsdaten!D:D)),3)</f>
        <v>0</v>
      </c>
      <c r="J3109" s="333" t="s">
        <v>5179</v>
      </c>
      <c r="K3109" s="333" t="s">
        <v>5193</v>
      </c>
      <c r="L3109" s="510">
        <v>17.57</v>
      </c>
      <c r="M3109" s="330">
        <f>ROUND(SUMIF(Anlagenbewegungsdaten_AV!B:B,A3109,Anlagenbewegungsdaten_AV!C:C),3)</f>
        <v>0</v>
      </c>
      <c r="N3109" s="328">
        <f>IF(ISBLANK(L3109),ROUND(SUMIF(Anlagenbewegungsdaten_AV!B:B,A3109,Anlagenbewegungsdaten_AV!D:D),2),ROUND(M3109*L3109%,2))</f>
        <v>0</v>
      </c>
      <c r="O3109" s="328">
        <f>ROUND(N3109-SUMIF(Anlagenbewegungsdaten_AV!B:B,A3109,Anlagenbewegungsdaten_AV!D:D),3)</f>
        <v>0</v>
      </c>
    </row>
    <row r="3110" spans="1:15" ht="15" customHeight="1" x14ac:dyDescent="0.25">
      <c r="A3110" s="261" t="s">
        <v>3203</v>
      </c>
      <c r="B3110" s="171" t="s">
        <v>2108</v>
      </c>
      <c r="C3110" s="172" t="s">
        <v>4049</v>
      </c>
      <c r="D3110" s="171" t="s">
        <v>1436</v>
      </c>
      <c r="E3110" s="171" t="s">
        <v>2486</v>
      </c>
      <c r="F3110" s="287">
        <v>24.93</v>
      </c>
      <c r="G3110" s="331">
        <f>ROUND(SUMIF(Anlagenbewegungsdaten!B:B,A3110,Anlagenbewegungsdaten!C:C),3)</f>
        <v>0</v>
      </c>
      <c r="H3110" s="332">
        <f>IF(ISBLANK(F3110),ROUND(SUMIF(Anlagenbewegungsdaten!B:B,A3110,Anlagenbewegungsdaten!D:D),2),ROUND(G3110*F3110%,2))</f>
        <v>0</v>
      </c>
      <c r="I3110" s="332">
        <f>ROUND((H3110-SUMIF(Anlagenbewegungsdaten!$B:$B,A3110,Anlagenbewegungsdaten!D:D)),3)</f>
        <v>0</v>
      </c>
      <c r="J3110" s="333" t="s">
        <v>5179</v>
      </c>
      <c r="K3110" s="333" t="s">
        <v>5193</v>
      </c>
      <c r="L3110" s="510">
        <v>19.940000000000001</v>
      </c>
      <c r="M3110" s="330">
        <f>ROUND(SUMIF(Anlagenbewegungsdaten_AV!B:B,A3110,Anlagenbewegungsdaten_AV!C:C),3)</f>
        <v>0</v>
      </c>
      <c r="N3110" s="328">
        <f>IF(ISBLANK(L3110),ROUND(SUMIF(Anlagenbewegungsdaten_AV!B:B,A3110,Anlagenbewegungsdaten_AV!D:D),2),ROUND(M3110*L3110%,2))</f>
        <v>0</v>
      </c>
      <c r="O3110" s="328">
        <f>ROUND(N3110-SUMIF(Anlagenbewegungsdaten_AV!B:B,A3110,Anlagenbewegungsdaten_AV!D:D),3)</f>
        <v>0</v>
      </c>
    </row>
    <row r="3111" spans="1:15" ht="15" customHeight="1" x14ac:dyDescent="0.25">
      <c r="A3111" s="261" t="s">
        <v>3204</v>
      </c>
      <c r="B3111" s="171" t="s">
        <v>2108</v>
      </c>
      <c r="C3111" s="172" t="s">
        <v>4049</v>
      </c>
      <c r="D3111" s="171" t="s">
        <v>1438</v>
      </c>
      <c r="E3111" s="171" t="s">
        <v>2483</v>
      </c>
      <c r="F3111" s="287">
        <v>8.17</v>
      </c>
      <c r="G3111" s="331">
        <f>ROUND(SUMIF(Anlagenbewegungsdaten!B:B,A3111,Anlagenbewegungsdaten!C:C),3)</f>
        <v>0</v>
      </c>
      <c r="H3111" s="332">
        <f>IF(ISBLANK(F3111),ROUND(SUMIF(Anlagenbewegungsdaten!B:B,A3111,Anlagenbewegungsdaten!D:D),2),ROUND(G3111*F3111%,2))</f>
        <v>0</v>
      </c>
      <c r="I3111" s="332">
        <f>ROUND((H3111-SUMIF(Anlagenbewegungsdaten!$B:$B,A3111,Anlagenbewegungsdaten!D:D)),3)</f>
        <v>0</v>
      </c>
      <c r="J3111" s="333" t="s">
        <v>5179</v>
      </c>
      <c r="K3111" s="333" t="s">
        <v>5193</v>
      </c>
      <c r="L3111" s="510">
        <v>6.54</v>
      </c>
      <c r="M3111" s="330">
        <f>ROUND(SUMIF(Anlagenbewegungsdaten_AV!B:B,A3111,Anlagenbewegungsdaten_AV!C:C),3)</f>
        <v>0</v>
      </c>
      <c r="N3111" s="328">
        <f>IF(ISBLANK(L3111),ROUND(SUMIF(Anlagenbewegungsdaten_AV!B:B,A3111,Anlagenbewegungsdaten_AV!D:D),2),ROUND(M3111*L3111%,2))</f>
        <v>0</v>
      </c>
      <c r="O3111" s="328">
        <f>ROUND(N3111-SUMIF(Anlagenbewegungsdaten_AV!B:B,A3111,Anlagenbewegungsdaten_AV!D:D),3)</f>
        <v>0</v>
      </c>
    </row>
    <row r="3112" spans="1:15" ht="15" customHeight="1" x14ac:dyDescent="0.25">
      <c r="A3112" s="261" t="s">
        <v>3205</v>
      </c>
      <c r="B3112" s="171" t="s">
        <v>2108</v>
      </c>
      <c r="C3112" s="172" t="s">
        <v>4049</v>
      </c>
      <c r="D3112" s="171" t="s">
        <v>1440</v>
      </c>
      <c r="E3112" s="171" t="s">
        <v>2486</v>
      </c>
      <c r="F3112" s="287">
        <v>11.14</v>
      </c>
      <c r="G3112" s="331">
        <f>ROUND(SUMIF(Anlagenbewegungsdaten!B:B,A3112,Anlagenbewegungsdaten!C:C),3)</f>
        <v>0</v>
      </c>
      <c r="H3112" s="332">
        <f>IF(ISBLANK(F3112),ROUND(SUMIF(Anlagenbewegungsdaten!B:B,A3112,Anlagenbewegungsdaten!D:D),2),ROUND(G3112*F3112%,2))</f>
        <v>0</v>
      </c>
      <c r="I3112" s="332">
        <f>ROUND((H3112-SUMIF(Anlagenbewegungsdaten!$B:$B,A3112,Anlagenbewegungsdaten!D:D)),3)</f>
        <v>0</v>
      </c>
      <c r="J3112" s="333" t="s">
        <v>5179</v>
      </c>
      <c r="K3112" s="333" t="s">
        <v>5193</v>
      </c>
      <c r="L3112" s="510">
        <v>8.91</v>
      </c>
      <c r="M3112" s="330">
        <f>ROUND(SUMIF(Anlagenbewegungsdaten_AV!B:B,A3112,Anlagenbewegungsdaten_AV!C:C),3)</f>
        <v>0</v>
      </c>
      <c r="N3112" s="328">
        <f>IF(ISBLANK(L3112),ROUND(SUMIF(Anlagenbewegungsdaten_AV!B:B,A3112,Anlagenbewegungsdaten_AV!D:D),2),ROUND(M3112*L3112%,2))</f>
        <v>0</v>
      </c>
      <c r="O3112" s="328">
        <f>ROUND(N3112-SUMIF(Anlagenbewegungsdaten_AV!B:B,A3112,Anlagenbewegungsdaten_AV!D:D),3)</f>
        <v>0</v>
      </c>
    </row>
    <row r="3113" spans="1:15" ht="15" customHeight="1" x14ac:dyDescent="0.25">
      <c r="A3113" s="261" t="s">
        <v>3206</v>
      </c>
      <c r="B3113" s="171" t="s">
        <v>2108</v>
      </c>
      <c r="C3113" s="172" t="s">
        <v>4049</v>
      </c>
      <c r="D3113" s="171" t="s">
        <v>1442</v>
      </c>
      <c r="E3113" s="171" t="s">
        <v>2483</v>
      </c>
      <c r="F3113" s="287">
        <v>12.13</v>
      </c>
      <c r="G3113" s="331">
        <f>ROUND(SUMIF(Anlagenbewegungsdaten!B:B,A3113,Anlagenbewegungsdaten!C:C),3)</f>
        <v>0</v>
      </c>
      <c r="H3113" s="332">
        <f>IF(ISBLANK(F3113),ROUND(SUMIF(Anlagenbewegungsdaten!B:B,A3113,Anlagenbewegungsdaten!D:D),2),ROUND(G3113*F3113%,2))</f>
        <v>0</v>
      </c>
      <c r="I3113" s="332">
        <f>ROUND((H3113-SUMIF(Anlagenbewegungsdaten!$B:$B,A3113,Anlagenbewegungsdaten!D:D)),3)</f>
        <v>0</v>
      </c>
      <c r="J3113" s="333" t="s">
        <v>5179</v>
      </c>
      <c r="K3113" s="333" t="s">
        <v>5193</v>
      </c>
      <c r="L3113" s="510">
        <v>9.6999999999999993</v>
      </c>
      <c r="M3113" s="330">
        <f>ROUND(SUMIF(Anlagenbewegungsdaten_AV!B:B,A3113,Anlagenbewegungsdaten_AV!C:C),3)</f>
        <v>0</v>
      </c>
      <c r="N3113" s="328">
        <f>IF(ISBLANK(L3113),ROUND(SUMIF(Anlagenbewegungsdaten_AV!B:B,A3113,Anlagenbewegungsdaten_AV!D:D),2),ROUND(M3113*L3113%,2))</f>
        <v>0</v>
      </c>
      <c r="O3113" s="328">
        <f>ROUND(N3113-SUMIF(Anlagenbewegungsdaten_AV!B:B,A3113,Anlagenbewegungsdaten_AV!D:D),3)</f>
        <v>0</v>
      </c>
    </row>
    <row r="3114" spans="1:15" ht="15" customHeight="1" x14ac:dyDescent="0.25">
      <c r="A3114" s="261" t="s">
        <v>3207</v>
      </c>
      <c r="B3114" s="171" t="s">
        <v>2108</v>
      </c>
      <c r="C3114" s="172" t="s">
        <v>4049</v>
      </c>
      <c r="D3114" s="171" t="s">
        <v>1444</v>
      </c>
      <c r="E3114" s="171" t="s">
        <v>2486</v>
      </c>
      <c r="F3114" s="287">
        <v>15.1</v>
      </c>
      <c r="G3114" s="331">
        <f>ROUND(SUMIF(Anlagenbewegungsdaten!B:B,A3114,Anlagenbewegungsdaten!C:C),3)</f>
        <v>0</v>
      </c>
      <c r="H3114" s="332">
        <f>IF(ISBLANK(F3114),ROUND(SUMIF(Anlagenbewegungsdaten!B:B,A3114,Anlagenbewegungsdaten!D:D),2),ROUND(G3114*F3114%,2))</f>
        <v>0</v>
      </c>
      <c r="I3114" s="332">
        <f>ROUND((H3114-SUMIF(Anlagenbewegungsdaten!$B:$B,A3114,Anlagenbewegungsdaten!D:D)),3)</f>
        <v>0</v>
      </c>
      <c r="J3114" s="333" t="s">
        <v>5179</v>
      </c>
      <c r="K3114" s="333" t="s">
        <v>5193</v>
      </c>
      <c r="L3114" s="510">
        <v>12.08</v>
      </c>
      <c r="M3114" s="330">
        <f>ROUND(SUMIF(Anlagenbewegungsdaten_AV!B:B,A3114,Anlagenbewegungsdaten_AV!C:C),3)</f>
        <v>0</v>
      </c>
      <c r="N3114" s="328">
        <f>IF(ISBLANK(L3114),ROUND(SUMIF(Anlagenbewegungsdaten_AV!B:B,A3114,Anlagenbewegungsdaten_AV!D:D),2),ROUND(M3114*L3114%,2))</f>
        <v>0</v>
      </c>
      <c r="O3114" s="328">
        <f>ROUND(N3114-SUMIF(Anlagenbewegungsdaten_AV!B:B,A3114,Anlagenbewegungsdaten_AV!D:D),3)</f>
        <v>0</v>
      </c>
    </row>
    <row r="3115" spans="1:15" ht="15" customHeight="1" x14ac:dyDescent="0.25">
      <c r="A3115" s="261" t="s">
        <v>3208</v>
      </c>
      <c r="B3115" s="171" t="s">
        <v>2108</v>
      </c>
      <c r="C3115" s="172" t="s">
        <v>4049</v>
      </c>
      <c r="D3115" s="171" t="s">
        <v>1446</v>
      </c>
      <c r="E3115" s="171" t="s">
        <v>2483</v>
      </c>
      <c r="F3115" s="287">
        <v>10.65</v>
      </c>
      <c r="G3115" s="331">
        <f>ROUND(SUMIF(Anlagenbewegungsdaten!B:B,A3115,Anlagenbewegungsdaten!C:C),3)</f>
        <v>0</v>
      </c>
      <c r="H3115" s="332">
        <f>IF(ISBLANK(F3115),ROUND(SUMIF(Anlagenbewegungsdaten!B:B,A3115,Anlagenbewegungsdaten!D:D),2),ROUND(G3115*F3115%,2))</f>
        <v>0</v>
      </c>
      <c r="I3115" s="332">
        <f>ROUND((H3115-SUMIF(Anlagenbewegungsdaten!$B:$B,A3115,Anlagenbewegungsdaten!D:D)),3)</f>
        <v>0</v>
      </c>
      <c r="J3115" s="333" t="s">
        <v>5179</v>
      </c>
      <c r="K3115" s="333" t="s">
        <v>5193</v>
      </c>
      <c r="L3115" s="510">
        <v>8.52</v>
      </c>
      <c r="M3115" s="330">
        <f>ROUND(SUMIF(Anlagenbewegungsdaten_AV!B:B,A3115,Anlagenbewegungsdaten_AV!C:C),3)</f>
        <v>0</v>
      </c>
      <c r="N3115" s="328">
        <f>IF(ISBLANK(L3115),ROUND(SUMIF(Anlagenbewegungsdaten_AV!B:B,A3115,Anlagenbewegungsdaten_AV!D:D),2),ROUND(M3115*L3115%,2))</f>
        <v>0</v>
      </c>
      <c r="O3115" s="328">
        <f>ROUND(N3115-SUMIF(Anlagenbewegungsdaten_AV!B:B,A3115,Anlagenbewegungsdaten_AV!D:D),3)</f>
        <v>0</v>
      </c>
    </row>
    <row r="3116" spans="1:15" ht="15" customHeight="1" x14ac:dyDescent="0.25">
      <c r="A3116" s="261" t="s">
        <v>3209</v>
      </c>
      <c r="B3116" s="171" t="s">
        <v>2108</v>
      </c>
      <c r="C3116" s="172" t="s">
        <v>4049</v>
      </c>
      <c r="D3116" s="171" t="s">
        <v>1448</v>
      </c>
      <c r="E3116" s="171" t="s">
        <v>2486</v>
      </c>
      <c r="F3116" s="287">
        <v>13.62</v>
      </c>
      <c r="G3116" s="331">
        <f>ROUND(SUMIF(Anlagenbewegungsdaten!B:B,A3116,Anlagenbewegungsdaten!C:C),3)</f>
        <v>0</v>
      </c>
      <c r="H3116" s="332">
        <f>IF(ISBLANK(F3116),ROUND(SUMIF(Anlagenbewegungsdaten!B:B,A3116,Anlagenbewegungsdaten!D:D),2),ROUND(G3116*F3116%,2))</f>
        <v>0</v>
      </c>
      <c r="I3116" s="332">
        <f>ROUND((H3116-SUMIF(Anlagenbewegungsdaten!$B:$B,A3116,Anlagenbewegungsdaten!D:D)),3)</f>
        <v>0</v>
      </c>
      <c r="J3116" s="333" t="s">
        <v>5179</v>
      </c>
      <c r="K3116" s="333" t="s">
        <v>5193</v>
      </c>
      <c r="L3116" s="510">
        <v>10.9</v>
      </c>
      <c r="M3116" s="330">
        <f>ROUND(SUMIF(Anlagenbewegungsdaten_AV!B:B,A3116,Anlagenbewegungsdaten_AV!C:C),3)</f>
        <v>0</v>
      </c>
      <c r="N3116" s="328">
        <f>IF(ISBLANK(L3116),ROUND(SUMIF(Anlagenbewegungsdaten_AV!B:B,A3116,Anlagenbewegungsdaten_AV!D:D),2),ROUND(M3116*L3116%,2))</f>
        <v>0</v>
      </c>
      <c r="O3116" s="328">
        <f>ROUND(N3116-SUMIF(Anlagenbewegungsdaten_AV!B:B,A3116,Anlagenbewegungsdaten_AV!D:D),3)</f>
        <v>0</v>
      </c>
    </row>
    <row r="3117" spans="1:15" ht="15" customHeight="1" x14ac:dyDescent="0.25">
      <c r="A3117" s="261" t="s">
        <v>3210</v>
      </c>
      <c r="B3117" s="171" t="s">
        <v>2108</v>
      </c>
      <c r="C3117" s="172" t="s">
        <v>4049</v>
      </c>
      <c r="D3117" s="171" t="s">
        <v>1450</v>
      </c>
      <c r="E3117" s="171" t="s">
        <v>2483</v>
      </c>
      <c r="F3117" s="287">
        <v>10.15</v>
      </c>
      <c r="G3117" s="331">
        <f>ROUND(SUMIF(Anlagenbewegungsdaten!B:B,A3117,Anlagenbewegungsdaten!C:C),3)</f>
        <v>0</v>
      </c>
      <c r="H3117" s="332">
        <f>IF(ISBLANK(F3117),ROUND(SUMIF(Anlagenbewegungsdaten!B:B,A3117,Anlagenbewegungsdaten!D:D),2),ROUND(G3117*F3117%,2))</f>
        <v>0</v>
      </c>
      <c r="I3117" s="332">
        <f>ROUND((H3117-SUMIF(Anlagenbewegungsdaten!$B:$B,A3117,Anlagenbewegungsdaten!D:D)),3)</f>
        <v>0</v>
      </c>
      <c r="J3117" s="333" t="s">
        <v>5179</v>
      </c>
      <c r="K3117" s="333" t="s">
        <v>5193</v>
      </c>
      <c r="L3117" s="510">
        <v>8.1199999999999992</v>
      </c>
      <c r="M3117" s="330">
        <f>ROUND(SUMIF(Anlagenbewegungsdaten_AV!B:B,A3117,Anlagenbewegungsdaten_AV!C:C),3)</f>
        <v>0</v>
      </c>
      <c r="N3117" s="328">
        <f>IF(ISBLANK(L3117),ROUND(SUMIF(Anlagenbewegungsdaten_AV!B:B,A3117,Anlagenbewegungsdaten_AV!D:D),2),ROUND(M3117*L3117%,2))</f>
        <v>0</v>
      </c>
      <c r="O3117" s="328">
        <f>ROUND(N3117-SUMIF(Anlagenbewegungsdaten_AV!B:B,A3117,Anlagenbewegungsdaten_AV!D:D),3)</f>
        <v>0</v>
      </c>
    </row>
    <row r="3118" spans="1:15" ht="15" customHeight="1" x14ac:dyDescent="0.25">
      <c r="A3118" s="261" t="s">
        <v>3211</v>
      </c>
      <c r="B3118" s="171" t="s">
        <v>2108</v>
      </c>
      <c r="C3118" s="172" t="s">
        <v>4049</v>
      </c>
      <c r="D3118" s="171" t="s">
        <v>1452</v>
      </c>
      <c r="E3118" s="171" t="s">
        <v>2486</v>
      </c>
      <c r="F3118" s="287">
        <v>13.12</v>
      </c>
      <c r="G3118" s="331">
        <f>ROUND(SUMIF(Anlagenbewegungsdaten!B:B,A3118,Anlagenbewegungsdaten!C:C),3)</f>
        <v>0</v>
      </c>
      <c r="H3118" s="332">
        <f>IF(ISBLANK(F3118),ROUND(SUMIF(Anlagenbewegungsdaten!B:B,A3118,Anlagenbewegungsdaten!D:D),2),ROUND(G3118*F3118%,2))</f>
        <v>0</v>
      </c>
      <c r="I3118" s="332">
        <f>ROUND((H3118-SUMIF(Anlagenbewegungsdaten!$B:$B,A3118,Anlagenbewegungsdaten!D:D)),3)</f>
        <v>0</v>
      </c>
      <c r="J3118" s="333" t="s">
        <v>5179</v>
      </c>
      <c r="K3118" s="333" t="s">
        <v>5193</v>
      </c>
      <c r="L3118" s="510">
        <v>10.5</v>
      </c>
      <c r="M3118" s="330">
        <f>ROUND(SUMIF(Anlagenbewegungsdaten_AV!B:B,A3118,Anlagenbewegungsdaten_AV!C:C),3)</f>
        <v>0</v>
      </c>
      <c r="N3118" s="328">
        <f>IF(ISBLANK(L3118),ROUND(SUMIF(Anlagenbewegungsdaten_AV!B:B,A3118,Anlagenbewegungsdaten_AV!D:D),2),ROUND(M3118*L3118%,2))</f>
        <v>0</v>
      </c>
      <c r="O3118" s="328">
        <f>ROUND(N3118-SUMIF(Anlagenbewegungsdaten_AV!B:B,A3118,Anlagenbewegungsdaten_AV!D:D),3)</f>
        <v>0</v>
      </c>
    </row>
    <row r="3119" spans="1:15" ht="15" customHeight="1" x14ac:dyDescent="0.25">
      <c r="A3119" s="261" t="s">
        <v>3212</v>
      </c>
      <c r="B3119" s="171" t="s">
        <v>2108</v>
      </c>
      <c r="C3119" s="172" t="s">
        <v>4049</v>
      </c>
      <c r="D3119" s="171" t="s">
        <v>1454</v>
      </c>
      <c r="E3119" s="171" t="s">
        <v>2483</v>
      </c>
      <c r="F3119" s="287">
        <v>14.11</v>
      </c>
      <c r="G3119" s="331">
        <f>ROUND(SUMIF(Anlagenbewegungsdaten!B:B,A3119,Anlagenbewegungsdaten!C:C),3)</f>
        <v>0</v>
      </c>
      <c r="H3119" s="332">
        <f>IF(ISBLANK(F3119),ROUND(SUMIF(Anlagenbewegungsdaten!B:B,A3119,Anlagenbewegungsdaten!D:D),2),ROUND(G3119*F3119%,2))</f>
        <v>0</v>
      </c>
      <c r="I3119" s="332">
        <f>ROUND((H3119-SUMIF(Anlagenbewegungsdaten!$B:$B,A3119,Anlagenbewegungsdaten!D:D)),3)</f>
        <v>0</v>
      </c>
      <c r="J3119" s="333" t="s">
        <v>5179</v>
      </c>
      <c r="K3119" s="333" t="s">
        <v>5193</v>
      </c>
      <c r="L3119" s="510">
        <v>11.29</v>
      </c>
      <c r="M3119" s="330">
        <f>ROUND(SUMIF(Anlagenbewegungsdaten_AV!B:B,A3119,Anlagenbewegungsdaten_AV!C:C),3)</f>
        <v>0</v>
      </c>
      <c r="N3119" s="328">
        <f>IF(ISBLANK(L3119),ROUND(SUMIF(Anlagenbewegungsdaten_AV!B:B,A3119,Anlagenbewegungsdaten_AV!D:D),2),ROUND(M3119*L3119%,2))</f>
        <v>0</v>
      </c>
      <c r="O3119" s="328">
        <f>ROUND(N3119-SUMIF(Anlagenbewegungsdaten_AV!B:B,A3119,Anlagenbewegungsdaten_AV!D:D),3)</f>
        <v>0</v>
      </c>
    </row>
    <row r="3120" spans="1:15" ht="15" customHeight="1" x14ac:dyDescent="0.25">
      <c r="A3120" s="261" t="s">
        <v>3213</v>
      </c>
      <c r="B3120" s="171" t="s">
        <v>2108</v>
      </c>
      <c r="C3120" s="172" t="s">
        <v>4049</v>
      </c>
      <c r="D3120" s="171" t="s">
        <v>1456</v>
      </c>
      <c r="E3120" s="171" t="s">
        <v>2486</v>
      </c>
      <c r="F3120" s="287">
        <v>17.079999999999998</v>
      </c>
      <c r="G3120" s="331">
        <f>ROUND(SUMIF(Anlagenbewegungsdaten!B:B,A3120,Anlagenbewegungsdaten!C:C),3)</f>
        <v>0</v>
      </c>
      <c r="H3120" s="332">
        <f>IF(ISBLANK(F3120),ROUND(SUMIF(Anlagenbewegungsdaten!B:B,A3120,Anlagenbewegungsdaten!D:D),2),ROUND(G3120*F3120%,2))</f>
        <v>0</v>
      </c>
      <c r="I3120" s="332">
        <f>ROUND((H3120-SUMIF(Anlagenbewegungsdaten!$B:$B,A3120,Anlagenbewegungsdaten!D:D)),3)</f>
        <v>0</v>
      </c>
      <c r="J3120" s="333" t="s">
        <v>5179</v>
      </c>
      <c r="K3120" s="333" t="s">
        <v>5193</v>
      </c>
      <c r="L3120" s="510">
        <v>13.66</v>
      </c>
      <c r="M3120" s="330">
        <f>ROUND(SUMIF(Anlagenbewegungsdaten_AV!B:B,A3120,Anlagenbewegungsdaten_AV!C:C),3)</f>
        <v>0</v>
      </c>
      <c r="N3120" s="328">
        <f>IF(ISBLANK(L3120),ROUND(SUMIF(Anlagenbewegungsdaten_AV!B:B,A3120,Anlagenbewegungsdaten_AV!D:D),2),ROUND(M3120*L3120%,2))</f>
        <v>0</v>
      </c>
      <c r="O3120" s="328">
        <f>ROUND(N3120-SUMIF(Anlagenbewegungsdaten_AV!B:B,A3120,Anlagenbewegungsdaten_AV!D:D),3)</f>
        <v>0</v>
      </c>
    </row>
    <row r="3121" spans="1:15" ht="15" customHeight="1" x14ac:dyDescent="0.25">
      <c r="A3121" s="261" t="s">
        <v>3214</v>
      </c>
      <c r="B3121" s="171" t="s">
        <v>2108</v>
      </c>
      <c r="C3121" s="172" t="s">
        <v>4049</v>
      </c>
      <c r="D3121" s="171" t="s">
        <v>1458</v>
      </c>
      <c r="E3121" s="171" t="s">
        <v>2483</v>
      </c>
      <c r="F3121" s="287">
        <v>12.63</v>
      </c>
      <c r="G3121" s="331">
        <f>ROUND(SUMIF(Anlagenbewegungsdaten!B:B,A3121,Anlagenbewegungsdaten!C:C),3)</f>
        <v>0</v>
      </c>
      <c r="H3121" s="332">
        <f>IF(ISBLANK(F3121),ROUND(SUMIF(Anlagenbewegungsdaten!B:B,A3121,Anlagenbewegungsdaten!D:D),2),ROUND(G3121*F3121%,2))</f>
        <v>0</v>
      </c>
      <c r="I3121" s="332">
        <f>ROUND((H3121-SUMIF(Anlagenbewegungsdaten!$B:$B,A3121,Anlagenbewegungsdaten!D:D)),3)</f>
        <v>0</v>
      </c>
      <c r="J3121" s="333" t="s">
        <v>5179</v>
      </c>
      <c r="K3121" s="333" t="s">
        <v>5193</v>
      </c>
      <c r="L3121" s="510">
        <v>10.1</v>
      </c>
      <c r="M3121" s="330">
        <f>ROUND(SUMIF(Anlagenbewegungsdaten_AV!B:B,A3121,Anlagenbewegungsdaten_AV!C:C),3)</f>
        <v>0</v>
      </c>
      <c r="N3121" s="328">
        <f>IF(ISBLANK(L3121),ROUND(SUMIF(Anlagenbewegungsdaten_AV!B:B,A3121,Anlagenbewegungsdaten_AV!D:D),2),ROUND(M3121*L3121%,2))</f>
        <v>0</v>
      </c>
      <c r="O3121" s="328">
        <f>ROUND(N3121-SUMIF(Anlagenbewegungsdaten_AV!B:B,A3121,Anlagenbewegungsdaten_AV!D:D),3)</f>
        <v>0</v>
      </c>
    </row>
    <row r="3122" spans="1:15" ht="15" customHeight="1" x14ac:dyDescent="0.25">
      <c r="A3122" s="261" t="s">
        <v>3215</v>
      </c>
      <c r="B3122" s="171" t="s">
        <v>2108</v>
      </c>
      <c r="C3122" s="172" t="s">
        <v>4049</v>
      </c>
      <c r="D3122" s="171" t="s">
        <v>1460</v>
      </c>
      <c r="E3122" s="171" t="s">
        <v>2486</v>
      </c>
      <c r="F3122" s="287">
        <v>15.6</v>
      </c>
      <c r="G3122" s="331">
        <f>ROUND(SUMIF(Anlagenbewegungsdaten!B:B,A3122,Anlagenbewegungsdaten!C:C),3)</f>
        <v>0</v>
      </c>
      <c r="H3122" s="332">
        <f>IF(ISBLANK(F3122),ROUND(SUMIF(Anlagenbewegungsdaten!B:B,A3122,Anlagenbewegungsdaten!D:D),2),ROUND(G3122*F3122%,2))</f>
        <v>0</v>
      </c>
      <c r="I3122" s="332">
        <f>ROUND((H3122-SUMIF(Anlagenbewegungsdaten!$B:$B,A3122,Anlagenbewegungsdaten!D:D)),3)</f>
        <v>0</v>
      </c>
      <c r="J3122" s="333" t="s">
        <v>5179</v>
      </c>
      <c r="K3122" s="333" t="s">
        <v>5193</v>
      </c>
      <c r="L3122" s="510">
        <v>12.48</v>
      </c>
      <c r="M3122" s="330">
        <f>ROUND(SUMIF(Anlagenbewegungsdaten_AV!B:B,A3122,Anlagenbewegungsdaten_AV!C:C),3)</f>
        <v>0</v>
      </c>
      <c r="N3122" s="328">
        <f>IF(ISBLANK(L3122),ROUND(SUMIF(Anlagenbewegungsdaten_AV!B:B,A3122,Anlagenbewegungsdaten_AV!D:D),2),ROUND(M3122*L3122%,2))</f>
        <v>0</v>
      </c>
      <c r="O3122" s="328">
        <f>ROUND(N3122-SUMIF(Anlagenbewegungsdaten_AV!B:B,A3122,Anlagenbewegungsdaten_AV!D:D),3)</f>
        <v>0</v>
      </c>
    </row>
    <row r="3123" spans="1:15" ht="15" customHeight="1" x14ac:dyDescent="0.25">
      <c r="A3123" s="261" t="s">
        <v>3216</v>
      </c>
      <c r="B3123" s="171" t="s">
        <v>2108</v>
      </c>
      <c r="C3123" s="172" t="s">
        <v>4049</v>
      </c>
      <c r="D3123" s="171" t="s">
        <v>1462</v>
      </c>
      <c r="E3123" s="171" t="s">
        <v>2483</v>
      </c>
      <c r="F3123" s="287">
        <v>9.16</v>
      </c>
      <c r="G3123" s="331">
        <f>ROUND(SUMIF(Anlagenbewegungsdaten!B:B,A3123,Anlagenbewegungsdaten!C:C),3)</f>
        <v>0</v>
      </c>
      <c r="H3123" s="332">
        <f>IF(ISBLANK(F3123),ROUND(SUMIF(Anlagenbewegungsdaten!B:B,A3123,Anlagenbewegungsdaten!D:D),2),ROUND(G3123*F3123%,2))</f>
        <v>0</v>
      </c>
      <c r="I3123" s="332">
        <f>ROUND((H3123-SUMIF(Anlagenbewegungsdaten!$B:$B,A3123,Anlagenbewegungsdaten!D:D)),3)</f>
        <v>0</v>
      </c>
      <c r="J3123" s="333" t="s">
        <v>5179</v>
      </c>
      <c r="K3123" s="333" t="s">
        <v>5193</v>
      </c>
      <c r="L3123" s="510">
        <v>7.33</v>
      </c>
      <c r="M3123" s="330">
        <f>ROUND(SUMIF(Anlagenbewegungsdaten_AV!B:B,A3123,Anlagenbewegungsdaten_AV!C:C),3)</f>
        <v>0</v>
      </c>
      <c r="N3123" s="328">
        <f>IF(ISBLANK(L3123),ROUND(SUMIF(Anlagenbewegungsdaten_AV!B:B,A3123,Anlagenbewegungsdaten_AV!D:D),2),ROUND(M3123*L3123%,2))</f>
        <v>0</v>
      </c>
      <c r="O3123" s="328">
        <f>ROUND(N3123-SUMIF(Anlagenbewegungsdaten_AV!B:B,A3123,Anlagenbewegungsdaten_AV!D:D),3)</f>
        <v>0</v>
      </c>
    </row>
    <row r="3124" spans="1:15" ht="15" customHeight="1" x14ac:dyDescent="0.25">
      <c r="A3124" s="261" t="s">
        <v>3217</v>
      </c>
      <c r="B3124" s="171" t="s">
        <v>2108</v>
      </c>
      <c r="C3124" s="172" t="s">
        <v>4049</v>
      </c>
      <c r="D3124" s="171" t="s">
        <v>1464</v>
      </c>
      <c r="E3124" s="171" t="s">
        <v>2486</v>
      </c>
      <c r="F3124" s="287">
        <v>12.13</v>
      </c>
      <c r="G3124" s="331">
        <f>ROUND(SUMIF(Anlagenbewegungsdaten!B:B,A3124,Anlagenbewegungsdaten!C:C),3)</f>
        <v>0</v>
      </c>
      <c r="H3124" s="332">
        <f>IF(ISBLANK(F3124),ROUND(SUMIF(Anlagenbewegungsdaten!B:B,A3124,Anlagenbewegungsdaten!D:D),2),ROUND(G3124*F3124%,2))</f>
        <v>0</v>
      </c>
      <c r="I3124" s="332">
        <f>ROUND((H3124-SUMIF(Anlagenbewegungsdaten!$B:$B,A3124,Anlagenbewegungsdaten!D:D)),3)</f>
        <v>0</v>
      </c>
      <c r="J3124" s="333" t="s">
        <v>5179</v>
      </c>
      <c r="K3124" s="333" t="s">
        <v>5193</v>
      </c>
      <c r="L3124" s="510">
        <v>9.6999999999999993</v>
      </c>
      <c r="M3124" s="330">
        <f>ROUND(SUMIF(Anlagenbewegungsdaten_AV!B:B,A3124,Anlagenbewegungsdaten_AV!C:C),3)</f>
        <v>0</v>
      </c>
      <c r="N3124" s="328">
        <f>IF(ISBLANK(L3124),ROUND(SUMIF(Anlagenbewegungsdaten_AV!B:B,A3124,Anlagenbewegungsdaten_AV!D:D),2),ROUND(M3124*L3124%,2))</f>
        <v>0</v>
      </c>
      <c r="O3124" s="328">
        <f>ROUND(N3124-SUMIF(Anlagenbewegungsdaten_AV!B:B,A3124,Anlagenbewegungsdaten_AV!D:D),3)</f>
        <v>0</v>
      </c>
    </row>
    <row r="3125" spans="1:15" ht="15" customHeight="1" x14ac:dyDescent="0.25">
      <c r="A3125" s="261" t="s">
        <v>3218</v>
      </c>
      <c r="B3125" s="171" t="s">
        <v>2108</v>
      </c>
      <c r="C3125" s="172" t="s">
        <v>4049</v>
      </c>
      <c r="D3125" s="171" t="s">
        <v>1466</v>
      </c>
      <c r="E3125" s="171" t="s">
        <v>2483</v>
      </c>
      <c r="F3125" s="287">
        <v>13.12</v>
      </c>
      <c r="G3125" s="331">
        <f>ROUND(SUMIF(Anlagenbewegungsdaten!B:B,A3125,Anlagenbewegungsdaten!C:C),3)</f>
        <v>0</v>
      </c>
      <c r="H3125" s="332">
        <f>IF(ISBLANK(F3125),ROUND(SUMIF(Anlagenbewegungsdaten!B:B,A3125,Anlagenbewegungsdaten!D:D),2),ROUND(G3125*F3125%,2))</f>
        <v>0</v>
      </c>
      <c r="I3125" s="332">
        <f>ROUND((H3125-SUMIF(Anlagenbewegungsdaten!$B:$B,A3125,Anlagenbewegungsdaten!D:D)),3)</f>
        <v>0</v>
      </c>
      <c r="J3125" s="333" t="s">
        <v>5179</v>
      </c>
      <c r="K3125" s="333" t="s">
        <v>5193</v>
      </c>
      <c r="L3125" s="510">
        <v>10.5</v>
      </c>
      <c r="M3125" s="330">
        <f>ROUND(SUMIF(Anlagenbewegungsdaten_AV!B:B,A3125,Anlagenbewegungsdaten_AV!C:C),3)</f>
        <v>0</v>
      </c>
      <c r="N3125" s="328">
        <f>IF(ISBLANK(L3125),ROUND(SUMIF(Anlagenbewegungsdaten_AV!B:B,A3125,Anlagenbewegungsdaten_AV!D:D),2),ROUND(M3125*L3125%,2))</f>
        <v>0</v>
      </c>
      <c r="O3125" s="328">
        <f>ROUND(N3125-SUMIF(Anlagenbewegungsdaten_AV!B:B,A3125,Anlagenbewegungsdaten_AV!D:D),3)</f>
        <v>0</v>
      </c>
    </row>
    <row r="3126" spans="1:15" ht="15" customHeight="1" x14ac:dyDescent="0.25">
      <c r="A3126" s="261" t="s">
        <v>3219</v>
      </c>
      <c r="B3126" s="171" t="s">
        <v>2108</v>
      </c>
      <c r="C3126" s="172" t="s">
        <v>4049</v>
      </c>
      <c r="D3126" s="171" t="s">
        <v>1468</v>
      </c>
      <c r="E3126" s="171" t="s">
        <v>2486</v>
      </c>
      <c r="F3126" s="287">
        <v>16.09</v>
      </c>
      <c r="G3126" s="331">
        <f>ROUND(SUMIF(Anlagenbewegungsdaten!B:B,A3126,Anlagenbewegungsdaten!C:C),3)</f>
        <v>0</v>
      </c>
      <c r="H3126" s="332">
        <f>IF(ISBLANK(F3126),ROUND(SUMIF(Anlagenbewegungsdaten!B:B,A3126,Anlagenbewegungsdaten!D:D),2),ROUND(G3126*F3126%,2))</f>
        <v>0</v>
      </c>
      <c r="I3126" s="332">
        <f>ROUND((H3126-SUMIF(Anlagenbewegungsdaten!$B:$B,A3126,Anlagenbewegungsdaten!D:D)),3)</f>
        <v>0</v>
      </c>
      <c r="J3126" s="333" t="s">
        <v>5179</v>
      </c>
      <c r="K3126" s="333" t="s">
        <v>5193</v>
      </c>
      <c r="L3126" s="510">
        <v>12.87</v>
      </c>
      <c r="M3126" s="330">
        <f>ROUND(SUMIF(Anlagenbewegungsdaten_AV!B:B,A3126,Anlagenbewegungsdaten_AV!C:C),3)</f>
        <v>0</v>
      </c>
      <c r="N3126" s="328">
        <f>IF(ISBLANK(L3126),ROUND(SUMIF(Anlagenbewegungsdaten_AV!B:B,A3126,Anlagenbewegungsdaten_AV!D:D),2),ROUND(M3126*L3126%,2))</f>
        <v>0</v>
      </c>
      <c r="O3126" s="328">
        <f>ROUND(N3126-SUMIF(Anlagenbewegungsdaten_AV!B:B,A3126,Anlagenbewegungsdaten_AV!D:D),3)</f>
        <v>0</v>
      </c>
    </row>
    <row r="3127" spans="1:15" ht="15" customHeight="1" x14ac:dyDescent="0.25">
      <c r="A3127" s="261" t="s">
        <v>3220</v>
      </c>
      <c r="B3127" s="171" t="s">
        <v>2108</v>
      </c>
      <c r="C3127" s="172" t="s">
        <v>4049</v>
      </c>
      <c r="D3127" s="171" t="s">
        <v>1470</v>
      </c>
      <c r="E3127" s="171" t="s">
        <v>2483</v>
      </c>
      <c r="F3127" s="287">
        <v>11.64</v>
      </c>
      <c r="G3127" s="331">
        <f>ROUND(SUMIF(Anlagenbewegungsdaten!B:B,A3127,Anlagenbewegungsdaten!C:C),3)</f>
        <v>0</v>
      </c>
      <c r="H3127" s="332">
        <f>IF(ISBLANK(F3127),ROUND(SUMIF(Anlagenbewegungsdaten!B:B,A3127,Anlagenbewegungsdaten!D:D),2),ROUND(G3127*F3127%,2))</f>
        <v>0</v>
      </c>
      <c r="I3127" s="332">
        <f>ROUND((H3127-SUMIF(Anlagenbewegungsdaten!$B:$B,A3127,Anlagenbewegungsdaten!D:D)),3)</f>
        <v>0</v>
      </c>
      <c r="J3127" s="333" t="s">
        <v>5179</v>
      </c>
      <c r="K3127" s="333" t="s">
        <v>5193</v>
      </c>
      <c r="L3127" s="510">
        <v>9.31</v>
      </c>
      <c r="M3127" s="330">
        <f>ROUND(SUMIF(Anlagenbewegungsdaten_AV!B:B,A3127,Anlagenbewegungsdaten_AV!C:C),3)</f>
        <v>0</v>
      </c>
      <c r="N3127" s="328">
        <f>IF(ISBLANK(L3127),ROUND(SUMIF(Anlagenbewegungsdaten_AV!B:B,A3127,Anlagenbewegungsdaten_AV!D:D),2),ROUND(M3127*L3127%,2))</f>
        <v>0</v>
      </c>
      <c r="O3127" s="328">
        <f>ROUND(N3127-SUMIF(Anlagenbewegungsdaten_AV!B:B,A3127,Anlagenbewegungsdaten_AV!D:D),3)</f>
        <v>0</v>
      </c>
    </row>
    <row r="3128" spans="1:15" ht="15" customHeight="1" x14ac:dyDescent="0.25">
      <c r="A3128" s="261" t="s">
        <v>3221</v>
      </c>
      <c r="B3128" s="171" t="s">
        <v>2108</v>
      </c>
      <c r="C3128" s="172" t="s">
        <v>4049</v>
      </c>
      <c r="D3128" s="171" t="s">
        <v>1472</v>
      </c>
      <c r="E3128" s="171" t="s">
        <v>2486</v>
      </c>
      <c r="F3128" s="287">
        <v>14.61</v>
      </c>
      <c r="G3128" s="331">
        <f>ROUND(SUMIF(Anlagenbewegungsdaten!B:B,A3128,Anlagenbewegungsdaten!C:C),3)</f>
        <v>0</v>
      </c>
      <c r="H3128" s="332">
        <f>IF(ISBLANK(F3128),ROUND(SUMIF(Anlagenbewegungsdaten!B:B,A3128,Anlagenbewegungsdaten!D:D),2),ROUND(G3128*F3128%,2))</f>
        <v>0</v>
      </c>
      <c r="I3128" s="332">
        <f>ROUND((H3128-SUMIF(Anlagenbewegungsdaten!$B:$B,A3128,Anlagenbewegungsdaten!D:D)),3)</f>
        <v>0</v>
      </c>
      <c r="J3128" s="333" t="s">
        <v>5179</v>
      </c>
      <c r="K3128" s="333" t="s">
        <v>5193</v>
      </c>
      <c r="L3128" s="510">
        <v>11.69</v>
      </c>
      <c r="M3128" s="330">
        <f>ROUND(SUMIF(Anlagenbewegungsdaten_AV!B:B,A3128,Anlagenbewegungsdaten_AV!C:C),3)</f>
        <v>0</v>
      </c>
      <c r="N3128" s="328">
        <f>IF(ISBLANK(L3128),ROUND(SUMIF(Anlagenbewegungsdaten_AV!B:B,A3128,Anlagenbewegungsdaten_AV!D:D),2),ROUND(M3128*L3128%,2))</f>
        <v>0</v>
      </c>
      <c r="O3128" s="328">
        <f>ROUND(N3128-SUMIF(Anlagenbewegungsdaten_AV!B:B,A3128,Anlagenbewegungsdaten_AV!D:D),3)</f>
        <v>0</v>
      </c>
    </row>
    <row r="3129" spans="1:15" ht="15" customHeight="1" x14ac:dyDescent="0.25">
      <c r="A3129" s="261" t="s">
        <v>3222</v>
      </c>
      <c r="B3129" s="171" t="s">
        <v>2108</v>
      </c>
      <c r="C3129" s="172" t="s">
        <v>4049</v>
      </c>
      <c r="D3129" s="171" t="s">
        <v>1474</v>
      </c>
      <c r="E3129" s="171" t="s">
        <v>2483</v>
      </c>
      <c r="F3129" s="287">
        <v>10.15</v>
      </c>
      <c r="G3129" s="331">
        <f>ROUND(SUMIF(Anlagenbewegungsdaten!B:B,A3129,Anlagenbewegungsdaten!C:C),3)</f>
        <v>0</v>
      </c>
      <c r="H3129" s="332">
        <f>IF(ISBLANK(F3129),ROUND(SUMIF(Anlagenbewegungsdaten!B:B,A3129,Anlagenbewegungsdaten!D:D),2),ROUND(G3129*F3129%,2))</f>
        <v>0</v>
      </c>
      <c r="I3129" s="332">
        <f>ROUND((H3129-SUMIF(Anlagenbewegungsdaten!$B:$B,A3129,Anlagenbewegungsdaten!D:D)),3)</f>
        <v>0</v>
      </c>
      <c r="J3129" s="333" t="s">
        <v>5179</v>
      </c>
      <c r="K3129" s="333" t="s">
        <v>5193</v>
      </c>
      <c r="L3129" s="510">
        <v>8.1199999999999992</v>
      </c>
      <c r="M3129" s="330">
        <f>ROUND(SUMIF(Anlagenbewegungsdaten_AV!B:B,A3129,Anlagenbewegungsdaten_AV!C:C),3)</f>
        <v>0</v>
      </c>
      <c r="N3129" s="328">
        <f>IF(ISBLANK(L3129),ROUND(SUMIF(Anlagenbewegungsdaten_AV!B:B,A3129,Anlagenbewegungsdaten_AV!D:D),2),ROUND(M3129*L3129%,2))</f>
        <v>0</v>
      </c>
      <c r="O3129" s="328">
        <f>ROUND(N3129-SUMIF(Anlagenbewegungsdaten_AV!B:B,A3129,Anlagenbewegungsdaten_AV!D:D),3)</f>
        <v>0</v>
      </c>
    </row>
    <row r="3130" spans="1:15" ht="15" customHeight="1" x14ac:dyDescent="0.25">
      <c r="A3130" s="261" t="s">
        <v>3223</v>
      </c>
      <c r="B3130" s="171" t="s">
        <v>2108</v>
      </c>
      <c r="C3130" s="172" t="s">
        <v>4049</v>
      </c>
      <c r="D3130" s="171" t="s">
        <v>1476</v>
      </c>
      <c r="E3130" s="171" t="s">
        <v>2486</v>
      </c>
      <c r="F3130" s="287">
        <v>13.12</v>
      </c>
      <c r="G3130" s="331">
        <f>ROUND(SUMIF(Anlagenbewegungsdaten!B:B,A3130,Anlagenbewegungsdaten!C:C),3)</f>
        <v>0</v>
      </c>
      <c r="H3130" s="332">
        <f>IF(ISBLANK(F3130),ROUND(SUMIF(Anlagenbewegungsdaten!B:B,A3130,Anlagenbewegungsdaten!D:D),2),ROUND(G3130*F3130%,2))</f>
        <v>0</v>
      </c>
      <c r="I3130" s="332">
        <f>ROUND((H3130-SUMIF(Anlagenbewegungsdaten!$B:$B,A3130,Anlagenbewegungsdaten!D:D)),3)</f>
        <v>0</v>
      </c>
      <c r="J3130" s="333" t="s">
        <v>5179</v>
      </c>
      <c r="K3130" s="333" t="s">
        <v>5193</v>
      </c>
      <c r="L3130" s="510">
        <v>10.5</v>
      </c>
      <c r="M3130" s="330">
        <f>ROUND(SUMIF(Anlagenbewegungsdaten_AV!B:B,A3130,Anlagenbewegungsdaten_AV!C:C),3)</f>
        <v>0</v>
      </c>
      <c r="N3130" s="328">
        <f>IF(ISBLANK(L3130),ROUND(SUMIF(Anlagenbewegungsdaten_AV!B:B,A3130,Anlagenbewegungsdaten_AV!D:D),2),ROUND(M3130*L3130%,2))</f>
        <v>0</v>
      </c>
      <c r="O3130" s="328">
        <f>ROUND(N3130-SUMIF(Anlagenbewegungsdaten_AV!B:B,A3130,Anlagenbewegungsdaten_AV!D:D),3)</f>
        <v>0</v>
      </c>
    </row>
    <row r="3131" spans="1:15" ht="15" customHeight="1" x14ac:dyDescent="0.25">
      <c r="A3131" s="261" t="s">
        <v>3224</v>
      </c>
      <c r="B3131" s="171" t="s">
        <v>2108</v>
      </c>
      <c r="C3131" s="172" t="s">
        <v>4049</v>
      </c>
      <c r="D3131" s="171" t="s">
        <v>1478</v>
      </c>
      <c r="E3131" s="171" t="s">
        <v>2483</v>
      </c>
      <c r="F3131" s="287">
        <v>14.11</v>
      </c>
      <c r="G3131" s="331">
        <f>ROUND(SUMIF(Anlagenbewegungsdaten!B:B,A3131,Anlagenbewegungsdaten!C:C),3)</f>
        <v>0</v>
      </c>
      <c r="H3131" s="332">
        <f>IF(ISBLANK(F3131),ROUND(SUMIF(Anlagenbewegungsdaten!B:B,A3131,Anlagenbewegungsdaten!D:D),2),ROUND(G3131*F3131%,2))</f>
        <v>0</v>
      </c>
      <c r="I3131" s="332">
        <f>ROUND((H3131-SUMIF(Anlagenbewegungsdaten!$B:$B,A3131,Anlagenbewegungsdaten!D:D)),3)</f>
        <v>0</v>
      </c>
      <c r="J3131" s="333" t="s">
        <v>5179</v>
      </c>
      <c r="K3131" s="333" t="s">
        <v>5193</v>
      </c>
      <c r="L3131" s="510">
        <v>11.29</v>
      </c>
      <c r="M3131" s="330">
        <f>ROUND(SUMIF(Anlagenbewegungsdaten_AV!B:B,A3131,Anlagenbewegungsdaten_AV!C:C),3)</f>
        <v>0</v>
      </c>
      <c r="N3131" s="328">
        <f>IF(ISBLANK(L3131),ROUND(SUMIF(Anlagenbewegungsdaten_AV!B:B,A3131,Anlagenbewegungsdaten_AV!D:D),2),ROUND(M3131*L3131%,2))</f>
        <v>0</v>
      </c>
      <c r="O3131" s="328">
        <f>ROUND(N3131-SUMIF(Anlagenbewegungsdaten_AV!B:B,A3131,Anlagenbewegungsdaten_AV!D:D),3)</f>
        <v>0</v>
      </c>
    </row>
    <row r="3132" spans="1:15" ht="15" customHeight="1" x14ac:dyDescent="0.25">
      <c r="A3132" s="261" t="s">
        <v>3225</v>
      </c>
      <c r="B3132" s="171" t="s">
        <v>2108</v>
      </c>
      <c r="C3132" s="172" t="s">
        <v>4049</v>
      </c>
      <c r="D3132" s="171" t="s">
        <v>1480</v>
      </c>
      <c r="E3132" s="171" t="s">
        <v>2486</v>
      </c>
      <c r="F3132" s="287">
        <v>17.079999999999998</v>
      </c>
      <c r="G3132" s="331">
        <f>ROUND(SUMIF(Anlagenbewegungsdaten!B:B,A3132,Anlagenbewegungsdaten!C:C),3)</f>
        <v>0</v>
      </c>
      <c r="H3132" s="332">
        <f>IF(ISBLANK(F3132),ROUND(SUMIF(Anlagenbewegungsdaten!B:B,A3132,Anlagenbewegungsdaten!D:D),2),ROUND(G3132*F3132%,2))</f>
        <v>0</v>
      </c>
      <c r="I3132" s="332">
        <f>ROUND((H3132-SUMIF(Anlagenbewegungsdaten!$B:$B,A3132,Anlagenbewegungsdaten!D:D)),3)</f>
        <v>0</v>
      </c>
      <c r="J3132" s="333" t="s">
        <v>5179</v>
      </c>
      <c r="K3132" s="333" t="s">
        <v>5193</v>
      </c>
      <c r="L3132" s="510">
        <v>13.66</v>
      </c>
      <c r="M3132" s="330">
        <f>ROUND(SUMIF(Anlagenbewegungsdaten_AV!B:B,A3132,Anlagenbewegungsdaten_AV!C:C),3)</f>
        <v>0</v>
      </c>
      <c r="N3132" s="328">
        <f>IF(ISBLANK(L3132),ROUND(SUMIF(Anlagenbewegungsdaten_AV!B:B,A3132,Anlagenbewegungsdaten_AV!D:D),2),ROUND(M3132*L3132%,2))</f>
        <v>0</v>
      </c>
      <c r="O3132" s="328">
        <f>ROUND(N3132-SUMIF(Anlagenbewegungsdaten_AV!B:B,A3132,Anlagenbewegungsdaten_AV!D:D),3)</f>
        <v>0</v>
      </c>
    </row>
    <row r="3133" spans="1:15" ht="15" customHeight="1" x14ac:dyDescent="0.25">
      <c r="A3133" s="261" t="s">
        <v>3226</v>
      </c>
      <c r="B3133" s="171" t="s">
        <v>2108</v>
      </c>
      <c r="C3133" s="172" t="s">
        <v>4049</v>
      </c>
      <c r="D3133" s="171" t="s">
        <v>1482</v>
      </c>
      <c r="E3133" s="171" t="s">
        <v>2483</v>
      </c>
      <c r="F3133" s="287">
        <v>12.63</v>
      </c>
      <c r="G3133" s="331">
        <f>ROUND(SUMIF(Anlagenbewegungsdaten!B:B,A3133,Anlagenbewegungsdaten!C:C),3)</f>
        <v>0</v>
      </c>
      <c r="H3133" s="332">
        <f>IF(ISBLANK(F3133),ROUND(SUMIF(Anlagenbewegungsdaten!B:B,A3133,Anlagenbewegungsdaten!D:D),2),ROUND(G3133*F3133%,2))</f>
        <v>0</v>
      </c>
      <c r="I3133" s="332">
        <f>ROUND((H3133-SUMIF(Anlagenbewegungsdaten!$B:$B,A3133,Anlagenbewegungsdaten!D:D)),3)</f>
        <v>0</v>
      </c>
      <c r="J3133" s="333" t="s">
        <v>5179</v>
      </c>
      <c r="K3133" s="333" t="s">
        <v>5193</v>
      </c>
      <c r="L3133" s="510">
        <v>10.1</v>
      </c>
      <c r="M3133" s="330">
        <f>ROUND(SUMIF(Anlagenbewegungsdaten_AV!B:B,A3133,Anlagenbewegungsdaten_AV!C:C),3)</f>
        <v>0</v>
      </c>
      <c r="N3133" s="328">
        <f>IF(ISBLANK(L3133),ROUND(SUMIF(Anlagenbewegungsdaten_AV!B:B,A3133,Anlagenbewegungsdaten_AV!D:D),2),ROUND(M3133*L3133%,2))</f>
        <v>0</v>
      </c>
      <c r="O3133" s="328">
        <f>ROUND(N3133-SUMIF(Anlagenbewegungsdaten_AV!B:B,A3133,Anlagenbewegungsdaten_AV!D:D),3)</f>
        <v>0</v>
      </c>
    </row>
    <row r="3134" spans="1:15" ht="15" customHeight="1" x14ac:dyDescent="0.25">
      <c r="A3134" s="261" t="s">
        <v>3227</v>
      </c>
      <c r="B3134" s="171" t="s">
        <v>2108</v>
      </c>
      <c r="C3134" s="172" t="s">
        <v>4049</v>
      </c>
      <c r="D3134" s="171" t="s">
        <v>1484</v>
      </c>
      <c r="E3134" s="171" t="s">
        <v>2486</v>
      </c>
      <c r="F3134" s="287">
        <v>15.6</v>
      </c>
      <c r="G3134" s="331">
        <f>ROUND(SUMIF(Anlagenbewegungsdaten!B:B,A3134,Anlagenbewegungsdaten!C:C),3)</f>
        <v>0</v>
      </c>
      <c r="H3134" s="332">
        <f>IF(ISBLANK(F3134),ROUND(SUMIF(Anlagenbewegungsdaten!B:B,A3134,Anlagenbewegungsdaten!D:D),2),ROUND(G3134*F3134%,2))</f>
        <v>0</v>
      </c>
      <c r="I3134" s="332">
        <f>ROUND((H3134-SUMIF(Anlagenbewegungsdaten!$B:$B,A3134,Anlagenbewegungsdaten!D:D)),3)</f>
        <v>0</v>
      </c>
      <c r="J3134" s="333" t="s">
        <v>5179</v>
      </c>
      <c r="K3134" s="333" t="s">
        <v>5193</v>
      </c>
      <c r="L3134" s="510">
        <v>12.48</v>
      </c>
      <c r="M3134" s="330">
        <f>ROUND(SUMIF(Anlagenbewegungsdaten_AV!B:B,A3134,Anlagenbewegungsdaten_AV!C:C),3)</f>
        <v>0</v>
      </c>
      <c r="N3134" s="328">
        <f>IF(ISBLANK(L3134),ROUND(SUMIF(Anlagenbewegungsdaten_AV!B:B,A3134,Anlagenbewegungsdaten_AV!D:D),2),ROUND(M3134*L3134%,2))</f>
        <v>0</v>
      </c>
      <c r="O3134" s="328">
        <f>ROUND(N3134-SUMIF(Anlagenbewegungsdaten_AV!B:B,A3134,Anlagenbewegungsdaten_AV!D:D),3)</f>
        <v>0</v>
      </c>
    </row>
    <row r="3135" spans="1:15" ht="15" customHeight="1" x14ac:dyDescent="0.25">
      <c r="A3135" s="261" t="s">
        <v>3228</v>
      </c>
      <c r="B3135" s="171" t="s">
        <v>2108</v>
      </c>
      <c r="C3135" s="172" t="s">
        <v>4049</v>
      </c>
      <c r="D3135" s="171" t="s">
        <v>1486</v>
      </c>
      <c r="E3135" s="171" t="s">
        <v>2486</v>
      </c>
      <c r="F3135" s="287">
        <v>10.68</v>
      </c>
      <c r="G3135" s="331">
        <f>ROUND(SUMIF(Anlagenbewegungsdaten!B:B,A3135,Anlagenbewegungsdaten!C:C),3)</f>
        <v>0</v>
      </c>
      <c r="H3135" s="332">
        <f>IF(ISBLANK(F3135),ROUND(SUMIF(Anlagenbewegungsdaten!B:B,A3135,Anlagenbewegungsdaten!D:D),2),ROUND(G3135*F3135%,2))</f>
        <v>0</v>
      </c>
      <c r="I3135" s="332">
        <f>ROUND((H3135-SUMIF(Anlagenbewegungsdaten!$B:$B,A3135,Anlagenbewegungsdaten!D:D)),3)</f>
        <v>0</v>
      </c>
      <c r="J3135" s="333" t="s">
        <v>5179</v>
      </c>
      <c r="K3135" s="333" t="s">
        <v>5193</v>
      </c>
      <c r="L3135" s="510">
        <v>8.5399999999999991</v>
      </c>
      <c r="M3135" s="330">
        <f>ROUND(SUMIF(Anlagenbewegungsdaten_AV!B:B,A3135,Anlagenbewegungsdaten_AV!C:C),3)</f>
        <v>0</v>
      </c>
      <c r="N3135" s="328">
        <f>IF(ISBLANK(L3135),ROUND(SUMIF(Anlagenbewegungsdaten_AV!B:B,A3135,Anlagenbewegungsdaten_AV!D:D),2),ROUND(M3135*L3135%,2))</f>
        <v>0</v>
      </c>
      <c r="O3135" s="328">
        <f>ROUND(N3135-SUMIF(Anlagenbewegungsdaten_AV!B:B,A3135,Anlagenbewegungsdaten_AV!D:D),3)</f>
        <v>0</v>
      </c>
    </row>
    <row r="3136" spans="1:15" ht="15" customHeight="1" x14ac:dyDescent="0.25">
      <c r="A3136" s="261" t="s">
        <v>3756</v>
      </c>
      <c r="B3136" s="171" t="s">
        <v>2108</v>
      </c>
      <c r="C3136" s="172" t="s">
        <v>4050</v>
      </c>
      <c r="D3136" s="171" t="s">
        <v>1219</v>
      </c>
      <c r="E3136" s="171" t="s">
        <v>2483</v>
      </c>
      <c r="F3136" s="287">
        <v>11.44</v>
      </c>
      <c r="G3136" s="331">
        <f>ROUND(SUMIF(Anlagenbewegungsdaten!B:B,A3136,Anlagenbewegungsdaten!C:C),3)</f>
        <v>0</v>
      </c>
      <c r="H3136" s="332">
        <f>IF(ISBLANK(F3136),ROUND(SUMIF(Anlagenbewegungsdaten!B:B,A3136,Anlagenbewegungsdaten!D:D),2),ROUND(G3136*F3136%,2))</f>
        <v>0</v>
      </c>
      <c r="I3136" s="332">
        <f>ROUND((H3136-SUMIF(Anlagenbewegungsdaten!$B:$B,A3136,Anlagenbewegungsdaten!D:D)),3)</f>
        <v>0</v>
      </c>
      <c r="J3136" s="333" t="s">
        <v>5179</v>
      </c>
      <c r="K3136" s="333" t="s">
        <v>5193</v>
      </c>
      <c r="L3136" s="510">
        <v>9.15</v>
      </c>
      <c r="M3136" s="330">
        <f>ROUND(SUMIF(Anlagenbewegungsdaten_AV!B:B,A3136,Anlagenbewegungsdaten_AV!C:C),3)</f>
        <v>0</v>
      </c>
      <c r="N3136" s="328">
        <f>IF(ISBLANK(L3136),ROUND(SUMIF(Anlagenbewegungsdaten_AV!B:B,A3136,Anlagenbewegungsdaten_AV!D:D),2),ROUND(M3136*L3136%,2))</f>
        <v>0</v>
      </c>
      <c r="O3136" s="328">
        <f>ROUND(N3136-SUMIF(Anlagenbewegungsdaten_AV!B:B,A3136,Anlagenbewegungsdaten_AV!D:D),3)</f>
        <v>0</v>
      </c>
    </row>
    <row r="3137" spans="1:15" ht="15" customHeight="1" x14ac:dyDescent="0.25">
      <c r="A3137" s="261" t="s">
        <v>3757</v>
      </c>
      <c r="B3137" s="171" t="s">
        <v>2108</v>
      </c>
      <c r="C3137" s="172" t="s">
        <v>4050</v>
      </c>
      <c r="D3137" s="171" t="s">
        <v>1221</v>
      </c>
      <c r="E3137" s="171" t="s">
        <v>2486</v>
      </c>
      <c r="F3137" s="287">
        <v>14.379999999999999</v>
      </c>
      <c r="G3137" s="331">
        <f>ROUND(SUMIF(Anlagenbewegungsdaten!B:B,A3137,Anlagenbewegungsdaten!C:C),3)</f>
        <v>0</v>
      </c>
      <c r="H3137" s="332">
        <f>IF(ISBLANK(F3137),ROUND(SUMIF(Anlagenbewegungsdaten!B:B,A3137,Anlagenbewegungsdaten!D:D),2),ROUND(G3137*F3137%,2))</f>
        <v>0</v>
      </c>
      <c r="I3137" s="332">
        <f>ROUND((H3137-SUMIF(Anlagenbewegungsdaten!$B:$B,A3137,Anlagenbewegungsdaten!D:D)),3)</f>
        <v>0</v>
      </c>
      <c r="J3137" s="333" t="s">
        <v>5179</v>
      </c>
      <c r="K3137" s="333" t="s">
        <v>5193</v>
      </c>
      <c r="L3137" s="510">
        <v>11.5</v>
      </c>
      <c r="M3137" s="330">
        <f>ROUND(SUMIF(Anlagenbewegungsdaten_AV!B:B,A3137,Anlagenbewegungsdaten_AV!C:C),3)</f>
        <v>0</v>
      </c>
      <c r="N3137" s="328">
        <f>IF(ISBLANK(L3137),ROUND(SUMIF(Anlagenbewegungsdaten_AV!B:B,A3137,Anlagenbewegungsdaten_AV!D:D),2),ROUND(M3137*L3137%,2))</f>
        <v>0</v>
      </c>
      <c r="O3137" s="328">
        <f>ROUND(N3137-SUMIF(Anlagenbewegungsdaten_AV!B:B,A3137,Anlagenbewegungsdaten_AV!D:D),3)</f>
        <v>0</v>
      </c>
    </row>
    <row r="3138" spans="1:15" ht="15" customHeight="1" x14ac:dyDescent="0.25">
      <c r="A3138" s="261" t="s">
        <v>3758</v>
      </c>
      <c r="B3138" s="171" t="s">
        <v>2108</v>
      </c>
      <c r="C3138" s="172" t="s">
        <v>4050</v>
      </c>
      <c r="D3138" s="172" t="s">
        <v>1223</v>
      </c>
      <c r="E3138" s="171" t="s">
        <v>2483</v>
      </c>
      <c r="F3138" s="287">
        <v>12.42</v>
      </c>
      <c r="G3138" s="331">
        <f>ROUND(SUMIF(Anlagenbewegungsdaten!B:B,A3138,Anlagenbewegungsdaten!C:C),3)</f>
        <v>0</v>
      </c>
      <c r="H3138" s="332">
        <f>IF(ISBLANK(F3138),ROUND(SUMIF(Anlagenbewegungsdaten!B:B,A3138,Anlagenbewegungsdaten!D:D),2),ROUND(G3138*F3138%,2))</f>
        <v>0</v>
      </c>
      <c r="I3138" s="332">
        <f>ROUND((H3138-SUMIF(Anlagenbewegungsdaten!$B:$B,A3138,Anlagenbewegungsdaten!D:D)),3)</f>
        <v>0</v>
      </c>
      <c r="J3138" s="333" t="s">
        <v>5179</v>
      </c>
      <c r="K3138" s="333" t="s">
        <v>5193</v>
      </c>
      <c r="L3138" s="510">
        <v>9.94</v>
      </c>
      <c r="M3138" s="330">
        <f>ROUND(SUMIF(Anlagenbewegungsdaten_AV!B:B,A3138,Anlagenbewegungsdaten_AV!C:C),3)</f>
        <v>0</v>
      </c>
      <c r="N3138" s="328">
        <f>IF(ISBLANK(L3138),ROUND(SUMIF(Anlagenbewegungsdaten_AV!B:B,A3138,Anlagenbewegungsdaten_AV!D:D),2),ROUND(M3138*L3138%,2))</f>
        <v>0</v>
      </c>
      <c r="O3138" s="328">
        <f>ROUND(N3138-SUMIF(Anlagenbewegungsdaten_AV!B:B,A3138,Anlagenbewegungsdaten_AV!D:D),3)</f>
        <v>0</v>
      </c>
    </row>
    <row r="3139" spans="1:15" ht="15" customHeight="1" x14ac:dyDescent="0.25">
      <c r="A3139" s="261" t="s">
        <v>3759</v>
      </c>
      <c r="B3139" s="171" t="s">
        <v>2108</v>
      </c>
      <c r="C3139" s="172" t="s">
        <v>4050</v>
      </c>
      <c r="D3139" s="172" t="s">
        <v>1225</v>
      </c>
      <c r="E3139" s="171" t="s">
        <v>2486</v>
      </c>
      <c r="F3139" s="287">
        <v>15.36</v>
      </c>
      <c r="G3139" s="331">
        <f>ROUND(SUMIF(Anlagenbewegungsdaten!B:B,A3139,Anlagenbewegungsdaten!C:C),3)</f>
        <v>0</v>
      </c>
      <c r="H3139" s="332">
        <f>IF(ISBLANK(F3139),ROUND(SUMIF(Anlagenbewegungsdaten!B:B,A3139,Anlagenbewegungsdaten!D:D),2),ROUND(G3139*F3139%,2))</f>
        <v>0</v>
      </c>
      <c r="I3139" s="332">
        <f>ROUND((H3139-SUMIF(Anlagenbewegungsdaten!$B:$B,A3139,Anlagenbewegungsdaten!D:D)),3)</f>
        <v>0</v>
      </c>
      <c r="J3139" s="333" t="s">
        <v>5179</v>
      </c>
      <c r="K3139" s="333" t="s">
        <v>5193</v>
      </c>
      <c r="L3139" s="510">
        <v>12.29</v>
      </c>
      <c r="M3139" s="330">
        <f>ROUND(SUMIF(Anlagenbewegungsdaten_AV!B:B,A3139,Anlagenbewegungsdaten_AV!C:C),3)</f>
        <v>0</v>
      </c>
      <c r="N3139" s="328">
        <f>IF(ISBLANK(L3139),ROUND(SUMIF(Anlagenbewegungsdaten_AV!B:B,A3139,Anlagenbewegungsdaten_AV!D:D),2),ROUND(M3139*L3139%,2))</f>
        <v>0</v>
      </c>
      <c r="O3139" s="328">
        <f>ROUND(N3139-SUMIF(Anlagenbewegungsdaten_AV!B:B,A3139,Anlagenbewegungsdaten_AV!D:D),3)</f>
        <v>0</v>
      </c>
    </row>
    <row r="3140" spans="1:15" ht="15" customHeight="1" x14ac:dyDescent="0.25">
      <c r="A3140" s="261" t="s">
        <v>3760</v>
      </c>
      <c r="B3140" s="171" t="s">
        <v>2108</v>
      </c>
      <c r="C3140" s="172" t="s">
        <v>4050</v>
      </c>
      <c r="D3140" s="171" t="s">
        <v>1227</v>
      </c>
      <c r="E3140" s="171" t="s">
        <v>2483</v>
      </c>
      <c r="F3140" s="287">
        <v>17.32</v>
      </c>
      <c r="G3140" s="331">
        <f>ROUND(SUMIF(Anlagenbewegungsdaten!B:B,A3140,Anlagenbewegungsdaten!C:C),3)</f>
        <v>0</v>
      </c>
      <c r="H3140" s="332">
        <f>IF(ISBLANK(F3140),ROUND(SUMIF(Anlagenbewegungsdaten!B:B,A3140,Anlagenbewegungsdaten!D:D),2),ROUND(G3140*F3140%,2))</f>
        <v>0</v>
      </c>
      <c r="I3140" s="332">
        <f>ROUND((H3140-SUMIF(Anlagenbewegungsdaten!$B:$B,A3140,Anlagenbewegungsdaten!D:D)),3)</f>
        <v>0</v>
      </c>
      <c r="J3140" s="333" t="s">
        <v>5179</v>
      </c>
      <c r="K3140" s="333" t="s">
        <v>5193</v>
      </c>
      <c r="L3140" s="510">
        <v>13.86</v>
      </c>
      <c r="M3140" s="330">
        <f>ROUND(SUMIF(Anlagenbewegungsdaten_AV!B:B,A3140,Anlagenbewegungsdaten_AV!C:C),3)</f>
        <v>0</v>
      </c>
      <c r="N3140" s="328">
        <f>IF(ISBLANK(L3140),ROUND(SUMIF(Anlagenbewegungsdaten_AV!B:B,A3140,Anlagenbewegungsdaten_AV!D:D),2),ROUND(M3140*L3140%,2))</f>
        <v>0</v>
      </c>
      <c r="O3140" s="328">
        <f>ROUND(N3140-SUMIF(Anlagenbewegungsdaten_AV!B:B,A3140,Anlagenbewegungsdaten_AV!D:D),3)</f>
        <v>0</v>
      </c>
    </row>
    <row r="3141" spans="1:15" ht="15" customHeight="1" x14ac:dyDescent="0.25">
      <c r="A3141" s="261" t="s">
        <v>3761</v>
      </c>
      <c r="B3141" s="171" t="s">
        <v>2108</v>
      </c>
      <c r="C3141" s="172" t="s">
        <v>4050</v>
      </c>
      <c r="D3141" s="171" t="s">
        <v>1229</v>
      </c>
      <c r="E3141" s="171" t="s">
        <v>2486</v>
      </c>
      <c r="F3141" s="287">
        <v>20.259999999999998</v>
      </c>
      <c r="G3141" s="331">
        <f>ROUND(SUMIF(Anlagenbewegungsdaten!B:B,A3141,Anlagenbewegungsdaten!C:C),3)</f>
        <v>0</v>
      </c>
      <c r="H3141" s="332">
        <f>IF(ISBLANK(F3141),ROUND(SUMIF(Anlagenbewegungsdaten!B:B,A3141,Anlagenbewegungsdaten!D:D),2),ROUND(G3141*F3141%,2))</f>
        <v>0</v>
      </c>
      <c r="I3141" s="332">
        <f>ROUND((H3141-SUMIF(Anlagenbewegungsdaten!$B:$B,A3141,Anlagenbewegungsdaten!D:D)),3)</f>
        <v>0</v>
      </c>
      <c r="J3141" s="333" t="s">
        <v>5179</v>
      </c>
      <c r="K3141" s="333" t="s">
        <v>5193</v>
      </c>
      <c r="L3141" s="510">
        <v>16.21</v>
      </c>
      <c r="M3141" s="330">
        <f>ROUND(SUMIF(Anlagenbewegungsdaten_AV!B:B,A3141,Anlagenbewegungsdaten_AV!C:C),3)</f>
        <v>0</v>
      </c>
      <c r="N3141" s="328">
        <f>IF(ISBLANK(L3141),ROUND(SUMIF(Anlagenbewegungsdaten_AV!B:B,A3141,Anlagenbewegungsdaten_AV!D:D),2),ROUND(M3141*L3141%,2))</f>
        <v>0</v>
      </c>
      <c r="O3141" s="328">
        <f>ROUND(N3141-SUMIF(Anlagenbewegungsdaten_AV!B:B,A3141,Anlagenbewegungsdaten_AV!D:D),3)</f>
        <v>0</v>
      </c>
    </row>
    <row r="3142" spans="1:15" ht="15" customHeight="1" x14ac:dyDescent="0.25">
      <c r="A3142" s="261" t="s">
        <v>3762</v>
      </c>
      <c r="B3142" s="171" t="s">
        <v>2108</v>
      </c>
      <c r="C3142" s="172" t="s">
        <v>4050</v>
      </c>
      <c r="D3142" s="172" t="s">
        <v>1231</v>
      </c>
      <c r="E3142" s="171" t="s">
        <v>2483</v>
      </c>
      <c r="F3142" s="287">
        <v>18.299999999999997</v>
      </c>
      <c r="G3142" s="331">
        <f>ROUND(SUMIF(Anlagenbewegungsdaten!B:B,A3142,Anlagenbewegungsdaten!C:C),3)</f>
        <v>0</v>
      </c>
      <c r="H3142" s="332">
        <f>IF(ISBLANK(F3142),ROUND(SUMIF(Anlagenbewegungsdaten!B:B,A3142,Anlagenbewegungsdaten!D:D),2),ROUND(G3142*F3142%,2))</f>
        <v>0</v>
      </c>
      <c r="I3142" s="332">
        <f>ROUND((H3142-SUMIF(Anlagenbewegungsdaten!$B:$B,A3142,Anlagenbewegungsdaten!D:D)),3)</f>
        <v>0</v>
      </c>
      <c r="J3142" s="333" t="s">
        <v>5179</v>
      </c>
      <c r="K3142" s="333" t="s">
        <v>5193</v>
      </c>
      <c r="L3142" s="510">
        <v>14.64</v>
      </c>
      <c r="M3142" s="330">
        <f>ROUND(SUMIF(Anlagenbewegungsdaten_AV!B:B,A3142,Anlagenbewegungsdaten_AV!C:C),3)</f>
        <v>0</v>
      </c>
      <c r="N3142" s="328">
        <f>IF(ISBLANK(L3142),ROUND(SUMIF(Anlagenbewegungsdaten_AV!B:B,A3142,Anlagenbewegungsdaten_AV!D:D),2),ROUND(M3142*L3142%,2))</f>
        <v>0</v>
      </c>
      <c r="O3142" s="328">
        <f>ROUND(N3142-SUMIF(Anlagenbewegungsdaten_AV!B:B,A3142,Anlagenbewegungsdaten_AV!D:D),3)</f>
        <v>0</v>
      </c>
    </row>
    <row r="3143" spans="1:15" ht="15" customHeight="1" x14ac:dyDescent="0.25">
      <c r="A3143" s="261" t="s">
        <v>3763</v>
      </c>
      <c r="B3143" s="171" t="s">
        <v>2108</v>
      </c>
      <c r="C3143" s="172" t="s">
        <v>4050</v>
      </c>
      <c r="D3143" s="172" t="s">
        <v>1233</v>
      </c>
      <c r="E3143" s="171" t="s">
        <v>2486</v>
      </c>
      <c r="F3143" s="287">
        <v>21.240000000000002</v>
      </c>
      <c r="G3143" s="331">
        <f>ROUND(SUMIF(Anlagenbewegungsdaten!B:B,A3143,Anlagenbewegungsdaten!C:C),3)</f>
        <v>0</v>
      </c>
      <c r="H3143" s="332">
        <f>IF(ISBLANK(F3143),ROUND(SUMIF(Anlagenbewegungsdaten!B:B,A3143,Anlagenbewegungsdaten!D:D),2),ROUND(G3143*F3143%,2))</f>
        <v>0</v>
      </c>
      <c r="I3143" s="332">
        <f>ROUND((H3143-SUMIF(Anlagenbewegungsdaten!$B:$B,A3143,Anlagenbewegungsdaten!D:D)),3)</f>
        <v>0</v>
      </c>
      <c r="J3143" s="333" t="s">
        <v>5179</v>
      </c>
      <c r="K3143" s="333" t="s">
        <v>5193</v>
      </c>
      <c r="L3143" s="510">
        <v>16.989999999999998</v>
      </c>
      <c r="M3143" s="330">
        <f>ROUND(SUMIF(Anlagenbewegungsdaten_AV!B:B,A3143,Anlagenbewegungsdaten_AV!C:C),3)</f>
        <v>0</v>
      </c>
      <c r="N3143" s="328">
        <f>IF(ISBLANK(L3143),ROUND(SUMIF(Anlagenbewegungsdaten_AV!B:B,A3143,Anlagenbewegungsdaten_AV!D:D),2),ROUND(M3143*L3143%,2))</f>
        <v>0</v>
      </c>
      <c r="O3143" s="328">
        <f>ROUND(N3143-SUMIF(Anlagenbewegungsdaten_AV!B:B,A3143,Anlagenbewegungsdaten_AV!D:D),3)</f>
        <v>0</v>
      </c>
    </row>
    <row r="3144" spans="1:15" ht="15" customHeight="1" x14ac:dyDescent="0.25">
      <c r="A3144" s="261" t="s">
        <v>3764</v>
      </c>
      <c r="B3144" s="171" t="s">
        <v>2108</v>
      </c>
      <c r="C3144" s="172" t="s">
        <v>4050</v>
      </c>
      <c r="D3144" s="171" t="s">
        <v>1235</v>
      </c>
      <c r="E3144" s="171" t="s">
        <v>2483</v>
      </c>
      <c r="F3144" s="287">
        <v>18.3</v>
      </c>
      <c r="G3144" s="331">
        <f>ROUND(SUMIF(Anlagenbewegungsdaten!B:B,A3144,Anlagenbewegungsdaten!C:C),3)</f>
        <v>0</v>
      </c>
      <c r="H3144" s="332">
        <f>IF(ISBLANK(F3144),ROUND(SUMIF(Anlagenbewegungsdaten!B:B,A3144,Anlagenbewegungsdaten!D:D),2),ROUND(G3144*F3144%,2))</f>
        <v>0</v>
      </c>
      <c r="I3144" s="332">
        <f>ROUND((H3144-SUMIF(Anlagenbewegungsdaten!$B:$B,A3144,Anlagenbewegungsdaten!D:D)),3)</f>
        <v>0</v>
      </c>
      <c r="J3144" s="333" t="s">
        <v>5179</v>
      </c>
      <c r="K3144" s="333" t="s">
        <v>5193</v>
      </c>
      <c r="L3144" s="510">
        <v>14.64</v>
      </c>
      <c r="M3144" s="330">
        <f>ROUND(SUMIF(Anlagenbewegungsdaten_AV!B:B,A3144,Anlagenbewegungsdaten_AV!C:C),3)</f>
        <v>0</v>
      </c>
      <c r="N3144" s="328">
        <f>IF(ISBLANK(L3144),ROUND(SUMIF(Anlagenbewegungsdaten_AV!B:B,A3144,Anlagenbewegungsdaten_AV!D:D),2),ROUND(M3144*L3144%,2))</f>
        <v>0</v>
      </c>
      <c r="O3144" s="328">
        <f>ROUND(N3144-SUMIF(Anlagenbewegungsdaten_AV!B:B,A3144,Anlagenbewegungsdaten_AV!D:D),3)</f>
        <v>0</v>
      </c>
    </row>
    <row r="3145" spans="1:15" ht="15" customHeight="1" x14ac:dyDescent="0.25">
      <c r="A3145" s="261" t="s">
        <v>3765</v>
      </c>
      <c r="B3145" s="171" t="s">
        <v>2108</v>
      </c>
      <c r="C3145" s="172" t="s">
        <v>4050</v>
      </c>
      <c r="D3145" s="171" t="s">
        <v>1237</v>
      </c>
      <c r="E3145" s="171" t="s">
        <v>2486</v>
      </c>
      <c r="F3145" s="287">
        <v>21.240000000000002</v>
      </c>
      <c r="G3145" s="331">
        <f>ROUND(SUMIF(Anlagenbewegungsdaten!B:B,A3145,Anlagenbewegungsdaten!C:C),3)</f>
        <v>0</v>
      </c>
      <c r="H3145" s="332">
        <f>IF(ISBLANK(F3145),ROUND(SUMIF(Anlagenbewegungsdaten!B:B,A3145,Anlagenbewegungsdaten!D:D),2),ROUND(G3145*F3145%,2))</f>
        <v>0</v>
      </c>
      <c r="I3145" s="332">
        <f>ROUND((H3145-SUMIF(Anlagenbewegungsdaten!$B:$B,A3145,Anlagenbewegungsdaten!D:D)),3)</f>
        <v>0</v>
      </c>
      <c r="J3145" s="333" t="s">
        <v>5179</v>
      </c>
      <c r="K3145" s="333" t="s">
        <v>5193</v>
      </c>
      <c r="L3145" s="510">
        <v>16.989999999999998</v>
      </c>
      <c r="M3145" s="330">
        <f>ROUND(SUMIF(Anlagenbewegungsdaten_AV!B:B,A3145,Anlagenbewegungsdaten_AV!C:C),3)</f>
        <v>0</v>
      </c>
      <c r="N3145" s="328">
        <f>IF(ISBLANK(L3145),ROUND(SUMIF(Anlagenbewegungsdaten_AV!B:B,A3145,Anlagenbewegungsdaten_AV!D:D),2),ROUND(M3145*L3145%,2))</f>
        <v>0</v>
      </c>
      <c r="O3145" s="328">
        <f>ROUND(N3145-SUMIF(Anlagenbewegungsdaten_AV!B:B,A3145,Anlagenbewegungsdaten_AV!D:D),3)</f>
        <v>0</v>
      </c>
    </row>
    <row r="3146" spans="1:15" ht="15" customHeight="1" x14ac:dyDescent="0.25">
      <c r="A3146" s="261" t="s">
        <v>3766</v>
      </c>
      <c r="B3146" s="171" t="s">
        <v>2108</v>
      </c>
      <c r="C3146" s="172" t="s">
        <v>4050</v>
      </c>
      <c r="D3146" s="171" t="s">
        <v>1239</v>
      </c>
      <c r="E3146" s="171" t="s">
        <v>2483</v>
      </c>
      <c r="F3146" s="287">
        <v>19.28</v>
      </c>
      <c r="G3146" s="331">
        <f>ROUND(SUMIF(Anlagenbewegungsdaten!B:B,A3146,Anlagenbewegungsdaten!C:C),3)</f>
        <v>0</v>
      </c>
      <c r="H3146" s="332">
        <f>IF(ISBLANK(F3146),ROUND(SUMIF(Anlagenbewegungsdaten!B:B,A3146,Anlagenbewegungsdaten!D:D),2),ROUND(G3146*F3146%,2))</f>
        <v>0</v>
      </c>
      <c r="I3146" s="332">
        <f>ROUND((H3146-SUMIF(Anlagenbewegungsdaten!$B:$B,A3146,Anlagenbewegungsdaten!D:D)),3)</f>
        <v>0</v>
      </c>
      <c r="J3146" s="333" t="s">
        <v>5179</v>
      </c>
      <c r="K3146" s="333" t="s">
        <v>5193</v>
      </c>
      <c r="L3146" s="510">
        <v>15.42</v>
      </c>
      <c r="M3146" s="330">
        <f>ROUND(SUMIF(Anlagenbewegungsdaten_AV!B:B,A3146,Anlagenbewegungsdaten_AV!C:C),3)</f>
        <v>0</v>
      </c>
      <c r="N3146" s="328">
        <f>IF(ISBLANK(L3146),ROUND(SUMIF(Anlagenbewegungsdaten_AV!B:B,A3146,Anlagenbewegungsdaten_AV!D:D),2),ROUND(M3146*L3146%,2))</f>
        <v>0</v>
      </c>
      <c r="O3146" s="328">
        <f>ROUND(N3146-SUMIF(Anlagenbewegungsdaten_AV!B:B,A3146,Anlagenbewegungsdaten_AV!D:D),3)</f>
        <v>0</v>
      </c>
    </row>
    <row r="3147" spans="1:15" ht="15" customHeight="1" x14ac:dyDescent="0.25">
      <c r="A3147" s="261" t="s">
        <v>3767</v>
      </c>
      <c r="B3147" s="171" t="s">
        <v>2108</v>
      </c>
      <c r="C3147" s="172" t="s">
        <v>4050</v>
      </c>
      <c r="D3147" s="171" t="s">
        <v>1241</v>
      </c>
      <c r="E3147" s="171" t="s">
        <v>2486</v>
      </c>
      <c r="F3147" s="287">
        <v>22.22</v>
      </c>
      <c r="G3147" s="331">
        <f>ROUND(SUMIF(Anlagenbewegungsdaten!B:B,A3147,Anlagenbewegungsdaten!C:C),3)</f>
        <v>0</v>
      </c>
      <c r="H3147" s="332">
        <f>IF(ISBLANK(F3147),ROUND(SUMIF(Anlagenbewegungsdaten!B:B,A3147,Anlagenbewegungsdaten!D:D),2),ROUND(G3147*F3147%,2))</f>
        <v>0</v>
      </c>
      <c r="I3147" s="332">
        <f>ROUND((H3147-SUMIF(Anlagenbewegungsdaten!$B:$B,A3147,Anlagenbewegungsdaten!D:D)),3)</f>
        <v>0</v>
      </c>
      <c r="J3147" s="333" t="s">
        <v>5179</v>
      </c>
      <c r="K3147" s="333" t="s">
        <v>5193</v>
      </c>
      <c r="L3147" s="510">
        <v>17.78</v>
      </c>
      <c r="M3147" s="330">
        <f>ROUND(SUMIF(Anlagenbewegungsdaten_AV!B:B,A3147,Anlagenbewegungsdaten_AV!C:C),3)</f>
        <v>0</v>
      </c>
      <c r="N3147" s="328">
        <f>IF(ISBLANK(L3147),ROUND(SUMIF(Anlagenbewegungsdaten_AV!B:B,A3147,Anlagenbewegungsdaten_AV!D:D),2),ROUND(M3147*L3147%,2))</f>
        <v>0</v>
      </c>
      <c r="O3147" s="328">
        <f>ROUND(N3147-SUMIF(Anlagenbewegungsdaten_AV!B:B,A3147,Anlagenbewegungsdaten_AV!D:D),3)</f>
        <v>0</v>
      </c>
    </row>
    <row r="3148" spans="1:15" ht="15" customHeight="1" x14ac:dyDescent="0.25">
      <c r="A3148" s="261" t="s">
        <v>3768</v>
      </c>
      <c r="B3148" s="171" t="s">
        <v>2108</v>
      </c>
      <c r="C3148" s="172" t="s">
        <v>4050</v>
      </c>
      <c r="D3148" s="171" t="s">
        <v>1243</v>
      </c>
      <c r="E3148" s="171" t="s">
        <v>2483</v>
      </c>
      <c r="F3148" s="287">
        <v>20.259999999999998</v>
      </c>
      <c r="G3148" s="331">
        <f>ROUND(SUMIF(Anlagenbewegungsdaten!B:B,A3148,Anlagenbewegungsdaten!C:C),3)</f>
        <v>0</v>
      </c>
      <c r="H3148" s="332">
        <f>IF(ISBLANK(F3148),ROUND(SUMIF(Anlagenbewegungsdaten!B:B,A3148,Anlagenbewegungsdaten!D:D),2),ROUND(G3148*F3148%,2))</f>
        <v>0</v>
      </c>
      <c r="I3148" s="332">
        <f>ROUND((H3148-SUMIF(Anlagenbewegungsdaten!$B:$B,A3148,Anlagenbewegungsdaten!D:D)),3)</f>
        <v>0</v>
      </c>
      <c r="J3148" s="333" t="s">
        <v>5179</v>
      </c>
      <c r="K3148" s="333" t="s">
        <v>5193</v>
      </c>
      <c r="L3148" s="510">
        <v>16.21</v>
      </c>
      <c r="M3148" s="330">
        <f>ROUND(SUMIF(Anlagenbewegungsdaten_AV!B:B,A3148,Anlagenbewegungsdaten_AV!C:C),3)</f>
        <v>0</v>
      </c>
      <c r="N3148" s="328">
        <f>IF(ISBLANK(L3148),ROUND(SUMIF(Anlagenbewegungsdaten_AV!B:B,A3148,Anlagenbewegungsdaten_AV!D:D),2),ROUND(M3148*L3148%,2))</f>
        <v>0</v>
      </c>
      <c r="O3148" s="328">
        <f>ROUND(N3148-SUMIF(Anlagenbewegungsdaten_AV!B:B,A3148,Anlagenbewegungsdaten_AV!D:D),3)</f>
        <v>0</v>
      </c>
    </row>
    <row r="3149" spans="1:15" ht="15" customHeight="1" x14ac:dyDescent="0.25">
      <c r="A3149" s="261" t="s">
        <v>3769</v>
      </c>
      <c r="B3149" s="171" t="s">
        <v>2108</v>
      </c>
      <c r="C3149" s="172" t="s">
        <v>4050</v>
      </c>
      <c r="D3149" s="171" t="s">
        <v>1245</v>
      </c>
      <c r="E3149" s="171" t="s">
        <v>2486</v>
      </c>
      <c r="F3149" s="287">
        <v>23.2</v>
      </c>
      <c r="G3149" s="331">
        <f>ROUND(SUMIF(Anlagenbewegungsdaten!B:B,A3149,Anlagenbewegungsdaten!C:C),3)</f>
        <v>0</v>
      </c>
      <c r="H3149" s="332">
        <f>IF(ISBLANK(F3149),ROUND(SUMIF(Anlagenbewegungsdaten!B:B,A3149,Anlagenbewegungsdaten!D:D),2),ROUND(G3149*F3149%,2))</f>
        <v>0</v>
      </c>
      <c r="I3149" s="332">
        <f>ROUND((H3149-SUMIF(Anlagenbewegungsdaten!$B:$B,A3149,Anlagenbewegungsdaten!D:D)),3)</f>
        <v>0</v>
      </c>
      <c r="J3149" s="333" t="s">
        <v>5179</v>
      </c>
      <c r="K3149" s="333" t="s">
        <v>5193</v>
      </c>
      <c r="L3149" s="510">
        <v>18.559999999999999</v>
      </c>
      <c r="M3149" s="330">
        <f>ROUND(SUMIF(Anlagenbewegungsdaten_AV!B:B,A3149,Anlagenbewegungsdaten_AV!C:C),3)</f>
        <v>0</v>
      </c>
      <c r="N3149" s="328">
        <f>IF(ISBLANK(L3149),ROUND(SUMIF(Anlagenbewegungsdaten_AV!B:B,A3149,Anlagenbewegungsdaten_AV!D:D),2),ROUND(M3149*L3149%,2))</f>
        <v>0</v>
      </c>
      <c r="O3149" s="328">
        <f>ROUND(N3149-SUMIF(Anlagenbewegungsdaten_AV!B:B,A3149,Anlagenbewegungsdaten_AV!D:D),3)</f>
        <v>0</v>
      </c>
    </row>
    <row r="3150" spans="1:15" ht="15" customHeight="1" x14ac:dyDescent="0.25">
      <c r="A3150" s="261" t="s">
        <v>3770</v>
      </c>
      <c r="B3150" s="171" t="s">
        <v>2108</v>
      </c>
      <c r="C3150" s="172" t="s">
        <v>4050</v>
      </c>
      <c r="D3150" s="171" t="s">
        <v>1247</v>
      </c>
      <c r="E3150" s="171" t="s">
        <v>2483</v>
      </c>
      <c r="F3150" s="287">
        <v>21.240000000000002</v>
      </c>
      <c r="G3150" s="331">
        <f>ROUND(SUMIF(Anlagenbewegungsdaten!B:B,A3150,Anlagenbewegungsdaten!C:C),3)</f>
        <v>0</v>
      </c>
      <c r="H3150" s="332">
        <f>IF(ISBLANK(F3150),ROUND(SUMIF(Anlagenbewegungsdaten!B:B,A3150,Anlagenbewegungsdaten!D:D),2),ROUND(G3150*F3150%,2))</f>
        <v>0</v>
      </c>
      <c r="I3150" s="332">
        <f>ROUND((H3150-SUMIF(Anlagenbewegungsdaten!$B:$B,A3150,Anlagenbewegungsdaten!D:D)),3)</f>
        <v>0</v>
      </c>
      <c r="J3150" s="333" t="s">
        <v>5179</v>
      </c>
      <c r="K3150" s="333" t="s">
        <v>5193</v>
      </c>
      <c r="L3150" s="510">
        <v>16.989999999999998</v>
      </c>
      <c r="M3150" s="330">
        <f>ROUND(SUMIF(Anlagenbewegungsdaten_AV!B:B,A3150,Anlagenbewegungsdaten_AV!C:C),3)</f>
        <v>0</v>
      </c>
      <c r="N3150" s="328">
        <f>IF(ISBLANK(L3150),ROUND(SUMIF(Anlagenbewegungsdaten_AV!B:B,A3150,Anlagenbewegungsdaten_AV!D:D),2),ROUND(M3150*L3150%,2))</f>
        <v>0</v>
      </c>
      <c r="O3150" s="328">
        <f>ROUND(N3150-SUMIF(Anlagenbewegungsdaten_AV!B:B,A3150,Anlagenbewegungsdaten_AV!D:D),3)</f>
        <v>0</v>
      </c>
    </row>
    <row r="3151" spans="1:15" ht="15" customHeight="1" x14ac:dyDescent="0.25">
      <c r="A3151" s="261" t="s">
        <v>3771</v>
      </c>
      <c r="B3151" s="171" t="s">
        <v>2108</v>
      </c>
      <c r="C3151" s="172" t="s">
        <v>4050</v>
      </c>
      <c r="D3151" s="171" t="s">
        <v>1249</v>
      </c>
      <c r="E3151" s="171" t="s">
        <v>2486</v>
      </c>
      <c r="F3151" s="287">
        <v>24.18</v>
      </c>
      <c r="G3151" s="331">
        <f>ROUND(SUMIF(Anlagenbewegungsdaten!B:B,A3151,Anlagenbewegungsdaten!C:C),3)</f>
        <v>0</v>
      </c>
      <c r="H3151" s="332">
        <f>IF(ISBLANK(F3151),ROUND(SUMIF(Anlagenbewegungsdaten!B:B,A3151,Anlagenbewegungsdaten!D:D),2),ROUND(G3151*F3151%,2))</f>
        <v>0</v>
      </c>
      <c r="I3151" s="332">
        <f>ROUND((H3151-SUMIF(Anlagenbewegungsdaten!$B:$B,A3151,Anlagenbewegungsdaten!D:D)),3)</f>
        <v>0</v>
      </c>
      <c r="J3151" s="333" t="s">
        <v>5179</v>
      </c>
      <c r="K3151" s="333" t="s">
        <v>5193</v>
      </c>
      <c r="L3151" s="510">
        <v>19.34</v>
      </c>
      <c r="M3151" s="330">
        <f>ROUND(SUMIF(Anlagenbewegungsdaten_AV!B:B,A3151,Anlagenbewegungsdaten_AV!C:C),3)</f>
        <v>0</v>
      </c>
      <c r="N3151" s="328">
        <f>IF(ISBLANK(L3151),ROUND(SUMIF(Anlagenbewegungsdaten_AV!B:B,A3151,Anlagenbewegungsdaten_AV!D:D),2),ROUND(M3151*L3151%,2))</f>
        <v>0</v>
      </c>
      <c r="O3151" s="328">
        <f>ROUND(N3151-SUMIF(Anlagenbewegungsdaten_AV!B:B,A3151,Anlagenbewegungsdaten_AV!D:D),3)</f>
        <v>0</v>
      </c>
    </row>
    <row r="3152" spans="1:15" ht="15" customHeight="1" x14ac:dyDescent="0.25">
      <c r="A3152" s="261" t="s">
        <v>3772</v>
      </c>
      <c r="B3152" s="171" t="s">
        <v>2108</v>
      </c>
      <c r="C3152" s="172" t="s">
        <v>4050</v>
      </c>
      <c r="D3152" s="171" t="s">
        <v>1251</v>
      </c>
      <c r="E3152" s="171" t="s">
        <v>2483</v>
      </c>
      <c r="F3152" s="287">
        <v>22.22</v>
      </c>
      <c r="G3152" s="331">
        <f>ROUND(SUMIF(Anlagenbewegungsdaten!B:B,A3152,Anlagenbewegungsdaten!C:C),3)</f>
        <v>0</v>
      </c>
      <c r="H3152" s="332">
        <f>IF(ISBLANK(F3152),ROUND(SUMIF(Anlagenbewegungsdaten!B:B,A3152,Anlagenbewegungsdaten!D:D),2),ROUND(G3152*F3152%,2))</f>
        <v>0</v>
      </c>
      <c r="I3152" s="332">
        <f>ROUND((H3152-SUMIF(Anlagenbewegungsdaten!$B:$B,A3152,Anlagenbewegungsdaten!D:D)),3)</f>
        <v>0</v>
      </c>
      <c r="J3152" s="333" t="s">
        <v>5179</v>
      </c>
      <c r="K3152" s="333" t="s">
        <v>5193</v>
      </c>
      <c r="L3152" s="510">
        <v>17.78</v>
      </c>
      <c r="M3152" s="330">
        <f>ROUND(SUMIF(Anlagenbewegungsdaten_AV!B:B,A3152,Anlagenbewegungsdaten_AV!C:C),3)</f>
        <v>0</v>
      </c>
      <c r="N3152" s="328">
        <f>IF(ISBLANK(L3152),ROUND(SUMIF(Anlagenbewegungsdaten_AV!B:B,A3152,Anlagenbewegungsdaten_AV!D:D),2),ROUND(M3152*L3152%,2))</f>
        <v>0</v>
      </c>
      <c r="O3152" s="328">
        <f>ROUND(N3152-SUMIF(Anlagenbewegungsdaten_AV!B:B,A3152,Anlagenbewegungsdaten_AV!D:D),3)</f>
        <v>0</v>
      </c>
    </row>
    <row r="3153" spans="1:15" ht="15" customHeight="1" x14ac:dyDescent="0.25">
      <c r="A3153" s="261" t="s">
        <v>3773</v>
      </c>
      <c r="B3153" s="171" t="s">
        <v>2108</v>
      </c>
      <c r="C3153" s="172" t="s">
        <v>4050</v>
      </c>
      <c r="D3153" s="171" t="s">
        <v>1253</v>
      </c>
      <c r="E3153" s="171" t="s">
        <v>2486</v>
      </c>
      <c r="F3153" s="287">
        <v>25.16</v>
      </c>
      <c r="G3153" s="331">
        <f>ROUND(SUMIF(Anlagenbewegungsdaten!B:B,A3153,Anlagenbewegungsdaten!C:C),3)</f>
        <v>0</v>
      </c>
      <c r="H3153" s="332">
        <f>IF(ISBLANK(F3153),ROUND(SUMIF(Anlagenbewegungsdaten!B:B,A3153,Anlagenbewegungsdaten!D:D),2),ROUND(G3153*F3153%,2))</f>
        <v>0</v>
      </c>
      <c r="I3153" s="332">
        <f>ROUND((H3153-SUMIF(Anlagenbewegungsdaten!$B:$B,A3153,Anlagenbewegungsdaten!D:D)),3)</f>
        <v>0</v>
      </c>
      <c r="J3153" s="333" t="s">
        <v>5179</v>
      </c>
      <c r="K3153" s="333" t="s">
        <v>5193</v>
      </c>
      <c r="L3153" s="510">
        <v>20.13</v>
      </c>
      <c r="M3153" s="330">
        <f>ROUND(SUMIF(Anlagenbewegungsdaten_AV!B:B,A3153,Anlagenbewegungsdaten_AV!C:C),3)</f>
        <v>0</v>
      </c>
      <c r="N3153" s="328">
        <f>IF(ISBLANK(L3153),ROUND(SUMIF(Anlagenbewegungsdaten_AV!B:B,A3153,Anlagenbewegungsdaten_AV!D:D),2),ROUND(M3153*L3153%,2))</f>
        <v>0</v>
      </c>
      <c r="O3153" s="328">
        <f>ROUND(N3153-SUMIF(Anlagenbewegungsdaten_AV!B:B,A3153,Anlagenbewegungsdaten_AV!D:D),3)</f>
        <v>0</v>
      </c>
    </row>
    <row r="3154" spans="1:15" ht="15" customHeight="1" x14ac:dyDescent="0.25">
      <c r="A3154" s="261" t="s">
        <v>3774</v>
      </c>
      <c r="B3154" s="171" t="s">
        <v>2108</v>
      </c>
      <c r="C3154" s="172" t="s">
        <v>4050</v>
      </c>
      <c r="D3154" s="171" t="s">
        <v>1255</v>
      </c>
      <c r="E3154" s="171" t="s">
        <v>2483</v>
      </c>
      <c r="F3154" s="287">
        <v>23.200000000000003</v>
      </c>
      <c r="G3154" s="331">
        <f>ROUND(SUMIF(Anlagenbewegungsdaten!B:B,A3154,Anlagenbewegungsdaten!C:C),3)</f>
        <v>0</v>
      </c>
      <c r="H3154" s="332">
        <f>IF(ISBLANK(F3154),ROUND(SUMIF(Anlagenbewegungsdaten!B:B,A3154,Anlagenbewegungsdaten!D:D),2),ROUND(G3154*F3154%,2))</f>
        <v>0</v>
      </c>
      <c r="I3154" s="332">
        <f>ROUND((H3154-SUMIF(Anlagenbewegungsdaten!$B:$B,A3154,Anlagenbewegungsdaten!D:D)),3)</f>
        <v>0</v>
      </c>
      <c r="J3154" s="333" t="s">
        <v>5179</v>
      </c>
      <c r="K3154" s="333" t="s">
        <v>5193</v>
      </c>
      <c r="L3154" s="510">
        <v>18.559999999999999</v>
      </c>
      <c r="M3154" s="330">
        <f>ROUND(SUMIF(Anlagenbewegungsdaten_AV!B:B,A3154,Anlagenbewegungsdaten_AV!C:C),3)</f>
        <v>0</v>
      </c>
      <c r="N3154" s="328">
        <f>IF(ISBLANK(L3154),ROUND(SUMIF(Anlagenbewegungsdaten_AV!B:B,A3154,Anlagenbewegungsdaten_AV!D:D),2),ROUND(M3154*L3154%,2))</f>
        <v>0</v>
      </c>
      <c r="O3154" s="328">
        <f>ROUND(N3154-SUMIF(Anlagenbewegungsdaten_AV!B:B,A3154,Anlagenbewegungsdaten_AV!D:D),3)</f>
        <v>0</v>
      </c>
    </row>
    <row r="3155" spans="1:15" ht="15" customHeight="1" x14ac:dyDescent="0.25">
      <c r="A3155" s="261" t="s">
        <v>3775</v>
      </c>
      <c r="B3155" s="171" t="s">
        <v>2108</v>
      </c>
      <c r="C3155" s="172" t="s">
        <v>4050</v>
      </c>
      <c r="D3155" s="171" t="s">
        <v>1257</v>
      </c>
      <c r="E3155" s="171" t="s">
        <v>2486</v>
      </c>
      <c r="F3155" s="287">
        <v>26.14</v>
      </c>
      <c r="G3155" s="331">
        <f>ROUND(SUMIF(Anlagenbewegungsdaten!B:B,A3155,Anlagenbewegungsdaten!C:C),3)</f>
        <v>0</v>
      </c>
      <c r="H3155" s="332">
        <f>IF(ISBLANK(F3155),ROUND(SUMIF(Anlagenbewegungsdaten!B:B,A3155,Anlagenbewegungsdaten!D:D),2),ROUND(G3155*F3155%,2))</f>
        <v>0</v>
      </c>
      <c r="I3155" s="332">
        <f>ROUND((H3155-SUMIF(Anlagenbewegungsdaten!$B:$B,A3155,Anlagenbewegungsdaten!D:D)),3)</f>
        <v>0</v>
      </c>
      <c r="J3155" s="333" t="s">
        <v>5179</v>
      </c>
      <c r="K3155" s="333" t="s">
        <v>5193</v>
      </c>
      <c r="L3155" s="510">
        <v>20.91</v>
      </c>
      <c r="M3155" s="330">
        <f>ROUND(SUMIF(Anlagenbewegungsdaten_AV!B:B,A3155,Anlagenbewegungsdaten_AV!C:C),3)</f>
        <v>0</v>
      </c>
      <c r="N3155" s="328">
        <f>IF(ISBLANK(L3155),ROUND(SUMIF(Anlagenbewegungsdaten_AV!B:B,A3155,Anlagenbewegungsdaten_AV!D:D),2),ROUND(M3155*L3155%,2))</f>
        <v>0</v>
      </c>
      <c r="O3155" s="328">
        <f>ROUND(N3155-SUMIF(Anlagenbewegungsdaten_AV!B:B,A3155,Anlagenbewegungsdaten_AV!D:D),3)</f>
        <v>0</v>
      </c>
    </row>
    <row r="3156" spans="1:15" ht="15" customHeight="1" x14ac:dyDescent="0.25">
      <c r="A3156" s="261" t="s">
        <v>3776</v>
      </c>
      <c r="B3156" s="171" t="s">
        <v>2108</v>
      </c>
      <c r="C3156" s="172" t="s">
        <v>4050</v>
      </c>
      <c r="D3156" s="172" t="s">
        <v>1259</v>
      </c>
      <c r="E3156" s="171" t="s">
        <v>2483</v>
      </c>
      <c r="F3156" s="287">
        <v>24.18</v>
      </c>
      <c r="G3156" s="331">
        <f>ROUND(SUMIF(Anlagenbewegungsdaten!B:B,A3156,Anlagenbewegungsdaten!C:C),3)</f>
        <v>0</v>
      </c>
      <c r="H3156" s="332">
        <f>IF(ISBLANK(F3156),ROUND(SUMIF(Anlagenbewegungsdaten!B:B,A3156,Anlagenbewegungsdaten!D:D),2),ROUND(G3156*F3156%,2))</f>
        <v>0</v>
      </c>
      <c r="I3156" s="332">
        <f>ROUND((H3156-SUMIF(Anlagenbewegungsdaten!$B:$B,A3156,Anlagenbewegungsdaten!D:D)),3)</f>
        <v>0</v>
      </c>
      <c r="J3156" s="333" t="s">
        <v>5179</v>
      </c>
      <c r="K3156" s="333" t="s">
        <v>5193</v>
      </c>
      <c r="L3156" s="510">
        <v>19.34</v>
      </c>
      <c r="M3156" s="330">
        <f>ROUND(SUMIF(Anlagenbewegungsdaten_AV!B:B,A3156,Anlagenbewegungsdaten_AV!C:C),3)</f>
        <v>0</v>
      </c>
      <c r="N3156" s="328">
        <f>IF(ISBLANK(L3156),ROUND(SUMIF(Anlagenbewegungsdaten_AV!B:B,A3156,Anlagenbewegungsdaten_AV!D:D),2),ROUND(M3156*L3156%,2))</f>
        <v>0</v>
      </c>
      <c r="O3156" s="328">
        <f>ROUND(N3156-SUMIF(Anlagenbewegungsdaten_AV!B:B,A3156,Anlagenbewegungsdaten_AV!D:D),3)</f>
        <v>0</v>
      </c>
    </row>
    <row r="3157" spans="1:15" ht="15" customHeight="1" x14ac:dyDescent="0.25">
      <c r="A3157" s="261" t="s">
        <v>3777</v>
      </c>
      <c r="B3157" s="171" t="s">
        <v>2108</v>
      </c>
      <c r="C3157" s="172" t="s">
        <v>4050</v>
      </c>
      <c r="D3157" s="172" t="s">
        <v>1261</v>
      </c>
      <c r="E3157" s="171" t="s">
        <v>2486</v>
      </c>
      <c r="F3157" s="287">
        <v>27.12</v>
      </c>
      <c r="G3157" s="331">
        <f>ROUND(SUMIF(Anlagenbewegungsdaten!B:B,A3157,Anlagenbewegungsdaten!C:C),3)</f>
        <v>0</v>
      </c>
      <c r="H3157" s="332">
        <f>IF(ISBLANK(F3157),ROUND(SUMIF(Anlagenbewegungsdaten!B:B,A3157,Anlagenbewegungsdaten!D:D),2),ROUND(G3157*F3157%,2))</f>
        <v>0</v>
      </c>
      <c r="I3157" s="332">
        <f>ROUND((H3157-SUMIF(Anlagenbewegungsdaten!$B:$B,A3157,Anlagenbewegungsdaten!D:D)),3)</f>
        <v>0</v>
      </c>
      <c r="J3157" s="333" t="s">
        <v>5179</v>
      </c>
      <c r="K3157" s="333" t="s">
        <v>5193</v>
      </c>
      <c r="L3157" s="510">
        <v>21.7</v>
      </c>
      <c r="M3157" s="330">
        <f>ROUND(SUMIF(Anlagenbewegungsdaten_AV!B:B,A3157,Anlagenbewegungsdaten_AV!C:C),3)</f>
        <v>0</v>
      </c>
      <c r="N3157" s="328">
        <f>IF(ISBLANK(L3157),ROUND(SUMIF(Anlagenbewegungsdaten_AV!B:B,A3157,Anlagenbewegungsdaten_AV!D:D),2),ROUND(M3157*L3157%,2))</f>
        <v>0</v>
      </c>
      <c r="O3157" s="328">
        <f>ROUND(N3157-SUMIF(Anlagenbewegungsdaten_AV!B:B,A3157,Anlagenbewegungsdaten_AV!D:D),3)</f>
        <v>0</v>
      </c>
    </row>
    <row r="3158" spans="1:15" ht="15" customHeight="1" x14ac:dyDescent="0.25">
      <c r="A3158" s="261" t="s">
        <v>3778</v>
      </c>
      <c r="B3158" s="171" t="s">
        <v>2108</v>
      </c>
      <c r="C3158" s="172" t="s">
        <v>4050</v>
      </c>
      <c r="D3158" s="172" t="s">
        <v>1263</v>
      </c>
      <c r="E3158" s="171" t="s">
        <v>2483</v>
      </c>
      <c r="F3158" s="287">
        <v>25.160000000000004</v>
      </c>
      <c r="G3158" s="331">
        <f>ROUND(SUMIF(Anlagenbewegungsdaten!B:B,A3158,Anlagenbewegungsdaten!C:C),3)</f>
        <v>0</v>
      </c>
      <c r="H3158" s="332">
        <f>IF(ISBLANK(F3158),ROUND(SUMIF(Anlagenbewegungsdaten!B:B,A3158,Anlagenbewegungsdaten!D:D),2),ROUND(G3158*F3158%,2))</f>
        <v>0</v>
      </c>
      <c r="I3158" s="332">
        <f>ROUND((H3158-SUMIF(Anlagenbewegungsdaten!$B:$B,A3158,Anlagenbewegungsdaten!D:D)),3)</f>
        <v>0</v>
      </c>
      <c r="J3158" s="333" t="s">
        <v>5179</v>
      </c>
      <c r="K3158" s="333" t="s">
        <v>5193</v>
      </c>
      <c r="L3158" s="510">
        <v>20.13</v>
      </c>
      <c r="M3158" s="330">
        <f>ROUND(SUMIF(Anlagenbewegungsdaten_AV!B:B,A3158,Anlagenbewegungsdaten_AV!C:C),3)</f>
        <v>0</v>
      </c>
      <c r="N3158" s="328">
        <f>IF(ISBLANK(L3158),ROUND(SUMIF(Anlagenbewegungsdaten_AV!B:B,A3158,Anlagenbewegungsdaten_AV!D:D),2),ROUND(M3158*L3158%,2))</f>
        <v>0</v>
      </c>
      <c r="O3158" s="328">
        <f>ROUND(N3158-SUMIF(Anlagenbewegungsdaten_AV!B:B,A3158,Anlagenbewegungsdaten_AV!D:D),3)</f>
        <v>0</v>
      </c>
    </row>
    <row r="3159" spans="1:15" ht="15" customHeight="1" x14ac:dyDescent="0.25">
      <c r="A3159" s="261" t="s">
        <v>3779</v>
      </c>
      <c r="B3159" s="171" t="s">
        <v>2108</v>
      </c>
      <c r="C3159" s="172" t="s">
        <v>4050</v>
      </c>
      <c r="D3159" s="172" t="s">
        <v>1265</v>
      </c>
      <c r="E3159" s="171" t="s">
        <v>2486</v>
      </c>
      <c r="F3159" s="287">
        <v>28.1</v>
      </c>
      <c r="G3159" s="331">
        <f>ROUND(SUMIF(Anlagenbewegungsdaten!B:B,A3159,Anlagenbewegungsdaten!C:C),3)</f>
        <v>0</v>
      </c>
      <c r="H3159" s="332">
        <f>IF(ISBLANK(F3159),ROUND(SUMIF(Anlagenbewegungsdaten!B:B,A3159,Anlagenbewegungsdaten!D:D),2),ROUND(G3159*F3159%,2))</f>
        <v>0</v>
      </c>
      <c r="I3159" s="332">
        <f>ROUND((H3159-SUMIF(Anlagenbewegungsdaten!$B:$B,A3159,Anlagenbewegungsdaten!D:D)),3)</f>
        <v>0</v>
      </c>
      <c r="J3159" s="333" t="s">
        <v>5179</v>
      </c>
      <c r="K3159" s="333" t="s">
        <v>5193</v>
      </c>
      <c r="L3159" s="510">
        <v>22.48</v>
      </c>
      <c r="M3159" s="330">
        <f>ROUND(SUMIF(Anlagenbewegungsdaten_AV!B:B,A3159,Anlagenbewegungsdaten_AV!C:C),3)</f>
        <v>0</v>
      </c>
      <c r="N3159" s="328">
        <f>IF(ISBLANK(L3159),ROUND(SUMIF(Anlagenbewegungsdaten_AV!B:B,A3159,Anlagenbewegungsdaten_AV!D:D),2),ROUND(M3159*L3159%,2))</f>
        <v>0</v>
      </c>
      <c r="O3159" s="328">
        <f>ROUND(N3159-SUMIF(Anlagenbewegungsdaten_AV!B:B,A3159,Anlagenbewegungsdaten_AV!D:D),3)</f>
        <v>0</v>
      </c>
    </row>
    <row r="3160" spans="1:15" ht="15" customHeight="1" x14ac:dyDescent="0.25">
      <c r="A3160" s="261" t="s">
        <v>3780</v>
      </c>
      <c r="B3160" s="171" t="s">
        <v>2108</v>
      </c>
      <c r="C3160" s="172" t="s">
        <v>4050</v>
      </c>
      <c r="D3160" s="171" t="s">
        <v>1267</v>
      </c>
      <c r="E3160" s="171" t="s">
        <v>2483</v>
      </c>
      <c r="F3160" s="287">
        <v>13.399999999999999</v>
      </c>
      <c r="G3160" s="331">
        <f>ROUND(SUMIF(Anlagenbewegungsdaten!B:B,A3160,Anlagenbewegungsdaten!C:C),3)</f>
        <v>0</v>
      </c>
      <c r="H3160" s="332">
        <f>IF(ISBLANK(F3160),ROUND(SUMIF(Anlagenbewegungsdaten!B:B,A3160,Anlagenbewegungsdaten!D:D),2),ROUND(G3160*F3160%,2))</f>
        <v>0</v>
      </c>
      <c r="I3160" s="332">
        <f>ROUND((H3160-SUMIF(Anlagenbewegungsdaten!$B:$B,A3160,Anlagenbewegungsdaten!D:D)),3)</f>
        <v>0</v>
      </c>
      <c r="J3160" s="333" t="s">
        <v>5179</v>
      </c>
      <c r="K3160" s="333" t="s">
        <v>5193</v>
      </c>
      <c r="L3160" s="510">
        <v>10.72</v>
      </c>
      <c r="M3160" s="330">
        <f>ROUND(SUMIF(Anlagenbewegungsdaten_AV!B:B,A3160,Anlagenbewegungsdaten_AV!C:C),3)</f>
        <v>0</v>
      </c>
      <c r="N3160" s="328">
        <f>IF(ISBLANK(L3160),ROUND(SUMIF(Anlagenbewegungsdaten_AV!B:B,A3160,Anlagenbewegungsdaten_AV!D:D),2),ROUND(M3160*L3160%,2))</f>
        <v>0</v>
      </c>
      <c r="O3160" s="328">
        <f>ROUND(N3160-SUMIF(Anlagenbewegungsdaten_AV!B:B,A3160,Anlagenbewegungsdaten_AV!D:D),3)</f>
        <v>0</v>
      </c>
    </row>
    <row r="3161" spans="1:15" ht="15" customHeight="1" x14ac:dyDescent="0.25">
      <c r="A3161" s="261" t="s">
        <v>3781</v>
      </c>
      <c r="B3161" s="171" t="s">
        <v>2108</v>
      </c>
      <c r="C3161" s="172" t="s">
        <v>4050</v>
      </c>
      <c r="D3161" s="171" t="s">
        <v>1269</v>
      </c>
      <c r="E3161" s="171" t="s">
        <v>2486</v>
      </c>
      <c r="F3161" s="287">
        <v>16.34</v>
      </c>
      <c r="G3161" s="331">
        <f>ROUND(SUMIF(Anlagenbewegungsdaten!B:B,A3161,Anlagenbewegungsdaten!C:C),3)</f>
        <v>0</v>
      </c>
      <c r="H3161" s="332">
        <f>IF(ISBLANK(F3161),ROUND(SUMIF(Anlagenbewegungsdaten!B:B,A3161,Anlagenbewegungsdaten!D:D),2),ROUND(G3161*F3161%,2))</f>
        <v>0</v>
      </c>
      <c r="I3161" s="332">
        <f>ROUND((H3161-SUMIF(Anlagenbewegungsdaten!$B:$B,A3161,Anlagenbewegungsdaten!D:D)),3)</f>
        <v>0</v>
      </c>
      <c r="J3161" s="333" t="s">
        <v>5179</v>
      </c>
      <c r="K3161" s="333" t="s">
        <v>5193</v>
      </c>
      <c r="L3161" s="510">
        <v>13.07</v>
      </c>
      <c r="M3161" s="330">
        <f>ROUND(SUMIF(Anlagenbewegungsdaten_AV!B:B,A3161,Anlagenbewegungsdaten_AV!C:C),3)</f>
        <v>0</v>
      </c>
      <c r="N3161" s="328">
        <f>IF(ISBLANK(L3161),ROUND(SUMIF(Anlagenbewegungsdaten_AV!B:B,A3161,Anlagenbewegungsdaten_AV!D:D),2),ROUND(M3161*L3161%,2))</f>
        <v>0</v>
      </c>
      <c r="O3161" s="328">
        <f>ROUND(N3161-SUMIF(Anlagenbewegungsdaten_AV!B:B,A3161,Anlagenbewegungsdaten_AV!D:D),3)</f>
        <v>0</v>
      </c>
    </row>
    <row r="3162" spans="1:15" ht="15" customHeight="1" x14ac:dyDescent="0.25">
      <c r="A3162" s="261" t="s">
        <v>3782</v>
      </c>
      <c r="B3162" s="171" t="s">
        <v>2108</v>
      </c>
      <c r="C3162" s="172" t="s">
        <v>4050</v>
      </c>
      <c r="D3162" s="172" t="s">
        <v>1271</v>
      </c>
      <c r="E3162" s="171" t="s">
        <v>2483</v>
      </c>
      <c r="F3162" s="287">
        <v>14.379999999999999</v>
      </c>
      <c r="G3162" s="331">
        <f>ROUND(SUMIF(Anlagenbewegungsdaten!B:B,A3162,Anlagenbewegungsdaten!C:C),3)</f>
        <v>0</v>
      </c>
      <c r="H3162" s="332">
        <f>IF(ISBLANK(F3162),ROUND(SUMIF(Anlagenbewegungsdaten!B:B,A3162,Anlagenbewegungsdaten!D:D),2),ROUND(G3162*F3162%,2))</f>
        <v>0</v>
      </c>
      <c r="I3162" s="332">
        <f>ROUND((H3162-SUMIF(Anlagenbewegungsdaten!$B:$B,A3162,Anlagenbewegungsdaten!D:D)),3)</f>
        <v>0</v>
      </c>
      <c r="J3162" s="333" t="s">
        <v>5179</v>
      </c>
      <c r="K3162" s="333" t="s">
        <v>5193</v>
      </c>
      <c r="L3162" s="510">
        <v>11.5</v>
      </c>
      <c r="M3162" s="330">
        <f>ROUND(SUMIF(Anlagenbewegungsdaten_AV!B:B,A3162,Anlagenbewegungsdaten_AV!C:C),3)</f>
        <v>0</v>
      </c>
      <c r="N3162" s="328">
        <f>IF(ISBLANK(L3162),ROUND(SUMIF(Anlagenbewegungsdaten_AV!B:B,A3162,Anlagenbewegungsdaten_AV!D:D),2),ROUND(M3162*L3162%,2))</f>
        <v>0</v>
      </c>
      <c r="O3162" s="328">
        <f>ROUND(N3162-SUMIF(Anlagenbewegungsdaten_AV!B:B,A3162,Anlagenbewegungsdaten_AV!D:D),3)</f>
        <v>0</v>
      </c>
    </row>
    <row r="3163" spans="1:15" ht="15" customHeight="1" x14ac:dyDescent="0.25">
      <c r="A3163" s="261" t="s">
        <v>3783</v>
      </c>
      <c r="B3163" s="171" t="s">
        <v>2108</v>
      </c>
      <c r="C3163" s="172" t="s">
        <v>4050</v>
      </c>
      <c r="D3163" s="172" t="s">
        <v>1273</v>
      </c>
      <c r="E3163" s="171" t="s">
        <v>2486</v>
      </c>
      <c r="F3163" s="287">
        <v>17.32</v>
      </c>
      <c r="G3163" s="331">
        <f>ROUND(SUMIF(Anlagenbewegungsdaten!B:B,A3163,Anlagenbewegungsdaten!C:C),3)</f>
        <v>0</v>
      </c>
      <c r="H3163" s="332">
        <f>IF(ISBLANK(F3163),ROUND(SUMIF(Anlagenbewegungsdaten!B:B,A3163,Anlagenbewegungsdaten!D:D),2),ROUND(G3163*F3163%,2))</f>
        <v>0</v>
      </c>
      <c r="I3163" s="332">
        <f>ROUND((H3163-SUMIF(Anlagenbewegungsdaten!$B:$B,A3163,Anlagenbewegungsdaten!D:D)),3)</f>
        <v>0</v>
      </c>
      <c r="J3163" s="333" t="s">
        <v>5179</v>
      </c>
      <c r="K3163" s="333" t="s">
        <v>5193</v>
      </c>
      <c r="L3163" s="510">
        <v>13.86</v>
      </c>
      <c r="M3163" s="330">
        <f>ROUND(SUMIF(Anlagenbewegungsdaten_AV!B:B,A3163,Anlagenbewegungsdaten_AV!C:C),3)</f>
        <v>0</v>
      </c>
      <c r="N3163" s="328">
        <f>IF(ISBLANK(L3163),ROUND(SUMIF(Anlagenbewegungsdaten_AV!B:B,A3163,Anlagenbewegungsdaten_AV!D:D),2),ROUND(M3163*L3163%,2))</f>
        <v>0</v>
      </c>
      <c r="O3163" s="328">
        <f>ROUND(N3163-SUMIF(Anlagenbewegungsdaten_AV!B:B,A3163,Anlagenbewegungsdaten_AV!D:D),3)</f>
        <v>0</v>
      </c>
    </row>
    <row r="3164" spans="1:15" ht="15" customHeight="1" x14ac:dyDescent="0.25">
      <c r="A3164" s="261" t="s">
        <v>3784</v>
      </c>
      <c r="B3164" s="171" t="s">
        <v>2108</v>
      </c>
      <c r="C3164" s="172" t="s">
        <v>4050</v>
      </c>
      <c r="D3164" s="171" t="s">
        <v>1275</v>
      </c>
      <c r="E3164" s="171" t="s">
        <v>2483</v>
      </c>
      <c r="F3164" s="287">
        <v>19.28</v>
      </c>
      <c r="G3164" s="331">
        <f>ROUND(SUMIF(Anlagenbewegungsdaten!B:B,A3164,Anlagenbewegungsdaten!C:C),3)</f>
        <v>0</v>
      </c>
      <c r="H3164" s="332">
        <f>IF(ISBLANK(F3164),ROUND(SUMIF(Anlagenbewegungsdaten!B:B,A3164,Anlagenbewegungsdaten!D:D),2),ROUND(G3164*F3164%,2))</f>
        <v>0</v>
      </c>
      <c r="I3164" s="332">
        <f>ROUND((H3164-SUMIF(Anlagenbewegungsdaten!$B:$B,A3164,Anlagenbewegungsdaten!D:D)),3)</f>
        <v>0</v>
      </c>
      <c r="J3164" s="333" t="s">
        <v>5179</v>
      </c>
      <c r="K3164" s="333" t="s">
        <v>5193</v>
      </c>
      <c r="L3164" s="510">
        <v>15.42</v>
      </c>
      <c r="M3164" s="330">
        <f>ROUND(SUMIF(Anlagenbewegungsdaten_AV!B:B,A3164,Anlagenbewegungsdaten_AV!C:C),3)</f>
        <v>0</v>
      </c>
      <c r="N3164" s="328">
        <f>IF(ISBLANK(L3164),ROUND(SUMIF(Anlagenbewegungsdaten_AV!B:B,A3164,Anlagenbewegungsdaten_AV!D:D),2),ROUND(M3164*L3164%,2))</f>
        <v>0</v>
      </c>
      <c r="O3164" s="328">
        <f>ROUND(N3164-SUMIF(Anlagenbewegungsdaten_AV!B:B,A3164,Anlagenbewegungsdaten_AV!D:D),3)</f>
        <v>0</v>
      </c>
    </row>
    <row r="3165" spans="1:15" ht="15" customHeight="1" x14ac:dyDescent="0.25">
      <c r="A3165" s="261" t="s">
        <v>3785</v>
      </c>
      <c r="B3165" s="171" t="s">
        <v>2108</v>
      </c>
      <c r="C3165" s="172" t="s">
        <v>4050</v>
      </c>
      <c r="D3165" s="171" t="s">
        <v>1277</v>
      </c>
      <c r="E3165" s="171" t="s">
        <v>2486</v>
      </c>
      <c r="F3165" s="287">
        <v>22.22</v>
      </c>
      <c r="G3165" s="331">
        <f>ROUND(SUMIF(Anlagenbewegungsdaten!B:B,A3165,Anlagenbewegungsdaten!C:C),3)</f>
        <v>0</v>
      </c>
      <c r="H3165" s="332">
        <f>IF(ISBLANK(F3165),ROUND(SUMIF(Anlagenbewegungsdaten!B:B,A3165,Anlagenbewegungsdaten!D:D),2),ROUND(G3165*F3165%,2))</f>
        <v>0</v>
      </c>
      <c r="I3165" s="332">
        <f>ROUND((H3165-SUMIF(Anlagenbewegungsdaten!$B:$B,A3165,Anlagenbewegungsdaten!D:D)),3)</f>
        <v>0</v>
      </c>
      <c r="J3165" s="333" t="s">
        <v>5179</v>
      </c>
      <c r="K3165" s="333" t="s">
        <v>5193</v>
      </c>
      <c r="L3165" s="510">
        <v>17.78</v>
      </c>
      <c r="M3165" s="330">
        <f>ROUND(SUMIF(Anlagenbewegungsdaten_AV!B:B,A3165,Anlagenbewegungsdaten_AV!C:C),3)</f>
        <v>0</v>
      </c>
      <c r="N3165" s="328">
        <f>IF(ISBLANK(L3165),ROUND(SUMIF(Anlagenbewegungsdaten_AV!B:B,A3165,Anlagenbewegungsdaten_AV!D:D),2),ROUND(M3165*L3165%,2))</f>
        <v>0</v>
      </c>
      <c r="O3165" s="328">
        <f>ROUND(N3165-SUMIF(Anlagenbewegungsdaten_AV!B:B,A3165,Anlagenbewegungsdaten_AV!D:D),3)</f>
        <v>0</v>
      </c>
    </row>
    <row r="3166" spans="1:15" ht="15" customHeight="1" x14ac:dyDescent="0.25">
      <c r="A3166" s="261" t="s">
        <v>3786</v>
      </c>
      <c r="B3166" s="171" t="s">
        <v>2108</v>
      </c>
      <c r="C3166" s="172" t="s">
        <v>4050</v>
      </c>
      <c r="D3166" s="172" t="s">
        <v>1279</v>
      </c>
      <c r="E3166" s="171" t="s">
        <v>2483</v>
      </c>
      <c r="F3166" s="287">
        <v>20.259999999999998</v>
      </c>
      <c r="G3166" s="331">
        <f>ROUND(SUMIF(Anlagenbewegungsdaten!B:B,A3166,Anlagenbewegungsdaten!C:C),3)</f>
        <v>0</v>
      </c>
      <c r="H3166" s="332">
        <f>IF(ISBLANK(F3166),ROUND(SUMIF(Anlagenbewegungsdaten!B:B,A3166,Anlagenbewegungsdaten!D:D),2),ROUND(G3166*F3166%,2))</f>
        <v>0</v>
      </c>
      <c r="I3166" s="332">
        <f>ROUND((H3166-SUMIF(Anlagenbewegungsdaten!$B:$B,A3166,Anlagenbewegungsdaten!D:D)),3)</f>
        <v>0</v>
      </c>
      <c r="J3166" s="333" t="s">
        <v>5179</v>
      </c>
      <c r="K3166" s="333" t="s">
        <v>5193</v>
      </c>
      <c r="L3166" s="510">
        <v>16.21</v>
      </c>
      <c r="M3166" s="330">
        <f>ROUND(SUMIF(Anlagenbewegungsdaten_AV!B:B,A3166,Anlagenbewegungsdaten_AV!C:C),3)</f>
        <v>0</v>
      </c>
      <c r="N3166" s="328">
        <f>IF(ISBLANK(L3166),ROUND(SUMIF(Anlagenbewegungsdaten_AV!B:B,A3166,Anlagenbewegungsdaten_AV!D:D),2),ROUND(M3166*L3166%,2))</f>
        <v>0</v>
      </c>
      <c r="O3166" s="328">
        <f>ROUND(N3166-SUMIF(Anlagenbewegungsdaten_AV!B:B,A3166,Anlagenbewegungsdaten_AV!D:D),3)</f>
        <v>0</v>
      </c>
    </row>
    <row r="3167" spans="1:15" ht="15" customHeight="1" x14ac:dyDescent="0.25">
      <c r="A3167" s="261" t="s">
        <v>3787</v>
      </c>
      <c r="B3167" s="171" t="s">
        <v>2108</v>
      </c>
      <c r="C3167" s="172" t="s">
        <v>4050</v>
      </c>
      <c r="D3167" s="172" t="s">
        <v>1281</v>
      </c>
      <c r="E3167" s="171" t="s">
        <v>2486</v>
      </c>
      <c r="F3167" s="287">
        <v>23.200000000000003</v>
      </c>
      <c r="G3167" s="331">
        <f>ROUND(SUMIF(Anlagenbewegungsdaten!B:B,A3167,Anlagenbewegungsdaten!C:C),3)</f>
        <v>0</v>
      </c>
      <c r="H3167" s="332">
        <f>IF(ISBLANK(F3167),ROUND(SUMIF(Anlagenbewegungsdaten!B:B,A3167,Anlagenbewegungsdaten!D:D),2),ROUND(G3167*F3167%,2))</f>
        <v>0</v>
      </c>
      <c r="I3167" s="332">
        <f>ROUND((H3167-SUMIF(Anlagenbewegungsdaten!$B:$B,A3167,Anlagenbewegungsdaten!D:D)),3)</f>
        <v>0</v>
      </c>
      <c r="J3167" s="333" t="s">
        <v>5179</v>
      </c>
      <c r="K3167" s="333" t="s">
        <v>5193</v>
      </c>
      <c r="L3167" s="510">
        <v>18.559999999999999</v>
      </c>
      <c r="M3167" s="330">
        <f>ROUND(SUMIF(Anlagenbewegungsdaten_AV!B:B,A3167,Anlagenbewegungsdaten_AV!C:C),3)</f>
        <v>0</v>
      </c>
      <c r="N3167" s="328">
        <f>IF(ISBLANK(L3167),ROUND(SUMIF(Anlagenbewegungsdaten_AV!B:B,A3167,Anlagenbewegungsdaten_AV!D:D),2),ROUND(M3167*L3167%,2))</f>
        <v>0</v>
      </c>
      <c r="O3167" s="328">
        <f>ROUND(N3167-SUMIF(Anlagenbewegungsdaten_AV!B:B,A3167,Anlagenbewegungsdaten_AV!D:D),3)</f>
        <v>0</v>
      </c>
    </row>
    <row r="3168" spans="1:15" ht="15" customHeight="1" x14ac:dyDescent="0.25">
      <c r="A3168" s="261" t="s">
        <v>3788</v>
      </c>
      <c r="B3168" s="171" t="s">
        <v>2108</v>
      </c>
      <c r="C3168" s="172" t="s">
        <v>4050</v>
      </c>
      <c r="D3168" s="171" t="s">
        <v>1283</v>
      </c>
      <c r="E3168" s="171" t="s">
        <v>2483</v>
      </c>
      <c r="F3168" s="287">
        <v>20.259999999999998</v>
      </c>
      <c r="G3168" s="331">
        <f>ROUND(SUMIF(Anlagenbewegungsdaten!B:B,A3168,Anlagenbewegungsdaten!C:C),3)</f>
        <v>0</v>
      </c>
      <c r="H3168" s="332">
        <f>IF(ISBLANK(F3168),ROUND(SUMIF(Anlagenbewegungsdaten!B:B,A3168,Anlagenbewegungsdaten!D:D),2),ROUND(G3168*F3168%,2))</f>
        <v>0</v>
      </c>
      <c r="I3168" s="332">
        <f>ROUND((H3168-SUMIF(Anlagenbewegungsdaten!$B:$B,A3168,Anlagenbewegungsdaten!D:D)),3)</f>
        <v>0</v>
      </c>
      <c r="J3168" s="333" t="s">
        <v>5179</v>
      </c>
      <c r="K3168" s="333" t="s">
        <v>5193</v>
      </c>
      <c r="L3168" s="510">
        <v>16.21</v>
      </c>
      <c r="M3168" s="330">
        <f>ROUND(SUMIF(Anlagenbewegungsdaten_AV!B:B,A3168,Anlagenbewegungsdaten_AV!C:C),3)</f>
        <v>0</v>
      </c>
      <c r="N3168" s="328">
        <f>IF(ISBLANK(L3168),ROUND(SUMIF(Anlagenbewegungsdaten_AV!B:B,A3168,Anlagenbewegungsdaten_AV!D:D),2),ROUND(M3168*L3168%,2))</f>
        <v>0</v>
      </c>
      <c r="O3168" s="328">
        <f>ROUND(N3168-SUMIF(Anlagenbewegungsdaten_AV!B:B,A3168,Anlagenbewegungsdaten_AV!D:D),3)</f>
        <v>0</v>
      </c>
    </row>
    <row r="3169" spans="1:15" ht="15" customHeight="1" x14ac:dyDescent="0.25">
      <c r="A3169" s="261" t="s">
        <v>3789</v>
      </c>
      <c r="B3169" s="171" t="s">
        <v>2108</v>
      </c>
      <c r="C3169" s="172" t="s">
        <v>4050</v>
      </c>
      <c r="D3169" s="171" t="s">
        <v>1285</v>
      </c>
      <c r="E3169" s="171" t="s">
        <v>2486</v>
      </c>
      <c r="F3169" s="287">
        <v>23.200000000000003</v>
      </c>
      <c r="G3169" s="331">
        <f>ROUND(SUMIF(Anlagenbewegungsdaten!B:B,A3169,Anlagenbewegungsdaten!C:C),3)</f>
        <v>0</v>
      </c>
      <c r="H3169" s="332">
        <f>IF(ISBLANK(F3169),ROUND(SUMIF(Anlagenbewegungsdaten!B:B,A3169,Anlagenbewegungsdaten!D:D),2),ROUND(G3169*F3169%,2))</f>
        <v>0</v>
      </c>
      <c r="I3169" s="332">
        <f>ROUND((H3169-SUMIF(Anlagenbewegungsdaten!$B:$B,A3169,Anlagenbewegungsdaten!D:D)),3)</f>
        <v>0</v>
      </c>
      <c r="J3169" s="333" t="s">
        <v>5179</v>
      </c>
      <c r="K3169" s="333" t="s">
        <v>5193</v>
      </c>
      <c r="L3169" s="510">
        <v>18.559999999999999</v>
      </c>
      <c r="M3169" s="330">
        <f>ROUND(SUMIF(Anlagenbewegungsdaten_AV!B:B,A3169,Anlagenbewegungsdaten_AV!C:C),3)</f>
        <v>0</v>
      </c>
      <c r="N3169" s="328">
        <f>IF(ISBLANK(L3169),ROUND(SUMIF(Anlagenbewegungsdaten_AV!B:B,A3169,Anlagenbewegungsdaten_AV!D:D),2),ROUND(M3169*L3169%,2))</f>
        <v>0</v>
      </c>
      <c r="O3169" s="328">
        <f>ROUND(N3169-SUMIF(Anlagenbewegungsdaten_AV!B:B,A3169,Anlagenbewegungsdaten_AV!D:D),3)</f>
        <v>0</v>
      </c>
    </row>
    <row r="3170" spans="1:15" ht="15" customHeight="1" x14ac:dyDescent="0.25">
      <c r="A3170" s="261" t="s">
        <v>3790</v>
      </c>
      <c r="B3170" s="171" t="s">
        <v>2108</v>
      </c>
      <c r="C3170" s="172" t="s">
        <v>4050</v>
      </c>
      <c r="D3170" s="171" t="s">
        <v>1287</v>
      </c>
      <c r="E3170" s="171" t="s">
        <v>2483</v>
      </c>
      <c r="F3170" s="287">
        <v>21.240000000000002</v>
      </c>
      <c r="G3170" s="331">
        <f>ROUND(SUMIF(Anlagenbewegungsdaten!B:B,A3170,Anlagenbewegungsdaten!C:C),3)</f>
        <v>0</v>
      </c>
      <c r="H3170" s="332">
        <f>IF(ISBLANK(F3170),ROUND(SUMIF(Anlagenbewegungsdaten!B:B,A3170,Anlagenbewegungsdaten!D:D),2),ROUND(G3170*F3170%,2))</f>
        <v>0</v>
      </c>
      <c r="I3170" s="332">
        <f>ROUND((H3170-SUMIF(Anlagenbewegungsdaten!$B:$B,A3170,Anlagenbewegungsdaten!D:D)),3)</f>
        <v>0</v>
      </c>
      <c r="J3170" s="333" t="s">
        <v>5179</v>
      </c>
      <c r="K3170" s="333" t="s">
        <v>5193</v>
      </c>
      <c r="L3170" s="510">
        <v>16.989999999999998</v>
      </c>
      <c r="M3170" s="330">
        <f>ROUND(SUMIF(Anlagenbewegungsdaten_AV!B:B,A3170,Anlagenbewegungsdaten_AV!C:C),3)</f>
        <v>0</v>
      </c>
      <c r="N3170" s="328">
        <f>IF(ISBLANK(L3170),ROUND(SUMIF(Anlagenbewegungsdaten_AV!B:B,A3170,Anlagenbewegungsdaten_AV!D:D),2),ROUND(M3170*L3170%,2))</f>
        <v>0</v>
      </c>
      <c r="O3170" s="328">
        <f>ROUND(N3170-SUMIF(Anlagenbewegungsdaten_AV!B:B,A3170,Anlagenbewegungsdaten_AV!D:D),3)</f>
        <v>0</v>
      </c>
    </row>
    <row r="3171" spans="1:15" ht="15" customHeight="1" x14ac:dyDescent="0.25">
      <c r="A3171" s="261" t="s">
        <v>3791</v>
      </c>
      <c r="B3171" s="171" t="s">
        <v>2108</v>
      </c>
      <c r="C3171" s="172" t="s">
        <v>4050</v>
      </c>
      <c r="D3171" s="171" t="s">
        <v>1289</v>
      </c>
      <c r="E3171" s="171" t="s">
        <v>2486</v>
      </c>
      <c r="F3171" s="287">
        <v>24.18</v>
      </c>
      <c r="G3171" s="331">
        <f>ROUND(SUMIF(Anlagenbewegungsdaten!B:B,A3171,Anlagenbewegungsdaten!C:C),3)</f>
        <v>0</v>
      </c>
      <c r="H3171" s="332">
        <f>IF(ISBLANK(F3171),ROUND(SUMIF(Anlagenbewegungsdaten!B:B,A3171,Anlagenbewegungsdaten!D:D),2),ROUND(G3171*F3171%,2))</f>
        <v>0</v>
      </c>
      <c r="I3171" s="332">
        <f>ROUND((H3171-SUMIF(Anlagenbewegungsdaten!$B:$B,A3171,Anlagenbewegungsdaten!D:D)),3)</f>
        <v>0</v>
      </c>
      <c r="J3171" s="333" t="s">
        <v>5179</v>
      </c>
      <c r="K3171" s="333" t="s">
        <v>5193</v>
      </c>
      <c r="L3171" s="510">
        <v>19.34</v>
      </c>
      <c r="M3171" s="330">
        <f>ROUND(SUMIF(Anlagenbewegungsdaten_AV!B:B,A3171,Anlagenbewegungsdaten_AV!C:C),3)</f>
        <v>0</v>
      </c>
      <c r="N3171" s="328">
        <f>IF(ISBLANK(L3171),ROUND(SUMIF(Anlagenbewegungsdaten_AV!B:B,A3171,Anlagenbewegungsdaten_AV!D:D),2),ROUND(M3171*L3171%,2))</f>
        <v>0</v>
      </c>
      <c r="O3171" s="328">
        <f>ROUND(N3171-SUMIF(Anlagenbewegungsdaten_AV!B:B,A3171,Anlagenbewegungsdaten_AV!D:D),3)</f>
        <v>0</v>
      </c>
    </row>
    <row r="3172" spans="1:15" ht="15" customHeight="1" x14ac:dyDescent="0.25">
      <c r="A3172" s="261" t="s">
        <v>3792</v>
      </c>
      <c r="B3172" s="171" t="s">
        <v>2108</v>
      </c>
      <c r="C3172" s="172" t="s">
        <v>4050</v>
      </c>
      <c r="D3172" s="171" t="s">
        <v>1291</v>
      </c>
      <c r="E3172" s="171" t="s">
        <v>2483</v>
      </c>
      <c r="F3172" s="287">
        <v>22.22</v>
      </c>
      <c r="G3172" s="331">
        <f>ROUND(SUMIF(Anlagenbewegungsdaten!B:B,A3172,Anlagenbewegungsdaten!C:C),3)</f>
        <v>0</v>
      </c>
      <c r="H3172" s="332">
        <f>IF(ISBLANK(F3172),ROUND(SUMIF(Anlagenbewegungsdaten!B:B,A3172,Anlagenbewegungsdaten!D:D),2),ROUND(G3172*F3172%,2))</f>
        <v>0</v>
      </c>
      <c r="I3172" s="332">
        <f>ROUND((H3172-SUMIF(Anlagenbewegungsdaten!$B:$B,A3172,Anlagenbewegungsdaten!D:D)),3)</f>
        <v>0</v>
      </c>
      <c r="J3172" s="333" t="s">
        <v>5179</v>
      </c>
      <c r="K3172" s="333" t="s">
        <v>5193</v>
      </c>
      <c r="L3172" s="510">
        <v>17.78</v>
      </c>
      <c r="M3172" s="330">
        <f>ROUND(SUMIF(Anlagenbewegungsdaten_AV!B:B,A3172,Anlagenbewegungsdaten_AV!C:C),3)</f>
        <v>0</v>
      </c>
      <c r="N3172" s="328">
        <f>IF(ISBLANK(L3172),ROUND(SUMIF(Anlagenbewegungsdaten_AV!B:B,A3172,Anlagenbewegungsdaten_AV!D:D),2),ROUND(M3172*L3172%,2))</f>
        <v>0</v>
      </c>
      <c r="O3172" s="328">
        <f>ROUND(N3172-SUMIF(Anlagenbewegungsdaten_AV!B:B,A3172,Anlagenbewegungsdaten_AV!D:D),3)</f>
        <v>0</v>
      </c>
    </row>
    <row r="3173" spans="1:15" ht="15" customHeight="1" x14ac:dyDescent="0.25">
      <c r="A3173" s="261" t="s">
        <v>3793</v>
      </c>
      <c r="B3173" s="171" t="s">
        <v>2108</v>
      </c>
      <c r="C3173" s="172" t="s">
        <v>4050</v>
      </c>
      <c r="D3173" s="171" t="s">
        <v>812</v>
      </c>
      <c r="E3173" s="171" t="s">
        <v>2486</v>
      </c>
      <c r="F3173" s="287">
        <v>25.159999999999997</v>
      </c>
      <c r="G3173" s="331">
        <f>ROUND(SUMIF(Anlagenbewegungsdaten!B:B,A3173,Anlagenbewegungsdaten!C:C),3)</f>
        <v>0</v>
      </c>
      <c r="H3173" s="332">
        <f>IF(ISBLANK(F3173),ROUND(SUMIF(Anlagenbewegungsdaten!B:B,A3173,Anlagenbewegungsdaten!D:D),2),ROUND(G3173*F3173%,2))</f>
        <v>0</v>
      </c>
      <c r="I3173" s="332">
        <f>ROUND((H3173-SUMIF(Anlagenbewegungsdaten!$B:$B,A3173,Anlagenbewegungsdaten!D:D)),3)</f>
        <v>0</v>
      </c>
      <c r="J3173" s="333" t="s">
        <v>5179</v>
      </c>
      <c r="K3173" s="333" t="s">
        <v>5193</v>
      </c>
      <c r="L3173" s="510">
        <v>20.13</v>
      </c>
      <c r="M3173" s="330">
        <f>ROUND(SUMIF(Anlagenbewegungsdaten_AV!B:B,A3173,Anlagenbewegungsdaten_AV!C:C),3)</f>
        <v>0</v>
      </c>
      <c r="N3173" s="328">
        <f>IF(ISBLANK(L3173),ROUND(SUMIF(Anlagenbewegungsdaten_AV!B:B,A3173,Anlagenbewegungsdaten_AV!D:D),2),ROUND(M3173*L3173%,2))</f>
        <v>0</v>
      </c>
      <c r="O3173" s="328">
        <f>ROUND(N3173-SUMIF(Anlagenbewegungsdaten_AV!B:B,A3173,Anlagenbewegungsdaten_AV!D:D),3)</f>
        <v>0</v>
      </c>
    </row>
    <row r="3174" spans="1:15" ht="15" customHeight="1" x14ac:dyDescent="0.25">
      <c r="A3174" s="261" t="s">
        <v>3794</v>
      </c>
      <c r="B3174" s="171" t="s">
        <v>2108</v>
      </c>
      <c r="C3174" s="172" t="s">
        <v>4050</v>
      </c>
      <c r="D3174" s="171" t="s">
        <v>814</v>
      </c>
      <c r="E3174" s="171" t="s">
        <v>2483</v>
      </c>
      <c r="F3174" s="287">
        <v>23.200000000000003</v>
      </c>
      <c r="G3174" s="331">
        <f>ROUND(SUMIF(Anlagenbewegungsdaten!B:B,A3174,Anlagenbewegungsdaten!C:C),3)</f>
        <v>0</v>
      </c>
      <c r="H3174" s="332">
        <f>IF(ISBLANK(F3174),ROUND(SUMIF(Anlagenbewegungsdaten!B:B,A3174,Anlagenbewegungsdaten!D:D),2),ROUND(G3174*F3174%,2))</f>
        <v>0</v>
      </c>
      <c r="I3174" s="332">
        <f>ROUND((H3174-SUMIF(Anlagenbewegungsdaten!$B:$B,A3174,Anlagenbewegungsdaten!D:D)),3)</f>
        <v>0</v>
      </c>
      <c r="J3174" s="333" t="s">
        <v>5179</v>
      </c>
      <c r="K3174" s="333" t="s">
        <v>5193</v>
      </c>
      <c r="L3174" s="510">
        <v>18.559999999999999</v>
      </c>
      <c r="M3174" s="330">
        <f>ROUND(SUMIF(Anlagenbewegungsdaten_AV!B:B,A3174,Anlagenbewegungsdaten_AV!C:C),3)</f>
        <v>0</v>
      </c>
      <c r="N3174" s="328">
        <f>IF(ISBLANK(L3174),ROUND(SUMIF(Anlagenbewegungsdaten_AV!B:B,A3174,Anlagenbewegungsdaten_AV!D:D),2),ROUND(M3174*L3174%,2))</f>
        <v>0</v>
      </c>
      <c r="O3174" s="328">
        <f>ROUND(N3174-SUMIF(Anlagenbewegungsdaten_AV!B:B,A3174,Anlagenbewegungsdaten_AV!D:D),3)</f>
        <v>0</v>
      </c>
    </row>
    <row r="3175" spans="1:15" ht="15" customHeight="1" x14ac:dyDescent="0.25">
      <c r="A3175" s="261" t="s">
        <v>3795</v>
      </c>
      <c r="B3175" s="171" t="s">
        <v>2108</v>
      </c>
      <c r="C3175" s="172" t="s">
        <v>4050</v>
      </c>
      <c r="D3175" s="171" t="s">
        <v>816</v>
      </c>
      <c r="E3175" s="171" t="s">
        <v>2486</v>
      </c>
      <c r="F3175" s="287">
        <v>26.14</v>
      </c>
      <c r="G3175" s="331">
        <f>ROUND(SUMIF(Anlagenbewegungsdaten!B:B,A3175,Anlagenbewegungsdaten!C:C),3)</f>
        <v>0</v>
      </c>
      <c r="H3175" s="332">
        <f>IF(ISBLANK(F3175),ROUND(SUMIF(Anlagenbewegungsdaten!B:B,A3175,Anlagenbewegungsdaten!D:D),2),ROUND(G3175*F3175%,2))</f>
        <v>0</v>
      </c>
      <c r="I3175" s="332">
        <f>ROUND((H3175-SUMIF(Anlagenbewegungsdaten!$B:$B,A3175,Anlagenbewegungsdaten!D:D)),3)</f>
        <v>0</v>
      </c>
      <c r="J3175" s="333" t="s">
        <v>5179</v>
      </c>
      <c r="K3175" s="333" t="s">
        <v>5193</v>
      </c>
      <c r="L3175" s="510">
        <v>20.91</v>
      </c>
      <c r="M3175" s="330">
        <f>ROUND(SUMIF(Anlagenbewegungsdaten_AV!B:B,A3175,Anlagenbewegungsdaten_AV!C:C),3)</f>
        <v>0</v>
      </c>
      <c r="N3175" s="328">
        <f>IF(ISBLANK(L3175),ROUND(SUMIF(Anlagenbewegungsdaten_AV!B:B,A3175,Anlagenbewegungsdaten_AV!D:D),2),ROUND(M3175*L3175%,2))</f>
        <v>0</v>
      </c>
      <c r="O3175" s="328">
        <f>ROUND(N3175-SUMIF(Anlagenbewegungsdaten_AV!B:B,A3175,Anlagenbewegungsdaten_AV!D:D),3)</f>
        <v>0</v>
      </c>
    </row>
    <row r="3176" spans="1:15" ht="15" customHeight="1" x14ac:dyDescent="0.25">
      <c r="A3176" s="261" t="s">
        <v>3796</v>
      </c>
      <c r="B3176" s="171" t="s">
        <v>2108</v>
      </c>
      <c r="C3176" s="172" t="s">
        <v>4050</v>
      </c>
      <c r="D3176" s="171" t="s">
        <v>818</v>
      </c>
      <c r="E3176" s="171" t="s">
        <v>2483</v>
      </c>
      <c r="F3176" s="287">
        <v>24.18</v>
      </c>
      <c r="G3176" s="331">
        <f>ROUND(SUMIF(Anlagenbewegungsdaten!B:B,A3176,Anlagenbewegungsdaten!C:C),3)</f>
        <v>0</v>
      </c>
      <c r="H3176" s="332">
        <f>IF(ISBLANK(F3176),ROUND(SUMIF(Anlagenbewegungsdaten!B:B,A3176,Anlagenbewegungsdaten!D:D),2),ROUND(G3176*F3176%,2))</f>
        <v>0</v>
      </c>
      <c r="I3176" s="332">
        <f>ROUND((H3176-SUMIF(Anlagenbewegungsdaten!$B:$B,A3176,Anlagenbewegungsdaten!D:D)),3)</f>
        <v>0</v>
      </c>
      <c r="J3176" s="333" t="s">
        <v>5179</v>
      </c>
      <c r="K3176" s="333" t="s">
        <v>5193</v>
      </c>
      <c r="L3176" s="510">
        <v>19.34</v>
      </c>
      <c r="M3176" s="330">
        <f>ROUND(SUMIF(Anlagenbewegungsdaten_AV!B:B,A3176,Anlagenbewegungsdaten_AV!C:C),3)</f>
        <v>0</v>
      </c>
      <c r="N3176" s="328">
        <f>IF(ISBLANK(L3176),ROUND(SUMIF(Anlagenbewegungsdaten_AV!B:B,A3176,Anlagenbewegungsdaten_AV!D:D),2),ROUND(M3176*L3176%,2))</f>
        <v>0</v>
      </c>
      <c r="O3176" s="328">
        <f>ROUND(N3176-SUMIF(Anlagenbewegungsdaten_AV!B:B,A3176,Anlagenbewegungsdaten_AV!D:D),3)</f>
        <v>0</v>
      </c>
    </row>
    <row r="3177" spans="1:15" ht="15" customHeight="1" x14ac:dyDescent="0.25">
      <c r="A3177" s="261" t="s">
        <v>3797</v>
      </c>
      <c r="B3177" s="171" t="s">
        <v>2108</v>
      </c>
      <c r="C3177" s="172" t="s">
        <v>4050</v>
      </c>
      <c r="D3177" s="171" t="s">
        <v>820</v>
      </c>
      <c r="E3177" s="171" t="s">
        <v>2486</v>
      </c>
      <c r="F3177" s="287">
        <v>27.119999999999997</v>
      </c>
      <c r="G3177" s="331">
        <f>ROUND(SUMIF(Anlagenbewegungsdaten!B:B,A3177,Anlagenbewegungsdaten!C:C),3)</f>
        <v>0</v>
      </c>
      <c r="H3177" s="332">
        <f>IF(ISBLANK(F3177),ROUND(SUMIF(Anlagenbewegungsdaten!B:B,A3177,Anlagenbewegungsdaten!D:D),2),ROUND(G3177*F3177%,2))</f>
        <v>0</v>
      </c>
      <c r="I3177" s="332">
        <f>ROUND((H3177-SUMIF(Anlagenbewegungsdaten!$B:$B,A3177,Anlagenbewegungsdaten!D:D)),3)</f>
        <v>0</v>
      </c>
      <c r="J3177" s="333" t="s">
        <v>5179</v>
      </c>
      <c r="K3177" s="333" t="s">
        <v>5193</v>
      </c>
      <c r="L3177" s="510">
        <v>21.7</v>
      </c>
      <c r="M3177" s="330">
        <f>ROUND(SUMIF(Anlagenbewegungsdaten_AV!B:B,A3177,Anlagenbewegungsdaten_AV!C:C),3)</f>
        <v>0</v>
      </c>
      <c r="N3177" s="328">
        <f>IF(ISBLANK(L3177),ROUND(SUMIF(Anlagenbewegungsdaten_AV!B:B,A3177,Anlagenbewegungsdaten_AV!D:D),2),ROUND(M3177*L3177%,2))</f>
        <v>0</v>
      </c>
      <c r="O3177" s="328">
        <f>ROUND(N3177-SUMIF(Anlagenbewegungsdaten_AV!B:B,A3177,Anlagenbewegungsdaten_AV!D:D),3)</f>
        <v>0</v>
      </c>
    </row>
    <row r="3178" spans="1:15" ht="15" customHeight="1" x14ac:dyDescent="0.25">
      <c r="A3178" s="261" t="s">
        <v>3798</v>
      </c>
      <c r="B3178" s="171" t="s">
        <v>2108</v>
      </c>
      <c r="C3178" s="172" t="s">
        <v>4050</v>
      </c>
      <c r="D3178" s="171" t="s">
        <v>822</v>
      </c>
      <c r="E3178" s="171" t="s">
        <v>2483</v>
      </c>
      <c r="F3178" s="287">
        <v>25.160000000000004</v>
      </c>
      <c r="G3178" s="331">
        <f>ROUND(SUMIF(Anlagenbewegungsdaten!B:B,A3178,Anlagenbewegungsdaten!C:C),3)</f>
        <v>0</v>
      </c>
      <c r="H3178" s="332">
        <f>IF(ISBLANK(F3178),ROUND(SUMIF(Anlagenbewegungsdaten!B:B,A3178,Anlagenbewegungsdaten!D:D),2),ROUND(G3178*F3178%,2))</f>
        <v>0</v>
      </c>
      <c r="I3178" s="332">
        <f>ROUND((H3178-SUMIF(Anlagenbewegungsdaten!$B:$B,A3178,Anlagenbewegungsdaten!D:D)),3)</f>
        <v>0</v>
      </c>
      <c r="J3178" s="333" t="s">
        <v>5179</v>
      </c>
      <c r="K3178" s="333" t="s">
        <v>5193</v>
      </c>
      <c r="L3178" s="510">
        <v>20.13</v>
      </c>
      <c r="M3178" s="330">
        <f>ROUND(SUMIF(Anlagenbewegungsdaten_AV!B:B,A3178,Anlagenbewegungsdaten_AV!C:C),3)</f>
        <v>0</v>
      </c>
      <c r="N3178" s="328">
        <f>IF(ISBLANK(L3178),ROUND(SUMIF(Anlagenbewegungsdaten_AV!B:B,A3178,Anlagenbewegungsdaten_AV!D:D),2),ROUND(M3178*L3178%,2))</f>
        <v>0</v>
      </c>
      <c r="O3178" s="328">
        <f>ROUND(N3178-SUMIF(Anlagenbewegungsdaten_AV!B:B,A3178,Anlagenbewegungsdaten_AV!D:D),3)</f>
        <v>0</v>
      </c>
    </row>
    <row r="3179" spans="1:15" ht="15" customHeight="1" x14ac:dyDescent="0.25">
      <c r="A3179" s="261" t="s">
        <v>3799</v>
      </c>
      <c r="B3179" s="171" t="s">
        <v>2108</v>
      </c>
      <c r="C3179" s="172" t="s">
        <v>4050</v>
      </c>
      <c r="D3179" s="171" t="s">
        <v>824</v>
      </c>
      <c r="E3179" s="171" t="s">
        <v>2486</v>
      </c>
      <c r="F3179" s="287">
        <v>28.1</v>
      </c>
      <c r="G3179" s="331">
        <f>ROUND(SUMIF(Anlagenbewegungsdaten!B:B,A3179,Anlagenbewegungsdaten!C:C),3)</f>
        <v>0</v>
      </c>
      <c r="H3179" s="332">
        <f>IF(ISBLANK(F3179),ROUND(SUMIF(Anlagenbewegungsdaten!B:B,A3179,Anlagenbewegungsdaten!D:D),2),ROUND(G3179*F3179%,2))</f>
        <v>0</v>
      </c>
      <c r="I3179" s="332">
        <f>ROUND((H3179-SUMIF(Anlagenbewegungsdaten!$B:$B,A3179,Anlagenbewegungsdaten!D:D)),3)</f>
        <v>0</v>
      </c>
      <c r="J3179" s="333" t="s">
        <v>5179</v>
      </c>
      <c r="K3179" s="333" t="s">
        <v>5193</v>
      </c>
      <c r="L3179" s="510">
        <v>22.48</v>
      </c>
      <c r="M3179" s="330">
        <f>ROUND(SUMIF(Anlagenbewegungsdaten_AV!B:B,A3179,Anlagenbewegungsdaten_AV!C:C),3)</f>
        <v>0</v>
      </c>
      <c r="N3179" s="328">
        <f>IF(ISBLANK(L3179),ROUND(SUMIF(Anlagenbewegungsdaten_AV!B:B,A3179,Anlagenbewegungsdaten_AV!D:D),2),ROUND(M3179*L3179%,2))</f>
        <v>0</v>
      </c>
      <c r="O3179" s="328">
        <f>ROUND(N3179-SUMIF(Anlagenbewegungsdaten_AV!B:B,A3179,Anlagenbewegungsdaten_AV!D:D),3)</f>
        <v>0</v>
      </c>
    </row>
    <row r="3180" spans="1:15" ht="15" customHeight="1" x14ac:dyDescent="0.25">
      <c r="A3180" s="261" t="s">
        <v>3800</v>
      </c>
      <c r="B3180" s="171" t="s">
        <v>2108</v>
      </c>
      <c r="C3180" s="172" t="s">
        <v>4050</v>
      </c>
      <c r="D3180" s="171" t="s">
        <v>826</v>
      </c>
      <c r="E3180" s="171" t="s">
        <v>2483</v>
      </c>
      <c r="F3180" s="287">
        <v>26.14</v>
      </c>
      <c r="G3180" s="331">
        <f>ROUND(SUMIF(Anlagenbewegungsdaten!B:B,A3180,Anlagenbewegungsdaten!C:C),3)</f>
        <v>0</v>
      </c>
      <c r="H3180" s="332">
        <f>IF(ISBLANK(F3180),ROUND(SUMIF(Anlagenbewegungsdaten!B:B,A3180,Anlagenbewegungsdaten!D:D),2),ROUND(G3180*F3180%,2))</f>
        <v>0</v>
      </c>
      <c r="I3180" s="332">
        <f>ROUND((H3180-SUMIF(Anlagenbewegungsdaten!$B:$B,A3180,Anlagenbewegungsdaten!D:D)),3)</f>
        <v>0</v>
      </c>
      <c r="J3180" s="333" t="s">
        <v>5179</v>
      </c>
      <c r="K3180" s="333" t="s">
        <v>5193</v>
      </c>
      <c r="L3180" s="510">
        <v>20.91</v>
      </c>
      <c r="M3180" s="330">
        <f>ROUND(SUMIF(Anlagenbewegungsdaten_AV!B:B,A3180,Anlagenbewegungsdaten_AV!C:C),3)</f>
        <v>0</v>
      </c>
      <c r="N3180" s="328">
        <f>IF(ISBLANK(L3180),ROUND(SUMIF(Anlagenbewegungsdaten_AV!B:B,A3180,Anlagenbewegungsdaten_AV!D:D),2),ROUND(M3180*L3180%,2))</f>
        <v>0</v>
      </c>
      <c r="O3180" s="328">
        <f>ROUND(N3180-SUMIF(Anlagenbewegungsdaten_AV!B:B,A3180,Anlagenbewegungsdaten_AV!D:D),3)</f>
        <v>0</v>
      </c>
    </row>
    <row r="3181" spans="1:15" ht="15" customHeight="1" x14ac:dyDescent="0.25">
      <c r="A3181" s="261" t="s">
        <v>3801</v>
      </c>
      <c r="B3181" s="171" t="s">
        <v>2108</v>
      </c>
      <c r="C3181" s="172" t="s">
        <v>4050</v>
      </c>
      <c r="D3181" s="171" t="s">
        <v>828</v>
      </c>
      <c r="E3181" s="171" t="s">
        <v>2486</v>
      </c>
      <c r="F3181" s="287">
        <v>29.08</v>
      </c>
      <c r="G3181" s="331">
        <f>ROUND(SUMIF(Anlagenbewegungsdaten!B:B,A3181,Anlagenbewegungsdaten!C:C),3)</f>
        <v>0</v>
      </c>
      <c r="H3181" s="332">
        <f>IF(ISBLANK(F3181),ROUND(SUMIF(Anlagenbewegungsdaten!B:B,A3181,Anlagenbewegungsdaten!D:D),2),ROUND(G3181*F3181%,2))</f>
        <v>0</v>
      </c>
      <c r="I3181" s="332">
        <f>ROUND((H3181-SUMIF(Anlagenbewegungsdaten!$B:$B,A3181,Anlagenbewegungsdaten!D:D)),3)</f>
        <v>0</v>
      </c>
      <c r="J3181" s="333" t="s">
        <v>5179</v>
      </c>
      <c r="K3181" s="333" t="s">
        <v>5193</v>
      </c>
      <c r="L3181" s="510">
        <v>23.26</v>
      </c>
      <c r="M3181" s="330">
        <f>ROUND(SUMIF(Anlagenbewegungsdaten_AV!B:B,A3181,Anlagenbewegungsdaten_AV!C:C),3)</f>
        <v>0</v>
      </c>
      <c r="N3181" s="328">
        <f>IF(ISBLANK(L3181),ROUND(SUMIF(Anlagenbewegungsdaten_AV!B:B,A3181,Anlagenbewegungsdaten_AV!D:D),2),ROUND(M3181*L3181%,2))</f>
        <v>0</v>
      </c>
      <c r="O3181" s="328">
        <f>ROUND(N3181-SUMIF(Anlagenbewegungsdaten_AV!B:B,A3181,Anlagenbewegungsdaten_AV!D:D),3)</f>
        <v>0</v>
      </c>
    </row>
    <row r="3182" spans="1:15" ht="15" customHeight="1" x14ac:dyDescent="0.25">
      <c r="A3182" s="261" t="s">
        <v>3802</v>
      </c>
      <c r="B3182" s="171" t="s">
        <v>2108</v>
      </c>
      <c r="C3182" s="172" t="s">
        <v>4050</v>
      </c>
      <c r="D3182" s="171" t="s">
        <v>830</v>
      </c>
      <c r="E3182" s="171" t="s">
        <v>2483</v>
      </c>
      <c r="F3182" s="287">
        <v>27.120000000000005</v>
      </c>
      <c r="G3182" s="331">
        <f>ROUND(SUMIF(Anlagenbewegungsdaten!B:B,A3182,Anlagenbewegungsdaten!C:C),3)</f>
        <v>0</v>
      </c>
      <c r="H3182" s="332">
        <f>IF(ISBLANK(F3182),ROUND(SUMIF(Anlagenbewegungsdaten!B:B,A3182,Anlagenbewegungsdaten!D:D),2),ROUND(G3182*F3182%,2))</f>
        <v>0</v>
      </c>
      <c r="I3182" s="332">
        <f>ROUND((H3182-SUMIF(Anlagenbewegungsdaten!$B:$B,A3182,Anlagenbewegungsdaten!D:D)),3)</f>
        <v>0</v>
      </c>
      <c r="J3182" s="333" t="s">
        <v>5179</v>
      </c>
      <c r="K3182" s="333" t="s">
        <v>5193</v>
      </c>
      <c r="L3182" s="510">
        <v>21.7</v>
      </c>
      <c r="M3182" s="330">
        <f>ROUND(SUMIF(Anlagenbewegungsdaten_AV!B:B,A3182,Anlagenbewegungsdaten_AV!C:C),3)</f>
        <v>0</v>
      </c>
      <c r="N3182" s="328">
        <f>IF(ISBLANK(L3182),ROUND(SUMIF(Anlagenbewegungsdaten_AV!B:B,A3182,Anlagenbewegungsdaten_AV!D:D),2),ROUND(M3182*L3182%,2))</f>
        <v>0</v>
      </c>
      <c r="O3182" s="328">
        <f>ROUND(N3182-SUMIF(Anlagenbewegungsdaten_AV!B:B,A3182,Anlagenbewegungsdaten_AV!D:D),3)</f>
        <v>0</v>
      </c>
    </row>
    <row r="3183" spans="1:15" ht="15" customHeight="1" x14ac:dyDescent="0.25">
      <c r="A3183" s="261" t="s">
        <v>3803</v>
      </c>
      <c r="B3183" s="171" t="s">
        <v>2108</v>
      </c>
      <c r="C3183" s="172" t="s">
        <v>4050</v>
      </c>
      <c r="D3183" s="171" t="s">
        <v>832</v>
      </c>
      <c r="E3183" s="171" t="s">
        <v>2486</v>
      </c>
      <c r="F3183" s="287">
        <v>30.060000000000002</v>
      </c>
      <c r="G3183" s="331">
        <f>ROUND(SUMIF(Anlagenbewegungsdaten!B:B,A3183,Anlagenbewegungsdaten!C:C),3)</f>
        <v>0</v>
      </c>
      <c r="H3183" s="332">
        <f>IF(ISBLANK(F3183),ROUND(SUMIF(Anlagenbewegungsdaten!B:B,A3183,Anlagenbewegungsdaten!D:D),2),ROUND(G3183*F3183%,2))</f>
        <v>0</v>
      </c>
      <c r="I3183" s="332">
        <f>ROUND((H3183-SUMIF(Anlagenbewegungsdaten!$B:$B,A3183,Anlagenbewegungsdaten!D:D)),3)</f>
        <v>0</v>
      </c>
      <c r="J3183" s="333" t="s">
        <v>5179</v>
      </c>
      <c r="K3183" s="333" t="s">
        <v>5193</v>
      </c>
      <c r="L3183" s="510">
        <v>24.05</v>
      </c>
      <c r="M3183" s="330">
        <f>ROUND(SUMIF(Anlagenbewegungsdaten_AV!B:B,A3183,Anlagenbewegungsdaten_AV!C:C),3)</f>
        <v>0</v>
      </c>
      <c r="N3183" s="328">
        <f>IF(ISBLANK(L3183),ROUND(SUMIF(Anlagenbewegungsdaten_AV!B:B,A3183,Anlagenbewegungsdaten_AV!D:D),2),ROUND(M3183*L3183%,2))</f>
        <v>0</v>
      </c>
      <c r="O3183" s="328">
        <f>ROUND(N3183-SUMIF(Anlagenbewegungsdaten_AV!B:B,A3183,Anlagenbewegungsdaten_AV!D:D),3)</f>
        <v>0</v>
      </c>
    </row>
    <row r="3184" spans="1:15" ht="15" customHeight="1" x14ac:dyDescent="0.25">
      <c r="A3184" s="261" t="s">
        <v>3804</v>
      </c>
      <c r="B3184" s="171" t="s">
        <v>2108</v>
      </c>
      <c r="C3184" s="172" t="s">
        <v>4050</v>
      </c>
      <c r="D3184" s="171" t="s">
        <v>834</v>
      </c>
      <c r="E3184" s="171" t="s">
        <v>2483</v>
      </c>
      <c r="F3184" s="287">
        <v>12.42</v>
      </c>
      <c r="G3184" s="331">
        <f>ROUND(SUMIF(Anlagenbewegungsdaten!B:B,A3184,Anlagenbewegungsdaten!C:C),3)</f>
        <v>0</v>
      </c>
      <c r="H3184" s="332">
        <f>IF(ISBLANK(F3184),ROUND(SUMIF(Anlagenbewegungsdaten!B:B,A3184,Anlagenbewegungsdaten!D:D),2),ROUND(G3184*F3184%,2))</f>
        <v>0</v>
      </c>
      <c r="I3184" s="332">
        <f>ROUND((H3184-SUMIF(Anlagenbewegungsdaten!$B:$B,A3184,Anlagenbewegungsdaten!D:D)),3)</f>
        <v>0</v>
      </c>
      <c r="J3184" s="333" t="s">
        <v>5179</v>
      </c>
      <c r="K3184" s="333" t="s">
        <v>5193</v>
      </c>
      <c r="L3184" s="510">
        <v>9.94</v>
      </c>
      <c r="M3184" s="330">
        <f>ROUND(SUMIF(Anlagenbewegungsdaten_AV!B:B,A3184,Anlagenbewegungsdaten_AV!C:C),3)</f>
        <v>0</v>
      </c>
      <c r="N3184" s="328">
        <f>IF(ISBLANK(L3184),ROUND(SUMIF(Anlagenbewegungsdaten_AV!B:B,A3184,Anlagenbewegungsdaten_AV!D:D),2),ROUND(M3184*L3184%,2))</f>
        <v>0</v>
      </c>
      <c r="O3184" s="328">
        <f>ROUND(N3184-SUMIF(Anlagenbewegungsdaten_AV!B:B,A3184,Anlagenbewegungsdaten_AV!D:D),3)</f>
        <v>0</v>
      </c>
    </row>
    <row r="3185" spans="1:15" ht="15" customHeight="1" x14ac:dyDescent="0.25">
      <c r="A3185" s="261" t="s">
        <v>3805</v>
      </c>
      <c r="B3185" s="171" t="s">
        <v>2108</v>
      </c>
      <c r="C3185" s="172" t="s">
        <v>4050</v>
      </c>
      <c r="D3185" s="171" t="s">
        <v>836</v>
      </c>
      <c r="E3185" s="171" t="s">
        <v>2486</v>
      </c>
      <c r="F3185" s="287">
        <v>15.36</v>
      </c>
      <c r="G3185" s="331">
        <f>ROUND(SUMIF(Anlagenbewegungsdaten!B:B,A3185,Anlagenbewegungsdaten!C:C),3)</f>
        <v>0</v>
      </c>
      <c r="H3185" s="332">
        <f>IF(ISBLANK(F3185),ROUND(SUMIF(Anlagenbewegungsdaten!B:B,A3185,Anlagenbewegungsdaten!D:D),2),ROUND(G3185*F3185%,2))</f>
        <v>0</v>
      </c>
      <c r="I3185" s="332">
        <f>ROUND((H3185-SUMIF(Anlagenbewegungsdaten!$B:$B,A3185,Anlagenbewegungsdaten!D:D)),3)</f>
        <v>0</v>
      </c>
      <c r="J3185" s="333" t="s">
        <v>5179</v>
      </c>
      <c r="K3185" s="333" t="s">
        <v>5193</v>
      </c>
      <c r="L3185" s="510">
        <v>12.29</v>
      </c>
      <c r="M3185" s="330">
        <f>ROUND(SUMIF(Anlagenbewegungsdaten_AV!B:B,A3185,Anlagenbewegungsdaten_AV!C:C),3)</f>
        <v>0</v>
      </c>
      <c r="N3185" s="328">
        <f>IF(ISBLANK(L3185),ROUND(SUMIF(Anlagenbewegungsdaten_AV!B:B,A3185,Anlagenbewegungsdaten_AV!D:D),2),ROUND(M3185*L3185%,2))</f>
        <v>0</v>
      </c>
      <c r="O3185" s="328">
        <f>ROUND(N3185-SUMIF(Anlagenbewegungsdaten_AV!B:B,A3185,Anlagenbewegungsdaten_AV!D:D),3)</f>
        <v>0</v>
      </c>
    </row>
    <row r="3186" spans="1:15" ht="15" customHeight="1" x14ac:dyDescent="0.25">
      <c r="A3186" s="261" t="s">
        <v>3806</v>
      </c>
      <c r="B3186" s="171" t="s">
        <v>2108</v>
      </c>
      <c r="C3186" s="172" t="s">
        <v>4050</v>
      </c>
      <c r="D3186" s="172" t="s">
        <v>838</v>
      </c>
      <c r="E3186" s="171" t="s">
        <v>2483</v>
      </c>
      <c r="F3186" s="287">
        <v>13.399999999999999</v>
      </c>
      <c r="G3186" s="331">
        <f>ROUND(SUMIF(Anlagenbewegungsdaten!B:B,A3186,Anlagenbewegungsdaten!C:C),3)</f>
        <v>0</v>
      </c>
      <c r="H3186" s="332">
        <f>IF(ISBLANK(F3186),ROUND(SUMIF(Anlagenbewegungsdaten!B:B,A3186,Anlagenbewegungsdaten!D:D),2),ROUND(G3186*F3186%,2))</f>
        <v>0</v>
      </c>
      <c r="I3186" s="332">
        <f>ROUND((H3186-SUMIF(Anlagenbewegungsdaten!$B:$B,A3186,Anlagenbewegungsdaten!D:D)),3)</f>
        <v>0</v>
      </c>
      <c r="J3186" s="333" t="s">
        <v>5179</v>
      </c>
      <c r="K3186" s="333" t="s">
        <v>5193</v>
      </c>
      <c r="L3186" s="510">
        <v>10.72</v>
      </c>
      <c r="M3186" s="330">
        <f>ROUND(SUMIF(Anlagenbewegungsdaten_AV!B:B,A3186,Anlagenbewegungsdaten_AV!C:C),3)</f>
        <v>0</v>
      </c>
      <c r="N3186" s="328">
        <f>IF(ISBLANK(L3186),ROUND(SUMIF(Anlagenbewegungsdaten_AV!B:B,A3186,Anlagenbewegungsdaten_AV!D:D),2),ROUND(M3186*L3186%,2))</f>
        <v>0</v>
      </c>
      <c r="O3186" s="328">
        <f>ROUND(N3186-SUMIF(Anlagenbewegungsdaten_AV!B:B,A3186,Anlagenbewegungsdaten_AV!D:D),3)</f>
        <v>0</v>
      </c>
    </row>
    <row r="3187" spans="1:15" ht="15" customHeight="1" x14ac:dyDescent="0.25">
      <c r="A3187" s="261" t="s">
        <v>3807</v>
      </c>
      <c r="B3187" s="171" t="s">
        <v>2108</v>
      </c>
      <c r="C3187" s="172" t="s">
        <v>4050</v>
      </c>
      <c r="D3187" s="172" t="s">
        <v>840</v>
      </c>
      <c r="E3187" s="171" t="s">
        <v>2486</v>
      </c>
      <c r="F3187" s="287">
        <v>16.34</v>
      </c>
      <c r="G3187" s="331">
        <f>ROUND(SUMIF(Anlagenbewegungsdaten!B:B,A3187,Anlagenbewegungsdaten!C:C),3)</f>
        <v>0</v>
      </c>
      <c r="H3187" s="332">
        <f>IF(ISBLANK(F3187),ROUND(SUMIF(Anlagenbewegungsdaten!B:B,A3187,Anlagenbewegungsdaten!D:D),2),ROUND(G3187*F3187%,2))</f>
        <v>0</v>
      </c>
      <c r="I3187" s="332">
        <f>ROUND((H3187-SUMIF(Anlagenbewegungsdaten!$B:$B,A3187,Anlagenbewegungsdaten!D:D)),3)</f>
        <v>0</v>
      </c>
      <c r="J3187" s="333" t="s">
        <v>5179</v>
      </c>
      <c r="K3187" s="333" t="s">
        <v>5193</v>
      </c>
      <c r="L3187" s="510">
        <v>13.07</v>
      </c>
      <c r="M3187" s="330">
        <f>ROUND(SUMIF(Anlagenbewegungsdaten_AV!B:B,A3187,Anlagenbewegungsdaten_AV!C:C),3)</f>
        <v>0</v>
      </c>
      <c r="N3187" s="328">
        <f>IF(ISBLANK(L3187),ROUND(SUMIF(Anlagenbewegungsdaten_AV!B:B,A3187,Anlagenbewegungsdaten_AV!D:D),2),ROUND(M3187*L3187%,2))</f>
        <v>0</v>
      </c>
      <c r="O3187" s="328">
        <f>ROUND(N3187-SUMIF(Anlagenbewegungsdaten_AV!B:B,A3187,Anlagenbewegungsdaten_AV!D:D),3)</f>
        <v>0</v>
      </c>
    </row>
    <row r="3188" spans="1:15" ht="15" customHeight="1" x14ac:dyDescent="0.25">
      <c r="A3188" s="261" t="s">
        <v>3808</v>
      </c>
      <c r="B3188" s="171" t="s">
        <v>2108</v>
      </c>
      <c r="C3188" s="172" t="s">
        <v>4050</v>
      </c>
      <c r="D3188" s="171" t="s">
        <v>842</v>
      </c>
      <c r="E3188" s="171" t="s">
        <v>2483</v>
      </c>
      <c r="F3188" s="287">
        <v>18.299999999999997</v>
      </c>
      <c r="G3188" s="331">
        <f>ROUND(SUMIF(Anlagenbewegungsdaten!B:B,A3188,Anlagenbewegungsdaten!C:C),3)</f>
        <v>0</v>
      </c>
      <c r="H3188" s="332">
        <f>IF(ISBLANK(F3188),ROUND(SUMIF(Anlagenbewegungsdaten!B:B,A3188,Anlagenbewegungsdaten!D:D),2),ROUND(G3188*F3188%,2))</f>
        <v>0</v>
      </c>
      <c r="I3188" s="332">
        <f>ROUND((H3188-SUMIF(Anlagenbewegungsdaten!$B:$B,A3188,Anlagenbewegungsdaten!D:D)),3)</f>
        <v>0</v>
      </c>
      <c r="J3188" s="333" t="s">
        <v>5179</v>
      </c>
      <c r="K3188" s="333" t="s">
        <v>5193</v>
      </c>
      <c r="L3188" s="510">
        <v>14.64</v>
      </c>
      <c r="M3188" s="330">
        <f>ROUND(SUMIF(Anlagenbewegungsdaten_AV!B:B,A3188,Anlagenbewegungsdaten_AV!C:C),3)</f>
        <v>0</v>
      </c>
      <c r="N3188" s="328">
        <f>IF(ISBLANK(L3188),ROUND(SUMIF(Anlagenbewegungsdaten_AV!B:B,A3188,Anlagenbewegungsdaten_AV!D:D),2),ROUND(M3188*L3188%,2))</f>
        <v>0</v>
      </c>
      <c r="O3188" s="328">
        <f>ROUND(N3188-SUMIF(Anlagenbewegungsdaten_AV!B:B,A3188,Anlagenbewegungsdaten_AV!D:D),3)</f>
        <v>0</v>
      </c>
    </row>
    <row r="3189" spans="1:15" ht="15" customHeight="1" x14ac:dyDescent="0.25">
      <c r="A3189" s="261" t="s">
        <v>3809</v>
      </c>
      <c r="B3189" s="171" t="s">
        <v>2108</v>
      </c>
      <c r="C3189" s="172" t="s">
        <v>4050</v>
      </c>
      <c r="D3189" s="171" t="s">
        <v>844</v>
      </c>
      <c r="E3189" s="171" t="s">
        <v>2486</v>
      </c>
      <c r="F3189" s="287">
        <v>21.240000000000002</v>
      </c>
      <c r="G3189" s="331">
        <f>ROUND(SUMIF(Anlagenbewegungsdaten!B:B,A3189,Anlagenbewegungsdaten!C:C),3)</f>
        <v>0</v>
      </c>
      <c r="H3189" s="332">
        <f>IF(ISBLANK(F3189),ROUND(SUMIF(Anlagenbewegungsdaten!B:B,A3189,Anlagenbewegungsdaten!D:D),2),ROUND(G3189*F3189%,2))</f>
        <v>0</v>
      </c>
      <c r="I3189" s="332">
        <f>ROUND((H3189-SUMIF(Anlagenbewegungsdaten!$B:$B,A3189,Anlagenbewegungsdaten!D:D)),3)</f>
        <v>0</v>
      </c>
      <c r="J3189" s="333" t="s">
        <v>5179</v>
      </c>
      <c r="K3189" s="333" t="s">
        <v>5193</v>
      </c>
      <c r="L3189" s="510">
        <v>16.989999999999998</v>
      </c>
      <c r="M3189" s="330">
        <f>ROUND(SUMIF(Anlagenbewegungsdaten_AV!B:B,A3189,Anlagenbewegungsdaten_AV!C:C),3)</f>
        <v>0</v>
      </c>
      <c r="N3189" s="328">
        <f>IF(ISBLANK(L3189),ROUND(SUMIF(Anlagenbewegungsdaten_AV!B:B,A3189,Anlagenbewegungsdaten_AV!D:D),2),ROUND(M3189*L3189%,2))</f>
        <v>0</v>
      </c>
      <c r="O3189" s="328">
        <f>ROUND(N3189-SUMIF(Anlagenbewegungsdaten_AV!B:B,A3189,Anlagenbewegungsdaten_AV!D:D),3)</f>
        <v>0</v>
      </c>
    </row>
    <row r="3190" spans="1:15" ht="15" customHeight="1" x14ac:dyDescent="0.25">
      <c r="A3190" s="261" t="s">
        <v>3810</v>
      </c>
      <c r="B3190" s="171" t="s">
        <v>2108</v>
      </c>
      <c r="C3190" s="172" t="s">
        <v>4050</v>
      </c>
      <c r="D3190" s="172" t="s">
        <v>846</v>
      </c>
      <c r="E3190" s="171" t="s">
        <v>2483</v>
      </c>
      <c r="F3190" s="287">
        <v>19.28</v>
      </c>
      <c r="G3190" s="331">
        <f>ROUND(SUMIF(Anlagenbewegungsdaten!B:B,A3190,Anlagenbewegungsdaten!C:C),3)</f>
        <v>0</v>
      </c>
      <c r="H3190" s="332">
        <f>IF(ISBLANK(F3190),ROUND(SUMIF(Anlagenbewegungsdaten!B:B,A3190,Anlagenbewegungsdaten!D:D),2),ROUND(G3190*F3190%,2))</f>
        <v>0</v>
      </c>
      <c r="I3190" s="332">
        <f>ROUND((H3190-SUMIF(Anlagenbewegungsdaten!$B:$B,A3190,Anlagenbewegungsdaten!D:D)),3)</f>
        <v>0</v>
      </c>
      <c r="J3190" s="333" t="s">
        <v>5179</v>
      </c>
      <c r="K3190" s="333" t="s">
        <v>5193</v>
      </c>
      <c r="L3190" s="510">
        <v>15.42</v>
      </c>
      <c r="M3190" s="330">
        <f>ROUND(SUMIF(Anlagenbewegungsdaten_AV!B:B,A3190,Anlagenbewegungsdaten_AV!C:C),3)</f>
        <v>0</v>
      </c>
      <c r="N3190" s="328">
        <f>IF(ISBLANK(L3190),ROUND(SUMIF(Anlagenbewegungsdaten_AV!B:B,A3190,Anlagenbewegungsdaten_AV!D:D),2),ROUND(M3190*L3190%,2))</f>
        <v>0</v>
      </c>
      <c r="O3190" s="328">
        <f>ROUND(N3190-SUMIF(Anlagenbewegungsdaten_AV!B:B,A3190,Anlagenbewegungsdaten_AV!D:D),3)</f>
        <v>0</v>
      </c>
    </row>
    <row r="3191" spans="1:15" ht="15" customHeight="1" x14ac:dyDescent="0.25">
      <c r="A3191" s="261" t="s">
        <v>3811</v>
      </c>
      <c r="B3191" s="171" t="s">
        <v>2108</v>
      </c>
      <c r="C3191" s="172" t="s">
        <v>4050</v>
      </c>
      <c r="D3191" s="172" t="s">
        <v>848</v>
      </c>
      <c r="E3191" s="171" t="s">
        <v>2486</v>
      </c>
      <c r="F3191" s="287">
        <v>22.22</v>
      </c>
      <c r="G3191" s="331">
        <f>ROUND(SUMIF(Anlagenbewegungsdaten!B:B,A3191,Anlagenbewegungsdaten!C:C),3)</f>
        <v>0</v>
      </c>
      <c r="H3191" s="332">
        <f>IF(ISBLANK(F3191),ROUND(SUMIF(Anlagenbewegungsdaten!B:B,A3191,Anlagenbewegungsdaten!D:D),2),ROUND(G3191*F3191%,2))</f>
        <v>0</v>
      </c>
      <c r="I3191" s="332">
        <f>ROUND((H3191-SUMIF(Anlagenbewegungsdaten!$B:$B,A3191,Anlagenbewegungsdaten!D:D)),3)</f>
        <v>0</v>
      </c>
      <c r="J3191" s="333" t="s">
        <v>5179</v>
      </c>
      <c r="K3191" s="333" t="s">
        <v>5193</v>
      </c>
      <c r="L3191" s="510">
        <v>17.78</v>
      </c>
      <c r="M3191" s="330">
        <f>ROUND(SUMIF(Anlagenbewegungsdaten_AV!B:B,A3191,Anlagenbewegungsdaten_AV!C:C),3)</f>
        <v>0</v>
      </c>
      <c r="N3191" s="328">
        <f>IF(ISBLANK(L3191),ROUND(SUMIF(Anlagenbewegungsdaten_AV!B:B,A3191,Anlagenbewegungsdaten_AV!D:D),2),ROUND(M3191*L3191%,2))</f>
        <v>0</v>
      </c>
      <c r="O3191" s="328">
        <f>ROUND(N3191-SUMIF(Anlagenbewegungsdaten_AV!B:B,A3191,Anlagenbewegungsdaten_AV!D:D),3)</f>
        <v>0</v>
      </c>
    </row>
    <row r="3192" spans="1:15" ht="15" customHeight="1" x14ac:dyDescent="0.25">
      <c r="A3192" s="261" t="s">
        <v>3812</v>
      </c>
      <c r="B3192" s="171" t="s">
        <v>2108</v>
      </c>
      <c r="C3192" s="172" t="s">
        <v>4050</v>
      </c>
      <c r="D3192" s="171" t="s">
        <v>850</v>
      </c>
      <c r="E3192" s="171" t="s">
        <v>2483</v>
      </c>
      <c r="F3192" s="287">
        <v>19.28</v>
      </c>
      <c r="G3192" s="331">
        <f>ROUND(SUMIF(Anlagenbewegungsdaten!B:B,A3192,Anlagenbewegungsdaten!C:C),3)</f>
        <v>0</v>
      </c>
      <c r="H3192" s="332">
        <f>IF(ISBLANK(F3192),ROUND(SUMIF(Anlagenbewegungsdaten!B:B,A3192,Anlagenbewegungsdaten!D:D),2),ROUND(G3192*F3192%,2))</f>
        <v>0</v>
      </c>
      <c r="I3192" s="332">
        <f>ROUND((H3192-SUMIF(Anlagenbewegungsdaten!$B:$B,A3192,Anlagenbewegungsdaten!D:D)),3)</f>
        <v>0</v>
      </c>
      <c r="J3192" s="333" t="s">
        <v>5179</v>
      </c>
      <c r="K3192" s="333" t="s">
        <v>5193</v>
      </c>
      <c r="L3192" s="510">
        <v>15.42</v>
      </c>
      <c r="M3192" s="330">
        <f>ROUND(SUMIF(Anlagenbewegungsdaten_AV!B:B,A3192,Anlagenbewegungsdaten_AV!C:C),3)</f>
        <v>0</v>
      </c>
      <c r="N3192" s="328">
        <f>IF(ISBLANK(L3192),ROUND(SUMIF(Anlagenbewegungsdaten_AV!B:B,A3192,Anlagenbewegungsdaten_AV!D:D),2),ROUND(M3192*L3192%,2))</f>
        <v>0</v>
      </c>
      <c r="O3192" s="328">
        <f>ROUND(N3192-SUMIF(Anlagenbewegungsdaten_AV!B:B,A3192,Anlagenbewegungsdaten_AV!D:D),3)</f>
        <v>0</v>
      </c>
    </row>
    <row r="3193" spans="1:15" ht="15" customHeight="1" x14ac:dyDescent="0.25">
      <c r="A3193" s="261" t="s">
        <v>3813</v>
      </c>
      <c r="B3193" s="171" t="s">
        <v>2108</v>
      </c>
      <c r="C3193" s="172" t="s">
        <v>4050</v>
      </c>
      <c r="D3193" s="171" t="s">
        <v>852</v>
      </c>
      <c r="E3193" s="171" t="s">
        <v>2486</v>
      </c>
      <c r="F3193" s="287">
        <v>22.22</v>
      </c>
      <c r="G3193" s="331">
        <f>ROUND(SUMIF(Anlagenbewegungsdaten!B:B,A3193,Anlagenbewegungsdaten!C:C),3)</f>
        <v>0</v>
      </c>
      <c r="H3193" s="332">
        <f>IF(ISBLANK(F3193),ROUND(SUMIF(Anlagenbewegungsdaten!B:B,A3193,Anlagenbewegungsdaten!D:D),2),ROUND(G3193*F3193%,2))</f>
        <v>0</v>
      </c>
      <c r="I3193" s="332">
        <f>ROUND((H3193-SUMIF(Anlagenbewegungsdaten!$B:$B,A3193,Anlagenbewegungsdaten!D:D)),3)</f>
        <v>0</v>
      </c>
      <c r="J3193" s="333" t="s">
        <v>5179</v>
      </c>
      <c r="K3193" s="333" t="s">
        <v>5193</v>
      </c>
      <c r="L3193" s="510">
        <v>17.78</v>
      </c>
      <c r="M3193" s="330">
        <f>ROUND(SUMIF(Anlagenbewegungsdaten_AV!B:B,A3193,Anlagenbewegungsdaten_AV!C:C),3)</f>
        <v>0</v>
      </c>
      <c r="N3193" s="328">
        <f>IF(ISBLANK(L3193),ROUND(SUMIF(Anlagenbewegungsdaten_AV!B:B,A3193,Anlagenbewegungsdaten_AV!D:D),2),ROUND(M3193*L3193%,2))</f>
        <v>0</v>
      </c>
      <c r="O3193" s="328">
        <f>ROUND(N3193-SUMIF(Anlagenbewegungsdaten_AV!B:B,A3193,Anlagenbewegungsdaten_AV!D:D),3)</f>
        <v>0</v>
      </c>
    </row>
    <row r="3194" spans="1:15" ht="15" customHeight="1" x14ac:dyDescent="0.25">
      <c r="A3194" s="261" t="s">
        <v>3814</v>
      </c>
      <c r="B3194" s="171" t="s">
        <v>2108</v>
      </c>
      <c r="C3194" s="172" t="s">
        <v>4050</v>
      </c>
      <c r="D3194" s="171" t="s">
        <v>854</v>
      </c>
      <c r="E3194" s="171" t="s">
        <v>2483</v>
      </c>
      <c r="F3194" s="287">
        <v>20.259999999999998</v>
      </c>
      <c r="G3194" s="331">
        <f>ROUND(SUMIF(Anlagenbewegungsdaten!B:B,A3194,Anlagenbewegungsdaten!C:C),3)</f>
        <v>0</v>
      </c>
      <c r="H3194" s="332">
        <f>IF(ISBLANK(F3194),ROUND(SUMIF(Anlagenbewegungsdaten!B:B,A3194,Anlagenbewegungsdaten!D:D),2),ROUND(G3194*F3194%,2))</f>
        <v>0</v>
      </c>
      <c r="I3194" s="332">
        <f>ROUND((H3194-SUMIF(Anlagenbewegungsdaten!$B:$B,A3194,Anlagenbewegungsdaten!D:D)),3)</f>
        <v>0</v>
      </c>
      <c r="J3194" s="333" t="s">
        <v>5179</v>
      </c>
      <c r="K3194" s="333" t="s">
        <v>5193</v>
      </c>
      <c r="L3194" s="510">
        <v>16.21</v>
      </c>
      <c r="M3194" s="330">
        <f>ROUND(SUMIF(Anlagenbewegungsdaten_AV!B:B,A3194,Anlagenbewegungsdaten_AV!C:C),3)</f>
        <v>0</v>
      </c>
      <c r="N3194" s="328">
        <f>IF(ISBLANK(L3194),ROUND(SUMIF(Anlagenbewegungsdaten_AV!B:B,A3194,Anlagenbewegungsdaten_AV!D:D),2),ROUND(M3194*L3194%,2))</f>
        <v>0</v>
      </c>
      <c r="O3194" s="328">
        <f>ROUND(N3194-SUMIF(Anlagenbewegungsdaten_AV!B:B,A3194,Anlagenbewegungsdaten_AV!D:D),3)</f>
        <v>0</v>
      </c>
    </row>
    <row r="3195" spans="1:15" ht="15" customHeight="1" x14ac:dyDescent="0.25">
      <c r="A3195" s="261" t="s">
        <v>3815</v>
      </c>
      <c r="B3195" s="171" t="s">
        <v>2108</v>
      </c>
      <c r="C3195" s="172" t="s">
        <v>4050</v>
      </c>
      <c r="D3195" s="171" t="s">
        <v>856</v>
      </c>
      <c r="E3195" s="171" t="s">
        <v>2486</v>
      </c>
      <c r="F3195" s="287">
        <v>23.200000000000003</v>
      </c>
      <c r="G3195" s="331">
        <f>ROUND(SUMIF(Anlagenbewegungsdaten!B:B,A3195,Anlagenbewegungsdaten!C:C),3)</f>
        <v>0</v>
      </c>
      <c r="H3195" s="332">
        <f>IF(ISBLANK(F3195),ROUND(SUMIF(Anlagenbewegungsdaten!B:B,A3195,Anlagenbewegungsdaten!D:D),2),ROUND(G3195*F3195%,2))</f>
        <v>0</v>
      </c>
      <c r="I3195" s="332">
        <f>ROUND((H3195-SUMIF(Anlagenbewegungsdaten!$B:$B,A3195,Anlagenbewegungsdaten!D:D)),3)</f>
        <v>0</v>
      </c>
      <c r="J3195" s="333" t="s">
        <v>5179</v>
      </c>
      <c r="K3195" s="333" t="s">
        <v>5193</v>
      </c>
      <c r="L3195" s="510">
        <v>18.559999999999999</v>
      </c>
      <c r="M3195" s="330">
        <f>ROUND(SUMIF(Anlagenbewegungsdaten_AV!B:B,A3195,Anlagenbewegungsdaten_AV!C:C),3)</f>
        <v>0</v>
      </c>
      <c r="N3195" s="328">
        <f>IF(ISBLANK(L3195),ROUND(SUMIF(Anlagenbewegungsdaten_AV!B:B,A3195,Anlagenbewegungsdaten_AV!D:D),2),ROUND(M3195*L3195%,2))</f>
        <v>0</v>
      </c>
      <c r="O3195" s="328">
        <f>ROUND(N3195-SUMIF(Anlagenbewegungsdaten_AV!B:B,A3195,Anlagenbewegungsdaten_AV!D:D),3)</f>
        <v>0</v>
      </c>
    </row>
    <row r="3196" spans="1:15" ht="15" customHeight="1" x14ac:dyDescent="0.25">
      <c r="A3196" s="261" t="s">
        <v>3816</v>
      </c>
      <c r="B3196" s="171" t="s">
        <v>2108</v>
      </c>
      <c r="C3196" s="172" t="s">
        <v>4050</v>
      </c>
      <c r="D3196" s="171" t="s">
        <v>858</v>
      </c>
      <c r="E3196" s="171" t="s">
        <v>2483</v>
      </c>
      <c r="F3196" s="287">
        <v>21.240000000000002</v>
      </c>
      <c r="G3196" s="331">
        <f>ROUND(SUMIF(Anlagenbewegungsdaten!B:B,A3196,Anlagenbewegungsdaten!C:C),3)</f>
        <v>0</v>
      </c>
      <c r="H3196" s="332">
        <f>IF(ISBLANK(F3196),ROUND(SUMIF(Anlagenbewegungsdaten!B:B,A3196,Anlagenbewegungsdaten!D:D),2),ROUND(G3196*F3196%,2))</f>
        <v>0</v>
      </c>
      <c r="I3196" s="332">
        <f>ROUND((H3196-SUMIF(Anlagenbewegungsdaten!$B:$B,A3196,Anlagenbewegungsdaten!D:D)),3)</f>
        <v>0</v>
      </c>
      <c r="J3196" s="333" t="s">
        <v>5179</v>
      </c>
      <c r="K3196" s="333" t="s">
        <v>5193</v>
      </c>
      <c r="L3196" s="510">
        <v>16.989999999999998</v>
      </c>
      <c r="M3196" s="330">
        <f>ROUND(SUMIF(Anlagenbewegungsdaten_AV!B:B,A3196,Anlagenbewegungsdaten_AV!C:C),3)</f>
        <v>0</v>
      </c>
      <c r="N3196" s="328">
        <f>IF(ISBLANK(L3196),ROUND(SUMIF(Anlagenbewegungsdaten_AV!B:B,A3196,Anlagenbewegungsdaten_AV!D:D),2),ROUND(M3196*L3196%,2))</f>
        <v>0</v>
      </c>
      <c r="O3196" s="328">
        <f>ROUND(N3196-SUMIF(Anlagenbewegungsdaten_AV!B:B,A3196,Anlagenbewegungsdaten_AV!D:D),3)</f>
        <v>0</v>
      </c>
    </row>
    <row r="3197" spans="1:15" ht="15" customHeight="1" x14ac:dyDescent="0.25">
      <c r="A3197" s="261" t="s">
        <v>3817</v>
      </c>
      <c r="B3197" s="171" t="s">
        <v>2108</v>
      </c>
      <c r="C3197" s="172" t="s">
        <v>4050</v>
      </c>
      <c r="D3197" s="171" t="s">
        <v>860</v>
      </c>
      <c r="E3197" s="171" t="s">
        <v>2486</v>
      </c>
      <c r="F3197" s="287">
        <v>24.18</v>
      </c>
      <c r="G3197" s="331">
        <f>ROUND(SUMIF(Anlagenbewegungsdaten!B:B,A3197,Anlagenbewegungsdaten!C:C),3)</f>
        <v>0</v>
      </c>
      <c r="H3197" s="332">
        <f>IF(ISBLANK(F3197),ROUND(SUMIF(Anlagenbewegungsdaten!B:B,A3197,Anlagenbewegungsdaten!D:D),2),ROUND(G3197*F3197%,2))</f>
        <v>0</v>
      </c>
      <c r="I3197" s="332">
        <f>ROUND((H3197-SUMIF(Anlagenbewegungsdaten!$B:$B,A3197,Anlagenbewegungsdaten!D:D)),3)</f>
        <v>0</v>
      </c>
      <c r="J3197" s="333" t="s">
        <v>5179</v>
      </c>
      <c r="K3197" s="333" t="s">
        <v>5193</v>
      </c>
      <c r="L3197" s="510">
        <v>19.34</v>
      </c>
      <c r="M3197" s="330">
        <f>ROUND(SUMIF(Anlagenbewegungsdaten_AV!B:B,A3197,Anlagenbewegungsdaten_AV!C:C),3)</f>
        <v>0</v>
      </c>
      <c r="N3197" s="328">
        <f>IF(ISBLANK(L3197),ROUND(SUMIF(Anlagenbewegungsdaten_AV!B:B,A3197,Anlagenbewegungsdaten_AV!D:D),2),ROUND(M3197*L3197%,2))</f>
        <v>0</v>
      </c>
      <c r="O3197" s="328">
        <f>ROUND(N3197-SUMIF(Anlagenbewegungsdaten_AV!B:B,A3197,Anlagenbewegungsdaten_AV!D:D),3)</f>
        <v>0</v>
      </c>
    </row>
    <row r="3198" spans="1:15" ht="15" customHeight="1" x14ac:dyDescent="0.25">
      <c r="A3198" s="261" t="s">
        <v>3818</v>
      </c>
      <c r="B3198" s="171" t="s">
        <v>2108</v>
      </c>
      <c r="C3198" s="172" t="s">
        <v>4050</v>
      </c>
      <c r="D3198" s="171" t="s">
        <v>862</v>
      </c>
      <c r="E3198" s="171" t="s">
        <v>2483</v>
      </c>
      <c r="F3198" s="287">
        <v>22.22</v>
      </c>
      <c r="G3198" s="331">
        <f>ROUND(SUMIF(Anlagenbewegungsdaten!B:B,A3198,Anlagenbewegungsdaten!C:C),3)</f>
        <v>0</v>
      </c>
      <c r="H3198" s="332">
        <f>IF(ISBLANK(F3198),ROUND(SUMIF(Anlagenbewegungsdaten!B:B,A3198,Anlagenbewegungsdaten!D:D),2),ROUND(G3198*F3198%,2))</f>
        <v>0</v>
      </c>
      <c r="I3198" s="332">
        <f>ROUND((H3198-SUMIF(Anlagenbewegungsdaten!$B:$B,A3198,Anlagenbewegungsdaten!D:D)),3)</f>
        <v>0</v>
      </c>
      <c r="J3198" s="333" t="s">
        <v>5179</v>
      </c>
      <c r="K3198" s="333" t="s">
        <v>5193</v>
      </c>
      <c r="L3198" s="510">
        <v>17.78</v>
      </c>
      <c r="M3198" s="330">
        <f>ROUND(SUMIF(Anlagenbewegungsdaten_AV!B:B,A3198,Anlagenbewegungsdaten_AV!C:C),3)</f>
        <v>0</v>
      </c>
      <c r="N3198" s="328">
        <f>IF(ISBLANK(L3198),ROUND(SUMIF(Anlagenbewegungsdaten_AV!B:B,A3198,Anlagenbewegungsdaten_AV!D:D),2),ROUND(M3198*L3198%,2))</f>
        <v>0</v>
      </c>
      <c r="O3198" s="328">
        <f>ROUND(N3198-SUMIF(Anlagenbewegungsdaten_AV!B:B,A3198,Anlagenbewegungsdaten_AV!D:D),3)</f>
        <v>0</v>
      </c>
    </row>
    <row r="3199" spans="1:15" ht="15" customHeight="1" x14ac:dyDescent="0.25">
      <c r="A3199" s="261" t="s">
        <v>3819</v>
      </c>
      <c r="B3199" s="171" t="s">
        <v>2108</v>
      </c>
      <c r="C3199" s="172" t="s">
        <v>4050</v>
      </c>
      <c r="D3199" s="171" t="s">
        <v>864</v>
      </c>
      <c r="E3199" s="171" t="s">
        <v>2486</v>
      </c>
      <c r="F3199" s="287">
        <v>25.16</v>
      </c>
      <c r="G3199" s="331">
        <f>ROUND(SUMIF(Anlagenbewegungsdaten!B:B,A3199,Anlagenbewegungsdaten!C:C),3)</f>
        <v>0</v>
      </c>
      <c r="H3199" s="332">
        <f>IF(ISBLANK(F3199),ROUND(SUMIF(Anlagenbewegungsdaten!B:B,A3199,Anlagenbewegungsdaten!D:D),2),ROUND(G3199*F3199%,2))</f>
        <v>0</v>
      </c>
      <c r="I3199" s="332">
        <f>ROUND((H3199-SUMIF(Anlagenbewegungsdaten!$B:$B,A3199,Anlagenbewegungsdaten!D:D)),3)</f>
        <v>0</v>
      </c>
      <c r="J3199" s="333" t="s">
        <v>5179</v>
      </c>
      <c r="K3199" s="333" t="s">
        <v>5193</v>
      </c>
      <c r="L3199" s="510">
        <v>20.13</v>
      </c>
      <c r="M3199" s="330">
        <f>ROUND(SUMIF(Anlagenbewegungsdaten_AV!B:B,A3199,Anlagenbewegungsdaten_AV!C:C),3)</f>
        <v>0</v>
      </c>
      <c r="N3199" s="328">
        <f>IF(ISBLANK(L3199),ROUND(SUMIF(Anlagenbewegungsdaten_AV!B:B,A3199,Anlagenbewegungsdaten_AV!D:D),2),ROUND(M3199*L3199%,2))</f>
        <v>0</v>
      </c>
      <c r="O3199" s="328">
        <f>ROUND(N3199-SUMIF(Anlagenbewegungsdaten_AV!B:B,A3199,Anlagenbewegungsdaten_AV!D:D),3)</f>
        <v>0</v>
      </c>
    </row>
    <row r="3200" spans="1:15" ht="15" customHeight="1" x14ac:dyDescent="0.25">
      <c r="A3200" s="261" t="s">
        <v>3820</v>
      </c>
      <c r="B3200" s="171" t="s">
        <v>2108</v>
      </c>
      <c r="C3200" s="172" t="s">
        <v>4050</v>
      </c>
      <c r="D3200" s="171" t="s">
        <v>866</v>
      </c>
      <c r="E3200" s="171" t="s">
        <v>2483</v>
      </c>
      <c r="F3200" s="287">
        <v>23.200000000000003</v>
      </c>
      <c r="G3200" s="331">
        <f>ROUND(SUMIF(Anlagenbewegungsdaten!B:B,A3200,Anlagenbewegungsdaten!C:C),3)</f>
        <v>0</v>
      </c>
      <c r="H3200" s="332">
        <f>IF(ISBLANK(F3200),ROUND(SUMIF(Anlagenbewegungsdaten!B:B,A3200,Anlagenbewegungsdaten!D:D),2),ROUND(G3200*F3200%,2))</f>
        <v>0</v>
      </c>
      <c r="I3200" s="332">
        <f>ROUND((H3200-SUMIF(Anlagenbewegungsdaten!$B:$B,A3200,Anlagenbewegungsdaten!D:D)),3)</f>
        <v>0</v>
      </c>
      <c r="J3200" s="333" t="s">
        <v>5179</v>
      </c>
      <c r="K3200" s="333" t="s">
        <v>5193</v>
      </c>
      <c r="L3200" s="510">
        <v>18.559999999999999</v>
      </c>
      <c r="M3200" s="330">
        <f>ROUND(SUMIF(Anlagenbewegungsdaten_AV!B:B,A3200,Anlagenbewegungsdaten_AV!C:C),3)</f>
        <v>0</v>
      </c>
      <c r="N3200" s="328">
        <f>IF(ISBLANK(L3200),ROUND(SUMIF(Anlagenbewegungsdaten_AV!B:B,A3200,Anlagenbewegungsdaten_AV!D:D),2),ROUND(M3200*L3200%,2))</f>
        <v>0</v>
      </c>
      <c r="O3200" s="328">
        <f>ROUND(N3200-SUMIF(Anlagenbewegungsdaten_AV!B:B,A3200,Anlagenbewegungsdaten_AV!D:D),3)</f>
        <v>0</v>
      </c>
    </row>
    <row r="3201" spans="1:15" ht="15" customHeight="1" x14ac:dyDescent="0.25">
      <c r="A3201" s="261" t="s">
        <v>3821</v>
      </c>
      <c r="B3201" s="171" t="s">
        <v>2108</v>
      </c>
      <c r="C3201" s="172" t="s">
        <v>4050</v>
      </c>
      <c r="D3201" s="171" t="s">
        <v>868</v>
      </c>
      <c r="E3201" s="171" t="s">
        <v>2486</v>
      </c>
      <c r="F3201" s="287">
        <v>26.14</v>
      </c>
      <c r="G3201" s="331">
        <f>ROUND(SUMIF(Anlagenbewegungsdaten!B:B,A3201,Anlagenbewegungsdaten!C:C),3)</f>
        <v>0</v>
      </c>
      <c r="H3201" s="332">
        <f>IF(ISBLANK(F3201),ROUND(SUMIF(Anlagenbewegungsdaten!B:B,A3201,Anlagenbewegungsdaten!D:D),2),ROUND(G3201*F3201%,2))</f>
        <v>0</v>
      </c>
      <c r="I3201" s="332">
        <f>ROUND((H3201-SUMIF(Anlagenbewegungsdaten!$B:$B,A3201,Anlagenbewegungsdaten!D:D)),3)</f>
        <v>0</v>
      </c>
      <c r="J3201" s="333" t="s">
        <v>5179</v>
      </c>
      <c r="K3201" s="333" t="s">
        <v>5193</v>
      </c>
      <c r="L3201" s="510">
        <v>20.91</v>
      </c>
      <c r="M3201" s="330">
        <f>ROUND(SUMIF(Anlagenbewegungsdaten_AV!B:B,A3201,Anlagenbewegungsdaten_AV!C:C),3)</f>
        <v>0</v>
      </c>
      <c r="N3201" s="328">
        <f>IF(ISBLANK(L3201),ROUND(SUMIF(Anlagenbewegungsdaten_AV!B:B,A3201,Anlagenbewegungsdaten_AV!D:D),2),ROUND(M3201*L3201%,2))</f>
        <v>0</v>
      </c>
      <c r="O3201" s="328">
        <f>ROUND(N3201-SUMIF(Anlagenbewegungsdaten_AV!B:B,A3201,Anlagenbewegungsdaten_AV!D:D),3)</f>
        <v>0</v>
      </c>
    </row>
    <row r="3202" spans="1:15" ht="15" customHeight="1" x14ac:dyDescent="0.25">
      <c r="A3202" s="261" t="s">
        <v>3822</v>
      </c>
      <c r="B3202" s="171" t="s">
        <v>2108</v>
      </c>
      <c r="C3202" s="172" t="s">
        <v>4050</v>
      </c>
      <c r="D3202" s="171" t="s">
        <v>870</v>
      </c>
      <c r="E3202" s="171" t="s">
        <v>2483</v>
      </c>
      <c r="F3202" s="287">
        <v>24.18</v>
      </c>
      <c r="G3202" s="331">
        <f>ROUND(SUMIF(Anlagenbewegungsdaten!B:B,A3202,Anlagenbewegungsdaten!C:C),3)</f>
        <v>0</v>
      </c>
      <c r="H3202" s="332">
        <f>IF(ISBLANK(F3202),ROUND(SUMIF(Anlagenbewegungsdaten!B:B,A3202,Anlagenbewegungsdaten!D:D),2),ROUND(G3202*F3202%,2))</f>
        <v>0</v>
      </c>
      <c r="I3202" s="332">
        <f>ROUND((H3202-SUMIF(Anlagenbewegungsdaten!$B:$B,A3202,Anlagenbewegungsdaten!D:D)),3)</f>
        <v>0</v>
      </c>
      <c r="J3202" s="333" t="s">
        <v>5179</v>
      </c>
      <c r="K3202" s="333" t="s">
        <v>5193</v>
      </c>
      <c r="L3202" s="510">
        <v>19.34</v>
      </c>
      <c r="M3202" s="330">
        <f>ROUND(SUMIF(Anlagenbewegungsdaten_AV!B:B,A3202,Anlagenbewegungsdaten_AV!C:C),3)</f>
        <v>0</v>
      </c>
      <c r="N3202" s="328">
        <f>IF(ISBLANK(L3202),ROUND(SUMIF(Anlagenbewegungsdaten_AV!B:B,A3202,Anlagenbewegungsdaten_AV!D:D),2),ROUND(M3202*L3202%,2))</f>
        <v>0</v>
      </c>
      <c r="O3202" s="328">
        <f>ROUND(N3202-SUMIF(Anlagenbewegungsdaten_AV!B:B,A3202,Anlagenbewegungsdaten_AV!D:D),3)</f>
        <v>0</v>
      </c>
    </row>
    <row r="3203" spans="1:15" ht="15" customHeight="1" x14ac:dyDescent="0.25">
      <c r="A3203" s="261" t="s">
        <v>3823</v>
      </c>
      <c r="B3203" s="171" t="s">
        <v>2108</v>
      </c>
      <c r="C3203" s="172" t="s">
        <v>4050</v>
      </c>
      <c r="D3203" s="171" t="s">
        <v>872</v>
      </c>
      <c r="E3203" s="171" t="s">
        <v>2486</v>
      </c>
      <c r="F3203" s="287">
        <v>27.12</v>
      </c>
      <c r="G3203" s="331">
        <f>ROUND(SUMIF(Anlagenbewegungsdaten!B:B,A3203,Anlagenbewegungsdaten!C:C),3)</f>
        <v>0</v>
      </c>
      <c r="H3203" s="332">
        <f>IF(ISBLANK(F3203),ROUND(SUMIF(Anlagenbewegungsdaten!B:B,A3203,Anlagenbewegungsdaten!D:D),2),ROUND(G3203*F3203%,2))</f>
        <v>0</v>
      </c>
      <c r="I3203" s="332">
        <f>ROUND((H3203-SUMIF(Anlagenbewegungsdaten!$B:$B,A3203,Anlagenbewegungsdaten!D:D)),3)</f>
        <v>0</v>
      </c>
      <c r="J3203" s="333" t="s">
        <v>5179</v>
      </c>
      <c r="K3203" s="333" t="s">
        <v>5193</v>
      </c>
      <c r="L3203" s="510">
        <v>21.7</v>
      </c>
      <c r="M3203" s="330">
        <f>ROUND(SUMIF(Anlagenbewegungsdaten_AV!B:B,A3203,Anlagenbewegungsdaten_AV!C:C),3)</f>
        <v>0</v>
      </c>
      <c r="N3203" s="328">
        <f>IF(ISBLANK(L3203),ROUND(SUMIF(Anlagenbewegungsdaten_AV!B:B,A3203,Anlagenbewegungsdaten_AV!D:D),2),ROUND(M3203*L3203%,2))</f>
        <v>0</v>
      </c>
      <c r="O3203" s="328">
        <f>ROUND(N3203-SUMIF(Anlagenbewegungsdaten_AV!B:B,A3203,Anlagenbewegungsdaten_AV!D:D),3)</f>
        <v>0</v>
      </c>
    </row>
    <row r="3204" spans="1:15" ht="15" customHeight="1" x14ac:dyDescent="0.25">
      <c r="A3204" s="261" t="s">
        <v>3824</v>
      </c>
      <c r="B3204" s="171" t="s">
        <v>2108</v>
      </c>
      <c r="C3204" s="172" t="s">
        <v>4050</v>
      </c>
      <c r="D3204" s="171" t="s">
        <v>874</v>
      </c>
      <c r="E3204" s="171" t="s">
        <v>2483</v>
      </c>
      <c r="F3204" s="287">
        <v>25.160000000000004</v>
      </c>
      <c r="G3204" s="331">
        <f>ROUND(SUMIF(Anlagenbewegungsdaten!B:B,A3204,Anlagenbewegungsdaten!C:C),3)</f>
        <v>0</v>
      </c>
      <c r="H3204" s="332">
        <f>IF(ISBLANK(F3204),ROUND(SUMIF(Anlagenbewegungsdaten!B:B,A3204,Anlagenbewegungsdaten!D:D),2),ROUND(G3204*F3204%,2))</f>
        <v>0</v>
      </c>
      <c r="I3204" s="332">
        <f>ROUND((H3204-SUMIF(Anlagenbewegungsdaten!$B:$B,A3204,Anlagenbewegungsdaten!D:D)),3)</f>
        <v>0</v>
      </c>
      <c r="J3204" s="333" t="s">
        <v>5179</v>
      </c>
      <c r="K3204" s="333" t="s">
        <v>5193</v>
      </c>
      <c r="L3204" s="510">
        <v>20.13</v>
      </c>
      <c r="M3204" s="330">
        <f>ROUND(SUMIF(Anlagenbewegungsdaten_AV!B:B,A3204,Anlagenbewegungsdaten_AV!C:C),3)</f>
        <v>0</v>
      </c>
      <c r="N3204" s="328">
        <f>IF(ISBLANK(L3204),ROUND(SUMIF(Anlagenbewegungsdaten_AV!B:B,A3204,Anlagenbewegungsdaten_AV!D:D),2),ROUND(M3204*L3204%,2))</f>
        <v>0</v>
      </c>
      <c r="O3204" s="328">
        <f>ROUND(N3204-SUMIF(Anlagenbewegungsdaten_AV!B:B,A3204,Anlagenbewegungsdaten_AV!D:D),3)</f>
        <v>0</v>
      </c>
    </row>
    <row r="3205" spans="1:15" ht="15" customHeight="1" x14ac:dyDescent="0.25">
      <c r="A3205" s="261" t="s">
        <v>3825</v>
      </c>
      <c r="B3205" s="171" t="s">
        <v>2108</v>
      </c>
      <c r="C3205" s="172" t="s">
        <v>4050</v>
      </c>
      <c r="D3205" s="171" t="s">
        <v>876</v>
      </c>
      <c r="E3205" s="171" t="s">
        <v>2486</v>
      </c>
      <c r="F3205" s="287">
        <v>28.1</v>
      </c>
      <c r="G3205" s="331">
        <f>ROUND(SUMIF(Anlagenbewegungsdaten!B:B,A3205,Anlagenbewegungsdaten!C:C),3)</f>
        <v>0</v>
      </c>
      <c r="H3205" s="332">
        <f>IF(ISBLANK(F3205),ROUND(SUMIF(Anlagenbewegungsdaten!B:B,A3205,Anlagenbewegungsdaten!D:D),2),ROUND(G3205*F3205%,2))</f>
        <v>0</v>
      </c>
      <c r="I3205" s="332">
        <f>ROUND((H3205-SUMIF(Anlagenbewegungsdaten!$B:$B,A3205,Anlagenbewegungsdaten!D:D)),3)</f>
        <v>0</v>
      </c>
      <c r="J3205" s="333" t="s">
        <v>5179</v>
      </c>
      <c r="K3205" s="333" t="s">
        <v>5193</v>
      </c>
      <c r="L3205" s="510">
        <v>22.48</v>
      </c>
      <c r="M3205" s="330">
        <f>ROUND(SUMIF(Anlagenbewegungsdaten_AV!B:B,A3205,Anlagenbewegungsdaten_AV!C:C),3)</f>
        <v>0</v>
      </c>
      <c r="N3205" s="328">
        <f>IF(ISBLANK(L3205),ROUND(SUMIF(Anlagenbewegungsdaten_AV!B:B,A3205,Anlagenbewegungsdaten_AV!D:D),2),ROUND(M3205*L3205%,2))</f>
        <v>0</v>
      </c>
      <c r="O3205" s="328">
        <f>ROUND(N3205-SUMIF(Anlagenbewegungsdaten_AV!B:B,A3205,Anlagenbewegungsdaten_AV!D:D),3)</f>
        <v>0</v>
      </c>
    </row>
    <row r="3206" spans="1:15" ht="15" customHeight="1" x14ac:dyDescent="0.25">
      <c r="A3206" s="261" t="s">
        <v>3826</v>
      </c>
      <c r="B3206" s="171" t="s">
        <v>2108</v>
      </c>
      <c r="C3206" s="172" t="s">
        <v>4050</v>
      </c>
      <c r="D3206" s="171" t="s">
        <v>878</v>
      </c>
      <c r="E3206" s="171" t="s">
        <v>2483</v>
      </c>
      <c r="F3206" s="287">
        <v>26.14</v>
      </c>
      <c r="G3206" s="331">
        <f>ROUND(SUMIF(Anlagenbewegungsdaten!B:B,A3206,Anlagenbewegungsdaten!C:C),3)</f>
        <v>0</v>
      </c>
      <c r="H3206" s="332">
        <f>IF(ISBLANK(F3206),ROUND(SUMIF(Anlagenbewegungsdaten!B:B,A3206,Anlagenbewegungsdaten!D:D),2),ROUND(G3206*F3206%,2))</f>
        <v>0</v>
      </c>
      <c r="I3206" s="332">
        <f>ROUND((H3206-SUMIF(Anlagenbewegungsdaten!$B:$B,A3206,Anlagenbewegungsdaten!D:D)),3)</f>
        <v>0</v>
      </c>
      <c r="J3206" s="333" t="s">
        <v>5179</v>
      </c>
      <c r="K3206" s="333" t="s">
        <v>5193</v>
      </c>
      <c r="L3206" s="510">
        <v>20.91</v>
      </c>
      <c r="M3206" s="330">
        <f>ROUND(SUMIF(Anlagenbewegungsdaten_AV!B:B,A3206,Anlagenbewegungsdaten_AV!C:C),3)</f>
        <v>0</v>
      </c>
      <c r="N3206" s="328">
        <f>IF(ISBLANK(L3206),ROUND(SUMIF(Anlagenbewegungsdaten_AV!B:B,A3206,Anlagenbewegungsdaten_AV!D:D),2),ROUND(M3206*L3206%,2))</f>
        <v>0</v>
      </c>
      <c r="O3206" s="328">
        <f>ROUND(N3206-SUMIF(Anlagenbewegungsdaten_AV!B:B,A3206,Anlagenbewegungsdaten_AV!D:D),3)</f>
        <v>0</v>
      </c>
    </row>
    <row r="3207" spans="1:15" ht="15" customHeight="1" x14ac:dyDescent="0.25">
      <c r="A3207" s="261" t="s">
        <v>3827</v>
      </c>
      <c r="B3207" s="171" t="s">
        <v>2108</v>
      </c>
      <c r="C3207" s="172" t="s">
        <v>4050</v>
      </c>
      <c r="D3207" s="171" t="s">
        <v>880</v>
      </c>
      <c r="E3207" s="171" t="s">
        <v>2486</v>
      </c>
      <c r="F3207" s="287">
        <v>29.080000000000005</v>
      </c>
      <c r="G3207" s="331">
        <f>ROUND(SUMIF(Anlagenbewegungsdaten!B:B,A3207,Anlagenbewegungsdaten!C:C),3)</f>
        <v>0</v>
      </c>
      <c r="H3207" s="332">
        <f>IF(ISBLANK(F3207),ROUND(SUMIF(Anlagenbewegungsdaten!B:B,A3207,Anlagenbewegungsdaten!D:D),2),ROUND(G3207*F3207%,2))</f>
        <v>0</v>
      </c>
      <c r="I3207" s="332">
        <f>ROUND((H3207-SUMIF(Anlagenbewegungsdaten!$B:$B,A3207,Anlagenbewegungsdaten!D:D)),3)</f>
        <v>0</v>
      </c>
      <c r="J3207" s="333" t="s">
        <v>5179</v>
      </c>
      <c r="K3207" s="333" t="s">
        <v>5193</v>
      </c>
      <c r="L3207" s="510">
        <v>23.26</v>
      </c>
      <c r="M3207" s="330">
        <f>ROUND(SUMIF(Anlagenbewegungsdaten_AV!B:B,A3207,Anlagenbewegungsdaten_AV!C:C),3)</f>
        <v>0</v>
      </c>
      <c r="N3207" s="328">
        <f>IF(ISBLANK(L3207),ROUND(SUMIF(Anlagenbewegungsdaten_AV!B:B,A3207,Anlagenbewegungsdaten_AV!D:D),2),ROUND(M3207*L3207%,2))</f>
        <v>0</v>
      </c>
      <c r="O3207" s="328">
        <f>ROUND(N3207-SUMIF(Anlagenbewegungsdaten_AV!B:B,A3207,Anlagenbewegungsdaten_AV!D:D),3)</f>
        <v>0</v>
      </c>
    </row>
    <row r="3208" spans="1:15" ht="15" customHeight="1" x14ac:dyDescent="0.25">
      <c r="A3208" s="261" t="s">
        <v>3828</v>
      </c>
      <c r="B3208" s="171" t="s">
        <v>2108</v>
      </c>
      <c r="C3208" s="172" t="s">
        <v>4050</v>
      </c>
      <c r="D3208" s="171" t="s">
        <v>882</v>
      </c>
      <c r="E3208" s="171" t="s">
        <v>2483</v>
      </c>
      <c r="F3208" s="287">
        <v>13.399999999999999</v>
      </c>
      <c r="G3208" s="331">
        <f>ROUND(SUMIF(Anlagenbewegungsdaten!B:B,A3208,Anlagenbewegungsdaten!C:C),3)</f>
        <v>0</v>
      </c>
      <c r="H3208" s="332">
        <f>IF(ISBLANK(F3208),ROUND(SUMIF(Anlagenbewegungsdaten!B:B,A3208,Anlagenbewegungsdaten!D:D),2),ROUND(G3208*F3208%,2))</f>
        <v>0</v>
      </c>
      <c r="I3208" s="332">
        <f>ROUND((H3208-SUMIF(Anlagenbewegungsdaten!$B:$B,A3208,Anlagenbewegungsdaten!D:D)),3)</f>
        <v>0</v>
      </c>
      <c r="J3208" s="333" t="s">
        <v>5179</v>
      </c>
      <c r="K3208" s="333" t="s">
        <v>5193</v>
      </c>
      <c r="L3208" s="510">
        <v>10.72</v>
      </c>
      <c r="M3208" s="330">
        <f>ROUND(SUMIF(Anlagenbewegungsdaten_AV!B:B,A3208,Anlagenbewegungsdaten_AV!C:C),3)</f>
        <v>0</v>
      </c>
      <c r="N3208" s="328">
        <f>IF(ISBLANK(L3208),ROUND(SUMIF(Anlagenbewegungsdaten_AV!B:B,A3208,Anlagenbewegungsdaten_AV!D:D),2),ROUND(M3208*L3208%,2))</f>
        <v>0</v>
      </c>
      <c r="O3208" s="328">
        <f>ROUND(N3208-SUMIF(Anlagenbewegungsdaten_AV!B:B,A3208,Anlagenbewegungsdaten_AV!D:D),3)</f>
        <v>0</v>
      </c>
    </row>
    <row r="3209" spans="1:15" ht="15" customHeight="1" x14ac:dyDescent="0.25">
      <c r="A3209" s="261" t="s">
        <v>3829</v>
      </c>
      <c r="B3209" s="171" t="s">
        <v>2108</v>
      </c>
      <c r="C3209" s="172" t="s">
        <v>4050</v>
      </c>
      <c r="D3209" s="171" t="s">
        <v>884</v>
      </c>
      <c r="E3209" s="171" t="s">
        <v>2486</v>
      </c>
      <c r="F3209" s="287">
        <v>16.34</v>
      </c>
      <c r="G3209" s="331">
        <f>ROUND(SUMIF(Anlagenbewegungsdaten!B:B,A3209,Anlagenbewegungsdaten!C:C),3)</f>
        <v>0</v>
      </c>
      <c r="H3209" s="332">
        <f>IF(ISBLANK(F3209),ROUND(SUMIF(Anlagenbewegungsdaten!B:B,A3209,Anlagenbewegungsdaten!D:D),2),ROUND(G3209*F3209%,2))</f>
        <v>0</v>
      </c>
      <c r="I3209" s="332">
        <f>ROUND((H3209-SUMIF(Anlagenbewegungsdaten!$B:$B,A3209,Anlagenbewegungsdaten!D:D)),3)</f>
        <v>0</v>
      </c>
      <c r="J3209" s="333" t="s">
        <v>5179</v>
      </c>
      <c r="K3209" s="333" t="s">
        <v>5193</v>
      </c>
      <c r="L3209" s="510">
        <v>13.07</v>
      </c>
      <c r="M3209" s="330">
        <f>ROUND(SUMIF(Anlagenbewegungsdaten_AV!B:B,A3209,Anlagenbewegungsdaten_AV!C:C),3)</f>
        <v>0</v>
      </c>
      <c r="N3209" s="328">
        <f>IF(ISBLANK(L3209),ROUND(SUMIF(Anlagenbewegungsdaten_AV!B:B,A3209,Anlagenbewegungsdaten_AV!D:D),2),ROUND(M3209*L3209%,2))</f>
        <v>0</v>
      </c>
      <c r="O3209" s="328">
        <f>ROUND(N3209-SUMIF(Anlagenbewegungsdaten_AV!B:B,A3209,Anlagenbewegungsdaten_AV!D:D),3)</f>
        <v>0</v>
      </c>
    </row>
    <row r="3210" spans="1:15" ht="15" customHeight="1" x14ac:dyDescent="0.25">
      <c r="A3210" s="261" t="s">
        <v>3830</v>
      </c>
      <c r="B3210" s="171" t="s">
        <v>2108</v>
      </c>
      <c r="C3210" s="172" t="s">
        <v>4050</v>
      </c>
      <c r="D3210" s="172" t="s">
        <v>886</v>
      </c>
      <c r="E3210" s="171" t="s">
        <v>2483</v>
      </c>
      <c r="F3210" s="287">
        <v>14.379999999999999</v>
      </c>
      <c r="G3210" s="331">
        <f>ROUND(SUMIF(Anlagenbewegungsdaten!B:B,A3210,Anlagenbewegungsdaten!C:C),3)</f>
        <v>0</v>
      </c>
      <c r="H3210" s="332">
        <f>IF(ISBLANK(F3210),ROUND(SUMIF(Anlagenbewegungsdaten!B:B,A3210,Anlagenbewegungsdaten!D:D),2),ROUND(G3210*F3210%,2))</f>
        <v>0</v>
      </c>
      <c r="I3210" s="332">
        <f>ROUND((H3210-SUMIF(Anlagenbewegungsdaten!$B:$B,A3210,Anlagenbewegungsdaten!D:D)),3)</f>
        <v>0</v>
      </c>
      <c r="J3210" s="333" t="s">
        <v>5179</v>
      </c>
      <c r="K3210" s="333" t="s">
        <v>5193</v>
      </c>
      <c r="L3210" s="510">
        <v>11.5</v>
      </c>
      <c r="M3210" s="330">
        <f>ROUND(SUMIF(Anlagenbewegungsdaten_AV!B:B,A3210,Anlagenbewegungsdaten_AV!C:C),3)</f>
        <v>0</v>
      </c>
      <c r="N3210" s="328">
        <f>IF(ISBLANK(L3210),ROUND(SUMIF(Anlagenbewegungsdaten_AV!B:B,A3210,Anlagenbewegungsdaten_AV!D:D),2),ROUND(M3210*L3210%,2))</f>
        <v>0</v>
      </c>
      <c r="O3210" s="328">
        <f>ROUND(N3210-SUMIF(Anlagenbewegungsdaten_AV!B:B,A3210,Anlagenbewegungsdaten_AV!D:D),3)</f>
        <v>0</v>
      </c>
    </row>
    <row r="3211" spans="1:15" ht="15" customHeight="1" x14ac:dyDescent="0.25">
      <c r="A3211" s="261" t="s">
        <v>3831</v>
      </c>
      <c r="B3211" s="171" t="s">
        <v>2108</v>
      </c>
      <c r="C3211" s="172" t="s">
        <v>4050</v>
      </c>
      <c r="D3211" s="172" t="s">
        <v>888</v>
      </c>
      <c r="E3211" s="171" t="s">
        <v>2486</v>
      </c>
      <c r="F3211" s="287">
        <v>17.32</v>
      </c>
      <c r="G3211" s="331">
        <f>ROUND(SUMIF(Anlagenbewegungsdaten!B:B,A3211,Anlagenbewegungsdaten!C:C),3)</f>
        <v>0</v>
      </c>
      <c r="H3211" s="332">
        <f>IF(ISBLANK(F3211),ROUND(SUMIF(Anlagenbewegungsdaten!B:B,A3211,Anlagenbewegungsdaten!D:D),2),ROUND(G3211*F3211%,2))</f>
        <v>0</v>
      </c>
      <c r="I3211" s="332">
        <f>ROUND((H3211-SUMIF(Anlagenbewegungsdaten!$B:$B,A3211,Anlagenbewegungsdaten!D:D)),3)</f>
        <v>0</v>
      </c>
      <c r="J3211" s="333" t="s">
        <v>5179</v>
      </c>
      <c r="K3211" s="333" t="s">
        <v>5193</v>
      </c>
      <c r="L3211" s="510">
        <v>13.86</v>
      </c>
      <c r="M3211" s="330">
        <f>ROUND(SUMIF(Anlagenbewegungsdaten_AV!B:B,A3211,Anlagenbewegungsdaten_AV!C:C),3)</f>
        <v>0</v>
      </c>
      <c r="N3211" s="328">
        <f>IF(ISBLANK(L3211),ROUND(SUMIF(Anlagenbewegungsdaten_AV!B:B,A3211,Anlagenbewegungsdaten_AV!D:D),2),ROUND(M3211*L3211%,2))</f>
        <v>0</v>
      </c>
      <c r="O3211" s="328">
        <f>ROUND(N3211-SUMIF(Anlagenbewegungsdaten_AV!B:B,A3211,Anlagenbewegungsdaten_AV!D:D),3)</f>
        <v>0</v>
      </c>
    </row>
    <row r="3212" spans="1:15" ht="15" customHeight="1" x14ac:dyDescent="0.25">
      <c r="A3212" s="261" t="s">
        <v>3832</v>
      </c>
      <c r="B3212" s="171" t="s">
        <v>2108</v>
      </c>
      <c r="C3212" s="172" t="s">
        <v>4050</v>
      </c>
      <c r="D3212" s="171" t="s">
        <v>890</v>
      </c>
      <c r="E3212" s="171" t="s">
        <v>2483</v>
      </c>
      <c r="F3212" s="287">
        <v>19.28</v>
      </c>
      <c r="G3212" s="331">
        <f>ROUND(SUMIF(Anlagenbewegungsdaten!B:B,A3212,Anlagenbewegungsdaten!C:C),3)</f>
        <v>0</v>
      </c>
      <c r="H3212" s="332">
        <f>IF(ISBLANK(F3212),ROUND(SUMIF(Anlagenbewegungsdaten!B:B,A3212,Anlagenbewegungsdaten!D:D),2),ROUND(G3212*F3212%,2))</f>
        <v>0</v>
      </c>
      <c r="I3212" s="332">
        <f>ROUND((H3212-SUMIF(Anlagenbewegungsdaten!$B:$B,A3212,Anlagenbewegungsdaten!D:D)),3)</f>
        <v>0</v>
      </c>
      <c r="J3212" s="333" t="s">
        <v>5179</v>
      </c>
      <c r="K3212" s="333" t="s">
        <v>5193</v>
      </c>
      <c r="L3212" s="510">
        <v>15.42</v>
      </c>
      <c r="M3212" s="330">
        <f>ROUND(SUMIF(Anlagenbewegungsdaten_AV!B:B,A3212,Anlagenbewegungsdaten_AV!C:C),3)</f>
        <v>0</v>
      </c>
      <c r="N3212" s="328">
        <f>IF(ISBLANK(L3212),ROUND(SUMIF(Anlagenbewegungsdaten_AV!B:B,A3212,Anlagenbewegungsdaten_AV!D:D),2),ROUND(M3212*L3212%,2))</f>
        <v>0</v>
      </c>
      <c r="O3212" s="328">
        <f>ROUND(N3212-SUMIF(Anlagenbewegungsdaten_AV!B:B,A3212,Anlagenbewegungsdaten_AV!D:D),3)</f>
        <v>0</v>
      </c>
    </row>
    <row r="3213" spans="1:15" ht="15" customHeight="1" x14ac:dyDescent="0.25">
      <c r="A3213" s="261" t="s">
        <v>3833</v>
      </c>
      <c r="B3213" s="171" t="s">
        <v>2108</v>
      </c>
      <c r="C3213" s="172" t="s">
        <v>4050</v>
      </c>
      <c r="D3213" s="171" t="s">
        <v>892</v>
      </c>
      <c r="E3213" s="171" t="s">
        <v>2486</v>
      </c>
      <c r="F3213" s="287">
        <v>22.22</v>
      </c>
      <c r="G3213" s="331">
        <f>ROUND(SUMIF(Anlagenbewegungsdaten!B:B,A3213,Anlagenbewegungsdaten!C:C),3)</f>
        <v>0</v>
      </c>
      <c r="H3213" s="332">
        <f>IF(ISBLANK(F3213),ROUND(SUMIF(Anlagenbewegungsdaten!B:B,A3213,Anlagenbewegungsdaten!D:D),2),ROUND(G3213*F3213%,2))</f>
        <v>0</v>
      </c>
      <c r="I3213" s="332">
        <f>ROUND((H3213-SUMIF(Anlagenbewegungsdaten!$B:$B,A3213,Anlagenbewegungsdaten!D:D)),3)</f>
        <v>0</v>
      </c>
      <c r="J3213" s="333" t="s">
        <v>5179</v>
      </c>
      <c r="K3213" s="333" t="s">
        <v>5193</v>
      </c>
      <c r="L3213" s="510">
        <v>17.78</v>
      </c>
      <c r="M3213" s="330">
        <f>ROUND(SUMIF(Anlagenbewegungsdaten_AV!B:B,A3213,Anlagenbewegungsdaten_AV!C:C),3)</f>
        <v>0</v>
      </c>
      <c r="N3213" s="328">
        <f>IF(ISBLANK(L3213),ROUND(SUMIF(Anlagenbewegungsdaten_AV!B:B,A3213,Anlagenbewegungsdaten_AV!D:D),2),ROUND(M3213*L3213%,2))</f>
        <v>0</v>
      </c>
      <c r="O3213" s="328">
        <f>ROUND(N3213-SUMIF(Anlagenbewegungsdaten_AV!B:B,A3213,Anlagenbewegungsdaten_AV!D:D),3)</f>
        <v>0</v>
      </c>
    </row>
    <row r="3214" spans="1:15" ht="15" customHeight="1" x14ac:dyDescent="0.25">
      <c r="A3214" s="261" t="s">
        <v>3834</v>
      </c>
      <c r="B3214" s="171" t="s">
        <v>2108</v>
      </c>
      <c r="C3214" s="172" t="s">
        <v>4050</v>
      </c>
      <c r="D3214" s="172" t="s">
        <v>894</v>
      </c>
      <c r="E3214" s="171" t="s">
        <v>2483</v>
      </c>
      <c r="F3214" s="287">
        <v>20.259999999999998</v>
      </c>
      <c r="G3214" s="331">
        <f>ROUND(SUMIF(Anlagenbewegungsdaten!B:B,A3214,Anlagenbewegungsdaten!C:C),3)</f>
        <v>0</v>
      </c>
      <c r="H3214" s="332">
        <f>IF(ISBLANK(F3214),ROUND(SUMIF(Anlagenbewegungsdaten!B:B,A3214,Anlagenbewegungsdaten!D:D),2),ROUND(G3214*F3214%,2))</f>
        <v>0</v>
      </c>
      <c r="I3214" s="332">
        <f>ROUND((H3214-SUMIF(Anlagenbewegungsdaten!$B:$B,A3214,Anlagenbewegungsdaten!D:D)),3)</f>
        <v>0</v>
      </c>
      <c r="J3214" s="333" t="s">
        <v>5179</v>
      </c>
      <c r="K3214" s="333" t="s">
        <v>5193</v>
      </c>
      <c r="L3214" s="510">
        <v>16.21</v>
      </c>
      <c r="M3214" s="330">
        <f>ROUND(SUMIF(Anlagenbewegungsdaten_AV!B:B,A3214,Anlagenbewegungsdaten_AV!C:C),3)</f>
        <v>0</v>
      </c>
      <c r="N3214" s="328">
        <f>IF(ISBLANK(L3214),ROUND(SUMIF(Anlagenbewegungsdaten_AV!B:B,A3214,Anlagenbewegungsdaten_AV!D:D),2),ROUND(M3214*L3214%,2))</f>
        <v>0</v>
      </c>
      <c r="O3214" s="328">
        <f>ROUND(N3214-SUMIF(Anlagenbewegungsdaten_AV!B:B,A3214,Anlagenbewegungsdaten_AV!D:D),3)</f>
        <v>0</v>
      </c>
    </row>
    <row r="3215" spans="1:15" ht="15" customHeight="1" x14ac:dyDescent="0.25">
      <c r="A3215" s="261" t="s">
        <v>3835</v>
      </c>
      <c r="B3215" s="171" t="s">
        <v>2108</v>
      </c>
      <c r="C3215" s="172" t="s">
        <v>4050</v>
      </c>
      <c r="D3215" s="172" t="s">
        <v>896</v>
      </c>
      <c r="E3215" s="171" t="s">
        <v>2486</v>
      </c>
      <c r="F3215" s="287">
        <v>23.200000000000003</v>
      </c>
      <c r="G3215" s="331">
        <f>ROUND(SUMIF(Anlagenbewegungsdaten!B:B,A3215,Anlagenbewegungsdaten!C:C),3)</f>
        <v>0</v>
      </c>
      <c r="H3215" s="332">
        <f>IF(ISBLANK(F3215),ROUND(SUMIF(Anlagenbewegungsdaten!B:B,A3215,Anlagenbewegungsdaten!D:D),2),ROUND(G3215*F3215%,2))</f>
        <v>0</v>
      </c>
      <c r="I3215" s="332">
        <f>ROUND((H3215-SUMIF(Anlagenbewegungsdaten!$B:$B,A3215,Anlagenbewegungsdaten!D:D)),3)</f>
        <v>0</v>
      </c>
      <c r="J3215" s="333" t="s">
        <v>5179</v>
      </c>
      <c r="K3215" s="333" t="s">
        <v>5193</v>
      </c>
      <c r="L3215" s="510">
        <v>18.559999999999999</v>
      </c>
      <c r="M3215" s="330">
        <f>ROUND(SUMIF(Anlagenbewegungsdaten_AV!B:B,A3215,Anlagenbewegungsdaten_AV!C:C),3)</f>
        <v>0</v>
      </c>
      <c r="N3215" s="328">
        <f>IF(ISBLANK(L3215),ROUND(SUMIF(Anlagenbewegungsdaten_AV!B:B,A3215,Anlagenbewegungsdaten_AV!D:D),2),ROUND(M3215*L3215%,2))</f>
        <v>0</v>
      </c>
      <c r="O3215" s="328">
        <f>ROUND(N3215-SUMIF(Anlagenbewegungsdaten_AV!B:B,A3215,Anlagenbewegungsdaten_AV!D:D),3)</f>
        <v>0</v>
      </c>
    </row>
    <row r="3216" spans="1:15" ht="15" customHeight="1" x14ac:dyDescent="0.25">
      <c r="A3216" s="261" t="s">
        <v>3836</v>
      </c>
      <c r="B3216" s="171" t="s">
        <v>2108</v>
      </c>
      <c r="C3216" s="172" t="s">
        <v>4050</v>
      </c>
      <c r="D3216" s="171" t="s">
        <v>898</v>
      </c>
      <c r="E3216" s="171" t="s">
        <v>2483</v>
      </c>
      <c r="F3216" s="287">
        <v>20.259999999999998</v>
      </c>
      <c r="G3216" s="331">
        <f>ROUND(SUMIF(Anlagenbewegungsdaten!B:B,A3216,Anlagenbewegungsdaten!C:C),3)</f>
        <v>0</v>
      </c>
      <c r="H3216" s="332">
        <f>IF(ISBLANK(F3216),ROUND(SUMIF(Anlagenbewegungsdaten!B:B,A3216,Anlagenbewegungsdaten!D:D),2),ROUND(G3216*F3216%,2))</f>
        <v>0</v>
      </c>
      <c r="I3216" s="332">
        <f>ROUND((H3216-SUMIF(Anlagenbewegungsdaten!$B:$B,A3216,Anlagenbewegungsdaten!D:D)),3)</f>
        <v>0</v>
      </c>
      <c r="J3216" s="333" t="s">
        <v>5179</v>
      </c>
      <c r="K3216" s="333" t="s">
        <v>5193</v>
      </c>
      <c r="L3216" s="510">
        <v>16.21</v>
      </c>
      <c r="M3216" s="330">
        <f>ROUND(SUMIF(Anlagenbewegungsdaten_AV!B:B,A3216,Anlagenbewegungsdaten_AV!C:C),3)</f>
        <v>0</v>
      </c>
      <c r="N3216" s="328">
        <f>IF(ISBLANK(L3216),ROUND(SUMIF(Anlagenbewegungsdaten_AV!B:B,A3216,Anlagenbewegungsdaten_AV!D:D),2),ROUND(M3216*L3216%,2))</f>
        <v>0</v>
      </c>
      <c r="O3216" s="328">
        <f>ROUND(N3216-SUMIF(Anlagenbewegungsdaten_AV!B:B,A3216,Anlagenbewegungsdaten_AV!D:D),3)</f>
        <v>0</v>
      </c>
    </row>
    <row r="3217" spans="1:15" ht="15" customHeight="1" x14ac:dyDescent="0.25">
      <c r="A3217" s="261" t="s">
        <v>3837</v>
      </c>
      <c r="B3217" s="171" t="s">
        <v>2108</v>
      </c>
      <c r="C3217" s="172" t="s">
        <v>4050</v>
      </c>
      <c r="D3217" s="171" t="s">
        <v>900</v>
      </c>
      <c r="E3217" s="171" t="s">
        <v>2486</v>
      </c>
      <c r="F3217" s="287">
        <v>23.200000000000003</v>
      </c>
      <c r="G3217" s="331">
        <f>ROUND(SUMIF(Anlagenbewegungsdaten!B:B,A3217,Anlagenbewegungsdaten!C:C),3)</f>
        <v>0</v>
      </c>
      <c r="H3217" s="332">
        <f>IF(ISBLANK(F3217),ROUND(SUMIF(Anlagenbewegungsdaten!B:B,A3217,Anlagenbewegungsdaten!D:D),2),ROUND(G3217*F3217%,2))</f>
        <v>0</v>
      </c>
      <c r="I3217" s="332">
        <f>ROUND((H3217-SUMIF(Anlagenbewegungsdaten!$B:$B,A3217,Anlagenbewegungsdaten!D:D)),3)</f>
        <v>0</v>
      </c>
      <c r="J3217" s="333" t="s">
        <v>5179</v>
      </c>
      <c r="K3217" s="333" t="s">
        <v>5193</v>
      </c>
      <c r="L3217" s="510">
        <v>18.559999999999999</v>
      </c>
      <c r="M3217" s="330">
        <f>ROUND(SUMIF(Anlagenbewegungsdaten_AV!B:B,A3217,Anlagenbewegungsdaten_AV!C:C),3)</f>
        <v>0</v>
      </c>
      <c r="N3217" s="328">
        <f>IF(ISBLANK(L3217),ROUND(SUMIF(Anlagenbewegungsdaten_AV!B:B,A3217,Anlagenbewegungsdaten_AV!D:D),2),ROUND(M3217*L3217%,2))</f>
        <v>0</v>
      </c>
      <c r="O3217" s="328">
        <f>ROUND(N3217-SUMIF(Anlagenbewegungsdaten_AV!B:B,A3217,Anlagenbewegungsdaten_AV!D:D),3)</f>
        <v>0</v>
      </c>
    </row>
    <row r="3218" spans="1:15" ht="15" customHeight="1" x14ac:dyDescent="0.25">
      <c r="A3218" s="261" t="s">
        <v>3838</v>
      </c>
      <c r="B3218" s="171" t="s">
        <v>2108</v>
      </c>
      <c r="C3218" s="172" t="s">
        <v>4050</v>
      </c>
      <c r="D3218" s="171" t="s">
        <v>902</v>
      </c>
      <c r="E3218" s="171" t="s">
        <v>2483</v>
      </c>
      <c r="F3218" s="287">
        <v>21.240000000000002</v>
      </c>
      <c r="G3218" s="331">
        <f>ROUND(SUMIF(Anlagenbewegungsdaten!B:B,A3218,Anlagenbewegungsdaten!C:C),3)</f>
        <v>0</v>
      </c>
      <c r="H3218" s="332">
        <f>IF(ISBLANK(F3218),ROUND(SUMIF(Anlagenbewegungsdaten!B:B,A3218,Anlagenbewegungsdaten!D:D),2),ROUND(G3218*F3218%,2))</f>
        <v>0</v>
      </c>
      <c r="I3218" s="332">
        <f>ROUND((H3218-SUMIF(Anlagenbewegungsdaten!$B:$B,A3218,Anlagenbewegungsdaten!D:D)),3)</f>
        <v>0</v>
      </c>
      <c r="J3218" s="333" t="s">
        <v>5179</v>
      </c>
      <c r="K3218" s="333" t="s">
        <v>5193</v>
      </c>
      <c r="L3218" s="510">
        <v>16.989999999999998</v>
      </c>
      <c r="M3218" s="330">
        <f>ROUND(SUMIF(Anlagenbewegungsdaten_AV!B:B,A3218,Anlagenbewegungsdaten_AV!C:C),3)</f>
        <v>0</v>
      </c>
      <c r="N3218" s="328">
        <f>IF(ISBLANK(L3218),ROUND(SUMIF(Anlagenbewegungsdaten_AV!B:B,A3218,Anlagenbewegungsdaten_AV!D:D),2),ROUND(M3218*L3218%,2))</f>
        <v>0</v>
      </c>
      <c r="O3218" s="328">
        <f>ROUND(N3218-SUMIF(Anlagenbewegungsdaten_AV!B:B,A3218,Anlagenbewegungsdaten_AV!D:D),3)</f>
        <v>0</v>
      </c>
    </row>
    <row r="3219" spans="1:15" ht="15" customHeight="1" x14ac:dyDescent="0.25">
      <c r="A3219" s="261" t="s">
        <v>3839</v>
      </c>
      <c r="B3219" s="171" t="s">
        <v>2108</v>
      </c>
      <c r="C3219" s="172" t="s">
        <v>4050</v>
      </c>
      <c r="D3219" s="171" t="s">
        <v>904</v>
      </c>
      <c r="E3219" s="171" t="s">
        <v>2486</v>
      </c>
      <c r="F3219" s="287">
        <v>24.18</v>
      </c>
      <c r="G3219" s="331">
        <f>ROUND(SUMIF(Anlagenbewegungsdaten!B:B,A3219,Anlagenbewegungsdaten!C:C),3)</f>
        <v>0</v>
      </c>
      <c r="H3219" s="332">
        <f>IF(ISBLANK(F3219),ROUND(SUMIF(Anlagenbewegungsdaten!B:B,A3219,Anlagenbewegungsdaten!D:D),2),ROUND(G3219*F3219%,2))</f>
        <v>0</v>
      </c>
      <c r="I3219" s="332">
        <f>ROUND((H3219-SUMIF(Anlagenbewegungsdaten!$B:$B,A3219,Anlagenbewegungsdaten!D:D)),3)</f>
        <v>0</v>
      </c>
      <c r="J3219" s="333" t="s">
        <v>5179</v>
      </c>
      <c r="K3219" s="333" t="s">
        <v>5193</v>
      </c>
      <c r="L3219" s="510">
        <v>19.34</v>
      </c>
      <c r="M3219" s="330">
        <f>ROUND(SUMIF(Anlagenbewegungsdaten_AV!B:B,A3219,Anlagenbewegungsdaten_AV!C:C),3)</f>
        <v>0</v>
      </c>
      <c r="N3219" s="328">
        <f>IF(ISBLANK(L3219),ROUND(SUMIF(Anlagenbewegungsdaten_AV!B:B,A3219,Anlagenbewegungsdaten_AV!D:D),2),ROUND(M3219*L3219%,2))</f>
        <v>0</v>
      </c>
      <c r="O3219" s="328">
        <f>ROUND(N3219-SUMIF(Anlagenbewegungsdaten_AV!B:B,A3219,Anlagenbewegungsdaten_AV!D:D),3)</f>
        <v>0</v>
      </c>
    </row>
    <row r="3220" spans="1:15" ht="15" customHeight="1" x14ac:dyDescent="0.25">
      <c r="A3220" s="261" t="s">
        <v>3840</v>
      </c>
      <c r="B3220" s="171" t="s">
        <v>2108</v>
      </c>
      <c r="C3220" s="172" t="s">
        <v>4050</v>
      </c>
      <c r="D3220" s="171" t="s">
        <v>906</v>
      </c>
      <c r="E3220" s="171" t="s">
        <v>2483</v>
      </c>
      <c r="F3220" s="287">
        <v>22.22</v>
      </c>
      <c r="G3220" s="331">
        <f>ROUND(SUMIF(Anlagenbewegungsdaten!B:B,A3220,Anlagenbewegungsdaten!C:C),3)</f>
        <v>0</v>
      </c>
      <c r="H3220" s="332">
        <f>IF(ISBLANK(F3220),ROUND(SUMIF(Anlagenbewegungsdaten!B:B,A3220,Anlagenbewegungsdaten!D:D),2),ROUND(G3220*F3220%,2))</f>
        <v>0</v>
      </c>
      <c r="I3220" s="332">
        <f>ROUND((H3220-SUMIF(Anlagenbewegungsdaten!$B:$B,A3220,Anlagenbewegungsdaten!D:D)),3)</f>
        <v>0</v>
      </c>
      <c r="J3220" s="333" t="s">
        <v>5179</v>
      </c>
      <c r="K3220" s="333" t="s">
        <v>5193</v>
      </c>
      <c r="L3220" s="510">
        <v>17.78</v>
      </c>
      <c r="M3220" s="330">
        <f>ROUND(SUMIF(Anlagenbewegungsdaten_AV!B:B,A3220,Anlagenbewegungsdaten_AV!C:C),3)</f>
        <v>0</v>
      </c>
      <c r="N3220" s="328">
        <f>IF(ISBLANK(L3220),ROUND(SUMIF(Anlagenbewegungsdaten_AV!B:B,A3220,Anlagenbewegungsdaten_AV!D:D),2),ROUND(M3220*L3220%,2))</f>
        <v>0</v>
      </c>
      <c r="O3220" s="328">
        <f>ROUND(N3220-SUMIF(Anlagenbewegungsdaten_AV!B:B,A3220,Anlagenbewegungsdaten_AV!D:D),3)</f>
        <v>0</v>
      </c>
    </row>
    <row r="3221" spans="1:15" ht="15" customHeight="1" x14ac:dyDescent="0.25">
      <c r="A3221" s="261" t="s">
        <v>3841</v>
      </c>
      <c r="B3221" s="171" t="s">
        <v>2108</v>
      </c>
      <c r="C3221" s="172" t="s">
        <v>4050</v>
      </c>
      <c r="D3221" s="171" t="s">
        <v>908</v>
      </c>
      <c r="E3221" s="171" t="s">
        <v>2486</v>
      </c>
      <c r="F3221" s="287">
        <v>25.159999999999997</v>
      </c>
      <c r="G3221" s="331">
        <f>ROUND(SUMIF(Anlagenbewegungsdaten!B:B,A3221,Anlagenbewegungsdaten!C:C),3)</f>
        <v>0</v>
      </c>
      <c r="H3221" s="332">
        <f>IF(ISBLANK(F3221),ROUND(SUMIF(Anlagenbewegungsdaten!B:B,A3221,Anlagenbewegungsdaten!D:D),2),ROUND(G3221*F3221%,2))</f>
        <v>0</v>
      </c>
      <c r="I3221" s="332">
        <f>ROUND((H3221-SUMIF(Anlagenbewegungsdaten!$B:$B,A3221,Anlagenbewegungsdaten!D:D)),3)</f>
        <v>0</v>
      </c>
      <c r="J3221" s="333" t="s">
        <v>5179</v>
      </c>
      <c r="K3221" s="333" t="s">
        <v>5193</v>
      </c>
      <c r="L3221" s="510">
        <v>20.13</v>
      </c>
      <c r="M3221" s="330">
        <f>ROUND(SUMIF(Anlagenbewegungsdaten_AV!B:B,A3221,Anlagenbewegungsdaten_AV!C:C),3)</f>
        <v>0</v>
      </c>
      <c r="N3221" s="328">
        <f>IF(ISBLANK(L3221),ROUND(SUMIF(Anlagenbewegungsdaten_AV!B:B,A3221,Anlagenbewegungsdaten_AV!D:D),2),ROUND(M3221*L3221%,2))</f>
        <v>0</v>
      </c>
      <c r="O3221" s="328">
        <f>ROUND(N3221-SUMIF(Anlagenbewegungsdaten_AV!B:B,A3221,Anlagenbewegungsdaten_AV!D:D),3)</f>
        <v>0</v>
      </c>
    </row>
    <row r="3222" spans="1:15" ht="15" customHeight="1" x14ac:dyDescent="0.25">
      <c r="A3222" s="261" t="s">
        <v>3842</v>
      </c>
      <c r="B3222" s="171" t="s">
        <v>2108</v>
      </c>
      <c r="C3222" s="172" t="s">
        <v>4050</v>
      </c>
      <c r="D3222" s="171" t="s">
        <v>910</v>
      </c>
      <c r="E3222" s="171" t="s">
        <v>2483</v>
      </c>
      <c r="F3222" s="287">
        <v>23.200000000000003</v>
      </c>
      <c r="G3222" s="331">
        <f>ROUND(SUMIF(Anlagenbewegungsdaten!B:B,A3222,Anlagenbewegungsdaten!C:C),3)</f>
        <v>0</v>
      </c>
      <c r="H3222" s="332">
        <f>IF(ISBLANK(F3222),ROUND(SUMIF(Anlagenbewegungsdaten!B:B,A3222,Anlagenbewegungsdaten!D:D),2),ROUND(G3222*F3222%,2))</f>
        <v>0</v>
      </c>
      <c r="I3222" s="332">
        <f>ROUND((H3222-SUMIF(Anlagenbewegungsdaten!$B:$B,A3222,Anlagenbewegungsdaten!D:D)),3)</f>
        <v>0</v>
      </c>
      <c r="J3222" s="333" t="s">
        <v>5179</v>
      </c>
      <c r="K3222" s="333" t="s">
        <v>5193</v>
      </c>
      <c r="L3222" s="510">
        <v>18.559999999999999</v>
      </c>
      <c r="M3222" s="330">
        <f>ROUND(SUMIF(Anlagenbewegungsdaten_AV!B:B,A3222,Anlagenbewegungsdaten_AV!C:C),3)</f>
        <v>0</v>
      </c>
      <c r="N3222" s="328">
        <f>IF(ISBLANK(L3222),ROUND(SUMIF(Anlagenbewegungsdaten_AV!B:B,A3222,Anlagenbewegungsdaten_AV!D:D),2),ROUND(M3222*L3222%,2))</f>
        <v>0</v>
      </c>
      <c r="O3222" s="328">
        <f>ROUND(N3222-SUMIF(Anlagenbewegungsdaten_AV!B:B,A3222,Anlagenbewegungsdaten_AV!D:D),3)</f>
        <v>0</v>
      </c>
    </row>
    <row r="3223" spans="1:15" ht="15" customHeight="1" x14ac:dyDescent="0.25">
      <c r="A3223" s="261" t="s">
        <v>3843</v>
      </c>
      <c r="B3223" s="171" t="s">
        <v>2108</v>
      </c>
      <c r="C3223" s="172" t="s">
        <v>4050</v>
      </c>
      <c r="D3223" s="171" t="s">
        <v>912</v>
      </c>
      <c r="E3223" s="171" t="s">
        <v>2486</v>
      </c>
      <c r="F3223" s="287">
        <v>26.14</v>
      </c>
      <c r="G3223" s="331">
        <f>ROUND(SUMIF(Anlagenbewegungsdaten!B:B,A3223,Anlagenbewegungsdaten!C:C),3)</f>
        <v>0</v>
      </c>
      <c r="H3223" s="332">
        <f>IF(ISBLANK(F3223),ROUND(SUMIF(Anlagenbewegungsdaten!B:B,A3223,Anlagenbewegungsdaten!D:D),2),ROUND(G3223*F3223%,2))</f>
        <v>0</v>
      </c>
      <c r="I3223" s="332">
        <f>ROUND((H3223-SUMIF(Anlagenbewegungsdaten!$B:$B,A3223,Anlagenbewegungsdaten!D:D)),3)</f>
        <v>0</v>
      </c>
      <c r="J3223" s="333" t="s">
        <v>5179</v>
      </c>
      <c r="K3223" s="333" t="s">
        <v>5193</v>
      </c>
      <c r="L3223" s="510">
        <v>20.91</v>
      </c>
      <c r="M3223" s="330">
        <f>ROUND(SUMIF(Anlagenbewegungsdaten_AV!B:B,A3223,Anlagenbewegungsdaten_AV!C:C),3)</f>
        <v>0</v>
      </c>
      <c r="N3223" s="328">
        <f>IF(ISBLANK(L3223),ROUND(SUMIF(Anlagenbewegungsdaten_AV!B:B,A3223,Anlagenbewegungsdaten_AV!D:D),2),ROUND(M3223*L3223%,2))</f>
        <v>0</v>
      </c>
      <c r="O3223" s="328">
        <f>ROUND(N3223-SUMIF(Anlagenbewegungsdaten_AV!B:B,A3223,Anlagenbewegungsdaten_AV!D:D),3)</f>
        <v>0</v>
      </c>
    </row>
    <row r="3224" spans="1:15" ht="15" customHeight="1" x14ac:dyDescent="0.25">
      <c r="A3224" s="261" t="s">
        <v>3844</v>
      </c>
      <c r="B3224" s="171" t="s">
        <v>2108</v>
      </c>
      <c r="C3224" s="172" t="s">
        <v>4050</v>
      </c>
      <c r="D3224" s="171" t="s">
        <v>914</v>
      </c>
      <c r="E3224" s="171" t="s">
        <v>2483</v>
      </c>
      <c r="F3224" s="287">
        <v>24.18</v>
      </c>
      <c r="G3224" s="331">
        <f>ROUND(SUMIF(Anlagenbewegungsdaten!B:B,A3224,Anlagenbewegungsdaten!C:C),3)</f>
        <v>0</v>
      </c>
      <c r="H3224" s="332">
        <f>IF(ISBLANK(F3224),ROUND(SUMIF(Anlagenbewegungsdaten!B:B,A3224,Anlagenbewegungsdaten!D:D),2),ROUND(G3224*F3224%,2))</f>
        <v>0</v>
      </c>
      <c r="I3224" s="332">
        <f>ROUND((H3224-SUMIF(Anlagenbewegungsdaten!$B:$B,A3224,Anlagenbewegungsdaten!D:D)),3)</f>
        <v>0</v>
      </c>
      <c r="J3224" s="333" t="s">
        <v>5179</v>
      </c>
      <c r="K3224" s="333" t="s">
        <v>5193</v>
      </c>
      <c r="L3224" s="510">
        <v>19.34</v>
      </c>
      <c r="M3224" s="330">
        <f>ROUND(SUMIF(Anlagenbewegungsdaten_AV!B:B,A3224,Anlagenbewegungsdaten_AV!C:C),3)</f>
        <v>0</v>
      </c>
      <c r="N3224" s="328">
        <f>IF(ISBLANK(L3224),ROUND(SUMIF(Anlagenbewegungsdaten_AV!B:B,A3224,Anlagenbewegungsdaten_AV!D:D),2),ROUND(M3224*L3224%,2))</f>
        <v>0</v>
      </c>
      <c r="O3224" s="328">
        <f>ROUND(N3224-SUMIF(Anlagenbewegungsdaten_AV!B:B,A3224,Anlagenbewegungsdaten_AV!D:D),3)</f>
        <v>0</v>
      </c>
    </row>
    <row r="3225" spans="1:15" ht="15" customHeight="1" x14ac:dyDescent="0.25">
      <c r="A3225" s="261" t="s">
        <v>3845</v>
      </c>
      <c r="B3225" s="171" t="s">
        <v>2108</v>
      </c>
      <c r="C3225" s="172" t="s">
        <v>4050</v>
      </c>
      <c r="D3225" s="171" t="s">
        <v>916</v>
      </c>
      <c r="E3225" s="171" t="s">
        <v>2486</v>
      </c>
      <c r="F3225" s="287">
        <v>27.119999999999997</v>
      </c>
      <c r="G3225" s="331">
        <f>ROUND(SUMIF(Anlagenbewegungsdaten!B:B,A3225,Anlagenbewegungsdaten!C:C),3)</f>
        <v>0</v>
      </c>
      <c r="H3225" s="332">
        <f>IF(ISBLANK(F3225),ROUND(SUMIF(Anlagenbewegungsdaten!B:B,A3225,Anlagenbewegungsdaten!D:D),2),ROUND(G3225*F3225%,2))</f>
        <v>0</v>
      </c>
      <c r="I3225" s="332">
        <f>ROUND((H3225-SUMIF(Anlagenbewegungsdaten!$B:$B,A3225,Anlagenbewegungsdaten!D:D)),3)</f>
        <v>0</v>
      </c>
      <c r="J3225" s="333" t="s">
        <v>5179</v>
      </c>
      <c r="K3225" s="333" t="s">
        <v>5193</v>
      </c>
      <c r="L3225" s="510">
        <v>21.7</v>
      </c>
      <c r="M3225" s="330">
        <f>ROUND(SUMIF(Anlagenbewegungsdaten_AV!B:B,A3225,Anlagenbewegungsdaten_AV!C:C),3)</f>
        <v>0</v>
      </c>
      <c r="N3225" s="328">
        <f>IF(ISBLANK(L3225),ROUND(SUMIF(Anlagenbewegungsdaten_AV!B:B,A3225,Anlagenbewegungsdaten_AV!D:D),2),ROUND(M3225*L3225%,2))</f>
        <v>0</v>
      </c>
      <c r="O3225" s="328">
        <f>ROUND(N3225-SUMIF(Anlagenbewegungsdaten_AV!B:B,A3225,Anlagenbewegungsdaten_AV!D:D),3)</f>
        <v>0</v>
      </c>
    </row>
    <row r="3226" spans="1:15" ht="15" customHeight="1" x14ac:dyDescent="0.25">
      <c r="A3226" s="261" t="s">
        <v>3846</v>
      </c>
      <c r="B3226" s="171" t="s">
        <v>2108</v>
      </c>
      <c r="C3226" s="172" t="s">
        <v>4050</v>
      </c>
      <c r="D3226" s="171" t="s">
        <v>918</v>
      </c>
      <c r="E3226" s="171" t="s">
        <v>2483</v>
      </c>
      <c r="F3226" s="287">
        <v>25.160000000000004</v>
      </c>
      <c r="G3226" s="331">
        <f>ROUND(SUMIF(Anlagenbewegungsdaten!B:B,A3226,Anlagenbewegungsdaten!C:C),3)</f>
        <v>0</v>
      </c>
      <c r="H3226" s="332">
        <f>IF(ISBLANK(F3226),ROUND(SUMIF(Anlagenbewegungsdaten!B:B,A3226,Anlagenbewegungsdaten!D:D),2),ROUND(G3226*F3226%,2))</f>
        <v>0</v>
      </c>
      <c r="I3226" s="332">
        <f>ROUND((H3226-SUMIF(Anlagenbewegungsdaten!$B:$B,A3226,Anlagenbewegungsdaten!D:D)),3)</f>
        <v>0</v>
      </c>
      <c r="J3226" s="333" t="s">
        <v>5179</v>
      </c>
      <c r="K3226" s="333" t="s">
        <v>5193</v>
      </c>
      <c r="L3226" s="510">
        <v>20.13</v>
      </c>
      <c r="M3226" s="330">
        <f>ROUND(SUMIF(Anlagenbewegungsdaten_AV!B:B,A3226,Anlagenbewegungsdaten_AV!C:C),3)</f>
        <v>0</v>
      </c>
      <c r="N3226" s="328">
        <f>IF(ISBLANK(L3226),ROUND(SUMIF(Anlagenbewegungsdaten_AV!B:B,A3226,Anlagenbewegungsdaten_AV!D:D),2),ROUND(M3226*L3226%,2))</f>
        <v>0</v>
      </c>
      <c r="O3226" s="328">
        <f>ROUND(N3226-SUMIF(Anlagenbewegungsdaten_AV!B:B,A3226,Anlagenbewegungsdaten_AV!D:D),3)</f>
        <v>0</v>
      </c>
    </row>
    <row r="3227" spans="1:15" ht="15" customHeight="1" x14ac:dyDescent="0.25">
      <c r="A3227" s="261" t="s">
        <v>3847</v>
      </c>
      <c r="B3227" s="171" t="s">
        <v>2108</v>
      </c>
      <c r="C3227" s="172" t="s">
        <v>4050</v>
      </c>
      <c r="D3227" s="171" t="s">
        <v>920</v>
      </c>
      <c r="E3227" s="171" t="s">
        <v>2486</v>
      </c>
      <c r="F3227" s="287">
        <v>28.1</v>
      </c>
      <c r="G3227" s="331">
        <f>ROUND(SUMIF(Anlagenbewegungsdaten!B:B,A3227,Anlagenbewegungsdaten!C:C),3)</f>
        <v>0</v>
      </c>
      <c r="H3227" s="332">
        <f>IF(ISBLANK(F3227),ROUND(SUMIF(Anlagenbewegungsdaten!B:B,A3227,Anlagenbewegungsdaten!D:D),2),ROUND(G3227*F3227%,2))</f>
        <v>0</v>
      </c>
      <c r="I3227" s="332">
        <f>ROUND((H3227-SUMIF(Anlagenbewegungsdaten!$B:$B,A3227,Anlagenbewegungsdaten!D:D)),3)</f>
        <v>0</v>
      </c>
      <c r="J3227" s="333" t="s">
        <v>5179</v>
      </c>
      <c r="K3227" s="333" t="s">
        <v>5193</v>
      </c>
      <c r="L3227" s="510">
        <v>22.48</v>
      </c>
      <c r="M3227" s="330">
        <f>ROUND(SUMIF(Anlagenbewegungsdaten_AV!B:B,A3227,Anlagenbewegungsdaten_AV!C:C),3)</f>
        <v>0</v>
      </c>
      <c r="N3227" s="328">
        <f>IF(ISBLANK(L3227),ROUND(SUMIF(Anlagenbewegungsdaten_AV!B:B,A3227,Anlagenbewegungsdaten_AV!D:D),2),ROUND(M3227*L3227%,2))</f>
        <v>0</v>
      </c>
      <c r="O3227" s="328">
        <f>ROUND(N3227-SUMIF(Anlagenbewegungsdaten_AV!B:B,A3227,Anlagenbewegungsdaten_AV!D:D),3)</f>
        <v>0</v>
      </c>
    </row>
    <row r="3228" spans="1:15" ht="15" customHeight="1" x14ac:dyDescent="0.25">
      <c r="A3228" s="261" t="s">
        <v>3848</v>
      </c>
      <c r="B3228" s="171" t="s">
        <v>2108</v>
      </c>
      <c r="C3228" s="172" t="s">
        <v>4050</v>
      </c>
      <c r="D3228" s="171" t="s">
        <v>922</v>
      </c>
      <c r="E3228" s="171" t="s">
        <v>2483</v>
      </c>
      <c r="F3228" s="287">
        <v>26.14</v>
      </c>
      <c r="G3228" s="331">
        <f>ROUND(SUMIF(Anlagenbewegungsdaten!B:B,A3228,Anlagenbewegungsdaten!C:C),3)</f>
        <v>0</v>
      </c>
      <c r="H3228" s="332">
        <f>IF(ISBLANK(F3228),ROUND(SUMIF(Anlagenbewegungsdaten!B:B,A3228,Anlagenbewegungsdaten!D:D),2),ROUND(G3228*F3228%,2))</f>
        <v>0</v>
      </c>
      <c r="I3228" s="332">
        <f>ROUND((H3228-SUMIF(Anlagenbewegungsdaten!$B:$B,A3228,Anlagenbewegungsdaten!D:D)),3)</f>
        <v>0</v>
      </c>
      <c r="J3228" s="333" t="s">
        <v>5179</v>
      </c>
      <c r="K3228" s="333" t="s">
        <v>5193</v>
      </c>
      <c r="L3228" s="510">
        <v>20.91</v>
      </c>
      <c r="M3228" s="330">
        <f>ROUND(SUMIF(Anlagenbewegungsdaten_AV!B:B,A3228,Anlagenbewegungsdaten_AV!C:C),3)</f>
        <v>0</v>
      </c>
      <c r="N3228" s="328">
        <f>IF(ISBLANK(L3228),ROUND(SUMIF(Anlagenbewegungsdaten_AV!B:B,A3228,Anlagenbewegungsdaten_AV!D:D),2),ROUND(M3228*L3228%,2))</f>
        <v>0</v>
      </c>
      <c r="O3228" s="328">
        <f>ROUND(N3228-SUMIF(Anlagenbewegungsdaten_AV!B:B,A3228,Anlagenbewegungsdaten_AV!D:D),3)</f>
        <v>0</v>
      </c>
    </row>
    <row r="3229" spans="1:15" ht="15" customHeight="1" x14ac:dyDescent="0.25">
      <c r="A3229" s="261" t="s">
        <v>3849</v>
      </c>
      <c r="B3229" s="171" t="s">
        <v>2108</v>
      </c>
      <c r="C3229" s="172" t="s">
        <v>4050</v>
      </c>
      <c r="D3229" s="171" t="s">
        <v>924</v>
      </c>
      <c r="E3229" s="171" t="s">
        <v>2486</v>
      </c>
      <c r="F3229" s="287">
        <v>29.08</v>
      </c>
      <c r="G3229" s="331">
        <f>ROUND(SUMIF(Anlagenbewegungsdaten!B:B,A3229,Anlagenbewegungsdaten!C:C),3)</f>
        <v>0</v>
      </c>
      <c r="H3229" s="332">
        <f>IF(ISBLANK(F3229),ROUND(SUMIF(Anlagenbewegungsdaten!B:B,A3229,Anlagenbewegungsdaten!D:D),2),ROUND(G3229*F3229%,2))</f>
        <v>0</v>
      </c>
      <c r="I3229" s="332">
        <f>ROUND((H3229-SUMIF(Anlagenbewegungsdaten!$B:$B,A3229,Anlagenbewegungsdaten!D:D)),3)</f>
        <v>0</v>
      </c>
      <c r="J3229" s="333" t="s">
        <v>5179</v>
      </c>
      <c r="K3229" s="333" t="s">
        <v>5193</v>
      </c>
      <c r="L3229" s="510">
        <v>23.26</v>
      </c>
      <c r="M3229" s="330">
        <f>ROUND(SUMIF(Anlagenbewegungsdaten_AV!B:B,A3229,Anlagenbewegungsdaten_AV!C:C),3)</f>
        <v>0</v>
      </c>
      <c r="N3229" s="328">
        <f>IF(ISBLANK(L3229),ROUND(SUMIF(Anlagenbewegungsdaten_AV!B:B,A3229,Anlagenbewegungsdaten_AV!D:D),2),ROUND(M3229*L3229%,2))</f>
        <v>0</v>
      </c>
      <c r="O3229" s="328">
        <f>ROUND(N3229-SUMIF(Anlagenbewegungsdaten_AV!B:B,A3229,Anlagenbewegungsdaten_AV!D:D),3)</f>
        <v>0</v>
      </c>
    </row>
    <row r="3230" spans="1:15" ht="15" customHeight="1" x14ac:dyDescent="0.25">
      <c r="A3230" s="261" t="s">
        <v>3850</v>
      </c>
      <c r="B3230" s="171" t="s">
        <v>2108</v>
      </c>
      <c r="C3230" s="172" t="s">
        <v>4050</v>
      </c>
      <c r="D3230" s="171" t="s">
        <v>926</v>
      </c>
      <c r="E3230" s="171" t="s">
        <v>2483</v>
      </c>
      <c r="F3230" s="287">
        <v>27.120000000000005</v>
      </c>
      <c r="G3230" s="331">
        <f>ROUND(SUMIF(Anlagenbewegungsdaten!B:B,A3230,Anlagenbewegungsdaten!C:C),3)</f>
        <v>0</v>
      </c>
      <c r="H3230" s="332">
        <f>IF(ISBLANK(F3230),ROUND(SUMIF(Anlagenbewegungsdaten!B:B,A3230,Anlagenbewegungsdaten!D:D),2),ROUND(G3230*F3230%,2))</f>
        <v>0</v>
      </c>
      <c r="I3230" s="332">
        <f>ROUND((H3230-SUMIF(Anlagenbewegungsdaten!$B:$B,A3230,Anlagenbewegungsdaten!D:D)),3)</f>
        <v>0</v>
      </c>
      <c r="J3230" s="333" t="s">
        <v>5179</v>
      </c>
      <c r="K3230" s="333" t="s">
        <v>5193</v>
      </c>
      <c r="L3230" s="510">
        <v>21.7</v>
      </c>
      <c r="M3230" s="330">
        <f>ROUND(SUMIF(Anlagenbewegungsdaten_AV!B:B,A3230,Anlagenbewegungsdaten_AV!C:C),3)</f>
        <v>0</v>
      </c>
      <c r="N3230" s="328">
        <f>IF(ISBLANK(L3230),ROUND(SUMIF(Anlagenbewegungsdaten_AV!B:B,A3230,Anlagenbewegungsdaten_AV!D:D),2),ROUND(M3230*L3230%,2))</f>
        <v>0</v>
      </c>
      <c r="O3230" s="328">
        <f>ROUND(N3230-SUMIF(Anlagenbewegungsdaten_AV!B:B,A3230,Anlagenbewegungsdaten_AV!D:D),3)</f>
        <v>0</v>
      </c>
    </row>
    <row r="3231" spans="1:15" ht="15" customHeight="1" x14ac:dyDescent="0.25">
      <c r="A3231" s="261" t="s">
        <v>3851</v>
      </c>
      <c r="B3231" s="171" t="s">
        <v>2108</v>
      </c>
      <c r="C3231" s="172" t="s">
        <v>4050</v>
      </c>
      <c r="D3231" s="171" t="s">
        <v>928</v>
      </c>
      <c r="E3231" s="171" t="s">
        <v>2486</v>
      </c>
      <c r="F3231" s="287">
        <v>30.060000000000002</v>
      </c>
      <c r="G3231" s="331">
        <f>ROUND(SUMIF(Anlagenbewegungsdaten!B:B,A3231,Anlagenbewegungsdaten!C:C),3)</f>
        <v>0</v>
      </c>
      <c r="H3231" s="332">
        <f>IF(ISBLANK(F3231),ROUND(SUMIF(Anlagenbewegungsdaten!B:B,A3231,Anlagenbewegungsdaten!D:D),2),ROUND(G3231*F3231%,2))</f>
        <v>0</v>
      </c>
      <c r="I3231" s="332">
        <f>ROUND((H3231-SUMIF(Anlagenbewegungsdaten!$B:$B,A3231,Anlagenbewegungsdaten!D:D)),3)</f>
        <v>0</v>
      </c>
      <c r="J3231" s="333" t="s">
        <v>5179</v>
      </c>
      <c r="K3231" s="333" t="s">
        <v>5193</v>
      </c>
      <c r="L3231" s="510">
        <v>24.05</v>
      </c>
      <c r="M3231" s="330">
        <f>ROUND(SUMIF(Anlagenbewegungsdaten_AV!B:B,A3231,Anlagenbewegungsdaten_AV!C:C),3)</f>
        <v>0</v>
      </c>
      <c r="N3231" s="328">
        <f>IF(ISBLANK(L3231),ROUND(SUMIF(Anlagenbewegungsdaten_AV!B:B,A3231,Anlagenbewegungsdaten_AV!D:D),2),ROUND(M3231*L3231%,2))</f>
        <v>0</v>
      </c>
      <c r="O3231" s="328">
        <f>ROUND(N3231-SUMIF(Anlagenbewegungsdaten_AV!B:B,A3231,Anlagenbewegungsdaten_AV!D:D),3)</f>
        <v>0</v>
      </c>
    </row>
    <row r="3232" spans="1:15" ht="15" customHeight="1" x14ac:dyDescent="0.25">
      <c r="A3232" s="261" t="s">
        <v>3852</v>
      </c>
      <c r="B3232" s="171" t="s">
        <v>2108</v>
      </c>
      <c r="C3232" s="172" t="s">
        <v>4050</v>
      </c>
      <c r="D3232" s="171" t="s">
        <v>930</v>
      </c>
      <c r="E3232" s="171" t="s">
        <v>2483</v>
      </c>
      <c r="F3232" s="287">
        <v>9</v>
      </c>
      <c r="G3232" s="331">
        <f>ROUND(SUMIF(Anlagenbewegungsdaten!B:B,A3232,Anlagenbewegungsdaten!C:C),3)</f>
        <v>0</v>
      </c>
      <c r="H3232" s="332">
        <f>IF(ISBLANK(F3232),ROUND(SUMIF(Anlagenbewegungsdaten!B:B,A3232,Anlagenbewegungsdaten!D:D),2),ROUND(G3232*F3232%,2))</f>
        <v>0</v>
      </c>
      <c r="I3232" s="332">
        <f>ROUND((H3232-SUMIF(Anlagenbewegungsdaten!$B:$B,A3232,Anlagenbewegungsdaten!D:D)),3)</f>
        <v>0</v>
      </c>
      <c r="J3232" s="333" t="s">
        <v>5179</v>
      </c>
      <c r="K3232" s="333" t="s">
        <v>5193</v>
      </c>
      <c r="L3232" s="510">
        <v>7.2</v>
      </c>
      <c r="M3232" s="330">
        <f>ROUND(SUMIF(Anlagenbewegungsdaten_AV!B:B,A3232,Anlagenbewegungsdaten_AV!C:C),3)</f>
        <v>0</v>
      </c>
      <c r="N3232" s="328">
        <f>IF(ISBLANK(L3232),ROUND(SUMIF(Anlagenbewegungsdaten_AV!B:B,A3232,Anlagenbewegungsdaten_AV!D:D),2),ROUND(M3232*L3232%,2))</f>
        <v>0</v>
      </c>
      <c r="O3232" s="328">
        <f>ROUND(N3232-SUMIF(Anlagenbewegungsdaten_AV!B:B,A3232,Anlagenbewegungsdaten_AV!D:D),3)</f>
        <v>0</v>
      </c>
    </row>
    <row r="3233" spans="1:15" ht="15" customHeight="1" x14ac:dyDescent="0.25">
      <c r="A3233" s="261" t="s">
        <v>3853</v>
      </c>
      <c r="B3233" s="171" t="s">
        <v>2108</v>
      </c>
      <c r="C3233" s="172" t="s">
        <v>4050</v>
      </c>
      <c r="D3233" s="171" t="s">
        <v>932</v>
      </c>
      <c r="E3233" s="171" t="s">
        <v>2486</v>
      </c>
      <c r="F3233" s="287">
        <v>11.94</v>
      </c>
      <c r="G3233" s="331">
        <f>ROUND(SUMIF(Anlagenbewegungsdaten!B:B,A3233,Anlagenbewegungsdaten!C:C),3)</f>
        <v>0</v>
      </c>
      <c r="H3233" s="332">
        <f>IF(ISBLANK(F3233),ROUND(SUMIF(Anlagenbewegungsdaten!B:B,A3233,Anlagenbewegungsdaten!D:D),2),ROUND(G3233*F3233%,2))</f>
        <v>0</v>
      </c>
      <c r="I3233" s="332">
        <f>ROUND((H3233-SUMIF(Anlagenbewegungsdaten!$B:$B,A3233,Anlagenbewegungsdaten!D:D)),3)</f>
        <v>0</v>
      </c>
      <c r="J3233" s="333" t="s">
        <v>5179</v>
      </c>
      <c r="K3233" s="333" t="s">
        <v>5193</v>
      </c>
      <c r="L3233" s="510">
        <v>9.5500000000000007</v>
      </c>
      <c r="M3233" s="330">
        <f>ROUND(SUMIF(Anlagenbewegungsdaten_AV!B:B,A3233,Anlagenbewegungsdaten_AV!C:C),3)</f>
        <v>0</v>
      </c>
      <c r="N3233" s="328">
        <f>IF(ISBLANK(L3233),ROUND(SUMIF(Anlagenbewegungsdaten_AV!B:B,A3233,Anlagenbewegungsdaten_AV!D:D),2),ROUND(M3233*L3233%,2))</f>
        <v>0</v>
      </c>
      <c r="O3233" s="328">
        <f>ROUND(N3233-SUMIF(Anlagenbewegungsdaten_AV!B:B,A3233,Anlagenbewegungsdaten_AV!D:D),3)</f>
        <v>0</v>
      </c>
    </row>
    <row r="3234" spans="1:15" ht="15" customHeight="1" x14ac:dyDescent="0.25">
      <c r="A3234" s="261" t="s">
        <v>3854</v>
      </c>
      <c r="B3234" s="171" t="s">
        <v>2108</v>
      </c>
      <c r="C3234" s="172" t="s">
        <v>4050</v>
      </c>
      <c r="D3234" s="172" t="s">
        <v>934</v>
      </c>
      <c r="E3234" s="171" t="s">
        <v>2483</v>
      </c>
      <c r="F3234" s="287">
        <v>9.98</v>
      </c>
      <c r="G3234" s="331">
        <f>ROUND(SUMIF(Anlagenbewegungsdaten!B:B,A3234,Anlagenbewegungsdaten!C:C),3)</f>
        <v>0</v>
      </c>
      <c r="H3234" s="332">
        <f>IF(ISBLANK(F3234),ROUND(SUMIF(Anlagenbewegungsdaten!B:B,A3234,Anlagenbewegungsdaten!D:D),2),ROUND(G3234*F3234%,2))</f>
        <v>0</v>
      </c>
      <c r="I3234" s="332">
        <f>ROUND((H3234-SUMIF(Anlagenbewegungsdaten!$B:$B,A3234,Anlagenbewegungsdaten!D:D)),3)</f>
        <v>0</v>
      </c>
      <c r="J3234" s="333" t="s">
        <v>5179</v>
      </c>
      <c r="K3234" s="333" t="s">
        <v>5193</v>
      </c>
      <c r="L3234" s="510">
        <v>7.98</v>
      </c>
      <c r="M3234" s="330">
        <f>ROUND(SUMIF(Anlagenbewegungsdaten_AV!B:B,A3234,Anlagenbewegungsdaten_AV!C:C),3)</f>
        <v>0</v>
      </c>
      <c r="N3234" s="328">
        <f>IF(ISBLANK(L3234),ROUND(SUMIF(Anlagenbewegungsdaten_AV!B:B,A3234,Anlagenbewegungsdaten_AV!D:D),2),ROUND(M3234*L3234%,2))</f>
        <v>0</v>
      </c>
      <c r="O3234" s="328">
        <f>ROUND(N3234-SUMIF(Anlagenbewegungsdaten_AV!B:B,A3234,Anlagenbewegungsdaten_AV!D:D),3)</f>
        <v>0</v>
      </c>
    </row>
    <row r="3235" spans="1:15" ht="15" customHeight="1" x14ac:dyDescent="0.25">
      <c r="A3235" s="261" t="s">
        <v>3855</v>
      </c>
      <c r="B3235" s="171" t="s">
        <v>2108</v>
      </c>
      <c r="C3235" s="172" t="s">
        <v>4050</v>
      </c>
      <c r="D3235" s="172" t="s">
        <v>936</v>
      </c>
      <c r="E3235" s="171" t="s">
        <v>2486</v>
      </c>
      <c r="F3235" s="287">
        <v>12.92</v>
      </c>
      <c r="G3235" s="331">
        <f>ROUND(SUMIF(Anlagenbewegungsdaten!B:B,A3235,Anlagenbewegungsdaten!C:C),3)</f>
        <v>0</v>
      </c>
      <c r="H3235" s="332">
        <f>IF(ISBLANK(F3235),ROUND(SUMIF(Anlagenbewegungsdaten!B:B,A3235,Anlagenbewegungsdaten!D:D),2),ROUND(G3235*F3235%,2))</f>
        <v>0</v>
      </c>
      <c r="I3235" s="332">
        <f>ROUND((H3235-SUMIF(Anlagenbewegungsdaten!$B:$B,A3235,Anlagenbewegungsdaten!D:D)),3)</f>
        <v>0</v>
      </c>
      <c r="J3235" s="333" t="s">
        <v>5179</v>
      </c>
      <c r="K3235" s="333" t="s">
        <v>5193</v>
      </c>
      <c r="L3235" s="510">
        <v>10.34</v>
      </c>
      <c r="M3235" s="330">
        <f>ROUND(SUMIF(Anlagenbewegungsdaten_AV!B:B,A3235,Anlagenbewegungsdaten_AV!C:C),3)</f>
        <v>0</v>
      </c>
      <c r="N3235" s="328">
        <f>IF(ISBLANK(L3235),ROUND(SUMIF(Anlagenbewegungsdaten_AV!B:B,A3235,Anlagenbewegungsdaten_AV!D:D),2),ROUND(M3235*L3235%,2))</f>
        <v>0</v>
      </c>
      <c r="O3235" s="328">
        <f>ROUND(N3235-SUMIF(Anlagenbewegungsdaten_AV!B:B,A3235,Anlagenbewegungsdaten_AV!D:D),3)</f>
        <v>0</v>
      </c>
    </row>
    <row r="3236" spans="1:15" ht="15" customHeight="1" x14ac:dyDescent="0.25">
      <c r="A3236" s="261" t="s">
        <v>3856</v>
      </c>
      <c r="B3236" s="171" t="s">
        <v>2108</v>
      </c>
      <c r="C3236" s="172" t="s">
        <v>4050</v>
      </c>
      <c r="D3236" s="171" t="s">
        <v>938</v>
      </c>
      <c r="E3236" s="171" t="s">
        <v>2483</v>
      </c>
      <c r="F3236" s="287">
        <v>14.879999999999999</v>
      </c>
      <c r="G3236" s="331">
        <f>ROUND(SUMIF(Anlagenbewegungsdaten!B:B,A3236,Anlagenbewegungsdaten!C:C),3)</f>
        <v>0</v>
      </c>
      <c r="H3236" s="332">
        <f>IF(ISBLANK(F3236),ROUND(SUMIF(Anlagenbewegungsdaten!B:B,A3236,Anlagenbewegungsdaten!D:D),2),ROUND(G3236*F3236%,2))</f>
        <v>0</v>
      </c>
      <c r="I3236" s="332">
        <f>ROUND((H3236-SUMIF(Anlagenbewegungsdaten!$B:$B,A3236,Anlagenbewegungsdaten!D:D)),3)</f>
        <v>0</v>
      </c>
      <c r="J3236" s="333" t="s">
        <v>5179</v>
      </c>
      <c r="K3236" s="333" t="s">
        <v>5193</v>
      </c>
      <c r="L3236" s="510">
        <v>11.9</v>
      </c>
      <c r="M3236" s="330">
        <f>ROUND(SUMIF(Anlagenbewegungsdaten_AV!B:B,A3236,Anlagenbewegungsdaten_AV!C:C),3)</f>
        <v>0</v>
      </c>
      <c r="N3236" s="328">
        <f>IF(ISBLANK(L3236),ROUND(SUMIF(Anlagenbewegungsdaten_AV!B:B,A3236,Anlagenbewegungsdaten_AV!D:D),2),ROUND(M3236*L3236%,2))</f>
        <v>0</v>
      </c>
      <c r="O3236" s="328">
        <f>ROUND(N3236-SUMIF(Anlagenbewegungsdaten_AV!B:B,A3236,Anlagenbewegungsdaten_AV!D:D),3)</f>
        <v>0</v>
      </c>
    </row>
    <row r="3237" spans="1:15" ht="15" customHeight="1" x14ac:dyDescent="0.25">
      <c r="A3237" s="261" t="s">
        <v>3857</v>
      </c>
      <c r="B3237" s="171" t="s">
        <v>2108</v>
      </c>
      <c r="C3237" s="172" t="s">
        <v>4050</v>
      </c>
      <c r="D3237" s="171" t="s">
        <v>940</v>
      </c>
      <c r="E3237" s="171" t="s">
        <v>2486</v>
      </c>
      <c r="F3237" s="287">
        <v>17.82</v>
      </c>
      <c r="G3237" s="331">
        <f>ROUND(SUMIF(Anlagenbewegungsdaten!B:B,A3237,Anlagenbewegungsdaten!C:C),3)</f>
        <v>0</v>
      </c>
      <c r="H3237" s="332">
        <f>IF(ISBLANK(F3237),ROUND(SUMIF(Anlagenbewegungsdaten!B:B,A3237,Anlagenbewegungsdaten!D:D),2),ROUND(G3237*F3237%,2))</f>
        <v>0</v>
      </c>
      <c r="I3237" s="332">
        <f>ROUND((H3237-SUMIF(Anlagenbewegungsdaten!$B:$B,A3237,Anlagenbewegungsdaten!D:D)),3)</f>
        <v>0</v>
      </c>
      <c r="J3237" s="333" t="s">
        <v>5179</v>
      </c>
      <c r="K3237" s="333" t="s">
        <v>5193</v>
      </c>
      <c r="L3237" s="510">
        <v>14.26</v>
      </c>
      <c r="M3237" s="330">
        <f>ROUND(SUMIF(Anlagenbewegungsdaten_AV!B:B,A3237,Anlagenbewegungsdaten_AV!C:C),3)</f>
        <v>0</v>
      </c>
      <c r="N3237" s="328">
        <f>IF(ISBLANK(L3237),ROUND(SUMIF(Anlagenbewegungsdaten_AV!B:B,A3237,Anlagenbewegungsdaten_AV!D:D),2),ROUND(M3237*L3237%,2))</f>
        <v>0</v>
      </c>
      <c r="O3237" s="328">
        <f>ROUND(N3237-SUMIF(Anlagenbewegungsdaten_AV!B:B,A3237,Anlagenbewegungsdaten_AV!D:D),3)</f>
        <v>0</v>
      </c>
    </row>
    <row r="3238" spans="1:15" ht="15" customHeight="1" x14ac:dyDescent="0.25">
      <c r="A3238" s="261" t="s">
        <v>3858</v>
      </c>
      <c r="B3238" s="171" t="s">
        <v>2108</v>
      </c>
      <c r="C3238" s="172" t="s">
        <v>4050</v>
      </c>
      <c r="D3238" s="172" t="s">
        <v>942</v>
      </c>
      <c r="E3238" s="171" t="s">
        <v>2483</v>
      </c>
      <c r="F3238" s="287">
        <v>15.86</v>
      </c>
      <c r="G3238" s="331">
        <f>ROUND(SUMIF(Anlagenbewegungsdaten!B:B,A3238,Anlagenbewegungsdaten!C:C),3)</f>
        <v>0</v>
      </c>
      <c r="H3238" s="332">
        <f>IF(ISBLANK(F3238),ROUND(SUMIF(Anlagenbewegungsdaten!B:B,A3238,Anlagenbewegungsdaten!D:D),2),ROUND(G3238*F3238%,2))</f>
        <v>0</v>
      </c>
      <c r="I3238" s="332">
        <f>ROUND((H3238-SUMIF(Anlagenbewegungsdaten!$B:$B,A3238,Anlagenbewegungsdaten!D:D)),3)</f>
        <v>0</v>
      </c>
      <c r="J3238" s="333" t="s">
        <v>5179</v>
      </c>
      <c r="K3238" s="333" t="s">
        <v>5193</v>
      </c>
      <c r="L3238" s="510">
        <v>12.69</v>
      </c>
      <c r="M3238" s="330">
        <f>ROUND(SUMIF(Anlagenbewegungsdaten_AV!B:B,A3238,Anlagenbewegungsdaten_AV!C:C),3)</f>
        <v>0</v>
      </c>
      <c r="N3238" s="328">
        <f>IF(ISBLANK(L3238),ROUND(SUMIF(Anlagenbewegungsdaten_AV!B:B,A3238,Anlagenbewegungsdaten_AV!D:D),2),ROUND(M3238*L3238%,2))</f>
        <v>0</v>
      </c>
      <c r="O3238" s="328">
        <f>ROUND(N3238-SUMIF(Anlagenbewegungsdaten_AV!B:B,A3238,Anlagenbewegungsdaten_AV!D:D),3)</f>
        <v>0</v>
      </c>
    </row>
    <row r="3239" spans="1:15" ht="15" customHeight="1" x14ac:dyDescent="0.25">
      <c r="A3239" s="261" t="s">
        <v>3859</v>
      </c>
      <c r="B3239" s="171" t="s">
        <v>2108</v>
      </c>
      <c r="C3239" s="172" t="s">
        <v>4050</v>
      </c>
      <c r="D3239" s="172" t="s">
        <v>944</v>
      </c>
      <c r="E3239" s="171" t="s">
        <v>2486</v>
      </c>
      <c r="F3239" s="287">
        <v>18.8</v>
      </c>
      <c r="G3239" s="331">
        <f>ROUND(SUMIF(Anlagenbewegungsdaten!B:B,A3239,Anlagenbewegungsdaten!C:C),3)</f>
        <v>0</v>
      </c>
      <c r="H3239" s="332">
        <f>IF(ISBLANK(F3239),ROUND(SUMIF(Anlagenbewegungsdaten!B:B,A3239,Anlagenbewegungsdaten!D:D),2),ROUND(G3239*F3239%,2))</f>
        <v>0</v>
      </c>
      <c r="I3239" s="332">
        <f>ROUND((H3239-SUMIF(Anlagenbewegungsdaten!$B:$B,A3239,Anlagenbewegungsdaten!D:D)),3)</f>
        <v>0</v>
      </c>
      <c r="J3239" s="333" t="s">
        <v>5179</v>
      </c>
      <c r="K3239" s="333" t="s">
        <v>5193</v>
      </c>
      <c r="L3239" s="510">
        <v>15.04</v>
      </c>
      <c r="M3239" s="330">
        <f>ROUND(SUMIF(Anlagenbewegungsdaten_AV!B:B,A3239,Anlagenbewegungsdaten_AV!C:C),3)</f>
        <v>0</v>
      </c>
      <c r="N3239" s="328">
        <f>IF(ISBLANK(L3239),ROUND(SUMIF(Anlagenbewegungsdaten_AV!B:B,A3239,Anlagenbewegungsdaten_AV!D:D),2),ROUND(M3239*L3239%,2))</f>
        <v>0</v>
      </c>
      <c r="O3239" s="328">
        <f>ROUND(N3239-SUMIF(Anlagenbewegungsdaten_AV!B:B,A3239,Anlagenbewegungsdaten_AV!D:D),3)</f>
        <v>0</v>
      </c>
    </row>
    <row r="3240" spans="1:15" ht="15" customHeight="1" x14ac:dyDescent="0.25">
      <c r="A3240" s="261" t="s">
        <v>3860</v>
      </c>
      <c r="B3240" s="171" t="s">
        <v>2108</v>
      </c>
      <c r="C3240" s="172" t="s">
        <v>4050</v>
      </c>
      <c r="D3240" s="171" t="s">
        <v>946</v>
      </c>
      <c r="E3240" s="171" t="s">
        <v>2483</v>
      </c>
      <c r="F3240" s="287">
        <v>15.86</v>
      </c>
      <c r="G3240" s="331">
        <f>ROUND(SUMIF(Anlagenbewegungsdaten!B:B,A3240,Anlagenbewegungsdaten!C:C),3)</f>
        <v>0</v>
      </c>
      <c r="H3240" s="332">
        <f>IF(ISBLANK(F3240),ROUND(SUMIF(Anlagenbewegungsdaten!B:B,A3240,Anlagenbewegungsdaten!D:D),2),ROUND(G3240*F3240%,2))</f>
        <v>0</v>
      </c>
      <c r="I3240" s="332">
        <f>ROUND((H3240-SUMIF(Anlagenbewegungsdaten!$B:$B,A3240,Anlagenbewegungsdaten!D:D)),3)</f>
        <v>0</v>
      </c>
      <c r="J3240" s="333" t="s">
        <v>5179</v>
      </c>
      <c r="K3240" s="333" t="s">
        <v>5193</v>
      </c>
      <c r="L3240" s="510">
        <v>12.69</v>
      </c>
      <c r="M3240" s="330">
        <f>ROUND(SUMIF(Anlagenbewegungsdaten_AV!B:B,A3240,Anlagenbewegungsdaten_AV!C:C),3)</f>
        <v>0</v>
      </c>
      <c r="N3240" s="328">
        <f>IF(ISBLANK(L3240),ROUND(SUMIF(Anlagenbewegungsdaten_AV!B:B,A3240,Anlagenbewegungsdaten_AV!D:D),2),ROUND(M3240*L3240%,2))</f>
        <v>0</v>
      </c>
      <c r="O3240" s="328">
        <f>ROUND(N3240-SUMIF(Anlagenbewegungsdaten_AV!B:B,A3240,Anlagenbewegungsdaten_AV!D:D),3)</f>
        <v>0</v>
      </c>
    </row>
    <row r="3241" spans="1:15" ht="15" customHeight="1" x14ac:dyDescent="0.25">
      <c r="A3241" s="261" t="s">
        <v>3861</v>
      </c>
      <c r="B3241" s="171" t="s">
        <v>2108</v>
      </c>
      <c r="C3241" s="172" t="s">
        <v>4050</v>
      </c>
      <c r="D3241" s="171" t="s">
        <v>948</v>
      </c>
      <c r="E3241" s="171" t="s">
        <v>2486</v>
      </c>
      <c r="F3241" s="287">
        <v>18.8</v>
      </c>
      <c r="G3241" s="331">
        <f>ROUND(SUMIF(Anlagenbewegungsdaten!B:B,A3241,Anlagenbewegungsdaten!C:C),3)</f>
        <v>0</v>
      </c>
      <c r="H3241" s="332">
        <f>IF(ISBLANK(F3241),ROUND(SUMIF(Anlagenbewegungsdaten!B:B,A3241,Anlagenbewegungsdaten!D:D),2),ROUND(G3241*F3241%,2))</f>
        <v>0</v>
      </c>
      <c r="I3241" s="332">
        <f>ROUND((H3241-SUMIF(Anlagenbewegungsdaten!$B:$B,A3241,Anlagenbewegungsdaten!D:D)),3)</f>
        <v>0</v>
      </c>
      <c r="J3241" s="333" t="s">
        <v>5179</v>
      </c>
      <c r="K3241" s="333" t="s">
        <v>5193</v>
      </c>
      <c r="L3241" s="510">
        <v>15.04</v>
      </c>
      <c r="M3241" s="330">
        <f>ROUND(SUMIF(Anlagenbewegungsdaten_AV!B:B,A3241,Anlagenbewegungsdaten_AV!C:C),3)</f>
        <v>0</v>
      </c>
      <c r="N3241" s="328">
        <f>IF(ISBLANK(L3241),ROUND(SUMIF(Anlagenbewegungsdaten_AV!B:B,A3241,Anlagenbewegungsdaten_AV!D:D),2),ROUND(M3241*L3241%,2))</f>
        <v>0</v>
      </c>
      <c r="O3241" s="328">
        <f>ROUND(N3241-SUMIF(Anlagenbewegungsdaten_AV!B:B,A3241,Anlagenbewegungsdaten_AV!D:D),3)</f>
        <v>0</v>
      </c>
    </row>
    <row r="3242" spans="1:15" ht="15" customHeight="1" x14ac:dyDescent="0.25">
      <c r="A3242" s="261" t="s">
        <v>3862</v>
      </c>
      <c r="B3242" s="171" t="s">
        <v>2108</v>
      </c>
      <c r="C3242" s="172" t="s">
        <v>4050</v>
      </c>
      <c r="D3242" s="171" t="s">
        <v>950</v>
      </c>
      <c r="E3242" s="171" t="s">
        <v>2483</v>
      </c>
      <c r="F3242" s="287">
        <v>16.84</v>
      </c>
      <c r="G3242" s="331">
        <f>ROUND(SUMIF(Anlagenbewegungsdaten!B:B,A3242,Anlagenbewegungsdaten!C:C),3)</f>
        <v>0</v>
      </c>
      <c r="H3242" s="332">
        <f>IF(ISBLANK(F3242),ROUND(SUMIF(Anlagenbewegungsdaten!B:B,A3242,Anlagenbewegungsdaten!D:D),2),ROUND(G3242*F3242%,2))</f>
        <v>0</v>
      </c>
      <c r="I3242" s="332">
        <f>ROUND((H3242-SUMIF(Anlagenbewegungsdaten!$B:$B,A3242,Anlagenbewegungsdaten!D:D)),3)</f>
        <v>0</v>
      </c>
      <c r="J3242" s="333" t="s">
        <v>5179</v>
      </c>
      <c r="K3242" s="333" t="s">
        <v>5193</v>
      </c>
      <c r="L3242" s="510">
        <v>13.47</v>
      </c>
      <c r="M3242" s="330">
        <f>ROUND(SUMIF(Anlagenbewegungsdaten_AV!B:B,A3242,Anlagenbewegungsdaten_AV!C:C),3)</f>
        <v>0</v>
      </c>
      <c r="N3242" s="328">
        <f>IF(ISBLANK(L3242),ROUND(SUMIF(Anlagenbewegungsdaten_AV!B:B,A3242,Anlagenbewegungsdaten_AV!D:D),2),ROUND(M3242*L3242%,2))</f>
        <v>0</v>
      </c>
      <c r="O3242" s="328">
        <f>ROUND(N3242-SUMIF(Anlagenbewegungsdaten_AV!B:B,A3242,Anlagenbewegungsdaten_AV!D:D),3)</f>
        <v>0</v>
      </c>
    </row>
    <row r="3243" spans="1:15" ht="15" customHeight="1" x14ac:dyDescent="0.25">
      <c r="A3243" s="261" t="s">
        <v>3863</v>
      </c>
      <c r="B3243" s="171" t="s">
        <v>2108</v>
      </c>
      <c r="C3243" s="172" t="s">
        <v>4050</v>
      </c>
      <c r="D3243" s="171" t="s">
        <v>952</v>
      </c>
      <c r="E3243" s="171" t="s">
        <v>2486</v>
      </c>
      <c r="F3243" s="287">
        <v>19.78</v>
      </c>
      <c r="G3243" s="331">
        <f>ROUND(SUMIF(Anlagenbewegungsdaten!B:B,A3243,Anlagenbewegungsdaten!C:C),3)</f>
        <v>0</v>
      </c>
      <c r="H3243" s="332">
        <f>IF(ISBLANK(F3243),ROUND(SUMIF(Anlagenbewegungsdaten!B:B,A3243,Anlagenbewegungsdaten!D:D),2),ROUND(G3243*F3243%,2))</f>
        <v>0</v>
      </c>
      <c r="I3243" s="332">
        <f>ROUND((H3243-SUMIF(Anlagenbewegungsdaten!$B:$B,A3243,Anlagenbewegungsdaten!D:D)),3)</f>
        <v>0</v>
      </c>
      <c r="J3243" s="333" t="s">
        <v>5179</v>
      </c>
      <c r="K3243" s="333" t="s">
        <v>5193</v>
      </c>
      <c r="L3243" s="510">
        <v>15.82</v>
      </c>
      <c r="M3243" s="330">
        <f>ROUND(SUMIF(Anlagenbewegungsdaten_AV!B:B,A3243,Anlagenbewegungsdaten_AV!C:C),3)</f>
        <v>0</v>
      </c>
      <c r="N3243" s="328">
        <f>IF(ISBLANK(L3243),ROUND(SUMIF(Anlagenbewegungsdaten_AV!B:B,A3243,Anlagenbewegungsdaten_AV!D:D),2),ROUND(M3243*L3243%,2))</f>
        <v>0</v>
      </c>
      <c r="O3243" s="328">
        <f>ROUND(N3243-SUMIF(Anlagenbewegungsdaten_AV!B:B,A3243,Anlagenbewegungsdaten_AV!D:D),3)</f>
        <v>0</v>
      </c>
    </row>
    <row r="3244" spans="1:15" ht="15" customHeight="1" x14ac:dyDescent="0.25">
      <c r="A3244" s="261" t="s">
        <v>3864</v>
      </c>
      <c r="B3244" s="171" t="s">
        <v>2108</v>
      </c>
      <c r="C3244" s="172" t="s">
        <v>4050</v>
      </c>
      <c r="D3244" s="171" t="s">
        <v>954</v>
      </c>
      <c r="E3244" s="171" t="s">
        <v>2483</v>
      </c>
      <c r="F3244" s="287">
        <v>17.82</v>
      </c>
      <c r="G3244" s="331">
        <f>ROUND(SUMIF(Anlagenbewegungsdaten!B:B,A3244,Anlagenbewegungsdaten!C:C),3)</f>
        <v>0</v>
      </c>
      <c r="H3244" s="332">
        <f>IF(ISBLANK(F3244),ROUND(SUMIF(Anlagenbewegungsdaten!B:B,A3244,Anlagenbewegungsdaten!D:D),2),ROUND(G3244*F3244%,2))</f>
        <v>0</v>
      </c>
      <c r="I3244" s="332">
        <f>ROUND((H3244-SUMIF(Anlagenbewegungsdaten!$B:$B,A3244,Anlagenbewegungsdaten!D:D)),3)</f>
        <v>0</v>
      </c>
      <c r="J3244" s="333" t="s">
        <v>5179</v>
      </c>
      <c r="K3244" s="333" t="s">
        <v>5193</v>
      </c>
      <c r="L3244" s="510">
        <v>14.26</v>
      </c>
      <c r="M3244" s="330">
        <f>ROUND(SUMIF(Anlagenbewegungsdaten_AV!B:B,A3244,Anlagenbewegungsdaten_AV!C:C),3)</f>
        <v>0</v>
      </c>
      <c r="N3244" s="328">
        <f>IF(ISBLANK(L3244),ROUND(SUMIF(Anlagenbewegungsdaten_AV!B:B,A3244,Anlagenbewegungsdaten_AV!D:D),2),ROUND(M3244*L3244%,2))</f>
        <v>0</v>
      </c>
      <c r="O3244" s="328">
        <f>ROUND(N3244-SUMIF(Anlagenbewegungsdaten_AV!B:B,A3244,Anlagenbewegungsdaten_AV!D:D),3)</f>
        <v>0</v>
      </c>
    </row>
    <row r="3245" spans="1:15" ht="15" customHeight="1" x14ac:dyDescent="0.25">
      <c r="A3245" s="261" t="s">
        <v>3865</v>
      </c>
      <c r="B3245" s="171" t="s">
        <v>2108</v>
      </c>
      <c r="C3245" s="172" t="s">
        <v>4050</v>
      </c>
      <c r="D3245" s="171" t="s">
        <v>956</v>
      </c>
      <c r="E3245" s="171" t="s">
        <v>2486</v>
      </c>
      <c r="F3245" s="287">
        <v>20.759999999999998</v>
      </c>
      <c r="G3245" s="331">
        <f>ROUND(SUMIF(Anlagenbewegungsdaten!B:B,A3245,Anlagenbewegungsdaten!C:C),3)</f>
        <v>0</v>
      </c>
      <c r="H3245" s="332">
        <f>IF(ISBLANK(F3245),ROUND(SUMIF(Anlagenbewegungsdaten!B:B,A3245,Anlagenbewegungsdaten!D:D),2),ROUND(G3245*F3245%,2))</f>
        <v>0</v>
      </c>
      <c r="I3245" s="332">
        <f>ROUND((H3245-SUMIF(Anlagenbewegungsdaten!$B:$B,A3245,Anlagenbewegungsdaten!D:D)),3)</f>
        <v>0</v>
      </c>
      <c r="J3245" s="333" t="s">
        <v>5179</v>
      </c>
      <c r="K3245" s="333" t="s">
        <v>5193</v>
      </c>
      <c r="L3245" s="510">
        <v>16.61</v>
      </c>
      <c r="M3245" s="330">
        <f>ROUND(SUMIF(Anlagenbewegungsdaten_AV!B:B,A3245,Anlagenbewegungsdaten_AV!C:C),3)</f>
        <v>0</v>
      </c>
      <c r="N3245" s="328">
        <f>IF(ISBLANK(L3245),ROUND(SUMIF(Anlagenbewegungsdaten_AV!B:B,A3245,Anlagenbewegungsdaten_AV!D:D),2),ROUND(M3245*L3245%,2))</f>
        <v>0</v>
      </c>
      <c r="O3245" s="328">
        <f>ROUND(N3245-SUMIF(Anlagenbewegungsdaten_AV!B:B,A3245,Anlagenbewegungsdaten_AV!D:D),3)</f>
        <v>0</v>
      </c>
    </row>
    <row r="3246" spans="1:15" ht="15" customHeight="1" x14ac:dyDescent="0.25">
      <c r="A3246" s="261" t="s">
        <v>3866</v>
      </c>
      <c r="B3246" s="171" t="s">
        <v>2108</v>
      </c>
      <c r="C3246" s="172" t="s">
        <v>4050</v>
      </c>
      <c r="D3246" s="171" t="s">
        <v>958</v>
      </c>
      <c r="E3246" s="171" t="s">
        <v>2483</v>
      </c>
      <c r="F3246" s="287">
        <v>18.8</v>
      </c>
      <c r="G3246" s="331">
        <f>ROUND(SUMIF(Anlagenbewegungsdaten!B:B,A3246,Anlagenbewegungsdaten!C:C),3)</f>
        <v>0</v>
      </c>
      <c r="H3246" s="332">
        <f>IF(ISBLANK(F3246),ROUND(SUMIF(Anlagenbewegungsdaten!B:B,A3246,Anlagenbewegungsdaten!D:D),2),ROUND(G3246*F3246%,2))</f>
        <v>0</v>
      </c>
      <c r="I3246" s="332">
        <f>ROUND((H3246-SUMIF(Anlagenbewegungsdaten!$B:$B,A3246,Anlagenbewegungsdaten!D:D)),3)</f>
        <v>0</v>
      </c>
      <c r="J3246" s="333" t="s">
        <v>5179</v>
      </c>
      <c r="K3246" s="333" t="s">
        <v>5193</v>
      </c>
      <c r="L3246" s="510">
        <v>15.04</v>
      </c>
      <c r="M3246" s="330">
        <f>ROUND(SUMIF(Anlagenbewegungsdaten_AV!B:B,A3246,Anlagenbewegungsdaten_AV!C:C),3)</f>
        <v>0</v>
      </c>
      <c r="N3246" s="328">
        <f>IF(ISBLANK(L3246),ROUND(SUMIF(Anlagenbewegungsdaten_AV!B:B,A3246,Anlagenbewegungsdaten_AV!D:D),2),ROUND(M3246*L3246%,2))</f>
        <v>0</v>
      </c>
      <c r="O3246" s="328">
        <f>ROUND(N3246-SUMIF(Anlagenbewegungsdaten_AV!B:B,A3246,Anlagenbewegungsdaten_AV!D:D),3)</f>
        <v>0</v>
      </c>
    </row>
    <row r="3247" spans="1:15" ht="15" customHeight="1" x14ac:dyDescent="0.25">
      <c r="A3247" s="261" t="s">
        <v>3867</v>
      </c>
      <c r="B3247" s="171" t="s">
        <v>2108</v>
      </c>
      <c r="C3247" s="172" t="s">
        <v>4050</v>
      </c>
      <c r="D3247" s="171" t="s">
        <v>960</v>
      </c>
      <c r="E3247" s="171" t="s">
        <v>2486</v>
      </c>
      <c r="F3247" s="287">
        <v>21.740000000000002</v>
      </c>
      <c r="G3247" s="331">
        <f>ROUND(SUMIF(Anlagenbewegungsdaten!B:B,A3247,Anlagenbewegungsdaten!C:C),3)</f>
        <v>0</v>
      </c>
      <c r="H3247" s="332">
        <f>IF(ISBLANK(F3247),ROUND(SUMIF(Anlagenbewegungsdaten!B:B,A3247,Anlagenbewegungsdaten!D:D),2),ROUND(G3247*F3247%,2))</f>
        <v>0</v>
      </c>
      <c r="I3247" s="332">
        <f>ROUND((H3247-SUMIF(Anlagenbewegungsdaten!$B:$B,A3247,Anlagenbewegungsdaten!D:D)),3)</f>
        <v>0</v>
      </c>
      <c r="J3247" s="333" t="s">
        <v>5179</v>
      </c>
      <c r="K3247" s="333" t="s">
        <v>5193</v>
      </c>
      <c r="L3247" s="510">
        <v>17.39</v>
      </c>
      <c r="M3247" s="330">
        <f>ROUND(SUMIF(Anlagenbewegungsdaten_AV!B:B,A3247,Anlagenbewegungsdaten_AV!C:C),3)</f>
        <v>0</v>
      </c>
      <c r="N3247" s="328">
        <f>IF(ISBLANK(L3247),ROUND(SUMIF(Anlagenbewegungsdaten_AV!B:B,A3247,Anlagenbewegungsdaten_AV!D:D),2),ROUND(M3247*L3247%,2))</f>
        <v>0</v>
      </c>
      <c r="O3247" s="328">
        <f>ROUND(N3247-SUMIF(Anlagenbewegungsdaten_AV!B:B,A3247,Anlagenbewegungsdaten_AV!D:D),3)</f>
        <v>0</v>
      </c>
    </row>
    <row r="3248" spans="1:15" ht="15" customHeight="1" x14ac:dyDescent="0.25">
      <c r="A3248" s="261" t="s">
        <v>3868</v>
      </c>
      <c r="B3248" s="171" t="s">
        <v>2108</v>
      </c>
      <c r="C3248" s="172" t="s">
        <v>4050</v>
      </c>
      <c r="D3248" s="171" t="s">
        <v>962</v>
      </c>
      <c r="E3248" s="171" t="s">
        <v>2483</v>
      </c>
      <c r="F3248" s="287">
        <v>16.84</v>
      </c>
      <c r="G3248" s="331">
        <f>ROUND(SUMIF(Anlagenbewegungsdaten!B:B,A3248,Anlagenbewegungsdaten!C:C),3)</f>
        <v>0</v>
      </c>
      <c r="H3248" s="332">
        <f>IF(ISBLANK(F3248),ROUND(SUMIF(Anlagenbewegungsdaten!B:B,A3248,Anlagenbewegungsdaten!D:D),2),ROUND(G3248*F3248%,2))</f>
        <v>0</v>
      </c>
      <c r="I3248" s="332">
        <f>ROUND((H3248-SUMIF(Anlagenbewegungsdaten!$B:$B,A3248,Anlagenbewegungsdaten!D:D)),3)</f>
        <v>0</v>
      </c>
      <c r="J3248" s="333" t="s">
        <v>5179</v>
      </c>
      <c r="K3248" s="333" t="s">
        <v>5193</v>
      </c>
      <c r="L3248" s="510">
        <v>13.47</v>
      </c>
      <c r="M3248" s="330">
        <f>ROUND(SUMIF(Anlagenbewegungsdaten_AV!B:B,A3248,Anlagenbewegungsdaten_AV!C:C),3)</f>
        <v>0</v>
      </c>
      <c r="N3248" s="328">
        <f>IF(ISBLANK(L3248),ROUND(SUMIF(Anlagenbewegungsdaten_AV!B:B,A3248,Anlagenbewegungsdaten_AV!D:D),2),ROUND(M3248*L3248%,2))</f>
        <v>0</v>
      </c>
      <c r="O3248" s="328">
        <f>ROUND(N3248-SUMIF(Anlagenbewegungsdaten_AV!B:B,A3248,Anlagenbewegungsdaten_AV!D:D),3)</f>
        <v>0</v>
      </c>
    </row>
    <row r="3249" spans="1:15" ht="15" customHeight="1" x14ac:dyDescent="0.25">
      <c r="A3249" s="261" t="s">
        <v>3869</v>
      </c>
      <c r="B3249" s="171" t="s">
        <v>2108</v>
      </c>
      <c r="C3249" s="172" t="s">
        <v>4050</v>
      </c>
      <c r="D3249" s="171" t="s">
        <v>964</v>
      </c>
      <c r="E3249" s="171" t="s">
        <v>2486</v>
      </c>
      <c r="F3249" s="287">
        <v>19.78</v>
      </c>
      <c r="G3249" s="331">
        <f>ROUND(SUMIF(Anlagenbewegungsdaten!B:B,A3249,Anlagenbewegungsdaten!C:C),3)</f>
        <v>0</v>
      </c>
      <c r="H3249" s="332">
        <f>IF(ISBLANK(F3249),ROUND(SUMIF(Anlagenbewegungsdaten!B:B,A3249,Anlagenbewegungsdaten!D:D),2),ROUND(G3249*F3249%,2))</f>
        <v>0</v>
      </c>
      <c r="I3249" s="332">
        <f>ROUND((H3249-SUMIF(Anlagenbewegungsdaten!$B:$B,A3249,Anlagenbewegungsdaten!D:D)),3)</f>
        <v>0</v>
      </c>
      <c r="J3249" s="333" t="s">
        <v>5179</v>
      </c>
      <c r="K3249" s="333" t="s">
        <v>5193</v>
      </c>
      <c r="L3249" s="510">
        <v>15.82</v>
      </c>
      <c r="M3249" s="330">
        <f>ROUND(SUMIF(Anlagenbewegungsdaten_AV!B:B,A3249,Anlagenbewegungsdaten_AV!C:C),3)</f>
        <v>0</v>
      </c>
      <c r="N3249" s="328">
        <f>IF(ISBLANK(L3249),ROUND(SUMIF(Anlagenbewegungsdaten_AV!B:B,A3249,Anlagenbewegungsdaten_AV!D:D),2),ROUND(M3249*L3249%,2))</f>
        <v>0</v>
      </c>
      <c r="O3249" s="328">
        <f>ROUND(N3249-SUMIF(Anlagenbewegungsdaten_AV!B:B,A3249,Anlagenbewegungsdaten_AV!D:D),3)</f>
        <v>0</v>
      </c>
    </row>
    <row r="3250" spans="1:15" ht="15" customHeight="1" x14ac:dyDescent="0.25">
      <c r="A3250" s="261" t="s">
        <v>3870</v>
      </c>
      <c r="B3250" s="171" t="s">
        <v>2108</v>
      </c>
      <c r="C3250" s="172" t="s">
        <v>4050</v>
      </c>
      <c r="D3250" s="171" t="s">
        <v>966</v>
      </c>
      <c r="E3250" s="171" t="s">
        <v>2483</v>
      </c>
      <c r="F3250" s="287">
        <v>17.82</v>
      </c>
      <c r="G3250" s="331">
        <f>ROUND(SUMIF(Anlagenbewegungsdaten!B:B,A3250,Anlagenbewegungsdaten!C:C),3)</f>
        <v>0</v>
      </c>
      <c r="H3250" s="332">
        <f>IF(ISBLANK(F3250),ROUND(SUMIF(Anlagenbewegungsdaten!B:B,A3250,Anlagenbewegungsdaten!D:D),2),ROUND(G3250*F3250%,2))</f>
        <v>0</v>
      </c>
      <c r="I3250" s="332">
        <f>ROUND((H3250-SUMIF(Anlagenbewegungsdaten!$B:$B,A3250,Anlagenbewegungsdaten!D:D)),3)</f>
        <v>0</v>
      </c>
      <c r="J3250" s="333" t="s">
        <v>5179</v>
      </c>
      <c r="K3250" s="333" t="s">
        <v>5193</v>
      </c>
      <c r="L3250" s="510">
        <v>14.26</v>
      </c>
      <c r="M3250" s="330">
        <f>ROUND(SUMIF(Anlagenbewegungsdaten_AV!B:B,A3250,Anlagenbewegungsdaten_AV!C:C),3)</f>
        <v>0</v>
      </c>
      <c r="N3250" s="328">
        <f>IF(ISBLANK(L3250),ROUND(SUMIF(Anlagenbewegungsdaten_AV!B:B,A3250,Anlagenbewegungsdaten_AV!D:D),2),ROUND(M3250*L3250%,2))</f>
        <v>0</v>
      </c>
      <c r="O3250" s="328">
        <f>ROUND(N3250-SUMIF(Anlagenbewegungsdaten_AV!B:B,A3250,Anlagenbewegungsdaten_AV!D:D),3)</f>
        <v>0</v>
      </c>
    </row>
    <row r="3251" spans="1:15" ht="15" customHeight="1" x14ac:dyDescent="0.25">
      <c r="A3251" s="261" t="s">
        <v>3871</v>
      </c>
      <c r="B3251" s="171" t="s">
        <v>2108</v>
      </c>
      <c r="C3251" s="172" t="s">
        <v>4050</v>
      </c>
      <c r="D3251" s="171" t="s">
        <v>968</v>
      </c>
      <c r="E3251" s="171" t="s">
        <v>2486</v>
      </c>
      <c r="F3251" s="287">
        <v>20.759999999999998</v>
      </c>
      <c r="G3251" s="331">
        <f>ROUND(SUMIF(Anlagenbewegungsdaten!B:B,A3251,Anlagenbewegungsdaten!C:C),3)</f>
        <v>0</v>
      </c>
      <c r="H3251" s="332">
        <f>IF(ISBLANK(F3251),ROUND(SUMIF(Anlagenbewegungsdaten!B:B,A3251,Anlagenbewegungsdaten!D:D),2),ROUND(G3251*F3251%,2))</f>
        <v>0</v>
      </c>
      <c r="I3251" s="332">
        <f>ROUND((H3251-SUMIF(Anlagenbewegungsdaten!$B:$B,A3251,Anlagenbewegungsdaten!D:D)),3)</f>
        <v>0</v>
      </c>
      <c r="J3251" s="333" t="s">
        <v>5179</v>
      </c>
      <c r="K3251" s="333" t="s">
        <v>5193</v>
      </c>
      <c r="L3251" s="510">
        <v>16.61</v>
      </c>
      <c r="M3251" s="330">
        <f>ROUND(SUMIF(Anlagenbewegungsdaten_AV!B:B,A3251,Anlagenbewegungsdaten_AV!C:C),3)</f>
        <v>0</v>
      </c>
      <c r="N3251" s="328">
        <f>IF(ISBLANK(L3251),ROUND(SUMIF(Anlagenbewegungsdaten_AV!B:B,A3251,Anlagenbewegungsdaten_AV!D:D),2),ROUND(M3251*L3251%,2))</f>
        <v>0</v>
      </c>
      <c r="O3251" s="328">
        <f>ROUND(N3251-SUMIF(Anlagenbewegungsdaten_AV!B:B,A3251,Anlagenbewegungsdaten_AV!D:D),3)</f>
        <v>0</v>
      </c>
    </row>
    <row r="3252" spans="1:15" ht="15" customHeight="1" x14ac:dyDescent="0.25">
      <c r="A3252" s="261" t="s">
        <v>3872</v>
      </c>
      <c r="B3252" s="171" t="s">
        <v>2108</v>
      </c>
      <c r="C3252" s="172" t="s">
        <v>4050</v>
      </c>
      <c r="D3252" s="171" t="s">
        <v>970</v>
      </c>
      <c r="E3252" s="171" t="s">
        <v>2483</v>
      </c>
      <c r="F3252" s="287">
        <v>18.8</v>
      </c>
      <c r="G3252" s="331">
        <f>ROUND(SUMIF(Anlagenbewegungsdaten!B:B,A3252,Anlagenbewegungsdaten!C:C),3)</f>
        <v>0</v>
      </c>
      <c r="H3252" s="332">
        <f>IF(ISBLANK(F3252),ROUND(SUMIF(Anlagenbewegungsdaten!B:B,A3252,Anlagenbewegungsdaten!D:D),2),ROUND(G3252*F3252%,2))</f>
        <v>0</v>
      </c>
      <c r="I3252" s="332">
        <f>ROUND((H3252-SUMIF(Anlagenbewegungsdaten!$B:$B,A3252,Anlagenbewegungsdaten!D:D)),3)</f>
        <v>0</v>
      </c>
      <c r="J3252" s="333" t="s">
        <v>5179</v>
      </c>
      <c r="K3252" s="333" t="s">
        <v>5193</v>
      </c>
      <c r="L3252" s="510">
        <v>15.04</v>
      </c>
      <c r="M3252" s="330">
        <f>ROUND(SUMIF(Anlagenbewegungsdaten_AV!B:B,A3252,Anlagenbewegungsdaten_AV!C:C),3)</f>
        <v>0</v>
      </c>
      <c r="N3252" s="328">
        <f>IF(ISBLANK(L3252),ROUND(SUMIF(Anlagenbewegungsdaten_AV!B:B,A3252,Anlagenbewegungsdaten_AV!D:D),2),ROUND(M3252*L3252%,2))</f>
        <v>0</v>
      </c>
      <c r="O3252" s="328">
        <f>ROUND(N3252-SUMIF(Anlagenbewegungsdaten_AV!B:B,A3252,Anlagenbewegungsdaten_AV!D:D),3)</f>
        <v>0</v>
      </c>
    </row>
    <row r="3253" spans="1:15" ht="15" customHeight="1" x14ac:dyDescent="0.25">
      <c r="A3253" s="261" t="s">
        <v>3873</v>
      </c>
      <c r="B3253" s="171" t="s">
        <v>2108</v>
      </c>
      <c r="C3253" s="172" t="s">
        <v>4050</v>
      </c>
      <c r="D3253" s="171" t="s">
        <v>972</v>
      </c>
      <c r="E3253" s="171" t="s">
        <v>2486</v>
      </c>
      <c r="F3253" s="287">
        <v>21.740000000000002</v>
      </c>
      <c r="G3253" s="331">
        <f>ROUND(SUMIF(Anlagenbewegungsdaten!B:B,A3253,Anlagenbewegungsdaten!C:C),3)</f>
        <v>0</v>
      </c>
      <c r="H3253" s="332">
        <f>IF(ISBLANK(F3253),ROUND(SUMIF(Anlagenbewegungsdaten!B:B,A3253,Anlagenbewegungsdaten!D:D),2),ROUND(G3253*F3253%,2))</f>
        <v>0</v>
      </c>
      <c r="I3253" s="332">
        <f>ROUND((H3253-SUMIF(Anlagenbewegungsdaten!$B:$B,A3253,Anlagenbewegungsdaten!D:D)),3)</f>
        <v>0</v>
      </c>
      <c r="J3253" s="333" t="s">
        <v>5179</v>
      </c>
      <c r="K3253" s="333" t="s">
        <v>5193</v>
      </c>
      <c r="L3253" s="510">
        <v>17.39</v>
      </c>
      <c r="M3253" s="330">
        <f>ROUND(SUMIF(Anlagenbewegungsdaten_AV!B:B,A3253,Anlagenbewegungsdaten_AV!C:C),3)</f>
        <v>0</v>
      </c>
      <c r="N3253" s="328">
        <f>IF(ISBLANK(L3253),ROUND(SUMIF(Anlagenbewegungsdaten_AV!B:B,A3253,Anlagenbewegungsdaten_AV!D:D),2),ROUND(M3253*L3253%,2))</f>
        <v>0</v>
      </c>
      <c r="O3253" s="328">
        <f>ROUND(N3253-SUMIF(Anlagenbewegungsdaten_AV!B:B,A3253,Anlagenbewegungsdaten_AV!D:D),3)</f>
        <v>0</v>
      </c>
    </row>
    <row r="3254" spans="1:15" ht="15" customHeight="1" x14ac:dyDescent="0.25">
      <c r="A3254" s="261" t="s">
        <v>3874</v>
      </c>
      <c r="B3254" s="171" t="s">
        <v>2108</v>
      </c>
      <c r="C3254" s="172" t="s">
        <v>4050</v>
      </c>
      <c r="D3254" s="171" t="s">
        <v>974</v>
      </c>
      <c r="E3254" s="171" t="s">
        <v>2483</v>
      </c>
      <c r="F3254" s="287">
        <v>19.78</v>
      </c>
      <c r="G3254" s="331">
        <f>ROUND(SUMIF(Anlagenbewegungsdaten!B:B,A3254,Anlagenbewegungsdaten!C:C),3)</f>
        <v>0</v>
      </c>
      <c r="H3254" s="332">
        <f>IF(ISBLANK(F3254),ROUND(SUMIF(Anlagenbewegungsdaten!B:B,A3254,Anlagenbewegungsdaten!D:D),2),ROUND(G3254*F3254%,2))</f>
        <v>0</v>
      </c>
      <c r="I3254" s="332">
        <f>ROUND((H3254-SUMIF(Anlagenbewegungsdaten!$B:$B,A3254,Anlagenbewegungsdaten!D:D)),3)</f>
        <v>0</v>
      </c>
      <c r="J3254" s="333" t="s">
        <v>5179</v>
      </c>
      <c r="K3254" s="333" t="s">
        <v>5193</v>
      </c>
      <c r="L3254" s="510">
        <v>15.82</v>
      </c>
      <c r="M3254" s="330">
        <f>ROUND(SUMIF(Anlagenbewegungsdaten_AV!B:B,A3254,Anlagenbewegungsdaten_AV!C:C),3)</f>
        <v>0</v>
      </c>
      <c r="N3254" s="328">
        <f>IF(ISBLANK(L3254),ROUND(SUMIF(Anlagenbewegungsdaten_AV!B:B,A3254,Anlagenbewegungsdaten_AV!D:D),2),ROUND(M3254*L3254%,2))</f>
        <v>0</v>
      </c>
      <c r="O3254" s="328">
        <f>ROUND(N3254-SUMIF(Anlagenbewegungsdaten_AV!B:B,A3254,Anlagenbewegungsdaten_AV!D:D),3)</f>
        <v>0</v>
      </c>
    </row>
    <row r="3255" spans="1:15" ht="15" customHeight="1" x14ac:dyDescent="0.25">
      <c r="A3255" s="261" t="s">
        <v>3875</v>
      </c>
      <c r="B3255" s="171" t="s">
        <v>2108</v>
      </c>
      <c r="C3255" s="172" t="s">
        <v>4050</v>
      </c>
      <c r="D3255" s="171" t="s">
        <v>976</v>
      </c>
      <c r="E3255" s="171" t="s">
        <v>2486</v>
      </c>
      <c r="F3255" s="287">
        <v>22.72</v>
      </c>
      <c r="G3255" s="331">
        <f>ROUND(SUMIF(Anlagenbewegungsdaten!B:B,A3255,Anlagenbewegungsdaten!C:C),3)</f>
        <v>0</v>
      </c>
      <c r="H3255" s="332">
        <f>IF(ISBLANK(F3255),ROUND(SUMIF(Anlagenbewegungsdaten!B:B,A3255,Anlagenbewegungsdaten!D:D),2),ROUND(G3255*F3255%,2))</f>
        <v>0</v>
      </c>
      <c r="I3255" s="332">
        <f>ROUND((H3255-SUMIF(Anlagenbewegungsdaten!$B:$B,A3255,Anlagenbewegungsdaten!D:D)),3)</f>
        <v>0</v>
      </c>
      <c r="J3255" s="333" t="s">
        <v>5179</v>
      </c>
      <c r="K3255" s="333" t="s">
        <v>5193</v>
      </c>
      <c r="L3255" s="510">
        <v>18.18</v>
      </c>
      <c r="M3255" s="330">
        <f>ROUND(SUMIF(Anlagenbewegungsdaten_AV!B:B,A3255,Anlagenbewegungsdaten_AV!C:C),3)</f>
        <v>0</v>
      </c>
      <c r="N3255" s="328">
        <f>IF(ISBLANK(L3255),ROUND(SUMIF(Anlagenbewegungsdaten_AV!B:B,A3255,Anlagenbewegungsdaten_AV!D:D),2),ROUND(M3255*L3255%,2))</f>
        <v>0</v>
      </c>
      <c r="O3255" s="328">
        <f>ROUND(N3255-SUMIF(Anlagenbewegungsdaten_AV!B:B,A3255,Anlagenbewegungsdaten_AV!D:D),3)</f>
        <v>0</v>
      </c>
    </row>
    <row r="3256" spans="1:15" ht="15" customHeight="1" x14ac:dyDescent="0.25">
      <c r="A3256" s="261" t="s">
        <v>3876</v>
      </c>
      <c r="B3256" s="171" t="s">
        <v>2108</v>
      </c>
      <c r="C3256" s="172" t="s">
        <v>4050</v>
      </c>
      <c r="D3256" s="171" t="s">
        <v>1296</v>
      </c>
      <c r="E3256" s="171" t="s">
        <v>2483</v>
      </c>
      <c r="F3256" s="287">
        <v>10.96</v>
      </c>
      <c r="G3256" s="331">
        <f>ROUND(SUMIF(Anlagenbewegungsdaten!B:B,A3256,Anlagenbewegungsdaten!C:C),3)</f>
        <v>0</v>
      </c>
      <c r="H3256" s="332">
        <f>IF(ISBLANK(F3256),ROUND(SUMIF(Anlagenbewegungsdaten!B:B,A3256,Anlagenbewegungsdaten!D:D),2),ROUND(G3256*F3256%,2))</f>
        <v>0</v>
      </c>
      <c r="I3256" s="332">
        <f>ROUND((H3256-SUMIF(Anlagenbewegungsdaten!$B:$B,A3256,Anlagenbewegungsdaten!D:D)),3)</f>
        <v>0</v>
      </c>
      <c r="J3256" s="333" t="s">
        <v>5179</v>
      </c>
      <c r="K3256" s="333" t="s">
        <v>5193</v>
      </c>
      <c r="L3256" s="510">
        <v>8.77</v>
      </c>
      <c r="M3256" s="330">
        <f>ROUND(SUMIF(Anlagenbewegungsdaten_AV!B:B,A3256,Anlagenbewegungsdaten_AV!C:C),3)</f>
        <v>0</v>
      </c>
      <c r="N3256" s="328">
        <f>IF(ISBLANK(L3256),ROUND(SUMIF(Anlagenbewegungsdaten_AV!B:B,A3256,Anlagenbewegungsdaten_AV!D:D),2),ROUND(M3256*L3256%,2))</f>
        <v>0</v>
      </c>
      <c r="O3256" s="328">
        <f>ROUND(N3256-SUMIF(Anlagenbewegungsdaten_AV!B:B,A3256,Anlagenbewegungsdaten_AV!D:D),3)</f>
        <v>0</v>
      </c>
    </row>
    <row r="3257" spans="1:15" ht="15" customHeight="1" x14ac:dyDescent="0.25">
      <c r="A3257" s="261" t="s">
        <v>3877</v>
      </c>
      <c r="B3257" s="171" t="s">
        <v>2108</v>
      </c>
      <c r="C3257" s="172" t="s">
        <v>4050</v>
      </c>
      <c r="D3257" s="171" t="s">
        <v>1298</v>
      </c>
      <c r="E3257" s="171" t="s">
        <v>2486</v>
      </c>
      <c r="F3257" s="287">
        <v>13.9</v>
      </c>
      <c r="G3257" s="331">
        <f>ROUND(SUMIF(Anlagenbewegungsdaten!B:B,A3257,Anlagenbewegungsdaten!C:C),3)</f>
        <v>0</v>
      </c>
      <c r="H3257" s="332">
        <f>IF(ISBLANK(F3257),ROUND(SUMIF(Anlagenbewegungsdaten!B:B,A3257,Anlagenbewegungsdaten!D:D),2),ROUND(G3257*F3257%,2))</f>
        <v>0</v>
      </c>
      <c r="I3257" s="332">
        <f>ROUND((H3257-SUMIF(Anlagenbewegungsdaten!$B:$B,A3257,Anlagenbewegungsdaten!D:D)),3)</f>
        <v>0</v>
      </c>
      <c r="J3257" s="333" t="s">
        <v>5179</v>
      </c>
      <c r="K3257" s="333" t="s">
        <v>5193</v>
      </c>
      <c r="L3257" s="510">
        <v>11.12</v>
      </c>
      <c r="M3257" s="330">
        <f>ROUND(SUMIF(Anlagenbewegungsdaten_AV!B:B,A3257,Anlagenbewegungsdaten_AV!C:C),3)</f>
        <v>0</v>
      </c>
      <c r="N3257" s="328">
        <f>IF(ISBLANK(L3257),ROUND(SUMIF(Anlagenbewegungsdaten_AV!B:B,A3257,Anlagenbewegungsdaten_AV!D:D),2),ROUND(M3257*L3257%,2))</f>
        <v>0</v>
      </c>
      <c r="O3257" s="328">
        <f>ROUND(N3257-SUMIF(Anlagenbewegungsdaten_AV!B:B,A3257,Anlagenbewegungsdaten_AV!D:D),3)</f>
        <v>0</v>
      </c>
    </row>
    <row r="3258" spans="1:15" ht="15" customHeight="1" x14ac:dyDescent="0.25">
      <c r="A3258" s="261" t="s">
        <v>3878</v>
      </c>
      <c r="B3258" s="171" t="s">
        <v>2108</v>
      </c>
      <c r="C3258" s="172" t="s">
        <v>4050</v>
      </c>
      <c r="D3258" s="171" t="s">
        <v>1296</v>
      </c>
      <c r="E3258" s="171" t="s">
        <v>2483</v>
      </c>
      <c r="F3258" s="287">
        <v>11.94</v>
      </c>
      <c r="G3258" s="331">
        <f>ROUND(SUMIF(Anlagenbewegungsdaten!B:B,A3258,Anlagenbewegungsdaten!C:C),3)</f>
        <v>0</v>
      </c>
      <c r="H3258" s="332">
        <f>IF(ISBLANK(F3258),ROUND(SUMIF(Anlagenbewegungsdaten!B:B,A3258,Anlagenbewegungsdaten!D:D),2),ROUND(G3258*F3258%,2))</f>
        <v>0</v>
      </c>
      <c r="I3258" s="332">
        <f>ROUND((H3258-SUMIF(Anlagenbewegungsdaten!$B:$B,A3258,Anlagenbewegungsdaten!D:D)),3)</f>
        <v>0</v>
      </c>
      <c r="J3258" s="333" t="s">
        <v>5179</v>
      </c>
      <c r="K3258" s="333" t="s">
        <v>5193</v>
      </c>
      <c r="L3258" s="510">
        <v>9.5500000000000007</v>
      </c>
      <c r="M3258" s="330">
        <f>ROUND(SUMIF(Anlagenbewegungsdaten_AV!B:B,A3258,Anlagenbewegungsdaten_AV!C:C),3)</f>
        <v>0</v>
      </c>
      <c r="N3258" s="328">
        <f>IF(ISBLANK(L3258),ROUND(SUMIF(Anlagenbewegungsdaten_AV!B:B,A3258,Anlagenbewegungsdaten_AV!D:D),2),ROUND(M3258*L3258%,2))</f>
        <v>0</v>
      </c>
      <c r="O3258" s="328">
        <f>ROUND(N3258-SUMIF(Anlagenbewegungsdaten_AV!B:B,A3258,Anlagenbewegungsdaten_AV!D:D),3)</f>
        <v>0</v>
      </c>
    </row>
    <row r="3259" spans="1:15" ht="15" customHeight="1" x14ac:dyDescent="0.25">
      <c r="A3259" s="261" t="s">
        <v>3879</v>
      </c>
      <c r="B3259" s="171" t="s">
        <v>2108</v>
      </c>
      <c r="C3259" s="172" t="s">
        <v>4050</v>
      </c>
      <c r="D3259" s="171" t="s">
        <v>1298</v>
      </c>
      <c r="E3259" s="171" t="s">
        <v>2486</v>
      </c>
      <c r="F3259" s="287">
        <v>14.879999999999999</v>
      </c>
      <c r="G3259" s="331">
        <f>ROUND(SUMIF(Anlagenbewegungsdaten!B:B,A3259,Anlagenbewegungsdaten!C:C),3)</f>
        <v>0</v>
      </c>
      <c r="H3259" s="332">
        <f>IF(ISBLANK(F3259),ROUND(SUMIF(Anlagenbewegungsdaten!B:B,A3259,Anlagenbewegungsdaten!D:D),2),ROUND(G3259*F3259%,2))</f>
        <v>0</v>
      </c>
      <c r="I3259" s="332">
        <f>ROUND((H3259-SUMIF(Anlagenbewegungsdaten!$B:$B,A3259,Anlagenbewegungsdaten!D:D)),3)</f>
        <v>0</v>
      </c>
      <c r="J3259" s="333" t="s">
        <v>5179</v>
      </c>
      <c r="K3259" s="333" t="s">
        <v>5193</v>
      </c>
      <c r="L3259" s="510">
        <v>11.9</v>
      </c>
      <c r="M3259" s="330">
        <f>ROUND(SUMIF(Anlagenbewegungsdaten_AV!B:B,A3259,Anlagenbewegungsdaten_AV!C:C),3)</f>
        <v>0</v>
      </c>
      <c r="N3259" s="328">
        <f>IF(ISBLANK(L3259),ROUND(SUMIF(Anlagenbewegungsdaten_AV!B:B,A3259,Anlagenbewegungsdaten_AV!D:D),2),ROUND(M3259*L3259%,2))</f>
        <v>0</v>
      </c>
      <c r="O3259" s="328">
        <f>ROUND(N3259-SUMIF(Anlagenbewegungsdaten_AV!B:B,A3259,Anlagenbewegungsdaten_AV!D:D),3)</f>
        <v>0</v>
      </c>
    </row>
    <row r="3260" spans="1:15" ht="15" customHeight="1" x14ac:dyDescent="0.25">
      <c r="A3260" s="261" t="s">
        <v>3880</v>
      </c>
      <c r="B3260" s="171" t="s">
        <v>2108</v>
      </c>
      <c r="C3260" s="172" t="s">
        <v>4050</v>
      </c>
      <c r="D3260" s="171" t="s">
        <v>1302</v>
      </c>
      <c r="E3260" s="171" t="s">
        <v>2483</v>
      </c>
      <c r="F3260" s="287">
        <v>16.84</v>
      </c>
      <c r="G3260" s="331">
        <f>ROUND(SUMIF(Anlagenbewegungsdaten!B:B,A3260,Anlagenbewegungsdaten!C:C),3)</f>
        <v>0</v>
      </c>
      <c r="H3260" s="332">
        <f>IF(ISBLANK(F3260),ROUND(SUMIF(Anlagenbewegungsdaten!B:B,A3260,Anlagenbewegungsdaten!D:D),2),ROUND(G3260*F3260%,2))</f>
        <v>0</v>
      </c>
      <c r="I3260" s="332">
        <f>ROUND((H3260-SUMIF(Anlagenbewegungsdaten!$B:$B,A3260,Anlagenbewegungsdaten!D:D)),3)</f>
        <v>0</v>
      </c>
      <c r="J3260" s="333" t="s">
        <v>5179</v>
      </c>
      <c r="K3260" s="333" t="s">
        <v>5193</v>
      </c>
      <c r="L3260" s="510">
        <v>13.47</v>
      </c>
      <c r="M3260" s="330">
        <f>ROUND(SUMIF(Anlagenbewegungsdaten_AV!B:B,A3260,Anlagenbewegungsdaten_AV!C:C),3)</f>
        <v>0</v>
      </c>
      <c r="N3260" s="328">
        <f>IF(ISBLANK(L3260),ROUND(SUMIF(Anlagenbewegungsdaten_AV!B:B,A3260,Anlagenbewegungsdaten_AV!D:D),2),ROUND(M3260*L3260%,2))</f>
        <v>0</v>
      </c>
      <c r="O3260" s="328">
        <f>ROUND(N3260-SUMIF(Anlagenbewegungsdaten_AV!B:B,A3260,Anlagenbewegungsdaten_AV!D:D),3)</f>
        <v>0</v>
      </c>
    </row>
    <row r="3261" spans="1:15" ht="15" customHeight="1" x14ac:dyDescent="0.25">
      <c r="A3261" s="261" t="s">
        <v>3881</v>
      </c>
      <c r="B3261" s="171" t="s">
        <v>2108</v>
      </c>
      <c r="C3261" s="172" t="s">
        <v>4050</v>
      </c>
      <c r="D3261" s="171" t="s">
        <v>1304</v>
      </c>
      <c r="E3261" s="171" t="s">
        <v>2486</v>
      </c>
      <c r="F3261" s="287">
        <v>19.78</v>
      </c>
      <c r="G3261" s="331">
        <f>ROUND(SUMIF(Anlagenbewegungsdaten!B:B,A3261,Anlagenbewegungsdaten!C:C),3)</f>
        <v>0</v>
      </c>
      <c r="H3261" s="332">
        <f>IF(ISBLANK(F3261),ROUND(SUMIF(Anlagenbewegungsdaten!B:B,A3261,Anlagenbewegungsdaten!D:D),2),ROUND(G3261*F3261%,2))</f>
        <v>0</v>
      </c>
      <c r="I3261" s="332">
        <f>ROUND((H3261-SUMIF(Anlagenbewegungsdaten!$B:$B,A3261,Anlagenbewegungsdaten!D:D)),3)</f>
        <v>0</v>
      </c>
      <c r="J3261" s="333" t="s">
        <v>5179</v>
      </c>
      <c r="K3261" s="333" t="s">
        <v>5193</v>
      </c>
      <c r="L3261" s="510">
        <v>15.82</v>
      </c>
      <c r="M3261" s="330">
        <f>ROUND(SUMIF(Anlagenbewegungsdaten_AV!B:B,A3261,Anlagenbewegungsdaten_AV!C:C),3)</f>
        <v>0</v>
      </c>
      <c r="N3261" s="328">
        <f>IF(ISBLANK(L3261),ROUND(SUMIF(Anlagenbewegungsdaten_AV!B:B,A3261,Anlagenbewegungsdaten_AV!D:D),2),ROUND(M3261*L3261%,2))</f>
        <v>0</v>
      </c>
      <c r="O3261" s="328">
        <f>ROUND(N3261-SUMIF(Anlagenbewegungsdaten_AV!B:B,A3261,Anlagenbewegungsdaten_AV!D:D),3)</f>
        <v>0</v>
      </c>
    </row>
    <row r="3262" spans="1:15" ht="15" customHeight="1" x14ac:dyDescent="0.25">
      <c r="A3262" s="261" t="s">
        <v>3882</v>
      </c>
      <c r="B3262" s="171" t="s">
        <v>2108</v>
      </c>
      <c r="C3262" s="172" t="s">
        <v>4050</v>
      </c>
      <c r="D3262" s="172" t="s">
        <v>1306</v>
      </c>
      <c r="E3262" s="171" t="s">
        <v>2483</v>
      </c>
      <c r="F3262" s="287">
        <v>17.82</v>
      </c>
      <c r="G3262" s="331">
        <f>ROUND(SUMIF(Anlagenbewegungsdaten!B:B,A3262,Anlagenbewegungsdaten!C:C),3)</f>
        <v>0</v>
      </c>
      <c r="H3262" s="332">
        <f>IF(ISBLANK(F3262),ROUND(SUMIF(Anlagenbewegungsdaten!B:B,A3262,Anlagenbewegungsdaten!D:D),2),ROUND(G3262*F3262%,2))</f>
        <v>0</v>
      </c>
      <c r="I3262" s="332">
        <f>ROUND((H3262-SUMIF(Anlagenbewegungsdaten!$B:$B,A3262,Anlagenbewegungsdaten!D:D)),3)</f>
        <v>0</v>
      </c>
      <c r="J3262" s="333" t="s">
        <v>5179</v>
      </c>
      <c r="K3262" s="333" t="s">
        <v>5193</v>
      </c>
      <c r="L3262" s="510">
        <v>14.26</v>
      </c>
      <c r="M3262" s="330">
        <f>ROUND(SUMIF(Anlagenbewegungsdaten_AV!B:B,A3262,Anlagenbewegungsdaten_AV!C:C),3)</f>
        <v>0</v>
      </c>
      <c r="N3262" s="328">
        <f>IF(ISBLANK(L3262),ROUND(SUMIF(Anlagenbewegungsdaten_AV!B:B,A3262,Anlagenbewegungsdaten_AV!D:D),2),ROUND(M3262*L3262%,2))</f>
        <v>0</v>
      </c>
      <c r="O3262" s="328">
        <f>ROUND(N3262-SUMIF(Anlagenbewegungsdaten_AV!B:B,A3262,Anlagenbewegungsdaten_AV!D:D),3)</f>
        <v>0</v>
      </c>
    </row>
    <row r="3263" spans="1:15" ht="15" customHeight="1" x14ac:dyDescent="0.25">
      <c r="A3263" s="261" t="s">
        <v>3883</v>
      </c>
      <c r="B3263" s="171" t="s">
        <v>2108</v>
      </c>
      <c r="C3263" s="172" t="s">
        <v>4050</v>
      </c>
      <c r="D3263" s="172" t="s">
        <v>1308</v>
      </c>
      <c r="E3263" s="171" t="s">
        <v>2486</v>
      </c>
      <c r="F3263" s="287">
        <v>20.76</v>
      </c>
      <c r="G3263" s="331">
        <f>ROUND(SUMIF(Anlagenbewegungsdaten!B:B,A3263,Anlagenbewegungsdaten!C:C),3)</f>
        <v>0</v>
      </c>
      <c r="H3263" s="332">
        <f>IF(ISBLANK(F3263),ROUND(SUMIF(Anlagenbewegungsdaten!B:B,A3263,Anlagenbewegungsdaten!D:D),2),ROUND(G3263*F3263%,2))</f>
        <v>0</v>
      </c>
      <c r="I3263" s="332">
        <f>ROUND((H3263-SUMIF(Anlagenbewegungsdaten!$B:$B,A3263,Anlagenbewegungsdaten!D:D)),3)</f>
        <v>0</v>
      </c>
      <c r="J3263" s="333" t="s">
        <v>5179</v>
      </c>
      <c r="K3263" s="333" t="s">
        <v>5193</v>
      </c>
      <c r="L3263" s="510">
        <v>16.61</v>
      </c>
      <c r="M3263" s="330">
        <f>ROUND(SUMIF(Anlagenbewegungsdaten_AV!B:B,A3263,Anlagenbewegungsdaten_AV!C:C),3)</f>
        <v>0</v>
      </c>
      <c r="N3263" s="328">
        <f>IF(ISBLANK(L3263),ROUND(SUMIF(Anlagenbewegungsdaten_AV!B:B,A3263,Anlagenbewegungsdaten_AV!D:D),2),ROUND(M3263*L3263%,2))</f>
        <v>0</v>
      </c>
      <c r="O3263" s="328">
        <f>ROUND(N3263-SUMIF(Anlagenbewegungsdaten_AV!B:B,A3263,Anlagenbewegungsdaten_AV!D:D),3)</f>
        <v>0</v>
      </c>
    </row>
    <row r="3264" spans="1:15" ht="15" customHeight="1" x14ac:dyDescent="0.25">
      <c r="A3264" s="261" t="s">
        <v>3884</v>
      </c>
      <c r="B3264" s="171" t="s">
        <v>2108</v>
      </c>
      <c r="C3264" s="172" t="s">
        <v>4050</v>
      </c>
      <c r="D3264" s="171" t="s">
        <v>1310</v>
      </c>
      <c r="E3264" s="171" t="s">
        <v>2483</v>
      </c>
      <c r="F3264" s="287">
        <v>17.82</v>
      </c>
      <c r="G3264" s="331">
        <f>ROUND(SUMIF(Anlagenbewegungsdaten!B:B,A3264,Anlagenbewegungsdaten!C:C),3)</f>
        <v>0</v>
      </c>
      <c r="H3264" s="332">
        <f>IF(ISBLANK(F3264),ROUND(SUMIF(Anlagenbewegungsdaten!B:B,A3264,Anlagenbewegungsdaten!D:D),2),ROUND(G3264*F3264%,2))</f>
        <v>0</v>
      </c>
      <c r="I3264" s="332">
        <f>ROUND((H3264-SUMIF(Anlagenbewegungsdaten!$B:$B,A3264,Anlagenbewegungsdaten!D:D)),3)</f>
        <v>0</v>
      </c>
      <c r="J3264" s="333" t="s">
        <v>5179</v>
      </c>
      <c r="K3264" s="333" t="s">
        <v>5193</v>
      </c>
      <c r="L3264" s="510">
        <v>14.26</v>
      </c>
      <c r="M3264" s="330">
        <f>ROUND(SUMIF(Anlagenbewegungsdaten_AV!B:B,A3264,Anlagenbewegungsdaten_AV!C:C),3)</f>
        <v>0</v>
      </c>
      <c r="N3264" s="328">
        <f>IF(ISBLANK(L3264),ROUND(SUMIF(Anlagenbewegungsdaten_AV!B:B,A3264,Anlagenbewegungsdaten_AV!D:D),2),ROUND(M3264*L3264%,2))</f>
        <v>0</v>
      </c>
      <c r="O3264" s="328">
        <f>ROUND(N3264-SUMIF(Anlagenbewegungsdaten_AV!B:B,A3264,Anlagenbewegungsdaten_AV!D:D),3)</f>
        <v>0</v>
      </c>
    </row>
    <row r="3265" spans="1:15" ht="15" customHeight="1" x14ac:dyDescent="0.25">
      <c r="A3265" s="261" t="s">
        <v>3885</v>
      </c>
      <c r="B3265" s="171" t="s">
        <v>2108</v>
      </c>
      <c r="C3265" s="172" t="s">
        <v>4050</v>
      </c>
      <c r="D3265" s="171" t="s">
        <v>1312</v>
      </c>
      <c r="E3265" s="171" t="s">
        <v>2486</v>
      </c>
      <c r="F3265" s="287">
        <v>20.76</v>
      </c>
      <c r="G3265" s="331">
        <f>ROUND(SUMIF(Anlagenbewegungsdaten!B:B,A3265,Anlagenbewegungsdaten!C:C),3)</f>
        <v>0</v>
      </c>
      <c r="H3265" s="332">
        <f>IF(ISBLANK(F3265),ROUND(SUMIF(Anlagenbewegungsdaten!B:B,A3265,Anlagenbewegungsdaten!D:D),2),ROUND(G3265*F3265%,2))</f>
        <v>0</v>
      </c>
      <c r="I3265" s="332">
        <f>ROUND((H3265-SUMIF(Anlagenbewegungsdaten!$B:$B,A3265,Anlagenbewegungsdaten!D:D)),3)</f>
        <v>0</v>
      </c>
      <c r="J3265" s="333" t="s">
        <v>5179</v>
      </c>
      <c r="K3265" s="333" t="s">
        <v>5193</v>
      </c>
      <c r="L3265" s="510">
        <v>16.61</v>
      </c>
      <c r="M3265" s="330">
        <f>ROUND(SUMIF(Anlagenbewegungsdaten_AV!B:B,A3265,Anlagenbewegungsdaten_AV!C:C),3)</f>
        <v>0</v>
      </c>
      <c r="N3265" s="328">
        <f>IF(ISBLANK(L3265),ROUND(SUMIF(Anlagenbewegungsdaten_AV!B:B,A3265,Anlagenbewegungsdaten_AV!D:D),2),ROUND(M3265*L3265%,2))</f>
        <v>0</v>
      </c>
      <c r="O3265" s="328">
        <f>ROUND(N3265-SUMIF(Anlagenbewegungsdaten_AV!B:B,A3265,Anlagenbewegungsdaten_AV!D:D),3)</f>
        <v>0</v>
      </c>
    </row>
    <row r="3266" spans="1:15" ht="15" customHeight="1" x14ac:dyDescent="0.25">
      <c r="A3266" s="261" t="s">
        <v>3886</v>
      </c>
      <c r="B3266" s="171" t="s">
        <v>2108</v>
      </c>
      <c r="C3266" s="172" t="s">
        <v>4050</v>
      </c>
      <c r="D3266" s="171" t="s">
        <v>1314</v>
      </c>
      <c r="E3266" s="171" t="s">
        <v>2483</v>
      </c>
      <c r="F3266" s="287">
        <v>18.8</v>
      </c>
      <c r="G3266" s="331">
        <f>ROUND(SUMIF(Anlagenbewegungsdaten!B:B,A3266,Anlagenbewegungsdaten!C:C),3)</f>
        <v>0</v>
      </c>
      <c r="H3266" s="332">
        <f>IF(ISBLANK(F3266),ROUND(SUMIF(Anlagenbewegungsdaten!B:B,A3266,Anlagenbewegungsdaten!D:D),2),ROUND(G3266*F3266%,2))</f>
        <v>0</v>
      </c>
      <c r="I3266" s="332">
        <f>ROUND((H3266-SUMIF(Anlagenbewegungsdaten!$B:$B,A3266,Anlagenbewegungsdaten!D:D)),3)</f>
        <v>0</v>
      </c>
      <c r="J3266" s="333" t="s">
        <v>5179</v>
      </c>
      <c r="K3266" s="333" t="s">
        <v>5193</v>
      </c>
      <c r="L3266" s="510">
        <v>15.04</v>
      </c>
      <c r="M3266" s="330">
        <f>ROUND(SUMIF(Anlagenbewegungsdaten_AV!B:B,A3266,Anlagenbewegungsdaten_AV!C:C),3)</f>
        <v>0</v>
      </c>
      <c r="N3266" s="328">
        <f>IF(ISBLANK(L3266),ROUND(SUMIF(Anlagenbewegungsdaten_AV!B:B,A3266,Anlagenbewegungsdaten_AV!D:D),2),ROUND(M3266*L3266%,2))</f>
        <v>0</v>
      </c>
      <c r="O3266" s="328">
        <f>ROUND(N3266-SUMIF(Anlagenbewegungsdaten_AV!B:B,A3266,Anlagenbewegungsdaten_AV!D:D),3)</f>
        <v>0</v>
      </c>
    </row>
    <row r="3267" spans="1:15" ht="15" customHeight="1" x14ac:dyDescent="0.25">
      <c r="A3267" s="261" t="s">
        <v>3887</v>
      </c>
      <c r="B3267" s="171" t="s">
        <v>2108</v>
      </c>
      <c r="C3267" s="172" t="s">
        <v>4050</v>
      </c>
      <c r="D3267" s="171" t="s">
        <v>1316</v>
      </c>
      <c r="E3267" s="171" t="s">
        <v>2486</v>
      </c>
      <c r="F3267" s="287">
        <v>21.740000000000002</v>
      </c>
      <c r="G3267" s="331">
        <f>ROUND(SUMIF(Anlagenbewegungsdaten!B:B,A3267,Anlagenbewegungsdaten!C:C),3)</f>
        <v>0</v>
      </c>
      <c r="H3267" s="332">
        <f>IF(ISBLANK(F3267),ROUND(SUMIF(Anlagenbewegungsdaten!B:B,A3267,Anlagenbewegungsdaten!D:D),2),ROUND(G3267*F3267%,2))</f>
        <v>0</v>
      </c>
      <c r="I3267" s="332">
        <f>ROUND((H3267-SUMIF(Anlagenbewegungsdaten!$B:$B,A3267,Anlagenbewegungsdaten!D:D)),3)</f>
        <v>0</v>
      </c>
      <c r="J3267" s="333" t="s">
        <v>5179</v>
      </c>
      <c r="K3267" s="333" t="s">
        <v>5193</v>
      </c>
      <c r="L3267" s="510">
        <v>17.39</v>
      </c>
      <c r="M3267" s="330">
        <f>ROUND(SUMIF(Anlagenbewegungsdaten_AV!B:B,A3267,Anlagenbewegungsdaten_AV!C:C),3)</f>
        <v>0</v>
      </c>
      <c r="N3267" s="328">
        <f>IF(ISBLANK(L3267),ROUND(SUMIF(Anlagenbewegungsdaten_AV!B:B,A3267,Anlagenbewegungsdaten_AV!D:D),2),ROUND(M3267*L3267%,2))</f>
        <v>0</v>
      </c>
      <c r="O3267" s="328">
        <f>ROUND(N3267-SUMIF(Anlagenbewegungsdaten_AV!B:B,A3267,Anlagenbewegungsdaten_AV!D:D),3)</f>
        <v>0</v>
      </c>
    </row>
    <row r="3268" spans="1:15" ht="15" customHeight="1" x14ac:dyDescent="0.25">
      <c r="A3268" s="261" t="s">
        <v>3888</v>
      </c>
      <c r="B3268" s="171" t="s">
        <v>2108</v>
      </c>
      <c r="C3268" s="172" t="s">
        <v>4050</v>
      </c>
      <c r="D3268" s="171" t="s">
        <v>1318</v>
      </c>
      <c r="E3268" s="171" t="s">
        <v>2483</v>
      </c>
      <c r="F3268" s="287">
        <v>19.78</v>
      </c>
      <c r="G3268" s="331">
        <f>ROUND(SUMIF(Anlagenbewegungsdaten!B:B,A3268,Anlagenbewegungsdaten!C:C),3)</f>
        <v>0</v>
      </c>
      <c r="H3268" s="332">
        <f>IF(ISBLANK(F3268),ROUND(SUMIF(Anlagenbewegungsdaten!B:B,A3268,Anlagenbewegungsdaten!D:D),2),ROUND(G3268*F3268%,2))</f>
        <v>0</v>
      </c>
      <c r="I3268" s="332">
        <f>ROUND((H3268-SUMIF(Anlagenbewegungsdaten!$B:$B,A3268,Anlagenbewegungsdaten!D:D)),3)</f>
        <v>0</v>
      </c>
      <c r="J3268" s="333" t="s">
        <v>5179</v>
      </c>
      <c r="K3268" s="333" t="s">
        <v>5193</v>
      </c>
      <c r="L3268" s="510">
        <v>15.82</v>
      </c>
      <c r="M3268" s="330">
        <f>ROUND(SUMIF(Anlagenbewegungsdaten_AV!B:B,A3268,Anlagenbewegungsdaten_AV!C:C),3)</f>
        <v>0</v>
      </c>
      <c r="N3268" s="328">
        <f>IF(ISBLANK(L3268),ROUND(SUMIF(Anlagenbewegungsdaten_AV!B:B,A3268,Anlagenbewegungsdaten_AV!D:D),2),ROUND(M3268*L3268%,2))</f>
        <v>0</v>
      </c>
      <c r="O3268" s="328">
        <f>ROUND(N3268-SUMIF(Anlagenbewegungsdaten_AV!B:B,A3268,Anlagenbewegungsdaten_AV!D:D),3)</f>
        <v>0</v>
      </c>
    </row>
    <row r="3269" spans="1:15" ht="15" customHeight="1" x14ac:dyDescent="0.25">
      <c r="A3269" s="261" t="s">
        <v>3889</v>
      </c>
      <c r="B3269" s="171" t="s">
        <v>2108</v>
      </c>
      <c r="C3269" s="172" t="s">
        <v>4050</v>
      </c>
      <c r="D3269" s="171" t="s">
        <v>1320</v>
      </c>
      <c r="E3269" s="171" t="s">
        <v>2486</v>
      </c>
      <c r="F3269" s="287">
        <v>22.72</v>
      </c>
      <c r="G3269" s="331">
        <f>ROUND(SUMIF(Anlagenbewegungsdaten!B:B,A3269,Anlagenbewegungsdaten!C:C),3)</f>
        <v>0</v>
      </c>
      <c r="H3269" s="332">
        <f>IF(ISBLANK(F3269),ROUND(SUMIF(Anlagenbewegungsdaten!B:B,A3269,Anlagenbewegungsdaten!D:D),2),ROUND(G3269*F3269%,2))</f>
        <v>0</v>
      </c>
      <c r="I3269" s="332">
        <f>ROUND((H3269-SUMIF(Anlagenbewegungsdaten!$B:$B,A3269,Anlagenbewegungsdaten!D:D)),3)</f>
        <v>0</v>
      </c>
      <c r="J3269" s="333" t="s">
        <v>5179</v>
      </c>
      <c r="K3269" s="333" t="s">
        <v>5193</v>
      </c>
      <c r="L3269" s="510">
        <v>18.18</v>
      </c>
      <c r="M3269" s="330">
        <f>ROUND(SUMIF(Anlagenbewegungsdaten_AV!B:B,A3269,Anlagenbewegungsdaten_AV!C:C),3)</f>
        <v>0</v>
      </c>
      <c r="N3269" s="328">
        <f>IF(ISBLANK(L3269),ROUND(SUMIF(Anlagenbewegungsdaten_AV!B:B,A3269,Anlagenbewegungsdaten_AV!D:D),2),ROUND(M3269*L3269%,2))</f>
        <v>0</v>
      </c>
      <c r="O3269" s="328">
        <f>ROUND(N3269-SUMIF(Anlagenbewegungsdaten_AV!B:B,A3269,Anlagenbewegungsdaten_AV!D:D),3)</f>
        <v>0</v>
      </c>
    </row>
    <row r="3270" spans="1:15" ht="15" customHeight="1" x14ac:dyDescent="0.25">
      <c r="A3270" s="261" t="s">
        <v>3890</v>
      </c>
      <c r="B3270" s="171" t="s">
        <v>2108</v>
      </c>
      <c r="C3270" s="172" t="s">
        <v>4050</v>
      </c>
      <c r="D3270" s="171" t="s">
        <v>1322</v>
      </c>
      <c r="E3270" s="171" t="s">
        <v>2483</v>
      </c>
      <c r="F3270" s="287">
        <v>20.76</v>
      </c>
      <c r="G3270" s="331">
        <f>ROUND(SUMIF(Anlagenbewegungsdaten!B:B,A3270,Anlagenbewegungsdaten!C:C),3)</f>
        <v>0</v>
      </c>
      <c r="H3270" s="332">
        <f>IF(ISBLANK(F3270),ROUND(SUMIF(Anlagenbewegungsdaten!B:B,A3270,Anlagenbewegungsdaten!D:D),2),ROUND(G3270*F3270%,2))</f>
        <v>0</v>
      </c>
      <c r="I3270" s="332">
        <f>ROUND((H3270-SUMIF(Anlagenbewegungsdaten!$B:$B,A3270,Anlagenbewegungsdaten!D:D)),3)</f>
        <v>0</v>
      </c>
      <c r="J3270" s="333" t="s">
        <v>5179</v>
      </c>
      <c r="K3270" s="333" t="s">
        <v>5193</v>
      </c>
      <c r="L3270" s="510">
        <v>16.61</v>
      </c>
      <c r="M3270" s="330">
        <f>ROUND(SUMIF(Anlagenbewegungsdaten_AV!B:B,A3270,Anlagenbewegungsdaten_AV!C:C),3)</f>
        <v>0</v>
      </c>
      <c r="N3270" s="328">
        <f>IF(ISBLANK(L3270),ROUND(SUMIF(Anlagenbewegungsdaten_AV!B:B,A3270,Anlagenbewegungsdaten_AV!D:D),2),ROUND(M3270*L3270%,2))</f>
        <v>0</v>
      </c>
      <c r="O3270" s="328">
        <f>ROUND(N3270-SUMIF(Anlagenbewegungsdaten_AV!B:B,A3270,Anlagenbewegungsdaten_AV!D:D),3)</f>
        <v>0</v>
      </c>
    </row>
    <row r="3271" spans="1:15" ht="15" customHeight="1" x14ac:dyDescent="0.25">
      <c r="A3271" s="261" t="s">
        <v>3891</v>
      </c>
      <c r="B3271" s="171" t="s">
        <v>2108</v>
      </c>
      <c r="C3271" s="172" t="s">
        <v>4050</v>
      </c>
      <c r="D3271" s="171" t="s">
        <v>1324</v>
      </c>
      <c r="E3271" s="171" t="s">
        <v>2486</v>
      </c>
      <c r="F3271" s="287">
        <v>23.7</v>
      </c>
      <c r="G3271" s="331">
        <f>ROUND(SUMIF(Anlagenbewegungsdaten!B:B,A3271,Anlagenbewegungsdaten!C:C),3)</f>
        <v>0</v>
      </c>
      <c r="H3271" s="332">
        <f>IF(ISBLANK(F3271),ROUND(SUMIF(Anlagenbewegungsdaten!B:B,A3271,Anlagenbewegungsdaten!D:D),2),ROUND(G3271*F3271%,2))</f>
        <v>0</v>
      </c>
      <c r="I3271" s="332">
        <f>ROUND((H3271-SUMIF(Anlagenbewegungsdaten!$B:$B,A3271,Anlagenbewegungsdaten!D:D)),3)</f>
        <v>0</v>
      </c>
      <c r="J3271" s="333" t="s">
        <v>5179</v>
      </c>
      <c r="K3271" s="333" t="s">
        <v>5193</v>
      </c>
      <c r="L3271" s="510">
        <v>18.96</v>
      </c>
      <c r="M3271" s="330">
        <f>ROUND(SUMIF(Anlagenbewegungsdaten_AV!B:B,A3271,Anlagenbewegungsdaten_AV!C:C),3)</f>
        <v>0</v>
      </c>
      <c r="N3271" s="328">
        <f>IF(ISBLANK(L3271),ROUND(SUMIF(Anlagenbewegungsdaten_AV!B:B,A3271,Anlagenbewegungsdaten_AV!D:D),2),ROUND(M3271*L3271%,2))</f>
        <v>0</v>
      </c>
      <c r="O3271" s="328">
        <f>ROUND(N3271-SUMIF(Anlagenbewegungsdaten_AV!B:B,A3271,Anlagenbewegungsdaten_AV!D:D),3)</f>
        <v>0</v>
      </c>
    </row>
    <row r="3272" spans="1:15" ht="15" customHeight="1" x14ac:dyDescent="0.25">
      <c r="A3272" s="261" t="s">
        <v>3892</v>
      </c>
      <c r="B3272" s="171" t="s">
        <v>2108</v>
      </c>
      <c r="C3272" s="172" t="s">
        <v>4050</v>
      </c>
      <c r="D3272" s="171" t="s">
        <v>1326</v>
      </c>
      <c r="E3272" s="171" t="s">
        <v>2483</v>
      </c>
      <c r="F3272" s="287">
        <v>18.8</v>
      </c>
      <c r="G3272" s="331">
        <f>ROUND(SUMIF(Anlagenbewegungsdaten!B:B,A3272,Anlagenbewegungsdaten!C:C),3)</f>
        <v>0</v>
      </c>
      <c r="H3272" s="332">
        <f>IF(ISBLANK(F3272),ROUND(SUMIF(Anlagenbewegungsdaten!B:B,A3272,Anlagenbewegungsdaten!D:D),2),ROUND(G3272*F3272%,2))</f>
        <v>0</v>
      </c>
      <c r="I3272" s="332">
        <f>ROUND((H3272-SUMIF(Anlagenbewegungsdaten!$B:$B,A3272,Anlagenbewegungsdaten!D:D)),3)</f>
        <v>0</v>
      </c>
      <c r="J3272" s="333" t="s">
        <v>5179</v>
      </c>
      <c r="K3272" s="333" t="s">
        <v>5193</v>
      </c>
      <c r="L3272" s="510">
        <v>15.04</v>
      </c>
      <c r="M3272" s="330">
        <f>ROUND(SUMIF(Anlagenbewegungsdaten_AV!B:B,A3272,Anlagenbewegungsdaten_AV!C:C),3)</f>
        <v>0</v>
      </c>
      <c r="N3272" s="328">
        <f>IF(ISBLANK(L3272),ROUND(SUMIF(Anlagenbewegungsdaten_AV!B:B,A3272,Anlagenbewegungsdaten_AV!D:D),2),ROUND(M3272*L3272%,2))</f>
        <v>0</v>
      </c>
      <c r="O3272" s="328">
        <f>ROUND(N3272-SUMIF(Anlagenbewegungsdaten_AV!B:B,A3272,Anlagenbewegungsdaten_AV!D:D),3)</f>
        <v>0</v>
      </c>
    </row>
    <row r="3273" spans="1:15" ht="15" customHeight="1" x14ac:dyDescent="0.25">
      <c r="A3273" s="261" t="s">
        <v>3893</v>
      </c>
      <c r="B3273" s="171" t="s">
        <v>2108</v>
      </c>
      <c r="C3273" s="172" t="s">
        <v>4050</v>
      </c>
      <c r="D3273" s="171" t="s">
        <v>1328</v>
      </c>
      <c r="E3273" s="171" t="s">
        <v>2486</v>
      </c>
      <c r="F3273" s="287">
        <v>21.74</v>
      </c>
      <c r="G3273" s="331">
        <f>ROUND(SUMIF(Anlagenbewegungsdaten!B:B,A3273,Anlagenbewegungsdaten!C:C),3)</f>
        <v>0</v>
      </c>
      <c r="H3273" s="332">
        <f>IF(ISBLANK(F3273),ROUND(SUMIF(Anlagenbewegungsdaten!B:B,A3273,Anlagenbewegungsdaten!D:D),2),ROUND(G3273*F3273%,2))</f>
        <v>0</v>
      </c>
      <c r="I3273" s="332">
        <f>ROUND((H3273-SUMIF(Anlagenbewegungsdaten!$B:$B,A3273,Anlagenbewegungsdaten!D:D)),3)</f>
        <v>0</v>
      </c>
      <c r="J3273" s="333" t="s">
        <v>5179</v>
      </c>
      <c r="K3273" s="333" t="s">
        <v>5193</v>
      </c>
      <c r="L3273" s="510">
        <v>17.39</v>
      </c>
      <c r="M3273" s="330">
        <f>ROUND(SUMIF(Anlagenbewegungsdaten_AV!B:B,A3273,Anlagenbewegungsdaten_AV!C:C),3)</f>
        <v>0</v>
      </c>
      <c r="N3273" s="328">
        <f>IF(ISBLANK(L3273),ROUND(SUMIF(Anlagenbewegungsdaten_AV!B:B,A3273,Anlagenbewegungsdaten_AV!D:D),2),ROUND(M3273*L3273%,2))</f>
        <v>0</v>
      </c>
      <c r="O3273" s="328">
        <f>ROUND(N3273-SUMIF(Anlagenbewegungsdaten_AV!B:B,A3273,Anlagenbewegungsdaten_AV!D:D),3)</f>
        <v>0</v>
      </c>
    </row>
    <row r="3274" spans="1:15" ht="15" customHeight="1" x14ac:dyDescent="0.25">
      <c r="A3274" s="261" t="s">
        <v>3894</v>
      </c>
      <c r="B3274" s="171" t="s">
        <v>2108</v>
      </c>
      <c r="C3274" s="172" t="s">
        <v>4050</v>
      </c>
      <c r="D3274" s="171" t="s">
        <v>1330</v>
      </c>
      <c r="E3274" s="171" t="s">
        <v>2483</v>
      </c>
      <c r="F3274" s="287">
        <v>19.78</v>
      </c>
      <c r="G3274" s="331">
        <f>ROUND(SUMIF(Anlagenbewegungsdaten!B:B,A3274,Anlagenbewegungsdaten!C:C),3)</f>
        <v>0</v>
      </c>
      <c r="H3274" s="332">
        <f>IF(ISBLANK(F3274),ROUND(SUMIF(Anlagenbewegungsdaten!B:B,A3274,Anlagenbewegungsdaten!D:D),2),ROUND(G3274*F3274%,2))</f>
        <v>0</v>
      </c>
      <c r="I3274" s="332">
        <f>ROUND((H3274-SUMIF(Anlagenbewegungsdaten!$B:$B,A3274,Anlagenbewegungsdaten!D:D)),3)</f>
        <v>0</v>
      </c>
      <c r="J3274" s="333" t="s">
        <v>5179</v>
      </c>
      <c r="K3274" s="333" t="s">
        <v>5193</v>
      </c>
      <c r="L3274" s="510">
        <v>15.82</v>
      </c>
      <c r="M3274" s="330">
        <f>ROUND(SUMIF(Anlagenbewegungsdaten_AV!B:B,A3274,Anlagenbewegungsdaten_AV!C:C),3)</f>
        <v>0</v>
      </c>
      <c r="N3274" s="328">
        <f>IF(ISBLANK(L3274),ROUND(SUMIF(Anlagenbewegungsdaten_AV!B:B,A3274,Anlagenbewegungsdaten_AV!D:D),2),ROUND(M3274*L3274%,2))</f>
        <v>0</v>
      </c>
      <c r="O3274" s="328">
        <f>ROUND(N3274-SUMIF(Anlagenbewegungsdaten_AV!B:B,A3274,Anlagenbewegungsdaten_AV!D:D),3)</f>
        <v>0</v>
      </c>
    </row>
    <row r="3275" spans="1:15" ht="15" customHeight="1" x14ac:dyDescent="0.25">
      <c r="A3275" s="261" t="s">
        <v>3895</v>
      </c>
      <c r="B3275" s="171" t="s">
        <v>2108</v>
      </c>
      <c r="C3275" s="172" t="s">
        <v>4050</v>
      </c>
      <c r="D3275" s="171" t="s">
        <v>1332</v>
      </c>
      <c r="E3275" s="171" t="s">
        <v>2486</v>
      </c>
      <c r="F3275" s="287">
        <v>22.72</v>
      </c>
      <c r="G3275" s="331">
        <f>ROUND(SUMIF(Anlagenbewegungsdaten!B:B,A3275,Anlagenbewegungsdaten!C:C),3)</f>
        <v>0</v>
      </c>
      <c r="H3275" s="332">
        <f>IF(ISBLANK(F3275),ROUND(SUMIF(Anlagenbewegungsdaten!B:B,A3275,Anlagenbewegungsdaten!D:D),2),ROUND(G3275*F3275%,2))</f>
        <v>0</v>
      </c>
      <c r="I3275" s="332">
        <f>ROUND((H3275-SUMIF(Anlagenbewegungsdaten!$B:$B,A3275,Anlagenbewegungsdaten!D:D)),3)</f>
        <v>0</v>
      </c>
      <c r="J3275" s="333" t="s">
        <v>5179</v>
      </c>
      <c r="K3275" s="333" t="s">
        <v>5193</v>
      </c>
      <c r="L3275" s="510">
        <v>18.18</v>
      </c>
      <c r="M3275" s="330">
        <f>ROUND(SUMIF(Anlagenbewegungsdaten_AV!B:B,A3275,Anlagenbewegungsdaten_AV!C:C),3)</f>
        <v>0</v>
      </c>
      <c r="N3275" s="328">
        <f>IF(ISBLANK(L3275),ROUND(SUMIF(Anlagenbewegungsdaten_AV!B:B,A3275,Anlagenbewegungsdaten_AV!D:D),2),ROUND(M3275*L3275%,2))</f>
        <v>0</v>
      </c>
      <c r="O3275" s="328">
        <f>ROUND(N3275-SUMIF(Anlagenbewegungsdaten_AV!B:B,A3275,Anlagenbewegungsdaten_AV!D:D),3)</f>
        <v>0</v>
      </c>
    </row>
    <row r="3276" spans="1:15" ht="15" customHeight="1" x14ac:dyDescent="0.25">
      <c r="A3276" s="261" t="s">
        <v>3896</v>
      </c>
      <c r="B3276" s="171" t="s">
        <v>2108</v>
      </c>
      <c r="C3276" s="172" t="s">
        <v>4050</v>
      </c>
      <c r="D3276" s="171" t="s">
        <v>1334</v>
      </c>
      <c r="E3276" s="171" t="s">
        <v>2483</v>
      </c>
      <c r="F3276" s="287">
        <v>20.76</v>
      </c>
      <c r="G3276" s="331">
        <f>ROUND(SUMIF(Anlagenbewegungsdaten!B:B,A3276,Anlagenbewegungsdaten!C:C),3)</f>
        <v>0</v>
      </c>
      <c r="H3276" s="332">
        <f>IF(ISBLANK(F3276),ROUND(SUMIF(Anlagenbewegungsdaten!B:B,A3276,Anlagenbewegungsdaten!D:D),2),ROUND(G3276*F3276%,2))</f>
        <v>0</v>
      </c>
      <c r="I3276" s="332">
        <f>ROUND((H3276-SUMIF(Anlagenbewegungsdaten!$B:$B,A3276,Anlagenbewegungsdaten!D:D)),3)</f>
        <v>0</v>
      </c>
      <c r="J3276" s="333" t="s">
        <v>5179</v>
      </c>
      <c r="K3276" s="333" t="s">
        <v>5193</v>
      </c>
      <c r="L3276" s="510">
        <v>16.61</v>
      </c>
      <c r="M3276" s="330">
        <f>ROUND(SUMIF(Anlagenbewegungsdaten_AV!B:B,A3276,Anlagenbewegungsdaten_AV!C:C),3)</f>
        <v>0</v>
      </c>
      <c r="N3276" s="328">
        <f>IF(ISBLANK(L3276),ROUND(SUMIF(Anlagenbewegungsdaten_AV!B:B,A3276,Anlagenbewegungsdaten_AV!D:D),2),ROUND(M3276*L3276%,2))</f>
        <v>0</v>
      </c>
      <c r="O3276" s="328">
        <f>ROUND(N3276-SUMIF(Anlagenbewegungsdaten_AV!B:B,A3276,Anlagenbewegungsdaten_AV!D:D),3)</f>
        <v>0</v>
      </c>
    </row>
    <row r="3277" spans="1:15" ht="15" customHeight="1" x14ac:dyDescent="0.25">
      <c r="A3277" s="261" t="s">
        <v>3897</v>
      </c>
      <c r="B3277" s="171" t="s">
        <v>2108</v>
      </c>
      <c r="C3277" s="172" t="s">
        <v>4050</v>
      </c>
      <c r="D3277" s="171" t="s">
        <v>1336</v>
      </c>
      <c r="E3277" s="171" t="s">
        <v>2486</v>
      </c>
      <c r="F3277" s="287">
        <v>23.7</v>
      </c>
      <c r="G3277" s="331">
        <f>ROUND(SUMIF(Anlagenbewegungsdaten!B:B,A3277,Anlagenbewegungsdaten!C:C),3)</f>
        <v>0</v>
      </c>
      <c r="H3277" s="332">
        <f>IF(ISBLANK(F3277),ROUND(SUMIF(Anlagenbewegungsdaten!B:B,A3277,Anlagenbewegungsdaten!D:D),2),ROUND(G3277*F3277%,2))</f>
        <v>0</v>
      </c>
      <c r="I3277" s="332">
        <f>ROUND((H3277-SUMIF(Anlagenbewegungsdaten!$B:$B,A3277,Anlagenbewegungsdaten!D:D)),3)</f>
        <v>0</v>
      </c>
      <c r="J3277" s="333" t="s">
        <v>5179</v>
      </c>
      <c r="K3277" s="333" t="s">
        <v>5193</v>
      </c>
      <c r="L3277" s="510">
        <v>18.96</v>
      </c>
      <c r="M3277" s="330">
        <f>ROUND(SUMIF(Anlagenbewegungsdaten_AV!B:B,A3277,Anlagenbewegungsdaten_AV!C:C),3)</f>
        <v>0</v>
      </c>
      <c r="N3277" s="328">
        <f>IF(ISBLANK(L3277),ROUND(SUMIF(Anlagenbewegungsdaten_AV!B:B,A3277,Anlagenbewegungsdaten_AV!D:D),2),ROUND(M3277*L3277%,2))</f>
        <v>0</v>
      </c>
      <c r="O3277" s="328">
        <f>ROUND(N3277-SUMIF(Anlagenbewegungsdaten_AV!B:B,A3277,Anlagenbewegungsdaten_AV!D:D),3)</f>
        <v>0</v>
      </c>
    </row>
    <row r="3278" spans="1:15" ht="15" customHeight="1" x14ac:dyDescent="0.25">
      <c r="A3278" s="261" t="s">
        <v>3898</v>
      </c>
      <c r="B3278" s="171" t="s">
        <v>2108</v>
      </c>
      <c r="C3278" s="172" t="s">
        <v>4050</v>
      </c>
      <c r="D3278" s="171" t="s">
        <v>1338</v>
      </c>
      <c r="E3278" s="171" t="s">
        <v>2483</v>
      </c>
      <c r="F3278" s="287">
        <v>21.740000000000002</v>
      </c>
      <c r="G3278" s="331">
        <f>ROUND(SUMIF(Anlagenbewegungsdaten!B:B,A3278,Anlagenbewegungsdaten!C:C),3)</f>
        <v>0</v>
      </c>
      <c r="H3278" s="332">
        <f>IF(ISBLANK(F3278),ROUND(SUMIF(Anlagenbewegungsdaten!B:B,A3278,Anlagenbewegungsdaten!D:D),2),ROUND(G3278*F3278%,2))</f>
        <v>0</v>
      </c>
      <c r="I3278" s="332">
        <f>ROUND((H3278-SUMIF(Anlagenbewegungsdaten!$B:$B,A3278,Anlagenbewegungsdaten!D:D)),3)</f>
        <v>0</v>
      </c>
      <c r="J3278" s="333" t="s">
        <v>5179</v>
      </c>
      <c r="K3278" s="333" t="s">
        <v>5193</v>
      </c>
      <c r="L3278" s="510">
        <v>17.39</v>
      </c>
      <c r="M3278" s="330">
        <f>ROUND(SUMIF(Anlagenbewegungsdaten_AV!B:B,A3278,Anlagenbewegungsdaten_AV!C:C),3)</f>
        <v>0</v>
      </c>
      <c r="N3278" s="328">
        <f>IF(ISBLANK(L3278),ROUND(SUMIF(Anlagenbewegungsdaten_AV!B:B,A3278,Anlagenbewegungsdaten_AV!D:D),2),ROUND(M3278*L3278%,2))</f>
        <v>0</v>
      </c>
      <c r="O3278" s="328">
        <f>ROUND(N3278-SUMIF(Anlagenbewegungsdaten_AV!B:B,A3278,Anlagenbewegungsdaten_AV!D:D),3)</f>
        <v>0</v>
      </c>
    </row>
    <row r="3279" spans="1:15" ht="15" customHeight="1" x14ac:dyDescent="0.25">
      <c r="A3279" s="261" t="s">
        <v>3899</v>
      </c>
      <c r="B3279" s="171" t="s">
        <v>2108</v>
      </c>
      <c r="C3279" s="172" t="s">
        <v>4050</v>
      </c>
      <c r="D3279" s="171" t="s">
        <v>1340</v>
      </c>
      <c r="E3279" s="171" t="s">
        <v>2486</v>
      </c>
      <c r="F3279" s="287">
        <v>24.68</v>
      </c>
      <c r="G3279" s="331">
        <f>ROUND(SUMIF(Anlagenbewegungsdaten!B:B,A3279,Anlagenbewegungsdaten!C:C),3)</f>
        <v>0</v>
      </c>
      <c r="H3279" s="332">
        <f>IF(ISBLANK(F3279),ROUND(SUMIF(Anlagenbewegungsdaten!B:B,A3279,Anlagenbewegungsdaten!D:D),2),ROUND(G3279*F3279%,2))</f>
        <v>0</v>
      </c>
      <c r="I3279" s="332">
        <f>ROUND((H3279-SUMIF(Anlagenbewegungsdaten!$B:$B,A3279,Anlagenbewegungsdaten!D:D)),3)</f>
        <v>0</v>
      </c>
      <c r="J3279" s="333" t="s">
        <v>5179</v>
      </c>
      <c r="K3279" s="333" t="s">
        <v>5193</v>
      </c>
      <c r="L3279" s="510">
        <v>19.739999999999998</v>
      </c>
      <c r="M3279" s="330">
        <f>ROUND(SUMIF(Anlagenbewegungsdaten_AV!B:B,A3279,Anlagenbewegungsdaten_AV!C:C),3)</f>
        <v>0</v>
      </c>
      <c r="N3279" s="328">
        <f>IF(ISBLANK(L3279),ROUND(SUMIF(Anlagenbewegungsdaten_AV!B:B,A3279,Anlagenbewegungsdaten_AV!D:D),2),ROUND(M3279*L3279%,2))</f>
        <v>0</v>
      </c>
      <c r="O3279" s="328">
        <f>ROUND(N3279-SUMIF(Anlagenbewegungsdaten_AV!B:B,A3279,Anlagenbewegungsdaten_AV!D:D),3)</f>
        <v>0</v>
      </c>
    </row>
    <row r="3280" spans="1:15" ht="15" customHeight="1" x14ac:dyDescent="0.25">
      <c r="A3280" s="261" t="s">
        <v>3900</v>
      </c>
      <c r="B3280" s="171" t="s">
        <v>2108</v>
      </c>
      <c r="C3280" s="172" t="s">
        <v>4050</v>
      </c>
      <c r="D3280" s="171" t="s">
        <v>1342</v>
      </c>
      <c r="E3280" s="171" t="s">
        <v>2483</v>
      </c>
      <c r="F3280" s="287">
        <v>9.98</v>
      </c>
      <c r="G3280" s="331">
        <f>ROUND(SUMIF(Anlagenbewegungsdaten!B:B,A3280,Anlagenbewegungsdaten!C:C),3)</f>
        <v>0</v>
      </c>
      <c r="H3280" s="332">
        <f>IF(ISBLANK(F3280),ROUND(SUMIF(Anlagenbewegungsdaten!B:B,A3280,Anlagenbewegungsdaten!D:D),2),ROUND(G3280*F3280%,2))</f>
        <v>0</v>
      </c>
      <c r="I3280" s="332">
        <f>ROUND((H3280-SUMIF(Anlagenbewegungsdaten!$B:$B,A3280,Anlagenbewegungsdaten!D:D)),3)</f>
        <v>0</v>
      </c>
      <c r="J3280" s="333" t="s">
        <v>5179</v>
      </c>
      <c r="K3280" s="333" t="s">
        <v>5193</v>
      </c>
      <c r="L3280" s="510">
        <v>7.98</v>
      </c>
      <c r="M3280" s="330">
        <f>ROUND(SUMIF(Anlagenbewegungsdaten_AV!B:B,A3280,Anlagenbewegungsdaten_AV!C:C),3)</f>
        <v>0</v>
      </c>
      <c r="N3280" s="328">
        <f>IF(ISBLANK(L3280),ROUND(SUMIF(Anlagenbewegungsdaten_AV!B:B,A3280,Anlagenbewegungsdaten_AV!D:D),2),ROUND(M3280*L3280%,2))</f>
        <v>0</v>
      </c>
      <c r="O3280" s="328">
        <f>ROUND(N3280-SUMIF(Anlagenbewegungsdaten_AV!B:B,A3280,Anlagenbewegungsdaten_AV!D:D),3)</f>
        <v>0</v>
      </c>
    </row>
    <row r="3281" spans="1:15" ht="15" customHeight="1" x14ac:dyDescent="0.25">
      <c r="A3281" s="261" t="s">
        <v>3901</v>
      </c>
      <c r="B3281" s="171" t="s">
        <v>2108</v>
      </c>
      <c r="C3281" s="172" t="s">
        <v>4050</v>
      </c>
      <c r="D3281" s="171" t="s">
        <v>1344</v>
      </c>
      <c r="E3281" s="171" t="s">
        <v>2486</v>
      </c>
      <c r="F3281" s="287">
        <v>12.92</v>
      </c>
      <c r="G3281" s="331">
        <f>ROUND(SUMIF(Anlagenbewegungsdaten!B:B,A3281,Anlagenbewegungsdaten!C:C),3)</f>
        <v>0</v>
      </c>
      <c r="H3281" s="332">
        <f>IF(ISBLANK(F3281),ROUND(SUMIF(Anlagenbewegungsdaten!B:B,A3281,Anlagenbewegungsdaten!D:D),2),ROUND(G3281*F3281%,2))</f>
        <v>0</v>
      </c>
      <c r="I3281" s="332">
        <f>ROUND((H3281-SUMIF(Anlagenbewegungsdaten!$B:$B,A3281,Anlagenbewegungsdaten!D:D)),3)</f>
        <v>0</v>
      </c>
      <c r="J3281" s="333" t="s">
        <v>5179</v>
      </c>
      <c r="K3281" s="333" t="s">
        <v>5193</v>
      </c>
      <c r="L3281" s="510">
        <v>10.34</v>
      </c>
      <c r="M3281" s="330">
        <f>ROUND(SUMIF(Anlagenbewegungsdaten_AV!B:B,A3281,Anlagenbewegungsdaten_AV!C:C),3)</f>
        <v>0</v>
      </c>
      <c r="N3281" s="328">
        <f>IF(ISBLANK(L3281),ROUND(SUMIF(Anlagenbewegungsdaten_AV!B:B,A3281,Anlagenbewegungsdaten_AV!D:D),2),ROUND(M3281*L3281%,2))</f>
        <v>0</v>
      </c>
      <c r="O3281" s="328">
        <f>ROUND(N3281-SUMIF(Anlagenbewegungsdaten_AV!B:B,A3281,Anlagenbewegungsdaten_AV!D:D),3)</f>
        <v>0</v>
      </c>
    </row>
    <row r="3282" spans="1:15" ht="15" customHeight="1" x14ac:dyDescent="0.25">
      <c r="A3282" s="261" t="s">
        <v>3902</v>
      </c>
      <c r="B3282" s="171" t="s">
        <v>2108</v>
      </c>
      <c r="C3282" s="172" t="s">
        <v>4050</v>
      </c>
      <c r="D3282" s="172" t="s">
        <v>1346</v>
      </c>
      <c r="E3282" s="171" t="s">
        <v>2483</v>
      </c>
      <c r="F3282" s="287">
        <v>10.96</v>
      </c>
      <c r="G3282" s="331">
        <f>ROUND(SUMIF(Anlagenbewegungsdaten!B:B,A3282,Anlagenbewegungsdaten!C:C),3)</f>
        <v>0</v>
      </c>
      <c r="H3282" s="332">
        <f>IF(ISBLANK(F3282),ROUND(SUMIF(Anlagenbewegungsdaten!B:B,A3282,Anlagenbewegungsdaten!D:D),2),ROUND(G3282*F3282%,2))</f>
        <v>0</v>
      </c>
      <c r="I3282" s="332">
        <f>ROUND((H3282-SUMIF(Anlagenbewegungsdaten!$B:$B,A3282,Anlagenbewegungsdaten!D:D)),3)</f>
        <v>0</v>
      </c>
      <c r="J3282" s="333" t="s">
        <v>5179</v>
      </c>
      <c r="K3282" s="333" t="s">
        <v>5193</v>
      </c>
      <c r="L3282" s="510">
        <v>8.77</v>
      </c>
      <c r="M3282" s="330">
        <f>ROUND(SUMIF(Anlagenbewegungsdaten_AV!B:B,A3282,Anlagenbewegungsdaten_AV!C:C),3)</f>
        <v>0</v>
      </c>
      <c r="N3282" s="328">
        <f>IF(ISBLANK(L3282),ROUND(SUMIF(Anlagenbewegungsdaten_AV!B:B,A3282,Anlagenbewegungsdaten_AV!D:D),2),ROUND(M3282*L3282%,2))</f>
        <v>0</v>
      </c>
      <c r="O3282" s="328">
        <f>ROUND(N3282-SUMIF(Anlagenbewegungsdaten_AV!B:B,A3282,Anlagenbewegungsdaten_AV!D:D),3)</f>
        <v>0</v>
      </c>
    </row>
    <row r="3283" spans="1:15" ht="15" customHeight="1" x14ac:dyDescent="0.25">
      <c r="A3283" s="261" t="s">
        <v>3903</v>
      </c>
      <c r="B3283" s="171" t="s">
        <v>2108</v>
      </c>
      <c r="C3283" s="172" t="s">
        <v>4050</v>
      </c>
      <c r="D3283" s="172" t="s">
        <v>1348</v>
      </c>
      <c r="E3283" s="171" t="s">
        <v>2486</v>
      </c>
      <c r="F3283" s="287">
        <v>13.9</v>
      </c>
      <c r="G3283" s="331">
        <f>ROUND(SUMIF(Anlagenbewegungsdaten!B:B,A3283,Anlagenbewegungsdaten!C:C),3)</f>
        <v>0</v>
      </c>
      <c r="H3283" s="332">
        <f>IF(ISBLANK(F3283),ROUND(SUMIF(Anlagenbewegungsdaten!B:B,A3283,Anlagenbewegungsdaten!D:D),2),ROUND(G3283*F3283%,2))</f>
        <v>0</v>
      </c>
      <c r="I3283" s="332">
        <f>ROUND((H3283-SUMIF(Anlagenbewegungsdaten!$B:$B,A3283,Anlagenbewegungsdaten!D:D)),3)</f>
        <v>0</v>
      </c>
      <c r="J3283" s="333" t="s">
        <v>5179</v>
      </c>
      <c r="K3283" s="333" t="s">
        <v>5193</v>
      </c>
      <c r="L3283" s="510">
        <v>11.12</v>
      </c>
      <c r="M3283" s="330">
        <f>ROUND(SUMIF(Anlagenbewegungsdaten_AV!B:B,A3283,Anlagenbewegungsdaten_AV!C:C),3)</f>
        <v>0</v>
      </c>
      <c r="N3283" s="328">
        <f>IF(ISBLANK(L3283),ROUND(SUMIF(Anlagenbewegungsdaten_AV!B:B,A3283,Anlagenbewegungsdaten_AV!D:D),2),ROUND(M3283*L3283%,2))</f>
        <v>0</v>
      </c>
      <c r="O3283" s="328">
        <f>ROUND(N3283-SUMIF(Anlagenbewegungsdaten_AV!B:B,A3283,Anlagenbewegungsdaten_AV!D:D),3)</f>
        <v>0</v>
      </c>
    </row>
    <row r="3284" spans="1:15" ht="15" customHeight="1" x14ac:dyDescent="0.25">
      <c r="A3284" s="261" t="s">
        <v>3904</v>
      </c>
      <c r="B3284" s="171" t="s">
        <v>2108</v>
      </c>
      <c r="C3284" s="172" t="s">
        <v>4050</v>
      </c>
      <c r="D3284" s="171" t="s">
        <v>1350</v>
      </c>
      <c r="E3284" s="171" t="s">
        <v>2483</v>
      </c>
      <c r="F3284" s="287">
        <v>15.86</v>
      </c>
      <c r="G3284" s="331">
        <f>ROUND(SUMIF(Anlagenbewegungsdaten!B:B,A3284,Anlagenbewegungsdaten!C:C),3)</f>
        <v>0</v>
      </c>
      <c r="H3284" s="332">
        <f>IF(ISBLANK(F3284),ROUND(SUMIF(Anlagenbewegungsdaten!B:B,A3284,Anlagenbewegungsdaten!D:D),2),ROUND(G3284*F3284%,2))</f>
        <v>0</v>
      </c>
      <c r="I3284" s="332">
        <f>ROUND((H3284-SUMIF(Anlagenbewegungsdaten!$B:$B,A3284,Anlagenbewegungsdaten!D:D)),3)</f>
        <v>0</v>
      </c>
      <c r="J3284" s="333" t="s">
        <v>5179</v>
      </c>
      <c r="K3284" s="333" t="s">
        <v>5193</v>
      </c>
      <c r="L3284" s="510">
        <v>12.69</v>
      </c>
      <c r="M3284" s="330">
        <f>ROUND(SUMIF(Anlagenbewegungsdaten_AV!B:B,A3284,Anlagenbewegungsdaten_AV!C:C),3)</f>
        <v>0</v>
      </c>
      <c r="N3284" s="328">
        <f>IF(ISBLANK(L3284),ROUND(SUMIF(Anlagenbewegungsdaten_AV!B:B,A3284,Anlagenbewegungsdaten_AV!D:D),2),ROUND(M3284*L3284%,2))</f>
        <v>0</v>
      </c>
      <c r="O3284" s="328">
        <f>ROUND(N3284-SUMIF(Anlagenbewegungsdaten_AV!B:B,A3284,Anlagenbewegungsdaten_AV!D:D),3)</f>
        <v>0</v>
      </c>
    </row>
    <row r="3285" spans="1:15" ht="15" customHeight="1" x14ac:dyDescent="0.25">
      <c r="A3285" s="261" t="s">
        <v>3905</v>
      </c>
      <c r="B3285" s="171" t="s">
        <v>2108</v>
      </c>
      <c r="C3285" s="172" t="s">
        <v>4050</v>
      </c>
      <c r="D3285" s="171" t="s">
        <v>1352</v>
      </c>
      <c r="E3285" s="171" t="s">
        <v>2486</v>
      </c>
      <c r="F3285" s="287">
        <v>18.8</v>
      </c>
      <c r="G3285" s="331">
        <f>ROUND(SUMIF(Anlagenbewegungsdaten!B:B,A3285,Anlagenbewegungsdaten!C:C),3)</f>
        <v>0</v>
      </c>
      <c r="H3285" s="332">
        <f>IF(ISBLANK(F3285),ROUND(SUMIF(Anlagenbewegungsdaten!B:B,A3285,Anlagenbewegungsdaten!D:D),2),ROUND(G3285*F3285%,2))</f>
        <v>0</v>
      </c>
      <c r="I3285" s="332">
        <f>ROUND((H3285-SUMIF(Anlagenbewegungsdaten!$B:$B,A3285,Anlagenbewegungsdaten!D:D)),3)</f>
        <v>0</v>
      </c>
      <c r="J3285" s="333" t="s">
        <v>5179</v>
      </c>
      <c r="K3285" s="333" t="s">
        <v>5193</v>
      </c>
      <c r="L3285" s="510">
        <v>15.04</v>
      </c>
      <c r="M3285" s="330">
        <f>ROUND(SUMIF(Anlagenbewegungsdaten_AV!B:B,A3285,Anlagenbewegungsdaten_AV!C:C),3)</f>
        <v>0</v>
      </c>
      <c r="N3285" s="328">
        <f>IF(ISBLANK(L3285),ROUND(SUMIF(Anlagenbewegungsdaten_AV!B:B,A3285,Anlagenbewegungsdaten_AV!D:D),2),ROUND(M3285*L3285%,2))</f>
        <v>0</v>
      </c>
      <c r="O3285" s="328">
        <f>ROUND(N3285-SUMIF(Anlagenbewegungsdaten_AV!B:B,A3285,Anlagenbewegungsdaten_AV!D:D),3)</f>
        <v>0</v>
      </c>
    </row>
    <row r="3286" spans="1:15" ht="15" customHeight="1" x14ac:dyDescent="0.25">
      <c r="A3286" s="261" t="s">
        <v>3906</v>
      </c>
      <c r="B3286" s="171" t="s">
        <v>2108</v>
      </c>
      <c r="C3286" s="172" t="s">
        <v>4050</v>
      </c>
      <c r="D3286" s="172" t="s">
        <v>1354</v>
      </c>
      <c r="E3286" s="171" t="s">
        <v>2483</v>
      </c>
      <c r="F3286" s="287">
        <v>16.84</v>
      </c>
      <c r="G3286" s="331">
        <f>ROUND(SUMIF(Anlagenbewegungsdaten!B:B,A3286,Anlagenbewegungsdaten!C:C),3)</f>
        <v>0</v>
      </c>
      <c r="H3286" s="332">
        <f>IF(ISBLANK(F3286),ROUND(SUMIF(Anlagenbewegungsdaten!B:B,A3286,Anlagenbewegungsdaten!D:D),2),ROUND(G3286*F3286%,2))</f>
        <v>0</v>
      </c>
      <c r="I3286" s="332">
        <f>ROUND((H3286-SUMIF(Anlagenbewegungsdaten!$B:$B,A3286,Anlagenbewegungsdaten!D:D)),3)</f>
        <v>0</v>
      </c>
      <c r="J3286" s="333" t="s">
        <v>5179</v>
      </c>
      <c r="K3286" s="333" t="s">
        <v>5193</v>
      </c>
      <c r="L3286" s="510">
        <v>13.47</v>
      </c>
      <c r="M3286" s="330">
        <f>ROUND(SUMIF(Anlagenbewegungsdaten_AV!B:B,A3286,Anlagenbewegungsdaten_AV!C:C),3)</f>
        <v>0</v>
      </c>
      <c r="N3286" s="328">
        <f>IF(ISBLANK(L3286),ROUND(SUMIF(Anlagenbewegungsdaten_AV!B:B,A3286,Anlagenbewegungsdaten_AV!D:D),2),ROUND(M3286*L3286%,2))</f>
        <v>0</v>
      </c>
      <c r="O3286" s="328">
        <f>ROUND(N3286-SUMIF(Anlagenbewegungsdaten_AV!B:B,A3286,Anlagenbewegungsdaten_AV!D:D),3)</f>
        <v>0</v>
      </c>
    </row>
    <row r="3287" spans="1:15" ht="15" customHeight="1" x14ac:dyDescent="0.25">
      <c r="A3287" s="261" t="s">
        <v>3907</v>
      </c>
      <c r="B3287" s="171" t="s">
        <v>2108</v>
      </c>
      <c r="C3287" s="172" t="s">
        <v>4050</v>
      </c>
      <c r="D3287" s="172" t="s">
        <v>1356</v>
      </c>
      <c r="E3287" s="171" t="s">
        <v>2486</v>
      </c>
      <c r="F3287" s="287">
        <v>19.78</v>
      </c>
      <c r="G3287" s="331">
        <f>ROUND(SUMIF(Anlagenbewegungsdaten!B:B,A3287,Anlagenbewegungsdaten!C:C),3)</f>
        <v>0</v>
      </c>
      <c r="H3287" s="332">
        <f>IF(ISBLANK(F3287),ROUND(SUMIF(Anlagenbewegungsdaten!B:B,A3287,Anlagenbewegungsdaten!D:D),2),ROUND(G3287*F3287%,2))</f>
        <v>0</v>
      </c>
      <c r="I3287" s="332">
        <f>ROUND((H3287-SUMIF(Anlagenbewegungsdaten!$B:$B,A3287,Anlagenbewegungsdaten!D:D)),3)</f>
        <v>0</v>
      </c>
      <c r="J3287" s="333" t="s">
        <v>5179</v>
      </c>
      <c r="K3287" s="333" t="s">
        <v>5193</v>
      </c>
      <c r="L3287" s="510">
        <v>15.82</v>
      </c>
      <c r="M3287" s="330">
        <f>ROUND(SUMIF(Anlagenbewegungsdaten_AV!B:B,A3287,Anlagenbewegungsdaten_AV!C:C),3)</f>
        <v>0</v>
      </c>
      <c r="N3287" s="328">
        <f>IF(ISBLANK(L3287),ROUND(SUMIF(Anlagenbewegungsdaten_AV!B:B,A3287,Anlagenbewegungsdaten_AV!D:D),2),ROUND(M3287*L3287%,2))</f>
        <v>0</v>
      </c>
      <c r="O3287" s="328">
        <f>ROUND(N3287-SUMIF(Anlagenbewegungsdaten_AV!B:B,A3287,Anlagenbewegungsdaten_AV!D:D),3)</f>
        <v>0</v>
      </c>
    </row>
    <row r="3288" spans="1:15" ht="15" customHeight="1" x14ac:dyDescent="0.25">
      <c r="A3288" s="261" t="s">
        <v>3908</v>
      </c>
      <c r="B3288" s="171" t="s">
        <v>2108</v>
      </c>
      <c r="C3288" s="172" t="s">
        <v>4050</v>
      </c>
      <c r="D3288" s="171" t="s">
        <v>1358</v>
      </c>
      <c r="E3288" s="171" t="s">
        <v>2483</v>
      </c>
      <c r="F3288" s="287">
        <v>16.84</v>
      </c>
      <c r="G3288" s="331">
        <f>ROUND(SUMIF(Anlagenbewegungsdaten!B:B,A3288,Anlagenbewegungsdaten!C:C),3)</f>
        <v>0</v>
      </c>
      <c r="H3288" s="332">
        <f>IF(ISBLANK(F3288),ROUND(SUMIF(Anlagenbewegungsdaten!B:B,A3288,Anlagenbewegungsdaten!D:D),2),ROUND(G3288*F3288%,2))</f>
        <v>0</v>
      </c>
      <c r="I3288" s="332">
        <f>ROUND((H3288-SUMIF(Anlagenbewegungsdaten!$B:$B,A3288,Anlagenbewegungsdaten!D:D)),3)</f>
        <v>0</v>
      </c>
      <c r="J3288" s="333" t="s">
        <v>5179</v>
      </c>
      <c r="K3288" s="333" t="s">
        <v>5193</v>
      </c>
      <c r="L3288" s="510">
        <v>13.47</v>
      </c>
      <c r="M3288" s="330">
        <f>ROUND(SUMIF(Anlagenbewegungsdaten_AV!B:B,A3288,Anlagenbewegungsdaten_AV!C:C),3)</f>
        <v>0</v>
      </c>
      <c r="N3288" s="328">
        <f>IF(ISBLANK(L3288),ROUND(SUMIF(Anlagenbewegungsdaten_AV!B:B,A3288,Anlagenbewegungsdaten_AV!D:D),2),ROUND(M3288*L3288%,2))</f>
        <v>0</v>
      </c>
      <c r="O3288" s="328">
        <f>ROUND(N3288-SUMIF(Anlagenbewegungsdaten_AV!B:B,A3288,Anlagenbewegungsdaten_AV!D:D),3)</f>
        <v>0</v>
      </c>
    </row>
    <row r="3289" spans="1:15" ht="15" customHeight="1" x14ac:dyDescent="0.25">
      <c r="A3289" s="261" t="s">
        <v>3909</v>
      </c>
      <c r="B3289" s="171" t="s">
        <v>2108</v>
      </c>
      <c r="C3289" s="172" t="s">
        <v>4050</v>
      </c>
      <c r="D3289" s="171" t="s">
        <v>1360</v>
      </c>
      <c r="E3289" s="171" t="s">
        <v>2486</v>
      </c>
      <c r="F3289" s="287">
        <v>19.78</v>
      </c>
      <c r="G3289" s="331">
        <f>ROUND(SUMIF(Anlagenbewegungsdaten!B:B,A3289,Anlagenbewegungsdaten!C:C),3)</f>
        <v>0</v>
      </c>
      <c r="H3289" s="332">
        <f>IF(ISBLANK(F3289),ROUND(SUMIF(Anlagenbewegungsdaten!B:B,A3289,Anlagenbewegungsdaten!D:D),2),ROUND(G3289*F3289%,2))</f>
        <v>0</v>
      </c>
      <c r="I3289" s="332">
        <f>ROUND((H3289-SUMIF(Anlagenbewegungsdaten!$B:$B,A3289,Anlagenbewegungsdaten!D:D)),3)</f>
        <v>0</v>
      </c>
      <c r="J3289" s="333" t="s">
        <v>5179</v>
      </c>
      <c r="K3289" s="333" t="s">
        <v>5193</v>
      </c>
      <c r="L3289" s="510">
        <v>15.82</v>
      </c>
      <c r="M3289" s="330">
        <f>ROUND(SUMIF(Anlagenbewegungsdaten_AV!B:B,A3289,Anlagenbewegungsdaten_AV!C:C),3)</f>
        <v>0</v>
      </c>
      <c r="N3289" s="328">
        <f>IF(ISBLANK(L3289),ROUND(SUMIF(Anlagenbewegungsdaten_AV!B:B,A3289,Anlagenbewegungsdaten_AV!D:D),2),ROUND(M3289*L3289%,2))</f>
        <v>0</v>
      </c>
      <c r="O3289" s="328">
        <f>ROUND(N3289-SUMIF(Anlagenbewegungsdaten_AV!B:B,A3289,Anlagenbewegungsdaten_AV!D:D),3)</f>
        <v>0</v>
      </c>
    </row>
    <row r="3290" spans="1:15" ht="15" customHeight="1" x14ac:dyDescent="0.25">
      <c r="A3290" s="261" t="s">
        <v>3910</v>
      </c>
      <c r="B3290" s="171" t="s">
        <v>2108</v>
      </c>
      <c r="C3290" s="172" t="s">
        <v>4050</v>
      </c>
      <c r="D3290" s="171" t="s">
        <v>1362</v>
      </c>
      <c r="E3290" s="171" t="s">
        <v>2483</v>
      </c>
      <c r="F3290" s="287">
        <v>17.82</v>
      </c>
      <c r="G3290" s="331">
        <f>ROUND(SUMIF(Anlagenbewegungsdaten!B:B,A3290,Anlagenbewegungsdaten!C:C),3)</f>
        <v>0</v>
      </c>
      <c r="H3290" s="332">
        <f>IF(ISBLANK(F3290),ROUND(SUMIF(Anlagenbewegungsdaten!B:B,A3290,Anlagenbewegungsdaten!D:D),2),ROUND(G3290*F3290%,2))</f>
        <v>0</v>
      </c>
      <c r="I3290" s="332">
        <f>ROUND((H3290-SUMIF(Anlagenbewegungsdaten!$B:$B,A3290,Anlagenbewegungsdaten!D:D)),3)</f>
        <v>0</v>
      </c>
      <c r="J3290" s="333" t="s">
        <v>5179</v>
      </c>
      <c r="K3290" s="333" t="s">
        <v>5193</v>
      </c>
      <c r="L3290" s="510">
        <v>14.26</v>
      </c>
      <c r="M3290" s="330">
        <f>ROUND(SUMIF(Anlagenbewegungsdaten_AV!B:B,A3290,Anlagenbewegungsdaten_AV!C:C),3)</f>
        <v>0</v>
      </c>
      <c r="N3290" s="328">
        <f>IF(ISBLANK(L3290),ROUND(SUMIF(Anlagenbewegungsdaten_AV!B:B,A3290,Anlagenbewegungsdaten_AV!D:D),2),ROUND(M3290*L3290%,2))</f>
        <v>0</v>
      </c>
      <c r="O3290" s="328">
        <f>ROUND(N3290-SUMIF(Anlagenbewegungsdaten_AV!B:B,A3290,Anlagenbewegungsdaten_AV!D:D),3)</f>
        <v>0</v>
      </c>
    </row>
    <row r="3291" spans="1:15" ht="15" customHeight="1" x14ac:dyDescent="0.25">
      <c r="A3291" s="261" t="s">
        <v>3911</v>
      </c>
      <c r="B3291" s="171" t="s">
        <v>2108</v>
      </c>
      <c r="C3291" s="172" t="s">
        <v>4050</v>
      </c>
      <c r="D3291" s="171" t="s">
        <v>1364</v>
      </c>
      <c r="E3291" s="171" t="s">
        <v>2486</v>
      </c>
      <c r="F3291" s="287">
        <v>20.76</v>
      </c>
      <c r="G3291" s="331">
        <f>ROUND(SUMIF(Anlagenbewegungsdaten!B:B,A3291,Anlagenbewegungsdaten!C:C),3)</f>
        <v>0</v>
      </c>
      <c r="H3291" s="332">
        <f>IF(ISBLANK(F3291),ROUND(SUMIF(Anlagenbewegungsdaten!B:B,A3291,Anlagenbewegungsdaten!D:D),2),ROUND(G3291*F3291%,2))</f>
        <v>0</v>
      </c>
      <c r="I3291" s="332">
        <f>ROUND((H3291-SUMIF(Anlagenbewegungsdaten!$B:$B,A3291,Anlagenbewegungsdaten!D:D)),3)</f>
        <v>0</v>
      </c>
      <c r="J3291" s="333" t="s">
        <v>5179</v>
      </c>
      <c r="K3291" s="333" t="s">
        <v>5193</v>
      </c>
      <c r="L3291" s="510">
        <v>16.61</v>
      </c>
      <c r="M3291" s="330">
        <f>ROUND(SUMIF(Anlagenbewegungsdaten_AV!B:B,A3291,Anlagenbewegungsdaten_AV!C:C),3)</f>
        <v>0</v>
      </c>
      <c r="N3291" s="328">
        <f>IF(ISBLANK(L3291),ROUND(SUMIF(Anlagenbewegungsdaten_AV!B:B,A3291,Anlagenbewegungsdaten_AV!D:D),2),ROUND(M3291*L3291%,2))</f>
        <v>0</v>
      </c>
      <c r="O3291" s="328">
        <f>ROUND(N3291-SUMIF(Anlagenbewegungsdaten_AV!B:B,A3291,Anlagenbewegungsdaten_AV!D:D),3)</f>
        <v>0</v>
      </c>
    </row>
    <row r="3292" spans="1:15" ht="15" customHeight="1" x14ac:dyDescent="0.25">
      <c r="A3292" s="261" t="s">
        <v>3912</v>
      </c>
      <c r="B3292" s="171" t="s">
        <v>2108</v>
      </c>
      <c r="C3292" s="172" t="s">
        <v>4050</v>
      </c>
      <c r="D3292" s="171" t="s">
        <v>1366</v>
      </c>
      <c r="E3292" s="171" t="s">
        <v>2483</v>
      </c>
      <c r="F3292" s="287">
        <v>18.8</v>
      </c>
      <c r="G3292" s="331">
        <f>ROUND(SUMIF(Anlagenbewegungsdaten!B:B,A3292,Anlagenbewegungsdaten!C:C),3)</f>
        <v>0</v>
      </c>
      <c r="H3292" s="332">
        <f>IF(ISBLANK(F3292),ROUND(SUMIF(Anlagenbewegungsdaten!B:B,A3292,Anlagenbewegungsdaten!D:D),2),ROUND(G3292*F3292%,2))</f>
        <v>0</v>
      </c>
      <c r="I3292" s="332">
        <f>ROUND((H3292-SUMIF(Anlagenbewegungsdaten!$B:$B,A3292,Anlagenbewegungsdaten!D:D)),3)</f>
        <v>0</v>
      </c>
      <c r="J3292" s="333" t="s">
        <v>5179</v>
      </c>
      <c r="K3292" s="333" t="s">
        <v>5193</v>
      </c>
      <c r="L3292" s="510">
        <v>15.04</v>
      </c>
      <c r="M3292" s="330">
        <f>ROUND(SUMIF(Anlagenbewegungsdaten_AV!B:B,A3292,Anlagenbewegungsdaten_AV!C:C),3)</f>
        <v>0</v>
      </c>
      <c r="N3292" s="328">
        <f>IF(ISBLANK(L3292),ROUND(SUMIF(Anlagenbewegungsdaten_AV!B:B,A3292,Anlagenbewegungsdaten_AV!D:D),2),ROUND(M3292*L3292%,2))</f>
        <v>0</v>
      </c>
      <c r="O3292" s="328">
        <f>ROUND(N3292-SUMIF(Anlagenbewegungsdaten_AV!B:B,A3292,Anlagenbewegungsdaten_AV!D:D),3)</f>
        <v>0</v>
      </c>
    </row>
    <row r="3293" spans="1:15" ht="15" customHeight="1" x14ac:dyDescent="0.25">
      <c r="A3293" s="261" t="s">
        <v>3913</v>
      </c>
      <c r="B3293" s="171" t="s">
        <v>2108</v>
      </c>
      <c r="C3293" s="172" t="s">
        <v>4050</v>
      </c>
      <c r="D3293" s="171" t="s">
        <v>1368</v>
      </c>
      <c r="E3293" s="171" t="s">
        <v>2486</v>
      </c>
      <c r="F3293" s="287">
        <v>21.740000000000002</v>
      </c>
      <c r="G3293" s="331">
        <f>ROUND(SUMIF(Anlagenbewegungsdaten!B:B,A3293,Anlagenbewegungsdaten!C:C),3)</f>
        <v>0</v>
      </c>
      <c r="H3293" s="332">
        <f>IF(ISBLANK(F3293),ROUND(SUMIF(Anlagenbewegungsdaten!B:B,A3293,Anlagenbewegungsdaten!D:D),2),ROUND(G3293*F3293%,2))</f>
        <v>0</v>
      </c>
      <c r="I3293" s="332">
        <f>ROUND((H3293-SUMIF(Anlagenbewegungsdaten!$B:$B,A3293,Anlagenbewegungsdaten!D:D)),3)</f>
        <v>0</v>
      </c>
      <c r="J3293" s="333" t="s">
        <v>5179</v>
      </c>
      <c r="K3293" s="333" t="s">
        <v>5193</v>
      </c>
      <c r="L3293" s="510">
        <v>17.39</v>
      </c>
      <c r="M3293" s="330">
        <f>ROUND(SUMIF(Anlagenbewegungsdaten_AV!B:B,A3293,Anlagenbewegungsdaten_AV!C:C),3)</f>
        <v>0</v>
      </c>
      <c r="N3293" s="328">
        <f>IF(ISBLANK(L3293),ROUND(SUMIF(Anlagenbewegungsdaten_AV!B:B,A3293,Anlagenbewegungsdaten_AV!D:D),2),ROUND(M3293*L3293%,2))</f>
        <v>0</v>
      </c>
      <c r="O3293" s="328">
        <f>ROUND(N3293-SUMIF(Anlagenbewegungsdaten_AV!B:B,A3293,Anlagenbewegungsdaten_AV!D:D),3)</f>
        <v>0</v>
      </c>
    </row>
    <row r="3294" spans="1:15" ht="15" customHeight="1" x14ac:dyDescent="0.25">
      <c r="A3294" s="261" t="s">
        <v>3914</v>
      </c>
      <c r="B3294" s="171" t="s">
        <v>2108</v>
      </c>
      <c r="C3294" s="172" t="s">
        <v>4050</v>
      </c>
      <c r="D3294" s="171" t="s">
        <v>1370</v>
      </c>
      <c r="E3294" s="171" t="s">
        <v>2483</v>
      </c>
      <c r="F3294" s="287">
        <v>19.78</v>
      </c>
      <c r="G3294" s="331">
        <f>ROUND(SUMIF(Anlagenbewegungsdaten!B:B,A3294,Anlagenbewegungsdaten!C:C),3)</f>
        <v>0</v>
      </c>
      <c r="H3294" s="332">
        <f>IF(ISBLANK(F3294),ROUND(SUMIF(Anlagenbewegungsdaten!B:B,A3294,Anlagenbewegungsdaten!D:D),2),ROUND(G3294*F3294%,2))</f>
        <v>0</v>
      </c>
      <c r="I3294" s="332">
        <f>ROUND((H3294-SUMIF(Anlagenbewegungsdaten!$B:$B,A3294,Anlagenbewegungsdaten!D:D)),3)</f>
        <v>0</v>
      </c>
      <c r="J3294" s="333" t="s">
        <v>5179</v>
      </c>
      <c r="K3294" s="333" t="s">
        <v>5193</v>
      </c>
      <c r="L3294" s="510">
        <v>15.82</v>
      </c>
      <c r="M3294" s="330">
        <f>ROUND(SUMIF(Anlagenbewegungsdaten_AV!B:B,A3294,Anlagenbewegungsdaten_AV!C:C),3)</f>
        <v>0</v>
      </c>
      <c r="N3294" s="328">
        <f>IF(ISBLANK(L3294),ROUND(SUMIF(Anlagenbewegungsdaten_AV!B:B,A3294,Anlagenbewegungsdaten_AV!D:D),2),ROUND(M3294*L3294%,2))</f>
        <v>0</v>
      </c>
      <c r="O3294" s="328">
        <f>ROUND(N3294-SUMIF(Anlagenbewegungsdaten_AV!B:B,A3294,Anlagenbewegungsdaten_AV!D:D),3)</f>
        <v>0</v>
      </c>
    </row>
    <row r="3295" spans="1:15" ht="15" customHeight="1" x14ac:dyDescent="0.25">
      <c r="A3295" s="261" t="s">
        <v>3915</v>
      </c>
      <c r="B3295" s="171" t="s">
        <v>2108</v>
      </c>
      <c r="C3295" s="172" t="s">
        <v>4050</v>
      </c>
      <c r="D3295" s="171" t="s">
        <v>1372</v>
      </c>
      <c r="E3295" s="171" t="s">
        <v>2486</v>
      </c>
      <c r="F3295" s="287">
        <v>22.72</v>
      </c>
      <c r="G3295" s="331">
        <f>ROUND(SUMIF(Anlagenbewegungsdaten!B:B,A3295,Anlagenbewegungsdaten!C:C),3)</f>
        <v>0</v>
      </c>
      <c r="H3295" s="332">
        <f>IF(ISBLANK(F3295),ROUND(SUMIF(Anlagenbewegungsdaten!B:B,A3295,Anlagenbewegungsdaten!D:D),2),ROUND(G3295*F3295%,2))</f>
        <v>0</v>
      </c>
      <c r="I3295" s="332">
        <f>ROUND((H3295-SUMIF(Anlagenbewegungsdaten!$B:$B,A3295,Anlagenbewegungsdaten!D:D)),3)</f>
        <v>0</v>
      </c>
      <c r="J3295" s="333" t="s">
        <v>5179</v>
      </c>
      <c r="K3295" s="333" t="s">
        <v>5193</v>
      </c>
      <c r="L3295" s="510">
        <v>18.18</v>
      </c>
      <c r="M3295" s="330">
        <f>ROUND(SUMIF(Anlagenbewegungsdaten_AV!B:B,A3295,Anlagenbewegungsdaten_AV!C:C),3)</f>
        <v>0</v>
      </c>
      <c r="N3295" s="328">
        <f>IF(ISBLANK(L3295),ROUND(SUMIF(Anlagenbewegungsdaten_AV!B:B,A3295,Anlagenbewegungsdaten_AV!D:D),2),ROUND(M3295*L3295%,2))</f>
        <v>0</v>
      </c>
      <c r="O3295" s="328">
        <f>ROUND(N3295-SUMIF(Anlagenbewegungsdaten_AV!B:B,A3295,Anlagenbewegungsdaten_AV!D:D),3)</f>
        <v>0</v>
      </c>
    </row>
    <row r="3296" spans="1:15" ht="15" customHeight="1" x14ac:dyDescent="0.25">
      <c r="A3296" s="261" t="s">
        <v>3916</v>
      </c>
      <c r="B3296" s="171" t="s">
        <v>2108</v>
      </c>
      <c r="C3296" s="172" t="s">
        <v>4050</v>
      </c>
      <c r="D3296" s="171" t="s">
        <v>1374</v>
      </c>
      <c r="E3296" s="171" t="s">
        <v>2483</v>
      </c>
      <c r="F3296" s="287">
        <v>17.82</v>
      </c>
      <c r="G3296" s="331">
        <f>ROUND(SUMIF(Anlagenbewegungsdaten!B:B,A3296,Anlagenbewegungsdaten!C:C),3)</f>
        <v>0</v>
      </c>
      <c r="H3296" s="332">
        <f>IF(ISBLANK(F3296),ROUND(SUMIF(Anlagenbewegungsdaten!B:B,A3296,Anlagenbewegungsdaten!D:D),2),ROUND(G3296*F3296%,2))</f>
        <v>0</v>
      </c>
      <c r="I3296" s="332">
        <f>ROUND((H3296-SUMIF(Anlagenbewegungsdaten!$B:$B,A3296,Anlagenbewegungsdaten!D:D)),3)</f>
        <v>0</v>
      </c>
      <c r="J3296" s="333" t="s">
        <v>5179</v>
      </c>
      <c r="K3296" s="333" t="s">
        <v>5193</v>
      </c>
      <c r="L3296" s="510">
        <v>14.26</v>
      </c>
      <c r="M3296" s="330">
        <f>ROUND(SUMIF(Anlagenbewegungsdaten_AV!B:B,A3296,Anlagenbewegungsdaten_AV!C:C),3)</f>
        <v>0</v>
      </c>
      <c r="N3296" s="328">
        <f>IF(ISBLANK(L3296),ROUND(SUMIF(Anlagenbewegungsdaten_AV!B:B,A3296,Anlagenbewegungsdaten_AV!D:D),2),ROUND(M3296*L3296%,2))</f>
        <v>0</v>
      </c>
      <c r="O3296" s="328">
        <f>ROUND(N3296-SUMIF(Anlagenbewegungsdaten_AV!B:B,A3296,Anlagenbewegungsdaten_AV!D:D),3)</f>
        <v>0</v>
      </c>
    </row>
    <row r="3297" spans="1:15" ht="15" customHeight="1" x14ac:dyDescent="0.25">
      <c r="A3297" s="261" t="s">
        <v>3917</v>
      </c>
      <c r="B3297" s="171" t="s">
        <v>2108</v>
      </c>
      <c r="C3297" s="172" t="s">
        <v>4050</v>
      </c>
      <c r="D3297" s="171" t="s">
        <v>1376</v>
      </c>
      <c r="E3297" s="171" t="s">
        <v>2486</v>
      </c>
      <c r="F3297" s="287">
        <v>20.759999999999998</v>
      </c>
      <c r="G3297" s="331">
        <f>ROUND(SUMIF(Anlagenbewegungsdaten!B:B,A3297,Anlagenbewegungsdaten!C:C),3)</f>
        <v>0</v>
      </c>
      <c r="H3297" s="332">
        <f>IF(ISBLANK(F3297),ROUND(SUMIF(Anlagenbewegungsdaten!B:B,A3297,Anlagenbewegungsdaten!D:D),2),ROUND(G3297*F3297%,2))</f>
        <v>0</v>
      </c>
      <c r="I3297" s="332">
        <f>ROUND((H3297-SUMIF(Anlagenbewegungsdaten!$B:$B,A3297,Anlagenbewegungsdaten!D:D)),3)</f>
        <v>0</v>
      </c>
      <c r="J3297" s="333" t="s">
        <v>5179</v>
      </c>
      <c r="K3297" s="333" t="s">
        <v>5193</v>
      </c>
      <c r="L3297" s="510">
        <v>16.61</v>
      </c>
      <c r="M3297" s="330">
        <f>ROUND(SUMIF(Anlagenbewegungsdaten_AV!B:B,A3297,Anlagenbewegungsdaten_AV!C:C),3)</f>
        <v>0</v>
      </c>
      <c r="N3297" s="328">
        <f>IF(ISBLANK(L3297),ROUND(SUMIF(Anlagenbewegungsdaten_AV!B:B,A3297,Anlagenbewegungsdaten_AV!D:D),2),ROUND(M3297*L3297%,2))</f>
        <v>0</v>
      </c>
      <c r="O3297" s="328">
        <f>ROUND(N3297-SUMIF(Anlagenbewegungsdaten_AV!B:B,A3297,Anlagenbewegungsdaten_AV!D:D),3)</f>
        <v>0</v>
      </c>
    </row>
    <row r="3298" spans="1:15" ht="15" customHeight="1" x14ac:dyDescent="0.25">
      <c r="A3298" s="261" t="s">
        <v>3918</v>
      </c>
      <c r="B3298" s="171" t="s">
        <v>2108</v>
      </c>
      <c r="C3298" s="172" t="s">
        <v>4050</v>
      </c>
      <c r="D3298" s="172" t="s">
        <v>1378</v>
      </c>
      <c r="E3298" s="171" t="s">
        <v>2483</v>
      </c>
      <c r="F3298" s="287">
        <v>18.8</v>
      </c>
      <c r="G3298" s="331">
        <f>ROUND(SUMIF(Anlagenbewegungsdaten!B:B,A3298,Anlagenbewegungsdaten!C:C),3)</f>
        <v>0</v>
      </c>
      <c r="H3298" s="332">
        <f>IF(ISBLANK(F3298),ROUND(SUMIF(Anlagenbewegungsdaten!B:B,A3298,Anlagenbewegungsdaten!D:D),2),ROUND(G3298*F3298%,2))</f>
        <v>0</v>
      </c>
      <c r="I3298" s="332">
        <f>ROUND((H3298-SUMIF(Anlagenbewegungsdaten!$B:$B,A3298,Anlagenbewegungsdaten!D:D)),3)</f>
        <v>0</v>
      </c>
      <c r="J3298" s="333" t="s">
        <v>5179</v>
      </c>
      <c r="K3298" s="333" t="s">
        <v>5193</v>
      </c>
      <c r="L3298" s="510">
        <v>15.04</v>
      </c>
      <c r="M3298" s="330">
        <f>ROUND(SUMIF(Anlagenbewegungsdaten_AV!B:B,A3298,Anlagenbewegungsdaten_AV!C:C),3)</f>
        <v>0</v>
      </c>
      <c r="N3298" s="328">
        <f>IF(ISBLANK(L3298),ROUND(SUMIF(Anlagenbewegungsdaten_AV!B:B,A3298,Anlagenbewegungsdaten_AV!D:D),2),ROUND(M3298*L3298%,2))</f>
        <v>0</v>
      </c>
      <c r="O3298" s="328">
        <f>ROUND(N3298-SUMIF(Anlagenbewegungsdaten_AV!B:B,A3298,Anlagenbewegungsdaten_AV!D:D),3)</f>
        <v>0</v>
      </c>
    </row>
    <row r="3299" spans="1:15" ht="15" customHeight="1" x14ac:dyDescent="0.25">
      <c r="A3299" s="261" t="s">
        <v>3919</v>
      </c>
      <c r="B3299" s="171" t="s">
        <v>2108</v>
      </c>
      <c r="C3299" s="172" t="s">
        <v>4050</v>
      </c>
      <c r="D3299" s="172" t="s">
        <v>1380</v>
      </c>
      <c r="E3299" s="171" t="s">
        <v>2486</v>
      </c>
      <c r="F3299" s="287">
        <v>21.740000000000002</v>
      </c>
      <c r="G3299" s="331">
        <f>ROUND(SUMIF(Anlagenbewegungsdaten!B:B,A3299,Anlagenbewegungsdaten!C:C),3)</f>
        <v>0</v>
      </c>
      <c r="H3299" s="332">
        <f>IF(ISBLANK(F3299),ROUND(SUMIF(Anlagenbewegungsdaten!B:B,A3299,Anlagenbewegungsdaten!D:D),2),ROUND(G3299*F3299%,2))</f>
        <v>0</v>
      </c>
      <c r="I3299" s="332">
        <f>ROUND((H3299-SUMIF(Anlagenbewegungsdaten!$B:$B,A3299,Anlagenbewegungsdaten!D:D)),3)</f>
        <v>0</v>
      </c>
      <c r="J3299" s="333" t="s">
        <v>5179</v>
      </c>
      <c r="K3299" s="333" t="s">
        <v>5193</v>
      </c>
      <c r="L3299" s="510">
        <v>17.39</v>
      </c>
      <c r="M3299" s="330">
        <f>ROUND(SUMIF(Anlagenbewegungsdaten_AV!B:B,A3299,Anlagenbewegungsdaten_AV!C:C),3)</f>
        <v>0</v>
      </c>
      <c r="N3299" s="328">
        <f>IF(ISBLANK(L3299),ROUND(SUMIF(Anlagenbewegungsdaten_AV!B:B,A3299,Anlagenbewegungsdaten_AV!D:D),2),ROUND(M3299*L3299%,2))</f>
        <v>0</v>
      </c>
      <c r="O3299" s="328">
        <f>ROUND(N3299-SUMIF(Anlagenbewegungsdaten_AV!B:B,A3299,Anlagenbewegungsdaten_AV!D:D),3)</f>
        <v>0</v>
      </c>
    </row>
    <row r="3300" spans="1:15" ht="15" customHeight="1" x14ac:dyDescent="0.25">
      <c r="A3300" s="261" t="s">
        <v>3920</v>
      </c>
      <c r="B3300" s="171" t="s">
        <v>2108</v>
      </c>
      <c r="C3300" s="172" t="s">
        <v>4050</v>
      </c>
      <c r="D3300" s="171" t="s">
        <v>1382</v>
      </c>
      <c r="E3300" s="171" t="s">
        <v>2483</v>
      </c>
      <c r="F3300" s="287">
        <v>19.78</v>
      </c>
      <c r="G3300" s="331">
        <f>ROUND(SUMIF(Anlagenbewegungsdaten!B:B,A3300,Anlagenbewegungsdaten!C:C),3)</f>
        <v>0</v>
      </c>
      <c r="H3300" s="332">
        <f>IF(ISBLANK(F3300),ROUND(SUMIF(Anlagenbewegungsdaten!B:B,A3300,Anlagenbewegungsdaten!D:D),2),ROUND(G3300*F3300%,2))</f>
        <v>0</v>
      </c>
      <c r="I3300" s="332">
        <f>ROUND((H3300-SUMIF(Anlagenbewegungsdaten!$B:$B,A3300,Anlagenbewegungsdaten!D:D)),3)</f>
        <v>0</v>
      </c>
      <c r="J3300" s="333" t="s">
        <v>5179</v>
      </c>
      <c r="K3300" s="333" t="s">
        <v>5193</v>
      </c>
      <c r="L3300" s="510">
        <v>15.82</v>
      </c>
      <c r="M3300" s="330">
        <f>ROUND(SUMIF(Anlagenbewegungsdaten_AV!B:B,A3300,Anlagenbewegungsdaten_AV!C:C),3)</f>
        <v>0</v>
      </c>
      <c r="N3300" s="328">
        <f>IF(ISBLANK(L3300),ROUND(SUMIF(Anlagenbewegungsdaten_AV!B:B,A3300,Anlagenbewegungsdaten_AV!D:D),2),ROUND(M3300*L3300%,2))</f>
        <v>0</v>
      </c>
      <c r="O3300" s="328">
        <f>ROUND(N3300-SUMIF(Anlagenbewegungsdaten_AV!B:B,A3300,Anlagenbewegungsdaten_AV!D:D),3)</f>
        <v>0</v>
      </c>
    </row>
    <row r="3301" spans="1:15" ht="15" customHeight="1" x14ac:dyDescent="0.25">
      <c r="A3301" s="261" t="s">
        <v>3921</v>
      </c>
      <c r="B3301" s="171" t="s">
        <v>2108</v>
      </c>
      <c r="C3301" s="172" t="s">
        <v>4050</v>
      </c>
      <c r="D3301" s="171" t="s">
        <v>1384</v>
      </c>
      <c r="E3301" s="171" t="s">
        <v>2486</v>
      </c>
      <c r="F3301" s="287">
        <v>22.72</v>
      </c>
      <c r="G3301" s="331">
        <f>ROUND(SUMIF(Anlagenbewegungsdaten!B:B,A3301,Anlagenbewegungsdaten!C:C),3)</f>
        <v>0</v>
      </c>
      <c r="H3301" s="332">
        <f>IF(ISBLANK(F3301),ROUND(SUMIF(Anlagenbewegungsdaten!B:B,A3301,Anlagenbewegungsdaten!D:D),2),ROUND(G3301*F3301%,2))</f>
        <v>0</v>
      </c>
      <c r="I3301" s="332">
        <f>ROUND((H3301-SUMIF(Anlagenbewegungsdaten!$B:$B,A3301,Anlagenbewegungsdaten!D:D)),3)</f>
        <v>0</v>
      </c>
      <c r="J3301" s="333" t="s">
        <v>5179</v>
      </c>
      <c r="K3301" s="333" t="s">
        <v>5193</v>
      </c>
      <c r="L3301" s="510">
        <v>18.18</v>
      </c>
      <c r="M3301" s="330">
        <f>ROUND(SUMIF(Anlagenbewegungsdaten_AV!B:B,A3301,Anlagenbewegungsdaten_AV!C:C),3)</f>
        <v>0</v>
      </c>
      <c r="N3301" s="328">
        <f>IF(ISBLANK(L3301),ROUND(SUMIF(Anlagenbewegungsdaten_AV!B:B,A3301,Anlagenbewegungsdaten_AV!D:D),2),ROUND(M3301*L3301%,2))</f>
        <v>0</v>
      </c>
      <c r="O3301" s="328">
        <f>ROUND(N3301-SUMIF(Anlagenbewegungsdaten_AV!B:B,A3301,Anlagenbewegungsdaten_AV!D:D),3)</f>
        <v>0</v>
      </c>
    </row>
    <row r="3302" spans="1:15" ht="15" customHeight="1" x14ac:dyDescent="0.25">
      <c r="A3302" s="261" t="s">
        <v>3922</v>
      </c>
      <c r="B3302" s="171" t="s">
        <v>2108</v>
      </c>
      <c r="C3302" s="172" t="s">
        <v>4050</v>
      </c>
      <c r="D3302" s="171" t="s">
        <v>1386</v>
      </c>
      <c r="E3302" s="171" t="s">
        <v>2483</v>
      </c>
      <c r="F3302" s="287">
        <v>20.76</v>
      </c>
      <c r="G3302" s="331">
        <f>ROUND(SUMIF(Anlagenbewegungsdaten!B:B,A3302,Anlagenbewegungsdaten!C:C),3)</f>
        <v>0</v>
      </c>
      <c r="H3302" s="332">
        <f>IF(ISBLANK(F3302),ROUND(SUMIF(Anlagenbewegungsdaten!B:B,A3302,Anlagenbewegungsdaten!D:D),2),ROUND(G3302*F3302%,2))</f>
        <v>0</v>
      </c>
      <c r="I3302" s="332">
        <f>ROUND((H3302-SUMIF(Anlagenbewegungsdaten!$B:$B,A3302,Anlagenbewegungsdaten!D:D)),3)</f>
        <v>0</v>
      </c>
      <c r="J3302" s="333" t="s">
        <v>5179</v>
      </c>
      <c r="K3302" s="333" t="s">
        <v>5193</v>
      </c>
      <c r="L3302" s="510">
        <v>16.61</v>
      </c>
      <c r="M3302" s="330">
        <f>ROUND(SUMIF(Anlagenbewegungsdaten_AV!B:B,A3302,Anlagenbewegungsdaten_AV!C:C),3)</f>
        <v>0</v>
      </c>
      <c r="N3302" s="328">
        <f>IF(ISBLANK(L3302),ROUND(SUMIF(Anlagenbewegungsdaten_AV!B:B,A3302,Anlagenbewegungsdaten_AV!D:D),2),ROUND(M3302*L3302%,2))</f>
        <v>0</v>
      </c>
      <c r="O3302" s="328">
        <f>ROUND(N3302-SUMIF(Anlagenbewegungsdaten_AV!B:B,A3302,Anlagenbewegungsdaten_AV!D:D),3)</f>
        <v>0</v>
      </c>
    </row>
    <row r="3303" spans="1:15" ht="15" customHeight="1" x14ac:dyDescent="0.25">
      <c r="A3303" s="261" t="s">
        <v>3923</v>
      </c>
      <c r="B3303" s="171" t="s">
        <v>2108</v>
      </c>
      <c r="C3303" s="172" t="s">
        <v>4050</v>
      </c>
      <c r="D3303" s="171" t="s">
        <v>1388</v>
      </c>
      <c r="E3303" s="171" t="s">
        <v>2486</v>
      </c>
      <c r="F3303" s="287">
        <v>23.700000000000003</v>
      </c>
      <c r="G3303" s="331">
        <f>ROUND(SUMIF(Anlagenbewegungsdaten!B:B,A3303,Anlagenbewegungsdaten!C:C),3)</f>
        <v>0</v>
      </c>
      <c r="H3303" s="332">
        <f>IF(ISBLANK(F3303),ROUND(SUMIF(Anlagenbewegungsdaten!B:B,A3303,Anlagenbewegungsdaten!D:D),2),ROUND(G3303*F3303%,2))</f>
        <v>0</v>
      </c>
      <c r="I3303" s="332">
        <f>ROUND((H3303-SUMIF(Anlagenbewegungsdaten!$B:$B,A3303,Anlagenbewegungsdaten!D:D)),3)</f>
        <v>0</v>
      </c>
      <c r="J3303" s="333" t="s">
        <v>5179</v>
      </c>
      <c r="K3303" s="333" t="s">
        <v>5193</v>
      </c>
      <c r="L3303" s="510">
        <v>18.96</v>
      </c>
      <c r="M3303" s="330">
        <f>ROUND(SUMIF(Anlagenbewegungsdaten_AV!B:B,A3303,Anlagenbewegungsdaten_AV!C:C),3)</f>
        <v>0</v>
      </c>
      <c r="N3303" s="328">
        <f>IF(ISBLANK(L3303),ROUND(SUMIF(Anlagenbewegungsdaten_AV!B:B,A3303,Anlagenbewegungsdaten_AV!D:D),2),ROUND(M3303*L3303%,2))</f>
        <v>0</v>
      </c>
      <c r="O3303" s="328">
        <f>ROUND(N3303-SUMIF(Anlagenbewegungsdaten_AV!B:B,A3303,Anlagenbewegungsdaten_AV!D:D),3)</f>
        <v>0</v>
      </c>
    </row>
    <row r="3304" spans="1:15" ht="15" customHeight="1" x14ac:dyDescent="0.25">
      <c r="A3304" s="261" t="s">
        <v>3924</v>
      </c>
      <c r="B3304" s="171" t="s">
        <v>2108</v>
      </c>
      <c r="C3304" s="172" t="s">
        <v>4050</v>
      </c>
      <c r="D3304" s="171" t="s">
        <v>1390</v>
      </c>
      <c r="E3304" s="171" t="s">
        <v>2483</v>
      </c>
      <c r="F3304" s="287">
        <v>10.96</v>
      </c>
      <c r="G3304" s="331">
        <f>ROUND(SUMIF(Anlagenbewegungsdaten!B:B,A3304,Anlagenbewegungsdaten!C:C),3)</f>
        <v>0</v>
      </c>
      <c r="H3304" s="332">
        <f>IF(ISBLANK(F3304),ROUND(SUMIF(Anlagenbewegungsdaten!B:B,A3304,Anlagenbewegungsdaten!D:D),2),ROUND(G3304*F3304%,2))</f>
        <v>0</v>
      </c>
      <c r="I3304" s="332">
        <f>ROUND((H3304-SUMIF(Anlagenbewegungsdaten!$B:$B,A3304,Anlagenbewegungsdaten!D:D)),3)</f>
        <v>0</v>
      </c>
      <c r="J3304" s="333" t="s">
        <v>5179</v>
      </c>
      <c r="K3304" s="333" t="s">
        <v>5193</v>
      </c>
      <c r="L3304" s="510">
        <v>8.77</v>
      </c>
      <c r="M3304" s="330">
        <f>ROUND(SUMIF(Anlagenbewegungsdaten_AV!B:B,A3304,Anlagenbewegungsdaten_AV!C:C),3)</f>
        <v>0</v>
      </c>
      <c r="N3304" s="328">
        <f>IF(ISBLANK(L3304),ROUND(SUMIF(Anlagenbewegungsdaten_AV!B:B,A3304,Anlagenbewegungsdaten_AV!D:D),2),ROUND(M3304*L3304%,2))</f>
        <v>0</v>
      </c>
      <c r="O3304" s="328">
        <f>ROUND(N3304-SUMIF(Anlagenbewegungsdaten_AV!B:B,A3304,Anlagenbewegungsdaten_AV!D:D),3)</f>
        <v>0</v>
      </c>
    </row>
    <row r="3305" spans="1:15" ht="15" customHeight="1" x14ac:dyDescent="0.25">
      <c r="A3305" s="261" t="s">
        <v>3925</v>
      </c>
      <c r="B3305" s="171" t="s">
        <v>2108</v>
      </c>
      <c r="C3305" s="172" t="s">
        <v>4050</v>
      </c>
      <c r="D3305" s="171" t="s">
        <v>1392</v>
      </c>
      <c r="E3305" s="171" t="s">
        <v>2486</v>
      </c>
      <c r="F3305" s="287">
        <v>13.9</v>
      </c>
      <c r="G3305" s="331">
        <f>ROUND(SUMIF(Anlagenbewegungsdaten!B:B,A3305,Anlagenbewegungsdaten!C:C),3)</f>
        <v>0</v>
      </c>
      <c r="H3305" s="332">
        <f>IF(ISBLANK(F3305),ROUND(SUMIF(Anlagenbewegungsdaten!B:B,A3305,Anlagenbewegungsdaten!D:D),2),ROUND(G3305*F3305%,2))</f>
        <v>0</v>
      </c>
      <c r="I3305" s="332">
        <f>ROUND((H3305-SUMIF(Anlagenbewegungsdaten!$B:$B,A3305,Anlagenbewegungsdaten!D:D)),3)</f>
        <v>0</v>
      </c>
      <c r="J3305" s="333" t="s">
        <v>5179</v>
      </c>
      <c r="K3305" s="333" t="s">
        <v>5193</v>
      </c>
      <c r="L3305" s="510">
        <v>11.12</v>
      </c>
      <c r="M3305" s="330">
        <f>ROUND(SUMIF(Anlagenbewegungsdaten_AV!B:B,A3305,Anlagenbewegungsdaten_AV!C:C),3)</f>
        <v>0</v>
      </c>
      <c r="N3305" s="328">
        <f>IF(ISBLANK(L3305),ROUND(SUMIF(Anlagenbewegungsdaten_AV!B:B,A3305,Anlagenbewegungsdaten_AV!D:D),2),ROUND(M3305*L3305%,2))</f>
        <v>0</v>
      </c>
      <c r="O3305" s="328">
        <f>ROUND(N3305-SUMIF(Anlagenbewegungsdaten_AV!B:B,A3305,Anlagenbewegungsdaten_AV!D:D),3)</f>
        <v>0</v>
      </c>
    </row>
    <row r="3306" spans="1:15" ht="15" customHeight="1" x14ac:dyDescent="0.25">
      <c r="A3306" s="261" t="s">
        <v>3926</v>
      </c>
      <c r="B3306" s="171" t="s">
        <v>2108</v>
      </c>
      <c r="C3306" s="172" t="s">
        <v>4050</v>
      </c>
      <c r="D3306" s="172" t="s">
        <v>1394</v>
      </c>
      <c r="E3306" s="171" t="s">
        <v>2483</v>
      </c>
      <c r="F3306" s="287">
        <v>11.94</v>
      </c>
      <c r="G3306" s="331">
        <f>ROUND(SUMIF(Anlagenbewegungsdaten!B:B,A3306,Anlagenbewegungsdaten!C:C),3)</f>
        <v>0</v>
      </c>
      <c r="H3306" s="332">
        <f>IF(ISBLANK(F3306),ROUND(SUMIF(Anlagenbewegungsdaten!B:B,A3306,Anlagenbewegungsdaten!D:D),2),ROUND(G3306*F3306%,2))</f>
        <v>0</v>
      </c>
      <c r="I3306" s="332">
        <f>ROUND((H3306-SUMIF(Anlagenbewegungsdaten!$B:$B,A3306,Anlagenbewegungsdaten!D:D)),3)</f>
        <v>0</v>
      </c>
      <c r="J3306" s="333" t="s">
        <v>5179</v>
      </c>
      <c r="K3306" s="333" t="s">
        <v>5193</v>
      </c>
      <c r="L3306" s="510">
        <v>9.5500000000000007</v>
      </c>
      <c r="M3306" s="330">
        <f>ROUND(SUMIF(Anlagenbewegungsdaten_AV!B:B,A3306,Anlagenbewegungsdaten_AV!C:C),3)</f>
        <v>0</v>
      </c>
      <c r="N3306" s="328">
        <f>IF(ISBLANK(L3306),ROUND(SUMIF(Anlagenbewegungsdaten_AV!B:B,A3306,Anlagenbewegungsdaten_AV!D:D),2),ROUND(M3306*L3306%,2))</f>
        <v>0</v>
      </c>
      <c r="O3306" s="328">
        <f>ROUND(N3306-SUMIF(Anlagenbewegungsdaten_AV!B:B,A3306,Anlagenbewegungsdaten_AV!D:D),3)</f>
        <v>0</v>
      </c>
    </row>
    <row r="3307" spans="1:15" ht="15" customHeight="1" x14ac:dyDescent="0.25">
      <c r="A3307" s="261" t="s">
        <v>3927</v>
      </c>
      <c r="B3307" s="171" t="s">
        <v>2108</v>
      </c>
      <c r="C3307" s="172" t="s">
        <v>4050</v>
      </c>
      <c r="D3307" s="172" t="s">
        <v>1396</v>
      </c>
      <c r="E3307" s="171" t="s">
        <v>2486</v>
      </c>
      <c r="F3307" s="287">
        <v>14.879999999999999</v>
      </c>
      <c r="G3307" s="331">
        <f>ROUND(SUMIF(Anlagenbewegungsdaten!B:B,A3307,Anlagenbewegungsdaten!C:C),3)</f>
        <v>0</v>
      </c>
      <c r="H3307" s="332">
        <f>IF(ISBLANK(F3307),ROUND(SUMIF(Anlagenbewegungsdaten!B:B,A3307,Anlagenbewegungsdaten!D:D),2),ROUND(G3307*F3307%,2))</f>
        <v>0</v>
      </c>
      <c r="I3307" s="332">
        <f>ROUND((H3307-SUMIF(Anlagenbewegungsdaten!$B:$B,A3307,Anlagenbewegungsdaten!D:D)),3)</f>
        <v>0</v>
      </c>
      <c r="J3307" s="333" t="s">
        <v>5179</v>
      </c>
      <c r="K3307" s="333" t="s">
        <v>5193</v>
      </c>
      <c r="L3307" s="510">
        <v>11.9</v>
      </c>
      <c r="M3307" s="330">
        <f>ROUND(SUMIF(Anlagenbewegungsdaten_AV!B:B,A3307,Anlagenbewegungsdaten_AV!C:C),3)</f>
        <v>0</v>
      </c>
      <c r="N3307" s="328">
        <f>IF(ISBLANK(L3307),ROUND(SUMIF(Anlagenbewegungsdaten_AV!B:B,A3307,Anlagenbewegungsdaten_AV!D:D),2),ROUND(M3307*L3307%,2))</f>
        <v>0</v>
      </c>
      <c r="O3307" s="328">
        <f>ROUND(N3307-SUMIF(Anlagenbewegungsdaten_AV!B:B,A3307,Anlagenbewegungsdaten_AV!D:D),3)</f>
        <v>0</v>
      </c>
    </row>
    <row r="3308" spans="1:15" ht="15" customHeight="1" x14ac:dyDescent="0.25">
      <c r="A3308" s="261" t="s">
        <v>3928</v>
      </c>
      <c r="B3308" s="171" t="s">
        <v>2108</v>
      </c>
      <c r="C3308" s="172" t="s">
        <v>4050</v>
      </c>
      <c r="D3308" s="171" t="s">
        <v>1398</v>
      </c>
      <c r="E3308" s="171" t="s">
        <v>2483</v>
      </c>
      <c r="F3308" s="287">
        <v>16.84</v>
      </c>
      <c r="G3308" s="331">
        <f>ROUND(SUMIF(Anlagenbewegungsdaten!B:B,A3308,Anlagenbewegungsdaten!C:C),3)</f>
        <v>0</v>
      </c>
      <c r="H3308" s="332">
        <f>IF(ISBLANK(F3308),ROUND(SUMIF(Anlagenbewegungsdaten!B:B,A3308,Anlagenbewegungsdaten!D:D),2),ROUND(G3308*F3308%,2))</f>
        <v>0</v>
      </c>
      <c r="I3308" s="332">
        <f>ROUND((H3308-SUMIF(Anlagenbewegungsdaten!$B:$B,A3308,Anlagenbewegungsdaten!D:D)),3)</f>
        <v>0</v>
      </c>
      <c r="J3308" s="333" t="s">
        <v>5179</v>
      </c>
      <c r="K3308" s="333" t="s">
        <v>5193</v>
      </c>
      <c r="L3308" s="510">
        <v>13.47</v>
      </c>
      <c r="M3308" s="330">
        <f>ROUND(SUMIF(Anlagenbewegungsdaten_AV!B:B,A3308,Anlagenbewegungsdaten_AV!C:C),3)</f>
        <v>0</v>
      </c>
      <c r="N3308" s="328">
        <f>IF(ISBLANK(L3308),ROUND(SUMIF(Anlagenbewegungsdaten_AV!B:B,A3308,Anlagenbewegungsdaten_AV!D:D),2),ROUND(M3308*L3308%,2))</f>
        <v>0</v>
      </c>
      <c r="O3308" s="328">
        <f>ROUND(N3308-SUMIF(Anlagenbewegungsdaten_AV!B:B,A3308,Anlagenbewegungsdaten_AV!D:D),3)</f>
        <v>0</v>
      </c>
    </row>
    <row r="3309" spans="1:15" ht="15" customHeight="1" x14ac:dyDescent="0.25">
      <c r="A3309" s="261" t="s">
        <v>3929</v>
      </c>
      <c r="B3309" s="171" t="s">
        <v>2108</v>
      </c>
      <c r="C3309" s="172" t="s">
        <v>4050</v>
      </c>
      <c r="D3309" s="171" t="s">
        <v>1400</v>
      </c>
      <c r="E3309" s="171" t="s">
        <v>2486</v>
      </c>
      <c r="F3309" s="287">
        <v>19.78</v>
      </c>
      <c r="G3309" s="331">
        <f>ROUND(SUMIF(Anlagenbewegungsdaten!B:B,A3309,Anlagenbewegungsdaten!C:C),3)</f>
        <v>0</v>
      </c>
      <c r="H3309" s="332">
        <f>IF(ISBLANK(F3309),ROUND(SUMIF(Anlagenbewegungsdaten!B:B,A3309,Anlagenbewegungsdaten!D:D),2),ROUND(G3309*F3309%,2))</f>
        <v>0</v>
      </c>
      <c r="I3309" s="332">
        <f>ROUND((H3309-SUMIF(Anlagenbewegungsdaten!$B:$B,A3309,Anlagenbewegungsdaten!D:D)),3)</f>
        <v>0</v>
      </c>
      <c r="J3309" s="333" t="s">
        <v>5179</v>
      </c>
      <c r="K3309" s="333" t="s">
        <v>5193</v>
      </c>
      <c r="L3309" s="510">
        <v>15.82</v>
      </c>
      <c r="M3309" s="330">
        <f>ROUND(SUMIF(Anlagenbewegungsdaten_AV!B:B,A3309,Anlagenbewegungsdaten_AV!C:C),3)</f>
        <v>0</v>
      </c>
      <c r="N3309" s="328">
        <f>IF(ISBLANK(L3309),ROUND(SUMIF(Anlagenbewegungsdaten_AV!B:B,A3309,Anlagenbewegungsdaten_AV!D:D),2),ROUND(M3309*L3309%,2))</f>
        <v>0</v>
      </c>
      <c r="O3309" s="328">
        <f>ROUND(N3309-SUMIF(Anlagenbewegungsdaten_AV!B:B,A3309,Anlagenbewegungsdaten_AV!D:D),3)</f>
        <v>0</v>
      </c>
    </row>
    <row r="3310" spans="1:15" ht="15" customHeight="1" x14ac:dyDescent="0.25">
      <c r="A3310" s="261" t="s">
        <v>3930</v>
      </c>
      <c r="B3310" s="171" t="s">
        <v>2108</v>
      </c>
      <c r="C3310" s="172" t="s">
        <v>4050</v>
      </c>
      <c r="D3310" s="172" t="s">
        <v>1402</v>
      </c>
      <c r="E3310" s="171" t="s">
        <v>2483</v>
      </c>
      <c r="F3310" s="287">
        <v>17.82</v>
      </c>
      <c r="G3310" s="331">
        <f>ROUND(SUMIF(Anlagenbewegungsdaten!B:B,A3310,Anlagenbewegungsdaten!C:C),3)</f>
        <v>0</v>
      </c>
      <c r="H3310" s="332">
        <f>IF(ISBLANK(F3310),ROUND(SUMIF(Anlagenbewegungsdaten!B:B,A3310,Anlagenbewegungsdaten!D:D),2),ROUND(G3310*F3310%,2))</f>
        <v>0</v>
      </c>
      <c r="I3310" s="332">
        <f>ROUND((H3310-SUMIF(Anlagenbewegungsdaten!$B:$B,A3310,Anlagenbewegungsdaten!D:D)),3)</f>
        <v>0</v>
      </c>
      <c r="J3310" s="333" t="s">
        <v>5179</v>
      </c>
      <c r="K3310" s="333" t="s">
        <v>5193</v>
      </c>
      <c r="L3310" s="510">
        <v>14.26</v>
      </c>
      <c r="M3310" s="330">
        <f>ROUND(SUMIF(Anlagenbewegungsdaten_AV!B:B,A3310,Anlagenbewegungsdaten_AV!C:C),3)</f>
        <v>0</v>
      </c>
      <c r="N3310" s="328">
        <f>IF(ISBLANK(L3310),ROUND(SUMIF(Anlagenbewegungsdaten_AV!B:B,A3310,Anlagenbewegungsdaten_AV!D:D),2),ROUND(M3310*L3310%,2))</f>
        <v>0</v>
      </c>
      <c r="O3310" s="328">
        <f>ROUND(N3310-SUMIF(Anlagenbewegungsdaten_AV!B:B,A3310,Anlagenbewegungsdaten_AV!D:D),3)</f>
        <v>0</v>
      </c>
    </row>
    <row r="3311" spans="1:15" ht="15" customHeight="1" x14ac:dyDescent="0.25">
      <c r="A3311" s="261" t="s">
        <v>3931</v>
      </c>
      <c r="B3311" s="171" t="s">
        <v>2108</v>
      </c>
      <c r="C3311" s="172" t="s">
        <v>4050</v>
      </c>
      <c r="D3311" s="172" t="s">
        <v>1404</v>
      </c>
      <c r="E3311" s="171" t="s">
        <v>2486</v>
      </c>
      <c r="F3311" s="287">
        <v>20.76</v>
      </c>
      <c r="G3311" s="331">
        <f>ROUND(SUMIF(Anlagenbewegungsdaten!B:B,A3311,Anlagenbewegungsdaten!C:C),3)</f>
        <v>0</v>
      </c>
      <c r="H3311" s="332">
        <f>IF(ISBLANK(F3311),ROUND(SUMIF(Anlagenbewegungsdaten!B:B,A3311,Anlagenbewegungsdaten!D:D),2),ROUND(G3311*F3311%,2))</f>
        <v>0</v>
      </c>
      <c r="I3311" s="332">
        <f>ROUND((H3311-SUMIF(Anlagenbewegungsdaten!$B:$B,A3311,Anlagenbewegungsdaten!D:D)),3)</f>
        <v>0</v>
      </c>
      <c r="J3311" s="333" t="s">
        <v>5179</v>
      </c>
      <c r="K3311" s="333" t="s">
        <v>5193</v>
      </c>
      <c r="L3311" s="510">
        <v>16.61</v>
      </c>
      <c r="M3311" s="330">
        <f>ROUND(SUMIF(Anlagenbewegungsdaten_AV!B:B,A3311,Anlagenbewegungsdaten_AV!C:C),3)</f>
        <v>0</v>
      </c>
      <c r="N3311" s="328">
        <f>IF(ISBLANK(L3311),ROUND(SUMIF(Anlagenbewegungsdaten_AV!B:B,A3311,Anlagenbewegungsdaten_AV!D:D),2),ROUND(M3311*L3311%,2))</f>
        <v>0</v>
      </c>
      <c r="O3311" s="328">
        <f>ROUND(N3311-SUMIF(Anlagenbewegungsdaten_AV!B:B,A3311,Anlagenbewegungsdaten_AV!D:D),3)</f>
        <v>0</v>
      </c>
    </row>
    <row r="3312" spans="1:15" ht="15" customHeight="1" x14ac:dyDescent="0.25">
      <c r="A3312" s="261" t="s">
        <v>3932</v>
      </c>
      <c r="B3312" s="171" t="s">
        <v>2108</v>
      </c>
      <c r="C3312" s="172" t="s">
        <v>4050</v>
      </c>
      <c r="D3312" s="171" t="s">
        <v>1406</v>
      </c>
      <c r="E3312" s="171" t="s">
        <v>2483</v>
      </c>
      <c r="F3312" s="287">
        <v>17.82</v>
      </c>
      <c r="G3312" s="331">
        <f>ROUND(SUMIF(Anlagenbewegungsdaten!B:B,A3312,Anlagenbewegungsdaten!C:C),3)</f>
        <v>0</v>
      </c>
      <c r="H3312" s="332">
        <f>IF(ISBLANK(F3312),ROUND(SUMIF(Anlagenbewegungsdaten!B:B,A3312,Anlagenbewegungsdaten!D:D),2),ROUND(G3312*F3312%,2))</f>
        <v>0</v>
      </c>
      <c r="I3312" s="332">
        <f>ROUND((H3312-SUMIF(Anlagenbewegungsdaten!$B:$B,A3312,Anlagenbewegungsdaten!D:D)),3)</f>
        <v>0</v>
      </c>
      <c r="J3312" s="333" t="s">
        <v>5179</v>
      </c>
      <c r="K3312" s="333" t="s">
        <v>5193</v>
      </c>
      <c r="L3312" s="510">
        <v>14.26</v>
      </c>
      <c r="M3312" s="330">
        <f>ROUND(SUMIF(Anlagenbewegungsdaten_AV!B:B,A3312,Anlagenbewegungsdaten_AV!C:C),3)</f>
        <v>0</v>
      </c>
      <c r="N3312" s="328">
        <f>IF(ISBLANK(L3312),ROUND(SUMIF(Anlagenbewegungsdaten_AV!B:B,A3312,Anlagenbewegungsdaten_AV!D:D),2),ROUND(M3312*L3312%,2))</f>
        <v>0</v>
      </c>
      <c r="O3312" s="328">
        <f>ROUND(N3312-SUMIF(Anlagenbewegungsdaten_AV!B:B,A3312,Anlagenbewegungsdaten_AV!D:D),3)</f>
        <v>0</v>
      </c>
    </row>
    <row r="3313" spans="1:15" ht="15" customHeight="1" x14ac:dyDescent="0.25">
      <c r="A3313" s="261" t="s">
        <v>3933</v>
      </c>
      <c r="B3313" s="171" t="s">
        <v>2108</v>
      </c>
      <c r="C3313" s="172" t="s">
        <v>4050</v>
      </c>
      <c r="D3313" s="171" t="s">
        <v>1408</v>
      </c>
      <c r="E3313" s="171" t="s">
        <v>2486</v>
      </c>
      <c r="F3313" s="287">
        <v>20.76</v>
      </c>
      <c r="G3313" s="331">
        <f>ROUND(SUMIF(Anlagenbewegungsdaten!B:B,A3313,Anlagenbewegungsdaten!C:C),3)</f>
        <v>0</v>
      </c>
      <c r="H3313" s="332">
        <f>IF(ISBLANK(F3313),ROUND(SUMIF(Anlagenbewegungsdaten!B:B,A3313,Anlagenbewegungsdaten!D:D),2),ROUND(G3313*F3313%,2))</f>
        <v>0</v>
      </c>
      <c r="I3313" s="332">
        <f>ROUND((H3313-SUMIF(Anlagenbewegungsdaten!$B:$B,A3313,Anlagenbewegungsdaten!D:D)),3)</f>
        <v>0</v>
      </c>
      <c r="J3313" s="333" t="s">
        <v>5179</v>
      </c>
      <c r="K3313" s="333" t="s">
        <v>5193</v>
      </c>
      <c r="L3313" s="510">
        <v>16.61</v>
      </c>
      <c r="M3313" s="330">
        <f>ROUND(SUMIF(Anlagenbewegungsdaten_AV!B:B,A3313,Anlagenbewegungsdaten_AV!C:C),3)</f>
        <v>0</v>
      </c>
      <c r="N3313" s="328">
        <f>IF(ISBLANK(L3313),ROUND(SUMIF(Anlagenbewegungsdaten_AV!B:B,A3313,Anlagenbewegungsdaten_AV!D:D),2),ROUND(M3313*L3313%,2))</f>
        <v>0</v>
      </c>
      <c r="O3313" s="328">
        <f>ROUND(N3313-SUMIF(Anlagenbewegungsdaten_AV!B:B,A3313,Anlagenbewegungsdaten_AV!D:D),3)</f>
        <v>0</v>
      </c>
    </row>
    <row r="3314" spans="1:15" ht="15" customHeight="1" x14ac:dyDescent="0.25">
      <c r="A3314" s="261" t="s">
        <v>3934</v>
      </c>
      <c r="B3314" s="171" t="s">
        <v>2108</v>
      </c>
      <c r="C3314" s="172" t="s">
        <v>4050</v>
      </c>
      <c r="D3314" s="171" t="s">
        <v>1410</v>
      </c>
      <c r="E3314" s="171" t="s">
        <v>2483</v>
      </c>
      <c r="F3314" s="287">
        <v>18.8</v>
      </c>
      <c r="G3314" s="331">
        <f>ROUND(SUMIF(Anlagenbewegungsdaten!B:B,A3314,Anlagenbewegungsdaten!C:C),3)</f>
        <v>0</v>
      </c>
      <c r="H3314" s="332">
        <f>IF(ISBLANK(F3314),ROUND(SUMIF(Anlagenbewegungsdaten!B:B,A3314,Anlagenbewegungsdaten!D:D),2),ROUND(G3314*F3314%,2))</f>
        <v>0</v>
      </c>
      <c r="I3314" s="332">
        <f>ROUND((H3314-SUMIF(Anlagenbewegungsdaten!$B:$B,A3314,Anlagenbewegungsdaten!D:D)),3)</f>
        <v>0</v>
      </c>
      <c r="J3314" s="333" t="s">
        <v>5179</v>
      </c>
      <c r="K3314" s="333" t="s">
        <v>5193</v>
      </c>
      <c r="L3314" s="510">
        <v>15.04</v>
      </c>
      <c r="M3314" s="330">
        <f>ROUND(SUMIF(Anlagenbewegungsdaten_AV!B:B,A3314,Anlagenbewegungsdaten_AV!C:C),3)</f>
        <v>0</v>
      </c>
      <c r="N3314" s="328">
        <f>IF(ISBLANK(L3314),ROUND(SUMIF(Anlagenbewegungsdaten_AV!B:B,A3314,Anlagenbewegungsdaten_AV!D:D),2),ROUND(M3314*L3314%,2))</f>
        <v>0</v>
      </c>
      <c r="O3314" s="328">
        <f>ROUND(N3314-SUMIF(Anlagenbewegungsdaten_AV!B:B,A3314,Anlagenbewegungsdaten_AV!D:D),3)</f>
        <v>0</v>
      </c>
    </row>
    <row r="3315" spans="1:15" ht="15" customHeight="1" x14ac:dyDescent="0.25">
      <c r="A3315" s="261" t="s">
        <v>3935</v>
      </c>
      <c r="B3315" s="171" t="s">
        <v>2108</v>
      </c>
      <c r="C3315" s="172" t="s">
        <v>4050</v>
      </c>
      <c r="D3315" s="171" t="s">
        <v>1412</v>
      </c>
      <c r="E3315" s="171" t="s">
        <v>2486</v>
      </c>
      <c r="F3315" s="287">
        <v>21.740000000000002</v>
      </c>
      <c r="G3315" s="331">
        <f>ROUND(SUMIF(Anlagenbewegungsdaten!B:B,A3315,Anlagenbewegungsdaten!C:C),3)</f>
        <v>0</v>
      </c>
      <c r="H3315" s="332">
        <f>IF(ISBLANK(F3315),ROUND(SUMIF(Anlagenbewegungsdaten!B:B,A3315,Anlagenbewegungsdaten!D:D),2),ROUND(G3315*F3315%,2))</f>
        <v>0</v>
      </c>
      <c r="I3315" s="332">
        <f>ROUND((H3315-SUMIF(Anlagenbewegungsdaten!$B:$B,A3315,Anlagenbewegungsdaten!D:D)),3)</f>
        <v>0</v>
      </c>
      <c r="J3315" s="333" t="s">
        <v>5179</v>
      </c>
      <c r="K3315" s="333" t="s">
        <v>5193</v>
      </c>
      <c r="L3315" s="510">
        <v>17.39</v>
      </c>
      <c r="M3315" s="330">
        <f>ROUND(SUMIF(Anlagenbewegungsdaten_AV!B:B,A3315,Anlagenbewegungsdaten_AV!C:C),3)</f>
        <v>0</v>
      </c>
      <c r="N3315" s="328">
        <f>IF(ISBLANK(L3315),ROUND(SUMIF(Anlagenbewegungsdaten_AV!B:B,A3315,Anlagenbewegungsdaten_AV!D:D),2),ROUND(M3315*L3315%,2))</f>
        <v>0</v>
      </c>
      <c r="O3315" s="328">
        <f>ROUND(N3315-SUMIF(Anlagenbewegungsdaten_AV!B:B,A3315,Anlagenbewegungsdaten_AV!D:D),3)</f>
        <v>0</v>
      </c>
    </row>
    <row r="3316" spans="1:15" ht="15" customHeight="1" x14ac:dyDescent="0.25">
      <c r="A3316" s="261" t="s">
        <v>3936</v>
      </c>
      <c r="B3316" s="171" t="s">
        <v>2108</v>
      </c>
      <c r="C3316" s="172" t="s">
        <v>4050</v>
      </c>
      <c r="D3316" s="171" t="s">
        <v>1414</v>
      </c>
      <c r="E3316" s="171" t="s">
        <v>2483</v>
      </c>
      <c r="F3316" s="287">
        <v>19.78</v>
      </c>
      <c r="G3316" s="331">
        <f>ROUND(SUMIF(Anlagenbewegungsdaten!B:B,A3316,Anlagenbewegungsdaten!C:C),3)</f>
        <v>0</v>
      </c>
      <c r="H3316" s="332">
        <f>IF(ISBLANK(F3316),ROUND(SUMIF(Anlagenbewegungsdaten!B:B,A3316,Anlagenbewegungsdaten!D:D),2),ROUND(G3316*F3316%,2))</f>
        <v>0</v>
      </c>
      <c r="I3316" s="332">
        <f>ROUND((H3316-SUMIF(Anlagenbewegungsdaten!$B:$B,A3316,Anlagenbewegungsdaten!D:D)),3)</f>
        <v>0</v>
      </c>
      <c r="J3316" s="333" t="s">
        <v>5179</v>
      </c>
      <c r="K3316" s="333" t="s">
        <v>5193</v>
      </c>
      <c r="L3316" s="510">
        <v>15.82</v>
      </c>
      <c r="M3316" s="330">
        <f>ROUND(SUMIF(Anlagenbewegungsdaten_AV!B:B,A3316,Anlagenbewegungsdaten_AV!C:C),3)</f>
        <v>0</v>
      </c>
      <c r="N3316" s="328">
        <f>IF(ISBLANK(L3316),ROUND(SUMIF(Anlagenbewegungsdaten_AV!B:B,A3316,Anlagenbewegungsdaten_AV!D:D),2),ROUND(M3316*L3316%,2))</f>
        <v>0</v>
      </c>
      <c r="O3316" s="328">
        <f>ROUND(N3316-SUMIF(Anlagenbewegungsdaten_AV!B:B,A3316,Anlagenbewegungsdaten_AV!D:D),3)</f>
        <v>0</v>
      </c>
    </row>
    <row r="3317" spans="1:15" ht="15" customHeight="1" x14ac:dyDescent="0.25">
      <c r="A3317" s="261" t="s">
        <v>3937</v>
      </c>
      <c r="B3317" s="171" t="s">
        <v>2108</v>
      </c>
      <c r="C3317" s="172" t="s">
        <v>4050</v>
      </c>
      <c r="D3317" s="171" t="s">
        <v>1416</v>
      </c>
      <c r="E3317" s="171" t="s">
        <v>2486</v>
      </c>
      <c r="F3317" s="287">
        <v>22.72</v>
      </c>
      <c r="G3317" s="331">
        <f>ROUND(SUMIF(Anlagenbewegungsdaten!B:B,A3317,Anlagenbewegungsdaten!C:C),3)</f>
        <v>0</v>
      </c>
      <c r="H3317" s="332">
        <f>IF(ISBLANK(F3317),ROUND(SUMIF(Anlagenbewegungsdaten!B:B,A3317,Anlagenbewegungsdaten!D:D),2),ROUND(G3317*F3317%,2))</f>
        <v>0</v>
      </c>
      <c r="I3317" s="332">
        <f>ROUND((H3317-SUMIF(Anlagenbewegungsdaten!$B:$B,A3317,Anlagenbewegungsdaten!D:D)),3)</f>
        <v>0</v>
      </c>
      <c r="J3317" s="333" t="s">
        <v>5179</v>
      </c>
      <c r="K3317" s="333" t="s">
        <v>5193</v>
      </c>
      <c r="L3317" s="510">
        <v>18.18</v>
      </c>
      <c r="M3317" s="330">
        <f>ROUND(SUMIF(Anlagenbewegungsdaten_AV!B:B,A3317,Anlagenbewegungsdaten_AV!C:C),3)</f>
        <v>0</v>
      </c>
      <c r="N3317" s="328">
        <f>IF(ISBLANK(L3317),ROUND(SUMIF(Anlagenbewegungsdaten_AV!B:B,A3317,Anlagenbewegungsdaten_AV!D:D),2),ROUND(M3317*L3317%,2))</f>
        <v>0</v>
      </c>
      <c r="O3317" s="328">
        <f>ROUND(N3317-SUMIF(Anlagenbewegungsdaten_AV!B:B,A3317,Anlagenbewegungsdaten_AV!D:D),3)</f>
        <v>0</v>
      </c>
    </row>
    <row r="3318" spans="1:15" ht="15" customHeight="1" x14ac:dyDescent="0.25">
      <c r="A3318" s="261" t="s">
        <v>3938</v>
      </c>
      <c r="B3318" s="171" t="s">
        <v>2108</v>
      </c>
      <c r="C3318" s="172" t="s">
        <v>4050</v>
      </c>
      <c r="D3318" s="171" t="s">
        <v>1418</v>
      </c>
      <c r="E3318" s="171" t="s">
        <v>2483</v>
      </c>
      <c r="F3318" s="287">
        <v>20.76</v>
      </c>
      <c r="G3318" s="331">
        <f>ROUND(SUMIF(Anlagenbewegungsdaten!B:B,A3318,Anlagenbewegungsdaten!C:C),3)</f>
        <v>0</v>
      </c>
      <c r="H3318" s="332">
        <f>IF(ISBLANK(F3318),ROUND(SUMIF(Anlagenbewegungsdaten!B:B,A3318,Anlagenbewegungsdaten!D:D),2),ROUND(G3318*F3318%,2))</f>
        <v>0</v>
      </c>
      <c r="I3318" s="332">
        <f>ROUND((H3318-SUMIF(Anlagenbewegungsdaten!$B:$B,A3318,Anlagenbewegungsdaten!D:D)),3)</f>
        <v>0</v>
      </c>
      <c r="J3318" s="333" t="s">
        <v>5179</v>
      </c>
      <c r="K3318" s="333" t="s">
        <v>5193</v>
      </c>
      <c r="L3318" s="510">
        <v>16.61</v>
      </c>
      <c r="M3318" s="330">
        <f>ROUND(SUMIF(Anlagenbewegungsdaten_AV!B:B,A3318,Anlagenbewegungsdaten_AV!C:C),3)</f>
        <v>0</v>
      </c>
      <c r="N3318" s="328">
        <f>IF(ISBLANK(L3318),ROUND(SUMIF(Anlagenbewegungsdaten_AV!B:B,A3318,Anlagenbewegungsdaten_AV!D:D),2),ROUND(M3318*L3318%,2))</f>
        <v>0</v>
      </c>
      <c r="O3318" s="328">
        <f>ROUND(N3318-SUMIF(Anlagenbewegungsdaten_AV!B:B,A3318,Anlagenbewegungsdaten_AV!D:D),3)</f>
        <v>0</v>
      </c>
    </row>
    <row r="3319" spans="1:15" ht="15" customHeight="1" x14ac:dyDescent="0.25">
      <c r="A3319" s="261" t="s">
        <v>3939</v>
      </c>
      <c r="B3319" s="171" t="s">
        <v>2108</v>
      </c>
      <c r="C3319" s="172" t="s">
        <v>4050</v>
      </c>
      <c r="D3319" s="171" t="s">
        <v>1420</v>
      </c>
      <c r="E3319" s="171" t="s">
        <v>2486</v>
      </c>
      <c r="F3319" s="287">
        <v>23.7</v>
      </c>
      <c r="G3319" s="331">
        <f>ROUND(SUMIF(Anlagenbewegungsdaten!B:B,A3319,Anlagenbewegungsdaten!C:C),3)</f>
        <v>0</v>
      </c>
      <c r="H3319" s="332">
        <f>IF(ISBLANK(F3319),ROUND(SUMIF(Anlagenbewegungsdaten!B:B,A3319,Anlagenbewegungsdaten!D:D),2),ROUND(G3319*F3319%,2))</f>
        <v>0</v>
      </c>
      <c r="I3319" s="332">
        <f>ROUND((H3319-SUMIF(Anlagenbewegungsdaten!$B:$B,A3319,Anlagenbewegungsdaten!D:D)),3)</f>
        <v>0</v>
      </c>
      <c r="J3319" s="333" t="s">
        <v>5179</v>
      </c>
      <c r="K3319" s="333" t="s">
        <v>5193</v>
      </c>
      <c r="L3319" s="510">
        <v>18.96</v>
      </c>
      <c r="M3319" s="330">
        <f>ROUND(SUMIF(Anlagenbewegungsdaten_AV!B:B,A3319,Anlagenbewegungsdaten_AV!C:C),3)</f>
        <v>0</v>
      </c>
      <c r="N3319" s="328">
        <f>IF(ISBLANK(L3319),ROUND(SUMIF(Anlagenbewegungsdaten_AV!B:B,A3319,Anlagenbewegungsdaten_AV!D:D),2),ROUND(M3319*L3319%,2))</f>
        <v>0</v>
      </c>
      <c r="O3319" s="328">
        <f>ROUND(N3319-SUMIF(Anlagenbewegungsdaten_AV!B:B,A3319,Anlagenbewegungsdaten_AV!D:D),3)</f>
        <v>0</v>
      </c>
    </row>
    <row r="3320" spans="1:15" ht="15" customHeight="1" x14ac:dyDescent="0.25">
      <c r="A3320" s="261" t="s">
        <v>3940</v>
      </c>
      <c r="B3320" s="171" t="s">
        <v>2108</v>
      </c>
      <c r="C3320" s="172" t="s">
        <v>4050</v>
      </c>
      <c r="D3320" s="171" t="s">
        <v>1422</v>
      </c>
      <c r="E3320" s="171" t="s">
        <v>2483</v>
      </c>
      <c r="F3320" s="287">
        <v>18.8</v>
      </c>
      <c r="G3320" s="331">
        <f>ROUND(SUMIF(Anlagenbewegungsdaten!B:B,A3320,Anlagenbewegungsdaten!C:C),3)</f>
        <v>0</v>
      </c>
      <c r="H3320" s="332">
        <f>IF(ISBLANK(F3320),ROUND(SUMIF(Anlagenbewegungsdaten!B:B,A3320,Anlagenbewegungsdaten!D:D),2),ROUND(G3320*F3320%,2))</f>
        <v>0</v>
      </c>
      <c r="I3320" s="332">
        <f>ROUND((H3320-SUMIF(Anlagenbewegungsdaten!$B:$B,A3320,Anlagenbewegungsdaten!D:D)),3)</f>
        <v>0</v>
      </c>
      <c r="J3320" s="333" t="s">
        <v>5179</v>
      </c>
      <c r="K3320" s="333" t="s">
        <v>5193</v>
      </c>
      <c r="L3320" s="510">
        <v>15.04</v>
      </c>
      <c r="M3320" s="330">
        <f>ROUND(SUMIF(Anlagenbewegungsdaten_AV!B:B,A3320,Anlagenbewegungsdaten_AV!C:C),3)</f>
        <v>0</v>
      </c>
      <c r="N3320" s="328">
        <f>IF(ISBLANK(L3320),ROUND(SUMIF(Anlagenbewegungsdaten_AV!B:B,A3320,Anlagenbewegungsdaten_AV!D:D),2),ROUND(M3320*L3320%,2))</f>
        <v>0</v>
      </c>
      <c r="O3320" s="328">
        <f>ROUND(N3320-SUMIF(Anlagenbewegungsdaten_AV!B:B,A3320,Anlagenbewegungsdaten_AV!D:D),3)</f>
        <v>0</v>
      </c>
    </row>
    <row r="3321" spans="1:15" ht="15" customHeight="1" x14ac:dyDescent="0.25">
      <c r="A3321" s="261" t="s">
        <v>3941</v>
      </c>
      <c r="B3321" s="171" t="s">
        <v>2108</v>
      </c>
      <c r="C3321" s="172" t="s">
        <v>4050</v>
      </c>
      <c r="D3321" s="171" t="s">
        <v>1424</v>
      </c>
      <c r="E3321" s="171" t="s">
        <v>2486</v>
      </c>
      <c r="F3321" s="287">
        <v>21.74</v>
      </c>
      <c r="G3321" s="331">
        <f>ROUND(SUMIF(Anlagenbewegungsdaten!B:B,A3321,Anlagenbewegungsdaten!C:C),3)</f>
        <v>0</v>
      </c>
      <c r="H3321" s="332">
        <f>IF(ISBLANK(F3321),ROUND(SUMIF(Anlagenbewegungsdaten!B:B,A3321,Anlagenbewegungsdaten!D:D),2),ROUND(G3321*F3321%,2))</f>
        <v>0</v>
      </c>
      <c r="I3321" s="332">
        <f>ROUND((H3321-SUMIF(Anlagenbewegungsdaten!$B:$B,A3321,Anlagenbewegungsdaten!D:D)),3)</f>
        <v>0</v>
      </c>
      <c r="J3321" s="333" t="s">
        <v>5179</v>
      </c>
      <c r="K3321" s="333" t="s">
        <v>5193</v>
      </c>
      <c r="L3321" s="510">
        <v>17.39</v>
      </c>
      <c r="M3321" s="330">
        <f>ROUND(SUMIF(Anlagenbewegungsdaten_AV!B:B,A3321,Anlagenbewegungsdaten_AV!C:C),3)</f>
        <v>0</v>
      </c>
      <c r="N3321" s="328">
        <f>IF(ISBLANK(L3321),ROUND(SUMIF(Anlagenbewegungsdaten_AV!B:B,A3321,Anlagenbewegungsdaten_AV!D:D),2),ROUND(M3321*L3321%,2))</f>
        <v>0</v>
      </c>
      <c r="O3321" s="328">
        <f>ROUND(N3321-SUMIF(Anlagenbewegungsdaten_AV!B:B,A3321,Anlagenbewegungsdaten_AV!D:D),3)</f>
        <v>0</v>
      </c>
    </row>
    <row r="3322" spans="1:15" ht="15" customHeight="1" x14ac:dyDescent="0.25">
      <c r="A3322" s="261" t="s">
        <v>3942</v>
      </c>
      <c r="B3322" s="171" t="s">
        <v>2108</v>
      </c>
      <c r="C3322" s="172" t="s">
        <v>4050</v>
      </c>
      <c r="D3322" s="171" t="s">
        <v>1426</v>
      </c>
      <c r="E3322" s="171" t="s">
        <v>2483</v>
      </c>
      <c r="F3322" s="287">
        <v>19.78</v>
      </c>
      <c r="G3322" s="331">
        <f>ROUND(SUMIF(Anlagenbewegungsdaten!B:B,A3322,Anlagenbewegungsdaten!C:C),3)</f>
        <v>0</v>
      </c>
      <c r="H3322" s="332">
        <f>IF(ISBLANK(F3322),ROUND(SUMIF(Anlagenbewegungsdaten!B:B,A3322,Anlagenbewegungsdaten!D:D),2),ROUND(G3322*F3322%,2))</f>
        <v>0</v>
      </c>
      <c r="I3322" s="332">
        <f>ROUND((H3322-SUMIF(Anlagenbewegungsdaten!$B:$B,A3322,Anlagenbewegungsdaten!D:D)),3)</f>
        <v>0</v>
      </c>
      <c r="J3322" s="333" t="s">
        <v>5179</v>
      </c>
      <c r="K3322" s="333" t="s">
        <v>5193</v>
      </c>
      <c r="L3322" s="510">
        <v>15.82</v>
      </c>
      <c r="M3322" s="330">
        <f>ROUND(SUMIF(Anlagenbewegungsdaten_AV!B:B,A3322,Anlagenbewegungsdaten_AV!C:C),3)</f>
        <v>0</v>
      </c>
      <c r="N3322" s="328">
        <f>IF(ISBLANK(L3322),ROUND(SUMIF(Anlagenbewegungsdaten_AV!B:B,A3322,Anlagenbewegungsdaten_AV!D:D),2),ROUND(M3322*L3322%,2))</f>
        <v>0</v>
      </c>
      <c r="O3322" s="328">
        <f>ROUND(N3322-SUMIF(Anlagenbewegungsdaten_AV!B:B,A3322,Anlagenbewegungsdaten_AV!D:D),3)</f>
        <v>0</v>
      </c>
    </row>
    <row r="3323" spans="1:15" ht="15" customHeight="1" x14ac:dyDescent="0.25">
      <c r="A3323" s="261" t="s">
        <v>3943</v>
      </c>
      <c r="B3323" s="171" t="s">
        <v>2108</v>
      </c>
      <c r="C3323" s="172" t="s">
        <v>4050</v>
      </c>
      <c r="D3323" s="171" t="s">
        <v>1428</v>
      </c>
      <c r="E3323" s="171" t="s">
        <v>2486</v>
      </c>
      <c r="F3323" s="287">
        <v>22.72</v>
      </c>
      <c r="G3323" s="331">
        <f>ROUND(SUMIF(Anlagenbewegungsdaten!B:B,A3323,Anlagenbewegungsdaten!C:C),3)</f>
        <v>0</v>
      </c>
      <c r="H3323" s="332">
        <f>IF(ISBLANK(F3323),ROUND(SUMIF(Anlagenbewegungsdaten!B:B,A3323,Anlagenbewegungsdaten!D:D),2),ROUND(G3323*F3323%,2))</f>
        <v>0</v>
      </c>
      <c r="I3323" s="332">
        <f>ROUND((H3323-SUMIF(Anlagenbewegungsdaten!$B:$B,A3323,Anlagenbewegungsdaten!D:D)),3)</f>
        <v>0</v>
      </c>
      <c r="J3323" s="333" t="s">
        <v>5179</v>
      </c>
      <c r="K3323" s="333" t="s">
        <v>5193</v>
      </c>
      <c r="L3323" s="510">
        <v>18.18</v>
      </c>
      <c r="M3323" s="330">
        <f>ROUND(SUMIF(Anlagenbewegungsdaten_AV!B:B,A3323,Anlagenbewegungsdaten_AV!C:C),3)</f>
        <v>0</v>
      </c>
      <c r="N3323" s="328">
        <f>IF(ISBLANK(L3323),ROUND(SUMIF(Anlagenbewegungsdaten_AV!B:B,A3323,Anlagenbewegungsdaten_AV!D:D),2),ROUND(M3323*L3323%,2))</f>
        <v>0</v>
      </c>
      <c r="O3323" s="328">
        <f>ROUND(N3323-SUMIF(Anlagenbewegungsdaten_AV!B:B,A3323,Anlagenbewegungsdaten_AV!D:D),3)</f>
        <v>0</v>
      </c>
    </row>
    <row r="3324" spans="1:15" ht="15" customHeight="1" x14ac:dyDescent="0.25">
      <c r="A3324" s="261" t="s">
        <v>3944</v>
      </c>
      <c r="B3324" s="171" t="s">
        <v>2108</v>
      </c>
      <c r="C3324" s="172" t="s">
        <v>4050</v>
      </c>
      <c r="D3324" s="171" t="s">
        <v>1430</v>
      </c>
      <c r="E3324" s="171" t="s">
        <v>2483</v>
      </c>
      <c r="F3324" s="287">
        <v>20.76</v>
      </c>
      <c r="G3324" s="331">
        <f>ROUND(SUMIF(Anlagenbewegungsdaten!B:B,A3324,Anlagenbewegungsdaten!C:C),3)</f>
        <v>0</v>
      </c>
      <c r="H3324" s="332">
        <f>IF(ISBLANK(F3324),ROUND(SUMIF(Anlagenbewegungsdaten!B:B,A3324,Anlagenbewegungsdaten!D:D),2),ROUND(G3324*F3324%,2))</f>
        <v>0</v>
      </c>
      <c r="I3324" s="332">
        <f>ROUND((H3324-SUMIF(Anlagenbewegungsdaten!$B:$B,A3324,Anlagenbewegungsdaten!D:D)),3)</f>
        <v>0</v>
      </c>
      <c r="J3324" s="333" t="s">
        <v>5179</v>
      </c>
      <c r="K3324" s="333" t="s">
        <v>5193</v>
      </c>
      <c r="L3324" s="510">
        <v>16.61</v>
      </c>
      <c r="M3324" s="330">
        <f>ROUND(SUMIF(Anlagenbewegungsdaten_AV!B:B,A3324,Anlagenbewegungsdaten_AV!C:C),3)</f>
        <v>0</v>
      </c>
      <c r="N3324" s="328">
        <f>IF(ISBLANK(L3324),ROUND(SUMIF(Anlagenbewegungsdaten_AV!B:B,A3324,Anlagenbewegungsdaten_AV!D:D),2),ROUND(M3324*L3324%,2))</f>
        <v>0</v>
      </c>
      <c r="O3324" s="328">
        <f>ROUND(N3324-SUMIF(Anlagenbewegungsdaten_AV!B:B,A3324,Anlagenbewegungsdaten_AV!D:D),3)</f>
        <v>0</v>
      </c>
    </row>
    <row r="3325" spans="1:15" ht="15" customHeight="1" x14ac:dyDescent="0.25">
      <c r="A3325" s="261" t="s">
        <v>3945</v>
      </c>
      <c r="B3325" s="171" t="s">
        <v>2108</v>
      </c>
      <c r="C3325" s="172" t="s">
        <v>4050</v>
      </c>
      <c r="D3325" s="171" t="s">
        <v>1432</v>
      </c>
      <c r="E3325" s="171" t="s">
        <v>2486</v>
      </c>
      <c r="F3325" s="287">
        <v>23.7</v>
      </c>
      <c r="G3325" s="331">
        <f>ROUND(SUMIF(Anlagenbewegungsdaten!B:B,A3325,Anlagenbewegungsdaten!C:C),3)</f>
        <v>0</v>
      </c>
      <c r="H3325" s="332">
        <f>IF(ISBLANK(F3325),ROUND(SUMIF(Anlagenbewegungsdaten!B:B,A3325,Anlagenbewegungsdaten!D:D),2),ROUND(G3325*F3325%,2))</f>
        <v>0</v>
      </c>
      <c r="I3325" s="332">
        <f>ROUND((H3325-SUMIF(Anlagenbewegungsdaten!$B:$B,A3325,Anlagenbewegungsdaten!D:D)),3)</f>
        <v>0</v>
      </c>
      <c r="J3325" s="333" t="s">
        <v>5179</v>
      </c>
      <c r="K3325" s="333" t="s">
        <v>5193</v>
      </c>
      <c r="L3325" s="510">
        <v>18.96</v>
      </c>
      <c r="M3325" s="330">
        <f>ROUND(SUMIF(Anlagenbewegungsdaten_AV!B:B,A3325,Anlagenbewegungsdaten_AV!C:C),3)</f>
        <v>0</v>
      </c>
      <c r="N3325" s="328">
        <f>IF(ISBLANK(L3325),ROUND(SUMIF(Anlagenbewegungsdaten_AV!B:B,A3325,Anlagenbewegungsdaten_AV!D:D),2),ROUND(M3325*L3325%,2))</f>
        <v>0</v>
      </c>
      <c r="O3325" s="328">
        <f>ROUND(N3325-SUMIF(Anlagenbewegungsdaten_AV!B:B,A3325,Anlagenbewegungsdaten_AV!D:D),3)</f>
        <v>0</v>
      </c>
    </row>
    <row r="3326" spans="1:15" ht="15" customHeight="1" x14ac:dyDescent="0.25">
      <c r="A3326" s="261" t="s">
        <v>3946</v>
      </c>
      <c r="B3326" s="171" t="s">
        <v>2108</v>
      </c>
      <c r="C3326" s="172" t="s">
        <v>4050</v>
      </c>
      <c r="D3326" s="171" t="s">
        <v>1434</v>
      </c>
      <c r="E3326" s="171" t="s">
        <v>2483</v>
      </c>
      <c r="F3326" s="287">
        <v>21.740000000000002</v>
      </c>
      <c r="G3326" s="331">
        <f>ROUND(SUMIF(Anlagenbewegungsdaten!B:B,A3326,Anlagenbewegungsdaten!C:C),3)</f>
        <v>0</v>
      </c>
      <c r="H3326" s="332">
        <f>IF(ISBLANK(F3326),ROUND(SUMIF(Anlagenbewegungsdaten!B:B,A3326,Anlagenbewegungsdaten!D:D),2),ROUND(G3326*F3326%,2))</f>
        <v>0</v>
      </c>
      <c r="I3326" s="332">
        <f>ROUND((H3326-SUMIF(Anlagenbewegungsdaten!$B:$B,A3326,Anlagenbewegungsdaten!D:D)),3)</f>
        <v>0</v>
      </c>
      <c r="J3326" s="333" t="s">
        <v>5179</v>
      </c>
      <c r="K3326" s="333" t="s">
        <v>5193</v>
      </c>
      <c r="L3326" s="510">
        <v>17.39</v>
      </c>
      <c r="M3326" s="330">
        <f>ROUND(SUMIF(Anlagenbewegungsdaten_AV!B:B,A3326,Anlagenbewegungsdaten_AV!C:C),3)</f>
        <v>0</v>
      </c>
      <c r="N3326" s="328">
        <f>IF(ISBLANK(L3326),ROUND(SUMIF(Anlagenbewegungsdaten_AV!B:B,A3326,Anlagenbewegungsdaten_AV!D:D),2),ROUND(M3326*L3326%,2))</f>
        <v>0</v>
      </c>
      <c r="O3326" s="328">
        <f>ROUND(N3326-SUMIF(Anlagenbewegungsdaten_AV!B:B,A3326,Anlagenbewegungsdaten_AV!D:D),3)</f>
        <v>0</v>
      </c>
    </row>
    <row r="3327" spans="1:15" ht="15" customHeight="1" x14ac:dyDescent="0.25">
      <c r="A3327" s="261" t="s">
        <v>3947</v>
      </c>
      <c r="B3327" s="171" t="s">
        <v>2108</v>
      </c>
      <c r="C3327" s="172" t="s">
        <v>4050</v>
      </c>
      <c r="D3327" s="171" t="s">
        <v>1436</v>
      </c>
      <c r="E3327" s="171" t="s">
        <v>2486</v>
      </c>
      <c r="F3327" s="287">
        <v>24.68</v>
      </c>
      <c r="G3327" s="331">
        <f>ROUND(SUMIF(Anlagenbewegungsdaten!B:B,A3327,Anlagenbewegungsdaten!C:C),3)</f>
        <v>0</v>
      </c>
      <c r="H3327" s="332">
        <f>IF(ISBLANK(F3327),ROUND(SUMIF(Anlagenbewegungsdaten!B:B,A3327,Anlagenbewegungsdaten!D:D),2),ROUND(G3327*F3327%,2))</f>
        <v>0</v>
      </c>
      <c r="I3327" s="332">
        <f>ROUND((H3327-SUMIF(Anlagenbewegungsdaten!$B:$B,A3327,Anlagenbewegungsdaten!D:D)),3)</f>
        <v>0</v>
      </c>
      <c r="J3327" s="333" t="s">
        <v>5179</v>
      </c>
      <c r="K3327" s="333" t="s">
        <v>5193</v>
      </c>
      <c r="L3327" s="510">
        <v>19.739999999999998</v>
      </c>
      <c r="M3327" s="330">
        <f>ROUND(SUMIF(Anlagenbewegungsdaten_AV!B:B,A3327,Anlagenbewegungsdaten_AV!C:C),3)</f>
        <v>0</v>
      </c>
      <c r="N3327" s="328">
        <f>IF(ISBLANK(L3327),ROUND(SUMIF(Anlagenbewegungsdaten_AV!B:B,A3327,Anlagenbewegungsdaten_AV!D:D),2),ROUND(M3327*L3327%,2))</f>
        <v>0</v>
      </c>
      <c r="O3327" s="328">
        <f>ROUND(N3327-SUMIF(Anlagenbewegungsdaten_AV!B:B,A3327,Anlagenbewegungsdaten_AV!D:D),3)</f>
        <v>0</v>
      </c>
    </row>
    <row r="3328" spans="1:15" ht="15" customHeight="1" x14ac:dyDescent="0.25">
      <c r="A3328" s="261" t="s">
        <v>3948</v>
      </c>
      <c r="B3328" s="171" t="s">
        <v>2108</v>
      </c>
      <c r="C3328" s="172" t="s">
        <v>4050</v>
      </c>
      <c r="D3328" s="171" t="s">
        <v>1438</v>
      </c>
      <c r="E3328" s="171" t="s">
        <v>2483</v>
      </c>
      <c r="F3328" s="287">
        <v>8.09</v>
      </c>
      <c r="G3328" s="331">
        <f>ROUND(SUMIF(Anlagenbewegungsdaten!B:B,A3328,Anlagenbewegungsdaten!C:C),3)</f>
        <v>0</v>
      </c>
      <c r="H3328" s="332">
        <f>IF(ISBLANK(F3328),ROUND(SUMIF(Anlagenbewegungsdaten!B:B,A3328,Anlagenbewegungsdaten!D:D),2),ROUND(G3328*F3328%,2))</f>
        <v>0</v>
      </c>
      <c r="I3328" s="332">
        <f>ROUND((H3328-SUMIF(Anlagenbewegungsdaten!$B:$B,A3328,Anlagenbewegungsdaten!D:D)),3)</f>
        <v>0</v>
      </c>
      <c r="J3328" s="333" t="s">
        <v>5179</v>
      </c>
      <c r="K3328" s="333" t="s">
        <v>5193</v>
      </c>
      <c r="L3328" s="510">
        <v>6.47</v>
      </c>
      <c r="M3328" s="330">
        <f>ROUND(SUMIF(Anlagenbewegungsdaten_AV!B:B,A3328,Anlagenbewegungsdaten_AV!C:C),3)</f>
        <v>0</v>
      </c>
      <c r="N3328" s="328">
        <f>IF(ISBLANK(L3328),ROUND(SUMIF(Anlagenbewegungsdaten_AV!B:B,A3328,Anlagenbewegungsdaten_AV!D:D),2),ROUND(M3328*L3328%,2))</f>
        <v>0</v>
      </c>
      <c r="O3328" s="328">
        <f>ROUND(N3328-SUMIF(Anlagenbewegungsdaten_AV!B:B,A3328,Anlagenbewegungsdaten_AV!D:D),3)</f>
        <v>0</v>
      </c>
    </row>
    <row r="3329" spans="1:15" ht="15" customHeight="1" x14ac:dyDescent="0.25">
      <c r="A3329" s="261" t="s">
        <v>3949</v>
      </c>
      <c r="B3329" s="171" t="s">
        <v>2108</v>
      </c>
      <c r="C3329" s="172" t="s">
        <v>4050</v>
      </c>
      <c r="D3329" s="171" t="s">
        <v>1440</v>
      </c>
      <c r="E3329" s="171" t="s">
        <v>2486</v>
      </c>
      <c r="F3329" s="287">
        <v>11.03</v>
      </c>
      <c r="G3329" s="331">
        <f>ROUND(SUMIF(Anlagenbewegungsdaten!B:B,A3329,Anlagenbewegungsdaten!C:C),3)</f>
        <v>0</v>
      </c>
      <c r="H3329" s="332">
        <f>IF(ISBLANK(F3329),ROUND(SUMIF(Anlagenbewegungsdaten!B:B,A3329,Anlagenbewegungsdaten!D:D),2),ROUND(G3329*F3329%,2))</f>
        <v>0</v>
      </c>
      <c r="I3329" s="332">
        <f>ROUND((H3329-SUMIF(Anlagenbewegungsdaten!$B:$B,A3329,Anlagenbewegungsdaten!D:D)),3)</f>
        <v>0</v>
      </c>
      <c r="J3329" s="333" t="s">
        <v>5179</v>
      </c>
      <c r="K3329" s="333" t="s">
        <v>5193</v>
      </c>
      <c r="L3329" s="510">
        <v>8.82</v>
      </c>
      <c r="M3329" s="330">
        <f>ROUND(SUMIF(Anlagenbewegungsdaten_AV!B:B,A3329,Anlagenbewegungsdaten_AV!C:C),3)</f>
        <v>0</v>
      </c>
      <c r="N3329" s="328">
        <f>IF(ISBLANK(L3329),ROUND(SUMIF(Anlagenbewegungsdaten_AV!B:B,A3329,Anlagenbewegungsdaten_AV!D:D),2),ROUND(M3329*L3329%,2))</f>
        <v>0</v>
      </c>
      <c r="O3329" s="328">
        <f>ROUND(N3329-SUMIF(Anlagenbewegungsdaten_AV!B:B,A3329,Anlagenbewegungsdaten_AV!D:D),3)</f>
        <v>0</v>
      </c>
    </row>
    <row r="3330" spans="1:15" ht="15" customHeight="1" x14ac:dyDescent="0.25">
      <c r="A3330" s="261" t="s">
        <v>3950</v>
      </c>
      <c r="B3330" s="171" t="s">
        <v>2108</v>
      </c>
      <c r="C3330" s="172" t="s">
        <v>4050</v>
      </c>
      <c r="D3330" s="171" t="s">
        <v>1442</v>
      </c>
      <c r="E3330" s="171" t="s">
        <v>2483</v>
      </c>
      <c r="F3330" s="287">
        <v>12.01</v>
      </c>
      <c r="G3330" s="331">
        <f>ROUND(SUMIF(Anlagenbewegungsdaten!B:B,A3330,Anlagenbewegungsdaten!C:C),3)</f>
        <v>0</v>
      </c>
      <c r="H3330" s="332">
        <f>IF(ISBLANK(F3330),ROUND(SUMIF(Anlagenbewegungsdaten!B:B,A3330,Anlagenbewegungsdaten!D:D),2),ROUND(G3330*F3330%,2))</f>
        <v>0</v>
      </c>
      <c r="I3330" s="332">
        <f>ROUND((H3330-SUMIF(Anlagenbewegungsdaten!$B:$B,A3330,Anlagenbewegungsdaten!D:D)),3)</f>
        <v>0</v>
      </c>
      <c r="J3330" s="333" t="s">
        <v>5179</v>
      </c>
      <c r="K3330" s="333" t="s">
        <v>5193</v>
      </c>
      <c r="L3330" s="510">
        <v>9.61</v>
      </c>
      <c r="M3330" s="330">
        <f>ROUND(SUMIF(Anlagenbewegungsdaten_AV!B:B,A3330,Anlagenbewegungsdaten_AV!C:C),3)</f>
        <v>0</v>
      </c>
      <c r="N3330" s="328">
        <f>IF(ISBLANK(L3330),ROUND(SUMIF(Anlagenbewegungsdaten_AV!B:B,A3330,Anlagenbewegungsdaten_AV!D:D),2),ROUND(M3330*L3330%,2))</f>
        <v>0</v>
      </c>
      <c r="O3330" s="328">
        <f>ROUND(N3330-SUMIF(Anlagenbewegungsdaten_AV!B:B,A3330,Anlagenbewegungsdaten_AV!D:D),3)</f>
        <v>0</v>
      </c>
    </row>
    <row r="3331" spans="1:15" ht="15" customHeight="1" x14ac:dyDescent="0.25">
      <c r="A3331" s="261" t="s">
        <v>3951</v>
      </c>
      <c r="B3331" s="171" t="s">
        <v>2108</v>
      </c>
      <c r="C3331" s="172" t="s">
        <v>4050</v>
      </c>
      <c r="D3331" s="171" t="s">
        <v>1444</v>
      </c>
      <c r="E3331" s="171" t="s">
        <v>2486</v>
      </c>
      <c r="F3331" s="287">
        <v>14.95</v>
      </c>
      <c r="G3331" s="331">
        <f>ROUND(SUMIF(Anlagenbewegungsdaten!B:B,A3331,Anlagenbewegungsdaten!C:C),3)</f>
        <v>0</v>
      </c>
      <c r="H3331" s="332">
        <f>IF(ISBLANK(F3331),ROUND(SUMIF(Anlagenbewegungsdaten!B:B,A3331,Anlagenbewegungsdaten!D:D),2),ROUND(G3331*F3331%,2))</f>
        <v>0</v>
      </c>
      <c r="I3331" s="332">
        <f>ROUND((H3331-SUMIF(Anlagenbewegungsdaten!$B:$B,A3331,Anlagenbewegungsdaten!D:D)),3)</f>
        <v>0</v>
      </c>
      <c r="J3331" s="333" t="s">
        <v>5179</v>
      </c>
      <c r="K3331" s="333" t="s">
        <v>5193</v>
      </c>
      <c r="L3331" s="510">
        <v>11.96</v>
      </c>
      <c r="M3331" s="330">
        <f>ROUND(SUMIF(Anlagenbewegungsdaten_AV!B:B,A3331,Anlagenbewegungsdaten_AV!C:C),3)</f>
        <v>0</v>
      </c>
      <c r="N3331" s="328">
        <f>IF(ISBLANK(L3331),ROUND(SUMIF(Anlagenbewegungsdaten_AV!B:B,A3331,Anlagenbewegungsdaten_AV!D:D),2),ROUND(M3331*L3331%,2))</f>
        <v>0</v>
      </c>
      <c r="O3331" s="328">
        <f>ROUND(N3331-SUMIF(Anlagenbewegungsdaten_AV!B:B,A3331,Anlagenbewegungsdaten_AV!D:D),3)</f>
        <v>0</v>
      </c>
    </row>
    <row r="3332" spans="1:15" ht="15" customHeight="1" x14ac:dyDescent="0.25">
      <c r="A3332" s="261" t="s">
        <v>3952</v>
      </c>
      <c r="B3332" s="171" t="s">
        <v>2108</v>
      </c>
      <c r="C3332" s="172" t="s">
        <v>4050</v>
      </c>
      <c r="D3332" s="171" t="s">
        <v>1446</v>
      </c>
      <c r="E3332" s="171" t="s">
        <v>2483</v>
      </c>
      <c r="F3332" s="287">
        <v>10.54</v>
      </c>
      <c r="G3332" s="331">
        <f>ROUND(SUMIF(Anlagenbewegungsdaten!B:B,A3332,Anlagenbewegungsdaten!C:C),3)</f>
        <v>0</v>
      </c>
      <c r="H3332" s="332">
        <f>IF(ISBLANK(F3332),ROUND(SUMIF(Anlagenbewegungsdaten!B:B,A3332,Anlagenbewegungsdaten!D:D),2),ROUND(G3332*F3332%,2))</f>
        <v>0</v>
      </c>
      <c r="I3332" s="332">
        <f>ROUND((H3332-SUMIF(Anlagenbewegungsdaten!$B:$B,A3332,Anlagenbewegungsdaten!D:D)),3)</f>
        <v>0</v>
      </c>
      <c r="J3332" s="333" t="s">
        <v>5179</v>
      </c>
      <c r="K3332" s="333" t="s">
        <v>5193</v>
      </c>
      <c r="L3332" s="510">
        <v>8.43</v>
      </c>
      <c r="M3332" s="330">
        <f>ROUND(SUMIF(Anlagenbewegungsdaten_AV!B:B,A3332,Anlagenbewegungsdaten_AV!C:C),3)</f>
        <v>0</v>
      </c>
      <c r="N3332" s="328">
        <f>IF(ISBLANK(L3332),ROUND(SUMIF(Anlagenbewegungsdaten_AV!B:B,A3332,Anlagenbewegungsdaten_AV!D:D),2),ROUND(M3332*L3332%,2))</f>
        <v>0</v>
      </c>
      <c r="O3332" s="328">
        <f>ROUND(N3332-SUMIF(Anlagenbewegungsdaten_AV!B:B,A3332,Anlagenbewegungsdaten_AV!D:D),3)</f>
        <v>0</v>
      </c>
    </row>
    <row r="3333" spans="1:15" ht="15" customHeight="1" x14ac:dyDescent="0.25">
      <c r="A3333" s="261" t="s">
        <v>3953</v>
      </c>
      <c r="B3333" s="171" t="s">
        <v>2108</v>
      </c>
      <c r="C3333" s="172" t="s">
        <v>4050</v>
      </c>
      <c r="D3333" s="171" t="s">
        <v>1448</v>
      </c>
      <c r="E3333" s="171" t="s">
        <v>2486</v>
      </c>
      <c r="F3333" s="287">
        <v>13.48</v>
      </c>
      <c r="G3333" s="331">
        <f>ROUND(SUMIF(Anlagenbewegungsdaten!B:B,A3333,Anlagenbewegungsdaten!C:C),3)</f>
        <v>0</v>
      </c>
      <c r="H3333" s="332">
        <f>IF(ISBLANK(F3333),ROUND(SUMIF(Anlagenbewegungsdaten!B:B,A3333,Anlagenbewegungsdaten!D:D),2),ROUND(G3333*F3333%,2))</f>
        <v>0</v>
      </c>
      <c r="I3333" s="332">
        <f>ROUND((H3333-SUMIF(Anlagenbewegungsdaten!$B:$B,A3333,Anlagenbewegungsdaten!D:D)),3)</f>
        <v>0</v>
      </c>
      <c r="J3333" s="333" t="s">
        <v>5179</v>
      </c>
      <c r="K3333" s="333" t="s">
        <v>5193</v>
      </c>
      <c r="L3333" s="510">
        <v>10.78</v>
      </c>
      <c r="M3333" s="330">
        <f>ROUND(SUMIF(Anlagenbewegungsdaten_AV!B:B,A3333,Anlagenbewegungsdaten_AV!C:C),3)</f>
        <v>0</v>
      </c>
      <c r="N3333" s="328">
        <f>IF(ISBLANK(L3333),ROUND(SUMIF(Anlagenbewegungsdaten_AV!B:B,A3333,Anlagenbewegungsdaten_AV!D:D),2),ROUND(M3333*L3333%,2))</f>
        <v>0</v>
      </c>
      <c r="O3333" s="328">
        <f>ROUND(N3333-SUMIF(Anlagenbewegungsdaten_AV!B:B,A3333,Anlagenbewegungsdaten_AV!D:D),3)</f>
        <v>0</v>
      </c>
    </row>
    <row r="3334" spans="1:15" ht="15" customHeight="1" x14ac:dyDescent="0.25">
      <c r="A3334" s="261" t="s">
        <v>3954</v>
      </c>
      <c r="B3334" s="171" t="s">
        <v>2108</v>
      </c>
      <c r="C3334" s="172" t="s">
        <v>4050</v>
      </c>
      <c r="D3334" s="171" t="s">
        <v>1450</v>
      </c>
      <c r="E3334" s="171" t="s">
        <v>2483</v>
      </c>
      <c r="F3334" s="287">
        <v>10.050000000000001</v>
      </c>
      <c r="G3334" s="331">
        <f>ROUND(SUMIF(Anlagenbewegungsdaten!B:B,A3334,Anlagenbewegungsdaten!C:C),3)</f>
        <v>0</v>
      </c>
      <c r="H3334" s="332">
        <f>IF(ISBLANK(F3334),ROUND(SUMIF(Anlagenbewegungsdaten!B:B,A3334,Anlagenbewegungsdaten!D:D),2),ROUND(G3334*F3334%,2))</f>
        <v>0</v>
      </c>
      <c r="I3334" s="332">
        <f>ROUND((H3334-SUMIF(Anlagenbewegungsdaten!$B:$B,A3334,Anlagenbewegungsdaten!D:D)),3)</f>
        <v>0</v>
      </c>
      <c r="J3334" s="333" t="s">
        <v>5179</v>
      </c>
      <c r="K3334" s="333" t="s">
        <v>5193</v>
      </c>
      <c r="L3334" s="510">
        <v>8.0399999999999991</v>
      </c>
      <c r="M3334" s="330">
        <f>ROUND(SUMIF(Anlagenbewegungsdaten_AV!B:B,A3334,Anlagenbewegungsdaten_AV!C:C),3)</f>
        <v>0</v>
      </c>
      <c r="N3334" s="328">
        <f>IF(ISBLANK(L3334),ROUND(SUMIF(Anlagenbewegungsdaten_AV!B:B,A3334,Anlagenbewegungsdaten_AV!D:D),2),ROUND(M3334*L3334%,2))</f>
        <v>0</v>
      </c>
      <c r="O3334" s="328">
        <f>ROUND(N3334-SUMIF(Anlagenbewegungsdaten_AV!B:B,A3334,Anlagenbewegungsdaten_AV!D:D),3)</f>
        <v>0</v>
      </c>
    </row>
    <row r="3335" spans="1:15" ht="15" customHeight="1" x14ac:dyDescent="0.25">
      <c r="A3335" s="261" t="s">
        <v>3955</v>
      </c>
      <c r="B3335" s="171" t="s">
        <v>2108</v>
      </c>
      <c r="C3335" s="172" t="s">
        <v>4050</v>
      </c>
      <c r="D3335" s="171" t="s">
        <v>1452</v>
      </c>
      <c r="E3335" s="171" t="s">
        <v>2486</v>
      </c>
      <c r="F3335" s="287">
        <v>12.99</v>
      </c>
      <c r="G3335" s="331">
        <f>ROUND(SUMIF(Anlagenbewegungsdaten!B:B,A3335,Anlagenbewegungsdaten!C:C),3)</f>
        <v>0</v>
      </c>
      <c r="H3335" s="332">
        <f>IF(ISBLANK(F3335),ROUND(SUMIF(Anlagenbewegungsdaten!B:B,A3335,Anlagenbewegungsdaten!D:D),2),ROUND(G3335*F3335%,2))</f>
        <v>0</v>
      </c>
      <c r="I3335" s="332">
        <f>ROUND((H3335-SUMIF(Anlagenbewegungsdaten!$B:$B,A3335,Anlagenbewegungsdaten!D:D)),3)</f>
        <v>0</v>
      </c>
      <c r="J3335" s="333" t="s">
        <v>5179</v>
      </c>
      <c r="K3335" s="333" t="s">
        <v>5193</v>
      </c>
      <c r="L3335" s="510">
        <v>10.39</v>
      </c>
      <c r="M3335" s="330">
        <f>ROUND(SUMIF(Anlagenbewegungsdaten_AV!B:B,A3335,Anlagenbewegungsdaten_AV!C:C),3)</f>
        <v>0</v>
      </c>
      <c r="N3335" s="328">
        <f>IF(ISBLANK(L3335),ROUND(SUMIF(Anlagenbewegungsdaten_AV!B:B,A3335,Anlagenbewegungsdaten_AV!D:D),2),ROUND(M3335*L3335%,2))</f>
        <v>0</v>
      </c>
      <c r="O3335" s="328">
        <f>ROUND(N3335-SUMIF(Anlagenbewegungsdaten_AV!B:B,A3335,Anlagenbewegungsdaten_AV!D:D),3)</f>
        <v>0</v>
      </c>
    </row>
    <row r="3336" spans="1:15" ht="15" customHeight="1" x14ac:dyDescent="0.25">
      <c r="A3336" s="261" t="s">
        <v>3956</v>
      </c>
      <c r="B3336" s="171" t="s">
        <v>2108</v>
      </c>
      <c r="C3336" s="172" t="s">
        <v>4050</v>
      </c>
      <c r="D3336" s="171" t="s">
        <v>1454</v>
      </c>
      <c r="E3336" s="171" t="s">
        <v>2483</v>
      </c>
      <c r="F3336" s="287">
        <v>13.969999999999999</v>
      </c>
      <c r="G3336" s="331">
        <f>ROUND(SUMIF(Anlagenbewegungsdaten!B:B,A3336,Anlagenbewegungsdaten!C:C),3)</f>
        <v>0</v>
      </c>
      <c r="H3336" s="332">
        <f>IF(ISBLANK(F3336),ROUND(SUMIF(Anlagenbewegungsdaten!B:B,A3336,Anlagenbewegungsdaten!D:D),2),ROUND(G3336*F3336%,2))</f>
        <v>0</v>
      </c>
      <c r="I3336" s="332">
        <f>ROUND((H3336-SUMIF(Anlagenbewegungsdaten!$B:$B,A3336,Anlagenbewegungsdaten!D:D)),3)</f>
        <v>0</v>
      </c>
      <c r="J3336" s="333" t="s">
        <v>5179</v>
      </c>
      <c r="K3336" s="333" t="s">
        <v>5193</v>
      </c>
      <c r="L3336" s="510">
        <v>11.18</v>
      </c>
      <c r="M3336" s="330">
        <f>ROUND(SUMIF(Anlagenbewegungsdaten_AV!B:B,A3336,Anlagenbewegungsdaten_AV!C:C),3)</f>
        <v>0</v>
      </c>
      <c r="N3336" s="328">
        <f>IF(ISBLANK(L3336),ROUND(SUMIF(Anlagenbewegungsdaten_AV!B:B,A3336,Anlagenbewegungsdaten_AV!D:D),2),ROUND(M3336*L3336%,2))</f>
        <v>0</v>
      </c>
      <c r="O3336" s="328">
        <f>ROUND(N3336-SUMIF(Anlagenbewegungsdaten_AV!B:B,A3336,Anlagenbewegungsdaten_AV!D:D),3)</f>
        <v>0</v>
      </c>
    </row>
    <row r="3337" spans="1:15" ht="15" customHeight="1" x14ac:dyDescent="0.25">
      <c r="A3337" s="261" t="s">
        <v>3957</v>
      </c>
      <c r="B3337" s="171" t="s">
        <v>2108</v>
      </c>
      <c r="C3337" s="172" t="s">
        <v>4050</v>
      </c>
      <c r="D3337" s="171" t="s">
        <v>1456</v>
      </c>
      <c r="E3337" s="171" t="s">
        <v>2486</v>
      </c>
      <c r="F3337" s="287">
        <v>16.91</v>
      </c>
      <c r="G3337" s="331">
        <f>ROUND(SUMIF(Anlagenbewegungsdaten!B:B,A3337,Anlagenbewegungsdaten!C:C),3)</f>
        <v>0</v>
      </c>
      <c r="H3337" s="332">
        <f>IF(ISBLANK(F3337),ROUND(SUMIF(Anlagenbewegungsdaten!B:B,A3337,Anlagenbewegungsdaten!D:D),2),ROUND(G3337*F3337%,2))</f>
        <v>0</v>
      </c>
      <c r="I3337" s="332">
        <f>ROUND((H3337-SUMIF(Anlagenbewegungsdaten!$B:$B,A3337,Anlagenbewegungsdaten!D:D)),3)</f>
        <v>0</v>
      </c>
      <c r="J3337" s="333" t="s">
        <v>5179</v>
      </c>
      <c r="K3337" s="333" t="s">
        <v>5193</v>
      </c>
      <c r="L3337" s="510">
        <v>13.53</v>
      </c>
      <c r="M3337" s="330">
        <f>ROUND(SUMIF(Anlagenbewegungsdaten_AV!B:B,A3337,Anlagenbewegungsdaten_AV!C:C),3)</f>
        <v>0</v>
      </c>
      <c r="N3337" s="328">
        <f>IF(ISBLANK(L3337),ROUND(SUMIF(Anlagenbewegungsdaten_AV!B:B,A3337,Anlagenbewegungsdaten_AV!D:D),2),ROUND(M3337*L3337%,2))</f>
        <v>0</v>
      </c>
      <c r="O3337" s="328">
        <f>ROUND(N3337-SUMIF(Anlagenbewegungsdaten_AV!B:B,A3337,Anlagenbewegungsdaten_AV!D:D),3)</f>
        <v>0</v>
      </c>
    </row>
    <row r="3338" spans="1:15" ht="15" customHeight="1" x14ac:dyDescent="0.25">
      <c r="A3338" s="261" t="s">
        <v>3958</v>
      </c>
      <c r="B3338" s="171" t="s">
        <v>2108</v>
      </c>
      <c r="C3338" s="172" t="s">
        <v>4050</v>
      </c>
      <c r="D3338" s="171" t="s">
        <v>1458</v>
      </c>
      <c r="E3338" s="171" t="s">
        <v>2483</v>
      </c>
      <c r="F3338" s="287">
        <v>12.5</v>
      </c>
      <c r="G3338" s="331">
        <f>ROUND(SUMIF(Anlagenbewegungsdaten!B:B,A3338,Anlagenbewegungsdaten!C:C),3)</f>
        <v>0</v>
      </c>
      <c r="H3338" s="332">
        <f>IF(ISBLANK(F3338),ROUND(SUMIF(Anlagenbewegungsdaten!B:B,A3338,Anlagenbewegungsdaten!D:D),2),ROUND(G3338*F3338%,2))</f>
        <v>0</v>
      </c>
      <c r="I3338" s="332">
        <f>ROUND((H3338-SUMIF(Anlagenbewegungsdaten!$B:$B,A3338,Anlagenbewegungsdaten!D:D)),3)</f>
        <v>0</v>
      </c>
      <c r="J3338" s="333" t="s">
        <v>5179</v>
      </c>
      <c r="K3338" s="333" t="s">
        <v>5193</v>
      </c>
      <c r="L3338" s="510">
        <v>10</v>
      </c>
      <c r="M3338" s="330">
        <f>ROUND(SUMIF(Anlagenbewegungsdaten_AV!B:B,A3338,Anlagenbewegungsdaten_AV!C:C),3)</f>
        <v>0</v>
      </c>
      <c r="N3338" s="328">
        <f>IF(ISBLANK(L3338),ROUND(SUMIF(Anlagenbewegungsdaten_AV!B:B,A3338,Anlagenbewegungsdaten_AV!D:D),2),ROUND(M3338*L3338%,2))</f>
        <v>0</v>
      </c>
      <c r="O3338" s="328">
        <f>ROUND(N3338-SUMIF(Anlagenbewegungsdaten_AV!B:B,A3338,Anlagenbewegungsdaten_AV!D:D),3)</f>
        <v>0</v>
      </c>
    </row>
    <row r="3339" spans="1:15" ht="15" customHeight="1" x14ac:dyDescent="0.25">
      <c r="A3339" s="261" t="s">
        <v>3959</v>
      </c>
      <c r="B3339" s="171" t="s">
        <v>2108</v>
      </c>
      <c r="C3339" s="172" t="s">
        <v>4050</v>
      </c>
      <c r="D3339" s="171" t="s">
        <v>1460</v>
      </c>
      <c r="E3339" s="171" t="s">
        <v>2486</v>
      </c>
      <c r="F3339" s="287">
        <v>15.440000000000001</v>
      </c>
      <c r="G3339" s="331">
        <f>ROUND(SUMIF(Anlagenbewegungsdaten!B:B,A3339,Anlagenbewegungsdaten!C:C),3)</f>
        <v>0</v>
      </c>
      <c r="H3339" s="332">
        <f>IF(ISBLANK(F3339),ROUND(SUMIF(Anlagenbewegungsdaten!B:B,A3339,Anlagenbewegungsdaten!D:D),2),ROUND(G3339*F3339%,2))</f>
        <v>0</v>
      </c>
      <c r="I3339" s="332">
        <f>ROUND((H3339-SUMIF(Anlagenbewegungsdaten!$B:$B,A3339,Anlagenbewegungsdaten!D:D)),3)</f>
        <v>0</v>
      </c>
      <c r="J3339" s="333" t="s">
        <v>5179</v>
      </c>
      <c r="K3339" s="333" t="s">
        <v>5193</v>
      </c>
      <c r="L3339" s="510">
        <v>12.35</v>
      </c>
      <c r="M3339" s="330">
        <f>ROUND(SUMIF(Anlagenbewegungsdaten_AV!B:B,A3339,Anlagenbewegungsdaten_AV!C:C),3)</f>
        <v>0</v>
      </c>
      <c r="N3339" s="328">
        <f>IF(ISBLANK(L3339),ROUND(SUMIF(Anlagenbewegungsdaten_AV!B:B,A3339,Anlagenbewegungsdaten_AV!D:D),2),ROUND(M3339*L3339%,2))</f>
        <v>0</v>
      </c>
      <c r="O3339" s="328">
        <f>ROUND(N3339-SUMIF(Anlagenbewegungsdaten_AV!B:B,A3339,Anlagenbewegungsdaten_AV!D:D),3)</f>
        <v>0</v>
      </c>
    </row>
    <row r="3340" spans="1:15" ht="15" customHeight="1" x14ac:dyDescent="0.25">
      <c r="A3340" s="261" t="s">
        <v>3960</v>
      </c>
      <c r="B3340" s="171" t="s">
        <v>2108</v>
      </c>
      <c r="C3340" s="172" t="s">
        <v>4050</v>
      </c>
      <c r="D3340" s="171" t="s">
        <v>1462</v>
      </c>
      <c r="E3340" s="171" t="s">
        <v>2483</v>
      </c>
      <c r="F3340" s="287">
        <v>9.07</v>
      </c>
      <c r="G3340" s="331">
        <f>ROUND(SUMIF(Anlagenbewegungsdaten!B:B,A3340,Anlagenbewegungsdaten!C:C),3)</f>
        <v>0</v>
      </c>
      <c r="H3340" s="332">
        <f>IF(ISBLANK(F3340),ROUND(SUMIF(Anlagenbewegungsdaten!B:B,A3340,Anlagenbewegungsdaten!D:D),2),ROUND(G3340*F3340%,2))</f>
        <v>0</v>
      </c>
      <c r="I3340" s="332">
        <f>ROUND((H3340-SUMIF(Anlagenbewegungsdaten!$B:$B,A3340,Anlagenbewegungsdaten!D:D)),3)</f>
        <v>0</v>
      </c>
      <c r="J3340" s="333" t="s">
        <v>5179</v>
      </c>
      <c r="K3340" s="333" t="s">
        <v>5193</v>
      </c>
      <c r="L3340" s="510">
        <v>7.26</v>
      </c>
      <c r="M3340" s="330">
        <f>ROUND(SUMIF(Anlagenbewegungsdaten_AV!B:B,A3340,Anlagenbewegungsdaten_AV!C:C),3)</f>
        <v>0</v>
      </c>
      <c r="N3340" s="328">
        <f>IF(ISBLANK(L3340),ROUND(SUMIF(Anlagenbewegungsdaten_AV!B:B,A3340,Anlagenbewegungsdaten_AV!D:D),2),ROUND(M3340*L3340%,2))</f>
        <v>0</v>
      </c>
      <c r="O3340" s="328">
        <f>ROUND(N3340-SUMIF(Anlagenbewegungsdaten_AV!B:B,A3340,Anlagenbewegungsdaten_AV!D:D),3)</f>
        <v>0</v>
      </c>
    </row>
    <row r="3341" spans="1:15" ht="15" customHeight="1" x14ac:dyDescent="0.25">
      <c r="A3341" s="261" t="s">
        <v>3961</v>
      </c>
      <c r="B3341" s="171" t="s">
        <v>2108</v>
      </c>
      <c r="C3341" s="172" t="s">
        <v>4050</v>
      </c>
      <c r="D3341" s="171" t="s">
        <v>1464</v>
      </c>
      <c r="E3341" s="171" t="s">
        <v>2486</v>
      </c>
      <c r="F3341" s="287">
        <v>12.01</v>
      </c>
      <c r="G3341" s="331">
        <f>ROUND(SUMIF(Anlagenbewegungsdaten!B:B,A3341,Anlagenbewegungsdaten!C:C),3)</f>
        <v>0</v>
      </c>
      <c r="H3341" s="332">
        <f>IF(ISBLANK(F3341),ROUND(SUMIF(Anlagenbewegungsdaten!B:B,A3341,Anlagenbewegungsdaten!D:D),2),ROUND(G3341*F3341%,2))</f>
        <v>0</v>
      </c>
      <c r="I3341" s="332">
        <f>ROUND((H3341-SUMIF(Anlagenbewegungsdaten!$B:$B,A3341,Anlagenbewegungsdaten!D:D)),3)</f>
        <v>0</v>
      </c>
      <c r="J3341" s="333" t="s">
        <v>5179</v>
      </c>
      <c r="K3341" s="333" t="s">
        <v>5193</v>
      </c>
      <c r="L3341" s="510">
        <v>9.61</v>
      </c>
      <c r="M3341" s="330">
        <f>ROUND(SUMIF(Anlagenbewegungsdaten_AV!B:B,A3341,Anlagenbewegungsdaten_AV!C:C),3)</f>
        <v>0</v>
      </c>
      <c r="N3341" s="328">
        <f>IF(ISBLANK(L3341),ROUND(SUMIF(Anlagenbewegungsdaten_AV!B:B,A3341,Anlagenbewegungsdaten_AV!D:D),2),ROUND(M3341*L3341%,2))</f>
        <v>0</v>
      </c>
      <c r="O3341" s="328">
        <f>ROUND(N3341-SUMIF(Anlagenbewegungsdaten_AV!B:B,A3341,Anlagenbewegungsdaten_AV!D:D),3)</f>
        <v>0</v>
      </c>
    </row>
    <row r="3342" spans="1:15" ht="15" customHeight="1" x14ac:dyDescent="0.25">
      <c r="A3342" s="261" t="s">
        <v>3962</v>
      </c>
      <c r="B3342" s="171" t="s">
        <v>2108</v>
      </c>
      <c r="C3342" s="172" t="s">
        <v>4050</v>
      </c>
      <c r="D3342" s="171" t="s">
        <v>1466</v>
      </c>
      <c r="E3342" s="171" t="s">
        <v>2483</v>
      </c>
      <c r="F3342" s="287">
        <v>12.99</v>
      </c>
      <c r="G3342" s="331">
        <f>ROUND(SUMIF(Anlagenbewegungsdaten!B:B,A3342,Anlagenbewegungsdaten!C:C),3)</f>
        <v>0</v>
      </c>
      <c r="H3342" s="332">
        <f>IF(ISBLANK(F3342),ROUND(SUMIF(Anlagenbewegungsdaten!B:B,A3342,Anlagenbewegungsdaten!D:D),2),ROUND(G3342*F3342%,2))</f>
        <v>0</v>
      </c>
      <c r="I3342" s="332">
        <f>ROUND((H3342-SUMIF(Anlagenbewegungsdaten!$B:$B,A3342,Anlagenbewegungsdaten!D:D)),3)</f>
        <v>0</v>
      </c>
      <c r="J3342" s="333" t="s">
        <v>5179</v>
      </c>
      <c r="K3342" s="333" t="s">
        <v>5193</v>
      </c>
      <c r="L3342" s="510">
        <v>10.39</v>
      </c>
      <c r="M3342" s="330">
        <f>ROUND(SUMIF(Anlagenbewegungsdaten_AV!B:B,A3342,Anlagenbewegungsdaten_AV!C:C),3)</f>
        <v>0</v>
      </c>
      <c r="N3342" s="328">
        <f>IF(ISBLANK(L3342),ROUND(SUMIF(Anlagenbewegungsdaten_AV!B:B,A3342,Anlagenbewegungsdaten_AV!D:D),2),ROUND(M3342*L3342%,2))</f>
        <v>0</v>
      </c>
      <c r="O3342" s="328">
        <f>ROUND(N3342-SUMIF(Anlagenbewegungsdaten_AV!B:B,A3342,Anlagenbewegungsdaten_AV!D:D),3)</f>
        <v>0</v>
      </c>
    </row>
    <row r="3343" spans="1:15" ht="15" customHeight="1" x14ac:dyDescent="0.25">
      <c r="A3343" s="261" t="s">
        <v>3963</v>
      </c>
      <c r="B3343" s="171" t="s">
        <v>2108</v>
      </c>
      <c r="C3343" s="172" t="s">
        <v>4050</v>
      </c>
      <c r="D3343" s="171" t="s">
        <v>1468</v>
      </c>
      <c r="E3343" s="171" t="s">
        <v>2486</v>
      </c>
      <c r="F3343" s="287">
        <v>15.93</v>
      </c>
      <c r="G3343" s="331">
        <f>ROUND(SUMIF(Anlagenbewegungsdaten!B:B,A3343,Anlagenbewegungsdaten!C:C),3)</f>
        <v>0</v>
      </c>
      <c r="H3343" s="332">
        <f>IF(ISBLANK(F3343),ROUND(SUMIF(Anlagenbewegungsdaten!B:B,A3343,Anlagenbewegungsdaten!D:D),2),ROUND(G3343*F3343%,2))</f>
        <v>0</v>
      </c>
      <c r="I3343" s="332">
        <f>ROUND((H3343-SUMIF(Anlagenbewegungsdaten!$B:$B,A3343,Anlagenbewegungsdaten!D:D)),3)</f>
        <v>0</v>
      </c>
      <c r="J3343" s="333" t="s">
        <v>5179</v>
      </c>
      <c r="K3343" s="333" t="s">
        <v>5193</v>
      </c>
      <c r="L3343" s="510">
        <v>12.74</v>
      </c>
      <c r="M3343" s="330">
        <f>ROUND(SUMIF(Anlagenbewegungsdaten_AV!B:B,A3343,Anlagenbewegungsdaten_AV!C:C),3)</f>
        <v>0</v>
      </c>
      <c r="N3343" s="328">
        <f>IF(ISBLANK(L3343),ROUND(SUMIF(Anlagenbewegungsdaten_AV!B:B,A3343,Anlagenbewegungsdaten_AV!D:D),2),ROUND(M3343*L3343%,2))</f>
        <v>0</v>
      </c>
      <c r="O3343" s="328">
        <f>ROUND(N3343-SUMIF(Anlagenbewegungsdaten_AV!B:B,A3343,Anlagenbewegungsdaten_AV!D:D),3)</f>
        <v>0</v>
      </c>
    </row>
    <row r="3344" spans="1:15" ht="15" customHeight="1" x14ac:dyDescent="0.25">
      <c r="A3344" s="261" t="s">
        <v>3964</v>
      </c>
      <c r="B3344" s="171" t="s">
        <v>2108</v>
      </c>
      <c r="C3344" s="172" t="s">
        <v>4050</v>
      </c>
      <c r="D3344" s="171" t="s">
        <v>1470</v>
      </c>
      <c r="E3344" s="171" t="s">
        <v>2483</v>
      </c>
      <c r="F3344" s="287">
        <v>11.52</v>
      </c>
      <c r="G3344" s="331">
        <f>ROUND(SUMIF(Anlagenbewegungsdaten!B:B,A3344,Anlagenbewegungsdaten!C:C),3)</f>
        <v>0</v>
      </c>
      <c r="H3344" s="332">
        <f>IF(ISBLANK(F3344),ROUND(SUMIF(Anlagenbewegungsdaten!B:B,A3344,Anlagenbewegungsdaten!D:D),2),ROUND(G3344*F3344%,2))</f>
        <v>0</v>
      </c>
      <c r="I3344" s="332">
        <f>ROUND((H3344-SUMIF(Anlagenbewegungsdaten!$B:$B,A3344,Anlagenbewegungsdaten!D:D)),3)</f>
        <v>0</v>
      </c>
      <c r="J3344" s="333" t="s">
        <v>5179</v>
      </c>
      <c r="K3344" s="333" t="s">
        <v>5193</v>
      </c>
      <c r="L3344" s="510">
        <v>9.2200000000000006</v>
      </c>
      <c r="M3344" s="330">
        <f>ROUND(SUMIF(Anlagenbewegungsdaten_AV!B:B,A3344,Anlagenbewegungsdaten_AV!C:C),3)</f>
        <v>0</v>
      </c>
      <c r="N3344" s="328">
        <f>IF(ISBLANK(L3344),ROUND(SUMIF(Anlagenbewegungsdaten_AV!B:B,A3344,Anlagenbewegungsdaten_AV!D:D),2),ROUND(M3344*L3344%,2))</f>
        <v>0</v>
      </c>
      <c r="O3344" s="328">
        <f>ROUND(N3344-SUMIF(Anlagenbewegungsdaten_AV!B:B,A3344,Anlagenbewegungsdaten_AV!D:D),3)</f>
        <v>0</v>
      </c>
    </row>
    <row r="3345" spans="1:15" ht="15" customHeight="1" x14ac:dyDescent="0.25">
      <c r="A3345" s="261" t="s">
        <v>3965</v>
      </c>
      <c r="B3345" s="171" t="s">
        <v>2108</v>
      </c>
      <c r="C3345" s="172" t="s">
        <v>4050</v>
      </c>
      <c r="D3345" s="171" t="s">
        <v>1472</v>
      </c>
      <c r="E3345" s="171" t="s">
        <v>2486</v>
      </c>
      <c r="F3345" s="287">
        <v>14.46</v>
      </c>
      <c r="G3345" s="331">
        <f>ROUND(SUMIF(Anlagenbewegungsdaten!B:B,A3345,Anlagenbewegungsdaten!C:C),3)</f>
        <v>0</v>
      </c>
      <c r="H3345" s="332">
        <f>IF(ISBLANK(F3345),ROUND(SUMIF(Anlagenbewegungsdaten!B:B,A3345,Anlagenbewegungsdaten!D:D),2),ROUND(G3345*F3345%,2))</f>
        <v>0</v>
      </c>
      <c r="I3345" s="332">
        <f>ROUND((H3345-SUMIF(Anlagenbewegungsdaten!$B:$B,A3345,Anlagenbewegungsdaten!D:D)),3)</f>
        <v>0</v>
      </c>
      <c r="J3345" s="333" t="s">
        <v>5179</v>
      </c>
      <c r="K3345" s="333" t="s">
        <v>5193</v>
      </c>
      <c r="L3345" s="510">
        <v>11.57</v>
      </c>
      <c r="M3345" s="330">
        <f>ROUND(SUMIF(Anlagenbewegungsdaten_AV!B:B,A3345,Anlagenbewegungsdaten_AV!C:C),3)</f>
        <v>0</v>
      </c>
      <c r="N3345" s="328">
        <f>IF(ISBLANK(L3345),ROUND(SUMIF(Anlagenbewegungsdaten_AV!B:B,A3345,Anlagenbewegungsdaten_AV!D:D),2),ROUND(M3345*L3345%,2))</f>
        <v>0</v>
      </c>
      <c r="O3345" s="328">
        <f>ROUND(N3345-SUMIF(Anlagenbewegungsdaten_AV!B:B,A3345,Anlagenbewegungsdaten_AV!D:D),3)</f>
        <v>0</v>
      </c>
    </row>
    <row r="3346" spans="1:15" ht="15" customHeight="1" x14ac:dyDescent="0.25">
      <c r="A3346" s="261" t="s">
        <v>3966</v>
      </c>
      <c r="B3346" s="171" t="s">
        <v>2108</v>
      </c>
      <c r="C3346" s="172" t="s">
        <v>4050</v>
      </c>
      <c r="D3346" s="171" t="s">
        <v>1474</v>
      </c>
      <c r="E3346" s="171" t="s">
        <v>2483</v>
      </c>
      <c r="F3346" s="287">
        <v>10.050000000000001</v>
      </c>
      <c r="G3346" s="331">
        <f>ROUND(SUMIF(Anlagenbewegungsdaten!B:B,A3346,Anlagenbewegungsdaten!C:C),3)</f>
        <v>0</v>
      </c>
      <c r="H3346" s="332">
        <f>IF(ISBLANK(F3346),ROUND(SUMIF(Anlagenbewegungsdaten!B:B,A3346,Anlagenbewegungsdaten!D:D),2),ROUND(G3346*F3346%,2))</f>
        <v>0</v>
      </c>
      <c r="I3346" s="332">
        <f>ROUND((H3346-SUMIF(Anlagenbewegungsdaten!$B:$B,A3346,Anlagenbewegungsdaten!D:D)),3)</f>
        <v>0</v>
      </c>
      <c r="J3346" s="333" t="s">
        <v>5179</v>
      </c>
      <c r="K3346" s="333" t="s">
        <v>5193</v>
      </c>
      <c r="L3346" s="510">
        <v>8.0399999999999991</v>
      </c>
      <c r="M3346" s="330">
        <f>ROUND(SUMIF(Anlagenbewegungsdaten_AV!B:B,A3346,Anlagenbewegungsdaten_AV!C:C),3)</f>
        <v>0</v>
      </c>
      <c r="N3346" s="328">
        <f>IF(ISBLANK(L3346),ROUND(SUMIF(Anlagenbewegungsdaten_AV!B:B,A3346,Anlagenbewegungsdaten_AV!D:D),2),ROUND(M3346*L3346%,2))</f>
        <v>0</v>
      </c>
      <c r="O3346" s="328">
        <f>ROUND(N3346-SUMIF(Anlagenbewegungsdaten_AV!B:B,A3346,Anlagenbewegungsdaten_AV!D:D),3)</f>
        <v>0</v>
      </c>
    </row>
    <row r="3347" spans="1:15" ht="15" customHeight="1" x14ac:dyDescent="0.25">
      <c r="A3347" s="261" t="s">
        <v>3967</v>
      </c>
      <c r="B3347" s="171" t="s">
        <v>2108</v>
      </c>
      <c r="C3347" s="172" t="s">
        <v>4050</v>
      </c>
      <c r="D3347" s="171" t="s">
        <v>1476</v>
      </c>
      <c r="E3347" s="171" t="s">
        <v>2486</v>
      </c>
      <c r="F3347" s="287">
        <v>12.99</v>
      </c>
      <c r="G3347" s="331">
        <f>ROUND(SUMIF(Anlagenbewegungsdaten!B:B,A3347,Anlagenbewegungsdaten!C:C),3)</f>
        <v>0</v>
      </c>
      <c r="H3347" s="332">
        <f>IF(ISBLANK(F3347),ROUND(SUMIF(Anlagenbewegungsdaten!B:B,A3347,Anlagenbewegungsdaten!D:D),2),ROUND(G3347*F3347%,2))</f>
        <v>0</v>
      </c>
      <c r="I3347" s="332">
        <f>ROUND((H3347-SUMIF(Anlagenbewegungsdaten!$B:$B,A3347,Anlagenbewegungsdaten!D:D)),3)</f>
        <v>0</v>
      </c>
      <c r="J3347" s="333" t="s">
        <v>5179</v>
      </c>
      <c r="K3347" s="333" t="s">
        <v>5193</v>
      </c>
      <c r="L3347" s="510">
        <v>10.39</v>
      </c>
      <c r="M3347" s="330">
        <f>ROUND(SUMIF(Anlagenbewegungsdaten_AV!B:B,A3347,Anlagenbewegungsdaten_AV!C:C),3)</f>
        <v>0</v>
      </c>
      <c r="N3347" s="328">
        <f>IF(ISBLANK(L3347),ROUND(SUMIF(Anlagenbewegungsdaten_AV!B:B,A3347,Anlagenbewegungsdaten_AV!D:D),2),ROUND(M3347*L3347%,2))</f>
        <v>0</v>
      </c>
      <c r="O3347" s="328">
        <f>ROUND(N3347-SUMIF(Anlagenbewegungsdaten_AV!B:B,A3347,Anlagenbewegungsdaten_AV!D:D),3)</f>
        <v>0</v>
      </c>
    </row>
    <row r="3348" spans="1:15" ht="15" customHeight="1" x14ac:dyDescent="0.25">
      <c r="A3348" s="261" t="s">
        <v>3968</v>
      </c>
      <c r="B3348" s="171" t="s">
        <v>2108</v>
      </c>
      <c r="C3348" s="172" t="s">
        <v>4050</v>
      </c>
      <c r="D3348" s="171" t="s">
        <v>1478</v>
      </c>
      <c r="E3348" s="171" t="s">
        <v>2483</v>
      </c>
      <c r="F3348" s="287">
        <v>13.969999999999999</v>
      </c>
      <c r="G3348" s="331">
        <f>ROUND(SUMIF(Anlagenbewegungsdaten!B:B,A3348,Anlagenbewegungsdaten!C:C),3)</f>
        <v>0</v>
      </c>
      <c r="H3348" s="332">
        <f>IF(ISBLANK(F3348),ROUND(SUMIF(Anlagenbewegungsdaten!B:B,A3348,Anlagenbewegungsdaten!D:D),2),ROUND(G3348*F3348%,2))</f>
        <v>0</v>
      </c>
      <c r="I3348" s="332">
        <f>ROUND((H3348-SUMIF(Anlagenbewegungsdaten!$B:$B,A3348,Anlagenbewegungsdaten!D:D)),3)</f>
        <v>0</v>
      </c>
      <c r="J3348" s="333" t="s">
        <v>5179</v>
      </c>
      <c r="K3348" s="333" t="s">
        <v>5193</v>
      </c>
      <c r="L3348" s="510">
        <v>11.18</v>
      </c>
      <c r="M3348" s="330">
        <f>ROUND(SUMIF(Anlagenbewegungsdaten_AV!B:B,A3348,Anlagenbewegungsdaten_AV!C:C),3)</f>
        <v>0</v>
      </c>
      <c r="N3348" s="328">
        <f>IF(ISBLANK(L3348),ROUND(SUMIF(Anlagenbewegungsdaten_AV!B:B,A3348,Anlagenbewegungsdaten_AV!D:D),2),ROUND(M3348*L3348%,2))</f>
        <v>0</v>
      </c>
      <c r="O3348" s="328">
        <f>ROUND(N3348-SUMIF(Anlagenbewegungsdaten_AV!B:B,A3348,Anlagenbewegungsdaten_AV!D:D),3)</f>
        <v>0</v>
      </c>
    </row>
    <row r="3349" spans="1:15" ht="15" customHeight="1" x14ac:dyDescent="0.25">
      <c r="A3349" s="261" t="s">
        <v>3969</v>
      </c>
      <c r="B3349" s="171" t="s">
        <v>2108</v>
      </c>
      <c r="C3349" s="172" t="s">
        <v>4050</v>
      </c>
      <c r="D3349" s="171" t="s">
        <v>1480</v>
      </c>
      <c r="E3349" s="171" t="s">
        <v>2486</v>
      </c>
      <c r="F3349" s="287">
        <v>16.91</v>
      </c>
      <c r="G3349" s="331">
        <f>ROUND(SUMIF(Anlagenbewegungsdaten!B:B,A3349,Anlagenbewegungsdaten!C:C),3)</f>
        <v>0</v>
      </c>
      <c r="H3349" s="332">
        <f>IF(ISBLANK(F3349),ROUND(SUMIF(Anlagenbewegungsdaten!B:B,A3349,Anlagenbewegungsdaten!D:D),2),ROUND(G3349*F3349%,2))</f>
        <v>0</v>
      </c>
      <c r="I3349" s="332">
        <f>ROUND((H3349-SUMIF(Anlagenbewegungsdaten!$B:$B,A3349,Anlagenbewegungsdaten!D:D)),3)</f>
        <v>0</v>
      </c>
      <c r="J3349" s="333" t="s">
        <v>5179</v>
      </c>
      <c r="K3349" s="333" t="s">
        <v>5193</v>
      </c>
      <c r="L3349" s="510">
        <v>13.53</v>
      </c>
      <c r="M3349" s="330">
        <f>ROUND(SUMIF(Anlagenbewegungsdaten_AV!B:B,A3349,Anlagenbewegungsdaten_AV!C:C),3)</f>
        <v>0</v>
      </c>
      <c r="N3349" s="328">
        <f>IF(ISBLANK(L3349),ROUND(SUMIF(Anlagenbewegungsdaten_AV!B:B,A3349,Anlagenbewegungsdaten_AV!D:D),2),ROUND(M3349*L3349%,2))</f>
        <v>0</v>
      </c>
      <c r="O3349" s="328">
        <f>ROUND(N3349-SUMIF(Anlagenbewegungsdaten_AV!B:B,A3349,Anlagenbewegungsdaten_AV!D:D),3)</f>
        <v>0</v>
      </c>
    </row>
    <row r="3350" spans="1:15" ht="15" customHeight="1" x14ac:dyDescent="0.25">
      <c r="A3350" s="261" t="s">
        <v>3970</v>
      </c>
      <c r="B3350" s="171" t="s">
        <v>2108</v>
      </c>
      <c r="C3350" s="172" t="s">
        <v>4050</v>
      </c>
      <c r="D3350" s="171" t="s">
        <v>1482</v>
      </c>
      <c r="E3350" s="171" t="s">
        <v>2483</v>
      </c>
      <c r="F3350" s="287">
        <v>12.5</v>
      </c>
      <c r="G3350" s="331">
        <f>ROUND(SUMIF(Anlagenbewegungsdaten!B:B,A3350,Anlagenbewegungsdaten!C:C),3)</f>
        <v>0</v>
      </c>
      <c r="H3350" s="332">
        <f>IF(ISBLANK(F3350),ROUND(SUMIF(Anlagenbewegungsdaten!B:B,A3350,Anlagenbewegungsdaten!D:D),2),ROUND(G3350*F3350%,2))</f>
        <v>0</v>
      </c>
      <c r="I3350" s="332">
        <f>ROUND((H3350-SUMIF(Anlagenbewegungsdaten!$B:$B,A3350,Anlagenbewegungsdaten!D:D)),3)</f>
        <v>0</v>
      </c>
      <c r="J3350" s="333" t="s">
        <v>5179</v>
      </c>
      <c r="K3350" s="333" t="s">
        <v>5193</v>
      </c>
      <c r="L3350" s="510">
        <v>10</v>
      </c>
      <c r="M3350" s="330">
        <f>ROUND(SUMIF(Anlagenbewegungsdaten_AV!B:B,A3350,Anlagenbewegungsdaten_AV!C:C),3)</f>
        <v>0</v>
      </c>
      <c r="N3350" s="328">
        <f>IF(ISBLANK(L3350),ROUND(SUMIF(Anlagenbewegungsdaten_AV!B:B,A3350,Anlagenbewegungsdaten_AV!D:D),2),ROUND(M3350*L3350%,2))</f>
        <v>0</v>
      </c>
      <c r="O3350" s="328">
        <f>ROUND(N3350-SUMIF(Anlagenbewegungsdaten_AV!B:B,A3350,Anlagenbewegungsdaten_AV!D:D),3)</f>
        <v>0</v>
      </c>
    </row>
    <row r="3351" spans="1:15" ht="15" customHeight="1" x14ac:dyDescent="0.25">
      <c r="A3351" s="261" t="s">
        <v>3971</v>
      </c>
      <c r="B3351" s="171" t="s">
        <v>2108</v>
      </c>
      <c r="C3351" s="172" t="s">
        <v>4050</v>
      </c>
      <c r="D3351" s="171" t="s">
        <v>1484</v>
      </c>
      <c r="E3351" s="171" t="s">
        <v>2486</v>
      </c>
      <c r="F3351" s="287">
        <v>15.440000000000001</v>
      </c>
      <c r="G3351" s="331">
        <f>ROUND(SUMIF(Anlagenbewegungsdaten!B:B,A3351,Anlagenbewegungsdaten!C:C),3)</f>
        <v>0</v>
      </c>
      <c r="H3351" s="332">
        <f>IF(ISBLANK(F3351),ROUND(SUMIF(Anlagenbewegungsdaten!B:B,A3351,Anlagenbewegungsdaten!D:D),2),ROUND(G3351*F3351%,2))</f>
        <v>0</v>
      </c>
      <c r="I3351" s="332">
        <f>ROUND((H3351-SUMIF(Anlagenbewegungsdaten!$B:$B,A3351,Anlagenbewegungsdaten!D:D)),3)</f>
        <v>0</v>
      </c>
      <c r="J3351" s="333" t="s">
        <v>5179</v>
      </c>
      <c r="K3351" s="333" t="s">
        <v>5193</v>
      </c>
      <c r="L3351" s="510">
        <v>12.35</v>
      </c>
      <c r="M3351" s="330">
        <f>ROUND(SUMIF(Anlagenbewegungsdaten_AV!B:B,A3351,Anlagenbewegungsdaten_AV!C:C),3)</f>
        <v>0</v>
      </c>
      <c r="N3351" s="328">
        <f>IF(ISBLANK(L3351),ROUND(SUMIF(Anlagenbewegungsdaten_AV!B:B,A3351,Anlagenbewegungsdaten_AV!D:D),2),ROUND(M3351*L3351%,2))</f>
        <v>0</v>
      </c>
      <c r="O3351" s="328">
        <f>ROUND(N3351-SUMIF(Anlagenbewegungsdaten_AV!B:B,A3351,Anlagenbewegungsdaten_AV!D:D),3)</f>
        <v>0</v>
      </c>
    </row>
    <row r="3352" spans="1:15" ht="15" customHeight="1" x14ac:dyDescent="0.25">
      <c r="A3352" s="261" t="s">
        <v>3972</v>
      </c>
      <c r="B3352" s="171" t="s">
        <v>2108</v>
      </c>
      <c r="C3352" s="172" t="s">
        <v>4050</v>
      </c>
      <c r="D3352" s="171" t="s">
        <v>1486</v>
      </c>
      <c r="E3352" s="171" t="s">
        <v>2486</v>
      </c>
      <c r="F3352" s="287">
        <v>10.57</v>
      </c>
      <c r="G3352" s="331">
        <f>ROUND(SUMIF(Anlagenbewegungsdaten!B:B,A3352,Anlagenbewegungsdaten!C:C),3)</f>
        <v>0</v>
      </c>
      <c r="H3352" s="332">
        <f>IF(ISBLANK(F3352),ROUND(SUMIF(Anlagenbewegungsdaten!B:B,A3352,Anlagenbewegungsdaten!D:D),2),ROUND(G3352*F3352%,2))</f>
        <v>0</v>
      </c>
      <c r="I3352" s="332">
        <f>ROUND((H3352-SUMIF(Anlagenbewegungsdaten!$B:$B,A3352,Anlagenbewegungsdaten!D:D)),3)</f>
        <v>0</v>
      </c>
      <c r="J3352" s="333" t="s">
        <v>5179</v>
      </c>
      <c r="K3352" s="333" t="s">
        <v>5193</v>
      </c>
      <c r="L3352" s="510">
        <v>8.4600000000000009</v>
      </c>
      <c r="M3352" s="330">
        <f>ROUND(SUMIF(Anlagenbewegungsdaten_AV!B:B,A3352,Anlagenbewegungsdaten_AV!C:C),3)</f>
        <v>0</v>
      </c>
      <c r="N3352" s="328">
        <f>IF(ISBLANK(L3352),ROUND(SUMIF(Anlagenbewegungsdaten_AV!B:B,A3352,Anlagenbewegungsdaten_AV!D:D),2),ROUND(M3352*L3352%,2))</f>
        <v>0</v>
      </c>
      <c r="O3352" s="328">
        <f>ROUND(N3352-SUMIF(Anlagenbewegungsdaten_AV!B:B,A3352,Anlagenbewegungsdaten_AV!D:D),3)</f>
        <v>0</v>
      </c>
    </row>
    <row r="3353" spans="1:15" ht="15" customHeight="1" x14ac:dyDescent="0.25">
      <c r="A3353" s="168"/>
      <c r="B3353" s="166"/>
      <c r="C3353" s="165"/>
      <c r="D3353" s="166"/>
      <c r="E3353" s="165"/>
      <c r="F3353" s="249"/>
    </row>
    <row r="3354" spans="1:15" ht="15.75" customHeight="1" x14ac:dyDescent="0.25">
      <c r="A3354" s="202" t="s">
        <v>4532</v>
      </c>
      <c r="B3354" s="166"/>
      <c r="C3354" s="165"/>
      <c r="D3354" s="166"/>
      <c r="E3354" s="165"/>
      <c r="F3354" s="249"/>
    </row>
    <row r="3355" spans="1:15" ht="15" customHeight="1" x14ac:dyDescent="0.25">
      <c r="A3355" s="273" t="s">
        <v>4533</v>
      </c>
      <c r="B3355" s="192" t="s">
        <v>2108</v>
      </c>
      <c r="C3355" s="191" t="s">
        <v>4052</v>
      </c>
      <c r="D3355" s="192" t="s">
        <v>1219</v>
      </c>
      <c r="E3355" s="192" t="s">
        <v>2483</v>
      </c>
      <c r="F3355" s="288">
        <v>11.32</v>
      </c>
      <c r="G3355" s="331">
        <f>ROUND(SUMIF(Anlagenbewegungsdaten!B:B,A3355,Anlagenbewegungsdaten!C:C),3)</f>
        <v>0</v>
      </c>
      <c r="H3355" s="332">
        <f>IF(ISBLANK(F3355),ROUND(SUMIF(Anlagenbewegungsdaten!B:B,A3355,Anlagenbewegungsdaten!D:D),2),ROUND(G3355*F3355%,2))</f>
        <v>0</v>
      </c>
      <c r="I3355" s="332">
        <f>ROUND((H3355-SUMIF(Anlagenbewegungsdaten!$B:$B,A3355,Anlagenbewegungsdaten!D:D)),3)</f>
        <v>0</v>
      </c>
      <c r="J3355" s="333" t="s">
        <v>5179</v>
      </c>
      <c r="K3355" s="333" t="s">
        <v>5193</v>
      </c>
      <c r="L3355" s="510">
        <v>9.06</v>
      </c>
      <c r="M3355" s="330">
        <f>ROUND(SUMIF(Anlagenbewegungsdaten_AV!B:B,A3355,Anlagenbewegungsdaten_AV!C:C),3)</f>
        <v>0</v>
      </c>
      <c r="N3355" s="328">
        <f>IF(ISBLANK(L3355),ROUND(SUMIF(Anlagenbewegungsdaten_AV!B:B,A3355,Anlagenbewegungsdaten_AV!D:D),2),ROUND(M3355*L3355%,2))</f>
        <v>0</v>
      </c>
      <c r="O3355" s="328">
        <f>ROUND(N3355-SUMIF(Anlagenbewegungsdaten_AV!B:B,A3355,Anlagenbewegungsdaten_AV!D:D),3)</f>
        <v>0</v>
      </c>
    </row>
    <row r="3356" spans="1:15" ht="15" customHeight="1" x14ac:dyDescent="0.25">
      <c r="A3356" s="273" t="s">
        <v>4534</v>
      </c>
      <c r="B3356" s="192" t="s">
        <v>2108</v>
      </c>
      <c r="C3356" s="191" t="s">
        <v>4052</v>
      </c>
      <c r="D3356" s="192" t="s">
        <v>1221</v>
      </c>
      <c r="E3356" s="192" t="s">
        <v>2486</v>
      </c>
      <c r="F3356" s="288">
        <v>14.23</v>
      </c>
      <c r="G3356" s="331">
        <f>ROUND(SUMIF(Anlagenbewegungsdaten!B:B,A3356,Anlagenbewegungsdaten!C:C),3)</f>
        <v>0</v>
      </c>
      <c r="H3356" s="332">
        <f>IF(ISBLANK(F3356),ROUND(SUMIF(Anlagenbewegungsdaten!B:B,A3356,Anlagenbewegungsdaten!D:D),2),ROUND(G3356*F3356%,2))</f>
        <v>0</v>
      </c>
      <c r="I3356" s="332">
        <f>ROUND((H3356-SUMIF(Anlagenbewegungsdaten!$B:$B,A3356,Anlagenbewegungsdaten!D:D)),3)</f>
        <v>0</v>
      </c>
      <c r="J3356" s="333" t="s">
        <v>5179</v>
      </c>
      <c r="K3356" s="333" t="s">
        <v>5193</v>
      </c>
      <c r="L3356" s="510">
        <v>11.38</v>
      </c>
      <c r="M3356" s="330">
        <f>ROUND(SUMIF(Anlagenbewegungsdaten_AV!B:B,A3356,Anlagenbewegungsdaten_AV!C:C),3)</f>
        <v>0</v>
      </c>
      <c r="N3356" s="328">
        <f>IF(ISBLANK(L3356),ROUND(SUMIF(Anlagenbewegungsdaten_AV!B:B,A3356,Anlagenbewegungsdaten_AV!D:D),2),ROUND(M3356*L3356%,2))</f>
        <v>0</v>
      </c>
      <c r="O3356" s="328">
        <f>ROUND(N3356-SUMIF(Anlagenbewegungsdaten_AV!B:B,A3356,Anlagenbewegungsdaten_AV!D:D),3)</f>
        <v>0</v>
      </c>
    </row>
    <row r="3357" spans="1:15" ht="15" customHeight="1" x14ac:dyDescent="0.25">
      <c r="A3357" s="273" t="s">
        <v>4535</v>
      </c>
      <c r="B3357" s="192" t="s">
        <v>2108</v>
      </c>
      <c r="C3357" s="191" t="s">
        <v>4052</v>
      </c>
      <c r="D3357" s="192" t="s">
        <v>1227</v>
      </c>
      <c r="E3357" s="192" t="s">
        <v>2483</v>
      </c>
      <c r="F3357" s="288">
        <v>17.14</v>
      </c>
      <c r="G3357" s="331">
        <f>ROUND(SUMIF(Anlagenbewegungsdaten!B:B,A3357,Anlagenbewegungsdaten!C:C),3)</f>
        <v>0</v>
      </c>
      <c r="H3357" s="332">
        <f>IF(ISBLANK(F3357),ROUND(SUMIF(Anlagenbewegungsdaten!B:B,A3357,Anlagenbewegungsdaten!D:D),2),ROUND(G3357*F3357%,2))</f>
        <v>0</v>
      </c>
      <c r="I3357" s="332">
        <f>ROUND((H3357-SUMIF(Anlagenbewegungsdaten!$B:$B,A3357,Anlagenbewegungsdaten!D:D)),3)</f>
        <v>0</v>
      </c>
      <c r="J3357" s="333" t="s">
        <v>5179</v>
      </c>
      <c r="K3357" s="333" t="s">
        <v>5193</v>
      </c>
      <c r="L3357" s="510">
        <v>13.71</v>
      </c>
      <c r="M3357" s="330">
        <f>ROUND(SUMIF(Anlagenbewegungsdaten_AV!B:B,A3357,Anlagenbewegungsdaten_AV!C:C),3)</f>
        <v>0</v>
      </c>
      <c r="N3357" s="328">
        <f>IF(ISBLANK(L3357),ROUND(SUMIF(Anlagenbewegungsdaten_AV!B:B,A3357,Anlagenbewegungsdaten_AV!D:D),2),ROUND(M3357*L3357%,2))</f>
        <v>0</v>
      </c>
      <c r="O3357" s="328">
        <f>ROUND(N3357-SUMIF(Anlagenbewegungsdaten_AV!B:B,A3357,Anlagenbewegungsdaten_AV!D:D),3)</f>
        <v>0</v>
      </c>
    </row>
    <row r="3358" spans="1:15" ht="15" customHeight="1" x14ac:dyDescent="0.25">
      <c r="A3358" s="273" t="s">
        <v>4536</v>
      </c>
      <c r="B3358" s="192" t="s">
        <v>2108</v>
      </c>
      <c r="C3358" s="191" t="s">
        <v>4052</v>
      </c>
      <c r="D3358" s="192" t="s">
        <v>1229</v>
      </c>
      <c r="E3358" s="192" t="s">
        <v>2486</v>
      </c>
      <c r="F3358" s="288">
        <v>20.05</v>
      </c>
      <c r="G3358" s="331">
        <f>ROUND(SUMIF(Anlagenbewegungsdaten!B:B,A3358,Anlagenbewegungsdaten!C:C),3)</f>
        <v>0</v>
      </c>
      <c r="H3358" s="332">
        <f>IF(ISBLANK(F3358),ROUND(SUMIF(Anlagenbewegungsdaten!B:B,A3358,Anlagenbewegungsdaten!D:D),2),ROUND(G3358*F3358%,2))</f>
        <v>0</v>
      </c>
      <c r="I3358" s="332">
        <f>ROUND((H3358-SUMIF(Anlagenbewegungsdaten!$B:$B,A3358,Anlagenbewegungsdaten!D:D)),3)</f>
        <v>0</v>
      </c>
      <c r="J3358" s="333" t="s">
        <v>5179</v>
      </c>
      <c r="K3358" s="333" t="s">
        <v>5193</v>
      </c>
      <c r="L3358" s="510">
        <v>16.04</v>
      </c>
      <c r="M3358" s="330">
        <f>ROUND(SUMIF(Anlagenbewegungsdaten_AV!B:B,A3358,Anlagenbewegungsdaten_AV!C:C),3)</f>
        <v>0</v>
      </c>
      <c r="N3358" s="328">
        <f>IF(ISBLANK(L3358),ROUND(SUMIF(Anlagenbewegungsdaten_AV!B:B,A3358,Anlagenbewegungsdaten_AV!D:D),2),ROUND(M3358*L3358%,2))</f>
        <v>0</v>
      </c>
      <c r="O3358" s="328">
        <f>ROUND(N3358-SUMIF(Anlagenbewegungsdaten_AV!B:B,A3358,Anlagenbewegungsdaten_AV!D:D),3)</f>
        <v>0</v>
      </c>
    </row>
    <row r="3359" spans="1:15" ht="15" customHeight="1" x14ac:dyDescent="0.25">
      <c r="A3359" s="273" t="s">
        <v>4537</v>
      </c>
      <c r="B3359" s="192" t="s">
        <v>2108</v>
      </c>
      <c r="C3359" s="191" t="s">
        <v>4052</v>
      </c>
      <c r="D3359" s="192" t="s">
        <v>882</v>
      </c>
      <c r="E3359" s="192" t="s">
        <v>2483</v>
      </c>
      <c r="F3359" s="288">
        <v>13.26</v>
      </c>
      <c r="G3359" s="331">
        <f>ROUND(SUMIF(Anlagenbewegungsdaten!B:B,A3359,Anlagenbewegungsdaten!C:C),3)</f>
        <v>0</v>
      </c>
      <c r="H3359" s="332">
        <f>IF(ISBLANK(F3359),ROUND(SUMIF(Anlagenbewegungsdaten!B:B,A3359,Anlagenbewegungsdaten!D:D),2),ROUND(G3359*F3359%,2))</f>
        <v>0</v>
      </c>
      <c r="I3359" s="332">
        <f>ROUND((H3359-SUMIF(Anlagenbewegungsdaten!$B:$B,A3359,Anlagenbewegungsdaten!D:D)),3)</f>
        <v>0</v>
      </c>
      <c r="J3359" s="333" t="s">
        <v>5179</v>
      </c>
      <c r="K3359" s="333" t="s">
        <v>5193</v>
      </c>
      <c r="L3359" s="510">
        <v>10.61</v>
      </c>
      <c r="M3359" s="330">
        <f>ROUND(SUMIF(Anlagenbewegungsdaten_AV!B:B,A3359,Anlagenbewegungsdaten_AV!C:C),3)</f>
        <v>0</v>
      </c>
      <c r="N3359" s="328">
        <f>IF(ISBLANK(L3359),ROUND(SUMIF(Anlagenbewegungsdaten_AV!B:B,A3359,Anlagenbewegungsdaten_AV!D:D),2),ROUND(M3359*L3359%,2))</f>
        <v>0</v>
      </c>
      <c r="O3359" s="328">
        <f>ROUND(N3359-SUMIF(Anlagenbewegungsdaten_AV!B:B,A3359,Anlagenbewegungsdaten_AV!D:D),3)</f>
        <v>0</v>
      </c>
    </row>
    <row r="3360" spans="1:15" ht="15" customHeight="1" x14ac:dyDescent="0.25">
      <c r="A3360" s="273" t="s">
        <v>4538</v>
      </c>
      <c r="B3360" s="192" t="s">
        <v>2108</v>
      </c>
      <c r="C3360" s="191" t="s">
        <v>4052</v>
      </c>
      <c r="D3360" s="192" t="s">
        <v>884</v>
      </c>
      <c r="E3360" s="192" t="s">
        <v>2486</v>
      </c>
      <c r="F3360" s="288">
        <v>16.170000000000002</v>
      </c>
      <c r="G3360" s="331">
        <f>ROUND(SUMIF(Anlagenbewegungsdaten!B:B,A3360,Anlagenbewegungsdaten!C:C),3)</f>
        <v>0</v>
      </c>
      <c r="H3360" s="332">
        <f>IF(ISBLANK(F3360),ROUND(SUMIF(Anlagenbewegungsdaten!B:B,A3360,Anlagenbewegungsdaten!D:D),2),ROUND(G3360*F3360%,2))</f>
        <v>0</v>
      </c>
      <c r="I3360" s="332">
        <f>ROUND((H3360-SUMIF(Anlagenbewegungsdaten!$B:$B,A3360,Anlagenbewegungsdaten!D:D)),3)</f>
        <v>0</v>
      </c>
      <c r="J3360" s="333" t="s">
        <v>5179</v>
      </c>
      <c r="K3360" s="333" t="s">
        <v>5193</v>
      </c>
      <c r="L3360" s="510">
        <v>12.94</v>
      </c>
      <c r="M3360" s="330">
        <f>ROUND(SUMIF(Anlagenbewegungsdaten_AV!B:B,A3360,Anlagenbewegungsdaten_AV!C:C),3)</f>
        <v>0</v>
      </c>
      <c r="N3360" s="328">
        <f>IF(ISBLANK(L3360),ROUND(SUMIF(Anlagenbewegungsdaten_AV!B:B,A3360,Anlagenbewegungsdaten_AV!D:D),2),ROUND(M3360*L3360%,2))</f>
        <v>0</v>
      </c>
      <c r="O3360" s="328">
        <f>ROUND(N3360-SUMIF(Anlagenbewegungsdaten_AV!B:B,A3360,Anlagenbewegungsdaten_AV!D:D),3)</f>
        <v>0</v>
      </c>
    </row>
    <row r="3361" spans="1:15" ht="15" customHeight="1" x14ac:dyDescent="0.25">
      <c r="A3361" s="273" t="s">
        <v>4539</v>
      </c>
      <c r="B3361" s="192" t="s">
        <v>2108</v>
      </c>
      <c r="C3361" s="191" t="s">
        <v>4052</v>
      </c>
      <c r="D3361" s="192" t="s">
        <v>890</v>
      </c>
      <c r="E3361" s="192" t="s">
        <v>2483</v>
      </c>
      <c r="F3361" s="288">
        <v>19.079999999999998</v>
      </c>
      <c r="G3361" s="331">
        <f>ROUND(SUMIF(Anlagenbewegungsdaten!B:B,A3361,Anlagenbewegungsdaten!C:C),3)</f>
        <v>0</v>
      </c>
      <c r="H3361" s="332">
        <f>IF(ISBLANK(F3361),ROUND(SUMIF(Anlagenbewegungsdaten!B:B,A3361,Anlagenbewegungsdaten!D:D),2),ROUND(G3361*F3361%,2))</f>
        <v>0</v>
      </c>
      <c r="I3361" s="332">
        <f>ROUND((H3361-SUMIF(Anlagenbewegungsdaten!$B:$B,A3361,Anlagenbewegungsdaten!D:D)),3)</f>
        <v>0</v>
      </c>
      <c r="J3361" s="333" t="s">
        <v>5179</v>
      </c>
      <c r="K3361" s="333" t="s">
        <v>5193</v>
      </c>
      <c r="L3361" s="510">
        <v>15.26</v>
      </c>
      <c r="M3361" s="330">
        <f>ROUND(SUMIF(Anlagenbewegungsdaten_AV!B:B,A3361,Anlagenbewegungsdaten_AV!C:C),3)</f>
        <v>0</v>
      </c>
      <c r="N3361" s="328">
        <f>IF(ISBLANK(L3361),ROUND(SUMIF(Anlagenbewegungsdaten_AV!B:B,A3361,Anlagenbewegungsdaten_AV!D:D),2),ROUND(M3361*L3361%,2))</f>
        <v>0</v>
      </c>
      <c r="O3361" s="328">
        <f>ROUND(N3361-SUMIF(Anlagenbewegungsdaten_AV!B:B,A3361,Anlagenbewegungsdaten_AV!D:D),3)</f>
        <v>0</v>
      </c>
    </row>
    <row r="3362" spans="1:15" ht="15" customHeight="1" x14ac:dyDescent="0.25">
      <c r="A3362" s="273" t="s">
        <v>4540</v>
      </c>
      <c r="B3362" s="192" t="s">
        <v>2108</v>
      </c>
      <c r="C3362" s="191" t="s">
        <v>4052</v>
      </c>
      <c r="D3362" s="192" t="s">
        <v>892</v>
      </c>
      <c r="E3362" s="192" t="s">
        <v>2486</v>
      </c>
      <c r="F3362" s="288">
        <v>21.990000000000002</v>
      </c>
      <c r="G3362" s="331">
        <f>ROUND(SUMIF(Anlagenbewegungsdaten!B:B,A3362,Anlagenbewegungsdaten!C:C),3)</f>
        <v>0</v>
      </c>
      <c r="H3362" s="332">
        <f>IF(ISBLANK(F3362),ROUND(SUMIF(Anlagenbewegungsdaten!B:B,A3362,Anlagenbewegungsdaten!D:D),2),ROUND(G3362*F3362%,2))</f>
        <v>0</v>
      </c>
      <c r="I3362" s="332">
        <f>ROUND((H3362-SUMIF(Anlagenbewegungsdaten!$B:$B,A3362,Anlagenbewegungsdaten!D:D)),3)</f>
        <v>0</v>
      </c>
      <c r="J3362" s="333" t="s">
        <v>5179</v>
      </c>
      <c r="K3362" s="333" t="s">
        <v>5193</v>
      </c>
      <c r="L3362" s="510">
        <v>17.59</v>
      </c>
      <c r="M3362" s="330">
        <f>ROUND(SUMIF(Anlagenbewegungsdaten_AV!B:B,A3362,Anlagenbewegungsdaten_AV!C:C),3)</f>
        <v>0</v>
      </c>
      <c r="N3362" s="328">
        <f>IF(ISBLANK(L3362),ROUND(SUMIF(Anlagenbewegungsdaten_AV!B:B,A3362,Anlagenbewegungsdaten_AV!D:D),2),ROUND(M3362*L3362%,2))</f>
        <v>0</v>
      </c>
      <c r="O3362" s="328">
        <f>ROUND(N3362-SUMIF(Anlagenbewegungsdaten_AV!B:B,A3362,Anlagenbewegungsdaten_AV!D:D),3)</f>
        <v>0</v>
      </c>
    </row>
    <row r="3363" spans="1:15" ht="15" customHeight="1" x14ac:dyDescent="0.25">
      <c r="A3363" s="273" t="s">
        <v>4541</v>
      </c>
      <c r="B3363" s="192" t="s">
        <v>2108</v>
      </c>
      <c r="C3363" s="191" t="s">
        <v>4052</v>
      </c>
      <c r="D3363" s="192" t="s">
        <v>930</v>
      </c>
      <c r="E3363" s="192" t="s">
        <v>2483</v>
      </c>
      <c r="F3363" s="288">
        <v>8.91</v>
      </c>
      <c r="G3363" s="331">
        <f>ROUND(SUMIF(Anlagenbewegungsdaten!B:B,A3363,Anlagenbewegungsdaten!C:C),3)</f>
        <v>0</v>
      </c>
      <c r="H3363" s="332">
        <f>IF(ISBLANK(F3363),ROUND(SUMIF(Anlagenbewegungsdaten!B:B,A3363,Anlagenbewegungsdaten!D:D),2),ROUND(G3363*F3363%,2))</f>
        <v>0</v>
      </c>
      <c r="I3363" s="332">
        <f>ROUND((H3363-SUMIF(Anlagenbewegungsdaten!$B:$B,A3363,Anlagenbewegungsdaten!D:D)),3)</f>
        <v>0</v>
      </c>
      <c r="J3363" s="333" t="s">
        <v>5179</v>
      </c>
      <c r="K3363" s="333" t="s">
        <v>5193</v>
      </c>
      <c r="L3363" s="510">
        <v>7.13</v>
      </c>
      <c r="M3363" s="330">
        <f>ROUND(SUMIF(Anlagenbewegungsdaten_AV!B:B,A3363,Anlagenbewegungsdaten_AV!C:C),3)</f>
        <v>0</v>
      </c>
      <c r="N3363" s="328">
        <f>IF(ISBLANK(L3363),ROUND(SUMIF(Anlagenbewegungsdaten_AV!B:B,A3363,Anlagenbewegungsdaten_AV!D:D),2),ROUND(M3363*L3363%,2))</f>
        <v>0</v>
      </c>
      <c r="O3363" s="328">
        <f>ROUND(N3363-SUMIF(Anlagenbewegungsdaten_AV!B:B,A3363,Anlagenbewegungsdaten_AV!D:D),3)</f>
        <v>0</v>
      </c>
    </row>
    <row r="3364" spans="1:15" ht="15" customHeight="1" x14ac:dyDescent="0.25">
      <c r="A3364" s="273" t="s">
        <v>4542</v>
      </c>
      <c r="B3364" s="192" t="s">
        <v>2108</v>
      </c>
      <c r="C3364" s="191" t="s">
        <v>4052</v>
      </c>
      <c r="D3364" s="192" t="s">
        <v>932</v>
      </c>
      <c r="E3364" s="192" t="s">
        <v>2486</v>
      </c>
      <c r="F3364" s="288">
        <v>11.82</v>
      </c>
      <c r="G3364" s="331">
        <f>ROUND(SUMIF(Anlagenbewegungsdaten!B:B,A3364,Anlagenbewegungsdaten!C:C),3)</f>
        <v>0</v>
      </c>
      <c r="H3364" s="332">
        <f>IF(ISBLANK(F3364),ROUND(SUMIF(Anlagenbewegungsdaten!B:B,A3364,Anlagenbewegungsdaten!D:D),2),ROUND(G3364*F3364%,2))</f>
        <v>0</v>
      </c>
      <c r="I3364" s="332">
        <f>ROUND((H3364-SUMIF(Anlagenbewegungsdaten!$B:$B,A3364,Anlagenbewegungsdaten!D:D)),3)</f>
        <v>0</v>
      </c>
      <c r="J3364" s="333" t="s">
        <v>5179</v>
      </c>
      <c r="K3364" s="333" t="s">
        <v>5193</v>
      </c>
      <c r="L3364" s="510">
        <v>9.4600000000000009</v>
      </c>
      <c r="M3364" s="330">
        <f>ROUND(SUMIF(Anlagenbewegungsdaten_AV!B:B,A3364,Anlagenbewegungsdaten_AV!C:C),3)</f>
        <v>0</v>
      </c>
      <c r="N3364" s="328">
        <f>IF(ISBLANK(L3364),ROUND(SUMIF(Anlagenbewegungsdaten_AV!B:B,A3364,Anlagenbewegungsdaten_AV!D:D),2),ROUND(M3364*L3364%,2))</f>
        <v>0</v>
      </c>
      <c r="O3364" s="328">
        <f>ROUND(N3364-SUMIF(Anlagenbewegungsdaten_AV!B:B,A3364,Anlagenbewegungsdaten_AV!D:D),3)</f>
        <v>0</v>
      </c>
    </row>
    <row r="3365" spans="1:15" ht="15" customHeight="1" x14ac:dyDescent="0.25">
      <c r="A3365" s="273" t="s">
        <v>4543</v>
      </c>
      <c r="B3365" s="192" t="s">
        <v>2108</v>
      </c>
      <c r="C3365" s="191" t="s">
        <v>4052</v>
      </c>
      <c r="D3365" s="192" t="s">
        <v>938</v>
      </c>
      <c r="E3365" s="192" t="s">
        <v>2483</v>
      </c>
      <c r="F3365" s="288">
        <v>14.73</v>
      </c>
      <c r="G3365" s="331">
        <f>ROUND(SUMIF(Anlagenbewegungsdaten!B:B,A3365,Anlagenbewegungsdaten!C:C),3)</f>
        <v>0</v>
      </c>
      <c r="H3365" s="332">
        <f>IF(ISBLANK(F3365),ROUND(SUMIF(Anlagenbewegungsdaten!B:B,A3365,Anlagenbewegungsdaten!D:D),2),ROUND(G3365*F3365%,2))</f>
        <v>0</v>
      </c>
      <c r="I3365" s="332">
        <f>ROUND((H3365-SUMIF(Anlagenbewegungsdaten!$B:$B,A3365,Anlagenbewegungsdaten!D:D)),3)</f>
        <v>0</v>
      </c>
      <c r="J3365" s="333" t="s">
        <v>5179</v>
      </c>
      <c r="K3365" s="333" t="s">
        <v>5193</v>
      </c>
      <c r="L3365" s="510">
        <v>11.78</v>
      </c>
      <c r="M3365" s="330">
        <f>ROUND(SUMIF(Anlagenbewegungsdaten_AV!B:B,A3365,Anlagenbewegungsdaten_AV!C:C),3)</f>
        <v>0</v>
      </c>
      <c r="N3365" s="328">
        <f>IF(ISBLANK(L3365),ROUND(SUMIF(Anlagenbewegungsdaten_AV!B:B,A3365,Anlagenbewegungsdaten_AV!D:D),2),ROUND(M3365*L3365%,2))</f>
        <v>0</v>
      </c>
      <c r="O3365" s="328">
        <f>ROUND(N3365-SUMIF(Anlagenbewegungsdaten_AV!B:B,A3365,Anlagenbewegungsdaten_AV!D:D),3)</f>
        <v>0</v>
      </c>
    </row>
    <row r="3366" spans="1:15" ht="15" customHeight="1" x14ac:dyDescent="0.25">
      <c r="A3366" s="273" t="s">
        <v>4544</v>
      </c>
      <c r="B3366" s="192" t="s">
        <v>2108</v>
      </c>
      <c r="C3366" s="191" t="s">
        <v>4052</v>
      </c>
      <c r="D3366" s="192" t="s">
        <v>940</v>
      </c>
      <c r="E3366" s="192" t="s">
        <v>2486</v>
      </c>
      <c r="F3366" s="288">
        <v>17.64</v>
      </c>
      <c r="G3366" s="331">
        <f>ROUND(SUMIF(Anlagenbewegungsdaten!B:B,A3366,Anlagenbewegungsdaten!C:C),3)</f>
        <v>0</v>
      </c>
      <c r="H3366" s="332">
        <f>IF(ISBLANK(F3366),ROUND(SUMIF(Anlagenbewegungsdaten!B:B,A3366,Anlagenbewegungsdaten!D:D),2),ROUND(G3366*F3366%,2))</f>
        <v>0</v>
      </c>
      <c r="I3366" s="332">
        <f>ROUND((H3366-SUMIF(Anlagenbewegungsdaten!$B:$B,A3366,Anlagenbewegungsdaten!D:D)),3)</f>
        <v>0</v>
      </c>
      <c r="J3366" s="333" t="s">
        <v>5179</v>
      </c>
      <c r="K3366" s="333" t="s">
        <v>5193</v>
      </c>
      <c r="L3366" s="510">
        <v>14.11</v>
      </c>
      <c r="M3366" s="330">
        <f>ROUND(SUMIF(Anlagenbewegungsdaten_AV!B:B,A3366,Anlagenbewegungsdaten_AV!C:C),3)</f>
        <v>0</v>
      </c>
      <c r="N3366" s="328">
        <f>IF(ISBLANK(L3366),ROUND(SUMIF(Anlagenbewegungsdaten_AV!B:B,A3366,Anlagenbewegungsdaten_AV!D:D),2),ROUND(M3366*L3366%,2))</f>
        <v>0</v>
      </c>
      <c r="O3366" s="328">
        <f>ROUND(N3366-SUMIF(Anlagenbewegungsdaten_AV!B:B,A3366,Anlagenbewegungsdaten_AV!D:D),3)</f>
        <v>0</v>
      </c>
    </row>
    <row r="3367" spans="1:15" ht="15" customHeight="1" x14ac:dyDescent="0.25">
      <c r="A3367" s="273" t="s">
        <v>4545</v>
      </c>
      <c r="B3367" s="192" t="s">
        <v>2108</v>
      </c>
      <c r="C3367" s="191" t="s">
        <v>4052</v>
      </c>
      <c r="D3367" s="192" t="s">
        <v>1390</v>
      </c>
      <c r="E3367" s="192" t="s">
        <v>2483</v>
      </c>
      <c r="F3367" s="288">
        <v>10.85</v>
      </c>
      <c r="G3367" s="331">
        <f>ROUND(SUMIF(Anlagenbewegungsdaten!B:B,A3367,Anlagenbewegungsdaten!C:C),3)</f>
        <v>0</v>
      </c>
      <c r="H3367" s="332">
        <f>IF(ISBLANK(F3367),ROUND(SUMIF(Anlagenbewegungsdaten!B:B,A3367,Anlagenbewegungsdaten!D:D),2),ROUND(G3367*F3367%,2))</f>
        <v>0</v>
      </c>
      <c r="I3367" s="332">
        <f>ROUND((H3367-SUMIF(Anlagenbewegungsdaten!$B:$B,A3367,Anlagenbewegungsdaten!D:D)),3)</f>
        <v>0</v>
      </c>
      <c r="J3367" s="333" t="s">
        <v>5179</v>
      </c>
      <c r="K3367" s="333" t="s">
        <v>5193</v>
      </c>
      <c r="L3367" s="510">
        <v>8.68</v>
      </c>
      <c r="M3367" s="330">
        <f>ROUND(SUMIF(Anlagenbewegungsdaten_AV!B:B,A3367,Anlagenbewegungsdaten_AV!C:C),3)</f>
        <v>0</v>
      </c>
      <c r="N3367" s="328">
        <f>IF(ISBLANK(L3367),ROUND(SUMIF(Anlagenbewegungsdaten_AV!B:B,A3367,Anlagenbewegungsdaten_AV!D:D),2),ROUND(M3367*L3367%,2))</f>
        <v>0</v>
      </c>
      <c r="O3367" s="328">
        <f>ROUND(N3367-SUMIF(Anlagenbewegungsdaten_AV!B:B,A3367,Anlagenbewegungsdaten_AV!D:D),3)</f>
        <v>0</v>
      </c>
    </row>
    <row r="3368" spans="1:15" ht="15" customHeight="1" x14ac:dyDescent="0.25">
      <c r="A3368" s="273" t="s">
        <v>4546</v>
      </c>
      <c r="B3368" s="192" t="s">
        <v>2108</v>
      </c>
      <c r="C3368" s="191" t="s">
        <v>4052</v>
      </c>
      <c r="D3368" s="192" t="s">
        <v>1392</v>
      </c>
      <c r="E3368" s="192" t="s">
        <v>2486</v>
      </c>
      <c r="F3368" s="288">
        <v>13.76</v>
      </c>
      <c r="G3368" s="331">
        <f>ROUND(SUMIF(Anlagenbewegungsdaten!B:B,A3368,Anlagenbewegungsdaten!C:C),3)</f>
        <v>0</v>
      </c>
      <c r="H3368" s="332">
        <f>IF(ISBLANK(F3368),ROUND(SUMIF(Anlagenbewegungsdaten!B:B,A3368,Anlagenbewegungsdaten!D:D),2),ROUND(G3368*F3368%,2))</f>
        <v>0</v>
      </c>
      <c r="I3368" s="332">
        <f>ROUND((H3368-SUMIF(Anlagenbewegungsdaten!$B:$B,A3368,Anlagenbewegungsdaten!D:D)),3)</f>
        <v>0</v>
      </c>
      <c r="J3368" s="333" t="s">
        <v>5179</v>
      </c>
      <c r="K3368" s="333" t="s">
        <v>5193</v>
      </c>
      <c r="L3368" s="510">
        <v>11.01</v>
      </c>
      <c r="M3368" s="330">
        <f>ROUND(SUMIF(Anlagenbewegungsdaten_AV!B:B,A3368,Anlagenbewegungsdaten_AV!C:C),3)</f>
        <v>0</v>
      </c>
      <c r="N3368" s="328">
        <f>IF(ISBLANK(L3368),ROUND(SUMIF(Anlagenbewegungsdaten_AV!B:B,A3368,Anlagenbewegungsdaten_AV!D:D),2),ROUND(M3368*L3368%,2))</f>
        <v>0</v>
      </c>
      <c r="O3368" s="328">
        <f>ROUND(N3368-SUMIF(Anlagenbewegungsdaten_AV!B:B,A3368,Anlagenbewegungsdaten_AV!D:D),3)</f>
        <v>0</v>
      </c>
    </row>
    <row r="3369" spans="1:15" ht="15" customHeight="1" x14ac:dyDescent="0.25">
      <c r="A3369" s="273" t="s">
        <v>4547</v>
      </c>
      <c r="B3369" s="192" t="s">
        <v>2108</v>
      </c>
      <c r="C3369" s="191" t="s">
        <v>4052</v>
      </c>
      <c r="D3369" s="192" t="s">
        <v>1398</v>
      </c>
      <c r="E3369" s="192" t="s">
        <v>2483</v>
      </c>
      <c r="F3369" s="288">
        <v>16.670000000000002</v>
      </c>
      <c r="G3369" s="331">
        <f>ROUND(SUMIF(Anlagenbewegungsdaten!B:B,A3369,Anlagenbewegungsdaten!C:C),3)</f>
        <v>0</v>
      </c>
      <c r="H3369" s="332">
        <f>IF(ISBLANK(F3369),ROUND(SUMIF(Anlagenbewegungsdaten!B:B,A3369,Anlagenbewegungsdaten!D:D),2),ROUND(G3369*F3369%,2))</f>
        <v>0</v>
      </c>
      <c r="I3369" s="332">
        <f>ROUND((H3369-SUMIF(Anlagenbewegungsdaten!$B:$B,A3369,Anlagenbewegungsdaten!D:D)),3)</f>
        <v>0</v>
      </c>
      <c r="J3369" s="333" t="s">
        <v>5179</v>
      </c>
      <c r="K3369" s="333" t="s">
        <v>5193</v>
      </c>
      <c r="L3369" s="510">
        <v>13.34</v>
      </c>
      <c r="M3369" s="330">
        <f>ROUND(SUMIF(Anlagenbewegungsdaten_AV!B:B,A3369,Anlagenbewegungsdaten_AV!C:C),3)</f>
        <v>0</v>
      </c>
      <c r="N3369" s="328">
        <f>IF(ISBLANK(L3369),ROUND(SUMIF(Anlagenbewegungsdaten_AV!B:B,A3369,Anlagenbewegungsdaten_AV!D:D),2),ROUND(M3369*L3369%,2))</f>
        <v>0</v>
      </c>
      <c r="O3369" s="328">
        <f>ROUND(N3369-SUMIF(Anlagenbewegungsdaten_AV!B:B,A3369,Anlagenbewegungsdaten_AV!D:D),3)</f>
        <v>0</v>
      </c>
    </row>
    <row r="3370" spans="1:15" ht="15" customHeight="1" x14ac:dyDescent="0.25">
      <c r="A3370" s="273" t="s">
        <v>4548</v>
      </c>
      <c r="B3370" s="192" t="s">
        <v>2108</v>
      </c>
      <c r="C3370" s="191" t="s">
        <v>4052</v>
      </c>
      <c r="D3370" s="192" t="s">
        <v>1400</v>
      </c>
      <c r="E3370" s="192" t="s">
        <v>2486</v>
      </c>
      <c r="F3370" s="288">
        <v>19.579999999999998</v>
      </c>
      <c r="G3370" s="331">
        <f>ROUND(SUMIF(Anlagenbewegungsdaten!B:B,A3370,Anlagenbewegungsdaten!C:C),3)</f>
        <v>0</v>
      </c>
      <c r="H3370" s="332">
        <f>IF(ISBLANK(F3370),ROUND(SUMIF(Anlagenbewegungsdaten!B:B,A3370,Anlagenbewegungsdaten!D:D),2),ROUND(G3370*F3370%,2))</f>
        <v>0</v>
      </c>
      <c r="I3370" s="332">
        <f>ROUND((H3370-SUMIF(Anlagenbewegungsdaten!$B:$B,A3370,Anlagenbewegungsdaten!D:D)),3)</f>
        <v>0</v>
      </c>
      <c r="J3370" s="333" t="s">
        <v>5179</v>
      </c>
      <c r="K3370" s="333" t="s">
        <v>5193</v>
      </c>
      <c r="L3370" s="510">
        <v>15.66</v>
      </c>
      <c r="M3370" s="330">
        <f>ROUND(SUMIF(Anlagenbewegungsdaten_AV!B:B,A3370,Anlagenbewegungsdaten_AV!C:C),3)</f>
        <v>0</v>
      </c>
      <c r="N3370" s="328">
        <f>IF(ISBLANK(L3370),ROUND(SUMIF(Anlagenbewegungsdaten_AV!B:B,A3370,Anlagenbewegungsdaten_AV!D:D),2),ROUND(M3370*L3370%,2))</f>
        <v>0</v>
      </c>
      <c r="O3370" s="328">
        <f>ROUND(N3370-SUMIF(Anlagenbewegungsdaten_AV!B:B,A3370,Anlagenbewegungsdaten_AV!D:D),3)</f>
        <v>0</v>
      </c>
    </row>
    <row r="3371" spans="1:15" ht="15" customHeight="1" x14ac:dyDescent="0.25">
      <c r="A3371" s="273" t="s">
        <v>4549</v>
      </c>
      <c r="B3371" s="192" t="s">
        <v>2108</v>
      </c>
      <c r="C3371" s="191" t="s">
        <v>4052</v>
      </c>
      <c r="D3371" s="192" t="s">
        <v>1438</v>
      </c>
      <c r="E3371" s="192" t="s">
        <v>2483</v>
      </c>
      <c r="F3371" s="288">
        <v>8</v>
      </c>
      <c r="G3371" s="331">
        <f>ROUND(SUMIF(Anlagenbewegungsdaten!B:B,A3371,Anlagenbewegungsdaten!C:C),3)</f>
        <v>0</v>
      </c>
      <c r="H3371" s="332">
        <f>IF(ISBLANK(F3371),ROUND(SUMIF(Anlagenbewegungsdaten!B:B,A3371,Anlagenbewegungsdaten!D:D),2),ROUND(G3371*F3371%,2))</f>
        <v>0</v>
      </c>
      <c r="I3371" s="332">
        <f>ROUND((H3371-SUMIF(Anlagenbewegungsdaten!$B:$B,A3371,Anlagenbewegungsdaten!D:D)),3)</f>
        <v>0</v>
      </c>
      <c r="J3371" s="333" t="s">
        <v>5179</v>
      </c>
      <c r="K3371" s="333" t="s">
        <v>5193</v>
      </c>
      <c r="L3371" s="510">
        <v>6.4</v>
      </c>
      <c r="M3371" s="330">
        <f>ROUND(SUMIF(Anlagenbewegungsdaten_AV!B:B,A3371,Anlagenbewegungsdaten_AV!C:C),3)</f>
        <v>0</v>
      </c>
      <c r="N3371" s="328">
        <f>IF(ISBLANK(L3371),ROUND(SUMIF(Anlagenbewegungsdaten_AV!B:B,A3371,Anlagenbewegungsdaten_AV!D:D),2),ROUND(M3371*L3371%,2))</f>
        <v>0</v>
      </c>
      <c r="O3371" s="328">
        <f>ROUND(N3371-SUMIF(Anlagenbewegungsdaten_AV!B:B,A3371,Anlagenbewegungsdaten_AV!D:D),3)</f>
        <v>0</v>
      </c>
    </row>
    <row r="3372" spans="1:15" ht="15" customHeight="1" x14ac:dyDescent="0.25">
      <c r="A3372" s="273" t="s">
        <v>4550</v>
      </c>
      <c r="B3372" s="192" t="s">
        <v>2108</v>
      </c>
      <c r="C3372" s="191" t="s">
        <v>4052</v>
      </c>
      <c r="D3372" s="192" t="s">
        <v>1440</v>
      </c>
      <c r="E3372" s="192" t="s">
        <v>2486</v>
      </c>
      <c r="F3372" s="288">
        <v>10.91</v>
      </c>
      <c r="G3372" s="331">
        <f>ROUND(SUMIF(Anlagenbewegungsdaten!B:B,A3372,Anlagenbewegungsdaten!C:C),3)</f>
        <v>0</v>
      </c>
      <c r="H3372" s="332">
        <f>IF(ISBLANK(F3372),ROUND(SUMIF(Anlagenbewegungsdaten!B:B,A3372,Anlagenbewegungsdaten!D:D),2),ROUND(G3372*F3372%,2))</f>
        <v>0</v>
      </c>
      <c r="I3372" s="332">
        <f>ROUND((H3372-SUMIF(Anlagenbewegungsdaten!$B:$B,A3372,Anlagenbewegungsdaten!D:D)),3)</f>
        <v>0</v>
      </c>
      <c r="J3372" s="333" t="s">
        <v>5179</v>
      </c>
      <c r="K3372" s="333" t="s">
        <v>5193</v>
      </c>
      <c r="L3372" s="510">
        <v>8.73</v>
      </c>
      <c r="M3372" s="330">
        <f>ROUND(SUMIF(Anlagenbewegungsdaten_AV!B:B,A3372,Anlagenbewegungsdaten_AV!C:C),3)</f>
        <v>0</v>
      </c>
      <c r="N3372" s="328">
        <f>IF(ISBLANK(L3372),ROUND(SUMIF(Anlagenbewegungsdaten_AV!B:B,A3372,Anlagenbewegungsdaten_AV!D:D),2),ROUND(M3372*L3372%,2))</f>
        <v>0</v>
      </c>
      <c r="O3372" s="328">
        <f>ROUND(N3372-SUMIF(Anlagenbewegungsdaten_AV!B:B,A3372,Anlagenbewegungsdaten_AV!D:D),3)</f>
        <v>0</v>
      </c>
    </row>
    <row r="3373" spans="1:15" ht="15" customHeight="1" x14ac:dyDescent="0.25">
      <c r="A3373" s="273" t="s">
        <v>4551</v>
      </c>
      <c r="B3373" s="192" t="s">
        <v>2108</v>
      </c>
      <c r="C3373" s="191" t="s">
        <v>4052</v>
      </c>
      <c r="D3373" s="192" t="s">
        <v>1442</v>
      </c>
      <c r="E3373" s="192" t="s">
        <v>2483</v>
      </c>
      <c r="F3373" s="288">
        <v>11.879999999999999</v>
      </c>
      <c r="G3373" s="331">
        <f>ROUND(SUMIF(Anlagenbewegungsdaten!B:B,A3373,Anlagenbewegungsdaten!C:C),3)</f>
        <v>0</v>
      </c>
      <c r="H3373" s="332">
        <f>IF(ISBLANK(F3373),ROUND(SUMIF(Anlagenbewegungsdaten!B:B,A3373,Anlagenbewegungsdaten!D:D),2),ROUND(G3373*F3373%,2))</f>
        <v>0</v>
      </c>
      <c r="I3373" s="332">
        <f>ROUND((H3373-SUMIF(Anlagenbewegungsdaten!$B:$B,A3373,Anlagenbewegungsdaten!D:D)),3)</f>
        <v>0</v>
      </c>
      <c r="J3373" s="333" t="s">
        <v>5179</v>
      </c>
      <c r="K3373" s="333" t="s">
        <v>5193</v>
      </c>
      <c r="L3373" s="510">
        <v>9.5</v>
      </c>
      <c r="M3373" s="330">
        <f>ROUND(SUMIF(Anlagenbewegungsdaten_AV!B:B,A3373,Anlagenbewegungsdaten_AV!C:C),3)</f>
        <v>0</v>
      </c>
      <c r="N3373" s="328">
        <f>IF(ISBLANK(L3373),ROUND(SUMIF(Anlagenbewegungsdaten_AV!B:B,A3373,Anlagenbewegungsdaten_AV!D:D),2),ROUND(M3373*L3373%,2))</f>
        <v>0</v>
      </c>
      <c r="O3373" s="328">
        <f>ROUND(N3373-SUMIF(Anlagenbewegungsdaten_AV!B:B,A3373,Anlagenbewegungsdaten_AV!D:D),3)</f>
        <v>0</v>
      </c>
    </row>
    <row r="3374" spans="1:15" ht="15" customHeight="1" x14ac:dyDescent="0.25">
      <c r="A3374" s="273" t="s">
        <v>4552</v>
      </c>
      <c r="B3374" s="192" t="s">
        <v>2108</v>
      </c>
      <c r="C3374" s="191" t="s">
        <v>4052</v>
      </c>
      <c r="D3374" s="192" t="s">
        <v>1444</v>
      </c>
      <c r="E3374" s="192" t="s">
        <v>2486</v>
      </c>
      <c r="F3374" s="288">
        <v>14.79</v>
      </c>
      <c r="G3374" s="331">
        <f>ROUND(SUMIF(Anlagenbewegungsdaten!B:B,A3374,Anlagenbewegungsdaten!C:C),3)</f>
        <v>0</v>
      </c>
      <c r="H3374" s="332">
        <f>IF(ISBLANK(F3374),ROUND(SUMIF(Anlagenbewegungsdaten!B:B,A3374,Anlagenbewegungsdaten!D:D),2),ROUND(G3374*F3374%,2))</f>
        <v>0</v>
      </c>
      <c r="I3374" s="332">
        <f>ROUND((H3374-SUMIF(Anlagenbewegungsdaten!$B:$B,A3374,Anlagenbewegungsdaten!D:D)),3)</f>
        <v>0</v>
      </c>
      <c r="J3374" s="333" t="s">
        <v>5179</v>
      </c>
      <c r="K3374" s="333" t="s">
        <v>5193</v>
      </c>
      <c r="L3374" s="510">
        <v>11.83</v>
      </c>
      <c r="M3374" s="330">
        <f>ROUND(SUMIF(Anlagenbewegungsdaten_AV!B:B,A3374,Anlagenbewegungsdaten_AV!C:C),3)</f>
        <v>0</v>
      </c>
      <c r="N3374" s="328">
        <f>IF(ISBLANK(L3374),ROUND(SUMIF(Anlagenbewegungsdaten_AV!B:B,A3374,Anlagenbewegungsdaten_AV!D:D),2),ROUND(M3374*L3374%,2))</f>
        <v>0</v>
      </c>
      <c r="O3374" s="328">
        <f>ROUND(N3374-SUMIF(Anlagenbewegungsdaten_AV!B:B,A3374,Anlagenbewegungsdaten_AV!D:D),3)</f>
        <v>0</v>
      </c>
    </row>
    <row r="3375" spans="1:15" ht="15" customHeight="1" x14ac:dyDescent="0.25">
      <c r="A3375" s="273" t="s">
        <v>4553</v>
      </c>
      <c r="B3375" s="192" t="s">
        <v>2108</v>
      </c>
      <c r="C3375" s="191" t="s">
        <v>4052</v>
      </c>
      <c r="D3375" s="192" t="s">
        <v>1446</v>
      </c>
      <c r="E3375" s="192" t="s">
        <v>2483</v>
      </c>
      <c r="F3375" s="288">
        <v>10.43</v>
      </c>
      <c r="G3375" s="331">
        <f>ROUND(SUMIF(Anlagenbewegungsdaten!B:B,A3375,Anlagenbewegungsdaten!C:C),3)</f>
        <v>0</v>
      </c>
      <c r="H3375" s="332">
        <f>IF(ISBLANK(F3375),ROUND(SUMIF(Anlagenbewegungsdaten!B:B,A3375,Anlagenbewegungsdaten!D:D),2),ROUND(G3375*F3375%,2))</f>
        <v>0</v>
      </c>
      <c r="I3375" s="332">
        <f>ROUND((H3375-SUMIF(Anlagenbewegungsdaten!$B:$B,A3375,Anlagenbewegungsdaten!D:D)),3)</f>
        <v>0</v>
      </c>
      <c r="J3375" s="333" t="s">
        <v>5179</v>
      </c>
      <c r="K3375" s="333" t="s">
        <v>5193</v>
      </c>
      <c r="L3375" s="510">
        <v>8.34</v>
      </c>
      <c r="M3375" s="330">
        <f>ROUND(SUMIF(Anlagenbewegungsdaten_AV!B:B,A3375,Anlagenbewegungsdaten_AV!C:C),3)</f>
        <v>0</v>
      </c>
      <c r="N3375" s="328">
        <f>IF(ISBLANK(L3375),ROUND(SUMIF(Anlagenbewegungsdaten_AV!B:B,A3375,Anlagenbewegungsdaten_AV!D:D),2),ROUND(M3375*L3375%,2))</f>
        <v>0</v>
      </c>
      <c r="O3375" s="328">
        <f>ROUND(N3375-SUMIF(Anlagenbewegungsdaten_AV!B:B,A3375,Anlagenbewegungsdaten_AV!D:D),3)</f>
        <v>0</v>
      </c>
    </row>
    <row r="3376" spans="1:15" ht="15" customHeight="1" x14ac:dyDescent="0.25">
      <c r="A3376" s="273" t="s">
        <v>4554</v>
      </c>
      <c r="B3376" s="192" t="s">
        <v>2108</v>
      </c>
      <c r="C3376" s="191" t="s">
        <v>4052</v>
      </c>
      <c r="D3376" s="192" t="s">
        <v>1448</v>
      </c>
      <c r="E3376" s="192" t="s">
        <v>2486</v>
      </c>
      <c r="F3376" s="288">
        <v>13.34</v>
      </c>
      <c r="G3376" s="331">
        <f>ROUND(SUMIF(Anlagenbewegungsdaten!B:B,A3376,Anlagenbewegungsdaten!C:C),3)</f>
        <v>0</v>
      </c>
      <c r="H3376" s="332">
        <f>IF(ISBLANK(F3376),ROUND(SUMIF(Anlagenbewegungsdaten!B:B,A3376,Anlagenbewegungsdaten!D:D),2),ROUND(G3376*F3376%,2))</f>
        <v>0</v>
      </c>
      <c r="I3376" s="332">
        <f>ROUND((H3376-SUMIF(Anlagenbewegungsdaten!$B:$B,A3376,Anlagenbewegungsdaten!D:D)),3)</f>
        <v>0</v>
      </c>
      <c r="J3376" s="333" t="s">
        <v>5179</v>
      </c>
      <c r="K3376" s="333" t="s">
        <v>5193</v>
      </c>
      <c r="L3376" s="510">
        <v>10.67</v>
      </c>
      <c r="M3376" s="330">
        <f>ROUND(SUMIF(Anlagenbewegungsdaten_AV!B:B,A3376,Anlagenbewegungsdaten_AV!C:C),3)</f>
        <v>0</v>
      </c>
      <c r="N3376" s="328">
        <f>IF(ISBLANK(L3376),ROUND(SUMIF(Anlagenbewegungsdaten_AV!B:B,A3376,Anlagenbewegungsdaten_AV!D:D),2),ROUND(M3376*L3376%,2))</f>
        <v>0</v>
      </c>
      <c r="O3376" s="328">
        <f>ROUND(N3376-SUMIF(Anlagenbewegungsdaten_AV!B:B,A3376,Anlagenbewegungsdaten_AV!D:D),3)</f>
        <v>0</v>
      </c>
    </row>
    <row r="3377" spans="1:15" ht="15" customHeight="1" x14ac:dyDescent="0.25">
      <c r="A3377" s="273" t="s">
        <v>4555</v>
      </c>
      <c r="B3377" s="192" t="s">
        <v>2108</v>
      </c>
      <c r="C3377" s="191" t="s">
        <v>4052</v>
      </c>
      <c r="D3377" s="192" t="s">
        <v>1474</v>
      </c>
      <c r="E3377" s="192" t="s">
        <v>2483</v>
      </c>
      <c r="F3377" s="288">
        <v>9.94</v>
      </c>
      <c r="G3377" s="331">
        <f>ROUND(SUMIF(Anlagenbewegungsdaten!B:B,A3377,Anlagenbewegungsdaten!C:C),3)</f>
        <v>0</v>
      </c>
      <c r="H3377" s="332">
        <f>IF(ISBLANK(F3377),ROUND(SUMIF(Anlagenbewegungsdaten!B:B,A3377,Anlagenbewegungsdaten!D:D),2),ROUND(G3377*F3377%,2))</f>
        <v>0</v>
      </c>
      <c r="I3377" s="332">
        <f>ROUND((H3377-SUMIF(Anlagenbewegungsdaten!$B:$B,A3377,Anlagenbewegungsdaten!D:D)),3)</f>
        <v>0</v>
      </c>
      <c r="J3377" s="333" t="s">
        <v>5179</v>
      </c>
      <c r="K3377" s="333" t="s">
        <v>5193</v>
      </c>
      <c r="L3377" s="510">
        <v>7.95</v>
      </c>
      <c r="M3377" s="330">
        <f>ROUND(SUMIF(Anlagenbewegungsdaten_AV!B:B,A3377,Anlagenbewegungsdaten_AV!C:C),3)</f>
        <v>0</v>
      </c>
      <c r="N3377" s="328">
        <f>IF(ISBLANK(L3377),ROUND(SUMIF(Anlagenbewegungsdaten_AV!B:B,A3377,Anlagenbewegungsdaten_AV!D:D),2),ROUND(M3377*L3377%,2))</f>
        <v>0</v>
      </c>
      <c r="O3377" s="328">
        <f>ROUND(N3377-SUMIF(Anlagenbewegungsdaten_AV!B:B,A3377,Anlagenbewegungsdaten_AV!D:D),3)</f>
        <v>0</v>
      </c>
    </row>
    <row r="3378" spans="1:15" ht="15" customHeight="1" x14ac:dyDescent="0.25">
      <c r="A3378" s="273" t="s">
        <v>4556</v>
      </c>
      <c r="B3378" s="192" t="s">
        <v>2108</v>
      </c>
      <c r="C3378" s="191" t="s">
        <v>4052</v>
      </c>
      <c r="D3378" s="192" t="s">
        <v>1476</v>
      </c>
      <c r="E3378" s="192" t="s">
        <v>2486</v>
      </c>
      <c r="F3378" s="288">
        <v>12.85</v>
      </c>
      <c r="G3378" s="331">
        <f>ROUND(SUMIF(Anlagenbewegungsdaten!B:B,A3378,Anlagenbewegungsdaten!C:C),3)</f>
        <v>0</v>
      </c>
      <c r="H3378" s="332">
        <f>IF(ISBLANK(F3378),ROUND(SUMIF(Anlagenbewegungsdaten!B:B,A3378,Anlagenbewegungsdaten!D:D),2),ROUND(G3378*F3378%,2))</f>
        <v>0</v>
      </c>
      <c r="I3378" s="332">
        <f>ROUND((H3378-SUMIF(Anlagenbewegungsdaten!$B:$B,A3378,Anlagenbewegungsdaten!D:D)),3)</f>
        <v>0</v>
      </c>
      <c r="J3378" s="333" t="s">
        <v>5179</v>
      </c>
      <c r="K3378" s="333" t="s">
        <v>5193</v>
      </c>
      <c r="L3378" s="510">
        <v>10.28</v>
      </c>
      <c r="M3378" s="330">
        <f>ROUND(SUMIF(Anlagenbewegungsdaten_AV!B:B,A3378,Anlagenbewegungsdaten_AV!C:C),3)</f>
        <v>0</v>
      </c>
      <c r="N3378" s="328">
        <f>IF(ISBLANK(L3378),ROUND(SUMIF(Anlagenbewegungsdaten_AV!B:B,A3378,Anlagenbewegungsdaten_AV!D:D),2),ROUND(M3378*L3378%,2))</f>
        <v>0</v>
      </c>
      <c r="O3378" s="328">
        <f>ROUND(N3378-SUMIF(Anlagenbewegungsdaten_AV!B:B,A3378,Anlagenbewegungsdaten_AV!D:D),3)</f>
        <v>0</v>
      </c>
    </row>
    <row r="3379" spans="1:15" ht="15" customHeight="1" x14ac:dyDescent="0.25">
      <c r="A3379" s="273" t="s">
        <v>4557</v>
      </c>
      <c r="B3379" s="192" t="s">
        <v>2108</v>
      </c>
      <c r="C3379" s="191" t="s">
        <v>4052</v>
      </c>
      <c r="D3379" s="192" t="s">
        <v>1478</v>
      </c>
      <c r="E3379" s="192" t="s">
        <v>2483</v>
      </c>
      <c r="F3379" s="288">
        <v>13.82</v>
      </c>
      <c r="G3379" s="331">
        <f>ROUND(SUMIF(Anlagenbewegungsdaten!B:B,A3379,Anlagenbewegungsdaten!C:C),3)</f>
        <v>0</v>
      </c>
      <c r="H3379" s="332">
        <f>IF(ISBLANK(F3379),ROUND(SUMIF(Anlagenbewegungsdaten!B:B,A3379,Anlagenbewegungsdaten!D:D),2),ROUND(G3379*F3379%,2))</f>
        <v>0</v>
      </c>
      <c r="I3379" s="332">
        <f>ROUND((H3379-SUMIF(Anlagenbewegungsdaten!$B:$B,A3379,Anlagenbewegungsdaten!D:D)),3)</f>
        <v>0</v>
      </c>
      <c r="J3379" s="333" t="s">
        <v>5179</v>
      </c>
      <c r="K3379" s="333" t="s">
        <v>5193</v>
      </c>
      <c r="L3379" s="510">
        <v>11.06</v>
      </c>
      <c r="M3379" s="330">
        <f>ROUND(SUMIF(Anlagenbewegungsdaten_AV!B:B,A3379,Anlagenbewegungsdaten_AV!C:C),3)</f>
        <v>0</v>
      </c>
      <c r="N3379" s="328">
        <f>IF(ISBLANK(L3379),ROUND(SUMIF(Anlagenbewegungsdaten_AV!B:B,A3379,Anlagenbewegungsdaten_AV!D:D),2),ROUND(M3379*L3379%,2))</f>
        <v>0</v>
      </c>
      <c r="O3379" s="328">
        <f>ROUND(N3379-SUMIF(Anlagenbewegungsdaten_AV!B:B,A3379,Anlagenbewegungsdaten_AV!D:D),3)</f>
        <v>0</v>
      </c>
    </row>
    <row r="3380" spans="1:15" ht="15" customHeight="1" x14ac:dyDescent="0.25">
      <c r="A3380" s="273" t="s">
        <v>4558</v>
      </c>
      <c r="B3380" s="192" t="s">
        <v>2108</v>
      </c>
      <c r="C3380" s="191" t="s">
        <v>4052</v>
      </c>
      <c r="D3380" s="192" t="s">
        <v>1480</v>
      </c>
      <c r="E3380" s="192" t="s">
        <v>2486</v>
      </c>
      <c r="F3380" s="288">
        <v>16.73</v>
      </c>
      <c r="G3380" s="331">
        <f>ROUND(SUMIF(Anlagenbewegungsdaten!B:B,A3380,Anlagenbewegungsdaten!C:C),3)</f>
        <v>0</v>
      </c>
      <c r="H3380" s="332">
        <f>IF(ISBLANK(F3380),ROUND(SUMIF(Anlagenbewegungsdaten!B:B,A3380,Anlagenbewegungsdaten!D:D),2),ROUND(G3380*F3380%,2))</f>
        <v>0</v>
      </c>
      <c r="I3380" s="332">
        <f>ROUND((H3380-SUMIF(Anlagenbewegungsdaten!$B:$B,A3380,Anlagenbewegungsdaten!D:D)),3)</f>
        <v>0</v>
      </c>
      <c r="J3380" s="333" t="s">
        <v>5179</v>
      </c>
      <c r="K3380" s="333" t="s">
        <v>5193</v>
      </c>
      <c r="L3380" s="510">
        <v>13.38</v>
      </c>
      <c r="M3380" s="330">
        <f>ROUND(SUMIF(Anlagenbewegungsdaten_AV!B:B,A3380,Anlagenbewegungsdaten_AV!C:C),3)</f>
        <v>0</v>
      </c>
      <c r="N3380" s="328">
        <f>IF(ISBLANK(L3380),ROUND(SUMIF(Anlagenbewegungsdaten_AV!B:B,A3380,Anlagenbewegungsdaten_AV!D:D),2),ROUND(M3380*L3380%,2))</f>
        <v>0</v>
      </c>
      <c r="O3380" s="328">
        <f>ROUND(N3380-SUMIF(Anlagenbewegungsdaten_AV!B:B,A3380,Anlagenbewegungsdaten_AV!D:D),3)</f>
        <v>0</v>
      </c>
    </row>
    <row r="3381" spans="1:15" ht="15" customHeight="1" x14ac:dyDescent="0.25">
      <c r="A3381" s="273" t="s">
        <v>4559</v>
      </c>
      <c r="B3381" s="192" t="s">
        <v>2108</v>
      </c>
      <c r="C3381" s="191" t="s">
        <v>4052</v>
      </c>
      <c r="D3381" s="192" t="s">
        <v>1482</v>
      </c>
      <c r="E3381" s="192" t="s">
        <v>2483</v>
      </c>
      <c r="F3381" s="288">
        <v>12.370000000000001</v>
      </c>
      <c r="G3381" s="331">
        <f>ROUND(SUMIF(Anlagenbewegungsdaten!B:B,A3381,Anlagenbewegungsdaten!C:C),3)</f>
        <v>0</v>
      </c>
      <c r="H3381" s="332">
        <f>IF(ISBLANK(F3381),ROUND(SUMIF(Anlagenbewegungsdaten!B:B,A3381,Anlagenbewegungsdaten!D:D),2),ROUND(G3381*F3381%,2))</f>
        <v>0</v>
      </c>
      <c r="I3381" s="332">
        <f>ROUND((H3381-SUMIF(Anlagenbewegungsdaten!$B:$B,A3381,Anlagenbewegungsdaten!D:D)),3)</f>
        <v>0</v>
      </c>
      <c r="J3381" s="333" t="s">
        <v>5179</v>
      </c>
      <c r="K3381" s="333" t="s">
        <v>5193</v>
      </c>
      <c r="L3381" s="510">
        <v>9.9</v>
      </c>
      <c r="M3381" s="330">
        <f>ROUND(SUMIF(Anlagenbewegungsdaten_AV!B:B,A3381,Anlagenbewegungsdaten_AV!C:C),3)</f>
        <v>0</v>
      </c>
      <c r="N3381" s="328">
        <f>IF(ISBLANK(L3381),ROUND(SUMIF(Anlagenbewegungsdaten_AV!B:B,A3381,Anlagenbewegungsdaten_AV!D:D),2),ROUND(M3381*L3381%,2))</f>
        <v>0</v>
      </c>
      <c r="O3381" s="328">
        <f>ROUND(N3381-SUMIF(Anlagenbewegungsdaten_AV!B:B,A3381,Anlagenbewegungsdaten_AV!D:D),3)</f>
        <v>0</v>
      </c>
    </row>
    <row r="3382" spans="1:15" ht="15" customHeight="1" x14ac:dyDescent="0.25">
      <c r="A3382" s="273" t="s">
        <v>4560</v>
      </c>
      <c r="B3382" s="192" t="s">
        <v>2108</v>
      </c>
      <c r="C3382" s="191" t="s">
        <v>4052</v>
      </c>
      <c r="D3382" s="192" t="s">
        <v>1484</v>
      </c>
      <c r="E3382" s="192" t="s">
        <v>2486</v>
      </c>
      <c r="F3382" s="288">
        <v>15.28</v>
      </c>
      <c r="G3382" s="331">
        <f>ROUND(SUMIF(Anlagenbewegungsdaten!B:B,A3382,Anlagenbewegungsdaten!C:C),3)</f>
        <v>0</v>
      </c>
      <c r="H3382" s="332">
        <f>IF(ISBLANK(F3382),ROUND(SUMIF(Anlagenbewegungsdaten!B:B,A3382,Anlagenbewegungsdaten!D:D),2),ROUND(G3382*F3382%,2))</f>
        <v>0</v>
      </c>
      <c r="I3382" s="332">
        <f>ROUND((H3382-SUMIF(Anlagenbewegungsdaten!$B:$B,A3382,Anlagenbewegungsdaten!D:D)),3)</f>
        <v>0</v>
      </c>
      <c r="J3382" s="333" t="s">
        <v>5179</v>
      </c>
      <c r="K3382" s="333" t="s">
        <v>5193</v>
      </c>
      <c r="L3382" s="510">
        <v>12.22</v>
      </c>
      <c r="M3382" s="330">
        <f>ROUND(SUMIF(Anlagenbewegungsdaten_AV!B:B,A3382,Anlagenbewegungsdaten_AV!C:C),3)</f>
        <v>0</v>
      </c>
      <c r="N3382" s="328">
        <f>IF(ISBLANK(L3382),ROUND(SUMIF(Anlagenbewegungsdaten_AV!B:B,A3382,Anlagenbewegungsdaten_AV!D:D),2),ROUND(M3382*L3382%,2))</f>
        <v>0</v>
      </c>
      <c r="O3382" s="328">
        <f>ROUND(N3382-SUMIF(Anlagenbewegungsdaten_AV!B:B,A3382,Anlagenbewegungsdaten_AV!D:D),3)</f>
        <v>0</v>
      </c>
    </row>
    <row r="3383" spans="1:15" ht="15" customHeight="1" x14ac:dyDescent="0.25">
      <c r="A3383" s="273" t="s">
        <v>4561</v>
      </c>
      <c r="B3383" s="192" t="s">
        <v>2108</v>
      </c>
      <c r="C3383" s="191" t="s">
        <v>4052</v>
      </c>
      <c r="D3383" s="192" t="s">
        <v>1486</v>
      </c>
      <c r="E3383" s="192" t="s">
        <v>2486</v>
      </c>
      <c r="F3383" s="288">
        <v>10.469999999999999</v>
      </c>
      <c r="G3383" s="331">
        <f>ROUND(SUMIF(Anlagenbewegungsdaten!B:B,A3383,Anlagenbewegungsdaten!C:C),3)</f>
        <v>0</v>
      </c>
      <c r="H3383" s="332">
        <f>IF(ISBLANK(F3383),ROUND(SUMIF(Anlagenbewegungsdaten!B:B,A3383,Anlagenbewegungsdaten!D:D),2),ROUND(G3383*F3383%,2))</f>
        <v>0</v>
      </c>
      <c r="I3383" s="332">
        <f>ROUND((H3383-SUMIF(Anlagenbewegungsdaten!$B:$B,A3383,Anlagenbewegungsdaten!D:D)),3)</f>
        <v>0</v>
      </c>
      <c r="J3383" s="333" t="s">
        <v>5179</v>
      </c>
      <c r="K3383" s="333" t="s">
        <v>5193</v>
      </c>
      <c r="L3383" s="510">
        <v>8.3800000000000008</v>
      </c>
      <c r="M3383" s="330">
        <f>ROUND(SUMIF(Anlagenbewegungsdaten_AV!B:B,A3383,Anlagenbewegungsdaten_AV!C:C),3)</f>
        <v>0</v>
      </c>
      <c r="N3383" s="328">
        <f>IF(ISBLANK(L3383),ROUND(SUMIF(Anlagenbewegungsdaten_AV!B:B,A3383,Anlagenbewegungsdaten_AV!D:D),2),ROUND(M3383*L3383%,2))</f>
        <v>0</v>
      </c>
      <c r="O3383" s="328">
        <f>ROUND(N3383-SUMIF(Anlagenbewegungsdaten_AV!B:B,A3383,Anlagenbewegungsdaten_AV!D:D),3)</f>
        <v>0</v>
      </c>
    </row>
    <row r="3384" spans="1:15" ht="15" customHeight="1" x14ac:dyDescent="0.25">
      <c r="A3384" s="168"/>
      <c r="B3384" s="166"/>
      <c r="C3384" s="173"/>
      <c r="D3384" s="166"/>
      <c r="E3384" s="166"/>
      <c r="F3384" s="180"/>
    </row>
    <row r="3385" spans="1:15" ht="15.75" customHeight="1" x14ac:dyDescent="0.25">
      <c r="A3385" s="202" t="s">
        <v>4562</v>
      </c>
      <c r="B3385" s="200"/>
      <c r="C3385" s="201"/>
      <c r="D3385" s="200"/>
      <c r="E3385" s="201"/>
      <c r="F3385" s="296"/>
    </row>
    <row r="3386" spans="1:15" ht="15" customHeight="1" x14ac:dyDescent="0.25">
      <c r="A3386" s="264" t="s">
        <v>4563</v>
      </c>
      <c r="B3386" s="204" t="s">
        <v>2108</v>
      </c>
      <c r="C3386" s="205" t="s">
        <v>4052</v>
      </c>
      <c r="D3386" s="204" t="s">
        <v>4564</v>
      </c>
      <c r="E3386" s="204"/>
      <c r="F3386" s="297">
        <v>14.3</v>
      </c>
      <c r="G3386" s="331">
        <f>ROUND(SUMIF(Anlagenbewegungsdaten!B:B,A3386,Anlagenbewegungsdaten!C:C),3)</f>
        <v>0</v>
      </c>
      <c r="H3386" s="332">
        <f>IF(ISBLANK(F3386),ROUND(SUMIF(Anlagenbewegungsdaten!B:B,A3386,Anlagenbewegungsdaten!D:D),2),ROUND(G3386*F3386%,2))</f>
        <v>0</v>
      </c>
      <c r="I3386" s="332">
        <f>ROUND((H3386-SUMIF(Anlagenbewegungsdaten!$B:$B,A3386,Anlagenbewegungsdaten!D:D)),3)</f>
        <v>0</v>
      </c>
      <c r="J3386" s="333" t="s">
        <v>5179</v>
      </c>
      <c r="K3386" s="333" t="s">
        <v>5193</v>
      </c>
      <c r="L3386" s="510">
        <v>11.44</v>
      </c>
      <c r="M3386" s="330">
        <f>ROUND(SUMIF(Anlagenbewegungsdaten_AV!B:B,A3386,Anlagenbewegungsdaten_AV!C:C),3)</f>
        <v>0</v>
      </c>
      <c r="N3386" s="328">
        <f>IF(ISBLANK(L3386),ROUND(SUMIF(Anlagenbewegungsdaten_AV!B:B,A3386,Anlagenbewegungsdaten_AV!D:D),2),ROUND(M3386*L3386%,2))</f>
        <v>0</v>
      </c>
      <c r="O3386" s="328">
        <f>ROUND(N3386-SUMIF(Anlagenbewegungsdaten_AV!B:B,A3386,Anlagenbewegungsdaten_AV!D:D),3)</f>
        <v>0</v>
      </c>
    </row>
    <row r="3387" spans="1:15" ht="15" customHeight="1" x14ac:dyDescent="0.25">
      <c r="A3387" s="264" t="s">
        <v>4565</v>
      </c>
      <c r="B3387" s="204" t="s">
        <v>2108</v>
      </c>
      <c r="C3387" s="205" t="s">
        <v>4052</v>
      </c>
      <c r="D3387" s="204" t="s">
        <v>4566</v>
      </c>
      <c r="E3387" s="204"/>
      <c r="F3387" s="297">
        <v>20.3</v>
      </c>
      <c r="G3387" s="331">
        <f>ROUND(SUMIF(Anlagenbewegungsdaten!B:B,A3387,Anlagenbewegungsdaten!C:C),3)</f>
        <v>0</v>
      </c>
      <c r="H3387" s="332">
        <f>IF(ISBLANK(F3387),ROUND(SUMIF(Anlagenbewegungsdaten!B:B,A3387,Anlagenbewegungsdaten!D:D),2),ROUND(G3387*F3387%,2))</f>
        <v>0</v>
      </c>
      <c r="I3387" s="332">
        <f>ROUND((H3387-SUMIF(Anlagenbewegungsdaten!$B:$B,A3387,Anlagenbewegungsdaten!D:D)),3)</f>
        <v>0</v>
      </c>
      <c r="J3387" s="333" t="s">
        <v>5179</v>
      </c>
      <c r="K3387" s="333" t="s">
        <v>5193</v>
      </c>
      <c r="L3387" s="510">
        <v>16.239999999999998</v>
      </c>
      <c r="M3387" s="330">
        <f>ROUND(SUMIF(Anlagenbewegungsdaten_AV!B:B,A3387,Anlagenbewegungsdaten_AV!C:C),3)</f>
        <v>0</v>
      </c>
      <c r="N3387" s="328">
        <f>IF(ISBLANK(L3387),ROUND(SUMIF(Anlagenbewegungsdaten_AV!B:B,A3387,Anlagenbewegungsdaten_AV!D:D),2),ROUND(M3387*L3387%,2))</f>
        <v>0</v>
      </c>
      <c r="O3387" s="328">
        <f>ROUND(N3387-SUMIF(Anlagenbewegungsdaten_AV!B:B,A3387,Anlagenbewegungsdaten_AV!D:D),3)</f>
        <v>0</v>
      </c>
    </row>
    <row r="3388" spans="1:15" ht="15" customHeight="1" x14ac:dyDescent="0.25">
      <c r="A3388" s="264" t="s">
        <v>4567</v>
      </c>
      <c r="B3388" s="204" t="s">
        <v>2108</v>
      </c>
      <c r="C3388" s="205" t="s">
        <v>4052</v>
      </c>
      <c r="D3388" s="204" t="s">
        <v>4568</v>
      </c>
      <c r="E3388" s="204"/>
      <c r="F3388" s="297">
        <v>22.3</v>
      </c>
      <c r="G3388" s="331">
        <f>ROUND(SUMIF(Anlagenbewegungsdaten!B:B,A3388,Anlagenbewegungsdaten!C:C),3)</f>
        <v>0</v>
      </c>
      <c r="H3388" s="332">
        <f>IF(ISBLANK(F3388),ROUND(SUMIF(Anlagenbewegungsdaten!B:B,A3388,Anlagenbewegungsdaten!D:D),2),ROUND(G3388*F3388%,2))</f>
        <v>0</v>
      </c>
      <c r="I3388" s="332">
        <f>ROUND((H3388-SUMIF(Anlagenbewegungsdaten!$B:$B,A3388,Anlagenbewegungsdaten!D:D)),3)</f>
        <v>0</v>
      </c>
      <c r="J3388" s="333" t="s">
        <v>5179</v>
      </c>
      <c r="K3388" s="333" t="s">
        <v>5193</v>
      </c>
      <c r="L3388" s="510">
        <v>17.84</v>
      </c>
      <c r="M3388" s="330">
        <f>ROUND(SUMIF(Anlagenbewegungsdaten_AV!B:B,A3388,Anlagenbewegungsdaten_AV!C:C),3)</f>
        <v>0</v>
      </c>
      <c r="N3388" s="328">
        <f>IF(ISBLANK(L3388),ROUND(SUMIF(Anlagenbewegungsdaten_AV!B:B,A3388,Anlagenbewegungsdaten_AV!D:D),2),ROUND(M3388*L3388%,2))</f>
        <v>0</v>
      </c>
      <c r="O3388" s="328">
        <f>ROUND(N3388-SUMIF(Anlagenbewegungsdaten_AV!B:B,A3388,Anlagenbewegungsdaten_AV!D:D),3)</f>
        <v>0</v>
      </c>
    </row>
    <row r="3389" spans="1:15" ht="15" customHeight="1" x14ac:dyDescent="0.25">
      <c r="A3389" s="264" t="s">
        <v>4569</v>
      </c>
      <c r="B3389" s="204" t="s">
        <v>2108</v>
      </c>
      <c r="C3389" s="205" t="s">
        <v>4052</v>
      </c>
      <c r="D3389" s="204" t="s">
        <v>4570</v>
      </c>
      <c r="E3389" s="204"/>
      <c r="F3389" s="297">
        <v>22.3</v>
      </c>
      <c r="G3389" s="331">
        <f>ROUND(SUMIF(Anlagenbewegungsdaten!B:B,A3389,Anlagenbewegungsdaten!C:C),3)</f>
        <v>0</v>
      </c>
      <c r="H3389" s="332">
        <f>IF(ISBLANK(F3389),ROUND(SUMIF(Anlagenbewegungsdaten!B:B,A3389,Anlagenbewegungsdaten!D:D),2),ROUND(G3389*F3389%,2))</f>
        <v>0</v>
      </c>
      <c r="I3389" s="332">
        <f>ROUND((H3389-SUMIF(Anlagenbewegungsdaten!$B:$B,A3389,Anlagenbewegungsdaten!D:D)),3)</f>
        <v>0</v>
      </c>
      <c r="J3389" s="333" t="s">
        <v>5179</v>
      </c>
      <c r="K3389" s="333" t="s">
        <v>5193</v>
      </c>
      <c r="L3389" s="510">
        <v>17.84</v>
      </c>
      <c r="M3389" s="330">
        <f>ROUND(SUMIF(Anlagenbewegungsdaten_AV!B:B,A3389,Anlagenbewegungsdaten_AV!C:C),3)</f>
        <v>0</v>
      </c>
      <c r="N3389" s="328">
        <f>IF(ISBLANK(L3389),ROUND(SUMIF(Anlagenbewegungsdaten_AV!B:B,A3389,Anlagenbewegungsdaten_AV!D:D),2),ROUND(M3389*L3389%,2))</f>
        <v>0</v>
      </c>
      <c r="O3389" s="328">
        <f>ROUND(N3389-SUMIF(Anlagenbewegungsdaten_AV!B:B,A3389,Anlagenbewegungsdaten_AV!D:D),3)</f>
        <v>0</v>
      </c>
    </row>
    <row r="3390" spans="1:15" ht="15" customHeight="1" x14ac:dyDescent="0.25">
      <c r="A3390" s="264" t="s">
        <v>4571</v>
      </c>
      <c r="B3390" s="204" t="s">
        <v>2108</v>
      </c>
      <c r="C3390" s="205" t="s">
        <v>4052</v>
      </c>
      <c r="D3390" s="204" t="s">
        <v>4572</v>
      </c>
      <c r="E3390" s="204"/>
      <c r="F3390" s="297">
        <v>17.3</v>
      </c>
      <c r="G3390" s="331">
        <f>ROUND(SUMIF(Anlagenbewegungsdaten!B:B,A3390,Anlagenbewegungsdaten!C:C),3)</f>
        <v>0</v>
      </c>
      <c r="H3390" s="332">
        <f>IF(ISBLANK(F3390),ROUND(SUMIF(Anlagenbewegungsdaten!B:B,A3390,Anlagenbewegungsdaten!D:D),2),ROUND(G3390*F3390%,2))</f>
        <v>0</v>
      </c>
      <c r="I3390" s="332">
        <f>ROUND((H3390-SUMIF(Anlagenbewegungsdaten!$B:$B,A3390,Anlagenbewegungsdaten!D:D)),3)</f>
        <v>0</v>
      </c>
      <c r="J3390" s="333" t="s">
        <v>5179</v>
      </c>
      <c r="K3390" s="333" t="s">
        <v>5193</v>
      </c>
      <c r="L3390" s="510">
        <v>13.84</v>
      </c>
      <c r="M3390" s="330">
        <f>ROUND(SUMIF(Anlagenbewegungsdaten_AV!B:B,A3390,Anlagenbewegungsdaten_AV!C:C),3)</f>
        <v>0</v>
      </c>
      <c r="N3390" s="328">
        <f>IF(ISBLANK(L3390),ROUND(SUMIF(Anlagenbewegungsdaten_AV!B:B,A3390,Anlagenbewegungsdaten_AV!D:D),2),ROUND(M3390*L3390%,2))</f>
        <v>0</v>
      </c>
      <c r="O3390" s="328">
        <f>ROUND(N3390-SUMIF(Anlagenbewegungsdaten_AV!B:B,A3390,Anlagenbewegungsdaten_AV!D:D),3)</f>
        <v>0</v>
      </c>
    </row>
    <row r="3391" spans="1:15" ht="15" customHeight="1" x14ac:dyDescent="0.25">
      <c r="A3391" s="264" t="s">
        <v>4573</v>
      </c>
      <c r="B3391" s="204" t="s">
        <v>2108</v>
      </c>
      <c r="C3391" s="205" t="s">
        <v>4052</v>
      </c>
      <c r="D3391" s="204" t="s">
        <v>4574</v>
      </c>
      <c r="E3391" s="204"/>
      <c r="F3391" s="297">
        <v>23.3</v>
      </c>
      <c r="G3391" s="331">
        <f>ROUND(SUMIF(Anlagenbewegungsdaten!B:B,A3391,Anlagenbewegungsdaten!C:C),3)</f>
        <v>0</v>
      </c>
      <c r="H3391" s="332">
        <f>IF(ISBLANK(F3391),ROUND(SUMIF(Anlagenbewegungsdaten!B:B,A3391,Anlagenbewegungsdaten!D:D),2),ROUND(G3391*F3391%,2))</f>
        <v>0</v>
      </c>
      <c r="I3391" s="332">
        <f>ROUND((H3391-SUMIF(Anlagenbewegungsdaten!$B:$B,A3391,Anlagenbewegungsdaten!D:D)),3)</f>
        <v>0</v>
      </c>
      <c r="J3391" s="333" t="s">
        <v>5179</v>
      </c>
      <c r="K3391" s="333" t="s">
        <v>5193</v>
      </c>
      <c r="L3391" s="510">
        <v>18.64</v>
      </c>
      <c r="M3391" s="330">
        <f>ROUND(SUMIF(Anlagenbewegungsdaten_AV!B:B,A3391,Anlagenbewegungsdaten_AV!C:C),3)</f>
        <v>0</v>
      </c>
      <c r="N3391" s="328">
        <f>IF(ISBLANK(L3391),ROUND(SUMIF(Anlagenbewegungsdaten_AV!B:B,A3391,Anlagenbewegungsdaten_AV!D:D),2),ROUND(M3391*L3391%,2))</f>
        <v>0</v>
      </c>
      <c r="O3391" s="328">
        <f>ROUND(N3391-SUMIF(Anlagenbewegungsdaten_AV!B:B,A3391,Anlagenbewegungsdaten_AV!D:D),3)</f>
        <v>0</v>
      </c>
    </row>
    <row r="3392" spans="1:15" ht="15" customHeight="1" x14ac:dyDescent="0.25">
      <c r="A3392" s="264" t="s">
        <v>4575</v>
      </c>
      <c r="B3392" s="204" t="s">
        <v>2108</v>
      </c>
      <c r="C3392" s="205" t="s">
        <v>4052</v>
      </c>
      <c r="D3392" s="204" t="s">
        <v>4576</v>
      </c>
      <c r="E3392" s="204"/>
      <c r="F3392" s="297">
        <v>25.3</v>
      </c>
      <c r="G3392" s="331">
        <f>ROUND(SUMIF(Anlagenbewegungsdaten!B:B,A3392,Anlagenbewegungsdaten!C:C),3)</f>
        <v>0</v>
      </c>
      <c r="H3392" s="332">
        <f>IF(ISBLANK(F3392),ROUND(SUMIF(Anlagenbewegungsdaten!B:B,A3392,Anlagenbewegungsdaten!D:D),2),ROUND(G3392*F3392%,2))</f>
        <v>0</v>
      </c>
      <c r="I3392" s="332">
        <f>ROUND((H3392-SUMIF(Anlagenbewegungsdaten!$B:$B,A3392,Anlagenbewegungsdaten!D:D)),3)</f>
        <v>0</v>
      </c>
      <c r="J3392" s="333" t="s">
        <v>5179</v>
      </c>
      <c r="K3392" s="333" t="s">
        <v>5193</v>
      </c>
      <c r="L3392" s="510">
        <v>20.239999999999998</v>
      </c>
      <c r="M3392" s="330">
        <f>ROUND(SUMIF(Anlagenbewegungsdaten_AV!B:B,A3392,Anlagenbewegungsdaten_AV!C:C),3)</f>
        <v>0</v>
      </c>
      <c r="N3392" s="328">
        <f>IF(ISBLANK(L3392),ROUND(SUMIF(Anlagenbewegungsdaten_AV!B:B,A3392,Anlagenbewegungsdaten_AV!D:D),2),ROUND(M3392*L3392%,2))</f>
        <v>0</v>
      </c>
      <c r="O3392" s="328">
        <f>ROUND(N3392-SUMIF(Anlagenbewegungsdaten_AV!B:B,A3392,Anlagenbewegungsdaten_AV!D:D),3)</f>
        <v>0</v>
      </c>
    </row>
    <row r="3393" spans="1:15" ht="15" customHeight="1" x14ac:dyDescent="0.25">
      <c r="A3393" s="264" t="s">
        <v>4577</v>
      </c>
      <c r="B3393" s="204" t="s">
        <v>2108</v>
      </c>
      <c r="C3393" s="205" t="s">
        <v>4052</v>
      </c>
      <c r="D3393" s="204" t="s">
        <v>4578</v>
      </c>
      <c r="E3393" s="204"/>
      <c r="F3393" s="297">
        <v>25.3</v>
      </c>
      <c r="G3393" s="331">
        <f>ROUND(SUMIF(Anlagenbewegungsdaten!B:B,A3393,Anlagenbewegungsdaten!C:C),3)</f>
        <v>0</v>
      </c>
      <c r="H3393" s="332">
        <f>IF(ISBLANK(F3393),ROUND(SUMIF(Anlagenbewegungsdaten!B:B,A3393,Anlagenbewegungsdaten!D:D),2),ROUND(G3393*F3393%,2))</f>
        <v>0</v>
      </c>
      <c r="I3393" s="332">
        <f>ROUND((H3393-SUMIF(Anlagenbewegungsdaten!$B:$B,A3393,Anlagenbewegungsdaten!D:D)),3)</f>
        <v>0</v>
      </c>
      <c r="J3393" s="333" t="s">
        <v>5179</v>
      </c>
      <c r="K3393" s="333" t="s">
        <v>5193</v>
      </c>
      <c r="L3393" s="510">
        <v>20.239999999999998</v>
      </c>
      <c r="M3393" s="330">
        <f>ROUND(SUMIF(Anlagenbewegungsdaten_AV!B:B,A3393,Anlagenbewegungsdaten_AV!C:C),3)</f>
        <v>0</v>
      </c>
      <c r="N3393" s="328">
        <f>IF(ISBLANK(L3393),ROUND(SUMIF(Anlagenbewegungsdaten_AV!B:B,A3393,Anlagenbewegungsdaten_AV!D:D),2),ROUND(M3393*L3393%,2))</f>
        <v>0</v>
      </c>
      <c r="O3393" s="328">
        <f>ROUND(N3393-SUMIF(Anlagenbewegungsdaten_AV!B:B,A3393,Anlagenbewegungsdaten_AV!D:D),3)</f>
        <v>0</v>
      </c>
    </row>
    <row r="3394" spans="1:15" ht="15" customHeight="1" x14ac:dyDescent="0.25">
      <c r="A3394" s="264" t="s">
        <v>4579</v>
      </c>
      <c r="B3394" s="204" t="s">
        <v>2108</v>
      </c>
      <c r="C3394" s="205" t="s">
        <v>4052</v>
      </c>
      <c r="D3394" s="204" t="s">
        <v>4580</v>
      </c>
      <c r="E3394" s="204"/>
      <c r="F3394" s="297">
        <v>16.3</v>
      </c>
      <c r="G3394" s="331">
        <f>ROUND(SUMIF(Anlagenbewegungsdaten!B:B,A3394,Anlagenbewegungsdaten!C:C),3)</f>
        <v>0</v>
      </c>
      <c r="H3394" s="332">
        <f>IF(ISBLANK(F3394),ROUND(SUMIF(Anlagenbewegungsdaten!B:B,A3394,Anlagenbewegungsdaten!D:D),2),ROUND(G3394*F3394%,2))</f>
        <v>0</v>
      </c>
      <c r="I3394" s="332">
        <f>ROUND((H3394-SUMIF(Anlagenbewegungsdaten!$B:$B,A3394,Anlagenbewegungsdaten!D:D)),3)</f>
        <v>0</v>
      </c>
      <c r="J3394" s="333" t="s">
        <v>5179</v>
      </c>
      <c r="K3394" s="333" t="s">
        <v>5193</v>
      </c>
      <c r="L3394" s="510">
        <v>13.04</v>
      </c>
      <c r="M3394" s="330">
        <f>ROUND(SUMIF(Anlagenbewegungsdaten_AV!B:B,A3394,Anlagenbewegungsdaten_AV!C:C),3)</f>
        <v>0</v>
      </c>
      <c r="N3394" s="328">
        <f>IF(ISBLANK(L3394),ROUND(SUMIF(Anlagenbewegungsdaten_AV!B:B,A3394,Anlagenbewegungsdaten_AV!D:D),2),ROUND(M3394*L3394%,2))</f>
        <v>0</v>
      </c>
      <c r="O3394" s="328">
        <f>ROUND(N3394-SUMIF(Anlagenbewegungsdaten_AV!B:B,A3394,Anlagenbewegungsdaten_AV!D:D),3)</f>
        <v>0</v>
      </c>
    </row>
    <row r="3395" spans="1:15" ht="15" customHeight="1" x14ac:dyDescent="0.25">
      <c r="A3395" s="264" t="s">
        <v>4581</v>
      </c>
      <c r="B3395" s="204" t="s">
        <v>2108</v>
      </c>
      <c r="C3395" s="205" t="s">
        <v>4052</v>
      </c>
      <c r="D3395" s="204" t="s">
        <v>4582</v>
      </c>
      <c r="E3395" s="204"/>
      <c r="F3395" s="297">
        <v>22.3</v>
      </c>
      <c r="G3395" s="331">
        <f>ROUND(SUMIF(Anlagenbewegungsdaten!B:B,A3395,Anlagenbewegungsdaten!C:C),3)</f>
        <v>0</v>
      </c>
      <c r="H3395" s="332">
        <f>IF(ISBLANK(F3395),ROUND(SUMIF(Anlagenbewegungsdaten!B:B,A3395,Anlagenbewegungsdaten!D:D),2),ROUND(G3395*F3395%,2))</f>
        <v>0</v>
      </c>
      <c r="I3395" s="332">
        <f>ROUND((H3395-SUMIF(Anlagenbewegungsdaten!$B:$B,A3395,Anlagenbewegungsdaten!D:D)),3)</f>
        <v>0</v>
      </c>
      <c r="J3395" s="333" t="s">
        <v>5179</v>
      </c>
      <c r="K3395" s="333" t="s">
        <v>5193</v>
      </c>
      <c r="L3395" s="510">
        <v>17.84</v>
      </c>
      <c r="M3395" s="330">
        <f>ROUND(SUMIF(Anlagenbewegungsdaten_AV!B:B,A3395,Anlagenbewegungsdaten_AV!C:C),3)</f>
        <v>0</v>
      </c>
      <c r="N3395" s="328">
        <f>IF(ISBLANK(L3395),ROUND(SUMIF(Anlagenbewegungsdaten_AV!B:B,A3395,Anlagenbewegungsdaten_AV!D:D),2),ROUND(M3395*L3395%,2))</f>
        <v>0</v>
      </c>
      <c r="O3395" s="328">
        <f>ROUND(N3395-SUMIF(Anlagenbewegungsdaten_AV!B:B,A3395,Anlagenbewegungsdaten_AV!D:D),3)</f>
        <v>0</v>
      </c>
    </row>
    <row r="3396" spans="1:15" ht="15" customHeight="1" x14ac:dyDescent="0.25">
      <c r="A3396" s="264" t="s">
        <v>4583</v>
      </c>
      <c r="B3396" s="204" t="s">
        <v>2108</v>
      </c>
      <c r="C3396" s="205" t="s">
        <v>4052</v>
      </c>
      <c r="D3396" s="204" t="s">
        <v>4584</v>
      </c>
      <c r="E3396" s="204"/>
      <c r="F3396" s="297">
        <v>24.3</v>
      </c>
      <c r="G3396" s="331">
        <f>ROUND(SUMIF(Anlagenbewegungsdaten!B:B,A3396,Anlagenbewegungsdaten!C:C),3)</f>
        <v>0</v>
      </c>
      <c r="H3396" s="332">
        <f>IF(ISBLANK(F3396),ROUND(SUMIF(Anlagenbewegungsdaten!B:B,A3396,Anlagenbewegungsdaten!D:D),2),ROUND(G3396*F3396%,2))</f>
        <v>0</v>
      </c>
      <c r="I3396" s="332">
        <f>ROUND((H3396-SUMIF(Anlagenbewegungsdaten!$B:$B,A3396,Anlagenbewegungsdaten!D:D)),3)</f>
        <v>0</v>
      </c>
      <c r="J3396" s="333" t="s">
        <v>5179</v>
      </c>
      <c r="K3396" s="333" t="s">
        <v>5193</v>
      </c>
      <c r="L3396" s="510">
        <v>19.440000000000001</v>
      </c>
      <c r="M3396" s="330">
        <f>ROUND(SUMIF(Anlagenbewegungsdaten_AV!B:B,A3396,Anlagenbewegungsdaten_AV!C:C),3)</f>
        <v>0</v>
      </c>
      <c r="N3396" s="328">
        <f>IF(ISBLANK(L3396),ROUND(SUMIF(Anlagenbewegungsdaten_AV!B:B,A3396,Anlagenbewegungsdaten_AV!D:D),2),ROUND(M3396*L3396%,2))</f>
        <v>0</v>
      </c>
      <c r="O3396" s="328">
        <f>ROUND(N3396-SUMIF(Anlagenbewegungsdaten_AV!B:B,A3396,Anlagenbewegungsdaten_AV!D:D),3)</f>
        <v>0</v>
      </c>
    </row>
    <row r="3397" spans="1:15" ht="15" customHeight="1" x14ac:dyDescent="0.25">
      <c r="A3397" s="264" t="s">
        <v>4585</v>
      </c>
      <c r="B3397" s="204" t="s">
        <v>2108</v>
      </c>
      <c r="C3397" s="205" t="s">
        <v>4052</v>
      </c>
      <c r="D3397" s="204" t="s">
        <v>4586</v>
      </c>
      <c r="E3397" s="204"/>
      <c r="F3397" s="297">
        <v>24.3</v>
      </c>
      <c r="G3397" s="331">
        <f>ROUND(SUMIF(Anlagenbewegungsdaten!B:B,A3397,Anlagenbewegungsdaten!C:C),3)</f>
        <v>0</v>
      </c>
      <c r="H3397" s="332">
        <f>IF(ISBLANK(F3397),ROUND(SUMIF(Anlagenbewegungsdaten!B:B,A3397,Anlagenbewegungsdaten!D:D),2),ROUND(G3397*F3397%,2))</f>
        <v>0</v>
      </c>
      <c r="I3397" s="332">
        <f>ROUND((H3397-SUMIF(Anlagenbewegungsdaten!$B:$B,A3397,Anlagenbewegungsdaten!D:D)),3)</f>
        <v>0</v>
      </c>
      <c r="J3397" s="333" t="s">
        <v>5179</v>
      </c>
      <c r="K3397" s="333" t="s">
        <v>5193</v>
      </c>
      <c r="L3397" s="510">
        <v>19.440000000000001</v>
      </c>
      <c r="M3397" s="330">
        <f>ROUND(SUMIF(Anlagenbewegungsdaten_AV!B:B,A3397,Anlagenbewegungsdaten_AV!C:C),3)</f>
        <v>0</v>
      </c>
      <c r="N3397" s="328">
        <f>IF(ISBLANK(L3397),ROUND(SUMIF(Anlagenbewegungsdaten_AV!B:B,A3397,Anlagenbewegungsdaten_AV!D:D),2),ROUND(M3397*L3397%,2))</f>
        <v>0</v>
      </c>
      <c r="O3397" s="328">
        <f>ROUND(N3397-SUMIF(Anlagenbewegungsdaten_AV!B:B,A3397,Anlagenbewegungsdaten_AV!D:D),3)</f>
        <v>0</v>
      </c>
    </row>
    <row r="3398" spans="1:15" ht="15" customHeight="1" x14ac:dyDescent="0.25">
      <c r="A3398" s="264" t="s">
        <v>4587</v>
      </c>
      <c r="B3398" s="204" t="s">
        <v>2108</v>
      </c>
      <c r="C3398" s="205" t="s">
        <v>4052</v>
      </c>
      <c r="D3398" s="204" t="s">
        <v>4588</v>
      </c>
      <c r="E3398" s="204"/>
      <c r="F3398" s="297">
        <v>15.3</v>
      </c>
      <c r="G3398" s="331">
        <f>ROUND(SUMIF(Anlagenbewegungsdaten!B:B,A3398,Anlagenbewegungsdaten!C:C),3)</f>
        <v>0</v>
      </c>
      <c r="H3398" s="332">
        <f>IF(ISBLANK(F3398),ROUND(SUMIF(Anlagenbewegungsdaten!B:B,A3398,Anlagenbewegungsdaten!D:D),2),ROUND(G3398*F3398%,2))</f>
        <v>0</v>
      </c>
      <c r="I3398" s="332">
        <f>ROUND((H3398-SUMIF(Anlagenbewegungsdaten!$B:$B,A3398,Anlagenbewegungsdaten!D:D)),3)</f>
        <v>0</v>
      </c>
      <c r="J3398" s="333" t="s">
        <v>5179</v>
      </c>
      <c r="K3398" s="333" t="s">
        <v>5193</v>
      </c>
      <c r="L3398" s="510">
        <v>12.24</v>
      </c>
      <c r="M3398" s="330">
        <f>ROUND(SUMIF(Anlagenbewegungsdaten_AV!B:B,A3398,Anlagenbewegungsdaten_AV!C:C),3)</f>
        <v>0</v>
      </c>
      <c r="N3398" s="328">
        <f>IF(ISBLANK(L3398),ROUND(SUMIF(Anlagenbewegungsdaten_AV!B:B,A3398,Anlagenbewegungsdaten_AV!D:D),2),ROUND(M3398*L3398%,2))</f>
        <v>0</v>
      </c>
      <c r="O3398" s="328">
        <f>ROUND(N3398-SUMIF(Anlagenbewegungsdaten_AV!B:B,A3398,Anlagenbewegungsdaten_AV!D:D),3)</f>
        <v>0</v>
      </c>
    </row>
    <row r="3399" spans="1:15" ht="15" customHeight="1" x14ac:dyDescent="0.25">
      <c r="A3399" s="264" t="s">
        <v>4589</v>
      </c>
      <c r="B3399" s="204" t="s">
        <v>2108</v>
      </c>
      <c r="C3399" s="205" t="s">
        <v>4052</v>
      </c>
      <c r="D3399" s="204" t="s">
        <v>4590</v>
      </c>
      <c r="E3399" s="204"/>
      <c r="F3399" s="297">
        <v>21.3</v>
      </c>
      <c r="G3399" s="331">
        <f>ROUND(SUMIF(Anlagenbewegungsdaten!B:B,A3399,Anlagenbewegungsdaten!C:C),3)</f>
        <v>0</v>
      </c>
      <c r="H3399" s="332">
        <f>IF(ISBLANK(F3399),ROUND(SUMIF(Anlagenbewegungsdaten!B:B,A3399,Anlagenbewegungsdaten!D:D),2),ROUND(G3399*F3399%,2))</f>
        <v>0</v>
      </c>
      <c r="I3399" s="332">
        <f>ROUND((H3399-SUMIF(Anlagenbewegungsdaten!$B:$B,A3399,Anlagenbewegungsdaten!D:D)),3)</f>
        <v>0</v>
      </c>
      <c r="J3399" s="333" t="s">
        <v>5179</v>
      </c>
      <c r="K3399" s="333" t="s">
        <v>5193</v>
      </c>
      <c r="L3399" s="510">
        <v>17.04</v>
      </c>
      <c r="M3399" s="330">
        <f>ROUND(SUMIF(Anlagenbewegungsdaten_AV!B:B,A3399,Anlagenbewegungsdaten_AV!C:C),3)</f>
        <v>0</v>
      </c>
      <c r="N3399" s="328">
        <f>IF(ISBLANK(L3399),ROUND(SUMIF(Anlagenbewegungsdaten_AV!B:B,A3399,Anlagenbewegungsdaten_AV!D:D),2),ROUND(M3399*L3399%,2))</f>
        <v>0</v>
      </c>
      <c r="O3399" s="328">
        <f>ROUND(N3399-SUMIF(Anlagenbewegungsdaten_AV!B:B,A3399,Anlagenbewegungsdaten_AV!D:D),3)</f>
        <v>0</v>
      </c>
    </row>
    <row r="3400" spans="1:15" ht="15" customHeight="1" x14ac:dyDescent="0.25">
      <c r="A3400" s="264" t="s">
        <v>4591</v>
      </c>
      <c r="B3400" s="204" t="s">
        <v>2108</v>
      </c>
      <c r="C3400" s="205" t="s">
        <v>4052</v>
      </c>
      <c r="D3400" s="204" t="s">
        <v>4592</v>
      </c>
      <c r="E3400" s="204"/>
      <c r="F3400" s="297">
        <v>23.3</v>
      </c>
      <c r="G3400" s="331">
        <f>ROUND(SUMIF(Anlagenbewegungsdaten!B:B,A3400,Anlagenbewegungsdaten!C:C),3)</f>
        <v>0</v>
      </c>
      <c r="H3400" s="332">
        <f>IF(ISBLANK(F3400),ROUND(SUMIF(Anlagenbewegungsdaten!B:B,A3400,Anlagenbewegungsdaten!D:D),2),ROUND(G3400*F3400%,2))</f>
        <v>0</v>
      </c>
      <c r="I3400" s="332">
        <f>ROUND((H3400-SUMIF(Anlagenbewegungsdaten!$B:$B,A3400,Anlagenbewegungsdaten!D:D)),3)</f>
        <v>0</v>
      </c>
      <c r="J3400" s="333" t="s">
        <v>5179</v>
      </c>
      <c r="K3400" s="333" t="s">
        <v>5193</v>
      </c>
      <c r="L3400" s="510">
        <v>18.64</v>
      </c>
      <c r="M3400" s="330">
        <f>ROUND(SUMIF(Anlagenbewegungsdaten_AV!B:B,A3400,Anlagenbewegungsdaten_AV!C:C),3)</f>
        <v>0</v>
      </c>
      <c r="N3400" s="328">
        <f>IF(ISBLANK(L3400),ROUND(SUMIF(Anlagenbewegungsdaten_AV!B:B,A3400,Anlagenbewegungsdaten_AV!D:D),2),ROUND(M3400*L3400%,2))</f>
        <v>0</v>
      </c>
      <c r="O3400" s="328">
        <f>ROUND(N3400-SUMIF(Anlagenbewegungsdaten_AV!B:B,A3400,Anlagenbewegungsdaten_AV!D:D),3)</f>
        <v>0</v>
      </c>
    </row>
    <row r="3401" spans="1:15" ht="15" customHeight="1" x14ac:dyDescent="0.25">
      <c r="A3401" s="264" t="s">
        <v>4593</v>
      </c>
      <c r="B3401" s="204" t="s">
        <v>2108</v>
      </c>
      <c r="C3401" s="205" t="s">
        <v>4052</v>
      </c>
      <c r="D3401" s="204" t="s">
        <v>4594</v>
      </c>
      <c r="E3401" s="204"/>
      <c r="F3401" s="297">
        <v>23.3</v>
      </c>
      <c r="G3401" s="331">
        <f>ROUND(SUMIF(Anlagenbewegungsdaten!B:B,A3401,Anlagenbewegungsdaten!C:C),3)</f>
        <v>0</v>
      </c>
      <c r="H3401" s="332">
        <f>IF(ISBLANK(F3401),ROUND(SUMIF(Anlagenbewegungsdaten!B:B,A3401,Anlagenbewegungsdaten!D:D),2),ROUND(G3401*F3401%,2))</f>
        <v>0</v>
      </c>
      <c r="I3401" s="332">
        <f>ROUND((H3401-SUMIF(Anlagenbewegungsdaten!$B:$B,A3401,Anlagenbewegungsdaten!D:D)),3)</f>
        <v>0</v>
      </c>
      <c r="J3401" s="333" t="s">
        <v>5179</v>
      </c>
      <c r="K3401" s="333" t="s">
        <v>5193</v>
      </c>
      <c r="L3401" s="510">
        <v>18.64</v>
      </c>
      <c r="M3401" s="330">
        <f>ROUND(SUMIF(Anlagenbewegungsdaten_AV!B:B,A3401,Anlagenbewegungsdaten_AV!C:C),3)</f>
        <v>0</v>
      </c>
      <c r="N3401" s="328">
        <f>IF(ISBLANK(L3401),ROUND(SUMIF(Anlagenbewegungsdaten_AV!B:B,A3401,Anlagenbewegungsdaten_AV!D:D),2),ROUND(M3401*L3401%,2))</f>
        <v>0</v>
      </c>
      <c r="O3401" s="328">
        <f>ROUND(N3401-SUMIF(Anlagenbewegungsdaten_AV!B:B,A3401,Anlagenbewegungsdaten_AV!D:D),3)</f>
        <v>0</v>
      </c>
    </row>
    <row r="3402" spans="1:15" ht="15" customHeight="1" x14ac:dyDescent="0.25">
      <c r="A3402" s="264" t="s">
        <v>4595</v>
      </c>
      <c r="B3402" s="204" t="s">
        <v>2108</v>
      </c>
      <c r="C3402" s="205" t="s">
        <v>4052</v>
      </c>
      <c r="D3402" s="204" t="s">
        <v>4596</v>
      </c>
      <c r="E3402" s="204"/>
      <c r="F3402" s="297">
        <v>12.3</v>
      </c>
      <c r="G3402" s="331">
        <f>ROUND(SUMIF(Anlagenbewegungsdaten!B:B,A3402,Anlagenbewegungsdaten!C:C),3)</f>
        <v>0</v>
      </c>
      <c r="H3402" s="332">
        <f>IF(ISBLANK(F3402),ROUND(SUMIF(Anlagenbewegungsdaten!B:B,A3402,Anlagenbewegungsdaten!D:D),2),ROUND(G3402*F3402%,2))</f>
        <v>0</v>
      </c>
      <c r="I3402" s="332">
        <f>ROUND((H3402-SUMIF(Anlagenbewegungsdaten!$B:$B,A3402,Anlagenbewegungsdaten!D:D)),3)</f>
        <v>0</v>
      </c>
      <c r="J3402" s="333" t="s">
        <v>5179</v>
      </c>
      <c r="K3402" s="333" t="s">
        <v>5193</v>
      </c>
      <c r="L3402" s="510">
        <v>9.84</v>
      </c>
      <c r="M3402" s="330">
        <f>ROUND(SUMIF(Anlagenbewegungsdaten_AV!B:B,A3402,Anlagenbewegungsdaten_AV!C:C),3)</f>
        <v>0</v>
      </c>
      <c r="N3402" s="328">
        <f>IF(ISBLANK(L3402),ROUND(SUMIF(Anlagenbewegungsdaten_AV!B:B,A3402,Anlagenbewegungsdaten_AV!D:D),2),ROUND(M3402*L3402%,2))</f>
        <v>0</v>
      </c>
      <c r="O3402" s="328">
        <f>ROUND(N3402-SUMIF(Anlagenbewegungsdaten_AV!B:B,A3402,Anlagenbewegungsdaten_AV!D:D),3)</f>
        <v>0</v>
      </c>
    </row>
    <row r="3403" spans="1:15" ht="15" customHeight="1" x14ac:dyDescent="0.25">
      <c r="A3403" s="264" t="s">
        <v>4597</v>
      </c>
      <c r="B3403" s="204" t="s">
        <v>2108</v>
      </c>
      <c r="C3403" s="205" t="s">
        <v>4052</v>
      </c>
      <c r="D3403" s="204" t="s">
        <v>4598</v>
      </c>
      <c r="E3403" s="204"/>
      <c r="F3403" s="297">
        <v>18.3</v>
      </c>
      <c r="G3403" s="331">
        <f>ROUND(SUMIF(Anlagenbewegungsdaten!B:B,A3403,Anlagenbewegungsdaten!C:C),3)</f>
        <v>0</v>
      </c>
      <c r="H3403" s="332">
        <f>IF(ISBLANK(F3403),ROUND(SUMIF(Anlagenbewegungsdaten!B:B,A3403,Anlagenbewegungsdaten!D:D),2),ROUND(G3403*F3403%,2))</f>
        <v>0</v>
      </c>
      <c r="I3403" s="332">
        <f>ROUND((H3403-SUMIF(Anlagenbewegungsdaten!$B:$B,A3403,Anlagenbewegungsdaten!D:D)),3)</f>
        <v>0</v>
      </c>
      <c r="J3403" s="333" t="s">
        <v>5179</v>
      </c>
      <c r="K3403" s="333" t="s">
        <v>5193</v>
      </c>
      <c r="L3403" s="510">
        <v>14.64</v>
      </c>
      <c r="M3403" s="330">
        <f>ROUND(SUMIF(Anlagenbewegungsdaten_AV!B:B,A3403,Anlagenbewegungsdaten_AV!C:C),3)</f>
        <v>0</v>
      </c>
      <c r="N3403" s="328">
        <f>IF(ISBLANK(L3403),ROUND(SUMIF(Anlagenbewegungsdaten_AV!B:B,A3403,Anlagenbewegungsdaten_AV!D:D),2),ROUND(M3403*L3403%,2))</f>
        <v>0</v>
      </c>
      <c r="O3403" s="328">
        <f>ROUND(N3403-SUMIF(Anlagenbewegungsdaten_AV!B:B,A3403,Anlagenbewegungsdaten_AV!D:D),3)</f>
        <v>0</v>
      </c>
    </row>
    <row r="3404" spans="1:15" ht="15" customHeight="1" x14ac:dyDescent="0.25">
      <c r="A3404" s="264" t="s">
        <v>4599</v>
      </c>
      <c r="B3404" s="204" t="s">
        <v>2108</v>
      </c>
      <c r="C3404" s="205" t="s">
        <v>4052</v>
      </c>
      <c r="D3404" s="204" t="s">
        <v>4600</v>
      </c>
      <c r="E3404" s="204"/>
      <c r="F3404" s="297">
        <v>20.3</v>
      </c>
      <c r="G3404" s="331">
        <f>ROUND(SUMIF(Anlagenbewegungsdaten!B:B,A3404,Anlagenbewegungsdaten!C:C),3)</f>
        <v>0</v>
      </c>
      <c r="H3404" s="332">
        <f>IF(ISBLANK(F3404),ROUND(SUMIF(Anlagenbewegungsdaten!B:B,A3404,Anlagenbewegungsdaten!D:D),2),ROUND(G3404*F3404%,2))</f>
        <v>0</v>
      </c>
      <c r="I3404" s="332">
        <f>ROUND((H3404-SUMIF(Anlagenbewegungsdaten!$B:$B,A3404,Anlagenbewegungsdaten!D:D)),3)</f>
        <v>0</v>
      </c>
      <c r="J3404" s="333" t="s">
        <v>5179</v>
      </c>
      <c r="K3404" s="333" t="s">
        <v>5193</v>
      </c>
      <c r="L3404" s="510">
        <v>16.239999999999998</v>
      </c>
      <c r="M3404" s="330">
        <f>ROUND(SUMIF(Anlagenbewegungsdaten_AV!B:B,A3404,Anlagenbewegungsdaten_AV!C:C),3)</f>
        <v>0</v>
      </c>
      <c r="N3404" s="328">
        <f>IF(ISBLANK(L3404),ROUND(SUMIF(Anlagenbewegungsdaten_AV!B:B,A3404,Anlagenbewegungsdaten_AV!D:D),2),ROUND(M3404*L3404%,2))</f>
        <v>0</v>
      </c>
      <c r="O3404" s="328">
        <f>ROUND(N3404-SUMIF(Anlagenbewegungsdaten_AV!B:B,A3404,Anlagenbewegungsdaten_AV!D:D),3)</f>
        <v>0</v>
      </c>
    </row>
    <row r="3405" spans="1:15" ht="15" customHeight="1" x14ac:dyDescent="0.25">
      <c r="A3405" s="264" t="s">
        <v>4601</v>
      </c>
      <c r="B3405" s="204" t="s">
        <v>2108</v>
      </c>
      <c r="C3405" s="205" t="s">
        <v>4052</v>
      </c>
      <c r="D3405" s="204" t="s">
        <v>4602</v>
      </c>
      <c r="E3405" s="204"/>
      <c r="F3405" s="297">
        <v>20.3</v>
      </c>
      <c r="G3405" s="331">
        <f>ROUND(SUMIF(Anlagenbewegungsdaten!B:B,A3405,Anlagenbewegungsdaten!C:C),3)</f>
        <v>0</v>
      </c>
      <c r="H3405" s="332">
        <f>IF(ISBLANK(F3405),ROUND(SUMIF(Anlagenbewegungsdaten!B:B,A3405,Anlagenbewegungsdaten!D:D),2),ROUND(G3405*F3405%,2))</f>
        <v>0</v>
      </c>
      <c r="I3405" s="332">
        <f>ROUND((H3405-SUMIF(Anlagenbewegungsdaten!$B:$B,A3405,Anlagenbewegungsdaten!D:D)),3)</f>
        <v>0</v>
      </c>
      <c r="J3405" s="333" t="s">
        <v>5179</v>
      </c>
      <c r="K3405" s="333" t="s">
        <v>5193</v>
      </c>
      <c r="L3405" s="510">
        <v>16.239999999999998</v>
      </c>
      <c r="M3405" s="330">
        <f>ROUND(SUMIF(Anlagenbewegungsdaten_AV!B:B,A3405,Anlagenbewegungsdaten_AV!C:C),3)</f>
        <v>0</v>
      </c>
      <c r="N3405" s="328">
        <f>IF(ISBLANK(L3405),ROUND(SUMIF(Anlagenbewegungsdaten_AV!B:B,A3405,Anlagenbewegungsdaten_AV!D:D),2),ROUND(M3405*L3405%,2))</f>
        <v>0</v>
      </c>
      <c r="O3405" s="328">
        <f>ROUND(N3405-SUMIF(Anlagenbewegungsdaten_AV!B:B,A3405,Anlagenbewegungsdaten_AV!D:D),3)</f>
        <v>0</v>
      </c>
    </row>
    <row r="3406" spans="1:15" ht="15" customHeight="1" x14ac:dyDescent="0.25">
      <c r="A3406" s="264" t="s">
        <v>4603</v>
      </c>
      <c r="B3406" s="204" t="s">
        <v>2108</v>
      </c>
      <c r="C3406" s="205" t="s">
        <v>4052</v>
      </c>
      <c r="D3406" s="204" t="s">
        <v>4604</v>
      </c>
      <c r="E3406" s="204"/>
      <c r="F3406" s="297">
        <v>15.3</v>
      </c>
      <c r="G3406" s="331">
        <f>ROUND(SUMIF(Anlagenbewegungsdaten!B:B,A3406,Anlagenbewegungsdaten!C:C),3)</f>
        <v>0</v>
      </c>
      <c r="H3406" s="332">
        <f>IF(ISBLANK(F3406),ROUND(SUMIF(Anlagenbewegungsdaten!B:B,A3406,Anlagenbewegungsdaten!D:D),2),ROUND(G3406*F3406%,2))</f>
        <v>0</v>
      </c>
      <c r="I3406" s="332">
        <f>ROUND((H3406-SUMIF(Anlagenbewegungsdaten!$B:$B,A3406,Anlagenbewegungsdaten!D:D)),3)</f>
        <v>0</v>
      </c>
      <c r="J3406" s="333" t="s">
        <v>5179</v>
      </c>
      <c r="K3406" s="333" t="s">
        <v>5193</v>
      </c>
      <c r="L3406" s="510">
        <v>12.24</v>
      </c>
      <c r="M3406" s="330">
        <f>ROUND(SUMIF(Anlagenbewegungsdaten_AV!B:B,A3406,Anlagenbewegungsdaten_AV!C:C),3)</f>
        <v>0</v>
      </c>
      <c r="N3406" s="328">
        <f>IF(ISBLANK(L3406),ROUND(SUMIF(Anlagenbewegungsdaten_AV!B:B,A3406,Anlagenbewegungsdaten_AV!D:D),2),ROUND(M3406*L3406%,2))</f>
        <v>0</v>
      </c>
      <c r="O3406" s="328">
        <f>ROUND(N3406-SUMIF(Anlagenbewegungsdaten_AV!B:B,A3406,Anlagenbewegungsdaten_AV!D:D),3)</f>
        <v>0</v>
      </c>
    </row>
    <row r="3407" spans="1:15" ht="15" customHeight="1" x14ac:dyDescent="0.25">
      <c r="A3407" s="264" t="s">
        <v>4605</v>
      </c>
      <c r="B3407" s="204" t="s">
        <v>2108</v>
      </c>
      <c r="C3407" s="205" t="s">
        <v>4052</v>
      </c>
      <c r="D3407" s="204" t="s">
        <v>4606</v>
      </c>
      <c r="E3407" s="204"/>
      <c r="F3407" s="297">
        <v>21.3</v>
      </c>
      <c r="G3407" s="331">
        <f>ROUND(SUMIF(Anlagenbewegungsdaten!B:B,A3407,Anlagenbewegungsdaten!C:C),3)</f>
        <v>0</v>
      </c>
      <c r="H3407" s="332">
        <f>IF(ISBLANK(F3407),ROUND(SUMIF(Anlagenbewegungsdaten!B:B,A3407,Anlagenbewegungsdaten!D:D),2),ROUND(G3407*F3407%,2))</f>
        <v>0</v>
      </c>
      <c r="I3407" s="332">
        <f>ROUND((H3407-SUMIF(Anlagenbewegungsdaten!$B:$B,A3407,Anlagenbewegungsdaten!D:D)),3)</f>
        <v>0</v>
      </c>
      <c r="J3407" s="333" t="s">
        <v>5179</v>
      </c>
      <c r="K3407" s="333" t="s">
        <v>5193</v>
      </c>
      <c r="L3407" s="510">
        <v>17.04</v>
      </c>
      <c r="M3407" s="330">
        <f>ROUND(SUMIF(Anlagenbewegungsdaten_AV!B:B,A3407,Anlagenbewegungsdaten_AV!C:C),3)</f>
        <v>0</v>
      </c>
      <c r="N3407" s="328">
        <f>IF(ISBLANK(L3407),ROUND(SUMIF(Anlagenbewegungsdaten_AV!B:B,A3407,Anlagenbewegungsdaten_AV!D:D),2),ROUND(M3407*L3407%,2))</f>
        <v>0</v>
      </c>
      <c r="O3407" s="328">
        <f>ROUND(N3407-SUMIF(Anlagenbewegungsdaten_AV!B:B,A3407,Anlagenbewegungsdaten_AV!D:D),3)</f>
        <v>0</v>
      </c>
    </row>
    <row r="3408" spans="1:15" ht="15" customHeight="1" x14ac:dyDescent="0.25">
      <c r="A3408" s="264" t="s">
        <v>4607</v>
      </c>
      <c r="B3408" s="204" t="s">
        <v>2108</v>
      </c>
      <c r="C3408" s="205" t="s">
        <v>4052</v>
      </c>
      <c r="D3408" s="204" t="s">
        <v>4608</v>
      </c>
      <c r="E3408" s="204"/>
      <c r="F3408" s="297">
        <v>23.3</v>
      </c>
      <c r="G3408" s="331">
        <f>ROUND(SUMIF(Anlagenbewegungsdaten!B:B,A3408,Anlagenbewegungsdaten!C:C),3)</f>
        <v>0</v>
      </c>
      <c r="H3408" s="332">
        <f>IF(ISBLANK(F3408),ROUND(SUMIF(Anlagenbewegungsdaten!B:B,A3408,Anlagenbewegungsdaten!D:D),2),ROUND(G3408*F3408%,2))</f>
        <v>0</v>
      </c>
      <c r="I3408" s="332">
        <f>ROUND((H3408-SUMIF(Anlagenbewegungsdaten!$B:$B,A3408,Anlagenbewegungsdaten!D:D)),3)</f>
        <v>0</v>
      </c>
      <c r="J3408" s="333" t="s">
        <v>5179</v>
      </c>
      <c r="K3408" s="333" t="s">
        <v>5193</v>
      </c>
      <c r="L3408" s="510">
        <v>18.64</v>
      </c>
      <c r="M3408" s="330">
        <f>ROUND(SUMIF(Anlagenbewegungsdaten_AV!B:B,A3408,Anlagenbewegungsdaten_AV!C:C),3)</f>
        <v>0</v>
      </c>
      <c r="N3408" s="328">
        <f>IF(ISBLANK(L3408),ROUND(SUMIF(Anlagenbewegungsdaten_AV!B:B,A3408,Anlagenbewegungsdaten_AV!D:D),2),ROUND(M3408*L3408%,2))</f>
        <v>0</v>
      </c>
      <c r="O3408" s="328">
        <f>ROUND(N3408-SUMIF(Anlagenbewegungsdaten_AV!B:B,A3408,Anlagenbewegungsdaten_AV!D:D),3)</f>
        <v>0</v>
      </c>
    </row>
    <row r="3409" spans="1:15" ht="15" customHeight="1" x14ac:dyDescent="0.25">
      <c r="A3409" s="264" t="s">
        <v>4609</v>
      </c>
      <c r="B3409" s="204" t="s">
        <v>2108</v>
      </c>
      <c r="C3409" s="205" t="s">
        <v>4052</v>
      </c>
      <c r="D3409" s="204" t="s">
        <v>4610</v>
      </c>
      <c r="E3409" s="204"/>
      <c r="F3409" s="297">
        <v>23.3</v>
      </c>
      <c r="G3409" s="331">
        <f>ROUND(SUMIF(Anlagenbewegungsdaten!B:B,A3409,Anlagenbewegungsdaten!C:C),3)</f>
        <v>0</v>
      </c>
      <c r="H3409" s="332">
        <f>IF(ISBLANK(F3409),ROUND(SUMIF(Anlagenbewegungsdaten!B:B,A3409,Anlagenbewegungsdaten!D:D),2),ROUND(G3409*F3409%,2))</f>
        <v>0</v>
      </c>
      <c r="I3409" s="332">
        <f>ROUND((H3409-SUMIF(Anlagenbewegungsdaten!$B:$B,A3409,Anlagenbewegungsdaten!D:D)),3)</f>
        <v>0</v>
      </c>
      <c r="J3409" s="333" t="s">
        <v>5179</v>
      </c>
      <c r="K3409" s="333" t="s">
        <v>5193</v>
      </c>
      <c r="L3409" s="510">
        <v>18.64</v>
      </c>
      <c r="M3409" s="330">
        <f>ROUND(SUMIF(Anlagenbewegungsdaten_AV!B:B,A3409,Anlagenbewegungsdaten_AV!C:C),3)</f>
        <v>0</v>
      </c>
      <c r="N3409" s="328">
        <f>IF(ISBLANK(L3409),ROUND(SUMIF(Anlagenbewegungsdaten_AV!B:B,A3409,Anlagenbewegungsdaten_AV!D:D),2),ROUND(M3409*L3409%,2))</f>
        <v>0</v>
      </c>
      <c r="O3409" s="328">
        <f>ROUND(N3409-SUMIF(Anlagenbewegungsdaten_AV!B:B,A3409,Anlagenbewegungsdaten_AV!D:D),3)</f>
        <v>0</v>
      </c>
    </row>
    <row r="3410" spans="1:15" ht="15" customHeight="1" x14ac:dyDescent="0.25">
      <c r="A3410" s="264" t="s">
        <v>4611</v>
      </c>
      <c r="B3410" s="204" t="s">
        <v>2108</v>
      </c>
      <c r="C3410" s="205" t="s">
        <v>4052</v>
      </c>
      <c r="D3410" s="204" t="s">
        <v>4612</v>
      </c>
      <c r="E3410" s="204"/>
      <c r="F3410" s="297">
        <v>14.3</v>
      </c>
      <c r="G3410" s="331">
        <f>ROUND(SUMIF(Anlagenbewegungsdaten!B:B,A3410,Anlagenbewegungsdaten!C:C),3)</f>
        <v>0</v>
      </c>
      <c r="H3410" s="332">
        <f>IF(ISBLANK(F3410),ROUND(SUMIF(Anlagenbewegungsdaten!B:B,A3410,Anlagenbewegungsdaten!D:D),2),ROUND(G3410*F3410%,2))</f>
        <v>0</v>
      </c>
      <c r="I3410" s="332">
        <f>ROUND((H3410-SUMIF(Anlagenbewegungsdaten!$B:$B,A3410,Anlagenbewegungsdaten!D:D)),3)</f>
        <v>0</v>
      </c>
      <c r="J3410" s="333" t="s">
        <v>5179</v>
      </c>
      <c r="K3410" s="333" t="s">
        <v>5193</v>
      </c>
      <c r="L3410" s="510">
        <v>11.44</v>
      </c>
      <c r="M3410" s="330">
        <f>ROUND(SUMIF(Anlagenbewegungsdaten_AV!B:B,A3410,Anlagenbewegungsdaten_AV!C:C),3)</f>
        <v>0</v>
      </c>
      <c r="N3410" s="328">
        <f>IF(ISBLANK(L3410),ROUND(SUMIF(Anlagenbewegungsdaten_AV!B:B,A3410,Anlagenbewegungsdaten_AV!D:D),2),ROUND(M3410*L3410%,2))</f>
        <v>0</v>
      </c>
      <c r="O3410" s="328">
        <f>ROUND(N3410-SUMIF(Anlagenbewegungsdaten_AV!B:B,A3410,Anlagenbewegungsdaten_AV!D:D),3)</f>
        <v>0</v>
      </c>
    </row>
    <row r="3411" spans="1:15" ht="15" customHeight="1" x14ac:dyDescent="0.25">
      <c r="A3411" s="264" t="s">
        <v>4613</v>
      </c>
      <c r="B3411" s="204" t="s">
        <v>2108</v>
      </c>
      <c r="C3411" s="205" t="s">
        <v>4052</v>
      </c>
      <c r="D3411" s="204" t="s">
        <v>4614</v>
      </c>
      <c r="E3411" s="204"/>
      <c r="F3411" s="297">
        <v>20.3</v>
      </c>
      <c r="G3411" s="331">
        <f>ROUND(SUMIF(Anlagenbewegungsdaten!B:B,A3411,Anlagenbewegungsdaten!C:C),3)</f>
        <v>0</v>
      </c>
      <c r="H3411" s="332">
        <f>IF(ISBLANK(F3411),ROUND(SUMIF(Anlagenbewegungsdaten!B:B,A3411,Anlagenbewegungsdaten!D:D),2),ROUND(G3411*F3411%,2))</f>
        <v>0</v>
      </c>
      <c r="I3411" s="332">
        <f>ROUND((H3411-SUMIF(Anlagenbewegungsdaten!$B:$B,A3411,Anlagenbewegungsdaten!D:D)),3)</f>
        <v>0</v>
      </c>
      <c r="J3411" s="333" t="s">
        <v>5179</v>
      </c>
      <c r="K3411" s="333" t="s">
        <v>5193</v>
      </c>
      <c r="L3411" s="510">
        <v>16.239999999999998</v>
      </c>
      <c r="M3411" s="330">
        <f>ROUND(SUMIF(Anlagenbewegungsdaten_AV!B:B,A3411,Anlagenbewegungsdaten_AV!C:C),3)</f>
        <v>0</v>
      </c>
      <c r="N3411" s="328">
        <f>IF(ISBLANK(L3411),ROUND(SUMIF(Anlagenbewegungsdaten_AV!B:B,A3411,Anlagenbewegungsdaten_AV!D:D),2),ROUND(M3411*L3411%,2))</f>
        <v>0</v>
      </c>
      <c r="O3411" s="328">
        <f>ROUND(N3411-SUMIF(Anlagenbewegungsdaten_AV!B:B,A3411,Anlagenbewegungsdaten_AV!D:D),3)</f>
        <v>0</v>
      </c>
    </row>
    <row r="3412" spans="1:15" ht="15" customHeight="1" x14ac:dyDescent="0.25">
      <c r="A3412" s="264" t="s">
        <v>4615</v>
      </c>
      <c r="B3412" s="204" t="s">
        <v>2108</v>
      </c>
      <c r="C3412" s="205" t="s">
        <v>4052</v>
      </c>
      <c r="D3412" s="204" t="s">
        <v>4616</v>
      </c>
      <c r="E3412" s="204"/>
      <c r="F3412" s="297">
        <v>22.3</v>
      </c>
      <c r="G3412" s="331">
        <f>ROUND(SUMIF(Anlagenbewegungsdaten!B:B,A3412,Anlagenbewegungsdaten!C:C),3)</f>
        <v>0</v>
      </c>
      <c r="H3412" s="332">
        <f>IF(ISBLANK(F3412),ROUND(SUMIF(Anlagenbewegungsdaten!B:B,A3412,Anlagenbewegungsdaten!D:D),2),ROUND(G3412*F3412%,2))</f>
        <v>0</v>
      </c>
      <c r="I3412" s="332">
        <f>ROUND((H3412-SUMIF(Anlagenbewegungsdaten!$B:$B,A3412,Anlagenbewegungsdaten!D:D)),3)</f>
        <v>0</v>
      </c>
      <c r="J3412" s="333" t="s">
        <v>5179</v>
      </c>
      <c r="K3412" s="333" t="s">
        <v>5193</v>
      </c>
      <c r="L3412" s="510">
        <v>17.84</v>
      </c>
      <c r="M3412" s="330">
        <f>ROUND(SUMIF(Anlagenbewegungsdaten_AV!B:B,A3412,Anlagenbewegungsdaten_AV!C:C),3)</f>
        <v>0</v>
      </c>
      <c r="N3412" s="328">
        <f>IF(ISBLANK(L3412),ROUND(SUMIF(Anlagenbewegungsdaten_AV!B:B,A3412,Anlagenbewegungsdaten_AV!D:D),2),ROUND(M3412*L3412%,2))</f>
        <v>0</v>
      </c>
      <c r="O3412" s="328">
        <f>ROUND(N3412-SUMIF(Anlagenbewegungsdaten_AV!B:B,A3412,Anlagenbewegungsdaten_AV!D:D),3)</f>
        <v>0</v>
      </c>
    </row>
    <row r="3413" spans="1:15" ht="15" customHeight="1" x14ac:dyDescent="0.25">
      <c r="A3413" s="264" t="s">
        <v>4617</v>
      </c>
      <c r="B3413" s="204" t="s">
        <v>2108</v>
      </c>
      <c r="C3413" s="205" t="s">
        <v>4052</v>
      </c>
      <c r="D3413" s="204" t="s">
        <v>4618</v>
      </c>
      <c r="E3413" s="204"/>
      <c r="F3413" s="297">
        <v>22.3</v>
      </c>
      <c r="G3413" s="331">
        <f>ROUND(SUMIF(Anlagenbewegungsdaten!B:B,A3413,Anlagenbewegungsdaten!C:C),3)</f>
        <v>0</v>
      </c>
      <c r="H3413" s="332">
        <f>IF(ISBLANK(F3413),ROUND(SUMIF(Anlagenbewegungsdaten!B:B,A3413,Anlagenbewegungsdaten!D:D),2),ROUND(G3413*F3413%,2))</f>
        <v>0</v>
      </c>
      <c r="I3413" s="332">
        <f>ROUND((H3413-SUMIF(Anlagenbewegungsdaten!$B:$B,A3413,Anlagenbewegungsdaten!D:D)),3)</f>
        <v>0</v>
      </c>
      <c r="J3413" s="333" t="s">
        <v>5179</v>
      </c>
      <c r="K3413" s="333" t="s">
        <v>5193</v>
      </c>
      <c r="L3413" s="510">
        <v>17.84</v>
      </c>
      <c r="M3413" s="330">
        <f>ROUND(SUMIF(Anlagenbewegungsdaten_AV!B:B,A3413,Anlagenbewegungsdaten_AV!C:C),3)</f>
        <v>0</v>
      </c>
      <c r="N3413" s="328">
        <f>IF(ISBLANK(L3413),ROUND(SUMIF(Anlagenbewegungsdaten_AV!B:B,A3413,Anlagenbewegungsdaten_AV!D:D),2),ROUND(M3413*L3413%,2))</f>
        <v>0</v>
      </c>
      <c r="O3413" s="328">
        <f>ROUND(N3413-SUMIF(Anlagenbewegungsdaten_AV!B:B,A3413,Anlagenbewegungsdaten_AV!D:D),3)</f>
        <v>0</v>
      </c>
    </row>
    <row r="3414" spans="1:15" ht="15" customHeight="1" x14ac:dyDescent="0.25">
      <c r="A3414" s="264" t="s">
        <v>4619</v>
      </c>
      <c r="B3414" s="204" t="s">
        <v>2108</v>
      </c>
      <c r="C3414" s="205" t="s">
        <v>4052</v>
      </c>
      <c r="D3414" s="204" t="s">
        <v>4620</v>
      </c>
      <c r="E3414" s="204"/>
      <c r="F3414" s="297">
        <v>13.3</v>
      </c>
      <c r="G3414" s="331">
        <f>ROUND(SUMIF(Anlagenbewegungsdaten!B:B,A3414,Anlagenbewegungsdaten!C:C),3)</f>
        <v>0</v>
      </c>
      <c r="H3414" s="332">
        <f>IF(ISBLANK(F3414),ROUND(SUMIF(Anlagenbewegungsdaten!B:B,A3414,Anlagenbewegungsdaten!D:D),2),ROUND(G3414*F3414%,2))</f>
        <v>0</v>
      </c>
      <c r="I3414" s="332">
        <f>ROUND((H3414-SUMIF(Anlagenbewegungsdaten!$B:$B,A3414,Anlagenbewegungsdaten!D:D)),3)</f>
        <v>0</v>
      </c>
      <c r="J3414" s="333" t="s">
        <v>5179</v>
      </c>
      <c r="K3414" s="333" t="s">
        <v>5193</v>
      </c>
      <c r="L3414" s="510">
        <v>10.64</v>
      </c>
      <c r="M3414" s="330">
        <f>ROUND(SUMIF(Anlagenbewegungsdaten_AV!B:B,A3414,Anlagenbewegungsdaten_AV!C:C),3)</f>
        <v>0</v>
      </c>
      <c r="N3414" s="328">
        <f>IF(ISBLANK(L3414),ROUND(SUMIF(Anlagenbewegungsdaten_AV!B:B,A3414,Anlagenbewegungsdaten_AV!D:D),2),ROUND(M3414*L3414%,2))</f>
        <v>0</v>
      </c>
      <c r="O3414" s="328">
        <f>ROUND(N3414-SUMIF(Anlagenbewegungsdaten_AV!B:B,A3414,Anlagenbewegungsdaten_AV!D:D),3)</f>
        <v>0</v>
      </c>
    </row>
    <row r="3415" spans="1:15" ht="15" customHeight="1" x14ac:dyDescent="0.25">
      <c r="A3415" s="264" t="s">
        <v>4621</v>
      </c>
      <c r="B3415" s="204" t="s">
        <v>2108</v>
      </c>
      <c r="C3415" s="205" t="s">
        <v>4052</v>
      </c>
      <c r="D3415" s="204" t="s">
        <v>4622</v>
      </c>
      <c r="E3415" s="204"/>
      <c r="F3415" s="297">
        <v>19.3</v>
      </c>
      <c r="G3415" s="331">
        <f>ROUND(SUMIF(Anlagenbewegungsdaten!B:B,A3415,Anlagenbewegungsdaten!C:C),3)</f>
        <v>0</v>
      </c>
      <c r="H3415" s="332">
        <f>IF(ISBLANK(F3415),ROUND(SUMIF(Anlagenbewegungsdaten!B:B,A3415,Anlagenbewegungsdaten!D:D),2),ROUND(G3415*F3415%,2))</f>
        <v>0</v>
      </c>
      <c r="I3415" s="332">
        <f>ROUND((H3415-SUMIF(Anlagenbewegungsdaten!$B:$B,A3415,Anlagenbewegungsdaten!D:D)),3)</f>
        <v>0</v>
      </c>
      <c r="J3415" s="333" t="s">
        <v>5179</v>
      </c>
      <c r="K3415" s="333" t="s">
        <v>5193</v>
      </c>
      <c r="L3415" s="510">
        <v>15.44</v>
      </c>
      <c r="M3415" s="330">
        <f>ROUND(SUMIF(Anlagenbewegungsdaten_AV!B:B,A3415,Anlagenbewegungsdaten_AV!C:C),3)</f>
        <v>0</v>
      </c>
      <c r="N3415" s="328">
        <f>IF(ISBLANK(L3415),ROUND(SUMIF(Anlagenbewegungsdaten_AV!B:B,A3415,Anlagenbewegungsdaten_AV!D:D),2),ROUND(M3415*L3415%,2))</f>
        <v>0</v>
      </c>
      <c r="O3415" s="328">
        <f>ROUND(N3415-SUMIF(Anlagenbewegungsdaten_AV!B:B,A3415,Anlagenbewegungsdaten_AV!D:D),3)</f>
        <v>0</v>
      </c>
    </row>
    <row r="3416" spans="1:15" ht="15" customHeight="1" x14ac:dyDescent="0.25">
      <c r="A3416" s="264" t="s">
        <v>4623</v>
      </c>
      <c r="B3416" s="204" t="s">
        <v>2108</v>
      </c>
      <c r="C3416" s="205" t="s">
        <v>4052</v>
      </c>
      <c r="D3416" s="204" t="s">
        <v>4624</v>
      </c>
      <c r="E3416" s="204"/>
      <c r="F3416" s="297">
        <v>21.3</v>
      </c>
      <c r="G3416" s="331">
        <f>ROUND(SUMIF(Anlagenbewegungsdaten!B:B,A3416,Anlagenbewegungsdaten!C:C),3)</f>
        <v>0</v>
      </c>
      <c r="H3416" s="332">
        <f>IF(ISBLANK(F3416),ROUND(SUMIF(Anlagenbewegungsdaten!B:B,A3416,Anlagenbewegungsdaten!D:D),2),ROUND(G3416*F3416%,2))</f>
        <v>0</v>
      </c>
      <c r="I3416" s="332">
        <f>ROUND((H3416-SUMIF(Anlagenbewegungsdaten!$B:$B,A3416,Anlagenbewegungsdaten!D:D)),3)</f>
        <v>0</v>
      </c>
      <c r="J3416" s="333" t="s">
        <v>5179</v>
      </c>
      <c r="K3416" s="333" t="s">
        <v>5193</v>
      </c>
      <c r="L3416" s="510">
        <v>17.04</v>
      </c>
      <c r="M3416" s="330">
        <f>ROUND(SUMIF(Anlagenbewegungsdaten_AV!B:B,A3416,Anlagenbewegungsdaten_AV!C:C),3)</f>
        <v>0</v>
      </c>
      <c r="N3416" s="328">
        <f>IF(ISBLANK(L3416),ROUND(SUMIF(Anlagenbewegungsdaten_AV!B:B,A3416,Anlagenbewegungsdaten_AV!D:D),2),ROUND(M3416*L3416%,2))</f>
        <v>0</v>
      </c>
      <c r="O3416" s="328">
        <f>ROUND(N3416-SUMIF(Anlagenbewegungsdaten_AV!B:B,A3416,Anlagenbewegungsdaten_AV!D:D),3)</f>
        <v>0</v>
      </c>
    </row>
    <row r="3417" spans="1:15" ht="15" customHeight="1" x14ac:dyDescent="0.25">
      <c r="A3417" s="264" t="s">
        <v>4625</v>
      </c>
      <c r="B3417" s="204" t="s">
        <v>2108</v>
      </c>
      <c r="C3417" s="205" t="s">
        <v>4052</v>
      </c>
      <c r="D3417" s="204" t="s">
        <v>4626</v>
      </c>
      <c r="E3417" s="204"/>
      <c r="F3417" s="297">
        <v>21.3</v>
      </c>
      <c r="G3417" s="331">
        <f>ROUND(SUMIF(Anlagenbewegungsdaten!B:B,A3417,Anlagenbewegungsdaten!C:C),3)</f>
        <v>0</v>
      </c>
      <c r="H3417" s="332">
        <f>IF(ISBLANK(F3417),ROUND(SUMIF(Anlagenbewegungsdaten!B:B,A3417,Anlagenbewegungsdaten!D:D),2),ROUND(G3417*F3417%,2))</f>
        <v>0</v>
      </c>
      <c r="I3417" s="332">
        <f>ROUND((H3417-SUMIF(Anlagenbewegungsdaten!$B:$B,A3417,Anlagenbewegungsdaten!D:D)),3)</f>
        <v>0</v>
      </c>
      <c r="J3417" s="333" t="s">
        <v>5179</v>
      </c>
      <c r="K3417" s="333" t="s">
        <v>5193</v>
      </c>
      <c r="L3417" s="510">
        <v>17.04</v>
      </c>
      <c r="M3417" s="330">
        <f>ROUND(SUMIF(Anlagenbewegungsdaten_AV!B:B,A3417,Anlagenbewegungsdaten_AV!C:C),3)</f>
        <v>0</v>
      </c>
      <c r="N3417" s="328">
        <f>IF(ISBLANK(L3417),ROUND(SUMIF(Anlagenbewegungsdaten_AV!B:B,A3417,Anlagenbewegungsdaten_AV!D:D),2),ROUND(M3417*L3417%,2))</f>
        <v>0</v>
      </c>
      <c r="O3417" s="328">
        <f>ROUND(N3417-SUMIF(Anlagenbewegungsdaten_AV!B:B,A3417,Anlagenbewegungsdaten_AV!D:D),3)</f>
        <v>0</v>
      </c>
    </row>
    <row r="3418" spans="1:15" ht="15" customHeight="1" x14ac:dyDescent="0.25">
      <c r="A3418" s="264" t="s">
        <v>4627</v>
      </c>
      <c r="B3418" s="204" t="s">
        <v>2108</v>
      </c>
      <c r="C3418" s="205" t="s">
        <v>4052</v>
      </c>
      <c r="D3418" s="204" t="s">
        <v>4628</v>
      </c>
      <c r="E3418" s="204"/>
      <c r="F3418" s="297">
        <v>11</v>
      </c>
      <c r="G3418" s="331">
        <f>ROUND(SUMIF(Anlagenbewegungsdaten!B:B,A3418,Anlagenbewegungsdaten!C:C),3)</f>
        <v>0</v>
      </c>
      <c r="H3418" s="332">
        <f>IF(ISBLANK(F3418),ROUND(SUMIF(Anlagenbewegungsdaten!B:B,A3418,Anlagenbewegungsdaten!D:D),2),ROUND(G3418*F3418%,2))</f>
        <v>0</v>
      </c>
      <c r="I3418" s="332">
        <f>ROUND((H3418-SUMIF(Anlagenbewegungsdaten!$B:$B,A3418,Anlagenbewegungsdaten!D:D)),3)</f>
        <v>0</v>
      </c>
      <c r="J3418" s="333" t="s">
        <v>5179</v>
      </c>
      <c r="K3418" s="333" t="s">
        <v>5193</v>
      </c>
      <c r="L3418" s="510">
        <v>8.8000000000000007</v>
      </c>
      <c r="M3418" s="330">
        <f>ROUND(SUMIF(Anlagenbewegungsdaten_AV!B:B,A3418,Anlagenbewegungsdaten_AV!C:C),3)</f>
        <v>0</v>
      </c>
      <c r="N3418" s="328">
        <f>IF(ISBLANK(L3418),ROUND(SUMIF(Anlagenbewegungsdaten_AV!B:B,A3418,Anlagenbewegungsdaten_AV!D:D),2),ROUND(M3418*L3418%,2))</f>
        <v>0</v>
      </c>
      <c r="O3418" s="328">
        <f>ROUND(N3418-SUMIF(Anlagenbewegungsdaten_AV!B:B,A3418,Anlagenbewegungsdaten_AV!D:D),3)</f>
        <v>0</v>
      </c>
    </row>
    <row r="3419" spans="1:15" ht="15" customHeight="1" x14ac:dyDescent="0.25">
      <c r="A3419" s="264" t="s">
        <v>4629</v>
      </c>
      <c r="B3419" s="204" t="s">
        <v>2108</v>
      </c>
      <c r="C3419" s="205" t="s">
        <v>4052</v>
      </c>
      <c r="D3419" s="204" t="s">
        <v>4630</v>
      </c>
      <c r="E3419" s="204"/>
      <c r="F3419" s="297">
        <v>16</v>
      </c>
      <c r="G3419" s="331">
        <f>ROUND(SUMIF(Anlagenbewegungsdaten!B:B,A3419,Anlagenbewegungsdaten!C:C),3)</f>
        <v>0</v>
      </c>
      <c r="H3419" s="332">
        <f>IF(ISBLANK(F3419),ROUND(SUMIF(Anlagenbewegungsdaten!B:B,A3419,Anlagenbewegungsdaten!D:D),2),ROUND(G3419*F3419%,2))</f>
        <v>0</v>
      </c>
      <c r="I3419" s="332">
        <f>ROUND((H3419-SUMIF(Anlagenbewegungsdaten!$B:$B,A3419,Anlagenbewegungsdaten!D:D)),3)</f>
        <v>0</v>
      </c>
      <c r="J3419" s="333" t="s">
        <v>5179</v>
      </c>
      <c r="K3419" s="333" t="s">
        <v>5193</v>
      </c>
      <c r="L3419" s="510">
        <v>12.8</v>
      </c>
      <c r="M3419" s="330">
        <f>ROUND(SUMIF(Anlagenbewegungsdaten_AV!B:B,A3419,Anlagenbewegungsdaten_AV!C:C),3)</f>
        <v>0</v>
      </c>
      <c r="N3419" s="328">
        <f>IF(ISBLANK(L3419),ROUND(SUMIF(Anlagenbewegungsdaten_AV!B:B,A3419,Anlagenbewegungsdaten_AV!D:D),2),ROUND(M3419*L3419%,2))</f>
        <v>0</v>
      </c>
      <c r="O3419" s="328">
        <f>ROUND(N3419-SUMIF(Anlagenbewegungsdaten_AV!B:B,A3419,Anlagenbewegungsdaten_AV!D:D),3)</f>
        <v>0</v>
      </c>
    </row>
    <row r="3420" spans="1:15" ht="15" customHeight="1" x14ac:dyDescent="0.25">
      <c r="A3420" s="264" t="s">
        <v>4631</v>
      </c>
      <c r="B3420" s="204" t="s">
        <v>2108</v>
      </c>
      <c r="C3420" s="205" t="s">
        <v>4052</v>
      </c>
      <c r="D3420" s="204" t="s">
        <v>4632</v>
      </c>
      <c r="E3420" s="204"/>
      <c r="F3420" s="297">
        <v>13.5</v>
      </c>
      <c r="G3420" s="331">
        <f>ROUND(SUMIF(Anlagenbewegungsdaten!B:B,A3420,Anlagenbewegungsdaten!C:C),3)</f>
        <v>0</v>
      </c>
      <c r="H3420" s="332">
        <f>IF(ISBLANK(F3420),ROUND(SUMIF(Anlagenbewegungsdaten!B:B,A3420,Anlagenbewegungsdaten!D:D),2),ROUND(G3420*F3420%,2))</f>
        <v>0</v>
      </c>
      <c r="I3420" s="332">
        <f>ROUND((H3420-SUMIF(Anlagenbewegungsdaten!$B:$B,A3420,Anlagenbewegungsdaten!D:D)),3)</f>
        <v>0</v>
      </c>
      <c r="J3420" s="333" t="s">
        <v>5179</v>
      </c>
      <c r="K3420" s="333" t="s">
        <v>5193</v>
      </c>
      <c r="L3420" s="510">
        <v>10.8</v>
      </c>
      <c r="M3420" s="330">
        <f>ROUND(SUMIF(Anlagenbewegungsdaten_AV!B:B,A3420,Anlagenbewegungsdaten_AV!C:C),3)</f>
        <v>0</v>
      </c>
      <c r="N3420" s="328">
        <f>IF(ISBLANK(L3420),ROUND(SUMIF(Anlagenbewegungsdaten_AV!B:B,A3420,Anlagenbewegungsdaten_AV!D:D),2),ROUND(M3420*L3420%,2))</f>
        <v>0</v>
      </c>
      <c r="O3420" s="328">
        <f>ROUND(N3420-SUMIF(Anlagenbewegungsdaten_AV!B:B,A3420,Anlagenbewegungsdaten_AV!D:D),3)</f>
        <v>0</v>
      </c>
    </row>
    <row r="3421" spans="1:15" ht="15" customHeight="1" x14ac:dyDescent="0.25">
      <c r="A3421" s="264" t="s">
        <v>4633</v>
      </c>
      <c r="B3421" s="204" t="s">
        <v>2108</v>
      </c>
      <c r="C3421" s="205" t="s">
        <v>4052</v>
      </c>
      <c r="D3421" s="204" t="s">
        <v>4634</v>
      </c>
      <c r="E3421" s="204"/>
      <c r="F3421" s="297">
        <v>19</v>
      </c>
      <c r="G3421" s="331">
        <f>ROUND(SUMIF(Anlagenbewegungsdaten!B:B,A3421,Anlagenbewegungsdaten!C:C),3)</f>
        <v>0</v>
      </c>
      <c r="H3421" s="332">
        <f>IF(ISBLANK(F3421),ROUND(SUMIF(Anlagenbewegungsdaten!B:B,A3421,Anlagenbewegungsdaten!D:D),2),ROUND(G3421*F3421%,2))</f>
        <v>0</v>
      </c>
      <c r="I3421" s="332">
        <f>ROUND((H3421-SUMIF(Anlagenbewegungsdaten!$B:$B,A3421,Anlagenbewegungsdaten!D:D)),3)</f>
        <v>0</v>
      </c>
      <c r="J3421" s="333" t="s">
        <v>5179</v>
      </c>
      <c r="K3421" s="333" t="s">
        <v>5193</v>
      </c>
      <c r="L3421" s="510">
        <v>15.2</v>
      </c>
      <c r="M3421" s="330">
        <f>ROUND(SUMIF(Anlagenbewegungsdaten_AV!B:B,A3421,Anlagenbewegungsdaten_AV!C:C),3)</f>
        <v>0</v>
      </c>
      <c r="N3421" s="328">
        <f>IF(ISBLANK(L3421),ROUND(SUMIF(Anlagenbewegungsdaten_AV!B:B,A3421,Anlagenbewegungsdaten_AV!D:D),2),ROUND(M3421*L3421%,2))</f>
        <v>0</v>
      </c>
      <c r="O3421" s="328">
        <f>ROUND(N3421-SUMIF(Anlagenbewegungsdaten_AV!B:B,A3421,Anlagenbewegungsdaten_AV!D:D),3)</f>
        <v>0</v>
      </c>
    </row>
    <row r="3422" spans="1:15" ht="15" customHeight="1" x14ac:dyDescent="0.25">
      <c r="A3422" s="264" t="s">
        <v>4635</v>
      </c>
      <c r="B3422" s="204" t="s">
        <v>2108</v>
      </c>
      <c r="C3422" s="205" t="s">
        <v>4052</v>
      </c>
      <c r="D3422" s="204" t="s">
        <v>4636</v>
      </c>
      <c r="E3422" s="204"/>
      <c r="F3422" s="297">
        <v>17</v>
      </c>
      <c r="G3422" s="331">
        <f>ROUND(SUMIF(Anlagenbewegungsdaten!B:B,A3422,Anlagenbewegungsdaten!C:C),3)</f>
        <v>0</v>
      </c>
      <c r="H3422" s="332">
        <f>IF(ISBLANK(F3422),ROUND(SUMIF(Anlagenbewegungsdaten!B:B,A3422,Anlagenbewegungsdaten!D:D),2),ROUND(G3422*F3422%,2))</f>
        <v>0</v>
      </c>
      <c r="I3422" s="332">
        <f>ROUND((H3422-SUMIF(Anlagenbewegungsdaten!$B:$B,A3422,Anlagenbewegungsdaten!D:D)),3)</f>
        <v>0</v>
      </c>
      <c r="J3422" s="333" t="s">
        <v>5179</v>
      </c>
      <c r="K3422" s="333" t="s">
        <v>5193</v>
      </c>
      <c r="L3422" s="510">
        <v>13.6</v>
      </c>
      <c r="M3422" s="330">
        <f>ROUND(SUMIF(Anlagenbewegungsdaten_AV!B:B,A3422,Anlagenbewegungsdaten_AV!C:C),3)</f>
        <v>0</v>
      </c>
      <c r="N3422" s="328">
        <f>IF(ISBLANK(L3422),ROUND(SUMIF(Anlagenbewegungsdaten_AV!B:B,A3422,Anlagenbewegungsdaten_AV!D:D),2),ROUND(M3422*L3422%,2))</f>
        <v>0</v>
      </c>
      <c r="O3422" s="328">
        <f>ROUND(N3422-SUMIF(Anlagenbewegungsdaten_AV!B:B,A3422,Anlagenbewegungsdaten_AV!D:D),3)</f>
        <v>0</v>
      </c>
    </row>
    <row r="3423" spans="1:15" ht="15" customHeight="1" x14ac:dyDescent="0.25">
      <c r="A3423" s="264" t="s">
        <v>4637</v>
      </c>
      <c r="B3423" s="204" t="s">
        <v>2108</v>
      </c>
      <c r="C3423" s="205" t="s">
        <v>4052</v>
      </c>
      <c r="D3423" s="204" t="s">
        <v>4638</v>
      </c>
      <c r="E3423" s="204"/>
      <c r="F3423" s="297">
        <v>14</v>
      </c>
      <c r="G3423" s="331">
        <f>ROUND(SUMIF(Anlagenbewegungsdaten!B:B,A3423,Anlagenbewegungsdaten!C:C),3)</f>
        <v>0</v>
      </c>
      <c r="H3423" s="332">
        <f>IF(ISBLANK(F3423),ROUND(SUMIF(Anlagenbewegungsdaten!B:B,A3423,Anlagenbewegungsdaten!D:D),2),ROUND(G3423*F3423%,2))</f>
        <v>0</v>
      </c>
      <c r="I3423" s="332">
        <f>ROUND((H3423-SUMIF(Anlagenbewegungsdaten!$B:$B,A3423,Anlagenbewegungsdaten!D:D)),3)</f>
        <v>0</v>
      </c>
      <c r="J3423" s="333" t="s">
        <v>5179</v>
      </c>
      <c r="K3423" s="333" t="s">
        <v>5193</v>
      </c>
      <c r="L3423" s="510">
        <v>11.2</v>
      </c>
      <c r="M3423" s="330">
        <f>ROUND(SUMIF(Anlagenbewegungsdaten_AV!B:B,A3423,Anlagenbewegungsdaten_AV!C:C),3)</f>
        <v>0</v>
      </c>
      <c r="N3423" s="328">
        <f>IF(ISBLANK(L3423),ROUND(SUMIF(Anlagenbewegungsdaten_AV!B:B,A3423,Anlagenbewegungsdaten_AV!D:D),2),ROUND(M3423*L3423%,2))</f>
        <v>0</v>
      </c>
      <c r="O3423" s="328">
        <f>ROUND(N3423-SUMIF(Anlagenbewegungsdaten_AV!B:B,A3423,Anlagenbewegungsdaten_AV!D:D),3)</f>
        <v>0</v>
      </c>
    </row>
    <row r="3424" spans="1:15" ht="15" customHeight="1" x14ac:dyDescent="0.25">
      <c r="A3424" s="264" t="s">
        <v>4639</v>
      </c>
      <c r="B3424" s="204" t="s">
        <v>2108</v>
      </c>
      <c r="C3424" s="205" t="s">
        <v>4052</v>
      </c>
      <c r="D3424" s="204" t="s">
        <v>4640</v>
      </c>
      <c r="E3424" s="204"/>
      <c r="F3424" s="297">
        <v>19</v>
      </c>
      <c r="G3424" s="331">
        <f>ROUND(SUMIF(Anlagenbewegungsdaten!B:B,A3424,Anlagenbewegungsdaten!C:C),3)</f>
        <v>0</v>
      </c>
      <c r="H3424" s="332">
        <f>IF(ISBLANK(F3424),ROUND(SUMIF(Anlagenbewegungsdaten!B:B,A3424,Anlagenbewegungsdaten!D:D),2),ROUND(G3424*F3424%,2))</f>
        <v>0</v>
      </c>
      <c r="I3424" s="332">
        <f>ROUND((H3424-SUMIF(Anlagenbewegungsdaten!$B:$B,A3424,Anlagenbewegungsdaten!D:D)),3)</f>
        <v>0</v>
      </c>
      <c r="J3424" s="333" t="s">
        <v>5179</v>
      </c>
      <c r="K3424" s="333" t="s">
        <v>5193</v>
      </c>
      <c r="L3424" s="510">
        <v>15.2</v>
      </c>
      <c r="M3424" s="330">
        <f>ROUND(SUMIF(Anlagenbewegungsdaten_AV!B:B,A3424,Anlagenbewegungsdaten_AV!C:C),3)</f>
        <v>0</v>
      </c>
      <c r="N3424" s="328">
        <f>IF(ISBLANK(L3424),ROUND(SUMIF(Anlagenbewegungsdaten_AV!B:B,A3424,Anlagenbewegungsdaten_AV!D:D),2),ROUND(M3424*L3424%,2))</f>
        <v>0</v>
      </c>
      <c r="O3424" s="328">
        <f>ROUND(N3424-SUMIF(Anlagenbewegungsdaten_AV!B:B,A3424,Anlagenbewegungsdaten_AV!D:D),3)</f>
        <v>0</v>
      </c>
    </row>
    <row r="3425" spans="1:15" ht="15" customHeight="1" x14ac:dyDescent="0.25">
      <c r="A3425" s="264" t="s">
        <v>4641</v>
      </c>
      <c r="B3425" s="204" t="s">
        <v>2108</v>
      </c>
      <c r="C3425" s="205" t="s">
        <v>4052</v>
      </c>
      <c r="D3425" s="204" t="s">
        <v>4642</v>
      </c>
      <c r="E3425" s="204"/>
      <c r="F3425" s="297">
        <v>16.5</v>
      </c>
      <c r="G3425" s="331">
        <f>ROUND(SUMIF(Anlagenbewegungsdaten!B:B,A3425,Anlagenbewegungsdaten!C:C),3)</f>
        <v>0</v>
      </c>
      <c r="H3425" s="332">
        <f>IF(ISBLANK(F3425),ROUND(SUMIF(Anlagenbewegungsdaten!B:B,A3425,Anlagenbewegungsdaten!D:D),2),ROUND(G3425*F3425%,2))</f>
        <v>0</v>
      </c>
      <c r="I3425" s="332">
        <f>ROUND((H3425-SUMIF(Anlagenbewegungsdaten!$B:$B,A3425,Anlagenbewegungsdaten!D:D)),3)</f>
        <v>0</v>
      </c>
      <c r="J3425" s="333" t="s">
        <v>5179</v>
      </c>
      <c r="K3425" s="333" t="s">
        <v>5193</v>
      </c>
      <c r="L3425" s="510">
        <v>13.2</v>
      </c>
      <c r="M3425" s="330">
        <f>ROUND(SUMIF(Anlagenbewegungsdaten_AV!B:B,A3425,Anlagenbewegungsdaten_AV!C:C),3)</f>
        <v>0</v>
      </c>
      <c r="N3425" s="328">
        <f>IF(ISBLANK(L3425),ROUND(SUMIF(Anlagenbewegungsdaten_AV!B:B,A3425,Anlagenbewegungsdaten_AV!D:D),2),ROUND(M3425*L3425%,2))</f>
        <v>0</v>
      </c>
      <c r="O3425" s="328">
        <f>ROUND(N3425-SUMIF(Anlagenbewegungsdaten_AV!B:B,A3425,Anlagenbewegungsdaten_AV!D:D),3)</f>
        <v>0</v>
      </c>
    </row>
    <row r="3426" spans="1:15" ht="15" customHeight="1" x14ac:dyDescent="0.25">
      <c r="A3426" s="264" t="s">
        <v>4643</v>
      </c>
      <c r="B3426" s="204" t="s">
        <v>2108</v>
      </c>
      <c r="C3426" s="205" t="s">
        <v>4052</v>
      </c>
      <c r="D3426" s="204" t="s">
        <v>4644</v>
      </c>
      <c r="E3426" s="204"/>
      <c r="F3426" s="297">
        <v>22</v>
      </c>
      <c r="G3426" s="331">
        <f>ROUND(SUMIF(Anlagenbewegungsdaten!B:B,A3426,Anlagenbewegungsdaten!C:C),3)</f>
        <v>0</v>
      </c>
      <c r="H3426" s="332">
        <f>IF(ISBLANK(F3426),ROUND(SUMIF(Anlagenbewegungsdaten!B:B,A3426,Anlagenbewegungsdaten!D:D),2),ROUND(G3426*F3426%,2))</f>
        <v>0</v>
      </c>
      <c r="I3426" s="332">
        <f>ROUND((H3426-SUMIF(Anlagenbewegungsdaten!$B:$B,A3426,Anlagenbewegungsdaten!D:D)),3)</f>
        <v>0</v>
      </c>
      <c r="J3426" s="333" t="s">
        <v>5179</v>
      </c>
      <c r="K3426" s="333" t="s">
        <v>5193</v>
      </c>
      <c r="L3426" s="510">
        <v>17.600000000000001</v>
      </c>
      <c r="M3426" s="330">
        <f>ROUND(SUMIF(Anlagenbewegungsdaten_AV!B:B,A3426,Anlagenbewegungsdaten_AV!C:C),3)</f>
        <v>0</v>
      </c>
      <c r="N3426" s="328">
        <f>IF(ISBLANK(L3426),ROUND(SUMIF(Anlagenbewegungsdaten_AV!B:B,A3426,Anlagenbewegungsdaten_AV!D:D),2),ROUND(M3426*L3426%,2))</f>
        <v>0</v>
      </c>
      <c r="O3426" s="328">
        <f>ROUND(N3426-SUMIF(Anlagenbewegungsdaten_AV!B:B,A3426,Anlagenbewegungsdaten_AV!D:D),3)</f>
        <v>0</v>
      </c>
    </row>
    <row r="3427" spans="1:15" ht="15" customHeight="1" x14ac:dyDescent="0.25">
      <c r="A3427" s="264" t="s">
        <v>4645</v>
      </c>
      <c r="B3427" s="204" t="s">
        <v>2108</v>
      </c>
      <c r="C3427" s="205" t="s">
        <v>4052</v>
      </c>
      <c r="D3427" s="204" t="s">
        <v>4646</v>
      </c>
      <c r="E3427" s="204"/>
      <c r="F3427" s="297">
        <v>20</v>
      </c>
      <c r="G3427" s="331">
        <f>ROUND(SUMIF(Anlagenbewegungsdaten!B:B,A3427,Anlagenbewegungsdaten!C:C),3)</f>
        <v>0</v>
      </c>
      <c r="H3427" s="332">
        <f>IF(ISBLANK(F3427),ROUND(SUMIF(Anlagenbewegungsdaten!B:B,A3427,Anlagenbewegungsdaten!D:D),2),ROUND(G3427*F3427%,2))</f>
        <v>0</v>
      </c>
      <c r="I3427" s="332">
        <f>ROUND((H3427-SUMIF(Anlagenbewegungsdaten!$B:$B,A3427,Anlagenbewegungsdaten!D:D)),3)</f>
        <v>0</v>
      </c>
      <c r="J3427" s="333" t="s">
        <v>5179</v>
      </c>
      <c r="K3427" s="333" t="s">
        <v>5193</v>
      </c>
      <c r="L3427" s="510">
        <v>16</v>
      </c>
      <c r="M3427" s="330">
        <f>ROUND(SUMIF(Anlagenbewegungsdaten_AV!B:B,A3427,Anlagenbewegungsdaten_AV!C:C),3)</f>
        <v>0</v>
      </c>
      <c r="N3427" s="328">
        <f>IF(ISBLANK(L3427),ROUND(SUMIF(Anlagenbewegungsdaten_AV!B:B,A3427,Anlagenbewegungsdaten_AV!D:D),2),ROUND(M3427*L3427%,2))</f>
        <v>0</v>
      </c>
      <c r="O3427" s="328">
        <f>ROUND(N3427-SUMIF(Anlagenbewegungsdaten_AV!B:B,A3427,Anlagenbewegungsdaten_AV!D:D),3)</f>
        <v>0</v>
      </c>
    </row>
    <row r="3428" spans="1:15" ht="15" customHeight="1" x14ac:dyDescent="0.25">
      <c r="A3428" s="264" t="s">
        <v>4647</v>
      </c>
      <c r="B3428" s="204" t="s">
        <v>2108</v>
      </c>
      <c r="C3428" s="205" t="s">
        <v>4052</v>
      </c>
      <c r="D3428" s="204" t="s">
        <v>4648</v>
      </c>
      <c r="E3428" s="204"/>
      <c r="F3428" s="297">
        <v>13</v>
      </c>
      <c r="G3428" s="331">
        <f>ROUND(SUMIF(Anlagenbewegungsdaten!B:B,A3428,Anlagenbewegungsdaten!C:C),3)</f>
        <v>0</v>
      </c>
      <c r="H3428" s="332">
        <f>IF(ISBLANK(F3428),ROUND(SUMIF(Anlagenbewegungsdaten!B:B,A3428,Anlagenbewegungsdaten!D:D),2),ROUND(G3428*F3428%,2))</f>
        <v>0</v>
      </c>
      <c r="I3428" s="332">
        <f>ROUND((H3428-SUMIF(Anlagenbewegungsdaten!$B:$B,A3428,Anlagenbewegungsdaten!D:D)),3)</f>
        <v>0</v>
      </c>
      <c r="J3428" s="333" t="s">
        <v>5179</v>
      </c>
      <c r="K3428" s="333" t="s">
        <v>5193</v>
      </c>
      <c r="L3428" s="510">
        <v>10.4</v>
      </c>
      <c r="M3428" s="330">
        <f>ROUND(SUMIF(Anlagenbewegungsdaten_AV!B:B,A3428,Anlagenbewegungsdaten_AV!C:C),3)</f>
        <v>0</v>
      </c>
      <c r="N3428" s="328">
        <f>IF(ISBLANK(L3428),ROUND(SUMIF(Anlagenbewegungsdaten_AV!B:B,A3428,Anlagenbewegungsdaten_AV!D:D),2),ROUND(M3428*L3428%,2))</f>
        <v>0</v>
      </c>
      <c r="O3428" s="328">
        <f>ROUND(N3428-SUMIF(Anlagenbewegungsdaten_AV!B:B,A3428,Anlagenbewegungsdaten_AV!D:D),3)</f>
        <v>0</v>
      </c>
    </row>
    <row r="3429" spans="1:15" ht="15" customHeight="1" x14ac:dyDescent="0.25">
      <c r="A3429" s="264" t="s">
        <v>4649</v>
      </c>
      <c r="B3429" s="204" t="s">
        <v>2108</v>
      </c>
      <c r="C3429" s="205" t="s">
        <v>4052</v>
      </c>
      <c r="D3429" s="204" t="s">
        <v>4650</v>
      </c>
      <c r="E3429" s="204"/>
      <c r="F3429" s="297">
        <v>18</v>
      </c>
      <c r="G3429" s="331">
        <f>ROUND(SUMIF(Anlagenbewegungsdaten!B:B,A3429,Anlagenbewegungsdaten!C:C),3)</f>
        <v>0</v>
      </c>
      <c r="H3429" s="332">
        <f>IF(ISBLANK(F3429),ROUND(SUMIF(Anlagenbewegungsdaten!B:B,A3429,Anlagenbewegungsdaten!D:D),2),ROUND(G3429*F3429%,2))</f>
        <v>0</v>
      </c>
      <c r="I3429" s="332">
        <f>ROUND((H3429-SUMIF(Anlagenbewegungsdaten!$B:$B,A3429,Anlagenbewegungsdaten!D:D)),3)</f>
        <v>0</v>
      </c>
      <c r="J3429" s="333" t="s">
        <v>5179</v>
      </c>
      <c r="K3429" s="333" t="s">
        <v>5193</v>
      </c>
      <c r="L3429" s="510">
        <v>14.4</v>
      </c>
      <c r="M3429" s="330">
        <f>ROUND(SUMIF(Anlagenbewegungsdaten_AV!B:B,A3429,Anlagenbewegungsdaten_AV!C:C),3)</f>
        <v>0</v>
      </c>
      <c r="N3429" s="328">
        <f>IF(ISBLANK(L3429),ROUND(SUMIF(Anlagenbewegungsdaten_AV!B:B,A3429,Anlagenbewegungsdaten_AV!D:D),2),ROUND(M3429*L3429%,2))</f>
        <v>0</v>
      </c>
      <c r="O3429" s="328">
        <f>ROUND(N3429-SUMIF(Anlagenbewegungsdaten_AV!B:B,A3429,Anlagenbewegungsdaten_AV!D:D),3)</f>
        <v>0</v>
      </c>
    </row>
    <row r="3430" spans="1:15" ht="15" customHeight="1" x14ac:dyDescent="0.25">
      <c r="A3430" s="264" t="s">
        <v>4651</v>
      </c>
      <c r="B3430" s="204" t="s">
        <v>2108</v>
      </c>
      <c r="C3430" s="205" t="s">
        <v>4052</v>
      </c>
      <c r="D3430" s="204" t="s">
        <v>4652</v>
      </c>
      <c r="E3430" s="204"/>
      <c r="F3430" s="297">
        <v>15.5</v>
      </c>
      <c r="G3430" s="331">
        <f>ROUND(SUMIF(Anlagenbewegungsdaten!B:B,A3430,Anlagenbewegungsdaten!C:C),3)</f>
        <v>0</v>
      </c>
      <c r="H3430" s="332">
        <f>IF(ISBLANK(F3430),ROUND(SUMIF(Anlagenbewegungsdaten!B:B,A3430,Anlagenbewegungsdaten!D:D),2),ROUND(G3430*F3430%,2))</f>
        <v>0</v>
      </c>
      <c r="I3430" s="332">
        <f>ROUND((H3430-SUMIF(Anlagenbewegungsdaten!$B:$B,A3430,Anlagenbewegungsdaten!D:D)),3)</f>
        <v>0</v>
      </c>
      <c r="J3430" s="333" t="s">
        <v>5179</v>
      </c>
      <c r="K3430" s="333" t="s">
        <v>5193</v>
      </c>
      <c r="L3430" s="510">
        <v>12.4</v>
      </c>
      <c r="M3430" s="330">
        <f>ROUND(SUMIF(Anlagenbewegungsdaten_AV!B:B,A3430,Anlagenbewegungsdaten_AV!C:C),3)</f>
        <v>0</v>
      </c>
      <c r="N3430" s="328">
        <f>IF(ISBLANK(L3430),ROUND(SUMIF(Anlagenbewegungsdaten_AV!B:B,A3430,Anlagenbewegungsdaten_AV!D:D),2),ROUND(M3430*L3430%,2))</f>
        <v>0</v>
      </c>
      <c r="O3430" s="328">
        <f>ROUND(N3430-SUMIF(Anlagenbewegungsdaten_AV!B:B,A3430,Anlagenbewegungsdaten_AV!D:D),3)</f>
        <v>0</v>
      </c>
    </row>
    <row r="3431" spans="1:15" ht="15" customHeight="1" x14ac:dyDescent="0.25">
      <c r="A3431" s="264" t="s">
        <v>4653</v>
      </c>
      <c r="B3431" s="204" t="s">
        <v>2108</v>
      </c>
      <c r="C3431" s="205" t="s">
        <v>4052</v>
      </c>
      <c r="D3431" s="204" t="s">
        <v>4654</v>
      </c>
      <c r="E3431" s="204"/>
      <c r="F3431" s="297">
        <v>21</v>
      </c>
      <c r="G3431" s="331">
        <f>ROUND(SUMIF(Anlagenbewegungsdaten!B:B,A3431,Anlagenbewegungsdaten!C:C),3)</f>
        <v>0</v>
      </c>
      <c r="H3431" s="332">
        <f>IF(ISBLANK(F3431),ROUND(SUMIF(Anlagenbewegungsdaten!B:B,A3431,Anlagenbewegungsdaten!D:D),2),ROUND(G3431*F3431%,2))</f>
        <v>0</v>
      </c>
      <c r="I3431" s="332">
        <f>ROUND((H3431-SUMIF(Anlagenbewegungsdaten!$B:$B,A3431,Anlagenbewegungsdaten!D:D)),3)</f>
        <v>0</v>
      </c>
      <c r="J3431" s="333" t="s">
        <v>5179</v>
      </c>
      <c r="K3431" s="333" t="s">
        <v>5193</v>
      </c>
      <c r="L3431" s="510">
        <v>16.8</v>
      </c>
      <c r="M3431" s="330">
        <f>ROUND(SUMIF(Anlagenbewegungsdaten_AV!B:B,A3431,Anlagenbewegungsdaten_AV!C:C),3)</f>
        <v>0</v>
      </c>
      <c r="N3431" s="328">
        <f>IF(ISBLANK(L3431),ROUND(SUMIF(Anlagenbewegungsdaten_AV!B:B,A3431,Anlagenbewegungsdaten_AV!D:D),2),ROUND(M3431*L3431%,2))</f>
        <v>0</v>
      </c>
      <c r="O3431" s="328">
        <f>ROUND(N3431-SUMIF(Anlagenbewegungsdaten_AV!B:B,A3431,Anlagenbewegungsdaten_AV!D:D),3)</f>
        <v>0</v>
      </c>
    </row>
    <row r="3432" spans="1:15" ht="15" customHeight="1" x14ac:dyDescent="0.25">
      <c r="A3432" s="264" t="s">
        <v>4655</v>
      </c>
      <c r="B3432" s="204" t="s">
        <v>2108</v>
      </c>
      <c r="C3432" s="205" t="s">
        <v>4052</v>
      </c>
      <c r="D3432" s="204" t="s">
        <v>4656</v>
      </c>
      <c r="E3432" s="204"/>
      <c r="F3432" s="297">
        <v>19</v>
      </c>
      <c r="G3432" s="331">
        <f>ROUND(SUMIF(Anlagenbewegungsdaten!B:B,A3432,Anlagenbewegungsdaten!C:C),3)</f>
        <v>0</v>
      </c>
      <c r="H3432" s="332">
        <f>IF(ISBLANK(F3432),ROUND(SUMIF(Anlagenbewegungsdaten!B:B,A3432,Anlagenbewegungsdaten!D:D),2),ROUND(G3432*F3432%,2))</f>
        <v>0</v>
      </c>
      <c r="I3432" s="332">
        <f>ROUND((H3432-SUMIF(Anlagenbewegungsdaten!$B:$B,A3432,Anlagenbewegungsdaten!D:D)),3)</f>
        <v>0</v>
      </c>
      <c r="J3432" s="333" t="s">
        <v>5179</v>
      </c>
      <c r="K3432" s="333" t="s">
        <v>5193</v>
      </c>
      <c r="L3432" s="510">
        <v>15.2</v>
      </c>
      <c r="M3432" s="330">
        <f>ROUND(SUMIF(Anlagenbewegungsdaten_AV!B:B,A3432,Anlagenbewegungsdaten_AV!C:C),3)</f>
        <v>0</v>
      </c>
      <c r="N3432" s="328">
        <f>IF(ISBLANK(L3432),ROUND(SUMIF(Anlagenbewegungsdaten_AV!B:B,A3432,Anlagenbewegungsdaten_AV!D:D),2),ROUND(M3432*L3432%,2))</f>
        <v>0</v>
      </c>
      <c r="O3432" s="328">
        <f>ROUND(N3432-SUMIF(Anlagenbewegungsdaten_AV!B:B,A3432,Anlagenbewegungsdaten_AV!D:D),3)</f>
        <v>0</v>
      </c>
    </row>
    <row r="3433" spans="1:15" ht="15" customHeight="1" x14ac:dyDescent="0.25">
      <c r="A3433" s="264" t="s">
        <v>4657</v>
      </c>
      <c r="B3433" s="204" t="s">
        <v>2108</v>
      </c>
      <c r="C3433" s="205" t="s">
        <v>4052</v>
      </c>
      <c r="D3433" s="204" t="s">
        <v>4658</v>
      </c>
      <c r="E3433" s="204"/>
      <c r="F3433" s="297">
        <v>12</v>
      </c>
      <c r="G3433" s="331">
        <f>ROUND(SUMIF(Anlagenbewegungsdaten!B:B,A3433,Anlagenbewegungsdaten!C:C),3)</f>
        <v>0</v>
      </c>
      <c r="H3433" s="332">
        <f>IF(ISBLANK(F3433),ROUND(SUMIF(Anlagenbewegungsdaten!B:B,A3433,Anlagenbewegungsdaten!D:D),2),ROUND(G3433*F3433%,2))</f>
        <v>0</v>
      </c>
      <c r="I3433" s="332">
        <f>ROUND((H3433-SUMIF(Anlagenbewegungsdaten!$B:$B,A3433,Anlagenbewegungsdaten!D:D)),3)</f>
        <v>0</v>
      </c>
      <c r="J3433" s="333" t="s">
        <v>5179</v>
      </c>
      <c r="K3433" s="333" t="s">
        <v>5193</v>
      </c>
      <c r="L3433" s="510">
        <v>9.6</v>
      </c>
      <c r="M3433" s="330">
        <f>ROUND(SUMIF(Anlagenbewegungsdaten_AV!B:B,A3433,Anlagenbewegungsdaten_AV!C:C),3)</f>
        <v>0</v>
      </c>
      <c r="N3433" s="328">
        <f>IF(ISBLANK(L3433),ROUND(SUMIF(Anlagenbewegungsdaten_AV!B:B,A3433,Anlagenbewegungsdaten_AV!D:D),2),ROUND(M3433*L3433%,2))</f>
        <v>0</v>
      </c>
      <c r="O3433" s="328">
        <f>ROUND(N3433-SUMIF(Anlagenbewegungsdaten_AV!B:B,A3433,Anlagenbewegungsdaten_AV!D:D),3)</f>
        <v>0</v>
      </c>
    </row>
    <row r="3434" spans="1:15" ht="15" customHeight="1" x14ac:dyDescent="0.25">
      <c r="A3434" s="264" t="s">
        <v>4659</v>
      </c>
      <c r="B3434" s="204" t="s">
        <v>2108</v>
      </c>
      <c r="C3434" s="205" t="s">
        <v>4052</v>
      </c>
      <c r="D3434" s="204" t="s">
        <v>4660</v>
      </c>
      <c r="E3434" s="204"/>
      <c r="F3434" s="297">
        <v>17</v>
      </c>
      <c r="G3434" s="331">
        <f>ROUND(SUMIF(Anlagenbewegungsdaten!B:B,A3434,Anlagenbewegungsdaten!C:C),3)</f>
        <v>0</v>
      </c>
      <c r="H3434" s="332">
        <f>IF(ISBLANK(F3434),ROUND(SUMIF(Anlagenbewegungsdaten!B:B,A3434,Anlagenbewegungsdaten!D:D),2),ROUND(G3434*F3434%,2))</f>
        <v>0</v>
      </c>
      <c r="I3434" s="332">
        <f>ROUND((H3434-SUMIF(Anlagenbewegungsdaten!$B:$B,A3434,Anlagenbewegungsdaten!D:D)),3)</f>
        <v>0</v>
      </c>
      <c r="J3434" s="333" t="s">
        <v>5179</v>
      </c>
      <c r="K3434" s="333" t="s">
        <v>5193</v>
      </c>
      <c r="L3434" s="510">
        <v>13.6</v>
      </c>
      <c r="M3434" s="330">
        <f>ROUND(SUMIF(Anlagenbewegungsdaten_AV!B:B,A3434,Anlagenbewegungsdaten_AV!C:C),3)</f>
        <v>0</v>
      </c>
      <c r="N3434" s="328">
        <f>IF(ISBLANK(L3434),ROUND(SUMIF(Anlagenbewegungsdaten_AV!B:B,A3434,Anlagenbewegungsdaten_AV!D:D),2),ROUND(M3434*L3434%,2))</f>
        <v>0</v>
      </c>
      <c r="O3434" s="328">
        <f>ROUND(N3434-SUMIF(Anlagenbewegungsdaten_AV!B:B,A3434,Anlagenbewegungsdaten_AV!D:D),3)</f>
        <v>0</v>
      </c>
    </row>
    <row r="3435" spans="1:15" ht="15" customHeight="1" x14ac:dyDescent="0.25">
      <c r="A3435" s="264" t="s">
        <v>4661</v>
      </c>
      <c r="B3435" s="204" t="s">
        <v>2108</v>
      </c>
      <c r="C3435" s="205" t="s">
        <v>4052</v>
      </c>
      <c r="D3435" s="204" t="s">
        <v>4662</v>
      </c>
      <c r="E3435" s="204"/>
      <c r="F3435" s="297">
        <v>14.5</v>
      </c>
      <c r="G3435" s="331">
        <f>ROUND(SUMIF(Anlagenbewegungsdaten!B:B,A3435,Anlagenbewegungsdaten!C:C),3)</f>
        <v>0</v>
      </c>
      <c r="H3435" s="332">
        <f>IF(ISBLANK(F3435),ROUND(SUMIF(Anlagenbewegungsdaten!B:B,A3435,Anlagenbewegungsdaten!D:D),2),ROUND(G3435*F3435%,2))</f>
        <v>0</v>
      </c>
      <c r="I3435" s="332">
        <f>ROUND((H3435-SUMIF(Anlagenbewegungsdaten!$B:$B,A3435,Anlagenbewegungsdaten!D:D)),3)</f>
        <v>0</v>
      </c>
      <c r="J3435" s="333" t="s">
        <v>5179</v>
      </c>
      <c r="K3435" s="333" t="s">
        <v>5193</v>
      </c>
      <c r="L3435" s="510">
        <v>11.6</v>
      </c>
      <c r="M3435" s="330">
        <f>ROUND(SUMIF(Anlagenbewegungsdaten_AV!B:B,A3435,Anlagenbewegungsdaten_AV!C:C),3)</f>
        <v>0</v>
      </c>
      <c r="N3435" s="328">
        <f>IF(ISBLANK(L3435),ROUND(SUMIF(Anlagenbewegungsdaten_AV!B:B,A3435,Anlagenbewegungsdaten_AV!D:D),2),ROUND(M3435*L3435%,2))</f>
        <v>0</v>
      </c>
      <c r="O3435" s="328">
        <f>ROUND(N3435-SUMIF(Anlagenbewegungsdaten_AV!B:B,A3435,Anlagenbewegungsdaten_AV!D:D),3)</f>
        <v>0</v>
      </c>
    </row>
    <row r="3436" spans="1:15" ht="15" customHeight="1" x14ac:dyDescent="0.25">
      <c r="A3436" s="264" t="s">
        <v>4663</v>
      </c>
      <c r="B3436" s="204" t="s">
        <v>2108</v>
      </c>
      <c r="C3436" s="205" t="s">
        <v>4052</v>
      </c>
      <c r="D3436" s="204" t="s">
        <v>4664</v>
      </c>
      <c r="E3436" s="204"/>
      <c r="F3436" s="297">
        <v>20</v>
      </c>
      <c r="G3436" s="331">
        <f>ROUND(SUMIF(Anlagenbewegungsdaten!B:B,A3436,Anlagenbewegungsdaten!C:C),3)</f>
        <v>0</v>
      </c>
      <c r="H3436" s="332">
        <f>IF(ISBLANK(F3436),ROUND(SUMIF(Anlagenbewegungsdaten!B:B,A3436,Anlagenbewegungsdaten!D:D),2),ROUND(G3436*F3436%,2))</f>
        <v>0</v>
      </c>
      <c r="I3436" s="332">
        <f>ROUND((H3436-SUMIF(Anlagenbewegungsdaten!$B:$B,A3436,Anlagenbewegungsdaten!D:D)),3)</f>
        <v>0</v>
      </c>
      <c r="J3436" s="333" t="s">
        <v>5179</v>
      </c>
      <c r="K3436" s="333" t="s">
        <v>5193</v>
      </c>
      <c r="L3436" s="510">
        <v>16</v>
      </c>
      <c r="M3436" s="330">
        <f>ROUND(SUMIF(Anlagenbewegungsdaten_AV!B:B,A3436,Anlagenbewegungsdaten_AV!C:C),3)</f>
        <v>0</v>
      </c>
      <c r="N3436" s="328">
        <f>IF(ISBLANK(L3436),ROUND(SUMIF(Anlagenbewegungsdaten_AV!B:B,A3436,Anlagenbewegungsdaten_AV!D:D),2),ROUND(M3436*L3436%,2))</f>
        <v>0</v>
      </c>
      <c r="O3436" s="328">
        <f>ROUND(N3436-SUMIF(Anlagenbewegungsdaten_AV!B:B,A3436,Anlagenbewegungsdaten_AV!D:D),3)</f>
        <v>0</v>
      </c>
    </row>
    <row r="3437" spans="1:15" ht="15" customHeight="1" x14ac:dyDescent="0.25">
      <c r="A3437" s="264" t="s">
        <v>4665</v>
      </c>
      <c r="B3437" s="204" t="s">
        <v>2108</v>
      </c>
      <c r="C3437" s="205" t="s">
        <v>4052</v>
      </c>
      <c r="D3437" s="204" t="s">
        <v>4666</v>
      </c>
      <c r="E3437" s="204"/>
      <c r="F3437" s="297">
        <v>18</v>
      </c>
      <c r="G3437" s="331">
        <f>ROUND(SUMIF(Anlagenbewegungsdaten!B:B,A3437,Anlagenbewegungsdaten!C:C),3)</f>
        <v>0</v>
      </c>
      <c r="H3437" s="332">
        <f>IF(ISBLANK(F3437),ROUND(SUMIF(Anlagenbewegungsdaten!B:B,A3437,Anlagenbewegungsdaten!D:D),2),ROUND(G3437*F3437%,2))</f>
        <v>0</v>
      </c>
      <c r="I3437" s="332">
        <f>ROUND((H3437-SUMIF(Anlagenbewegungsdaten!$B:$B,A3437,Anlagenbewegungsdaten!D:D)),3)</f>
        <v>0</v>
      </c>
      <c r="J3437" s="333" t="s">
        <v>5179</v>
      </c>
      <c r="K3437" s="333" t="s">
        <v>5193</v>
      </c>
      <c r="L3437" s="510">
        <v>14.4</v>
      </c>
      <c r="M3437" s="330">
        <f>ROUND(SUMIF(Anlagenbewegungsdaten_AV!B:B,A3437,Anlagenbewegungsdaten_AV!C:C),3)</f>
        <v>0</v>
      </c>
      <c r="N3437" s="328">
        <f>IF(ISBLANK(L3437),ROUND(SUMIF(Anlagenbewegungsdaten_AV!B:B,A3437,Anlagenbewegungsdaten_AV!D:D),2),ROUND(M3437*L3437%,2))</f>
        <v>0</v>
      </c>
      <c r="O3437" s="328">
        <f>ROUND(N3437-SUMIF(Anlagenbewegungsdaten_AV!B:B,A3437,Anlagenbewegungsdaten_AV!D:D),3)</f>
        <v>0</v>
      </c>
    </row>
    <row r="3438" spans="1:15" ht="15" customHeight="1" x14ac:dyDescent="0.25">
      <c r="A3438" s="264" t="s">
        <v>4667</v>
      </c>
      <c r="B3438" s="204" t="s">
        <v>2108</v>
      </c>
      <c r="C3438" s="205" t="s">
        <v>4052</v>
      </c>
      <c r="D3438" s="204" t="s">
        <v>4668</v>
      </c>
      <c r="E3438" s="204"/>
      <c r="F3438" s="297">
        <v>11</v>
      </c>
      <c r="G3438" s="331">
        <f>ROUND(SUMIF(Anlagenbewegungsdaten!B:B,A3438,Anlagenbewegungsdaten!C:C),3)</f>
        <v>0</v>
      </c>
      <c r="H3438" s="332">
        <f>IF(ISBLANK(F3438),ROUND(SUMIF(Anlagenbewegungsdaten!B:B,A3438,Anlagenbewegungsdaten!D:D),2),ROUND(G3438*F3438%,2))</f>
        <v>0</v>
      </c>
      <c r="I3438" s="332">
        <f>ROUND((H3438-SUMIF(Anlagenbewegungsdaten!$B:$B,A3438,Anlagenbewegungsdaten!D:D)),3)</f>
        <v>0</v>
      </c>
      <c r="J3438" s="333" t="s">
        <v>5179</v>
      </c>
      <c r="K3438" s="333" t="s">
        <v>5193</v>
      </c>
      <c r="L3438" s="510">
        <v>8.8000000000000007</v>
      </c>
      <c r="M3438" s="330">
        <f>ROUND(SUMIF(Anlagenbewegungsdaten_AV!B:B,A3438,Anlagenbewegungsdaten_AV!C:C),3)</f>
        <v>0</v>
      </c>
      <c r="N3438" s="328">
        <f>IF(ISBLANK(L3438),ROUND(SUMIF(Anlagenbewegungsdaten_AV!B:B,A3438,Anlagenbewegungsdaten_AV!D:D),2),ROUND(M3438*L3438%,2))</f>
        <v>0</v>
      </c>
      <c r="O3438" s="328">
        <f>ROUND(N3438-SUMIF(Anlagenbewegungsdaten_AV!B:B,A3438,Anlagenbewegungsdaten_AV!D:D),3)</f>
        <v>0</v>
      </c>
    </row>
    <row r="3439" spans="1:15" ht="15" customHeight="1" x14ac:dyDescent="0.25">
      <c r="A3439" s="264" t="s">
        <v>4669</v>
      </c>
      <c r="B3439" s="204" t="s">
        <v>2108</v>
      </c>
      <c r="C3439" s="205" t="s">
        <v>4052</v>
      </c>
      <c r="D3439" s="204" t="s">
        <v>4670</v>
      </c>
      <c r="E3439" s="204"/>
      <c r="F3439" s="297">
        <v>15</v>
      </c>
      <c r="G3439" s="331">
        <f>ROUND(SUMIF(Anlagenbewegungsdaten!B:B,A3439,Anlagenbewegungsdaten!C:C),3)</f>
        <v>0</v>
      </c>
      <c r="H3439" s="332">
        <f>IF(ISBLANK(F3439),ROUND(SUMIF(Anlagenbewegungsdaten!B:B,A3439,Anlagenbewegungsdaten!D:D),2),ROUND(G3439*F3439%,2))</f>
        <v>0</v>
      </c>
      <c r="I3439" s="332">
        <f>ROUND((H3439-SUMIF(Anlagenbewegungsdaten!$B:$B,A3439,Anlagenbewegungsdaten!D:D)),3)</f>
        <v>0</v>
      </c>
      <c r="J3439" s="333" t="s">
        <v>5179</v>
      </c>
      <c r="K3439" s="333" t="s">
        <v>5193</v>
      </c>
      <c r="L3439" s="510">
        <v>12</v>
      </c>
      <c r="M3439" s="330">
        <f>ROUND(SUMIF(Anlagenbewegungsdaten_AV!B:B,A3439,Anlagenbewegungsdaten_AV!C:C),3)</f>
        <v>0</v>
      </c>
      <c r="N3439" s="328">
        <f>IF(ISBLANK(L3439),ROUND(SUMIF(Anlagenbewegungsdaten_AV!B:B,A3439,Anlagenbewegungsdaten_AV!D:D),2),ROUND(M3439*L3439%,2))</f>
        <v>0</v>
      </c>
      <c r="O3439" s="328">
        <f>ROUND(N3439-SUMIF(Anlagenbewegungsdaten_AV!B:B,A3439,Anlagenbewegungsdaten_AV!D:D),3)</f>
        <v>0</v>
      </c>
    </row>
    <row r="3440" spans="1:15" ht="15" customHeight="1" x14ac:dyDescent="0.25">
      <c r="A3440" s="264" t="s">
        <v>4671</v>
      </c>
      <c r="B3440" s="204" t="s">
        <v>2108</v>
      </c>
      <c r="C3440" s="205" t="s">
        <v>4052</v>
      </c>
      <c r="D3440" s="204" t="s">
        <v>4672</v>
      </c>
      <c r="E3440" s="204"/>
      <c r="F3440" s="297">
        <v>13.5</v>
      </c>
      <c r="G3440" s="331">
        <f>ROUND(SUMIF(Anlagenbewegungsdaten!B:B,A3440,Anlagenbewegungsdaten!C:C),3)</f>
        <v>0</v>
      </c>
      <c r="H3440" s="332">
        <f>IF(ISBLANK(F3440),ROUND(SUMIF(Anlagenbewegungsdaten!B:B,A3440,Anlagenbewegungsdaten!D:D),2),ROUND(G3440*F3440%,2))</f>
        <v>0</v>
      </c>
      <c r="I3440" s="332">
        <f>ROUND((H3440-SUMIF(Anlagenbewegungsdaten!$B:$B,A3440,Anlagenbewegungsdaten!D:D)),3)</f>
        <v>0</v>
      </c>
      <c r="J3440" s="333" t="s">
        <v>5179</v>
      </c>
      <c r="K3440" s="333" t="s">
        <v>5193</v>
      </c>
      <c r="L3440" s="510">
        <v>10.8</v>
      </c>
      <c r="M3440" s="330">
        <f>ROUND(SUMIF(Anlagenbewegungsdaten_AV!B:B,A3440,Anlagenbewegungsdaten_AV!C:C),3)</f>
        <v>0</v>
      </c>
      <c r="N3440" s="328">
        <f>IF(ISBLANK(L3440),ROUND(SUMIF(Anlagenbewegungsdaten_AV!B:B,A3440,Anlagenbewegungsdaten_AV!D:D),2),ROUND(M3440*L3440%,2))</f>
        <v>0</v>
      </c>
      <c r="O3440" s="328">
        <f>ROUND(N3440-SUMIF(Anlagenbewegungsdaten_AV!B:B,A3440,Anlagenbewegungsdaten_AV!D:D),3)</f>
        <v>0</v>
      </c>
    </row>
    <row r="3441" spans="1:15" ht="15" customHeight="1" x14ac:dyDescent="0.25">
      <c r="A3441" s="264" t="s">
        <v>4673</v>
      </c>
      <c r="B3441" s="204" t="s">
        <v>2108</v>
      </c>
      <c r="C3441" s="205" t="s">
        <v>4052</v>
      </c>
      <c r="D3441" s="204" t="s">
        <v>4674</v>
      </c>
      <c r="E3441" s="204"/>
      <c r="F3441" s="297">
        <v>19</v>
      </c>
      <c r="G3441" s="331">
        <f>ROUND(SUMIF(Anlagenbewegungsdaten!B:B,A3441,Anlagenbewegungsdaten!C:C),3)</f>
        <v>0</v>
      </c>
      <c r="H3441" s="332">
        <f>IF(ISBLANK(F3441),ROUND(SUMIF(Anlagenbewegungsdaten!B:B,A3441,Anlagenbewegungsdaten!D:D),2),ROUND(G3441*F3441%,2))</f>
        <v>0</v>
      </c>
      <c r="I3441" s="332">
        <f>ROUND((H3441-SUMIF(Anlagenbewegungsdaten!$B:$B,A3441,Anlagenbewegungsdaten!D:D)),3)</f>
        <v>0</v>
      </c>
      <c r="J3441" s="333" t="s">
        <v>5179</v>
      </c>
      <c r="K3441" s="333" t="s">
        <v>5193</v>
      </c>
      <c r="L3441" s="510">
        <v>15.2</v>
      </c>
      <c r="M3441" s="330">
        <f>ROUND(SUMIF(Anlagenbewegungsdaten_AV!B:B,A3441,Anlagenbewegungsdaten_AV!C:C),3)</f>
        <v>0</v>
      </c>
      <c r="N3441" s="328">
        <f>IF(ISBLANK(L3441),ROUND(SUMIF(Anlagenbewegungsdaten_AV!B:B,A3441,Anlagenbewegungsdaten_AV!D:D),2),ROUND(M3441*L3441%,2))</f>
        <v>0</v>
      </c>
      <c r="O3441" s="328">
        <f>ROUND(N3441-SUMIF(Anlagenbewegungsdaten_AV!B:B,A3441,Anlagenbewegungsdaten_AV!D:D),3)</f>
        <v>0</v>
      </c>
    </row>
    <row r="3442" spans="1:15" ht="15" customHeight="1" x14ac:dyDescent="0.25">
      <c r="A3442" s="264" t="s">
        <v>4675</v>
      </c>
      <c r="B3442" s="204" t="s">
        <v>2108</v>
      </c>
      <c r="C3442" s="205" t="s">
        <v>4052</v>
      </c>
      <c r="D3442" s="204" t="s">
        <v>4676</v>
      </c>
      <c r="E3442" s="204"/>
      <c r="F3442" s="297">
        <v>17</v>
      </c>
      <c r="G3442" s="331">
        <f>ROUND(SUMIF(Anlagenbewegungsdaten!B:B,A3442,Anlagenbewegungsdaten!C:C),3)</f>
        <v>0</v>
      </c>
      <c r="H3442" s="332">
        <f>IF(ISBLANK(F3442),ROUND(SUMIF(Anlagenbewegungsdaten!B:B,A3442,Anlagenbewegungsdaten!D:D),2),ROUND(G3442*F3442%,2))</f>
        <v>0</v>
      </c>
      <c r="I3442" s="332">
        <f>ROUND((H3442-SUMIF(Anlagenbewegungsdaten!$B:$B,A3442,Anlagenbewegungsdaten!D:D)),3)</f>
        <v>0</v>
      </c>
      <c r="J3442" s="333" t="s">
        <v>5179</v>
      </c>
      <c r="K3442" s="333" t="s">
        <v>5193</v>
      </c>
      <c r="L3442" s="510">
        <v>13.6</v>
      </c>
      <c r="M3442" s="330">
        <f>ROUND(SUMIF(Anlagenbewegungsdaten_AV!B:B,A3442,Anlagenbewegungsdaten_AV!C:C),3)</f>
        <v>0</v>
      </c>
      <c r="N3442" s="328">
        <f>IF(ISBLANK(L3442),ROUND(SUMIF(Anlagenbewegungsdaten_AV!B:B,A3442,Anlagenbewegungsdaten_AV!D:D),2),ROUND(M3442*L3442%,2))</f>
        <v>0</v>
      </c>
      <c r="O3442" s="328">
        <f>ROUND(N3442-SUMIF(Anlagenbewegungsdaten_AV!B:B,A3442,Anlagenbewegungsdaten_AV!D:D),3)</f>
        <v>0</v>
      </c>
    </row>
    <row r="3443" spans="1:15" ht="15" customHeight="1" x14ac:dyDescent="0.25">
      <c r="A3443" s="264" t="s">
        <v>4677</v>
      </c>
      <c r="B3443" s="204" t="s">
        <v>2108</v>
      </c>
      <c r="C3443" s="205" t="s">
        <v>4052</v>
      </c>
      <c r="D3443" s="204" t="s">
        <v>4678</v>
      </c>
      <c r="E3443" s="204"/>
      <c r="F3443" s="297">
        <v>14</v>
      </c>
      <c r="G3443" s="331">
        <f>ROUND(SUMIF(Anlagenbewegungsdaten!B:B,A3443,Anlagenbewegungsdaten!C:C),3)</f>
        <v>0</v>
      </c>
      <c r="H3443" s="332">
        <f>IF(ISBLANK(F3443),ROUND(SUMIF(Anlagenbewegungsdaten!B:B,A3443,Anlagenbewegungsdaten!D:D),2),ROUND(G3443*F3443%,2))</f>
        <v>0</v>
      </c>
      <c r="I3443" s="332">
        <f>ROUND((H3443-SUMIF(Anlagenbewegungsdaten!$B:$B,A3443,Anlagenbewegungsdaten!D:D)),3)</f>
        <v>0</v>
      </c>
      <c r="J3443" s="333" t="s">
        <v>5179</v>
      </c>
      <c r="K3443" s="333" t="s">
        <v>5193</v>
      </c>
      <c r="L3443" s="510">
        <v>11.2</v>
      </c>
      <c r="M3443" s="330">
        <f>ROUND(SUMIF(Anlagenbewegungsdaten_AV!B:B,A3443,Anlagenbewegungsdaten_AV!C:C),3)</f>
        <v>0</v>
      </c>
      <c r="N3443" s="328">
        <f>IF(ISBLANK(L3443),ROUND(SUMIF(Anlagenbewegungsdaten_AV!B:B,A3443,Anlagenbewegungsdaten_AV!D:D),2),ROUND(M3443*L3443%,2))</f>
        <v>0</v>
      </c>
      <c r="O3443" s="328">
        <f>ROUND(N3443-SUMIF(Anlagenbewegungsdaten_AV!B:B,A3443,Anlagenbewegungsdaten_AV!D:D),3)</f>
        <v>0</v>
      </c>
    </row>
    <row r="3444" spans="1:15" ht="15" customHeight="1" x14ac:dyDescent="0.25">
      <c r="A3444" s="264" t="s">
        <v>4679</v>
      </c>
      <c r="B3444" s="204" t="s">
        <v>2108</v>
      </c>
      <c r="C3444" s="205" t="s">
        <v>4052</v>
      </c>
      <c r="D3444" s="204" t="s">
        <v>4680</v>
      </c>
      <c r="E3444" s="204"/>
      <c r="F3444" s="297">
        <v>18</v>
      </c>
      <c r="G3444" s="331">
        <f>ROUND(SUMIF(Anlagenbewegungsdaten!B:B,A3444,Anlagenbewegungsdaten!C:C),3)</f>
        <v>0</v>
      </c>
      <c r="H3444" s="332">
        <f>IF(ISBLANK(F3444),ROUND(SUMIF(Anlagenbewegungsdaten!B:B,A3444,Anlagenbewegungsdaten!D:D),2),ROUND(G3444*F3444%,2))</f>
        <v>0</v>
      </c>
      <c r="I3444" s="332">
        <f>ROUND((H3444-SUMIF(Anlagenbewegungsdaten!$B:$B,A3444,Anlagenbewegungsdaten!D:D)),3)</f>
        <v>0</v>
      </c>
      <c r="J3444" s="333" t="s">
        <v>5179</v>
      </c>
      <c r="K3444" s="333" t="s">
        <v>5193</v>
      </c>
      <c r="L3444" s="510">
        <v>14.4</v>
      </c>
      <c r="M3444" s="330">
        <f>ROUND(SUMIF(Anlagenbewegungsdaten_AV!B:B,A3444,Anlagenbewegungsdaten_AV!C:C),3)</f>
        <v>0</v>
      </c>
      <c r="N3444" s="328">
        <f>IF(ISBLANK(L3444),ROUND(SUMIF(Anlagenbewegungsdaten_AV!B:B,A3444,Anlagenbewegungsdaten_AV!D:D),2),ROUND(M3444*L3444%,2))</f>
        <v>0</v>
      </c>
      <c r="O3444" s="328">
        <f>ROUND(N3444-SUMIF(Anlagenbewegungsdaten_AV!B:B,A3444,Anlagenbewegungsdaten_AV!D:D),3)</f>
        <v>0</v>
      </c>
    </row>
    <row r="3445" spans="1:15" ht="15" customHeight="1" x14ac:dyDescent="0.25">
      <c r="A3445" s="264" t="s">
        <v>4681</v>
      </c>
      <c r="B3445" s="204" t="s">
        <v>2108</v>
      </c>
      <c r="C3445" s="205" t="s">
        <v>4052</v>
      </c>
      <c r="D3445" s="204" t="s">
        <v>4682</v>
      </c>
      <c r="E3445" s="204"/>
      <c r="F3445" s="297">
        <v>16.5</v>
      </c>
      <c r="G3445" s="331">
        <f>ROUND(SUMIF(Anlagenbewegungsdaten!B:B,A3445,Anlagenbewegungsdaten!C:C),3)</f>
        <v>0</v>
      </c>
      <c r="H3445" s="332">
        <f>IF(ISBLANK(F3445),ROUND(SUMIF(Anlagenbewegungsdaten!B:B,A3445,Anlagenbewegungsdaten!D:D),2),ROUND(G3445*F3445%,2))</f>
        <v>0</v>
      </c>
      <c r="I3445" s="332">
        <f>ROUND((H3445-SUMIF(Anlagenbewegungsdaten!$B:$B,A3445,Anlagenbewegungsdaten!D:D)),3)</f>
        <v>0</v>
      </c>
      <c r="J3445" s="333" t="s">
        <v>5179</v>
      </c>
      <c r="K3445" s="333" t="s">
        <v>5193</v>
      </c>
      <c r="L3445" s="510">
        <v>13.2</v>
      </c>
      <c r="M3445" s="330">
        <f>ROUND(SUMIF(Anlagenbewegungsdaten_AV!B:B,A3445,Anlagenbewegungsdaten_AV!C:C),3)</f>
        <v>0</v>
      </c>
      <c r="N3445" s="328">
        <f>IF(ISBLANK(L3445),ROUND(SUMIF(Anlagenbewegungsdaten_AV!B:B,A3445,Anlagenbewegungsdaten_AV!D:D),2),ROUND(M3445*L3445%,2))</f>
        <v>0</v>
      </c>
      <c r="O3445" s="328">
        <f>ROUND(N3445-SUMIF(Anlagenbewegungsdaten_AV!B:B,A3445,Anlagenbewegungsdaten_AV!D:D),3)</f>
        <v>0</v>
      </c>
    </row>
    <row r="3446" spans="1:15" ht="15" customHeight="1" x14ac:dyDescent="0.25">
      <c r="A3446" s="264" t="s">
        <v>4683</v>
      </c>
      <c r="B3446" s="204" t="s">
        <v>2108</v>
      </c>
      <c r="C3446" s="205" t="s">
        <v>4052</v>
      </c>
      <c r="D3446" s="204" t="s">
        <v>4684</v>
      </c>
      <c r="E3446" s="204"/>
      <c r="F3446" s="297">
        <v>22</v>
      </c>
      <c r="G3446" s="331">
        <f>ROUND(SUMIF(Anlagenbewegungsdaten!B:B,A3446,Anlagenbewegungsdaten!C:C),3)</f>
        <v>0</v>
      </c>
      <c r="H3446" s="332">
        <f>IF(ISBLANK(F3446),ROUND(SUMIF(Anlagenbewegungsdaten!B:B,A3446,Anlagenbewegungsdaten!D:D),2),ROUND(G3446*F3446%,2))</f>
        <v>0</v>
      </c>
      <c r="I3446" s="332">
        <f>ROUND((H3446-SUMIF(Anlagenbewegungsdaten!$B:$B,A3446,Anlagenbewegungsdaten!D:D)),3)</f>
        <v>0</v>
      </c>
      <c r="J3446" s="333" t="s">
        <v>5179</v>
      </c>
      <c r="K3446" s="333" t="s">
        <v>5193</v>
      </c>
      <c r="L3446" s="510">
        <v>17.600000000000001</v>
      </c>
      <c r="M3446" s="330">
        <f>ROUND(SUMIF(Anlagenbewegungsdaten_AV!B:B,A3446,Anlagenbewegungsdaten_AV!C:C),3)</f>
        <v>0</v>
      </c>
      <c r="N3446" s="328">
        <f>IF(ISBLANK(L3446),ROUND(SUMIF(Anlagenbewegungsdaten_AV!B:B,A3446,Anlagenbewegungsdaten_AV!D:D),2),ROUND(M3446*L3446%,2))</f>
        <v>0</v>
      </c>
      <c r="O3446" s="328">
        <f>ROUND(N3446-SUMIF(Anlagenbewegungsdaten_AV!B:B,A3446,Anlagenbewegungsdaten_AV!D:D),3)</f>
        <v>0</v>
      </c>
    </row>
    <row r="3447" spans="1:15" ht="15" customHeight="1" x14ac:dyDescent="0.25">
      <c r="A3447" s="264" t="s">
        <v>4685</v>
      </c>
      <c r="B3447" s="204" t="s">
        <v>2108</v>
      </c>
      <c r="C3447" s="205" t="s">
        <v>4052</v>
      </c>
      <c r="D3447" s="204" t="s">
        <v>4686</v>
      </c>
      <c r="E3447" s="204"/>
      <c r="F3447" s="297">
        <v>20</v>
      </c>
      <c r="G3447" s="331">
        <f>ROUND(SUMIF(Anlagenbewegungsdaten!B:B,A3447,Anlagenbewegungsdaten!C:C),3)</f>
        <v>0</v>
      </c>
      <c r="H3447" s="332">
        <f>IF(ISBLANK(F3447),ROUND(SUMIF(Anlagenbewegungsdaten!B:B,A3447,Anlagenbewegungsdaten!D:D),2),ROUND(G3447*F3447%,2))</f>
        <v>0</v>
      </c>
      <c r="I3447" s="332">
        <f>ROUND((H3447-SUMIF(Anlagenbewegungsdaten!$B:$B,A3447,Anlagenbewegungsdaten!D:D)),3)</f>
        <v>0</v>
      </c>
      <c r="J3447" s="333" t="s">
        <v>5179</v>
      </c>
      <c r="K3447" s="333" t="s">
        <v>5193</v>
      </c>
      <c r="L3447" s="510">
        <v>16</v>
      </c>
      <c r="M3447" s="330">
        <f>ROUND(SUMIF(Anlagenbewegungsdaten_AV!B:B,A3447,Anlagenbewegungsdaten_AV!C:C),3)</f>
        <v>0</v>
      </c>
      <c r="N3447" s="328">
        <f>IF(ISBLANK(L3447),ROUND(SUMIF(Anlagenbewegungsdaten_AV!B:B,A3447,Anlagenbewegungsdaten_AV!D:D),2),ROUND(M3447*L3447%,2))</f>
        <v>0</v>
      </c>
      <c r="O3447" s="328">
        <f>ROUND(N3447-SUMIF(Anlagenbewegungsdaten_AV!B:B,A3447,Anlagenbewegungsdaten_AV!D:D),3)</f>
        <v>0</v>
      </c>
    </row>
    <row r="3448" spans="1:15" ht="15" customHeight="1" x14ac:dyDescent="0.25">
      <c r="A3448" s="264" t="s">
        <v>4687</v>
      </c>
      <c r="B3448" s="204" t="s">
        <v>2108</v>
      </c>
      <c r="C3448" s="205" t="s">
        <v>4052</v>
      </c>
      <c r="D3448" s="204" t="s">
        <v>4688</v>
      </c>
      <c r="E3448" s="204"/>
      <c r="F3448" s="297">
        <v>13</v>
      </c>
      <c r="G3448" s="331">
        <f>ROUND(SUMIF(Anlagenbewegungsdaten!B:B,A3448,Anlagenbewegungsdaten!C:C),3)</f>
        <v>0</v>
      </c>
      <c r="H3448" s="332">
        <f>IF(ISBLANK(F3448),ROUND(SUMIF(Anlagenbewegungsdaten!B:B,A3448,Anlagenbewegungsdaten!D:D),2),ROUND(G3448*F3448%,2))</f>
        <v>0</v>
      </c>
      <c r="I3448" s="332">
        <f>ROUND((H3448-SUMIF(Anlagenbewegungsdaten!$B:$B,A3448,Anlagenbewegungsdaten!D:D)),3)</f>
        <v>0</v>
      </c>
      <c r="J3448" s="333" t="s">
        <v>5179</v>
      </c>
      <c r="K3448" s="333" t="s">
        <v>5193</v>
      </c>
      <c r="L3448" s="510">
        <v>10.4</v>
      </c>
      <c r="M3448" s="330">
        <f>ROUND(SUMIF(Anlagenbewegungsdaten_AV!B:B,A3448,Anlagenbewegungsdaten_AV!C:C),3)</f>
        <v>0</v>
      </c>
      <c r="N3448" s="328">
        <f>IF(ISBLANK(L3448),ROUND(SUMIF(Anlagenbewegungsdaten_AV!B:B,A3448,Anlagenbewegungsdaten_AV!D:D),2),ROUND(M3448*L3448%,2))</f>
        <v>0</v>
      </c>
      <c r="O3448" s="328">
        <f>ROUND(N3448-SUMIF(Anlagenbewegungsdaten_AV!B:B,A3448,Anlagenbewegungsdaten_AV!D:D),3)</f>
        <v>0</v>
      </c>
    </row>
    <row r="3449" spans="1:15" ht="15" customHeight="1" x14ac:dyDescent="0.25">
      <c r="A3449" s="264" t="s">
        <v>4689</v>
      </c>
      <c r="B3449" s="204" t="s">
        <v>2108</v>
      </c>
      <c r="C3449" s="205" t="s">
        <v>4052</v>
      </c>
      <c r="D3449" s="204" t="s">
        <v>4690</v>
      </c>
      <c r="E3449" s="204"/>
      <c r="F3449" s="297">
        <v>17</v>
      </c>
      <c r="G3449" s="331">
        <f>ROUND(SUMIF(Anlagenbewegungsdaten!B:B,A3449,Anlagenbewegungsdaten!C:C),3)</f>
        <v>0</v>
      </c>
      <c r="H3449" s="332">
        <f>IF(ISBLANK(F3449),ROUND(SUMIF(Anlagenbewegungsdaten!B:B,A3449,Anlagenbewegungsdaten!D:D),2),ROUND(G3449*F3449%,2))</f>
        <v>0</v>
      </c>
      <c r="I3449" s="332">
        <f>ROUND((H3449-SUMIF(Anlagenbewegungsdaten!$B:$B,A3449,Anlagenbewegungsdaten!D:D)),3)</f>
        <v>0</v>
      </c>
      <c r="J3449" s="333" t="s">
        <v>5179</v>
      </c>
      <c r="K3449" s="333" t="s">
        <v>5193</v>
      </c>
      <c r="L3449" s="510">
        <v>13.6</v>
      </c>
      <c r="M3449" s="330">
        <f>ROUND(SUMIF(Anlagenbewegungsdaten_AV!B:B,A3449,Anlagenbewegungsdaten_AV!C:C),3)</f>
        <v>0</v>
      </c>
      <c r="N3449" s="328">
        <f>IF(ISBLANK(L3449),ROUND(SUMIF(Anlagenbewegungsdaten_AV!B:B,A3449,Anlagenbewegungsdaten_AV!D:D),2),ROUND(M3449*L3449%,2))</f>
        <v>0</v>
      </c>
      <c r="O3449" s="328">
        <f>ROUND(N3449-SUMIF(Anlagenbewegungsdaten_AV!B:B,A3449,Anlagenbewegungsdaten_AV!D:D),3)</f>
        <v>0</v>
      </c>
    </row>
    <row r="3450" spans="1:15" ht="15" customHeight="1" x14ac:dyDescent="0.25">
      <c r="A3450" s="264" t="s">
        <v>4691</v>
      </c>
      <c r="B3450" s="204" t="s">
        <v>2108</v>
      </c>
      <c r="C3450" s="205" t="s">
        <v>4052</v>
      </c>
      <c r="D3450" s="204" t="s">
        <v>4692</v>
      </c>
      <c r="E3450" s="204"/>
      <c r="F3450" s="297">
        <v>15.5</v>
      </c>
      <c r="G3450" s="331">
        <f>ROUND(SUMIF(Anlagenbewegungsdaten!B:B,A3450,Anlagenbewegungsdaten!C:C),3)</f>
        <v>0</v>
      </c>
      <c r="H3450" s="332">
        <f>IF(ISBLANK(F3450),ROUND(SUMIF(Anlagenbewegungsdaten!B:B,A3450,Anlagenbewegungsdaten!D:D),2),ROUND(G3450*F3450%,2))</f>
        <v>0</v>
      </c>
      <c r="I3450" s="332">
        <f>ROUND((H3450-SUMIF(Anlagenbewegungsdaten!$B:$B,A3450,Anlagenbewegungsdaten!D:D)),3)</f>
        <v>0</v>
      </c>
      <c r="J3450" s="333" t="s">
        <v>5179</v>
      </c>
      <c r="K3450" s="333" t="s">
        <v>5193</v>
      </c>
      <c r="L3450" s="510">
        <v>12.4</v>
      </c>
      <c r="M3450" s="330">
        <f>ROUND(SUMIF(Anlagenbewegungsdaten_AV!B:B,A3450,Anlagenbewegungsdaten_AV!C:C),3)</f>
        <v>0</v>
      </c>
      <c r="N3450" s="328">
        <f>IF(ISBLANK(L3450),ROUND(SUMIF(Anlagenbewegungsdaten_AV!B:B,A3450,Anlagenbewegungsdaten_AV!D:D),2),ROUND(M3450*L3450%,2))</f>
        <v>0</v>
      </c>
      <c r="O3450" s="328">
        <f>ROUND(N3450-SUMIF(Anlagenbewegungsdaten_AV!B:B,A3450,Anlagenbewegungsdaten_AV!D:D),3)</f>
        <v>0</v>
      </c>
    </row>
    <row r="3451" spans="1:15" ht="15" customHeight="1" x14ac:dyDescent="0.25">
      <c r="A3451" s="264" t="s">
        <v>4693</v>
      </c>
      <c r="B3451" s="204" t="s">
        <v>2108</v>
      </c>
      <c r="C3451" s="205" t="s">
        <v>4052</v>
      </c>
      <c r="D3451" s="204" t="s">
        <v>4694</v>
      </c>
      <c r="E3451" s="204"/>
      <c r="F3451" s="297">
        <v>21</v>
      </c>
      <c r="G3451" s="331">
        <f>ROUND(SUMIF(Anlagenbewegungsdaten!B:B,A3451,Anlagenbewegungsdaten!C:C),3)</f>
        <v>0</v>
      </c>
      <c r="H3451" s="332">
        <f>IF(ISBLANK(F3451),ROUND(SUMIF(Anlagenbewegungsdaten!B:B,A3451,Anlagenbewegungsdaten!D:D),2),ROUND(G3451*F3451%,2))</f>
        <v>0</v>
      </c>
      <c r="I3451" s="332">
        <f>ROUND((H3451-SUMIF(Anlagenbewegungsdaten!$B:$B,A3451,Anlagenbewegungsdaten!D:D)),3)</f>
        <v>0</v>
      </c>
      <c r="J3451" s="333" t="s">
        <v>5179</v>
      </c>
      <c r="K3451" s="333" t="s">
        <v>5193</v>
      </c>
      <c r="L3451" s="510">
        <v>16.8</v>
      </c>
      <c r="M3451" s="330">
        <f>ROUND(SUMIF(Anlagenbewegungsdaten_AV!B:B,A3451,Anlagenbewegungsdaten_AV!C:C),3)</f>
        <v>0</v>
      </c>
      <c r="N3451" s="328">
        <f>IF(ISBLANK(L3451),ROUND(SUMIF(Anlagenbewegungsdaten_AV!B:B,A3451,Anlagenbewegungsdaten_AV!D:D),2),ROUND(M3451*L3451%,2))</f>
        <v>0</v>
      </c>
      <c r="O3451" s="328">
        <f>ROUND(N3451-SUMIF(Anlagenbewegungsdaten_AV!B:B,A3451,Anlagenbewegungsdaten_AV!D:D),3)</f>
        <v>0</v>
      </c>
    </row>
    <row r="3452" spans="1:15" ht="15" customHeight="1" x14ac:dyDescent="0.25">
      <c r="A3452" s="264" t="s">
        <v>4695</v>
      </c>
      <c r="B3452" s="204" t="s">
        <v>2108</v>
      </c>
      <c r="C3452" s="205" t="s">
        <v>4052</v>
      </c>
      <c r="D3452" s="204" t="s">
        <v>4696</v>
      </c>
      <c r="E3452" s="204"/>
      <c r="F3452" s="297">
        <v>19</v>
      </c>
      <c r="G3452" s="331">
        <f>ROUND(SUMIF(Anlagenbewegungsdaten!B:B,A3452,Anlagenbewegungsdaten!C:C),3)</f>
        <v>0</v>
      </c>
      <c r="H3452" s="332">
        <f>IF(ISBLANK(F3452),ROUND(SUMIF(Anlagenbewegungsdaten!B:B,A3452,Anlagenbewegungsdaten!D:D),2),ROUND(G3452*F3452%,2))</f>
        <v>0</v>
      </c>
      <c r="I3452" s="332">
        <f>ROUND((H3452-SUMIF(Anlagenbewegungsdaten!$B:$B,A3452,Anlagenbewegungsdaten!D:D)),3)</f>
        <v>0</v>
      </c>
      <c r="J3452" s="333" t="s">
        <v>5179</v>
      </c>
      <c r="K3452" s="333" t="s">
        <v>5193</v>
      </c>
      <c r="L3452" s="510">
        <v>15.2</v>
      </c>
      <c r="M3452" s="330">
        <f>ROUND(SUMIF(Anlagenbewegungsdaten_AV!B:B,A3452,Anlagenbewegungsdaten_AV!C:C),3)</f>
        <v>0</v>
      </c>
      <c r="N3452" s="328">
        <f>IF(ISBLANK(L3452),ROUND(SUMIF(Anlagenbewegungsdaten_AV!B:B,A3452,Anlagenbewegungsdaten_AV!D:D),2),ROUND(M3452*L3452%,2))</f>
        <v>0</v>
      </c>
      <c r="O3452" s="328">
        <f>ROUND(N3452-SUMIF(Anlagenbewegungsdaten_AV!B:B,A3452,Anlagenbewegungsdaten_AV!D:D),3)</f>
        <v>0</v>
      </c>
    </row>
    <row r="3453" spans="1:15" ht="15" customHeight="1" x14ac:dyDescent="0.25">
      <c r="A3453" s="264" t="s">
        <v>4697</v>
      </c>
      <c r="B3453" s="204" t="s">
        <v>2108</v>
      </c>
      <c r="C3453" s="205" t="s">
        <v>4052</v>
      </c>
      <c r="D3453" s="204" t="s">
        <v>4698</v>
      </c>
      <c r="E3453" s="204"/>
      <c r="F3453" s="297">
        <v>12</v>
      </c>
      <c r="G3453" s="331">
        <f>ROUND(SUMIF(Anlagenbewegungsdaten!B:B,A3453,Anlagenbewegungsdaten!C:C),3)</f>
        <v>0</v>
      </c>
      <c r="H3453" s="332">
        <f>IF(ISBLANK(F3453),ROUND(SUMIF(Anlagenbewegungsdaten!B:B,A3453,Anlagenbewegungsdaten!D:D),2),ROUND(G3453*F3453%,2))</f>
        <v>0</v>
      </c>
      <c r="I3453" s="332">
        <f>ROUND((H3453-SUMIF(Anlagenbewegungsdaten!$B:$B,A3453,Anlagenbewegungsdaten!D:D)),3)</f>
        <v>0</v>
      </c>
      <c r="J3453" s="333" t="s">
        <v>5179</v>
      </c>
      <c r="K3453" s="333" t="s">
        <v>5193</v>
      </c>
      <c r="L3453" s="510">
        <v>9.6</v>
      </c>
      <c r="M3453" s="330">
        <f>ROUND(SUMIF(Anlagenbewegungsdaten_AV!B:B,A3453,Anlagenbewegungsdaten_AV!C:C),3)</f>
        <v>0</v>
      </c>
      <c r="N3453" s="328">
        <f>IF(ISBLANK(L3453),ROUND(SUMIF(Anlagenbewegungsdaten_AV!B:B,A3453,Anlagenbewegungsdaten_AV!D:D),2),ROUND(M3453*L3453%,2))</f>
        <v>0</v>
      </c>
      <c r="O3453" s="328">
        <f>ROUND(N3453-SUMIF(Anlagenbewegungsdaten_AV!B:B,A3453,Anlagenbewegungsdaten_AV!D:D),3)</f>
        <v>0</v>
      </c>
    </row>
    <row r="3454" spans="1:15" ht="15" customHeight="1" x14ac:dyDescent="0.25">
      <c r="A3454" s="264" t="s">
        <v>4699</v>
      </c>
      <c r="B3454" s="204" t="s">
        <v>2108</v>
      </c>
      <c r="C3454" s="205" t="s">
        <v>4052</v>
      </c>
      <c r="D3454" s="204" t="s">
        <v>4700</v>
      </c>
      <c r="E3454" s="204"/>
      <c r="F3454" s="297">
        <v>16</v>
      </c>
      <c r="G3454" s="331">
        <f>ROUND(SUMIF(Anlagenbewegungsdaten!B:B,A3454,Anlagenbewegungsdaten!C:C),3)</f>
        <v>0</v>
      </c>
      <c r="H3454" s="332">
        <f>IF(ISBLANK(F3454),ROUND(SUMIF(Anlagenbewegungsdaten!B:B,A3454,Anlagenbewegungsdaten!D:D),2),ROUND(G3454*F3454%,2))</f>
        <v>0</v>
      </c>
      <c r="I3454" s="332">
        <f>ROUND((H3454-SUMIF(Anlagenbewegungsdaten!$B:$B,A3454,Anlagenbewegungsdaten!D:D)),3)</f>
        <v>0</v>
      </c>
      <c r="J3454" s="333" t="s">
        <v>5179</v>
      </c>
      <c r="K3454" s="333" t="s">
        <v>5193</v>
      </c>
      <c r="L3454" s="510">
        <v>12.8</v>
      </c>
      <c r="M3454" s="330">
        <f>ROUND(SUMIF(Anlagenbewegungsdaten_AV!B:B,A3454,Anlagenbewegungsdaten_AV!C:C),3)</f>
        <v>0</v>
      </c>
      <c r="N3454" s="328">
        <f>IF(ISBLANK(L3454),ROUND(SUMIF(Anlagenbewegungsdaten_AV!B:B,A3454,Anlagenbewegungsdaten_AV!D:D),2),ROUND(M3454*L3454%,2))</f>
        <v>0</v>
      </c>
      <c r="O3454" s="328">
        <f>ROUND(N3454-SUMIF(Anlagenbewegungsdaten_AV!B:B,A3454,Anlagenbewegungsdaten_AV!D:D),3)</f>
        <v>0</v>
      </c>
    </row>
    <row r="3455" spans="1:15" ht="15" customHeight="1" x14ac:dyDescent="0.25">
      <c r="A3455" s="264" t="s">
        <v>4701</v>
      </c>
      <c r="B3455" s="204" t="s">
        <v>2108</v>
      </c>
      <c r="C3455" s="205" t="s">
        <v>4052</v>
      </c>
      <c r="D3455" s="204" t="s">
        <v>4702</v>
      </c>
      <c r="E3455" s="204"/>
      <c r="F3455" s="297">
        <v>14.5</v>
      </c>
      <c r="G3455" s="331">
        <f>ROUND(SUMIF(Anlagenbewegungsdaten!B:B,A3455,Anlagenbewegungsdaten!C:C),3)</f>
        <v>0</v>
      </c>
      <c r="H3455" s="332">
        <f>IF(ISBLANK(F3455),ROUND(SUMIF(Anlagenbewegungsdaten!B:B,A3455,Anlagenbewegungsdaten!D:D),2),ROUND(G3455*F3455%,2))</f>
        <v>0</v>
      </c>
      <c r="I3455" s="332">
        <f>ROUND((H3455-SUMIF(Anlagenbewegungsdaten!$B:$B,A3455,Anlagenbewegungsdaten!D:D)),3)</f>
        <v>0</v>
      </c>
      <c r="J3455" s="333" t="s">
        <v>5179</v>
      </c>
      <c r="K3455" s="333" t="s">
        <v>5193</v>
      </c>
      <c r="L3455" s="510">
        <v>11.6</v>
      </c>
      <c r="M3455" s="330">
        <f>ROUND(SUMIF(Anlagenbewegungsdaten_AV!B:B,A3455,Anlagenbewegungsdaten_AV!C:C),3)</f>
        <v>0</v>
      </c>
      <c r="N3455" s="328">
        <f>IF(ISBLANK(L3455),ROUND(SUMIF(Anlagenbewegungsdaten_AV!B:B,A3455,Anlagenbewegungsdaten_AV!D:D),2),ROUND(M3455*L3455%,2))</f>
        <v>0</v>
      </c>
      <c r="O3455" s="328">
        <f>ROUND(N3455-SUMIF(Anlagenbewegungsdaten_AV!B:B,A3455,Anlagenbewegungsdaten_AV!D:D),3)</f>
        <v>0</v>
      </c>
    </row>
    <row r="3456" spans="1:15" ht="15" customHeight="1" x14ac:dyDescent="0.25">
      <c r="A3456" s="264" t="s">
        <v>4703</v>
      </c>
      <c r="B3456" s="204" t="s">
        <v>2108</v>
      </c>
      <c r="C3456" s="205" t="s">
        <v>4052</v>
      </c>
      <c r="D3456" s="204" t="s">
        <v>4704</v>
      </c>
      <c r="E3456" s="204"/>
      <c r="F3456" s="297">
        <v>20</v>
      </c>
      <c r="G3456" s="331">
        <f>ROUND(SUMIF(Anlagenbewegungsdaten!B:B,A3456,Anlagenbewegungsdaten!C:C),3)</f>
        <v>0</v>
      </c>
      <c r="H3456" s="332">
        <f>IF(ISBLANK(F3456),ROUND(SUMIF(Anlagenbewegungsdaten!B:B,A3456,Anlagenbewegungsdaten!D:D),2),ROUND(G3456*F3456%,2))</f>
        <v>0</v>
      </c>
      <c r="I3456" s="332">
        <f>ROUND((H3456-SUMIF(Anlagenbewegungsdaten!$B:$B,A3456,Anlagenbewegungsdaten!D:D)),3)</f>
        <v>0</v>
      </c>
      <c r="J3456" s="333" t="s">
        <v>5179</v>
      </c>
      <c r="K3456" s="333" t="s">
        <v>5193</v>
      </c>
      <c r="L3456" s="510">
        <v>16</v>
      </c>
      <c r="M3456" s="330">
        <f>ROUND(SUMIF(Anlagenbewegungsdaten_AV!B:B,A3456,Anlagenbewegungsdaten_AV!C:C),3)</f>
        <v>0</v>
      </c>
      <c r="N3456" s="328">
        <f>IF(ISBLANK(L3456),ROUND(SUMIF(Anlagenbewegungsdaten_AV!B:B,A3456,Anlagenbewegungsdaten_AV!D:D),2),ROUND(M3456*L3456%,2))</f>
        <v>0</v>
      </c>
      <c r="O3456" s="328">
        <f>ROUND(N3456-SUMIF(Anlagenbewegungsdaten_AV!B:B,A3456,Anlagenbewegungsdaten_AV!D:D),3)</f>
        <v>0</v>
      </c>
    </row>
    <row r="3457" spans="1:15" ht="15" customHeight="1" x14ac:dyDescent="0.25">
      <c r="A3457" s="264" t="s">
        <v>4705</v>
      </c>
      <c r="B3457" s="204" t="s">
        <v>2108</v>
      </c>
      <c r="C3457" s="205" t="s">
        <v>4052</v>
      </c>
      <c r="D3457" s="204" t="s">
        <v>4706</v>
      </c>
      <c r="E3457" s="204"/>
      <c r="F3457" s="297">
        <v>18</v>
      </c>
      <c r="G3457" s="331">
        <f>ROUND(SUMIF(Anlagenbewegungsdaten!B:B,A3457,Anlagenbewegungsdaten!C:C),3)</f>
        <v>0</v>
      </c>
      <c r="H3457" s="332">
        <f>IF(ISBLANK(F3457),ROUND(SUMIF(Anlagenbewegungsdaten!B:B,A3457,Anlagenbewegungsdaten!D:D),2),ROUND(G3457*F3457%,2))</f>
        <v>0</v>
      </c>
      <c r="I3457" s="332">
        <f>ROUND((H3457-SUMIF(Anlagenbewegungsdaten!$B:$B,A3457,Anlagenbewegungsdaten!D:D)),3)</f>
        <v>0</v>
      </c>
      <c r="J3457" s="333" t="s">
        <v>5179</v>
      </c>
      <c r="K3457" s="333" t="s">
        <v>5193</v>
      </c>
      <c r="L3457" s="510">
        <v>14.4</v>
      </c>
      <c r="M3457" s="330">
        <f>ROUND(SUMIF(Anlagenbewegungsdaten_AV!B:B,A3457,Anlagenbewegungsdaten_AV!C:C),3)</f>
        <v>0</v>
      </c>
      <c r="N3457" s="328">
        <f>IF(ISBLANK(L3457),ROUND(SUMIF(Anlagenbewegungsdaten_AV!B:B,A3457,Anlagenbewegungsdaten_AV!D:D),2),ROUND(M3457*L3457%,2))</f>
        <v>0</v>
      </c>
      <c r="O3457" s="328">
        <f>ROUND(N3457-SUMIF(Anlagenbewegungsdaten_AV!B:B,A3457,Anlagenbewegungsdaten_AV!D:D),3)</f>
        <v>0</v>
      </c>
    </row>
    <row r="3458" spans="1:15" ht="15" customHeight="1" x14ac:dyDescent="0.25">
      <c r="A3458" s="264" t="s">
        <v>4707</v>
      </c>
      <c r="B3458" s="204" t="s">
        <v>2108</v>
      </c>
      <c r="C3458" s="205" t="s">
        <v>4052</v>
      </c>
      <c r="D3458" s="204" t="s">
        <v>4708</v>
      </c>
      <c r="E3458" s="204"/>
      <c r="F3458" s="297">
        <v>6</v>
      </c>
      <c r="G3458" s="331">
        <f>ROUND(SUMIF(Anlagenbewegungsdaten!B:B,A3458,Anlagenbewegungsdaten!C:C),3)</f>
        <v>0</v>
      </c>
      <c r="H3458" s="332">
        <f>IF(ISBLANK(F3458),ROUND(SUMIF(Anlagenbewegungsdaten!B:B,A3458,Anlagenbewegungsdaten!D:D),2),ROUND(G3458*F3458%,2))</f>
        <v>0</v>
      </c>
      <c r="I3458" s="332">
        <f>ROUND((H3458-SUMIF(Anlagenbewegungsdaten!$B:$B,A3458,Anlagenbewegungsdaten!D:D)),3)</f>
        <v>0</v>
      </c>
      <c r="J3458" s="333" t="s">
        <v>5179</v>
      </c>
      <c r="K3458" s="333" t="s">
        <v>5193</v>
      </c>
      <c r="L3458" s="510">
        <v>4.8</v>
      </c>
      <c r="M3458" s="330">
        <f>ROUND(SUMIF(Anlagenbewegungsdaten_AV!B:B,A3458,Anlagenbewegungsdaten_AV!C:C),3)</f>
        <v>0</v>
      </c>
      <c r="N3458" s="328">
        <f>IF(ISBLANK(L3458),ROUND(SUMIF(Anlagenbewegungsdaten_AV!B:B,A3458,Anlagenbewegungsdaten_AV!D:D),2),ROUND(M3458*L3458%,2))</f>
        <v>0</v>
      </c>
      <c r="O3458" s="328">
        <f>ROUND(N3458-SUMIF(Anlagenbewegungsdaten_AV!B:B,A3458,Anlagenbewegungsdaten_AV!D:D),3)</f>
        <v>0</v>
      </c>
    </row>
    <row r="3459" spans="1:15" ht="15" customHeight="1" x14ac:dyDescent="0.25">
      <c r="A3459" s="266" t="s">
        <v>5291</v>
      </c>
      <c r="B3459" s="234" t="s">
        <v>2108</v>
      </c>
      <c r="C3459" s="235" t="s">
        <v>5247</v>
      </c>
      <c r="D3459" s="234" t="s">
        <v>4564</v>
      </c>
      <c r="E3459" s="234"/>
      <c r="F3459" s="290">
        <v>14.01</v>
      </c>
      <c r="G3459" s="331">
        <f>ROUND(SUMIF(Anlagenbewegungsdaten!B:B,A3459,Anlagenbewegungsdaten!C:C),3)</f>
        <v>0</v>
      </c>
      <c r="H3459" s="332">
        <f>IF(ISBLANK(F3459),ROUND(SUMIF(Anlagenbewegungsdaten!B:B,A3459,Anlagenbewegungsdaten!D:D),2),ROUND(G3459*F3459%,2))</f>
        <v>0</v>
      </c>
      <c r="I3459" s="332">
        <f>ROUND((H3459-SUMIF(Anlagenbewegungsdaten!$B:$B,A3459,Anlagenbewegungsdaten!D:D)),3)</f>
        <v>0</v>
      </c>
      <c r="J3459" s="333" t="s">
        <v>5179</v>
      </c>
      <c r="K3459" s="333" t="s">
        <v>5193</v>
      </c>
      <c r="L3459" s="510">
        <v>11.21</v>
      </c>
      <c r="M3459" s="330">
        <f>ROUND(SUMIF(Anlagenbewegungsdaten_AV!B:B,A3459,Anlagenbewegungsdaten_AV!C:C),3)</f>
        <v>0</v>
      </c>
      <c r="N3459" s="328">
        <f>IF(ISBLANK(L3459),ROUND(SUMIF(Anlagenbewegungsdaten_AV!B:B,A3459,Anlagenbewegungsdaten_AV!D:D),2),ROUND(M3459*L3459%,2))</f>
        <v>0</v>
      </c>
      <c r="O3459" s="328">
        <f>ROUND(N3459-SUMIF(Anlagenbewegungsdaten_AV!B:B,A3459,Anlagenbewegungsdaten_AV!D:D),3)</f>
        <v>0</v>
      </c>
    </row>
    <row r="3460" spans="1:15" ht="15" customHeight="1" x14ac:dyDescent="0.25">
      <c r="A3460" s="266" t="s">
        <v>5292</v>
      </c>
      <c r="B3460" s="234" t="s">
        <v>2108</v>
      </c>
      <c r="C3460" s="235" t="s">
        <v>5247</v>
      </c>
      <c r="D3460" s="234" t="s">
        <v>4566</v>
      </c>
      <c r="E3460" s="234"/>
      <c r="F3460" s="290">
        <v>20.009999999999998</v>
      </c>
      <c r="G3460" s="331">
        <f>ROUND(SUMIF(Anlagenbewegungsdaten!B:B,A3460,Anlagenbewegungsdaten!C:C),3)</f>
        <v>0</v>
      </c>
      <c r="H3460" s="332">
        <f>IF(ISBLANK(F3460),ROUND(SUMIF(Anlagenbewegungsdaten!B:B,A3460,Anlagenbewegungsdaten!D:D),2),ROUND(G3460*F3460%,2))</f>
        <v>0</v>
      </c>
      <c r="I3460" s="332">
        <f>ROUND((H3460-SUMIF(Anlagenbewegungsdaten!$B:$B,A3460,Anlagenbewegungsdaten!D:D)),3)</f>
        <v>0</v>
      </c>
      <c r="J3460" s="333" t="s">
        <v>5179</v>
      </c>
      <c r="K3460" s="333" t="s">
        <v>5193</v>
      </c>
      <c r="L3460" s="510">
        <v>16.010000000000002</v>
      </c>
      <c r="M3460" s="330">
        <f>ROUND(SUMIF(Anlagenbewegungsdaten_AV!B:B,A3460,Anlagenbewegungsdaten_AV!C:C),3)</f>
        <v>0</v>
      </c>
      <c r="N3460" s="328">
        <f>IF(ISBLANK(L3460),ROUND(SUMIF(Anlagenbewegungsdaten_AV!B:B,A3460,Anlagenbewegungsdaten_AV!D:D),2),ROUND(M3460*L3460%,2))</f>
        <v>0</v>
      </c>
      <c r="O3460" s="328">
        <f>ROUND(N3460-SUMIF(Anlagenbewegungsdaten_AV!B:B,A3460,Anlagenbewegungsdaten_AV!D:D),3)</f>
        <v>0</v>
      </c>
    </row>
    <row r="3461" spans="1:15" ht="15" customHeight="1" x14ac:dyDescent="0.25">
      <c r="A3461" s="266" t="s">
        <v>5293</v>
      </c>
      <c r="B3461" s="234" t="s">
        <v>2108</v>
      </c>
      <c r="C3461" s="235" t="s">
        <v>5247</v>
      </c>
      <c r="D3461" s="234" t="s">
        <v>4568</v>
      </c>
      <c r="E3461" s="234"/>
      <c r="F3461" s="290">
        <v>22.009999999999998</v>
      </c>
      <c r="G3461" s="331">
        <f>ROUND(SUMIF(Anlagenbewegungsdaten!B:B,A3461,Anlagenbewegungsdaten!C:C),3)</f>
        <v>0</v>
      </c>
      <c r="H3461" s="332">
        <f>IF(ISBLANK(F3461),ROUND(SUMIF(Anlagenbewegungsdaten!B:B,A3461,Anlagenbewegungsdaten!D:D),2),ROUND(G3461*F3461%,2))</f>
        <v>0</v>
      </c>
      <c r="I3461" s="332">
        <f>ROUND((H3461-SUMIF(Anlagenbewegungsdaten!$B:$B,A3461,Anlagenbewegungsdaten!D:D)),3)</f>
        <v>0</v>
      </c>
      <c r="J3461" s="333" t="s">
        <v>5179</v>
      </c>
      <c r="K3461" s="333" t="s">
        <v>5193</v>
      </c>
      <c r="L3461" s="510">
        <v>17.61</v>
      </c>
      <c r="M3461" s="330">
        <f>ROUND(SUMIF(Anlagenbewegungsdaten_AV!B:B,A3461,Anlagenbewegungsdaten_AV!C:C),3)</f>
        <v>0</v>
      </c>
      <c r="N3461" s="328">
        <f>IF(ISBLANK(L3461),ROUND(SUMIF(Anlagenbewegungsdaten_AV!B:B,A3461,Anlagenbewegungsdaten_AV!D:D),2),ROUND(M3461*L3461%,2))</f>
        <v>0</v>
      </c>
      <c r="O3461" s="328">
        <f>ROUND(N3461-SUMIF(Anlagenbewegungsdaten_AV!B:B,A3461,Anlagenbewegungsdaten_AV!D:D),3)</f>
        <v>0</v>
      </c>
    </row>
    <row r="3462" spans="1:15" ht="15" customHeight="1" x14ac:dyDescent="0.25">
      <c r="A3462" s="266" t="s">
        <v>5294</v>
      </c>
      <c r="B3462" s="234" t="s">
        <v>2108</v>
      </c>
      <c r="C3462" s="235" t="s">
        <v>5247</v>
      </c>
      <c r="D3462" s="234" t="s">
        <v>4570</v>
      </c>
      <c r="E3462" s="234"/>
      <c r="F3462" s="290">
        <v>22.009999999999998</v>
      </c>
      <c r="G3462" s="331">
        <f>ROUND(SUMIF(Anlagenbewegungsdaten!B:B,A3462,Anlagenbewegungsdaten!C:C),3)</f>
        <v>0</v>
      </c>
      <c r="H3462" s="332">
        <f>IF(ISBLANK(F3462),ROUND(SUMIF(Anlagenbewegungsdaten!B:B,A3462,Anlagenbewegungsdaten!D:D),2),ROUND(G3462*F3462%,2))</f>
        <v>0</v>
      </c>
      <c r="I3462" s="332">
        <f>ROUND((H3462-SUMIF(Anlagenbewegungsdaten!$B:$B,A3462,Anlagenbewegungsdaten!D:D)),3)</f>
        <v>0</v>
      </c>
      <c r="J3462" s="333" t="s">
        <v>5179</v>
      </c>
      <c r="K3462" s="333" t="s">
        <v>5193</v>
      </c>
      <c r="L3462" s="510">
        <v>17.61</v>
      </c>
      <c r="M3462" s="330">
        <f>ROUND(SUMIF(Anlagenbewegungsdaten_AV!B:B,A3462,Anlagenbewegungsdaten_AV!C:C),3)</f>
        <v>0</v>
      </c>
      <c r="N3462" s="328">
        <f>IF(ISBLANK(L3462),ROUND(SUMIF(Anlagenbewegungsdaten_AV!B:B,A3462,Anlagenbewegungsdaten_AV!D:D),2),ROUND(M3462*L3462%,2))</f>
        <v>0</v>
      </c>
      <c r="O3462" s="328">
        <f>ROUND(N3462-SUMIF(Anlagenbewegungsdaten_AV!B:B,A3462,Anlagenbewegungsdaten_AV!D:D),3)</f>
        <v>0</v>
      </c>
    </row>
    <row r="3463" spans="1:15" ht="15" customHeight="1" x14ac:dyDescent="0.25">
      <c r="A3463" s="266" t="s">
        <v>5295</v>
      </c>
      <c r="B3463" s="234" t="s">
        <v>2108</v>
      </c>
      <c r="C3463" s="235" t="s">
        <v>5247</v>
      </c>
      <c r="D3463" s="234" t="s">
        <v>4572</v>
      </c>
      <c r="E3463" s="234"/>
      <c r="F3463" s="290">
        <v>16.95</v>
      </c>
      <c r="G3463" s="331">
        <f>ROUND(SUMIF(Anlagenbewegungsdaten!B:B,A3463,Anlagenbewegungsdaten!C:C),3)</f>
        <v>0</v>
      </c>
      <c r="H3463" s="332">
        <f>IF(ISBLANK(F3463),ROUND(SUMIF(Anlagenbewegungsdaten!B:B,A3463,Anlagenbewegungsdaten!D:D),2),ROUND(G3463*F3463%,2))</f>
        <v>0</v>
      </c>
      <c r="I3463" s="332">
        <f>ROUND((H3463-SUMIF(Anlagenbewegungsdaten!$B:$B,A3463,Anlagenbewegungsdaten!D:D)),3)</f>
        <v>0</v>
      </c>
      <c r="J3463" s="333" t="s">
        <v>5179</v>
      </c>
      <c r="K3463" s="333" t="s">
        <v>5193</v>
      </c>
      <c r="L3463" s="510">
        <v>13.56</v>
      </c>
      <c r="M3463" s="330">
        <f>ROUND(SUMIF(Anlagenbewegungsdaten_AV!B:B,A3463,Anlagenbewegungsdaten_AV!C:C),3)</f>
        <v>0</v>
      </c>
      <c r="N3463" s="328">
        <f>IF(ISBLANK(L3463),ROUND(SUMIF(Anlagenbewegungsdaten_AV!B:B,A3463,Anlagenbewegungsdaten_AV!D:D),2),ROUND(M3463*L3463%,2))</f>
        <v>0</v>
      </c>
      <c r="O3463" s="328">
        <f>ROUND(N3463-SUMIF(Anlagenbewegungsdaten_AV!B:B,A3463,Anlagenbewegungsdaten_AV!D:D),3)</f>
        <v>0</v>
      </c>
    </row>
    <row r="3464" spans="1:15" ht="15" customHeight="1" x14ac:dyDescent="0.25">
      <c r="A3464" s="266" t="s">
        <v>5296</v>
      </c>
      <c r="B3464" s="234" t="s">
        <v>2108</v>
      </c>
      <c r="C3464" s="235" t="s">
        <v>5247</v>
      </c>
      <c r="D3464" s="234" t="s">
        <v>4574</v>
      </c>
      <c r="E3464" s="234"/>
      <c r="F3464" s="290">
        <v>22.95</v>
      </c>
      <c r="G3464" s="331">
        <f>ROUND(SUMIF(Anlagenbewegungsdaten!B:B,A3464,Anlagenbewegungsdaten!C:C),3)</f>
        <v>0</v>
      </c>
      <c r="H3464" s="332">
        <f>IF(ISBLANK(F3464),ROUND(SUMIF(Anlagenbewegungsdaten!B:B,A3464,Anlagenbewegungsdaten!D:D),2),ROUND(G3464*F3464%,2))</f>
        <v>0</v>
      </c>
      <c r="I3464" s="332">
        <f>ROUND((H3464-SUMIF(Anlagenbewegungsdaten!$B:$B,A3464,Anlagenbewegungsdaten!D:D)),3)</f>
        <v>0</v>
      </c>
      <c r="J3464" s="333" t="s">
        <v>5179</v>
      </c>
      <c r="K3464" s="333" t="s">
        <v>5193</v>
      </c>
      <c r="L3464" s="510">
        <v>18.36</v>
      </c>
      <c r="M3464" s="330">
        <f>ROUND(SUMIF(Anlagenbewegungsdaten_AV!B:B,A3464,Anlagenbewegungsdaten_AV!C:C),3)</f>
        <v>0</v>
      </c>
      <c r="N3464" s="328">
        <f>IF(ISBLANK(L3464),ROUND(SUMIF(Anlagenbewegungsdaten_AV!B:B,A3464,Anlagenbewegungsdaten_AV!D:D),2),ROUND(M3464*L3464%,2))</f>
        <v>0</v>
      </c>
      <c r="O3464" s="328">
        <f>ROUND(N3464-SUMIF(Anlagenbewegungsdaten_AV!B:B,A3464,Anlagenbewegungsdaten_AV!D:D),3)</f>
        <v>0</v>
      </c>
    </row>
    <row r="3465" spans="1:15" ht="15" customHeight="1" x14ac:dyDescent="0.25">
      <c r="A3465" s="266" t="s">
        <v>5297</v>
      </c>
      <c r="B3465" s="234" t="s">
        <v>2108</v>
      </c>
      <c r="C3465" s="235" t="s">
        <v>5247</v>
      </c>
      <c r="D3465" s="234" t="s">
        <v>4576</v>
      </c>
      <c r="E3465" s="234"/>
      <c r="F3465" s="290">
        <v>24.95</v>
      </c>
      <c r="G3465" s="331">
        <f>ROUND(SUMIF(Anlagenbewegungsdaten!B:B,A3465,Anlagenbewegungsdaten!C:C),3)</f>
        <v>0</v>
      </c>
      <c r="H3465" s="332">
        <f>IF(ISBLANK(F3465),ROUND(SUMIF(Anlagenbewegungsdaten!B:B,A3465,Anlagenbewegungsdaten!D:D),2),ROUND(G3465*F3465%,2))</f>
        <v>0</v>
      </c>
      <c r="I3465" s="332">
        <f>ROUND((H3465-SUMIF(Anlagenbewegungsdaten!$B:$B,A3465,Anlagenbewegungsdaten!D:D)),3)</f>
        <v>0</v>
      </c>
      <c r="J3465" s="333" t="s">
        <v>5179</v>
      </c>
      <c r="K3465" s="333" t="s">
        <v>5193</v>
      </c>
      <c r="L3465" s="510">
        <v>19.96</v>
      </c>
      <c r="M3465" s="330">
        <f>ROUND(SUMIF(Anlagenbewegungsdaten_AV!B:B,A3465,Anlagenbewegungsdaten_AV!C:C),3)</f>
        <v>0</v>
      </c>
      <c r="N3465" s="328">
        <f>IF(ISBLANK(L3465),ROUND(SUMIF(Anlagenbewegungsdaten_AV!B:B,A3465,Anlagenbewegungsdaten_AV!D:D),2),ROUND(M3465*L3465%,2))</f>
        <v>0</v>
      </c>
      <c r="O3465" s="328">
        <f>ROUND(N3465-SUMIF(Anlagenbewegungsdaten_AV!B:B,A3465,Anlagenbewegungsdaten_AV!D:D),3)</f>
        <v>0</v>
      </c>
    </row>
    <row r="3466" spans="1:15" ht="15" customHeight="1" x14ac:dyDescent="0.25">
      <c r="A3466" s="266" t="s">
        <v>5298</v>
      </c>
      <c r="B3466" s="234" t="s">
        <v>2108</v>
      </c>
      <c r="C3466" s="235" t="s">
        <v>5247</v>
      </c>
      <c r="D3466" s="234" t="s">
        <v>4578</v>
      </c>
      <c r="E3466" s="234"/>
      <c r="F3466" s="290">
        <v>24.95</v>
      </c>
      <c r="G3466" s="331">
        <f>ROUND(SUMIF(Anlagenbewegungsdaten!B:B,A3466,Anlagenbewegungsdaten!C:C),3)</f>
        <v>0</v>
      </c>
      <c r="H3466" s="332">
        <f>IF(ISBLANK(F3466),ROUND(SUMIF(Anlagenbewegungsdaten!B:B,A3466,Anlagenbewegungsdaten!D:D),2),ROUND(G3466*F3466%,2))</f>
        <v>0</v>
      </c>
      <c r="I3466" s="332">
        <f>ROUND((H3466-SUMIF(Anlagenbewegungsdaten!$B:$B,A3466,Anlagenbewegungsdaten!D:D)),3)</f>
        <v>0</v>
      </c>
      <c r="J3466" s="333" t="s">
        <v>5179</v>
      </c>
      <c r="K3466" s="333" t="s">
        <v>5193</v>
      </c>
      <c r="L3466" s="510">
        <v>19.96</v>
      </c>
      <c r="M3466" s="330">
        <f>ROUND(SUMIF(Anlagenbewegungsdaten_AV!B:B,A3466,Anlagenbewegungsdaten_AV!C:C),3)</f>
        <v>0</v>
      </c>
      <c r="N3466" s="328">
        <f>IF(ISBLANK(L3466),ROUND(SUMIF(Anlagenbewegungsdaten_AV!B:B,A3466,Anlagenbewegungsdaten_AV!D:D),2),ROUND(M3466*L3466%,2))</f>
        <v>0</v>
      </c>
      <c r="O3466" s="328">
        <f>ROUND(N3466-SUMIF(Anlagenbewegungsdaten_AV!B:B,A3466,Anlagenbewegungsdaten_AV!D:D),3)</f>
        <v>0</v>
      </c>
    </row>
    <row r="3467" spans="1:15" ht="15" customHeight="1" x14ac:dyDescent="0.25">
      <c r="A3467" s="266" t="s">
        <v>5299</v>
      </c>
      <c r="B3467" s="234" t="s">
        <v>2108</v>
      </c>
      <c r="C3467" s="235" t="s">
        <v>5247</v>
      </c>
      <c r="D3467" s="234" t="s">
        <v>4580</v>
      </c>
      <c r="E3467" s="234"/>
      <c r="F3467" s="290">
        <v>15.969999999999999</v>
      </c>
      <c r="G3467" s="331">
        <f>ROUND(SUMIF(Anlagenbewegungsdaten!B:B,A3467,Anlagenbewegungsdaten!C:C),3)</f>
        <v>0</v>
      </c>
      <c r="H3467" s="332">
        <f>IF(ISBLANK(F3467),ROUND(SUMIF(Anlagenbewegungsdaten!B:B,A3467,Anlagenbewegungsdaten!D:D),2),ROUND(G3467*F3467%,2))</f>
        <v>0</v>
      </c>
      <c r="I3467" s="332">
        <f>ROUND((H3467-SUMIF(Anlagenbewegungsdaten!$B:$B,A3467,Anlagenbewegungsdaten!D:D)),3)</f>
        <v>0</v>
      </c>
      <c r="J3467" s="333" t="s">
        <v>5179</v>
      </c>
      <c r="K3467" s="333" t="s">
        <v>5193</v>
      </c>
      <c r="L3467" s="510">
        <v>12.78</v>
      </c>
      <c r="M3467" s="330">
        <f>ROUND(SUMIF(Anlagenbewegungsdaten_AV!B:B,A3467,Anlagenbewegungsdaten_AV!C:C),3)</f>
        <v>0</v>
      </c>
      <c r="N3467" s="328">
        <f>IF(ISBLANK(L3467),ROUND(SUMIF(Anlagenbewegungsdaten_AV!B:B,A3467,Anlagenbewegungsdaten_AV!D:D),2),ROUND(M3467*L3467%,2))</f>
        <v>0</v>
      </c>
      <c r="O3467" s="328">
        <f>ROUND(N3467-SUMIF(Anlagenbewegungsdaten_AV!B:B,A3467,Anlagenbewegungsdaten_AV!D:D),3)</f>
        <v>0</v>
      </c>
    </row>
    <row r="3468" spans="1:15" ht="15" customHeight="1" x14ac:dyDescent="0.25">
      <c r="A3468" s="266" t="s">
        <v>5300</v>
      </c>
      <c r="B3468" s="234" t="s">
        <v>2108</v>
      </c>
      <c r="C3468" s="235" t="s">
        <v>5247</v>
      </c>
      <c r="D3468" s="234" t="s">
        <v>4582</v>
      </c>
      <c r="E3468" s="234"/>
      <c r="F3468" s="290">
        <v>21.97</v>
      </c>
      <c r="G3468" s="331">
        <f>ROUND(SUMIF(Anlagenbewegungsdaten!B:B,A3468,Anlagenbewegungsdaten!C:C),3)</f>
        <v>0</v>
      </c>
      <c r="H3468" s="332">
        <f>IF(ISBLANK(F3468),ROUND(SUMIF(Anlagenbewegungsdaten!B:B,A3468,Anlagenbewegungsdaten!D:D),2),ROUND(G3468*F3468%,2))</f>
        <v>0</v>
      </c>
      <c r="I3468" s="332">
        <f>ROUND((H3468-SUMIF(Anlagenbewegungsdaten!$B:$B,A3468,Anlagenbewegungsdaten!D:D)),3)</f>
        <v>0</v>
      </c>
      <c r="J3468" s="333" t="s">
        <v>5179</v>
      </c>
      <c r="K3468" s="333" t="s">
        <v>5193</v>
      </c>
      <c r="L3468" s="510">
        <v>17.579999999999998</v>
      </c>
      <c r="M3468" s="330">
        <f>ROUND(SUMIF(Anlagenbewegungsdaten_AV!B:B,A3468,Anlagenbewegungsdaten_AV!C:C),3)</f>
        <v>0</v>
      </c>
      <c r="N3468" s="328">
        <f>IF(ISBLANK(L3468),ROUND(SUMIF(Anlagenbewegungsdaten_AV!B:B,A3468,Anlagenbewegungsdaten_AV!D:D),2),ROUND(M3468*L3468%,2))</f>
        <v>0</v>
      </c>
      <c r="O3468" s="328">
        <f>ROUND(N3468-SUMIF(Anlagenbewegungsdaten_AV!B:B,A3468,Anlagenbewegungsdaten_AV!D:D),3)</f>
        <v>0</v>
      </c>
    </row>
    <row r="3469" spans="1:15" ht="15" customHeight="1" x14ac:dyDescent="0.25">
      <c r="A3469" s="266" t="s">
        <v>5301</v>
      </c>
      <c r="B3469" s="234" t="s">
        <v>2108</v>
      </c>
      <c r="C3469" s="235" t="s">
        <v>5247</v>
      </c>
      <c r="D3469" s="234" t="s">
        <v>4584</v>
      </c>
      <c r="E3469" s="234"/>
      <c r="F3469" s="290">
        <v>23.97</v>
      </c>
      <c r="G3469" s="331">
        <f>ROUND(SUMIF(Anlagenbewegungsdaten!B:B,A3469,Anlagenbewegungsdaten!C:C),3)</f>
        <v>0</v>
      </c>
      <c r="H3469" s="332">
        <f>IF(ISBLANK(F3469),ROUND(SUMIF(Anlagenbewegungsdaten!B:B,A3469,Anlagenbewegungsdaten!D:D),2),ROUND(G3469*F3469%,2))</f>
        <v>0</v>
      </c>
      <c r="I3469" s="332">
        <f>ROUND((H3469-SUMIF(Anlagenbewegungsdaten!$B:$B,A3469,Anlagenbewegungsdaten!D:D)),3)</f>
        <v>0</v>
      </c>
      <c r="J3469" s="333" t="s">
        <v>5179</v>
      </c>
      <c r="K3469" s="333" t="s">
        <v>5193</v>
      </c>
      <c r="L3469" s="510">
        <v>19.18</v>
      </c>
      <c r="M3469" s="330">
        <f>ROUND(SUMIF(Anlagenbewegungsdaten_AV!B:B,A3469,Anlagenbewegungsdaten_AV!C:C),3)</f>
        <v>0</v>
      </c>
      <c r="N3469" s="328">
        <f>IF(ISBLANK(L3469),ROUND(SUMIF(Anlagenbewegungsdaten_AV!B:B,A3469,Anlagenbewegungsdaten_AV!D:D),2),ROUND(M3469*L3469%,2))</f>
        <v>0</v>
      </c>
      <c r="O3469" s="328">
        <f>ROUND(N3469-SUMIF(Anlagenbewegungsdaten_AV!B:B,A3469,Anlagenbewegungsdaten_AV!D:D),3)</f>
        <v>0</v>
      </c>
    </row>
    <row r="3470" spans="1:15" ht="15" customHeight="1" x14ac:dyDescent="0.25">
      <c r="A3470" s="266" t="s">
        <v>5302</v>
      </c>
      <c r="B3470" s="234" t="s">
        <v>2108</v>
      </c>
      <c r="C3470" s="235" t="s">
        <v>5247</v>
      </c>
      <c r="D3470" s="234" t="s">
        <v>4586</v>
      </c>
      <c r="E3470" s="234"/>
      <c r="F3470" s="290">
        <v>23.97</v>
      </c>
      <c r="G3470" s="331">
        <f>ROUND(SUMIF(Anlagenbewegungsdaten!B:B,A3470,Anlagenbewegungsdaten!C:C),3)</f>
        <v>0</v>
      </c>
      <c r="H3470" s="332">
        <f>IF(ISBLANK(F3470),ROUND(SUMIF(Anlagenbewegungsdaten!B:B,A3470,Anlagenbewegungsdaten!D:D),2),ROUND(G3470*F3470%,2))</f>
        <v>0</v>
      </c>
      <c r="I3470" s="332">
        <f>ROUND((H3470-SUMIF(Anlagenbewegungsdaten!$B:$B,A3470,Anlagenbewegungsdaten!D:D)),3)</f>
        <v>0</v>
      </c>
      <c r="J3470" s="333" t="s">
        <v>5179</v>
      </c>
      <c r="K3470" s="333" t="s">
        <v>5193</v>
      </c>
      <c r="L3470" s="510">
        <v>19.18</v>
      </c>
      <c r="M3470" s="330">
        <f>ROUND(SUMIF(Anlagenbewegungsdaten_AV!B:B,A3470,Anlagenbewegungsdaten_AV!C:C),3)</f>
        <v>0</v>
      </c>
      <c r="N3470" s="328">
        <f>IF(ISBLANK(L3470),ROUND(SUMIF(Anlagenbewegungsdaten_AV!B:B,A3470,Anlagenbewegungsdaten_AV!D:D),2),ROUND(M3470*L3470%,2))</f>
        <v>0</v>
      </c>
      <c r="O3470" s="328">
        <f>ROUND(N3470-SUMIF(Anlagenbewegungsdaten_AV!B:B,A3470,Anlagenbewegungsdaten_AV!D:D),3)</f>
        <v>0</v>
      </c>
    </row>
    <row r="3471" spans="1:15" ht="15" customHeight="1" x14ac:dyDescent="0.25">
      <c r="A3471" s="266" t="s">
        <v>5303</v>
      </c>
      <c r="B3471" s="234" t="s">
        <v>2108</v>
      </c>
      <c r="C3471" s="235" t="s">
        <v>5247</v>
      </c>
      <c r="D3471" s="234" t="s">
        <v>4588</v>
      </c>
      <c r="E3471" s="234"/>
      <c r="F3471" s="290">
        <v>14.99</v>
      </c>
      <c r="G3471" s="331">
        <f>ROUND(SUMIF(Anlagenbewegungsdaten!B:B,A3471,Anlagenbewegungsdaten!C:C),3)</f>
        <v>0</v>
      </c>
      <c r="H3471" s="332">
        <f>IF(ISBLANK(F3471),ROUND(SUMIF(Anlagenbewegungsdaten!B:B,A3471,Anlagenbewegungsdaten!D:D),2),ROUND(G3471*F3471%,2))</f>
        <v>0</v>
      </c>
      <c r="I3471" s="332">
        <f>ROUND((H3471-SUMIF(Anlagenbewegungsdaten!$B:$B,A3471,Anlagenbewegungsdaten!D:D)),3)</f>
        <v>0</v>
      </c>
      <c r="J3471" s="333" t="s">
        <v>5179</v>
      </c>
      <c r="K3471" s="333" t="s">
        <v>5193</v>
      </c>
      <c r="L3471" s="510">
        <v>11.99</v>
      </c>
      <c r="M3471" s="330">
        <f>ROUND(SUMIF(Anlagenbewegungsdaten_AV!B:B,A3471,Anlagenbewegungsdaten_AV!C:C),3)</f>
        <v>0</v>
      </c>
      <c r="N3471" s="328">
        <f>IF(ISBLANK(L3471),ROUND(SUMIF(Anlagenbewegungsdaten_AV!B:B,A3471,Anlagenbewegungsdaten_AV!D:D),2),ROUND(M3471*L3471%,2))</f>
        <v>0</v>
      </c>
      <c r="O3471" s="328">
        <f>ROUND(N3471-SUMIF(Anlagenbewegungsdaten_AV!B:B,A3471,Anlagenbewegungsdaten_AV!D:D),3)</f>
        <v>0</v>
      </c>
    </row>
    <row r="3472" spans="1:15" ht="15" customHeight="1" x14ac:dyDescent="0.25">
      <c r="A3472" s="266" t="s">
        <v>5304</v>
      </c>
      <c r="B3472" s="234" t="s">
        <v>2108</v>
      </c>
      <c r="C3472" s="235" t="s">
        <v>5247</v>
      </c>
      <c r="D3472" s="234" t="s">
        <v>4590</v>
      </c>
      <c r="E3472" s="234"/>
      <c r="F3472" s="290">
        <v>20.990000000000002</v>
      </c>
      <c r="G3472" s="331">
        <f>ROUND(SUMIF(Anlagenbewegungsdaten!B:B,A3472,Anlagenbewegungsdaten!C:C),3)</f>
        <v>0</v>
      </c>
      <c r="H3472" s="332">
        <f>IF(ISBLANK(F3472),ROUND(SUMIF(Anlagenbewegungsdaten!B:B,A3472,Anlagenbewegungsdaten!D:D),2),ROUND(G3472*F3472%,2))</f>
        <v>0</v>
      </c>
      <c r="I3472" s="332">
        <f>ROUND((H3472-SUMIF(Anlagenbewegungsdaten!$B:$B,A3472,Anlagenbewegungsdaten!D:D)),3)</f>
        <v>0</v>
      </c>
      <c r="J3472" s="333" t="s">
        <v>5179</v>
      </c>
      <c r="K3472" s="333" t="s">
        <v>5193</v>
      </c>
      <c r="L3472" s="510">
        <v>16.79</v>
      </c>
      <c r="M3472" s="330">
        <f>ROUND(SUMIF(Anlagenbewegungsdaten_AV!B:B,A3472,Anlagenbewegungsdaten_AV!C:C),3)</f>
        <v>0</v>
      </c>
      <c r="N3472" s="328">
        <f>IF(ISBLANK(L3472),ROUND(SUMIF(Anlagenbewegungsdaten_AV!B:B,A3472,Anlagenbewegungsdaten_AV!D:D),2),ROUND(M3472*L3472%,2))</f>
        <v>0</v>
      </c>
      <c r="O3472" s="328">
        <f>ROUND(N3472-SUMIF(Anlagenbewegungsdaten_AV!B:B,A3472,Anlagenbewegungsdaten_AV!D:D),3)</f>
        <v>0</v>
      </c>
    </row>
    <row r="3473" spans="1:15" ht="15" customHeight="1" x14ac:dyDescent="0.25">
      <c r="A3473" s="266" t="s">
        <v>5305</v>
      </c>
      <c r="B3473" s="234" t="s">
        <v>2108</v>
      </c>
      <c r="C3473" s="235" t="s">
        <v>5247</v>
      </c>
      <c r="D3473" s="234" t="s">
        <v>4592</v>
      </c>
      <c r="E3473" s="234"/>
      <c r="F3473" s="290">
        <v>22.990000000000002</v>
      </c>
      <c r="G3473" s="331">
        <f>ROUND(SUMIF(Anlagenbewegungsdaten!B:B,A3473,Anlagenbewegungsdaten!C:C),3)</f>
        <v>0</v>
      </c>
      <c r="H3473" s="332">
        <f>IF(ISBLANK(F3473),ROUND(SUMIF(Anlagenbewegungsdaten!B:B,A3473,Anlagenbewegungsdaten!D:D),2),ROUND(G3473*F3473%,2))</f>
        <v>0</v>
      </c>
      <c r="I3473" s="332">
        <f>ROUND((H3473-SUMIF(Anlagenbewegungsdaten!$B:$B,A3473,Anlagenbewegungsdaten!D:D)),3)</f>
        <v>0</v>
      </c>
      <c r="J3473" s="333" t="s">
        <v>5179</v>
      </c>
      <c r="K3473" s="333" t="s">
        <v>5193</v>
      </c>
      <c r="L3473" s="510">
        <v>18.39</v>
      </c>
      <c r="M3473" s="330">
        <f>ROUND(SUMIF(Anlagenbewegungsdaten_AV!B:B,A3473,Anlagenbewegungsdaten_AV!C:C),3)</f>
        <v>0</v>
      </c>
      <c r="N3473" s="328">
        <f>IF(ISBLANK(L3473),ROUND(SUMIF(Anlagenbewegungsdaten_AV!B:B,A3473,Anlagenbewegungsdaten_AV!D:D),2),ROUND(M3473*L3473%,2))</f>
        <v>0</v>
      </c>
      <c r="O3473" s="328">
        <f>ROUND(N3473-SUMIF(Anlagenbewegungsdaten_AV!B:B,A3473,Anlagenbewegungsdaten_AV!D:D),3)</f>
        <v>0</v>
      </c>
    </row>
    <row r="3474" spans="1:15" ht="15" customHeight="1" x14ac:dyDescent="0.25">
      <c r="A3474" s="266" t="s">
        <v>5306</v>
      </c>
      <c r="B3474" s="234" t="s">
        <v>2108</v>
      </c>
      <c r="C3474" s="235" t="s">
        <v>5247</v>
      </c>
      <c r="D3474" s="234" t="s">
        <v>4594</v>
      </c>
      <c r="E3474" s="234"/>
      <c r="F3474" s="290">
        <v>22.990000000000002</v>
      </c>
      <c r="G3474" s="331">
        <f>ROUND(SUMIF(Anlagenbewegungsdaten!B:B,A3474,Anlagenbewegungsdaten!C:C),3)</f>
        <v>0</v>
      </c>
      <c r="H3474" s="332">
        <f>IF(ISBLANK(F3474),ROUND(SUMIF(Anlagenbewegungsdaten!B:B,A3474,Anlagenbewegungsdaten!D:D),2),ROUND(G3474*F3474%,2))</f>
        <v>0</v>
      </c>
      <c r="I3474" s="332">
        <f>ROUND((H3474-SUMIF(Anlagenbewegungsdaten!$B:$B,A3474,Anlagenbewegungsdaten!D:D)),3)</f>
        <v>0</v>
      </c>
      <c r="J3474" s="333" t="s">
        <v>5179</v>
      </c>
      <c r="K3474" s="333" t="s">
        <v>5193</v>
      </c>
      <c r="L3474" s="510">
        <v>18.39</v>
      </c>
      <c r="M3474" s="330">
        <f>ROUND(SUMIF(Anlagenbewegungsdaten_AV!B:B,A3474,Anlagenbewegungsdaten_AV!C:C),3)</f>
        <v>0</v>
      </c>
      <c r="N3474" s="328">
        <f>IF(ISBLANK(L3474),ROUND(SUMIF(Anlagenbewegungsdaten_AV!B:B,A3474,Anlagenbewegungsdaten_AV!D:D),2),ROUND(M3474*L3474%,2))</f>
        <v>0</v>
      </c>
      <c r="O3474" s="328">
        <f>ROUND(N3474-SUMIF(Anlagenbewegungsdaten_AV!B:B,A3474,Anlagenbewegungsdaten_AV!D:D),3)</f>
        <v>0</v>
      </c>
    </row>
    <row r="3475" spans="1:15" ht="15" customHeight="1" x14ac:dyDescent="0.25">
      <c r="A3475" s="266" t="s">
        <v>5307</v>
      </c>
      <c r="B3475" s="234" t="s">
        <v>2108</v>
      </c>
      <c r="C3475" s="235" t="s">
        <v>5247</v>
      </c>
      <c r="D3475" s="234" t="s">
        <v>4596</v>
      </c>
      <c r="E3475" s="234"/>
      <c r="F3475" s="290">
        <v>12.05</v>
      </c>
      <c r="G3475" s="331">
        <f>ROUND(SUMIF(Anlagenbewegungsdaten!B:B,A3475,Anlagenbewegungsdaten!C:C),3)</f>
        <v>0</v>
      </c>
      <c r="H3475" s="332">
        <f>IF(ISBLANK(F3475),ROUND(SUMIF(Anlagenbewegungsdaten!B:B,A3475,Anlagenbewegungsdaten!D:D),2),ROUND(G3475*F3475%,2))</f>
        <v>0</v>
      </c>
      <c r="I3475" s="332">
        <f>ROUND((H3475-SUMIF(Anlagenbewegungsdaten!$B:$B,A3475,Anlagenbewegungsdaten!D:D)),3)</f>
        <v>0</v>
      </c>
      <c r="J3475" s="333" t="s">
        <v>5179</v>
      </c>
      <c r="K3475" s="333" t="s">
        <v>5193</v>
      </c>
      <c r="L3475" s="510">
        <v>9.64</v>
      </c>
      <c r="M3475" s="330">
        <f>ROUND(SUMIF(Anlagenbewegungsdaten_AV!B:B,A3475,Anlagenbewegungsdaten_AV!C:C),3)</f>
        <v>0</v>
      </c>
      <c r="N3475" s="328">
        <f>IF(ISBLANK(L3475),ROUND(SUMIF(Anlagenbewegungsdaten_AV!B:B,A3475,Anlagenbewegungsdaten_AV!D:D),2),ROUND(M3475*L3475%,2))</f>
        <v>0</v>
      </c>
      <c r="O3475" s="328">
        <f>ROUND(N3475-SUMIF(Anlagenbewegungsdaten_AV!B:B,A3475,Anlagenbewegungsdaten_AV!D:D),3)</f>
        <v>0</v>
      </c>
    </row>
    <row r="3476" spans="1:15" ht="15" customHeight="1" x14ac:dyDescent="0.25">
      <c r="A3476" s="266" t="s">
        <v>5308</v>
      </c>
      <c r="B3476" s="234" t="s">
        <v>2108</v>
      </c>
      <c r="C3476" s="235" t="s">
        <v>5247</v>
      </c>
      <c r="D3476" s="234" t="s">
        <v>4598</v>
      </c>
      <c r="E3476" s="234"/>
      <c r="F3476" s="290">
        <v>18.05</v>
      </c>
      <c r="G3476" s="331">
        <f>ROUND(SUMIF(Anlagenbewegungsdaten!B:B,A3476,Anlagenbewegungsdaten!C:C),3)</f>
        <v>0</v>
      </c>
      <c r="H3476" s="332">
        <f>IF(ISBLANK(F3476),ROUND(SUMIF(Anlagenbewegungsdaten!B:B,A3476,Anlagenbewegungsdaten!D:D),2),ROUND(G3476*F3476%,2))</f>
        <v>0</v>
      </c>
      <c r="I3476" s="332">
        <f>ROUND((H3476-SUMIF(Anlagenbewegungsdaten!$B:$B,A3476,Anlagenbewegungsdaten!D:D)),3)</f>
        <v>0</v>
      </c>
      <c r="J3476" s="333" t="s">
        <v>5179</v>
      </c>
      <c r="K3476" s="333" t="s">
        <v>5193</v>
      </c>
      <c r="L3476" s="510">
        <v>14.44</v>
      </c>
      <c r="M3476" s="330">
        <f>ROUND(SUMIF(Anlagenbewegungsdaten_AV!B:B,A3476,Anlagenbewegungsdaten_AV!C:C),3)</f>
        <v>0</v>
      </c>
      <c r="N3476" s="328">
        <f>IF(ISBLANK(L3476),ROUND(SUMIF(Anlagenbewegungsdaten_AV!B:B,A3476,Anlagenbewegungsdaten_AV!D:D),2),ROUND(M3476*L3476%,2))</f>
        <v>0</v>
      </c>
      <c r="O3476" s="328">
        <f>ROUND(N3476-SUMIF(Anlagenbewegungsdaten_AV!B:B,A3476,Anlagenbewegungsdaten_AV!D:D),3)</f>
        <v>0</v>
      </c>
    </row>
    <row r="3477" spans="1:15" ht="15" customHeight="1" x14ac:dyDescent="0.25">
      <c r="A3477" s="266" t="s">
        <v>5309</v>
      </c>
      <c r="B3477" s="234" t="s">
        <v>2108</v>
      </c>
      <c r="C3477" s="235" t="s">
        <v>5247</v>
      </c>
      <c r="D3477" s="234" t="s">
        <v>4600</v>
      </c>
      <c r="E3477" s="234"/>
      <c r="F3477" s="290">
        <v>20.05</v>
      </c>
      <c r="G3477" s="331">
        <f>ROUND(SUMIF(Anlagenbewegungsdaten!B:B,A3477,Anlagenbewegungsdaten!C:C),3)</f>
        <v>0</v>
      </c>
      <c r="H3477" s="332">
        <f>IF(ISBLANK(F3477),ROUND(SUMIF(Anlagenbewegungsdaten!B:B,A3477,Anlagenbewegungsdaten!D:D),2),ROUND(G3477*F3477%,2))</f>
        <v>0</v>
      </c>
      <c r="I3477" s="332">
        <f>ROUND((H3477-SUMIF(Anlagenbewegungsdaten!$B:$B,A3477,Anlagenbewegungsdaten!D:D)),3)</f>
        <v>0</v>
      </c>
      <c r="J3477" s="333" t="s">
        <v>5179</v>
      </c>
      <c r="K3477" s="333" t="s">
        <v>5193</v>
      </c>
      <c r="L3477" s="510">
        <v>16.04</v>
      </c>
      <c r="M3477" s="330">
        <f>ROUND(SUMIF(Anlagenbewegungsdaten_AV!B:B,A3477,Anlagenbewegungsdaten_AV!C:C),3)</f>
        <v>0</v>
      </c>
      <c r="N3477" s="328">
        <f>IF(ISBLANK(L3477),ROUND(SUMIF(Anlagenbewegungsdaten_AV!B:B,A3477,Anlagenbewegungsdaten_AV!D:D),2),ROUND(M3477*L3477%,2))</f>
        <v>0</v>
      </c>
      <c r="O3477" s="328">
        <f>ROUND(N3477-SUMIF(Anlagenbewegungsdaten_AV!B:B,A3477,Anlagenbewegungsdaten_AV!D:D),3)</f>
        <v>0</v>
      </c>
    </row>
    <row r="3478" spans="1:15" ht="15" customHeight="1" x14ac:dyDescent="0.25">
      <c r="A3478" s="266" t="s">
        <v>5310</v>
      </c>
      <c r="B3478" s="234" t="s">
        <v>2108</v>
      </c>
      <c r="C3478" s="235" t="s">
        <v>5247</v>
      </c>
      <c r="D3478" s="234" t="s">
        <v>4602</v>
      </c>
      <c r="E3478" s="234"/>
      <c r="F3478" s="290">
        <v>20.05</v>
      </c>
      <c r="G3478" s="331">
        <f>ROUND(SUMIF(Anlagenbewegungsdaten!B:B,A3478,Anlagenbewegungsdaten!C:C),3)</f>
        <v>0</v>
      </c>
      <c r="H3478" s="332">
        <f>IF(ISBLANK(F3478),ROUND(SUMIF(Anlagenbewegungsdaten!B:B,A3478,Anlagenbewegungsdaten!D:D),2),ROUND(G3478*F3478%,2))</f>
        <v>0</v>
      </c>
      <c r="I3478" s="332">
        <f>ROUND((H3478-SUMIF(Anlagenbewegungsdaten!$B:$B,A3478,Anlagenbewegungsdaten!D:D)),3)</f>
        <v>0</v>
      </c>
      <c r="J3478" s="333" t="s">
        <v>5179</v>
      </c>
      <c r="K3478" s="333" t="s">
        <v>5193</v>
      </c>
      <c r="L3478" s="510">
        <v>16.04</v>
      </c>
      <c r="M3478" s="330">
        <f>ROUND(SUMIF(Anlagenbewegungsdaten_AV!B:B,A3478,Anlagenbewegungsdaten_AV!C:C),3)</f>
        <v>0</v>
      </c>
      <c r="N3478" s="328">
        <f>IF(ISBLANK(L3478),ROUND(SUMIF(Anlagenbewegungsdaten_AV!B:B,A3478,Anlagenbewegungsdaten_AV!D:D),2),ROUND(M3478*L3478%,2))</f>
        <v>0</v>
      </c>
      <c r="O3478" s="328">
        <f>ROUND(N3478-SUMIF(Anlagenbewegungsdaten_AV!B:B,A3478,Anlagenbewegungsdaten_AV!D:D),3)</f>
        <v>0</v>
      </c>
    </row>
    <row r="3479" spans="1:15" ht="15" customHeight="1" x14ac:dyDescent="0.25">
      <c r="A3479" s="266" t="s">
        <v>5311</v>
      </c>
      <c r="B3479" s="234" t="s">
        <v>2108</v>
      </c>
      <c r="C3479" s="235" t="s">
        <v>5247</v>
      </c>
      <c r="D3479" s="234" t="s">
        <v>4604</v>
      </c>
      <c r="E3479" s="234"/>
      <c r="F3479" s="290">
        <v>14.99</v>
      </c>
      <c r="G3479" s="331">
        <f>ROUND(SUMIF(Anlagenbewegungsdaten!B:B,A3479,Anlagenbewegungsdaten!C:C),3)</f>
        <v>0</v>
      </c>
      <c r="H3479" s="332">
        <f>IF(ISBLANK(F3479),ROUND(SUMIF(Anlagenbewegungsdaten!B:B,A3479,Anlagenbewegungsdaten!D:D),2),ROUND(G3479*F3479%,2))</f>
        <v>0</v>
      </c>
      <c r="I3479" s="332">
        <f>ROUND((H3479-SUMIF(Anlagenbewegungsdaten!$B:$B,A3479,Anlagenbewegungsdaten!D:D)),3)</f>
        <v>0</v>
      </c>
      <c r="J3479" s="333" t="s">
        <v>5179</v>
      </c>
      <c r="K3479" s="333" t="s">
        <v>5193</v>
      </c>
      <c r="L3479" s="510">
        <v>11.99</v>
      </c>
      <c r="M3479" s="330">
        <f>ROUND(SUMIF(Anlagenbewegungsdaten_AV!B:B,A3479,Anlagenbewegungsdaten_AV!C:C),3)</f>
        <v>0</v>
      </c>
      <c r="N3479" s="328">
        <f>IF(ISBLANK(L3479),ROUND(SUMIF(Anlagenbewegungsdaten_AV!B:B,A3479,Anlagenbewegungsdaten_AV!D:D),2),ROUND(M3479*L3479%,2))</f>
        <v>0</v>
      </c>
      <c r="O3479" s="328">
        <f>ROUND(N3479-SUMIF(Anlagenbewegungsdaten_AV!B:B,A3479,Anlagenbewegungsdaten_AV!D:D),3)</f>
        <v>0</v>
      </c>
    </row>
    <row r="3480" spans="1:15" ht="15" customHeight="1" x14ac:dyDescent="0.25">
      <c r="A3480" s="266" t="s">
        <v>5312</v>
      </c>
      <c r="B3480" s="234" t="s">
        <v>2108</v>
      </c>
      <c r="C3480" s="235" t="s">
        <v>5247</v>
      </c>
      <c r="D3480" s="234" t="s">
        <v>4606</v>
      </c>
      <c r="E3480" s="234"/>
      <c r="F3480" s="290">
        <v>20.990000000000002</v>
      </c>
      <c r="G3480" s="331">
        <f>ROUND(SUMIF(Anlagenbewegungsdaten!B:B,A3480,Anlagenbewegungsdaten!C:C),3)</f>
        <v>0</v>
      </c>
      <c r="H3480" s="332">
        <f>IF(ISBLANK(F3480),ROUND(SUMIF(Anlagenbewegungsdaten!B:B,A3480,Anlagenbewegungsdaten!D:D),2),ROUND(G3480*F3480%,2))</f>
        <v>0</v>
      </c>
      <c r="I3480" s="332">
        <f>ROUND((H3480-SUMIF(Anlagenbewegungsdaten!$B:$B,A3480,Anlagenbewegungsdaten!D:D)),3)</f>
        <v>0</v>
      </c>
      <c r="J3480" s="333" t="s">
        <v>5179</v>
      </c>
      <c r="K3480" s="333" t="s">
        <v>5193</v>
      </c>
      <c r="L3480" s="510">
        <v>16.79</v>
      </c>
      <c r="M3480" s="330">
        <f>ROUND(SUMIF(Anlagenbewegungsdaten_AV!B:B,A3480,Anlagenbewegungsdaten_AV!C:C),3)</f>
        <v>0</v>
      </c>
      <c r="N3480" s="328">
        <f>IF(ISBLANK(L3480),ROUND(SUMIF(Anlagenbewegungsdaten_AV!B:B,A3480,Anlagenbewegungsdaten_AV!D:D),2),ROUND(M3480*L3480%,2))</f>
        <v>0</v>
      </c>
      <c r="O3480" s="328">
        <f>ROUND(N3480-SUMIF(Anlagenbewegungsdaten_AV!B:B,A3480,Anlagenbewegungsdaten_AV!D:D),3)</f>
        <v>0</v>
      </c>
    </row>
    <row r="3481" spans="1:15" ht="15" customHeight="1" x14ac:dyDescent="0.25">
      <c r="A3481" s="266" t="s">
        <v>5313</v>
      </c>
      <c r="B3481" s="234" t="s">
        <v>2108</v>
      </c>
      <c r="C3481" s="235" t="s">
        <v>5247</v>
      </c>
      <c r="D3481" s="234" t="s">
        <v>4608</v>
      </c>
      <c r="E3481" s="234"/>
      <c r="F3481" s="290">
        <v>22.990000000000002</v>
      </c>
      <c r="G3481" s="331">
        <f>ROUND(SUMIF(Anlagenbewegungsdaten!B:B,A3481,Anlagenbewegungsdaten!C:C),3)</f>
        <v>0</v>
      </c>
      <c r="H3481" s="332">
        <f>IF(ISBLANK(F3481),ROUND(SUMIF(Anlagenbewegungsdaten!B:B,A3481,Anlagenbewegungsdaten!D:D),2),ROUND(G3481*F3481%,2))</f>
        <v>0</v>
      </c>
      <c r="I3481" s="332">
        <f>ROUND((H3481-SUMIF(Anlagenbewegungsdaten!$B:$B,A3481,Anlagenbewegungsdaten!D:D)),3)</f>
        <v>0</v>
      </c>
      <c r="J3481" s="333" t="s">
        <v>5179</v>
      </c>
      <c r="K3481" s="333" t="s">
        <v>5193</v>
      </c>
      <c r="L3481" s="510">
        <v>18.39</v>
      </c>
      <c r="M3481" s="330">
        <f>ROUND(SUMIF(Anlagenbewegungsdaten_AV!B:B,A3481,Anlagenbewegungsdaten_AV!C:C),3)</f>
        <v>0</v>
      </c>
      <c r="N3481" s="328">
        <f>IF(ISBLANK(L3481),ROUND(SUMIF(Anlagenbewegungsdaten_AV!B:B,A3481,Anlagenbewegungsdaten_AV!D:D),2),ROUND(M3481*L3481%,2))</f>
        <v>0</v>
      </c>
      <c r="O3481" s="328">
        <f>ROUND(N3481-SUMIF(Anlagenbewegungsdaten_AV!B:B,A3481,Anlagenbewegungsdaten_AV!D:D),3)</f>
        <v>0</v>
      </c>
    </row>
    <row r="3482" spans="1:15" ht="15" customHeight="1" x14ac:dyDescent="0.25">
      <c r="A3482" s="266" t="s">
        <v>5314</v>
      </c>
      <c r="B3482" s="234" t="s">
        <v>2108</v>
      </c>
      <c r="C3482" s="235" t="s">
        <v>5247</v>
      </c>
      <c r="D3482" s="234" t="s">
        <v>4610</v>
      </c>
      <c r="E3482" s="234"/>
      <c r="F3482" s="290">
        <v>22.990000000000002</v>
      </c>
      <c r="G3482" s="331">
        <f>ROUND(SUMIF(Anlagenbewegungsdaten!B:B,A3482,Anlagenbewegungsdaten!C:C),3)</f>
        <v>0</v>
      </c>
      <c r="H3482" s="332">
        <f>IF(ISBLANK(F3482),ROUND(SUMIF(Anlagenbewegungsdaten!B:B,A3482,Anlagenbewegungsdaten!D:D),2),ROUND(G3482*F3482%,2))</f>
        <v>0</v>
      </c>
      <c r="I3482" s="332">
        <f>ROUND((H3482-SUMIF(Anlagenbewegungsdaten!$B:$B,A3482,Anlagenbewegungsdaten!D:D)),3)</f>
        <v>0</v>
      </c>
      <c r="J3482" s="333" t="s">
        <v>5179</v>
      </c>
      <c r="K3482" s="333" t="s">
        <v>5193</v>
      </c>
      <c r="L3482" s="510">
        <v>18.39</v>
      </c>
      <c r="M3482" s="330">
        <f>ROUND(SUMIF(Anlagenbewegungsdaten_AV!B:B,A3482,Anlagenbewegungsdaten_AV!C:C),3)</f>
        <v>0</v>
      </c>
      <c r="N3482" s="328">
        <f>IF(ISBLANK(L3482),ROUND(SUMIF(Anlagenbewegungsdaten_AV!B:B,A3482,Anlagenbewegungsdaten_AV!D:D),2),ROUND(M3482*L3482%,2))</f>
        <v>0</v>
      </c>
      <c r="O3482" s="328">
        <f>ROUND(N3482-SUMIF(Anlagenbewegungsdaten_AV!B:B,A3482,Anlagenbewegungsdaten_AV!D:D),3)</f>
        <v>0</v>
      </c>
    </row>
    <row r="3483" spans="1:15" ht="15" customHeight="1" x14ac:dyDescent="0.25">
      <c r="A3483" s="266" t="s">
        <v>5315</v>
      </c>
      <c r="B3483" s="234" t="s">
        <v>2108</v>
      </c>
      <c r="C3483" s="235" t="s">
        <v>5247</v>
      </c>
      <c r="D3483" s="234" t="s">
        <v>4612</v>
      </c>
      <c r="E3483" s="234"/>
      <c r="F3483" s="290">
        <v>14.010000000000002</v>
      </c>
      <c r="G3483" s="331">
        <f>ROUND(SUMIF(Anlagenbewegungsdaten!B:B,A3483,Anlagenbewegungsdaten!C:C),3)</f>
        <v>0</v>
      </c>
      <c r="H3483" s="332">
        <f>IF(ISBLANK(F3483),ROUND(SUMIF(Anlagenbewegungsdaten!B:B,A3483,Anlagenbewegungsdaten!D:D),2),ROUND(G3483*F3483%,2))</f>
        <v>0</v>
      </c>
      <c r="I3483" s="332">
        <f>ROUND((H3483-SUMIF(Anlagenbewegungsdaten!$B:$B,A3483,Anlagenbewegungsdaten!D:D)),3)</f>
        <v>0</v>
      </c>
      <c r="J3483" s="333" t="s">
        <v>5179</v>
      </c>
      <c r="K3483" s="333" t="s">
        <v>5193</v>
      </c>
      <c r="L3483" s="510">
        <v>11.21</v>
      </c>
      <c r="M3483" s="330">
        <f>ROUND(SUMIF(Anlagenbewegungsdaten_AV!B:B,A3483,Anlagenbewegungsdaten_AV!C:C),3)</f>
        <v>0</v>
      </c>
      <c r="N3483" s="328">
        <f>IF(ISBLANK(L3483),ROUND(SUMIF(Anlagenbewegungsdaten_AV!B:B,A3483,Anlagenbewegungsdaten_AV!D:D),2),ROUND(M3483*L3483%,2))</f>
        <v>0</v>
      </c>
      <c r="O3483" s="328">
        <f>ROUND(N3483-SUMIF(Anlagenbewegungsdaten_AV!B:B,A3483,Anlagenbewegungsdaten_AV!D:D),3)</f>
        <v>0</v>
      </c>
    </row>
    <row r="3484" spans="1:15" ht="15" customHeight="1" x14ac:dyDescent="0.25">
      <c r="A3484" s="266" t="s">
        <v>5316</v>
      </c>
      <c r="B3484" s="234" t="s">
        <v>2108</v>
      </c>
      <c r="C3484" s="235" t="s">
        <v>5247</v>
      </c>
      <c r="D3484" s="234" t="s">
        <v>4614</v>
      </c>
      <c r="E3484" s="234"/>
      <c r="F3484" s="290">
        <v>20.010000000000002</v>
      </c>
      <c r="G3484" s="331">
        <f>ROUND(SUMIF(Anlagenbewegungsdaten!B:B,A3484,Anlagenbewegungsdaten!C:C),3)</f>
        <v>0</v>
      </c>
      <c r="H3484" s="332">
        <f>IF(ISBLANK(F3484),ROUND(SUMIF(Anlagenbewegungsdaten!B:B,A3484,Anlagenbewegungsdaten!D:D),2),ROUND(G3484*F3484%,2))</f>
        <v>0</v>
      </c>
      <c r="I3484" s="332">
        <f>ROUND((H3484-SUMIF(Anlagenbewegungsdaten!$B:$B,A3484,Anlagenbewegungsdaten!D:D)),3)</f>
        <v>0</v>
      </c>
      <c r="J3484" s="333" t="s">
        <v>5179</v>
      </c>
      <c r="K3484" s="333" t="s">
        <v>5193</v>
      </c>
      <c r="L3484" s="510">
        <v>16.010000000000002</v>
      </c>
      <c r="M3484" s="330">
        <f>ROUND(SUMIF(Anlagenbewegungsdaten_AV!B:B,A3484,Anlagenbewegungsdaten_AV!C:C),3)</f>
        <v>0</v>
      </c>
      <c r="N3484" s="328">
        <f>IF(ISBLANK(L3484),ROUND(SUMIF(Anlagenbewegungsdaten_AV!B:B,A3484,Anlagenbewegungsdaten_AV!D:D),2),ROUND(M3484*L3484%,2))</f>
        <v>0</v>
      </c>
      <c r="O3484" s="328">
        <f>ROUND(N3484-SUMIF(Anlagenbewegungsdaten_AV!B:B,A3484,Anlagenbewegungsdaten_AV!D:D),3)</f>
        <v>0</v>
      </c>
    </row>
    <row r="3485" spans="1:15" ht="15" customHeight="1" x14ac:dyDescent="0.25">
      <c r="A3485" s="266" t="s">
        <v>5317</v>
      </c>
      <c r="B3485" s="234" t="s">
        <v>2108</v>
      </c>
      <c r="C3485" s="235" t="s">
        <v>5247</v>
      </c>
      <c r="D3485" s="234" t="s">
        <v>4616</v>
      </c>
      <c r="E3485" s="234"/>
      <c r="F3485" s="290">
        <v>22.01</v>
      </c>
      <c r="G3485" s="331">
        <f>ROUND(SUMIF(Anlagenbewegungsdaten!B:B,A3485,Anlagenbewegungsdaten!C:C),3)</f>
        <v>0</v>
      </c>
      <c r="H3485" s="332">
        <f>IF(ISBLANK(F3485),ROUND(SUMIF(Anlagenbewegungsdaten!B:B,A3485,Anlagenbewegungsdaten!D:D),2),ROUND(G3485*F3485%,2))</f>
        <v>0</v>
      </c>
      <c r="I3485" s="332">
        <f>ROUND((H3485-SUMIF(Anlagenbewegungsdaten!$B:$B,A3485,Anlagenbewegungsdaten!D:D)),3)</f>
        <v>0</v>
      </c>
      <c r="J3485" s="333" t="s">
        <v>5179</v>
      </c>
      <c r="K3485" s="333" t="s">
        <v>5193</v>
      </c>
      <c r="L3485" s="510">
        <v>17.61</v>
      </c>
      <c r="M3485" s="330">
        <f>ROUND(SUMIF(Anlagenbewegungsdaten_AV!B:B,A3485,Anlagenbewegungsdaten_AV!C:C),3)</f>
        <v>0</v>
      </c>
      <c r="N3485" s="328">
        <f>IF(ISBLANK(L3485),ROUND(SUMIF(Anlagenbewegungsdaten_AV!B:B,A3485,Anlagenbewegungsdaten_AV!D:D),2),ROUND(M3485*L3485%,2))</f>
        <v>0</v>
      </c>
      <c r="O3485" s="328">
        <f>ROUND(N3485-SUMIF(Anlagenbewegungsdaten_AV!B:B,A3485,Anlagenbewegungsdaten_AV!D:D),3)</f>
        <v>0</v>
      </c>
    </row>
    <row r="3486" spans="1:15" ht="15" customHeight="1" x14ac:dyDescent="0.25">
      <c r="A3486" s="266" t="s">
        <v>5318</v>
      </c>
      <c r="B3486" s="234" t="s">
        <v>2108</v>
      </c>
      <c r="C3486" s="235" t="s">
        <v>5247</v>
      </c>
      <c r="D3486" s="234" t="s">
        <v>4618</v>
      </c>
      <c r="E3486" s="234"/>
      <c r="F3486" s="290">
        <v>22.01</v>
      </c>
      <c r="G3486" s="331">
        <f>ROUND(SUMIF(Anlagenbewegungsdaten!B:B,A3486,Anlagenbewegungsdaten!C:C),3)</f>
        <v>0</v>
      </c>
      <c r="H3486" s="332">
        <f>IF(ISBLANK(F3486),ROUND(SUMIF(Anlagenbewegungsdaten!B:B,A3486,Anlagenbewegungsdaten!D:D),2),ROUND(G3486*F3486%,2))</f>
        <v>0</v>
      </c>
      <c r="I3486" s="332">
        <f>ROUND((H3486-SUMIF(Anlagenbewegungsdaten!$B:$B,A3486,Anlagenbewegungsdaten!D:D)),3)</f>
        <v>0</v>
      </c>
      <c r="J3486" s="333" t="s">
        <v>5179</v>
      </c>
      <c r="K3486" s="333" t="s">
        <v>5193</v>
      </c>
      <c r="L3486" s="510">
        <v>17.61</v>
      </c>
      <c r="M3486" s="330">
        <f>ROUND(SUMIF(Anlagenbewegungsdaten_AV!B:B,A3486,Anlagenbewegungsdaten_AV!C:C),3)</f>
        <v>0</v>
      </c>
      <c r="N3486" s="328">
        <f>IF(ISBLANK(L3486),ROUND(SUMIF(Anlagenbewegungsdaten_AV!B:B,A3486,Anlagenbewegungsdaten_AV!D:D),2),ROUND(M3486*L3486%,2))</f>
        <v>0</v>
      </c>
      <c r="O3486" s="328">
        <f>ROUND(N3486-SUMIF(Anlagenbewegungsdaten_AV!B:B,A3486,Anlagenbewegungsdaten_AV!D:D),3)</f>
        <v>0</v>
      </c>
    </row>
    <row r="3487" spans="1:15" ht="15" customHeight="1" x14ac:dyDescent="0.25">
      <c r="A3487" s="266" t="s">
        <v>5319</v>
      </c>
      <c r="B3487" s="234" t="s">
        <v>2108</v>
      </c>
      <c r="C3487" s="235" t="s">
        <v>5247</v>
      </c>
      <c r="D3487" s="234" t="s">
        <v>4620</v>
      </c>
      <c r="E3487" s="234"/>
      <c r="F3487" s="290">
        <v>13.030000000000001</v>
      </c>
      <c r="G3487" s="331">
        <f>ROUND(SUMIF(Anlagenbewegungsdaten!B:B,A3487,Anlagenbewegungsdaten!C:C),3)</f>
        <v>0</v>
      </c>
      <c r="H3487" s="332">
        <f>IF(ISBLANK(F3487),ROUND(SUMIF(Anlagenbewegungsdaten!B:B,A3487,Anlagenbewegungsdaten!D:D),2),ROUND(G3487*F3487%,2))</f>
        <v>0</v>
      </c>
      <c r="I3487" s="332">
        <f>ROUND((H3487-SUMIF(Anlagenbewegungsdaten!$B:$B,A3487,Anlagenbewegungsdaten!D:D)),3)</f>
        <v>0</v>
      </c>
      <c r="J3487" s="333" t="s">
        <v>5179</v>
      </c>
      <c r="K3487" s="333" t="s">
        <v>5193</v>
      </c>
      <c r="L3487" s="510">
        <v>10.42</v>
      </c>
      <c r="M3487" s="330">
        <f>ROUND(SUMIF(Anlagenbewegungsdaten_AV!B:B,A3487,Anlagenbewegungsdaten_AV!C:C),3)</f>
        <v>0</v>
      </c>
      <c r="N3487" s="328">
        <f>IF(ISBLANK(L3487),ROUND(SUMIF(Anlagenbewegungsdaten_AV!B:B,A3487,Anlagenbewegungsdaten_AV!D:D),2),ROUND(M3487*L3487%,2))</f>
        <v>0</v>
      </c>
      <c r="O3487" s="328">
        <f>ROUND(N3487-SUMIF(Anlagenbewegungsdaten_AV!B:B,A3487,Anlagenbewegungsdaten_AV!D:D),3)</f>
        <v>0</v>
      </c>
    </row>
    <row r="3488" spans="1:15" ht="15" customHeight="1" x14ac:dyDescent="0.25">
      <c r="A3488" s="266" t="s">
        <v>5320</v>
      </c>
      <c r="B3488" s="234" t="s">
        <v>2108</v>
      </c>
      <c r="C3488" s="235" t="s">
        <v>5247</v>
      </c>
      <c r="D3488" s="234" t="s">
        <v>4622</v>
      </c>
      <c r="E3488" s="234"/>
      <c r="F3488" s="290">
        <v>19.03</v>
      </c>
      <c r="G3488" s="331">
        <f>ROUND(SUMIF(Anlagenbewegungsdaten!B:B,A3488,Anlagenbewegungsdaten!C:C),3)</f>
        <v>0</v>
      </c>
      <c r="H3488" s="332">
        <f>IF(ISBLANK(F3488),ROUND(SUMIF(Anlagenbewegungsdaten!B:B,A3488,Anlagenbewegungsdaten!D:D),2),ROUND(G3488*F3488%,2))</f>
        <v>0</v>
      </c>
      <c r="I3488" s="332">
        <f>ROUND((H3488-SUMIF(Anlagenbewegungsdaten!$B:$B,A3488,Anlagenbewegungsdaten!D:D)),3)</f>
        <v>0</v>
      </c>
      <c r="J3488" s="333" t="s">
        <v>5179</v>
      </c>
      <c r="K3488" s="333" t="s">
        <v>5193</v>
      </c>
      <c r="L3488" s="510">
        <v>15.22</v>
      </c>
      <c r="M3488" s="330">
        <f>ROUND(SUMIF(Anlagenbewegungsdaten_AV!B:B,A3488,Anlagenbewegungsdaten_AV!C:C),3)</f>
        <v>0</v>
      </c>
      <c r="N3488" s="328">
        <f>IF(ISBLANK(L3488),ROUND(SUMIF(Anlagenbewegungsdaten_AV!B:B,A3488,Anlagenbewegungsdaten_AV!D:D),2),ROUND(M3488*L3488%,2))</f>
        <v>0</v>
      </c>
      <c r="O3488" s="328">
        <f>ROUND(N3488-SUMIF(Anlagenbewegungsdaten_AV!B:B,A3488,Anlagenbewegungsdaten_AV!D:D),3)</f>
        <v>0</v>
      </c>
    </row>
    <row r="3489" spans="1:15" ht="15" customHeight="1" x14ac:dyDescent="0.25">
      <c r="A3489" s="266" t="s">
        <v>5321</v>
      </c>
      <c r="B3489" s="234" t="s">
        <v>2108</v>
      </c>
      <c r="C3489" s="235" t="s">
        <v>5247</v>
      </c>
      <c r="D3489" s="234" t="s">
        <v>4624</v>
      </c>
      <c r="E3489" s="234"/>
      <c r="F3489" s="290">
        <v>21.03</v>
      </c>
      <c r="G3489" s="331">
        <f>ROUND(SUMIF(Anlagenbewegungsdaten!B:B,A3489,Anlagenbewegungsdaten!C:C),3)</f>
        <v>0</v>
      </c>
      <c r="H3489" s="332">
        <f>IF(ISBLANK(F3489),ROUND(SUMIF(Anlagenbewegungsdaten!B:B,A3489,Anlagenbewegungsdaten!D:D),2),ROUND(G3489*F3489%,2))</f>
        <v>0</v>
      </c>
      <c r="I3489" s="332">
        <f>ROUND((H3489-SUMIF(Anlagenbewegungsdaten!$B:$B,A3489,Anlagenbewegungsdaten!D:D)),3)</f>
        <v>0</v>
      </c>
      <c r="J3489" s="333" t="s">
        <v>5179</v>
      </c>
      <c r="K3489" s="333" t="s">
        <v>5193</v>
      </c>
      <c r="L3489" s="510">
        <v>16.82</v>
      </c>
      <c r="M3489" s="330">
        <f>ROUND(SUMIF(Anlagenbewegungsdaten_AV!B:B,A3489,Anlagenbewegungsdaten_AV!C:C),3)</f>
        <v>0</v>
      </c>
      <c r="N3489" s="328">
        <f>IF(ISBLANK(L3489),ROUND(SUMIF(Anlagenbewegungsdaten_AV!B:B,A3489,Anlagenbewegungsdaten_AV!D:D),2),ROUND(M3489*L3489%,2))</f>
        <v>0</v>
      </c>
      <c r="O3489" s="328">
        <f>ROUND(N3489-SUMIF(Anlagenbewegungsdaten_AV!B:B,A3489,Anlagenbewegungsdaten_AV!D:D),3)</f>
        <v>0</v>
      </c>
    </row>
    <row r="3490" spans="1:15" ht="15" customHeight="1" x14ac:dyDescent="0.25">
      <c r="A3490" s="266" t="s">
        <v>5322</v>
      </c>
      <c r="B3490" s="234" t="s">
        <v>2108</v>
      </c>
      <c r="C3490" s="235" t="s">
        <v>5247</v>
      </c>
      <c r="D3490" s="234" t="s">
        <v>4626</v>
      </c>
      <c r="E3490" s="234"/>
      <c r="F3490" s="290">
        <v>21.03</v>
      </c>
      <c r="G3490" s="331">
        <f>ROUND(SUMIF(Anlagenbewegungsdaten!B:B,A3490,Anlagenbewegungsdaten!C:C),3)</f>
        <v>0</v>
      </c>
      <c r="H3490" s="332">
        <f>IF(ISBLANK(F3490),ROUND(SUMIF(Anlagenbewegungsdaten!B:B,A3490,Anlagenbewegungsdaten!D:D),2),ROUND(G3490*F3490%,2))</f>
        <v>0</v>
      </c>
      <c r="I3490" s="332">
        <f>ROUND((H3490-SUMIF(Anlagenbewegungsdaten!$B:$B,A3490,Anlagenbewegungsdaten!D:D)),3)</f>
        <v>0</v>
      </c>
      <c r="J3490" s="333" t="s">
        <v>5179</v>
      </c>
      <c r="K3490" s="333" t="s">
        <v>5193</v>
      </c>
      <c r="L3490" s="510">
        <v>16.82</v>
      </c>
      <c r="M3490" s="330">
        <f>ROUND(SUMIF(Anlagenbewegungsdaten_AV!B:B,A3490,Anlagenbewegungsdaten_AV!C:C),3)</f>
        <v>0</v>
      </c>
      <c r="N3490" s="328">
        <f>IF(ISBLANK(L3490),ROUND(SUMIF(Anlagenbewegungsdaten_AV!B:B,A3490,Anlagenbewegungsdaten_AV!D:D),2),ROUND(M3490*L3490%,2))</f>
        <v>0</v>
      </c>
      <c r="O3490" s="328">
        <f>ROUND(N3490-SUMIF(Anlagenbewegungsdaten_AV!B:B,A3490,Anlagenbewegungsdaten_AV!D:D),3)</f>
        <v>0</v>
      </c>
    </row>
    <row r="3491" spans="1:15" ht="15" customHeight="1" x14ac:dyDescent="0.25">
      <c r="A3491" s="266" t="s">
        <v>5323</v>
      </c>
      <c r="B3491" s="234" t="s">
        <v>2108</v>
      </c>
      <c r="C3491" s="235" t="s">
        <v>5247</v>
      </c>
      <c r="D3491" s="234" t="s">
        <v>4628</v>
      </c>
      <c r="E3491" s="234"/>
      <c r="F3491" s="290">
        <v>10.78</v>
      </c>
      <c r="G3491" s="331">
        <f>ROUND(SUMIF(Anlagenbewegungsdaten!B:B,A3491,Anlagenbewegungsdaten!C:C),3)</f>
        <v>0</v>
      </c>
      <c r="H3491" s="332">
        <f>IF(ISBLANK(F3491),ROUND(SUMIF(Anlagenbewegungsdaten!B:B,A3491,Anlagenbewegungsdaten!D:D),2),ROUND(G3491*F3491%,2))</f>
        <v>0</v>
      </c>
      <c r="I3491" s="332">
        <f>ROUND((H3491-SUMIF(Anlagenbewegungsdaten!$B:$B,A3491,Anlagenbewegungsdaten!D:D)),3)</f>
        <v>0</v>
      </c>
      <c r="J3491" s="333" t="s">
        <v>5179</v>
      </c>
      <c r="K3491" s="333" t="s">
        <v>5193</v>
      </c>
      <c r="L3491" s="510">
        <v>8.6199999999999992</v>
      </c>
      <c r="M3491" s="330">
        <f>ROUND(SUMIF(Anlagenbewegungsdaten_AV!B:B,A3491,Anlagenbewegungsdaten_AV!C:C),3)</f>
        <v>0</v>
      </c>
      <c r="N3491" s="328">
        <f>IF(ISBLANK(L3491),ROUND(SUMIF(Anlagenbewegungsdaten_AV!B:B,A3491,Anlagenbewegungsdaten_AV!D:D),2),ROUND(M3491*L3491%,2))</f>
        <v>0</v>
      </c>
      <c r="O3491" s="328">
        <f>ROUND(N3491-SUMIF(Anlagenbewegungsdaten_AV!B:B,A3491,Anlagenbewegungsdaten_AV!D:D),3)</f>
        <v>0</v>
      </c>
    </row>
    <row r="3492" spans="1:15" ht="15" customHeight="1" x14ac:dyDescent="0.25">
      <c r="A3492" s="266" t="s">
        <v>5324</v>
      </c>
      <c r="B3492" s="234" t="s">
        <v>2108</v>
      </c>
      <c r="C3492" s="235" t="s">
        <v>5247</v>
      </c>
      <c r="D3492" s="234" t="s">
        <v>4630</v>
      </c>
      <c r="E3492" s="234"/>
      <c r="F3492" s="290">
        <v>15.78</v>
      </c>
      <c r="G3492" s="331">
        <f>ROUND(SUMIF(Anlagenbewegungsdaten!B:B,A3492,Anlagenbewegungsdaten!C:C),3)</f>
        <v>0</v>
      </c>
      <c r="H3492" s="332">
        <f>IF(ISBLANK(F3492),ROUND(SUMIF(Anlagenbewegungsdaten!B:B,A3492,Anlagenbewegungsdaten!D:D),2),ROUND(G3492*F3492%,2))</f>
        <v>0</v>
      </c>
      <c r="I3492" s="332">
        <f>ROUND((H3492-SUMIF(Anlagenbewegungsdaten!$B:$B,A3492,Anlagenbewegungsdaten!D:D)),3)</f>
        <v>0</v>
      </c>
      <c r="J3492" s="333" t="s">
        <v>5179</v>
      </c>
      <c r="K3492" s="333" t="s">
        <v>5193</v>
      </c>
      <c r="L3492" s="510">
        <v>12.62</v>
      </c>
      <c r="M3492" s="330">
        <f>ROUND(SUMIF(Anlagenbewegungsdaten_AV!B:B,A3492,Anlagenbewegungsdaten_AV!C:C),3)</f>
        <v>0</v>
      </c>
      <c r="N3492" s="328">
        <f>IF(ISBLANK(L3492),ROUND(SUMIF(Anlagenbewegungsdaten_AV!B:B,A3492,Anlagenbewegungsdaten_AV!D:D),2),ROUND(M3492*L3492%,2))</f>
        <v>0</v>
      </c>
      <c r="O3492" s="328">
        <f>ROUND(N3492-SUMIF(Anlagenbewegungsdaten_AV!B:B,A3492,Anlagenbewegungsdaten_AV!D:D),3)</f>
        <v>0</v>
      </c>
    </row>
    <row r="3493" spans="1:15" ht="15" customHeight="1" x14ac:dyDescent="0.25">
      <c r="A3493" s="266" t="s">
        <v>5325</v>
      </c>
      <c r="B3493" s="234" t="s">
        <v>2108</v>
      </c>
      <c r="C3493" s="235" t="s">
        <v>5247</v>
      </c>
      <c r="D3493" s="234" t="s">
        <v>4632</v>
      </c>
      <c r="E3493" s="234"/>
      <c r="F3493" s="290">
        <v>13.28</v>
      </c>
      <c r="G3493" s="331">
        <f>ROUND(SUMIF(Anlagenbewegungsdaten!B:B,A3493,Anlagenbewegungsdaten!C:C),3)</f>
        <v>0</v>
      </c>
      <c r="H3493" s="332">
        <f>IF(ISBLANK(F3493),ROUND(SUMIF(Anlagenbewegungsdaten!B:B,A3493,Anlagenbewegungsdaten!D:D),2),ROUND(G3493*F3493%,2))</f>
        <v>0</v>
      </c>
      <c r="I3493" s="332">
        <f>ROUND((H3493-SUMIF(Anlagenbewegungsdaten!$B:$B,A3493,Anlagenbewegungsdaten!D:D)),3)</f>
        <v>0</v>
      </c>
      <c r="J3493" s="333" t="s">
        <v>5179</v>
      </c>
      <c r="K3493" s="333" t="s">
        <v>5193</v>
      </c>
      <c r="L3493" s="510">
        <v>10.62</v>
      </c>
      <c r="M3493" s="330">
        <f>ROUND(SUMIF(Anlagenbewegungsdaten_AV!B:B,A3493,Anlagenbewegungsdaten_AV!C:C),3)</f>
        <v>0</v>
      </c>
      <c r="N3493" s="328">
        <f>IF(ISBLANK(L3493),ROUND(SUMIF(Anlagenbewegungsdaten_AV!B:B,A3493,Anlagenbewegungsdaten_AV!D:D),2),ROUND(M3493*L3493%,2))</f>
        <v>0</v>
      </c>
      <c r="O3493" s="328">
        <f>ROUND(N3493-SUMIF(Anlagenbewegungsdaten_AV!B:B,A3493,Anlagenbewegungsdaten_AV!D:D),3)</f>
        <v>0</v>
      </c>
    </row>
    <row r="3494" spans="1:15" ht="15" customHeight="1" x14ac:dyDescent="0.25">
      <c r="A3494" s="266" t="s">
        <v>5326</v>
      </c>
      <c r="B3494" s="234" t="s">
        <v>2108</v>
      </c>
      <c r="C3494" s="235" t="s">
        <v>5247</v>
      </c>
      <c r="D3494" s="234" t="s">
        <v>4634</v>
      </c>
      <c r="E3494" s="234"/>
      <c r="F3494" s="290">
        <v>18.78</v>
      </c>
      <c r="G3494" s="331">
        <f>ROUND(SUMIF(Anlagenbewegungsdaten!B:B,A3494,Anlagenbewegungsdaten!C:C),3)</f>
        <v>0</v>
      </c>
      <c r="H3494" s="332">
        <f>IF(ISBLANK(F3494),ROUND(SUMIF(Anlagenbewegungsdaten!B:B,A3494,Anlagenbewegungsdaten!D:D),2),ROUND(G3494*F3494%,2))</f>
        <v>0</v>
      </c>
      <c r="I3494" s="332">
        <f>ROUND((H3494-SUMIF(Anlagenbewegungsdaten!$B:$B,A3494,Anlagenbewegungsdaten!D:D)),3)</f>
        <v>0</v>
      </c>
      <c r="J3494" s="333" t="s">
        <v>5179</v>
      </c>
      <c r="K3494" s="333" t="s">
        <v>5193</v>
      </c>
      <c r="L3494" s="510">
        <v>15.02</v>
      </c>
      <c r="M3494" s="330">
        <f>ROUND(SUMIF(Anlagenbewegungsdaten_AV!B:B,A3494,Anlagenbewegungsdaten_AV!C:C),3)</f>
        <v>0</v>
      </c>
      <c r="N3494" s="328">
        <f>IF(ISBLANK(L3494),ROUND(SUMIF(Anlagenbewegungsdaten_AV!B:B,A3494,Anlagenbewegungsdaten_AV!D:D),2),ROUND(M3494*L3494%,2))</f>
        <v>0</v>
      </c>
      <c r="O3494" s="328">
        <f>ROUND(N3494-SUMIF(Anlagenbewegungsdaten_AV!B:B,A3494,Anlagenbewegungsdaten_AV!D:D),3)</f>
        <v>0</v>
      </c>
    </row>
    <row r="3495" spans="1:15" ht="15" customHeight="1" x14ac:dyDescent="0.25">
      <c r="A3495" s="266" t="s">
        <v>5327</v>
      </c>
      <c r="B3495" s="234" t="s">
        <v>2108</v>
      </c>
      <c r="C3495" s="235" t="s">
        <v>5247</v>
      </c>
      <c r="D3495" s="234" t="s">
        <v>4636</v>
      </c>
      <c r="E3495" s="234"/>
      <c r="F3495" s="290">
        <v>16.78</v>
      </c>
      <c r="G3495" s="331">
        <f>ROUND(SUMIF(Anlagenbewegungsdaten!B:B,A3495,Anlagenbewegungsdaten!C:C),3)</f>
        <v>0</v>
      </c>
      <c r="H3495" s="332">
        <f>IF(ISBLANK(F3495),ROUND(SUMIF(Anlagenbewegungsdaten!B:B,A3495,Anlagenbewegungsdaten!D:D),2),ROUND(G3495*F3495%,2))</f>
        <v>0</v>
      </c>
      <c r="I3495" s="332">
        <f>ROUND((H3495-SUMIF(Anlagenbewegungsdaten!$B:$B,A3495,Anlagenbewegungsdaten!D:D)),3)</f>
        <v>0</v>
      </c>
      <c r="J3495" s="333" t="s">
        <v>5179</v>
      </c>
      <c r="K3495" s="333" t="s">
        <v>5193</v>
      </c>
      <c r="L3495" s="510">
        <v>13.42</v>
      </c>
      <c r="M3495" s="330">
        <f>ROUND(SUMIF(Anlagenbewegungsdaten_AV!B:B,A3495,Anlagenbewegungsdaten_AV!C:C),3)</f>
        <v>0</v>
      </c>
      <c r="N3495" s="328">
        <f>IF(ISBLANK(L3495),ROUND(SUMIF(Anlagenbewegungsdaten_AV!B:B,A3495,Anlagenbewegungsdaten_AV!D:D),2),ROUND(M3495*L3495%,2))</f>
        <v>0</v>
      </c>
      <c r="O3495" s="328">
        <f>ROUND(N3495-SUMIF(Anlagenbewegungsdaten_AV!B:B,A3495,Anlagenbewegungsdaten_AV!D:D),3)</f>
        <v>0</v>
      </c>
    </row>
    <row r="3496" spans="1:15" ht="15" customHeight="1" x14ac:dyDescent="0.25">
      <c r="A3496" s="266" t="s">
        <v>5328</v>
      </c>
      <c r="B3496" s="234" t="s">
        <v>2108</v>
      </c>
      <c r="C3496" s="235" t="s">
        <v>5247</v>
      </c>
      <c r="D3496" s="234" t="s">
        <v>4638</v>
      </c>
      <c r="E3496" s="234"/>
      <c r="F3496" s="290">
        <v>13.719999999999999</v>
      </c>
      <c r="G3496" s="331">
        <f>ROUND(SUMIF(Anlagenbewegungsdaten!B:B,A3496,Anlagenbewegungsdaten!C:C),3)</f>
        <v>0</v>
      </c>
      <c r="H3496" s="332">
        <f>IF(ISBLANK(F3496),ROUND(SUMIF(Anlagenbewegungsdaten!B:B,A3496,Anlagenbewegungsdaten!D:D),2),ROUND(G3496*F3496%,2))</f>
        <v>0</v>
      </c>
      <c r="I3496" s="332">
        <f>ROUND((H3496-SUMIF(Anlagenbewegungsdaten!$B:$B,A3496,Anlagenbewegungsdaten!D:D)),3)</f>
        <v>0</v>
      </c>
      <c r="J3496" s="333" t="s">
        <v>5179</v>
      </c>
      <c r="K3496" s="333" t="s">
        <v>5193</v>
      </c>
      <c r="L3496" s="510">
        <v>10.98</v>
      </c>
      <c r="M3496" s="330">
        <f>ROUND(SUMIF(Anlagenbewegungsdaten_AV!B:B,A3496,Anlagenbewegungsdaten_AV!C:C),3)</f>
        <v>0</v>
      </c>
      <c r="N3496" s="328">
        <f>IF(ISBLANK(L3496),ROUND(SUMIF(Anlagenbewegungsdaten_AV!B:B,A3496,Anlagenbewegungsdaten_AV!D:D),2),ROUND(M3496*L3496%,2))</f>
        <v>0</v>
      </c>
      <c r="O3496" s="328">
        <f>ROUND(N3496-SUMIF(Anlagenbewegungsdaten_AV!B:B,A3496,Anlagenbewegungsdaten_AV!D:D),3)</f>
        <v>0</v>
      </c>
    </row>
    <row r="3497" spans="1:15" ht="15" customHeight="1" x14ac:dyDescent="0.25">
      <c r="A3497" s="266" t="s">
        <v>5329</v>
      </c>
      <c r="B3497" s="234" t="s">
        <v>2108</v>
      </c>
      <c r="C3497" s="235" t="s">
        <v>5247</v>
      </c>
      <c r="D3497" s="234" t="s">
        <v>4640</v>
      </c>
      <c r="E3497" s="234"/>
      <c r="F3497" s="290">
        <v>18.72</v>
      </c>
      <c r="G3497" s="331">
        <f>ROUND(SUMIF(Anlagenbewegungsdaten!B:B,A3497,Anlagenbewegungsdaten!C:C),3)</f>
        <v>0</v>
      </c>
      <c r="H3497" s="332">
        <f>IF(ISBLANK(F3497),ROUND(SUMIF(Anlagenbewegungsdaten!B:B,A3497,Anlagenbewegungsdaten!D:D),2),ROUND(G3497*F3497%,2))</f>
        <v>0</v>
      </c>
      <c r="I3497" s="332">
        <f>ROUND((H3497-SUMIF(Anlagenbewegungsdaten!$B:$B,A3497,Anlagenbewegungsdaten!D:D)),3)</f>
        <v>0</v>
      </c>
      <c r="J3497" s="333" t="s">
        <v>5179</v>
      </c>
      <c r="K3497" s="333" t="s">
        <v>5193</v>
      </c>
      <c r="L3497" s="510">
        <v>14.98</v>
      </c>
      <c r="M3497" s="330">
        <f>ROUND(SUMIF(Anlagenbewegungsdaten_AV!B:B,A3497,Anlagenbewegungsdaten_AV!C:C),3)</f>
        <v>0</v>
      </c>
      <c r="N3497" s="328">
        <f>IF(ISBLANK(L3497),ROUND(SUMIF(Anlagenbewegungsdaten_AV!B:B,A3497,Anlagenbewegungsdaten_AV!D:D),2),ROUND(M3497*L3497%,2))</f>
        <v>0</v>
      </c>
      <c r="O3497" s="328">
        <f>ROUND(N3497-SUMIF(Anlagenbewegungsdaten_AV!B:B,A3497,Anlagenbewegungsdaten_AV!D:D),3)</f>
        <v>0</v>
      </c>
    </row>
    <row r="3498" spans="1:15" ht="15" customHeight="1" x14ac:dyDescent="0.25">
      <c r="A3498" s="266" t="s">
        <v>5330</v>
      </c>
      <c r="B3498" s="234" t="s">
        <v>2108</v>
      </c>
      <c r="C3498" s="235" t="s">
        <v>5247</v>
      </c>
      <c r="D3498" s="234" t="s">
        <v>4642</v>
      </c>
      <c r="E3498" s="234"/>
      <c r="F3498" s="290">
        <v>16.22</v>
      </c>
      <c r="G3498" s="331">
        <f>ROUND(SUMIF(Anlagenbewegungsdaten!B:B,A3498,Anlagenbewegungsdaten!C:C),3)</f>
        <v>0</v>
      </c>
      <c r="H3498" s="332">
        <f>IF(ISBLANK(F3498),ROUND(SUMIF(Anlagenbewegungsdaten!B:B,A3498,Anlagenbewegungsdaten!D:D),2),ROUND(G3498*F3498%,2))</f>
        <v>0</v>
      </c>
      <c r="I3498" s="332">
        <f>ROUND((H3498-SUMIF(Anlagenbewegungsdaten!$B:$B,A3498,Anlagenbewegungsdaten!D:D)),3)</f>
        <v>0</v>
      </c>
      <c r="J3498" s="333" t="s">
        <v>5179</v>
      </c>
      <c r="K3498" s="333" t="s">
        <v>5193</v>
      </c>
      <c r="L3498" s="510">
        <v>12.98</v>
      </c>
      <c r="M3498" s="330">
        <f>ROUND(SUMIF(Anlagenbewegungsdaten_AV!B:B,A3498,Anlagenbewegungsdaten_AV!C:C),3)</f>
        <v>0</v>
      </c>
      <c r="N3498" s="328">
        <f>IF(ISBLANK(L3498),ROUND(SUMIF(Anlagenbewegungsdaten_AV!B:B,A3498,Anlagenbewegungsdaten_AV!D:D),2),ROUND(M3498*L3498%,2))</f>
        <v>0</v>
      </c>
      <c r="O3498" s="328">
        <f>ROUND(N3498-SUMIF(Anlagenbewegungsdaten_AV!B:B,A3498,Anlagenbewegungsdaten_AV!D:D),3)</f>
        <v>0</v>
      </c>
    </row>
    <row r="3499" spans="1:15" ht="15" customHeight="1" x14ac:dyDescent="0.25">
      <c r="A3499" s="266" t="s">
        <v>5331</v>
      </c>
      <c r="B3499" s="234" t="s">
        <v>2108</v>
      </c>
      <c r="C3499" s="235" t="s">
        <v>5247</v>
      </c>
      <c r="D3499" s="234" t="s">
        <v>4644</v>
      </c>
      <c r="E3499" s="234"/>
      <c r="F3499" s="290">
        <v>21.72</v>
      </c>
      <c r="G3499" s="331">
        <f>ROUND(SUMIF(Anlagenbewegungsdaten!B:B,A3499,Anlagenbewegungsdaten!C:C),3)</f>
        <v>0</v>
      </c>
      <c r="H3499" s="332">
        <f>IF(ISBLANK(F3499),ROUND(SUMIF(Anlagenbewegungsdaten!B:B,A3499,Anlagenbewegungsdaten!D:D),2),ROUND(G3499*F3499%,2))</f>
        <v>0</v>
      </c>
      <c r="I3499" s="332">
        <f>ROUND((H3499-SUMIF(Anlagenbewegungsdaten!$B:$B,A3499,Anlagenbewegungsdaten!D:D)),3)</f>
        <v>0</v>
      </c>
      <c r="J3499" s="333" t="s">
        <v>5179</v>
      </c>
      <c r="K3499" s="333" t="s">
        <v>5193</v>
      </c>
      <c r="L3499" s="510">
        <v>17.38</v>
      </c>
      <c r="M3499" s="330">
        <f>ROUND(SUMIF(Anlagenbewegungsdaten_AV!B:B,A3499,Anlagenbewegungsdaten_AV!C:C),3)</f>
        <v>0</v>
      </c>
      <c r="N3499" s="328">
        <f>IF(ISBLANK(L3499),ROUND(SUMIF(Anlagenbewegungsdaten_AV!B:B,A3499,Anlagenbewegungsdaten_AV!D:D),2),ROUND(M3499*L3499%,2))</f>
        <v>0</v>
      </c>
      <c r="O3499" s="328">
        <f>ROUND(N3499-SUMIF(Anlagenbewegungsdaten_AV!B:B,A3499,Anlagenbewegungsdaten_AV!D:D),3)</f>
        <v>0</v>
      </c>
    </row>
    <row r="3500" spans="1:15" ht="15" customHeight="1" x14ac:dyDescent="0.25">
      <c r="A3500" s="266" t="s">
        <v>5332</v>
      </c>
      <c r="B3500" s="234" t="s">
        <v>2108</v>
      </c>
      <c r="C3500" s="235" t="s">
        <v>5247</v>
      </c>
      <c r="D3500" s="234" t="s">
        <v>4646</v>
      </c>
      <c r="E3500" s="234"/>
      <c r="F3500" s="290">
        <v>19.72</v>
      </c>
      <c r="G3500" s="331">
        <f>ROUND(SUMIF(Anlagenbewegungsdaten!B:B,A3500,Anlagenbewegungsdaten!C:C),3)</f>
        <v>0</v>
      </c>
      <c r="H3500" s="332">
        <f>IF(ISBLANK(F3500),ROUND(SUMIF(Anlagenbewegungsdaten!B:B,A3500,Anlagenbewegungsdaten!D:D),2),ROUND(G3500*F3500%,2))</f>
        <v>0</v>
      </c>
      <c r="I3500" s="332">
        <f>ROUND((H3500-SUMIF(Anlagenbewegungsdaten!$B:$B,A3500,Anlagenbewegungsdaten!D:D)),3)</f>
        <v>0</v>
      </c>
      <c r="J3500" s="333" t="s">
        <v>5179</v>
      </c>
      <c r="K3500" s="333" t="s">
        <v>5193</v>
      </c>
      <c r="L3500" s="510">
        <v>15.78</v>
      </c>
      <c r="M3500" s="330">
        <f>ROUND(SUMIF(Anlagenbewegungsdaten_AV!B:B,A3500,Anlagenbewegungsdaten_AV!C:C),3)</f>
        <v>0</v>
      </c>
      <c r="N3500" s="328">
        <f>IF(ISBLANK(L3500),ROUND(SUMIF(Anlagenbewegungsdaten_AV!B:B,A3500,Anlagenbewegungsdaten_AV!D:D),2),ROUND(M3500*L3500%,2))</f>
        <v>0</v>
      </c>
      <c r="O3500" s="328">
        <f>ROUND(N3500-SUMIF(Anlagenbewegungsdaten_AV!B:B,A3500,Anlagenbewegungsdaten_AV!D:D),3)</f>
        <v>0</v>
      </c>
    </row>
    <row r="3501" spans="1:15" ht="15" customHeight="1" x14ac:dyDescent="0.25">
      <c r="A3501" s="266" t="s">
        <v>5333</v>
      </c>
      <c r="B3501" s="234" t="s">
        <v>2108</v>
      </c>
      <c r="C3501" s="235" t="s">
        <v>5247</v>
      </c>
      <c r="D3501" s="234" t="s">
        <v>4648</v>
      </c>
      <c r="E3501" s="234"/>
      <c r="F3501" s="290">
        <v>12.739999999999998</v>
      </c>
      <c r="G3501" s="331">
        <f>ROUND(SUMIF(Anlagenbewegungsdaten!B:B,A3501,Anlagenbewegungsdaten!C:C),3)</f>
        <v>0</v>
      </c>
      <c r="H3501" s="332">
        <f>IF(ISBLANK(F3501),ROUND(SUMIF(Anlagenbewegungsdaten!B:B,A3501,Anlagenbewegungsdaten!D:D),2),ROUND(G3501*F3501%,2))</f>
        <v>0</v>
      </c>
      <c r="I3501" s="332">
        <f>ROUND((H3501-SUMIF(Anlagenbewegungsdaten!$B:$B,A3501,Anlagenbewegungsdaten!D:D)),3)</f>
        <v>0</v>
      </c>
      <c r="J3501" s="333" t="s">
        <v>5179</v>
      </c>
      <c r="K3501" s="333" t="s">
        <v>5193</v>
      </c>
      <c r="L3501" s="510">
        <v>10.19</v>
      </c>
      <c r="M3501" s="330">
        <f>ROUND(SUMIF(Anlagenbewegungsdaten_AV!B:B,A3501,Anlagenbewegungsdaten_AV!C:C),3)</f>
        <v>0</v>
      </c>
      <c r="N3501" s="328">
        <f>IF(ISBLANK(L3501),ROUND(SUMIF(Anlagenbewegungsdaten_AV!B:B,A3501,Anlagenbewegungsdaten_AV!D:D),2),ROUND(M3501*L3501%,2))</f>
        <v>0</v>
      </c>
      <c r="O3501" s="328">
        <f>ROUND(N3501-SUMIF(Anlagenbewegungsdaten_AV!B:B,A3501,Anlagenbewegungsdaten_AV!D:D),3)</f>
        <v>0</v>
      </c>
    </row>
    <row r="3502" spans="1:15" ht="15" customHeight="1" x14ac:dyDescent="0.25">
      <c r="A3502" s="266" t="s">
        <v>5334</v>
      </c>
      <c r="B3502" s="234" t="s">
        <v>2108</v>
      </c>
      <c r="C3502" s="235" t="s">
        <v>5247</v>
      </c>
      <c r="D3502" s="234" t="s">
        <v>4650</v>
      </c>
      <c r="E3502" s="234"/>
      <c r="F3502" s="290">
        <v>17.739999999999998</v>
      </c>
      <c r="G3502" s="331">
        <f>ROUND(SUMIF(Anlagenbewegungsdaten!B:B,A3502,Anlagenbewegungsdaten!C:C),3)</f>
        <v>0</v>
      </c>
      <c r="H3502" s="332">
        <f>IF(ISBLANK(F3502),ROUND(SUMIF(Anlagenbewegungsdaten!B:B,A3502,Anlagenbewegungsdaten!D:D),2),ROUND(G3502*F3502%,2))</f>
        <v>0</v>
      </c>
      <c r="I3502" s="332">
        <f>ROUND((H3502-SUMIF(Anlagenbewegungsdaten!$B:$B,A3502,Anlagenbewegungsdaten!D:D)),3)</f>
        <v>0</v>
      </c>
      <c r="J3502" s="333" t="s">
        <v>5179</v>
      </c>
      <c r="K3502" s="333" t="s">
        <v>5193</v>
      </c>
      <c r="L3502" s="510">
        <v>14.19</v>
      </c>
      <c r="M3502" s="330">
        <f>ROUND(SUMIF(Anlagenbewegungsdaten_AV!B:B,A3502,Anlagenbewegungsdaten_AV!C:C),3)</f>
        <v>0</v>
      </c>
      <c r="N3502" s="328">
        <f>IF(ISBLANK(L3502),ROUND(SUMIF(Anlagenbewegungsdaten_AV!B:B,A3502,Anlagenbewegungsdaten_AV!D:D),2),ROUND(M3502*L3502%,2))</f>
        <v>0</v>
      </c>
      <c r="O3502" s="328">
        <f>ROUND(N3502-SUMIF(Anlagenbewegungsdaten_AV!B:B,A3502,Anlagenbewegungsdaten_AV!D:D),3)</f>
        <v>0</v>
      </c>
    </row>
    <row r="3503" spans="1:15" ht="15" customHeight="1" x14ac:dyDescent="0.25">
      <c r="A3503" s="266" t="s">
        <v>5335</v>
      </c>
      <c r="B3503" s="234" t="s">
        <v>2108</v>
      </c>
      <c r="C3503" s="235" t="s">
        <v>5247</v>
      </c>
      <c r="D3503" s="234" t="s">
        <v>4652</v>
      </c>
      <c r="E3503" s="234"/>
      <c r="F3503" s="290">
        <v>15.239999999999998</v>
      </c>
      <c r="G3503" s="331">
        <f>ROUND(SUMIF(Anlagenbewegungsdaten!B:B,A3503,Anlagenbewegungsdaten!C:C),3)</f>
        <v>0</v>
      </c>
      <c r="H3503" s="332">
        <f>IF(ISBLANK(F3503),ROUND(SUMIF(Anlagenbewegungsdaten!B:B,A3503,Anlagenbewegungsdaten!D:D),2),ROUND(G3503*F3503%,2))</f>
        <v>0</v>
      </c>
      <c r="I3503" s="332">
        <f>ROUND((H3503-SUMIF(Anlagenbewegungsdaten!$B:$B,A3503,Anlagenbewegungsdaten!D:D)),3)</f>
        <v>0</v>
      </c>
      <c r="J3503" s="333" t="s">
        <v>5179</v>
      </c>
      <c r="K3503" s="333" t="s">
        <v>5193</v>
      </c>
      <c r="L3503" s="510">
        <v>12.19</v>
      </c>
      <c r="M3503" s="330">
        <f>ROUND(SUMIF(Anlagenbewegungsdaten_AV!B:B,A3503,Anlagenbewegungsdaten_AV!C:C),3)</f>
        <v>0</v>
      </c>
      <c r="N3503" s="328">
        <f>IF(ISBLANK(L3503),ROUND(SUMIF(Anlagenbewegungsdaten_AV!B:B,A3503,Anlagenbewegungsdaten_AV!D:D),2),ROUND(M3503*L3503%,2))</f>
        <v>0</v>
      </c>
      <c r="O3503" s="328">
        <f>ROUND(N3503-SUMIF(Anlagenbewegungsdaten_AV!B:B,A3503,Anlagenbewegungsdaten_AV!D:D),3)</f>
        <v>0</v>
      </c>
    </row>
    <row r="3504" spans="1:15" ht="15" customHeight="1" x14ac:dyDescent="0.25">
      <c r="A3504" s="266" t="s">
        <v>5336</v>
      </c>
      <c r="B3504" s="234" t="s">
        <v>2108</v>
      </c>
      <c r="C3504" s="235" t="s">
        <v>5247</v>
      </c>
      <c r="D3504" s="234" t="s">
        <v>4654</v>
      </c>
      <c r="E3504" s="234"/>
      <c r="F3504" s="290">
        <v>20.740000000000002</v>
      </c>
      <c r="G3504" s="331">
        <f>ROUND(SUMIF(Anlagenbewegungsdaten!B:B,A3504,Anlagenbewegungsdaten!C:C),3)</f>
        <v>0</v>
      </c>
      <c r="H3504" s="332">
        <f>IF(ISBLANK(F3504),ROUND(SUMIF(Anlagenbewegungsdaten!B:B,A3504,Anlagenbewegungsdaten!D:D),2),ROUND(G3504*F3504%,2))</f>
        <v>0</v>
      </c>
      <c r="I3504" s="332">
        <f>ROUND((H3504-SUMIF(Anlagenbewegungsdaten!$B:$B,A3504,Anlagenbewegungsdaten!D:D)),3)</f>
        <v>0</v>
      </c>
      <c r="J3504" s="333" t="s">
        <v>5179</v>
      </c>
      <c r="K3504" s="333" t="s">
        <v>5193</v>
      </c>
      <c r="L3504" s="510">
        <v>16.59</v>
      </c>
      <c r="M3504" s="330">
        <f>ROUND(SUMIF(Anlagenbewegungsdaten_AV!B:B,A3504,Anlagenbewegungsdaten_AV!C:C),3)</f>
        <v>0</v>
      </c>
      <c r="N3504" s="328">
        <f>IF(ISBLANK(L3504),ROUND(SUMIF(Anlagenbewegungsdaten_AV!B:B,A3504,Anlagenbewegungsdaten_AV!D:D),2),ROUND(M3504*L3504%,2))</f>
        <v>0</v>
      </c>
      <c r="O3504" s="328">
        <f>ROUND(N3504-SUMIF(Anlagenbewegungsdaten_AV!B:B,A3504,Anlagenbewegungsdaten_AV!D:D),3)</f>
        <v>0</v>
      </c>
    </row>
    <row r="3505" spans="1:15" ht="15" customHeight="1" x14ac:dyDescent="0.25">
      <c r="A3505" s="266" t="s">
        <v>5337</v>
      </c>
      <c r="B3505" s="234" t="s">
        <v>2108</v>
      </c>
      <c r="C3505" s="235" t="s">
        <v>5247</v>
      </c>
      <c r="D3505" s="234" t="s">
        <v>4656</v>
      </c>
      <c r="E3505" s="234"/>
      <c r="F3505" s="290">
        <v>18.739999999999998</v>
      </c>
      <c r="G3505" s="331">
        <f>ROUND(SUMIF(Anlagenbewegungsdaten!B:B,A3505,Anlagenbewegungsdaten!C:C),3)</f>
        <v>0</v>
      </c>
      <c r="H3505" s="332">
        <f>IF(ISBLANK(F3505),ROUND(SUMIF(Anlagenbewegungsdaten!B:B,A3505,Anlagenbewegungsdaten!D:D),2),ROUND(G3505*F3505%,2))</f>
        <v>0</v>
      </c>
      <c r="I3505" s="332">
        <f>ROUND((H3505-SUMIF(Anlagenbewegungsdaten!$B:$B,A3505,Anlagenbewegungsdaten!D:D)),3)</f>
        <v>0</v>
      </c>
      <c r="J3505" s="333" t="s">
        <v>5179</v>
      </c>
      <c r="K3505" s="333" t="s">
        <v>5193</v>
      </c>
      <c r="L3505" s="510">
        <v>14.99</v>
      </c>
      <c r="M3505" s="330">
        <f>ROUND(SUMIF(Anlagenbewegungsdaten_AV!B:B,A3505,Anlagenbewegungsdaten_AV!C:C),3)</f>
        <v>0</v>
      </c>
      <c r="N3505" s="328">
        <f>IF(ISBLANK(L3505),ROUND(SUMIF(Anlagenbewegungsdaten_AV!B:B,A3505,Anlagenbewegungsdaten_AV!D:D),2),ROUND(M3505*L3505%,2))</f>
        <v>0</v>
      </c>
      <c r="O3505" s="328">
        <f>ROUND(N3505-SUMIF(Anlagenbewegungsdaten_AV!B:B,A3505,Anlagenbewegungsdaten_AV!D:D),3)</f>
        <v>0</v>
      </c>
    </row>
    <row r="3506" spans="1:15" ht="15" customHeight="1" x14ac:dyDescent="0.25">
      <c r="A3506" s="266" t="s">
        <v>5338</v>
      </c>
      <c r="B3506" s="234" t="s">
        <v>2108</v>
      </c>
      <c r="C3506" s="235" t="s">
        <v>5247</v>
      </c>
      <c r="D3506" s="234" t="s">
        <v>4658</v>
      </c>
      <c r="E3506" s="234"/>
      <c r="F3506" s="290">
        <v>11.76</v>
      </c>
      <c r="G3506" s="331">
        <f>ROUND(SUMIF(Anlagenbewegungsdaten!B:B,A3506,Anlagenbewegungsdaten!C:C),3)</f>
        <v>0</v>
      </c>
      <c r="H3506" s="332">
        <f>IF(ISBLANK(F3506),ROUND(SUMIF(Anlagenbewegungsdaten!B:B,A3506,Anlagenbewegungsdaten!D:D),2),ROUND(G3506*F3506%,2))</f>
        <v>0</v>
      </c>
      <c r="I3506" s="332">
        <f>ROUND((H3506-SUMIF(Anlagenbewegungsdaten!$B:$B,A3506,Anlagenbewegungsdaten!D:D)),3)</f>
        <v>0</v>
      </c>
      <c r="J3506" s="333" t="s">
        <v>5179</v>
      </c>
      <c r="K3506" s="333" t="s">
        <v>5193</v>
      </c>
      <c r="L3506" s="510">
        <v>9.41</v>
      </c>
      <c r="M3506" s="330">
        <f>ROUND(SUMIF(Anlagenbewegungsdaten_AV!B:B,A3506,Anlagenbewegungsdaten_AV!C:C),3)</f>
        <v>0</v>
      </c>
      <c r="N3506" s="328">
        <f>IF(ISBLANK(L3506),ROUND(SUMIF(Anlagenbewegungsdaten_AV!B:B,A3506,Anlagenbewegungsdaten_AV!D:D),2),ROUND(M3506*L3506%,2))</f>
        <v>0</v>
      </c>
      <c r="O3506" s="328">
        <f>ROUND(N3506-SUMIF(Anlagenbewegungsdaten_AV!B:B,A3506,Anlagenbewegungsdaten_AV!D:D),3)</f>
        <v>0</v>
      </c>
    </row>
    <row r="3507" spans="1:15" ht="15" customHeight="1" x14ac:dyDescent="0.25">
      <c r="A3507" s="266" t="s">
        <v>5339</v>
      </c>
      <c r="B3507" s="234" t="s">
        <v>2108</v>
      </c>
      <c r="C3507" s="235" t="s">
        <v>5247</v>
      </c>
      <c r="D3507" s="234" t="s">
        <v>4660</v>
      </c>
      <c r="E3507" s="234"/>
      <c r="F3507" s="290">
        <v>16.759999999999998</v>
      </c>
      <c r="G3507" s="331">
        <f>ROUND(SUMIF(Anlagenbewegungsdaten!B:B,A3507,Anlagenbewegungsdaten!C:C),3)</f>
        <v>0</v>
      </c>
      <c r="H3507" s="332">
        <f>IF(ISBLANK(F3507),ROUND(SUMIF(Anlagenbewegungsdaten!B:B,A3507,Anlagenbewegungsdaten!D:D),2),ROUND(G3507*F3507%,2))</f>
        <v>0</v>
      </c>
      <c r="I3507" s="332">
        <f>ROUND((H3507-SUMIF(Anlagenbewegungsdaten!$B:$B,A3507,Anlagenbewegungsdaten!D:D)),3)</f>
        <v>0</v>
      </c>
      <c r="J3507" s="333" t="s">
        <v>5179</v>
      </c>
      <c r="K3507" s="333" t="s">
        <v>5193</v>
      </c>
      <c r="L3507" s="510">
        <v>13.41</v>
      </c>
      <c r="M3507" s="330">
        <f>ROUND(SUMIF(Anlagenbewegungsdaten_AV!B:B,A3507,Anlagenbewegungsdaten_AV!C:C),3)</f>
        <v>0</v>
      </c>
      <c r="N3507" s="328">
        <f>IF(ISBLANK(L3507),ROUND(SUMIF(Anlagenbewegungsdaten_AV!B:B,A3507,Anlagenbewegungsdaten_AV!D:D),2),ROUND(M3507*L3507%,2))</f>
        <v>0</v>
      </c>
      <c r="O3507" s="328">
        <f>ROUND(N3507-SUMIF(Anlagenbewegungsdaten_AV!B:B,A3507,Anlagenbewegungsdaten_AV!D:D),3)</f>
        <v>0</v>
      </c>
    </row>
    <row r="3508" spans="1:15" ht="15" customHeight="1" x14ac:dyDescent="0.25">
      <c r="A3508" s="266" t="s">
        <v>5340</v>
      </c>
      <c r="B3508" s="234" t="s">
        <v>2108</v>
      </c>
      <c r="C3508" s="235" t="s">
        <v>5247</v>
      </c>
      <c r="D3508" s="234" t="s">
        <v>4662</v>
      </c>
      <c r="E3508" s="234"/>
      <c r="F3508" s="290">
        <v>14.26</v>
      </c>
      <c r="G3508" s="331">
        <f>ROUND(SUMIF(Anlagenbewegungsdaten!B:B,A3508,Anlagenbewegungsdaten!C:C),3)</f>
        <v>0</v>
      </c>
      <c r="H3508" s="332">
        <f>IF(ISBLANK(F3508),ROUND(SUMIF(Anlagenbewegungsdaten!B:B,A3508,Anlagenbewegungsdaten!D:D),2),ROUND(G3508*F3508%,2))</f>
        <v>0</v>
      </c>
      <c r="I3508" s="332">
        <f>ROUND((H3508-SUMIF(Anlagenbewegungsdaten!$B:$B,A3508,Anlagenbewegungsdaten!D:D)),3)</f>
        <v>0</v>
      </c>
      <c r="J3508" s="333" t="s">
        <v>5179</v>
      </c>
      <c r="K3508" s="333" t="s">
        <v>5193</v>
      </c>
      <c r="L3508" s="510">
        <v>11.41</v>
      </c>
      <c r="M3508" s="330">
        <f>ROUND(SUMIF(Anlagenbewegungsdaten_AV!B:B,A3508,Anlagenbewegungsdaten_AV!C:C),3)</f>
        <v>0</v>
      </c>
      <c r="N3508" s="328">
        <f>IF(ISBLANK(L3508),ROUND(SUMIF(Anlagenbewegungsdaten_AV!B:B,A3508,Anlagenbewegungsdaten_AV!D:D),2),ROUND(M3508*L3508%,2))</f>
        <v>0</v>
      </c>
      <c r="O3508" s="328">
        <f>ROUND(N3508-SUMIF(Anlagenbewegungsdaten_AV!B:B,A3508,Anlagenbewegungsdaten_AV!D:D),3)</f>
        <v>0</v>
      </c>
    </row>
    <row r="3509" spans="1:15" ht="15" customHeight="1" x14ac:dyDescent="0.25">
      <c r="A3509" s="266" t="s">
        <v>5341</v>
      </c>
      <c r="B3509" s="234" t="s">
        <v>2108</v>
      </c>
      <c r="C3509" s="235" t="s">
        <v>5247</v>
      </c>
      <c r="D3509" s="234" t="s">
        <v>4664</v>
      </c>
      <c r="E3509" s="234"/>
      <c r="F3509" s="290">
        <v>19.759999999999998</v>
      </c>
      <c r="G3509" s="331">
        <f>ROUND(SUMIF(Anlagenbewegungsdaten!B:B,A3509,Anlagenbewegungsdaten!C:C),3)</f>
        <v>0</v>
      </c>
      <c r="H3509" s="332">
        <f>IF(ISBLANK(F3509),ROUND(SUMIF(Anlagenbewegungsdaten!B:B,A3509,Anlagenbewegungsdaten!D:D),2),ROUND(G3509*F3509%,2))</f>
        <v>0</v>
      </c>
      <c r="I3509" s="332">
        <f>ROUND((H3509-SUMIF(Anlagenbewegungsdaten!$B:$B,A3509,Anlagenbewegungsdaten!D:D)),3)</f>
        <v>0</v>
      </c>
      <c r="J3509" s="333" t="s">
        <v>5179</v>
      </c>
      <c r="K3509" s="333" t="s">
        <v>5193</v>
      </c>
      <c r="L3509" s="510">
        <v>15.81</v>
      </c>
      <c r="M3509" s="330">
        <f>ROUND(SUMIF(Anlagenbewegungsdaten_AV!B:B,A3509,Anlagenbewegungsdaten_AV!C:C),3)</f>
        <v>0</v>
      </c>
      <c r="N3509" s="328">
        <f>IF(ISBLANK(L3509),ROUND(SUMIF(Anlagenbewegungsdaten_AV!B:B,A3509,Anlagenbewegungsdaten_AV!D:D),2),ROUND(M3509*L3509%,2))</f>
        <v>0</v>
      </c>
      <c r="O3509" s="328">
        <f>ROUND(N3509-SUMIF(Anlagenbewegungsdaten_AV!B:B,A3509,Anlagenbewegungsdaten_AV!D:D),3)</f>
        <v>0</v>
      </c>
    </row>
    <row r="3510" spans="1:15" ht="15" customHeight="1" x14ac:dyDescent="0.25">
      <c r="A3510" s="266" t="s">
        <v>5342</v>
      </c>
      <c r="B3510" s="234" t="s">
        <v>2108</v>
      </c>
      <c r="C3510" s="235" t="s">
        <v>5247</v>
      </c>
      <c r="D3510" s="234" t="s">
        <v>4666</v>
      </c>
      <c r="E3510" s="234"/>
      <c r="F3510" s="290">
        <v>17.759999999999998</v>
      </c>
      <c r="G3510" s="331">
        <f>ROUND(SUMIF(Anlagenbewegungsdaten!B:B,A3510,Anlagenbewegungsdaten!C:C),3)</f>
        <v>0</v>
      </c>
      <c r="H3510" s="332">
        <f>IF(ISBLANK(F3510),ROUND(SUMIF(Anlagenbewegungsdaten!B:B,A3510,Anlagenbewegungsdaten!D:D),2),ROUND(G3510*F3510%,2))</f>
        <v>0</v>
      </c>
      <c r="I3510" s="332">
        <f>ROUND((H3510-SUMIF(Anlagenbewegungsdaten!$B:$B,A3510,Anlagenbewegungsdaten!D:D)),3)</f>
        <v>0</v>
      </c>
      <c r="J3510" s="333" t="s">
        <v>5179</v>
      </c>
      <c r="K3510" s="333" t="s">
        <v>5193</v>
      </c>
      <c r="L3510" s="510">
        <v>14.21</v>
      </c>
      <c r="M3510" s="330">
        <f>ROUND(SUMIF(Anlagenbewegungsdaten_AV!B:B,A3510,Anlagenbewegungsdaten_AV!C:C),3)</f>
        <v>0</v>
      </c>
      <c r="N3510" s="328">
        <f>IF(ISBLANK(L3510),ROUND(SUMIF(Anlagenbewegungsdaten_AV!B:B,A3510,Anlagenbewegungsdaten_AV!D:D),2),ROUND(M3510*L3510%,2))</f>
        <v>0</v>
      </c>
      <c r="O3510" s="328">
        <f>ROUND(N3510-SUMIF(Anlagenbewegungsdaten_AV!B:B,A3510,Anlagenbewegungsdaten_AV!D:D),3)</f>
        <v>0</v>
      </c>
    </row>
    <row r="3511" spans="1:15" ht="15" customHeight="1" x14ac:dyDescent="0.25">
      <c r="A3511" s="266" t="s">
        <v>5343</v>
      </c>
      <c r="B3511" s="234" t="s">
        <v>2108</v>
      </c>
      <c r="C3511" s="235" t="s">
        <v>5247</v>
      </c>
      <c r="D3511" s="234" t="s">
        <v>4668</v>
      </c>
      <c r="E3511" s="234"/>
      <c r="F3511" s="290">
        <v>10.78</v>
      </c>
      <c r="G3511" s="331">
        <f>ROUND(SUMIF(Anlagenbewegungsdaten!B:B,A3511,Anlagenbewegungsdaten!C:C),3)</f>
        <v>0</v>
      </c>
      <c r="H3511" s="332">
        <f>IF(ISBLANK(F3511),ROUND(SUMIF(Anlagenbewegungsdaten!B:B,A3511,Anlagenbewegungsdaten!D:D),2),ROUND(G3511*F3511%,2))</f>
        <v>0</v>
      </c>
      <c r="I3511" s="332">
        <f>ROUND((H3511-SUMIF(Anlagenbewegungsdaten!$B:$B,A3511,Anlagenbewegungsdaten!D:D)),3)</f>
        <v>0</v>
      </c>
      <c r="J3511" s="333" t="s">
        <v>5179</v>
      </c>
      <c r="K3511" s="333" t="s">
        <v>5193</v>
      </c>
      <c r="L3511" s="510">
        <v>8.6199999999999992</v>
      </c>
      <c r="M3511" s="330">
        <f>ROUND(SUMIF(Anlagenbewegungsdaten_AV!B:B,A3511,Anlagenbewegungsdaten_AV!C:C),3)</f>
        <v>0</v>
      </c>
      <c r="N3511" s="328">
        <f>IF(ISBLANK(L3511),ROUND(SUMIF(Anlagenbewegungsdaten_AV!B:B,A3511,Anlagenbewegungsdaten_AV!D:D),2),ROUND(M3511*L3511%,2))</f>
        <v>0</v>
      </c>
      <c r="O3511" s="328">
        <f>ROUND(N3511-SUMIF(Anlagenbewegungsdaten_AV!B:B,A3511,Anlagenbewegungsdaten_AV!D:D),3)</f>
        <v>0</v>
      </c>
    </row>
    <row r="3512" spans="1:15" ht="15" customHeight="1" x14ac:dyDescent="0.25">
      <c r="A3512" s="266" t="s">
        <v>5344</v>
      </c>
      <c r="B3512" s="234" t="s">
        <v>2108</v>
      </c>
      <c r="C3512" s="235" t="s">
        <v>5247</v>
      </c>
      <c r="D3512" s="234" t="s">
        <v>4670</v>
      </c>
      <c r="E3512" s="234"/>
      <c r="F3512" s="290">
        <v>14.78</v>
      </c>
      <c r="G3512" s="331">
        <f>ROUND(SUMIF(Anlagenbewegungsdaten!B:B,A3512,Anlagenbewegungsdaten!C:C),3)</f>
        <v>0</v>
      </c>
      <c r="H3512" s="332">
        <f>IF(ISBLANK(F3512),ROUND(SUMIF(Anlagenbewegungsdaten!B:B,A3512,Anlagenbewegungsdaten!D:D),2),ROUND(G3512*F3512%,2))</f>
        <v>0</v>
      </c>
      <c r="I3512" s="332">
        <f>ROUND((H3512-SUMIF(Anlagenbewegungsdaten!$B:$B,A3512,Anlagenbewegungsdaten!D:D)),3)</f>
        <v>0</v>
      </c>
      <c r="J3512" s="333" t="s">
        <v>5179</v>
      </c>
      <c r="K3512" s="333" t="s">
        <v>5193</v>
      </c>
      <c r="L3512" s="510">
        <v>11.82</v>
      </c>
      <c r="M3512" s="330">
        <f>ROUND(SUMIF(Anlagenbewegungsdaten_AV!B:B,A3512,Anlagenbewegungsdaten_AV!C:C),3)</f>
        <v>0</v>
      </c>
      <c r="N3512" s="328">
        <f>IF(ISBLANK(L3512),ROUND(SUMIF(Anlagenbewegungsdaten_AV!B:B,A3512,Anlagenbewegungsdaten_AV!D:D),2),ROUND(M3512*L3512%,2))</f>
        <v>0</v>
      </c>
      <c r="O3512" s="328">
        <f>ROUND(N3512-SUMIF(Anlagenbewegungsdaten_AV!B:B,A3512,Anlagenbewegungsdaten_AV!D:D),3)</f>
        <v>0</v>
      </c>
    </row>
    <row r="3513" spans="1:15" ht="15" customHeight="1" x14ac:dyDescent="0.25">
      <c r="A3513" s="266" t="s">
        <v>5345</v>
      </c>
      <c r="B3513" s="234" t="s">
        <v>2108</v>
      </c>
      <c r="C3513" s="235" t="s">
        <v>5247</v>
      </c>
      <c r="D3513" s="234" t="s">
        <v>4672</v>
      </c>
      <c r="E3513" s="234"/>
      <c r="F3513" s="290">
        <v>13.28</v>
      </c>
      <c r="G3513" s="331">
        <f>ROUND(SUMIF(Anlagenbewegungsdaten!B:B,A3513,Anlagenbewegungsdaten!C:C),3)</f>
        <v>0</v>
      </c>
      <c r="H3513" s="332">
        <f>IF(ISBLANK(F3513),ROUND(SUMIF(Anlagenbewegungsdaten!B:B,A3513,Anlagenbewegungsdaten!D:D),2),ROUND(G3513*F3513%,2))</f>
        <v>0</v>
      </c>
      <c r="I3513" s="332">
        <f>ROUND((H3513-SUMIF(Anlagenbewegungsdaten!$B:$B,A3513,Anlagenbewegungsdaten!D:D)),3)</f>
        <v>0</v>
      </c>
      <c r="J3513" s="333" t="s">
        <v>5179</v>
      </c>
      <c r="K3513" s="333" t="s">
        <v>5193</v>
      </c>
      <c r="L3513" s="510">
        <v>10.62</v>
      </c>
      <c r="M3513" s="330">
        <f>ROUND(SUMIF(Anlagenbewegungsdaten_AV!B:B,A3513,Anlagenbewegungsdaten_AV!C:C),3)</f>
        <v>0</v>
      </c>
      <c r="N3513" s="328">
        <f>IF(ISBLANK(L3513),ROUND(SUMIF(Anlagenbewegungsdaten_AV!B:B,A3513,Anlagenbewegungsdaten_AV!D:D),2),ROUND(M3513*L3513%,2))</f>
        <v>0</v>
      </c>
      <c r="O3513" s="328">
        <f>ROUND(N3513-SUMIF(Anlagenbewegungsdaten_AV!B:B,A3513,Anlagenbewegungsdaten_AV!D:D),3)</f>
        <v>0</v>
      </c>
    </row>
    <row r="3514" spans="1:15" ht="15" customHeight="1" x14ac:dyDescent="0.25">
      <c r="A3514" s="266" t="s">
        <v>5346</v>
      </c>
      <c r="B3514" s="234" t="s">
        <v>2108</v>
      </c>
      <c r="C3514" s="235" t="s">
        <v>5247</v>
      </c>
      <c r="D3514" s="234" t="s">
        <v>4674</v>
      </c>
      <c r="E3514" s="234"/>
      <c r="F3514" s="290">
        <v>18.78</v>
      </c>
      <c r="G3514" s="331">
        <f>ROUND(SUMIF(Anlagenbewegungsdaten!B:B,A3514,Anlagenbewegungsdaten!C:C),3)</f>
        <v>0</v>
      </c>
      <c r="H3514" s="332">
        <f>IF(ISBLANK(F3514),ROUND(SUMIF(Anlagenbewegungsdaten!B:B,A3514,Anlagenbewegungsdaten!D:D),2),ROUND(G3514*F3514%,2))</f>
        <v>0</v>
      </c>
      <c r="I3514" s="332">
        <f>ROUND((H3514-SUMIF(Anlagenbewegungsdaten!$B:$B,A3514,Anlagenbewegungsdaten!D:D)),3)</f>
        <v>0</v>
      </c>
      <c r="J3514" s="333" t="s">
        <v>5179</v>
      </c>
      <c r="K3514" s="333" t="s">
        <v>5193</v>
      </c>
      <c r="L3514" s="510">
        <v>15.02</v>
      </c>
      <c r="M3514" s="330">
        <f>ROUND(SUMIF(Anlagenbewegungsdaten_AV!B:B,A3514,Anlagenbewegungsdaten_AV!C:C),3)</f>
        <v>0</v>
      </c>
      <c r="N3514" s="328">
        <f>IF(ISBLANK(L3514),ROUND(SUMIF(Anlagenbewegungsdaten_AV!B:B,A3514,Anlagenbewegungsdaten_AV!D:D),2),ROUND(M3514*L3514%,2))</f>
        <v>0</v>
      </c>
      <c r="O3514" s="328">
        <f>ROUND(N3514-SUMIF(Anlagenbewegungsdaten_AV!B:B,A3514,Anlagenbewegungsdaten_AV!D:D),3)</f>
        <v>0</v>
      </c>
    </row>
    <row r="3515" spans="1:15" ht="15" customHeight="1" x14ac:dyDescent="0.25">
      <c r="A3515" s="266" t="s">
        <v>5347</v>
      </c>
      <c r="B3515" s="234" t="s">
        <v>2108</v>
      </c>
      <c r="C3515" s="235" t="s">
        <v>5247</v>
      </c>
      <c r="D3515" s="234" t="s">
        <v>4676</v>
      </c>
      <c r="E3515" s="234"/>
      <c r="F3515" s="290">
        <v>16.78</v>
      </c>
      <c r="G3515" s="331">
        <f>ROUND(SUMIF(Anlagenbewegungsdaten!B:B,A3515,Anlagenbewegungsdaten!C:C),3)</f>
        <v>0</v>
      </c>
      <c r="H3515" s="332">
        <f>IF(ISBLANK(F3515),ROUND(SUMIF(Anlagenbewegungsdaten!B:B,A3515,Anlagenbewegungsdaten!D:D),2),ROUND(G3515*F3515%,2))</f>
        <v>0</v>
      </c>
      <c r="I3515" s="332">
        <f>ROUND((H3515-SUMIF(Anlagenbewegungsdaten!$B:$B,A3515,Anlagenbewegungsdaten!D:D)),3)</f>
        <v>0</v>
      </c>
      <c r="J3515" s="333" t="s">
        <v>5179</v>
      </c>
      <c r="K3515" s="333" t="s">
        <v>5193</v>
      </c>
      <c r="L3515" s="510">
        <v>13.42</v>
      </c>
      <c r="M3515" s="330">
        <f>ROUND(SUMIF(Anlagenbewegungsdaten_AV!B:B,A3515,Anlagenbewegungsdaten_AV!C:C),3)</f>
        <v>0</v>
      </c>
      <c r="N3515" s="328">
        <f>IF(ISBLANK(L3515),ROUND(SUMIF(Anlagenbewegungsdaten_AV!B:B,A3515,Anlagenbewegungsdaten_AV!D:D),2),ROUND(M3515*L3515%,2))</f>
        <v>0</v>
      </c>
      <c r="O3515" s="328">
        <f>ROUND(N3515-SUMIF(Anlagenbewegungsdaten_AV!B:B,A3515,Anlagenbewegungsdaten_AV!D:D),3)</f>
        <v>0</v>
      </c>
    </row>
    <row r="3516" spans="1:15" ht="15" customHeight="1" x14ac:dyDescent="0.25">
      <c r="A3516" s="266" t="s">
        <v>5348</v>
      </c>
      <c r="B3516" s="234" t="s">
        <v>2108</v>
      </c>
      <c r="C3516" s="235" t="s">
        <v>5247</v>
      </c>
      <c r="D3516" s="234" t="s">
        <v>4678</v>
      </c>
      <c r="E3516" s="234"/>
      <c r="F3516" s="290">
        <v>13.719999999999999</v>
      </c>
      <c r="G3516" s="331">
        <f>ROUND(SUMIF(Anlagenbewegungsdaten!B:B,A3516,Anlagenbewegungsdaten!C:C),3)</f>
        <v>0</v>
      </c>
      <c r="H3516" s="332">
        <f>IF(ISBLANK(F3516),ROUND(SUMIF(Anlagenbewegungsdaten!B:B,A3516,Anlagenbewegungsdaten!D:D),2),ROUND(G3516*F3516%,2))</f>
        <v>0</v>
      </c>
      <c r="I3516" s="332">
        <f>ROUND((H3516-SUMIF(Anlagenbewegungsdaten!$B:$B,A3516,Anlagenbewegungsdaten!D:D)),3)</f>
        <v>0</v>
      </c>
      <c r="J3516" s="333" t="s">
        <v>5179</v>
      </c>
      <c r="K3516" s="333" t="s">
        <v>5193</v>
      </c>
      <c r="L3516" s="510">
        <v>10.98</v>
      </c>
      <c r="M3516" s="330">
        <f>ROUND(SUMIF(Anlagenbewegungsdaten_AV!B:B,A3516,Anlagenbewegungsdaten_AV!C:C),3)</f>
        <v>0</v>
      </c>
      <c r="N3516" s="328">
        <f>IF(ISBLANK(L3516),ROUND(SUMIF(Anlagenbewegungsdaten_AV!B:B,A3516,Anlagenbewegungsdaten_AV!D:D),2),ROUND(M3516*L3516%,2))</f>
        <v>0</v>
      </c>
      <c r="O3516" s="328">
        <f>ROUND(N3516-SUMIF(Anlagenbewegungsdaten_AV!B:B,A3516,Anlagenbewegungsdaten_AV!D:D),3)</f>
        <v>0</v>
      </c>
    </row>
    <row r="3517" spans="1:15" ht="15" customHeight="1" x14ac:dyDescent="0.25">
      <c r="A3517" s="266" t="s">
        <v>5349</v>
      </c>
      <c r="B3517" s="234" t="s">
        <v>2108</v>
      </c>
      <c r="C3517" s="235" t="s">
        <v>5247</v>
      </c>
      <c r="D3517" s="234" t="s">
        <v>4680</v>
      </c>
      <c r="E3517" s="234"/>
      <c r="F3517" s="290">
        <v>17.72</v>
      </c>
      <c r="G3517" s="331">
        <f>ROUND(SUMIF(Anlagenbewegungsdaten!B:B,A3517,Anlagenbewegungsdaten!C:C),3)</f>
        <v>0</v>
      </c>
      <c r="H3517" s="332">
        <f>IF(ISBLANK(F3517),ROUND(SUMIF(Anlagenbewegungsdaten!B:B,A3517,Anlagenbewegungsdaten!D:D),2),ROUND(G3517*F3517%,2))</f>
        <v>0</v>
      </c>
      <c r="I3517" s="332">
        <f>ROUND((H3517-SUMIF(Anlagenbewegungsdaten!$B:$B,A3517,Anlagenbewegungsdaten!D:D)),3)</f>
        <v>0</v>
      </c>
      <c r="J3517" s="333" t="s">
        <v>5179</v>
      </c>
      <c r="K3517" s="333" t="s">
        <v>5193</v>
      </c>
      <c r="L3517" s="510">
        <v>14.18</v>
      </c>
      <c r="M3517" s="330">
        <f>ROUND(SUMIF(Anlagenbewegungsdaten_AV!B:B,A3517,Anlagenbewegungsdaten_AV!C:C),3)</f>
        <v>0</v>
      </c>
      <c r="N3517" s="328">
        <f>IF(ISBLANK(L3517),ROUND(SUMIF(Anlagenbewegungsdaten_AV!B:B,A3517,Anlagenbewegungsdaten_AV!D:D),2),ROUND(M3517*L3517%,2))</f>
        <v>0</v>
      </c>
      <c r="O3517" s="328">
        <f>ROUND(N3517-SUMIF(Anlagenbewegungsdaten_AV!B:B,A3517,Anlagenbewegungsdaten_AV!D:D),3)</f>
        <v>0</v>
      </c>
    </row>
    <row r="3518" spans="1:15" ht="15" customHeight="1" x14ac:dyDescent="0.25">
      <c r="A3518" s="266" t="s">
        <v>5350</v>
      </c>
      <c r="B3518" s="234" t="s">
        <v>2108</v>
      </c>
      <c r="C3518" s="235" t="s">
        <v>5247</v>
      </c>
      <c r="D3518" s="234" t="s">
        <v>4682</v>
      </c>
      <c r="E3518" s="234"/>
      <c r="F3518" s="290">
        <v>16.22</v>
      </c>
      <c r="G3518" s="331">
        <f>ROUND(SUMIF(Anlagenbewegungsdaten!B:B,A3518,Anlagenbewegungsdaten!C:C),3)</f>
        <v>0</v>
      </c>
      <c r="H3518" s="332">
        <f>IF(ISBLANK(F3518),ROUND(SUMIF(Anlagenbewegungsdaten!B:B,A3518,Anlagenbewegungsdaten!D:D),2),ROUND(G3518*F3518%,2))</f>
        <v>0</v>
      </c>
      <c r="I3518" s="332">
        <f>ROUND((H3518-SUMIF(Anlagenbewegungsdaten!$B:$B,A3518,Anlagenbewegungsdaten!D:D)),3)</f>
        <v>0</v>
      </c>
      <c r="J3518" s="333" t="s">
        <v>5179</v>
      </c>
      <c r="K3518" s="333" t="s">
        <v>5193</v>
      </c>
      <c r="L3518" s="510">
        <v>12.98</v>
      </c>
      <c r="M3518" s="330">
        <f>ROUND(SUMIF(Anlagenbewegungsdaten_AV!B:B,A3518,Anlagenbewegungsdaten_AV!C:C),3)</f>
        <v>0</v>
      </c>
      <c r="N3518" s="328">
        <f>IF(ISBLANK(L3518),ROUND(SUMIF(Anlagenbewegungsdaten_AV!B:B,A3518,Anlagenbewegungsdaten_AV!D:D),2),ROUND(M3518*L3518%,2))</f>
        <v>0</v>
      </c>
      <c r="O3518" s="328">
        <f>ROUND(N3518-SUMIF(Anlagenbewegungsdaten_AV!B:B,A3518,Anlagenbewegungsdaten_AV!D:D),3)</f>
        <v>0</v>
      </c>
    </row>
    <row r="3519" spans="1:15" ht="15" customHeight="1" x14ac:dyDescent="0.25">
      <c r="A3519" s="266" t="s">
        <v>5351</v>
      </c>
      <c r="B3519" s="234" t="s">
        <v>2108</v>
      </c>
      <c r="C3519" s="235" t="s">
        <v>5247</v>
      </c>
      <c r="D3519" s="234" t="s">
        <v>4684</v>
      </c>
      <c r="E3519" s="234"/>
      <c r="F3519" s="290">
        <v>21.72</v>
      </c>
      <c r="G3519" s="331">
        <f>ROUND(SUMIF(Anlagenbewegungsdaten!B:B,A3519,Anlagenbewegungsdaten!C:C),3)</f>
        <v>0</v>
      </c>
      <c r="H3519" s="332">
        <f>IF(ISBLANK(F3519),ROUND(SUMIF(Anlagenbewegungsdaten!B:B,A3519,Anlagenbewegungsdaten!D:D),2),ROUND(G3519*F3519%,2))</f>
        <v>0</v>
      </c>
      <c r="I3519" s="332">
        <f>ROUND((H3519-SUMIF(Anlagenbewegungsdaten!$B:$B,A3519,Anlagenbewegungsdaten!D:D)),3)</f>
        <v>0</v>
      </c>
      <c r="J3519" s="333" t="s">
        <v>5179</v>
      </c>
      <c r="K3519" s="333" t="s">
        <v>5193</v>
      </c>
      <c r="L3519" s="510">
        <v>17.38</v>
      </c>
      <c r="M3519" s="330">
        <f>ROUND(SUMIF(Anlagenbewegungsdaten_AV!B:B,A3519,Anlagenbewegungsdaten_AV!C:C),3)</f>
        <v>0</v>
      </c>
      <c r="N3519" s="328">
        <f>IF(ISBLANK(L3519),ROUND(SUMIF(Anlagenbewegungsdaten_AV!B:B,A3519,Anlagenbewegungsdaten_AV!D:D),2),ROUND(M3519*L3519%,2))</f>
        <v>0</v>
      </c>
      <c r="O3519" s="328">
        <f>ROUND(N3519-SUMIF(Anlagenbewegungsdaten_AV!B:B,A3519,Anlagenbewegungsdaten_AV!D:D),3)</f>
        <v>0</v>
      </c>
    </row>
    <row r="3520" spans="1:15" ht="15" customHeight="1" x14ac:dyDescent="0.25">
      <c r="A3520" s="266" t="s">
        <v>5352</v>
      </c>
      <c r="B3520" s="234" t="s">
        <v>2108</v>
      </c>
      <c r="C3520" s="235" t="s">
        <v>5247</v>
      </c>
      <c r="D3520" s="234" t="s">
        <v>4686</v>
      </c>
      <c r="E3520" s="234"/>
      <c r="F3520" s="290">
        <v>19.72</v>
      </c>
      <c r="G3520" s="331">
        <f>ROUND(SUMIF(Anlagenbewegungsdaten!B:B,A3520,Anlagenbewegungsdaten!C:C),3)</f>
        <v>0</v>
      </c>
      <c r="H3520" s="332">
        <f>IF(ISBLANK(F3520),ROUND(SUMIF(Anlagenbewegungsdaten!B:B,A3520,Anlagenbewegungsdaten!D:D),2),ROUND(G3520*F3520%,2))</f>
        <v>0</v>
      </c>
      <c r="I3520" s="332">
        <f>ROUND((H3520-SUMIF(Anlagenbewegungsdaten!$B:$B,A3520,Anlagenbewegungsdaten!D:D)),3)</f>
        <v>0</v>
      </c>
      <c r="J3520" s="333" t="s">
        <v>5179</v>
      </c>
      <c r="K3520" s="333" t="s">
        <v>5193</v>
      </c>
      <c r="L3520" s="510">
        <v>15.78</v>
      </c>
      <c r="M3520" s="330">
        <f>ROUND(SUMIF(Anlagenbewegungsdaten_AV!B:B,A3520,Anlagenbewegungsdaten_AV!C:C),3)</f>
        <v>0</v>
      </c>
      <c r="N3520" s="328">
        <f>IF(ISBLANK(L3520),ROUND(SUMIF(Anlagenbewegungsdaten_AV!B:B,A3520,Anlagenbewegungsdaten_AV!D:D),2),ROUND(M3520*L3520%,2))</f>
        <v>0</v>
      </c>
      <c r="O3520" s="328">
        <f>ROUND(N3520-SUMIF(Anlagenbewegungsdaten_AV!B:B,A3520,Anlagenbewegungsdaten_AV!D:D),3)</f>
        <v>0</v>
      </c>
    </row>
    <row r="3521" spans="1:15" ht="15" customHeight="1" x14ac:dyDescent="0.25">
      <c r="A3521" s="266" t="s">
        <v>5353</v>
      </c>
      <c r="B3521" s="234" t="s">
        <v>2108</v>
      </c>
      <c r="C3521" s="235" t="s">
        <v>5247</v>
      </c>
      <c r="D3521" s="234" t="s">
        <v>4688</v>
      </c>
      <c r="E3521" s="234"/>
      <c r="F3521" s="290">
        <v>12.739999999999998</v>
      </c>
      <c r="G3521" s="331">
        <f>ROUND(SUMIF(Anlagenbewegungsdaten!B:B,A3521,Anlagenbewegungsdaten!C:C),3)</f>
        <v>0</v>
      </c>
      <c r="H3521" s="332">
        <f>IF(ISBLANK(F3521),ROUND(SUMIF(Anlagenbewegungsdaten!B:B,A3521,Anlagenbewegungsdaten!D:D),2),ROUND(G3521*F3521%,2))</f>
        <v>0</v>
      </c>
      <c r="I3521" s="332">
        <f>ROUND((H3521-SUMIF(Anlagenbewegungsdaten!$B:$B,A3521,Anlagenbewegungsdaten!D:D)),3)</f>
        <v>0</v>
      </c>
      <c r="J3521" s="333" t="s">
        <v>5179</v>
      </c>
      <c r="K3521" s="333" t="s">
        <v>5193</v>
      </c>
      <c r="L3521" s="510">
        <v>10.19</v>
      </c>
      <c r="M3521" s="330">
        <f>ROUND(SUMIF(Anlagenbewegungsdaten_AV!B:B,A3521,Anlagenbewegungsdaten_AV!C:C),3)</f>
        <v>0</v>
      </c>
      <c r="N3521" s="328">
        <f>IF(ISBLANK(L3521),ROUND(SUMIF(Anlagenbewegungsdaten_AV!B:B,A3521,Anlagenbewegungsdaten_AV!D:D),2),ROUND(M3521*L3521%,2))</f>
        <v>0</v>
      </c>
      <c r="O3521" s="328">
        <f>ROUND(N3521-SUMIF(Anlagenbewegungsdaten_AV!B:B,A3521,Anlagenbewegungsdaten_AV!D:D),3)</f>
        <v>0</v>
      </c>
    </row>
    <row r="3522" spans="1:15" ht="15" customHeight="1" x14ac:dyDescent="0.25">
      <c r="A3522" s="266" t="s">
        <v>5354</v>
      </c>
      <c r="B3522" s="234" t="s">
        <v>2108</v>
      </c>
      <c r="C3522" s="235" t="s">
        <v>5247</v>
      </c>
      <c r="D3522" s="234" t="s">
        <v>4690</v>
      </c>
      <c r="E3522" s="234"/>
      <c r="F3522" s="290">
        <v>16.739999999999998</v>
      </c>
      <c r="G3522" s="331">
        <f>ROUND(SUMIF(Anlagenbewegungsdaten!B:B,A3522,Anlagenbewegungsdaten!C:C),3)</f>
        <v>0</v>
      </c>
      <c r="H3522" s="332">
        <f>IF(ISBLANK(F3522),ROUND(SUMIF(Anlagenbewegungsdaten!B:B,A3522,Anlagenbewegungsdaten!D:D),2),ROUND(G3522*F3522%,2))</f>
        <v>0</v>
      </c>
      <c r="I3522" s="332">
        <f>ROUND((H3522-SUMIF(Anlagenbewegungsdaten!$B:$B,A3522,Anlagenbewegungsdaten!D:D)),3)</f>
        <v>0</v>
      </c>
      <c r="J3522" s="333" t="s">
        <v>5179</v>
      </c>
      <c r="K3522" s="333" t="s">
        <v>5193</v>
      </c>
      <c r="L3522" s="510">
        <v>13.39</v>
      </c>
      <c r="M3522" s="330">
        <f>ROUND(SUMIF(Anlagenbewegungsdaten_AV!B:B,A3522,Anlagenbewegungsdaten_AV!C:C),3)</f>
        <v>0</v>
      </c>
      <c r="N3522" s="328">
        <f>IF(ISBLANK(L3522),ROUND(SUMIF(Anlagenbewegungsdaten_AV!B:B,A3522,Anlagenbewegungsdaten_AV!D:D),2),ROUND(M3522*L3522%,2))</f>
        <v>0</v>
      </c>
      <c r="O3522" s="328">
        <f>ROUND(N3522-SUMIF(Anlagenbewegungsdaten_AV!B:B,A3522,Anlagenbewegungsdaten_AV!D:D),3)</f>
        <v>0</v>
      </c>
    </row>
    <row r="3523" spans="1:15" ht="15" customHeight="1" x14ac:dyDescent="0.25">
      <c r="A3523" s="266" t="s">
        <v>5355</v>
      </c>
      <c r="B3523" s="234" t="s">
        <v>2108</v>
      </c>
      <c r="C3523" s="235" t="s">
        <v>5247</v>
      </c>
      <c r="D3523" s="234" t="s">
        <v>4692</v>
      </c>
      <c r="E3523" s="234"/>
      <c r="F3523" s="290">
        <v>15.239999999999998</v>
      </c>
      <c r="G3523" s="331">
        <f>ROUND(SUMIF(Anlagenbewegungsdaten!B:B,A3523,Anlagenbewegungsdaten!C:C),3)</f>
        <v>0</v>
      </c>
      <c r="H3523" s="332">
        <f>IF(ISBLANK(F3523),ROUND(SUMIF(Anlagenbewegungsdaten!B:B,A3523,Anlagenbewegungsdaten!D:D),2),ROUND(G3523*F3523%,2))</f>
        <v>0</v>
      </c>
      <c r="I3523" s="332">
        <f>ROUND((H3523-SUMIF(Anlagenbewegungsdaten!$B:$B,A3523,Anlagenbewegungsdaten!D:D)),3)</f>
        <v>0</v>
      </c>
      <c r="J3523" s="333" t="s">
        <v>5179</v>
      </c>
      <c r="K3523" s="333" t="s">
        <v>5193</v>
      </c>
      <c r="L3523" s="510">
        <v>12.19</v>
      </c>
      <c r="M3523" s="330">
        <f>ROUND(SUMIF(Anlagenbewegungsdaten_AV!B:B,A3523,Anlagenbewegungsdaten_AV!C:C),3)</f>
        <v>0</v>
      </c>
      <c r="N3523" s="328">
        <f>IF(ISBLANK(L3523),ROUND(SUMIF(Anlagenbewegungsdaten_AV!B:B,A3523,Anlagenbewegungsdaten_AV!D:D),2),ROUND(M3523*L3523%,2))</f>
        <v>0</v>
      </c>
      <c r="O3523" s="328">
        <f>ROUND(N3523-SUMIF(Anlagenbewegungsdaten_AV!B:B,A3523,Anlagenbewegungsdaten_AV!D:D),3)</f>
        <v>0</v>
      </c>
    </row>
    <row r="3524" spans="1:15" ht="15" customHeight="1" x14ac:dyDescent="0.25">
      <c r="A3524" s="266" t="s">
        <v>5356</v>
      </c>
      <c r="B3524" s="234" t="s">
        <v>2108</v>
      </c>
      <c r="C3524" s="235" t="s">
        <v>5247</v>
      </c>
      <c r="D3524" s="234" t="s">
        <v>4694</v>
      </c>
      <c r="E3524" s="234"/>
      <c r="F3524" s="290">
        <v>20.740000000000002</v>
      </c>
      <c r="G3524" s="331">
        <f>ROUND(SUMIF(Anlagenbewegungsdaten!B:B,A3524,Anlagenbewegungsdaten!C:C),3)</f>
        <v>0</v>
      </c>
      <c r="H3524" s="332">
        <f>IF(ISBLANK(F3524),ROUND(SUMIF(Anlagenbewegungsdaten!B:B,A3524,Anlagenbewegungsdaten!D:D),2),ROUND(G3524*F3524%,2))</f>
        <v>0</v>
      </c>
      <c r="I3524" s="332">
        <f>ROUND((H3524-SUMIF(Anlagenbewegungsdaten!$B:$B,A3524,Anlagenbewegungsdaten!D:D)),3)</f>
        <v>0</v>
      </c>
      <c r="J3524" s="333" t="s">
        <v>5179</v>
      </c>
      <c r="K3524" s="333" t="s">
        <v>5193</v>
      </c>
      <c r="L3524" s="510">
        <v>16.59</v>
      </c>
      <c r="M3524" s="330">
        <f>ROUND(SUMIF(Anlagenbewegungsdaten_AV!B:B,A3524,Anlagenbewegungsdaten_AV!C:C),3)</f>
        <v>0</v>
      </c>
      <c r="N3524" s="328">
        <f>IF(ISBLANK(L3524),ROUND(SUMIF(Anlagenbewegungsdaten_AV!B:B,A3524,Anlagenbewegungsdaten_AV!D:D),2),ROUND(M3524*L3524%,2))</f>
        <v>0</v>
      </c>
      <c r="O3524" s="328">
        <f>ROUND(N3524-SUMIF(Anlagenbewegungsdaten_AV!B:B,A3524,Anlagenbewegungsdaten_AV!D:D),3)</f>
        <v>0</v>
      </c>
    </row>
    <row r="3525" spans="1:15" ht="15" customHeight="1" x14ac:dyDescent="0.25">
      <c r="A3525" s="266" t="s">
        <v>5357</v>
      </c>
      <c r="B3525" s="234" t="s">
        <v>2108</v>
      </c>
      <c r="C3525" s="235" t="s">
        <v>5247</v>
      </c>
      <c r="D3525" s="234" t="s">
        <v>4696</v>
      </c>
      <c r="E3525" s="234"/>
      <c r="F3525" s="290">
        <v>18.739999999999998</v>
      </c>
      <c r="G3525" s="331">
        <f>ROUND(SUMIF(Anlagenbewegungsdaten!B:B,A3525,Anlagenbewegungsdaten!C:C),3)</f>
        <v>0</v>
      </c>
      <c r="H3525" s="332">
        <f>IF(ISBLANK(F3525),ROUND(SUMIF(Anlagenbewegungsdaten!B:B,A3525,Anlagenbewegungsdaten!D:D),2),ROUND(G3525*F3525%,2))</f>
        <v>0</v>
      </c>
      <c r="I3525" s="332">
        <f>ROUND((H3525-SUMIF(Anlagenbewegungsdaten!$B:$B,A3525,Anlagenbewegungsdaten!D:D)),3)</f>
        <v>0</v>
      </c>
      <c r="J3525" s="333" t="s">
        <v>5179</v>
      </c>
      <c r="K3525" s="333" t="s">
        <v>5193</v>
      </c>
      <c r="L3525" s="510">
        <v>14.99</v>
      </c>
      <c r="M3525" s="330">
        <f>ROUND(SUMIF(Anlagenbewegungsdaten_AV!B:B,A3525,Anlagenbewegungsdaten_AV!C:C),3)</f>
        <v>0</v>
      </c>
      <c r="N3525" s="328">
        <f>IF(ISBLANK(L3525),ROUND(SUMIF(Anlagenbewegungsdaten_AV!B:B,A3525,Anlagenbewegungsdaten_AV!D:D),2),ROUND(M3525*L3525%,2))</f>
        <v>0</v>
      </c>
      <c r="O3525" s="328">
        <f>ROUND(N3525-SUMIF(Anlagenbewegungsdaten_AV!B:B,A3525,Anlagenbewegungsdaten_AV!D:D),3)</f>
        <v>0</v>
      </c>
    </row>
    <row r="3526" spans="1:15" ht="15" customHeight="1" x14ac:dyDescent="0.25">
      <c r="A3526" s="266" t="s">
        <v>5358</v>
      </c>
      <c r="B3526" s="234" t="s">
        <v>2108</v>
      </c>
      <c r="C3526" s="235" t="s">
        <v>5247</v>
      </c>
      <c r="D3526" s="234" t="s">
        <v>4698</v>
      </c>
      <c r="E3526" s="234"/>
      <c r="F3526" s="290">
        <v>11.76</v>
      </c>
      <c r="G3526" s="331">
        <f>ROUND(SUMIF(Anlagenbewegungsdaten!B:B,A3526,Anlagenbewegungsdaten!C:C),3)</f>
        <v>0</v>
      </c>
      <c r="H3526" s="332">
        <f>IF(ISBLANK(F3526),ROUND(SUMIF(Anlagenbewegungsdaten!B:B,A3526,Anlagenbewegungsdaten!D:D),2),ROUND(G3526*F3526%,2))</f>
        <v>0</v>
      </c>
      <c r="I3526" s="332">
        <f>ROUND((H3526-SUMIF(Anlagenbewegungsdaten!$B:$B,A3526,Anlagenbewegungsdaten!D:D)),3)</f>
        <v>0</v>
      </c>
      <c r="J3526" s="333" t="s">
        <v>5179</v>
      </c>
      <c r="K3526" s="333" t="s">
        <v>5193</v>
      </c>
      <c r="L3526" s="510">
        <v>9.41</v>
      </c>
      <c r="M3526" s="330">
        <f>ROUND(SUMIF(Anlagenbewegungsdaten_AV!B:B,A3526,Anlagenbewegungsdaten_AV!C:C),3)</f>
        <v>0</v>
      </c>
      <c r="N3526" s="328">
        <f>IF(ISBLANK(L3526),ROUND(SUMIF(Anlagenbewegungsdaten_AV!B:B,A3526,Anlagenbewegungsdaten_AV!D:D),2),ROUND(M3526*L3526%,2))</f>
        <v>0</v>
      </c>
      <c r="O3526" s="328">
        <f>ROUND(N3526-SUMIF(Anlagenbewegungsdaten_AV!B:B,A3526,Anlagenbewegungsdaten_AV!D:D),3)</f>
        <v>0</v>
      </c>
    </row>
    <row r="3527" spans="1:15" ht="15" customHeight="1" x14ac:dyDescent="0.25">
      <c r="A3527" s="266" t="s">
        <v>5359</v>
      </c>
      <c r="B3527" s="234" t="s">
        <v>2108</v>
      </c>
      <c r="C3527" s="235" t="s">
        <v>5247</v>
      </c>
      <c r="D3527" s="234" t="s">
        <v>4700</v>
      </c>
      <c r="E3527" s="234"/>
      <c r="F3527" s="290">
        <v>15.76</v>
      </c>
      <c r="G3527" s="331">
        <f>ROUND(SUMIF(Anlagenbewegungsdaten!B:B,A3527,Anlagenbewegungsdaten!C:C),3)</f>
        <v>0</v>
      </c>
      <c r="H3527" s="332">
        <f>IF(ISBLANK(F3527),ROUND(SUMIF(Anlagenbewegungsdaten!B:B,A3527,Anlagenbewegungsdaten!D:D),2),ROUND(G3527*F3527%,2))</f>
        <v>0</v>
      </c>
      <c r="I3527" s="332">
        <f>ROUND((H3527-SUMIF(Anlagenbewegungsdaten!$B:$B,A3527,Anlagenbewegungsdaten!D:D)),3)</f>
        <v>0</v>
      </c>
      <c r="J3527" s="333" t="s">
        <v>5179</v>
      </c>
      <c r="K3527" s="333" t="s">
        <v>5193</v>
      </c>
      <c r="L3527" s="510">
        <v>12.61</v>
      </c>
      <c r="M3527" s="330">
        <f>ROUND(SUMIF(Anlagenbewegungsdaten_AV!B:B,A3527,Anlagenbewegungsdaten_AV!C:C),3)</f>
        <v>0</v>
      </c>
      <c r="N3527" s="328">
        <f>IF(ISBLANK(L3527),ROUND(SUMIF(Anlagenbewegungsdaten_AV!B:B,A3527,Anlagenbewegungsdaten_AV!D:D),2),ROUND(M3527*L3527%,2))</f>
        <v>0</v>
      </c>
      <c r="O3527" s="328">
        <f>ROUND(N3527-SUMIF(Anlagenbewegungsdaten_AV!B:B,A3527,Anlagenbewegungsdaten_AV!D:D),3)</f>
        <v>0</v>
      </c>
    </row>
    <row r="3528" spans="1:15" ht="15" customHeight="1" x14ac:dyDescent="0.25">
      <c r="A3528" s="266" t="s">
        <v>5360</v>
      </c>
      <c r="B3528" s="234" t="s">
        <v>2108</v>
      </c>
      <c r="C3528" s="235" t="s">
        <v>5247</v>
      </c>
      <c r="D3528" s="234" t="s">
        <v>4702</v>
      </c>
      <c r="E3528" s="234"/>
      <c r="F3528" s="290">
        <v>14.26</v>
      </c>
      <c r="G3528" s="331">
        <f>ROUND(SUMIF(Anlagenbewegungsdaten!B:B,A3528,Anlagenbewegungsdaten!C:C),3)</f>
        <v>0</v>
      </c>
      <c r="H3528" s="332">
        <f>IF(ISBLANK(F3528),ROUND(SUMIF(Anlagenbewegungsdaten!B:B,A3528,Anlagenbewegungsdaten!D:D),2),ROUND(G3528*F3528%,2))</f>
        <v>0</v>
      </c>
      <c r="I3528" s="332">
        <f>ROUND((H3528-SUMIF(Anlagenbewegungsdaten!$B:$B,A3528,Anlagenbewegungsdaten!D:D)),3)</f>
        <v>0</v>
      </c>
      <c r="J3528" s="333" t="s">
        <v>5179</v>
      </c>
      <c r="K3528" s="333" t="s">
        <v>5193</v>
      </c>
      <c r="L3528" s="510">
        <v>11.41</v>
      </c>
      <c r="M3528" s="330">
        <f>ROUND(SUMIF(Anlagenbewegungsdaten_AV!B:B,A3528,Anlagenbewegungsdaten_AV!C:C),3)</f>
        <v>0</v>
      </c>
      <c r="N3528" s="328">
        <f>IF(ISBLANK(L3528),ROUND(SUMIF(Anlagenbewegungsdaten_AV!B:B,A3528,Anlagenbewegungsdaten_AV!D:D),2),ROUND(M3528*L3528%,2))</f>
        <v>0</v>
      </c>
      <c r="O3528" s="328">
        <f>ROUND(N3528-SUMIF(Anlagenbewegungsdaten_AV!B:B,A3528,Anlagenbewegungsdaten_AV!D:D),3)</f>
        <v>0</v>
      </c>
    </row>
    <row r="3529" spans="1:15" ht="15" customHeight="1" x14ac:dyDescent="0.25">
      <c r="A3529" s="266" t="s">
        <v>5361</v>
      </c>
      <c r="B3529" s="234" t="s">
        <v>2108</v>
      </c>
      <c r="C3529" s="235" t="s">
        <v>5247</v>
      </c>
      <c r="D3529" s="234" t="s">
        <v>4704</v>
      </c>
      <c r="E3529" s="234"/>
      <c r="F3529" s="290">
        <v>19.759999999999998</v>
      </c>
      <c r="G3529" s="331">
        <f>ROUND(SUMIF(Anlagenbewegungsdaten!B:B,A3529,Anlagenbewegungsdaten!C:C),3)</f>
        <v>0</v>
      </c>
      <c r="H3529" s="332">
        <f>IF(ISBLANK(F3529),ROUND(SUMIF(Anlagenbewegungsdaten!B:B,A3529,Anlagenbewegungsdaten!D:D),2),ROUND(G3529*F3529%,2))</f>
        <v>0</v>
      </c>
      <c r="I3529" s="332">
        <f>ROUND((H3529-SUMIF(Anlagenbewegungsdaten!$B:$B,A3529,Anlagenbewegungsdaten!D:D)),3)</f>
        <v>0</v>
      </c>
      <c r="J3529" s="333" t="s">
        <v>5179</v>
      </c>
      <c r="K3529" s="333" t="s">
        <v>5193</v>
      </c>
      <c r="L3529" s="510">
        <v>15.81</v>
      </c>
      <c r="M3529" s="330">
        <f>ROUND(SUMIF(Anlagenbewegungsdaten_AV!B:B,A3529,Anlagenbewegungsdaten_AV!C:C),3)</f>
        <v>0</v>
      </c>
      <c r="N3529" s="328">
        <f>IF(ISBLANK(L3529),ROUND(SUMIF(Anlagenbewegungsdaten_AV!B:B,A3529,Anlagenbewegungsdaten_AV!D:D),2),ROUND(M3529*L3529%,2))</f>
        <v>0</v>
      </c>
      <c r="O3529" s="328">
        <f>ROUND(N3529-SUMIF(Anlagenbewegungsdaten_AV!B:B,A3529,Anlagenbewegungsdaten_AV!D:D),3)</f>
        <v>0</v>
      </c>
    </row>
    <row r="3530" spans="1:15" ht="15" customHeight="1" x14ac:dyDescent="0.25">
      <c r="A3530" s="266" t="s">
        <v>5362</v>
      </c>
      <c r="B3530" s="234" t="s">
        <v>2108</v>
      </c>
      <c r="C3530" s="235" t="s">
        <v>5247</v>
      </c>
      <c r="D3530" s="234" t="s">
        <v>4706</v>
      </c>
      <c r="E3530" s="234"/>
      <c r="F3530" s="290">
        <v>17.759999999999998</v>
      </c>
      <c r="G3530" s="331">
        <f>ROUND(SUMIF(Anlagenbewegungsdaten!B:B,A3530,Anlagenbewegungsdaten!C:C),3)</f>
        <v>0</v>
      </c>
      <c r="H3530" s="332">
        <f>IF(ISBLANK(F3530),ROUND(SUMIF(Anlagenbewegungsdaten!B:B,A3530,Anlagenbewegungsdaten!D:D),2),ROUND(G3530*F3530%,2))</f>
        <v>0</v>
      </c>
      <c r="I3530" s="332">
        <f>ROUND((H3530-SUMIF(Anlagenbewegungsdaten!$B:$B,A3530,Anlagenbewegungsdaten!D:D)),3)</f>
        <v>0</v>
      </c>
      <c r="J3530" s="333" t="s">
        <v>5179</v>
      </c>
      <c r="K3530" s="333" t="s">
        <v>5193</v>
      </c>
      <c r="L3530" s="510">
        <v>14.21</v>
      </c>
      <c r="M3530" s="330">
        <f>ROUND(SUMIF(Anlagenbewegungsdaten_AV!B:B,A3530,Anlagenbewegungsdaten_AV!C:C),3)</f>
        <v>0</v>
      </c>
      <c r="N3530" s="328">
        <f>IF(ISBLANK(L3530),ROUND(SUMIF(Anlagenbewegungsdaten_AV!B:B,A3530,Anlagenbewegungsdaten_AV!D:D),2),ROUND(M3530*L3530%,2))</f>
        <v>0</v>
      </c>
      <c r="O3530" s="328">
        <f>ROUND(N3530-SUMIF(Anlagenbewegungsdaten_AV!B:B,A3530,Anlagenbewegungsdaten_AV!D:D),3)</f>
        <v>0</v>
      </c>
    </row>
    <row r="3531" spans="1:15" ht="15" customHeight="1" x14ac:dyDescent="0.25">
      <c r="A3531" s="266" t="s">
        <v>5363</v>
      </c>
      <c r="B3531" s="234" t="s">
        <v>2108</v>
      </c>
      <c r="C3531" s="235" t="s">
        <v>5247</v>
      </c>
      <c r="D3531" s="234" t="s">
        <v>4708</v>
      </c>
      <c r="E3531" s="234"/>
      <c r="F3531" s="290">
        <v>5.88</v>
      </c>
      <c r="G3531" s="331">
        <f>ROUND(SUMIF(Anlagenbewegungsdaten!B:B,A3531,Anlagenbewegungsdaten!C:C),3)</f>
        <v>0</v>
      </c>
      <c r="H3531" s="332">
        <f>IF(ISBLANK(F3531),ROUND(SUMIF(Anlagenbewegungsdaten!B:B,A3531,Anlagenbewegungsdaten!D:D),2),ROUND(G3531*F3531%,2))</f>
        <v>0</v>
      </c>
      <c r="I3531" s="332">
        <f>ROUND((H3531-SUMIF(Anlagenbewegungsdaten!$B:$B,A3531,Anlagenbewegungsdaten!D:D)),3)</f>
        <v>0</v>
      </c>
      <c r="J3531" s="333" t="s">
        <v>5179</v>
      </c>
      <c r="K3531" s="333" t="s">
        <v>5193</v>
      </c>
      <c r="L3531" s="510">
        <v>4.7</v>
      </c>
      <c r="M3531" s="330">
        <f>ROUND(SUMIF(Anlagenbewegungsdaten_AV!B:B,A3531,Anlagenbewegungsdaten_AV!C:C),3)</f>
        <v>0</v>
      </c>
      <c r="N3531" s="328">
        <f>IF(ISBLANK(L3531),ROUND(SUMIF(Anlagenbewegungsdaten_AV!B:B,A3531,Anlagenbewegungsdaten_AV!D:D),2),ROUND(M3531*L3531%,2))</f>
        <v>0</v>
      </c>
      <c r="O3531" s="328">
        <f>ROUND(N3531-SUMIF(Anlagenbewegungsdaten_AV!B:B,A3531,Anlagenbewegungsdaten_AV!D:D),3)</f>
        <v>0</v>
      </c>
    </row>
    <row r="3532" spans="1:15" ht="15" customHeight="1" x14ac:dyDescent="0.25">
      <c r="A3532" s="266" t="s">
        <v>5690</v>
      </c>
      <c r="B3532" s="234" t="s">
        <v>2108</v>
      </c>
      <c r="C3532" s="235" t="s">
        <v>5593</v>
      </c>
      <c r="D3532" s="234" t="s">
        <v>4564</v>
      </c>
      <c r="E3532" s="234"/>
      <c r="F3532" s="290">
        <v>13.73</v>
      </c>
      <c r="G3532" s="331">
        <f>ROUND(SUMIF(Anlagenbewegungsdaten!B:B,A3532,Anlagenbewegungsdaten!C:C),3)</f>
        <v>0</v>
      </c>
      <c r="H3532" s="332">
        <f>IF(ISBLANK(F3532),ROUND(SUMIF(Anlagenbewegungsdaten!B:B,A3532,Anlagenbewegungsdaten!D:D),2),ROUND(G3532*F3532%,2))</f>
        <v>0</v>
      </c>
      <c r="I3532" s="332">
        <f>ROUND((H3532-SUMIF(Anlagenbewegungsdaten!$B:$B,A3532,Anlagenbewegungsdaten!D:D)),3)</f>
        <v>0</v>
      </c>
      <c r="J3532" s="333" t="s">
        <v>5179</v>
      </c>
      <c r="K3532" s="333" t="s">
        <v>5193</v>
      </c>
      <c r="L3532" s="510">
        <v>10.98</v>
      </c>
      <c r="M3532" s="330">
        <f>ROUND(SUMIF(Anlagenbewegungsdaten_AV!B:B,A3532,Anlagenbewegungsdaten_AV!C:C),3)</f>
        <v>0</v>
      </c>
      <c r="N3532" s="328">
        <f>IF(ISBLANK(L3532),ROUND(SUMIF(Anlagenbewegungsdaten_AV!B:B,A3532,Anlagenbewegungsdaten_AV!D:D),2),ROUND(M3532*L3532%,2))</f>
        <v>0</v>
      </c>
      <c r="O3532" s="328">
        <f>ROUND(N3532-SUMIF(Anlagenbewegungsdaten_AV!B:B,A3532,Anlagenbewegungsdaten_AV!D:D),3)</f>
        <v>0</v>
      </c>
    </row>
    <row r="3533" spans="1:15" ht="15" customHeight="1" x14ac:dyDescent="0.25">
      <c r="A3533" s="266" t="s">
        <v>5691</v>
      </c>
      <c r="B3533" s="234" t="s">
        <v>2108</v>
      </c>
      <c r="C3533" s="235" t="s">
        <v>5593</v>
      </c>
      <c r="D3533" s="234" t="s">
        <v>4566</v>
      </c>
      <c r="E3533" s="234"/>
      <c r="F3533" s="290">
        <v>19.73</v>
      </c>
      <c r="G3533" s="331">
        <f>ROUND(SUMIF(Anlagenbewegungsdaten!B:B,A3533,Anlagenbewegungsdaten!C:C),3)</f>
        <v>0</v>
      </c>
      <c r="H3533" s="332">
        <f>IF(ISBLANK(F3533),ROUND(SUMIF(Anlagenbewegungsdaten!B:B,A3533,Anlagenbewegungsdaten!D:D),2),ROUND(G3533*F3533%,2))</f>
        <v>0</v>
      </c>
      <c r="I3533" s="332">
        <f>ROUND((H3533-SUMIF(Anlagenbewegungsdaten!$B:$B,A3533,Anlagenbewegungsdaten!D:D)),3)</f>
        <v>0</v>
      </c>
      <c r="J3533" s="333" t="s">
        <v>5179</v>
      </c>
      <c r="K3533" s="333" t="s">
        <v>5193</v>
      </c>
      <c r="L3533" s="510">
        <v>15.78</v>
      </c>
      <c r="M3533" s="330">
        <f>ROUND(SUMIF(Anlagenbewegungsdaten_AV!B:B,A3533,Anlagenbewegungsdaten_AV!C:C),3)</f>
        <v>0</v>
      </c>
      <c r="N3533" s="328">
        <f>IF(ISBLANK(L3533),ROUND(SUMIF(Anlagenbewegungsdaten_AV!B:B,A3533,Anlagenbewegungsdaten_AV!D:D),2),ROUND(M3533*L3533%,2))</f>
        <v>0</v>
      </c>
      <c r="O3533" s="328">
        <f>ROUND(N3533-SUMIF(Anlagenbewegungsdaten_AV!B:B,A3533,Anlagenbewegungsdaten_AV!D:D),3)</f>
        <v>0</v>
      </c>
    </row>
    <row r="3534" spans="1:15" ht="15" customHeight="1" x14ac:dyDescent="0.25">
      <c r="A3534" s="266" t="s">
        <v>5692</v>
      </c>
      <c r="B3534" s="234" t="s">
        <v>2108</v>
      </c>
      <c r="C3534" s="235" t="s">
        <v>5593</v>
      </c>
      <c r="D3534" s="234" t="s">
        <v>4568</v>
      </c>
      <c r="E3534" s="234"/>
      <c r="F3534" s="290">
        <v>21.73</v>
      </c>
      <c r="G3534" s="331">
        <f>ROUND(SUMIF(Anlagenbewegungsdaten!B:B,A3534,Anlagenbewegungsdaten!C:C),3)</f>
        <v>0</v>
      </c>
      <c r="H3534" s="332">
        <f>IF(ISBLANK(F3534),ROUND(SUMIF(Anlagenbewegungsdaten!B:B,A3534,Anlagenbewegungsdaten!D:D),2),ROUND(G3534*F3534%,2))</f>
        <v>0</v>
      </c>
      <c r="I3534" s="332">
        <f>ROUND((H3534-SUMIF(Anlagenbewegungsdaten!$B:$B,A3534,Anlagenbewegungsdaten!D:D)),3)</f>
        <v>0</v>
      </c>
      <c r="J3534" s="333" t="s">
        <v>5179</v>
      </c>
      <c r="K3534" s="333" t="s">
        <v>5193</v>
      </c>
      <c r="L3534" s="510">
        <v>17.38</v>
      </c>
      <c r="M3534" s="330">
        <f>ROUND(SUMIF(Anlagenbewegungsdaten_AV!B:B,A3534,Anlagenbewegungsdaten_AV!C:C),3)</f>
        <v>0</v>
      </c>
      <c r="N3534" s="328">
        <f>IF(ISBLANK(L3534),ROUND(SUMIF(Anlagenbewegungsdaten_AV!B:B,A3534,Anlagenbewegungsdaten_AV!D:D),2),ROUND(M3534*L3534%,2))</f>
        <v>0</v>
      </c>
      <c r="O3534" s="328">
        <f>ROUND(N3534-SUMIF(Anlagenbewegungsdaten_AV!B:B,A3534,Anlagenbewegungsdaten_AV!D:D),3)</f>
        <v>0</v>
      </c>
    </row>
    <row r="3535" spans="1:15" ht="15" customHeight="1" x14ac:dyDescent="0.25">
      <c r="A3535" s="266" t="s">
        <v>5693</v>
      </c>
      <c r="B3535" s="234" t="s">
        <v>2108</v>
      </c>
      <c r="C3535" s="235" t="s">
        <v>5593</v>
      </c>
      <c r="D3535" s="234" t="s">
        <v>4570</v>
      </c>
      <c r="E3535" s="234"/>
      <c r="F3535" s="290">
        <v>21.73</v>
      </c>
      <c r="G3535" s="331">
        <f>ROUND(SUMIF(Anlagenbewegungsdaten!B:B,A3535,Anlagenbewegungsdaten!C:C),3)</f>
        <v>0</v>
      </c>
      <c r="H3535" s="332">
        <f>IF(ISBLANK(F3535),ROUND(SUMIF(Anlagenbewegungsdaten!B:B,A3535,Anlagenbewegungsdaten!D:D),2),ROUND(G3535*F3535%,2))</f>
        <v>0</v>
      </c>
      <c r="I3535" s="332">
        <f>ROUND((H3535-SUMIF(Anlagenbewegungsdaten!$B:$B,A3535,Anlagenbewegungsdaten!D:D)),3)</f>
        <v>0</v>
      </c>
      <c r="J3535" s="333" t="s">
        <v>5179</v>
      </c>
      <c r="K3535" s="333" t="s">
        <v>5193</v>
      </c>
      <c r="L3535" s="510">
        <v>17.38</v>
      </c>
      <c r="M3535" s="330">
        <f>ROUND(SUMIF(Anlagenbewegungsdaten_AV!B:B,A3535,Anlagenbewegungsdaten_AV!C:C),3)</f>
        <v>0</v>
      </c>
      <c r="N3535" s="328">
        <f>IF(ISBLANK(L3535),ROUND(SUMIF(Anlagenbewegungsdaten_AV!B:B,A3535,Anlagenbewegungsdaten_AV!D:D),2),ROUND(M3535*L3535%,2))</f>
        <v>0</v>
      </c>
      <c r="O3535" s="328">
        <f>ROUND(N3535-SUMIF(Anlagenbewegungsdaten_AV!B:B,A3535,Anlagenbewegungsdaten_AV!D:D),3)</f>
        <v>0</v>
      </c>
    </row>
    <row r="3536" spans="1:15" ht="15" customHeight="1" x14ac:dyDescent="0.25">
      <c r="A3536" s="266" t="s">
        <v>5694</v>
      </c>
      <c r="B3536" s="234" t="s">
        <v>2108</v>
      </c>
      <c r="C3536" s="235" t="s">
        <v>5593</v>
      </c>
      <c r="D3536" s="234" t="s">
        <v>4572</v>
      </c>
      <c r="E3536" s="234"/>
      <c r="F3536" s="290">
        <v>16.61</v>
      </c>
      <c r="G3536" s="331">
        <f>ROUND(SUMIF(Anlagenbewegungsdaten!B:B,A3536,Anlagenbewegungsdaten!C:C),3)</f>
        <v>0</v>
      </c>
      <c r="H3536" s="332">
        <f>IF(ISBLANK(F3536),ROUND(SUMIF(Anlagenbewegungsdaten!B:B,A3536,Anlagenbewegungsdaten!D:D),2),ROUND(G3536*F3536%,2))</f>
        <v>0</v>
      </c>
      <c r="I3536" s="332">
        <f>ROUND((H3536-SUMIF(Anlagenbewegungsdaten!$B:$B,A3536,Anlagenbewegungsdaten!D:D)),3)</f>
        <v>0</v>
      </c>
      <c r="J3536" s="333" t="s">
        <v>5179</v>
      </c>
      <c r="K3536" s="333" t="s">
        <v>5193</v>
      </c>
      <c r="L3536" s="510">
        <v>13.29</v>
      </c>
      <c r="M3536" s="330">
        <f>ROUND(SUMIF(Anlagenbewegungsdaten_AV!B:B,A3536,Anlagenbewegungsdaten_AV!C:C),3)</f>
        <v>0</v>
      </c>
      <c r="N3536" s="328">
        <f>IF(ISBLANK(L3536),ROUND(SUMIF(Anlagenbewegungsdaten_AV!B:B,A3536,Anlagenbewegungsdaten_AV!D:D),2),ROUND(M3536*L3536%,2))</f>
        <v>0</v>
      </c>
      <c r="O3536" s="328">
        <f>ROUND(N3536-SUMIF(Anlagenbewegungsdaten_AV!B:B,A3536,Anlagenbewegungsdaten_AV!D:D),3)</f>
        <v>0</v>
      </c>
    </row>
    <row r="3537" spans="1:15" ht="15" customHeight="1" x14ac:dyDescent="0.25">
      <c r="A3537" s="266" t="s">
        <v>5695</v>
      </c>
      <c r="B3537" s="234" t="s">
        <v>2108</v>
      </c>
      <c r="C3537" s="235" t="s">
        <v>5593</v>
      </c>
      <c r="D3537" s="234" t="s">
        <v>4574</v>
      </c>
      <c r="E3537" s="234"/>
      <c r="F3537" s="290">
        <v>22.61</v>
      </c>
      <c r="G3537" s="331">
        <f>ROUND(SUMIF(Anlagenbewegungsdaten!B:B,A3537,Anlagenbewegungsdaten!C:C),3)</f>
        <v>0</v>
      </c>
      <c r="H3537" s="332">
        <f>IF(ISBLANK(F3537),ROUND(SUMIF(Anlagenbewegungsdaten!B:B,A3537,Anlagenbewegungsdaten!D:D),2),ROUND(G3537*F3537%,2))</f>
        <v>0</v>
      </c>
      <c r="I3537" s="332">
        <f>ROUND((H3537-SUMIF(Anlagenbewegungsdaten!$B:$B,A3537,Anlagenbewegungsdaten!D:D)),3)</f>
        <v>0</v>
      </c>
      <c r="J3537" s="333" t="s">
        <v>5179</v>
      </c>
      <c r="K3537" s="333" t="s">
        <v>5193</v>
      </c>
      <c r="L3537" s="510">
        <v>18.09</v>
      </c>
      <c r="M3537" s="330">
        <f>ROUND(SUMIF(Anlagenbewegungsdaten_AV!B:B,A3537,Anlagenbewegungsdaten_AV!C:C),3)</f>
        <v>0</v>
      </c>
      <c r="N3537" s="328">
        <f>IF(ISBLANK(L3537),ROUND(SUMIF(Anlagenbewegungsdaten_AV!B:B,A3537,Anlagenbewegungsdaten_AV!D:D),2),ROUND(M3537*L3537%,2))</f>
        <v>0</v>
      </c>
      <c r="O3537" s="328">
        <f>ROUND(N3537-SUMIF(Anlagenbewegungsdaten_AV!B:B,A3537,Anlagenbewegungsdaten_AV!D:D),3)</f>
        <v>0</v>
      </c>
    </row>
    <row r="3538" spans="1:15" ht="15" customHeight="1" x14ac:dyDescent="0.25">
      <c r="A3538" s="266" t="s">
        <v>5696</v>
      </c>
      <c r="B3538" s="234" t="s">
        <v>2108</v>
      </c>
      <c r="C3538" s="235" t="s">
        <v>5593</v>
      </c>
      <c r="D3538" s="234" t="s">
        <v>4576</v>
      </c>
      <c r="E3538" s="234"/>
      <c r="F3538" s="290">
        <v>24.61</v>
      </c>
      <c r="G3538" s="331">
        <f>ROUND(SUMIF(Anlagenbewegungsdaten!B:B,A3538,Anlagenbewegungsdaten!C:C),3)</f>
        <v>0</v>
      </c>
      <c r="H3538" s="332">
        <f>IF(ISBLANK(F3538),ROUND(SUMIF(Anlagenbewegungsdaten!B:B,A3538,Anlagenbewegungsdaten!D:D),2),ROUND(G3538*F3538%,2))</f>
        <v>0</v>
      </c>
      <c r="I3538" s="332">
        <f>ROUND((H3538-SUMIF(Anlagenbewegungsdaten!$B:$B,A3538,Anlagenbewegungsdaten!D:D)),3)</f>
        <v>0</v>
      </c>
      <c r="J3538" s="333" t="s">
        <v>5179</v>
      </c>
      <c r="K3538" s="333" t="s">
        <v>5193</v>
      </c>
      <c r="L3538" s="510">
        <v>19.690000000000001</v>
      </c>
      <c r="M3538" s="330">
        <f>ROUND(SUMIF(Anlagenbewegungsdaten_AV!B:B,A3538,Anlagenbewegungsdaten_AV!C:C),3)</f>
        <v>0</v>
      </c>
      <c r="N3538" s="328">
        <f>IF(ISBLANK(L3538),ROUND(SUMIF(Anlagenbewegungsdaten_AV!B:B,A3538,Anlagenbewegungsdaten_AV!D:D),2),ROUND(M3538*L3538%,2))</f>
        <v>0</v>
      </c>
      <c r="O3538" s="328">
        <f>ROUND(N3538-SUMIF(Anlagenbewegungsdaten_AV!B:B,A3538,Anlagenbewegungsdaten_AV!D:D),3)</f>
        <v>0</v>
      </c>
    </row>
    <row r="3539" spans="1:15" ht="15" customHeight="1" x14ac:dyDescent="0.25">
      <c r="A3539" s="266" t="s">
        <v>5697</v>
      </c>
      <c r="B3539" s="234" t="s">
        <v>2108</v>
      </c>
      <c r="C3539" s="235" t="s">
        <v>5593</v>
      </c>
      <c r="D3539" s="234" t="s">
        <v>4578</v>
      </c>
      <c r="E3539" s="234"/>
      <c r="F3539" s="290">
        <v>24.61</v>
      </c>
      <c r="G3539" s="331">
        <f>ROUND(SUMIF(Anlagenbewegungsdaten!B:B,A3539,Anlagenbewegungsdaten!C:C),3)</f>
        <v>0</v>
      </c>
      <c r="H3539" s="332">
        <f>IF(ISBLANK(F3539),ROUND(SUMIF(Anlagenbewegungsdaten!B:B,A3539,Anlagenbewegungsdaten!D:D),2),ROUND(G3539*F3539%,2))</f>
        <v>0</v>
      </c>
      <c r="I3539" s="332">
        <f>ROUND((H3539-SUMIF(Anlagenbewegungsdaten!$B:$B,A3539,Anlagenbewegungsdaten!D:D)),3)</f>
        <v>0</v>
      </c>
      <c r="J3539" s="333" t="s">
        <v>5179</v>
      </c>
      <c r="K3539" s="333" t="s">
        <v>5193</v>
      </c>
      <c r="L3539" s="510">
        <v>19.690000000000001</v>
      </c>
      <c r="M3539" s="330">
        <f>ROUND(SUMIF(Anlagenbewegungsdaten_AV!B:B,A3539,Anlagenbewegungsdaten_AV!C:C),3)</f>
        <v>0</v>
      </c>
      <c r="N3539" s="328">
        <f>IF(ISBLANK(L3539),ROUND(SUMIF(Anlagenbewegungsdaten_AV!B:B,A3539,Anlagenbewegungsdaten_AV!D:D),2),ROUND(M3539*L3539%,2))</f>
        <v>0</v>
      </c>
      <c r="O3539" s="328">
        <f>ROUND(N3539-SUMIF(Anlagenbewegungsdaten_AV!B:B,A3539,Anlagenbewegungsdaten_AV!D:D),3)</f>
        <v>0</v>
      </c>
    </row>
    <row r="3540" spans="1:15" ht="15" customHeight="1" x14ac:dyDescent="0.25">
      <c r="A3540" s="266" t="s">
        <v>5698</v>
      </c>
      <c r="B3540" s="234" t="s">
        <v>2108</v>
      </c>
      <c r="C3540" s="235" t="s">
        <v>5593</v>
      </c>
      <c r="D3540" s="234" t="s">
        <v>4580</v>
      </c>
      <c r="E3540" s="234"/>
      <c r="F3540" s="290">
        <v>15.65</v>
      </c>
      <c r="G3540" s="331">
        <f>ROUND(SUMIF(Anlagenbewegungsdaten!B:B,A3540,Anlagenbewegungsdaten!C:C),3)</f>
        <v>0</v>
      </c>
      <c r="H3540" s="332">
        <f>IF(ISBLANK(F3540),ROUND(SUMIF(Anlagenbewegungsdaten!B:B,A3540,Anlagenbewegungsdaten!D:D),2),ROUND(G3540*F3540%,2))</f>
        <v>0</v>
      </c>
      <c r="I3540" s="332">
        <f>ROUND((H3540-SUMIF(Anlagenbewegungsdaten!$B:$B,A3540,Anlagenbewegungsdaten!D:D)),3)</f>
        <v>0</v>
      </c>
      <c r="J3540" s="333" t="s">
        <v>5179</v>
      </c>
      <c r="K3540" s="333" t="s">
        <v>5193</v>
      </c>
      <c r="L3540" s="510">
        <v>12.52</v>
      </c>
      <c r="M3540" s="330">
        <f>ROUND(SUMIF(Anlagenbewegungsdaten_AV!B:B,A3540,Anlagenbewegungsdaten_AV!C:C),3)</f>
        <v>0</v>
      </c>
      <c r="N3540" s="328">
        <f>IF(ISBLANK(L3540),ROUND(SUMIF(Anlagenbewegungsdaten_AV!B:B,A3540,Anlagenbewegungsdaten_AV!D:D),2),ROUND(M3540*L3540%,2))</f>
        <v>0</v>
      </c>
      <c r="O3540" s="328">
        <f>ROUND(N3540-SUMIF(Anlagenbewegungsdaten_AV!B:B,A3540,Anlagenbewegungsdaten_AV!D:D),3)</f>
        <v>0</v>
      </c>
    </row>
    <row r="3541" spans="1:15" ht="15" customHeight="1" x14ac:dyDescent="0.25">
      <c r="A3541" s="266" t="s">
        <v>5699</v>
      </c>
      <c r="B3541" s="234" t="s">
        <v>2108</v>
      </c>
      <c r="C3541" s="235" t="s">
        <v>5593</v>
      </c>
      <c r="D3541" s="234" t="s">
        <v>4582</v>
      </c>
      <c r="E3541" s="234"/>
      <c r="F3541" s="290">
        <v>21.65</v>
      </c>
      <c r="G3541" s="331">
        <f>ROUND(SUMIF(Anlagenbewegungsdaten!B:B,A3541,Anlagenbewegungsdaten!C:C),3)</f>
        <v>0</v>
      </c>
      <c r="H3541" s="332">
        <f>IF(ISBLANK(F3541),ROUND(SUMIF(Anlagenbewegungsdaten!B:B,A3541,Anlagenbewegungsdaten!D:D),2),ROUND(G3541*F3541%,2))</f>
        <v>0</v>
      </c>
      <c r="I3541" s="332">
        <f>ROUND((H3541-SUMIF(Anlagenbewegungsdaten!$B:$B,A3541,Anlagenbewegungsdaten!D:D)),3)</f>
        <v>0</v>
      </c>
      <c r="J3541" s="333" t="s">
        <v>5179</v>
      </c>
      <c r="K3541" s="333" t="s">
        <v>5193</v>
      </c>
      <c r="L3541" s="510">
        <v>17.32</v>
      </c>
      <c r="M3541" s="330">
        <f>ROUND(SUMIF(Anlagenbewegungsdaten_AV!B:B,A3541,Anlagenbewegungsdaten_AV!C:C),3)</f>
        <v>0</v>
      </c>
      <c r="N3541" s="328">
        <f>IF(ISBLANK(L3541),ROUND(SUMIF(Anlagenbewegungsdaten_AV!B:B,A3541,Anlagenbewegungsdaten_AV!D:D),2),ROUND(M3541*L3541%,2))</f>
        <v>0</v>
      </c>
      <c r="O3541" s="328">
        <f>ROUND(N3541-SUMIF(Anlagenbewegungsdaten_AV!B:B,A3541,Anlagenbewegungsdaten_AV!D:D),3)</f>
        <v>0</v>
      </c>
    </row>
    <row r="3542" spans="1:15" ht="15" customHeight="1" x14ac:dyDescent="0.25">
      <c r="A3542" s="266" t="s">
        <v>5700</v>
      </c>
      <c r="B3542" s="234" t="s">
        <v>2108</v>
      </c>
      <c r="C3542" s="235" t="s">
        <v>5593</v>
      </c>
      <c r="D3542" s="234" t="s">
        <v>4584</v>
      </c>
      <c r="E3542" s="234"/>
      <c r="F3542" s="290">
        <v>23.65</v>
      </c>
      <c r="G3542" s="331">
        <f>ROUND(SUMIF(Anlagenbewegungsdaten!B:B,A3542,Anlagenbewegungsdaten!C:C),3)</f>
        <v>0</v>
      </c>
      <c r="H3542" s="332">
        <f>IF(ISBLANK(F3542),ROUND(SUMIF(Anlagenbewegungsdaten!B:B,A3542,Anlagenbewegungsdaten!D:D),2),ROUND(G3542*F3542%,2))</f>
        <v>0</v>
      </c>
      <c r="I3542" s="332">
        <f>ROUND((H3542-SUMIF(Anlagenbewegungsdaten!$B:$B,A3542,Anlagenbewegungsdaten!D:D)),3)</f>
        <v>0</v>
      </c>
      <c r="J3542" s="333" t="s">
        <v>5179</v>
      </c>
      <c r="K3542" s="333" t="s">
        <v>5193</v>
      </c>
      <c r="L3542" s="510">
        <v>18.920000000000002</v>
      </c>
      <c r="M3542" s="330">
        <f>ROUND(SUMIF(Anlagenbewegungsdaten_AV!B:B,A3542,Anlagenbewegungsdaten_AV!C:C),3)</f>
        <v>0</v>
      </c>
      <c r="N3542" s="328">
        <f>IF(ISBLANK(L3542),ROUND(SUMIF(Anlagenbewegungsdaten_AV!B:B,A3542,Anlagenbewegungsdaten_AV!D:D),2),ROUND(M3542*L3542%,2))</f>
        <v>0</v>
      </c>
      <c r="O3542" s="328">
        <f>ROUND(N3542-SUMIF(Anlagenbewegungsdaten_AV!B:B,A3542,Anlagenbewegungsdaten_AV!D:D),3)</f>
        <v>0</v>
      </c>
    </row>
    <row r="3543" spans="1:15" ht="15" customHeight="1" x14ac:dyDescent="0.25">
      <c r="A3543" s="266" t="s">
        <v>5701</v>
      </c>
      <c r="B3543" s="234" t="s">
        <v>2108</v>
      </c>
      <c r="C3543" s="235" t="s">
        <v>5593</v>
      </c>
      <c r="D3543" s="234" t="s">
        <v>4586</v>
      </c>
      <c r="E3543" s="234"/>
      <c r="F3543" s="290">
        <v>23.65</v>
      </c>
      <c r="G3543" s="331">
        <f>ROUND(SUMIF(Anlagenbewegungsdaten!B:B,A3543,Anlagenbewegungsdaten!C:C),3)</f>
        <v>0</v>
      </c>
      <c r="H3543" s="332">
        <f>IF(ISBLANK(F3543),ROUND(SUMIF(Anlagenbewegungsdaten!B:B,A3543,Anlagenbewegungsdaten!D:D),2),ROUND(G3543*F3543%,2))</f>
        <v>0</v>
      </c>
      <c r="I3543" s="332">
        <f>ROUND((H3543-SUMIF(Anlagenbewegungsdaten!$B:$B,A3543,Anlagenbewegungsdaten!D:D)),3)</f>
        <v>0</v>
      </c>
      <c r="J3543" s="333" t="s">
        <v>5179</v>
      </c>
      <c r="K3543" s="333" t="s">
        <v>5193</v>
      </c>
      <c r="L3543" s="510">
        <v>18.920000000000002</v>
      </c>
      <c r="M3543" s="330">
        <f>ROUND(SUMIF(Anlagenbewegungsdaten_AV!B:B,A3543,Anlagenbewegungsdaten_AV!C:C),3)</f>
        <v>0</v>
      </c>
      <c r="N3543" s="328">
        <f>IF(ISBLANK(L3543),ROUND(SUMIF(Anlagenbewegungsdaten_AV!B:B,A3543,Anlagenbewegungsdaten_AV!D:D),2),ROUND(M3543*L3543%,2))</f>
        <v>0</v>
      </c>
      <c r="O3543" s="328">
        <f>ROUND(N3543-SUMIF(Anlagenbewegungsdaten_AV!B:B,A3543,Anlagenbewegungsdaten_AV!D:D),3)</f>
        <v>0</v>
      </c>
    </row>
    <row r="3544" spans="1:15" ht="15" customHeight="1" x14ac:dyDescent="0.25">
      <c r="A3544" s="266" t="s">
        <v>5702</v>
      </c>
      <c r="B3544" s="234" t="s">
        <v>2108</v>
      </c>
      <c r="C3544" s="235" t="s">
        <v>5593</v>
      </c>
      <c r="D3544" s="234" t="s">
        <v>4588</v>
      </c>
      <c r="E3544" s="234"/>
      <c r="F3544" s="290">
        <v>14.690000000000001</v>
      </c>
      <c r="G3544" s="331">
        <f>ROUND(SUMIF(Anlagenbewegungsdaten!B:B,A3544,Anlagenbewegungsdaten!C:C),3)</f>
        <v>0</v>
      </c>
      <c r="H3544" s="332">
        <f>IF(ISBLANK(F3544),ROUND(SUMIF(Anlagenbewegungsdaten!B:B,A3544,Anlagenbewegungsdaten!D:D),2),ROUND(G3544*F3544%,2))</f>
        <v>0</v>
      </c>
      <c r="I3544" s="332">
        <f>ROUND((H3544-SUMIF(Anlagenbewegungsdaten!$B:$B,A3544,Anlagenbewegungsdaten!D:D)),3)</f>
        <v>0</v>
      </c>
      <c r="J3544" s="333" t="s">
        <v>5179</v>
      </c>
      <c r="K3544" s="333" t="s">
        <v>5193</v>
      </c>
      <c r="L3544" s="510">
        <v>11.75</v>
      </c>
      <c r="M3544" s="330">
        <f>ROUND(SUMIF(Anlagenbewegungsdaten_AV!B:B,A3544,Anlagenbewegungsdaten_AV!C:C),3)</f>
        <v>0</v>
      </c>
      <c r="N3544" s="328">
        <f>IF(ISBLANK(L3544),ROUND(SUMIF(Anlagenbewegungsdaten_AV!B:B,A3544,Anlagenbewegungsdaten_AV!D:D),2),ROUND(M3544*L3544%,2))</f>
        <v>0</v>
      </c>
      <c r="O3544" s="328">
        <f>ROUND(N3544-SUMIF(Anlagenbewegungsdaten_AV!B:B,A3544,Anlagenbewegungsdaten_AV!D:D),3)</f>
        <v>0</v>
      </c>
    </row>
    <row r="3545" spans="1:15" ht="15" customHeight="1" x14ac:dyDescent="0.25">
      <c r="A3545" s="266" t="s">
        <v>5703</v>
      </c>
      <c r="B3545" s="234" t="s">
        <v>2108</v>
      </c>
      <c r="C3545" s="235" t="s">
        <v>5593</v>
      </c>
      <c r="D3545" s="234" t="s">
        <v>4590</v>
      </c>
      <c r="E3545" s="234"/>
      <c r="F3545" s="290">
        <v>20.69</v>
      </c>
      <c r="G3545" s="331">
        <f>ROUND(SUMIF(Anlagenbewegungsdaten!B:B,A3545,Anlagenbewegungsdaten!C:C),3)</f>
        <v>0</v>
      </c>
      <c r="H3545" s="332">
        <f>IF(ISBLANK(F3545),ROUND(SUMIF(Anlagenbewegungsdaten!B:B,A3545,Anlagenbewegungsdaten!D:D),2),ROUND(G3545*F3545%,2))</f>
        <v>0</v>
      </c>
      <c r="I3545" s="332">
        <f>ROUND((H3545-SUMIF(Anlagenbewegungsdaten!$B:$B,A3545,Anlagenbewegungsdaten!D:D)),3)</f>
        <v>0</v>
      </c>
      <c r="J3545" s="333" t="s">
        <v>5179</v>
      </c>
      <c r="K3545" s="333" t="s">
        <v>5193</v>
      </c>
      <c r="L3545" s="510">
        <v>16.55</v>
      </c>
      <c r="M3545" s="330">
        <f>ROUND(SUMIF(Anlagenbewegungsdaten_AV!B:B,A3545,Anlagenbewegungsdaten_AV!C:C),3)</f>
        <v>0</v>
      </c>
      <c r="N3545" s="328">
        <f>IF(ISBLANK(L3545),ROUND(SUMIF(Anlagenbewegungsdaten_AV!B:B,A3545,Anlagenbewegungsdaten_AV!D:D),2),ROUND(M3545*L3545%,2))</f>
        <v>0</v>
      </c>
      <c r="O3545" s="328">
        <f>ROUND(N3545-SUMIF(Anlagenbewegungsdaten_AV!B:B,A3545,Anlagenbewegungsdaten_AV!D:D),3)</f>
        <v>0</v>
      </c>
    </row>
    <row r="3546" spans="1:15" ht="15" customHeight="1" x14ac:dyDescent="0.25">
      <c r="A3546" s="266" t="s">
        <v>5704</v>
      </c>
      <c r="B3546" s="234" t="s">
        <v>2108</v>
      </c>
      <c r="C3546" s="235" t="s">
        <v>5593</v>
      </c>
      <c r="D3546" s="234" t="s">
        <v>4592</v>
      </c>
      <c r="E3546" s="234"/>
      <c r="F3546" s="290">
        <v>22.69</v>
      </c>
      <c r="G3546" s="331">
        <f>ROUND(SUMIF(Anlagenbewegungsdaten!B:B,A3546,Anlagenbewegungsdaten!C:C),3)</f>
        <v>0</v>
      </c>
      <c r="H3546" s="332">
        <f>IF(ISBLANK(F3546),ROUND(SUMIF(Anlagenbewegungsdaten!B:B,A3546,Anlagenbewegungsdaten!D:D),2),ROUND(G3546*F3546%,2))</f>
        <v>0</v>
      </c>
      <c r="I3546" s="332">
        <f>ROUND((H3546-SUMIF(Anlagenbewegungsdaten!$B:$B,A3546,Anlagenbewegungsdaten!D:D)),3)</f>
        <v>0</v>
      </c>
      <c r="J3546" s="333" t="s">
        <v>5179</v>
      </c>
      <c r="K3546" s="333" t="s">
        <v>5193</v>
      </c>
      <c r="L3546" s="510">
        <v>18.149999999999999</v>
      </c>
      <c r="M3546" s="330">
        <f>ROUND(SUMIF(Anlagenbewegungsdaten_AV!B:B,A3546,Anlagenbewegungsdaten_AV!C:C),3)</f>
        <v>0</v>
      </c>
      <c r="N3546" s="328">
        <f>IF(ISBLANK(L3546),ROUND(SUMIF(Anlagenbewegungsdaten_AV!B:B,A3546,Anlagenbewegungsdaten_AV!D:D),2),ROUND(M3546*L3546%,2))</f>
        <v>0</v>
      </c>
      <c r="O3546" s="328">
        <f>ROUND(N3546-SUMIF(Anlagenbewegungsdaten_AV!B:B,A3546,Anlagenbewegungsdaten_AV!D:D),3)</f>
        <v>0</v>
      </c>
    </row>
    <row r="3547" spans="1:15" ht="15" customHeight="1" x14ac:dyDescent="0.25">
      <c r="A3547" s="266" t="s">
        <v>5705</v>
      </c>
      <c r="B3547" s="234" t="s">
        <v>2108</v>
      </c>
      <c r="C3547" s="235" t="s">
        <v>5593</v>
      </c>
      <c r="D3547" s="234" t="s">
        <v>4594</v>
      </c>
      <c r="E3547" s="234"/>
      <c r="F3547" s="290">
        <v>22.69</v>
      </c>
      <c r="G3547" s="331">
        <f>ROUND(SUMIF(Anlagenbewegungsdaten!B:B,A3547,Anlagenbewegungsdaten!C:C),3)</f>
        <v>0</v>
      </c>
      <c r="H3547" s="332">
        <f>IF(ISBLANK(F3547),ROUND(SUMIF(Anlagenbewegungsdaten!B:B,A3547,Anlagenbewegungsdaten!D:D),2),ROUND(G3547*F3547%,2))</f>
        <v>0</v>
      </c>
      <c r="I3547" s="332">
        <f>ROUND((H3547-SUMIF(Anlagenbewegungsdaten!$B:$B,A3547,Anlagenbewegungsdaten!D:D)),3)</f>
        <v>0</v>
      </c>
      <c r="J3547" s="333" t="s">
        <v>5179</v>
      </c>
      <c r="K3547" s="333" t="s">
        <v>5193</v>
      </c>
      <c r="L3547" s="510">
        <v>18.149999999999999</v>
      </c>
      <c r="M3547" s="330">
        <f>ROUND(SUMIF(Anlagenbewegungsdaten_AV!B:B,A3547,Anlagenbewegungsdaten_AV!C:C),3)</f>
        <v>0</v>
      </c>
      <c r="N3547" s="328">
        <f>IF(ISBLANK(L3547),ROUND(SUMIF(Anlagenbewegungsdaten_AV!B:B,A3547,Anlagenbewegungsdaten_AV!D:D),2),ROUND(M3547*L3547%,2))</f>
        <v>0</v>
      </c>
      <c r="O3547" s="328">
        <f>ROUND(N3547-SUMIF(Anlagenbewegungsdaten_AV!B:B,A3547,Anlagenbewegungsdaten_AV!D:D),3)</f>
        <v>0</v>
      </c>
    </row>
    <row r="3548" spans="1:15" ht="15" customHeight="1" x14ac:dyDescent="0.25">
      <c r="A3548" s="266" t="s">
        <v>5706</v>
      </c>
      <c r="B3548" s="234" t="s">
        <v>2108</v>
      </c>
      <c r="C3548" s="235" t="s">
        <v>5593</v>
      </c>
      <c r="D3548" s="234" t="s">
        <v>4596</v>
      </c>
      <c r="E3548" s="234"/>
      <c r="F3548" s="290">
        <v>11.81</v>
      </c>
      <c r="G3548" s="331">
        <f>ROUND(SUMIF(Anlagenbewegungsdaten!B:B,A3548,Anlagenbewegungsdaten!C:C),3)</f>
        <v>0</v>
      </c>
      <c r="H3548" s="332">
        <f>IF(ISBLANK(F3548),ROUND(SUMIF(Anlagenbewegungsdaten!B:B,A3548,Anlagenbewegungsdaten!D:D),2),ROUND(G3548*F3548%,2))</f>
        <v>0</v>
      </c>
      <c r="I3548" s="332">
        <f>ROUND((H3548-SUMIF(Anlagenbewegungsdaten!$B:$B,A3548,Anlagenbewegungsdaten!D:D)),3)</f>
        <v>0</v>
      </c>
      <c r="J3548" s="333" t="s">
        <v>5179</v>
      </c>
      <c r="K3548" s="333" t="s">
        <v>5193</v>
      </c>
      <c r="L3548" s="510">
        <v>9.4499999999999993</v>
      </c>
      <c r="M3548" s="330">
        <f>ROUND(SUMIF(Anlagenbewegungsdaten_AV!B:B,A3548,Anlagenbewegungsdaten_AV!C:C),3)</f>
        <v>0</v>
      </c>
      <c r="N3548" s="328">
        <f>IF(ISBLANK(L3548),ROUND(SUMIF(Anlagenbewegungsdaten_AV!B:B,A3548,Anlagenbewegungsdaten_AV!D:D),2),ROUND(M3548*L3548%,2))</f>
        <v>0</v>
      </c>
      <c r="O3548" s="328">
        <f>ROUND(N3548-SUMIF(Anlagenbewegungsdaten_AV!B:B,A3548,Anlagenbewegungsdaten_AV!D:D),3)</f>
        <v>0</v>
      </c>
    </row>
    <row r="3549" spans="1:15" ht="15" customHeight="1" x14ac:dyDescent="0.25">
      <c r="A3549" s="266" t="s">
        <v>5707</v>
      </c>
      <c r="B3549" s="234" t="s">
        <v>2108</v>
      </c>
      <c r="C3549" s="235" t="s">
        <v>5593</v>
      </c>
      <c r="D3549" s="234" t="s">
        <v>4598</v>
      </c>
      <c r="E3549" s="234"/>
      <c r="F3549" s="290">
        <v>17.810000000000002</v>
      </c>
      <c r="G3549" s="331">
        <f>ROUND(SUMIF(Anlagenbewegungsdaten!B:B,A3549,Anlagenbewegungsdaten!C:C),3)</f>
        <v>0</v>
      </c>
      <c r="H3549" s="332">
        <f>IF(ISBLANK(F3549),ROUND(SUMIF(Anlagenbewegungsdaten!B:B,A3549,Anlagenbewegungsdaten!D:D),2),ROUND(G3549*F3549%,2))</f>
        <v>0</v>
      </c>
      <c r="I3549" s="332">
        <f>ROUND((H3549-SUMIF(Anlagenbewegungsdaten!$B:$B,A3549,Anlagenbewegungsdaten!D:D)),3)</f>
        <v>0</v>
      </c>
      <c r="J3549" s="333" t="s">
        <v>5179</v>
      </c>
      <c r="K3549" s="333" t="s">
        <v>5193</v>
      </c>
      <c r="L3549" s="510">
        <v>14.25</v>
      </c>
      <c r="M3549" s="330">
        <f>ROUND(SUMIF(Anlagenbewegungsdaten_AV!B:B,A3549,Anlagenbewegungsdaten_AV!C:C),3)</f>
        <v>0</v>
      </c>
      <c r="N3549" s="328">
        <f>IF(ISBLANK(L3549),ROUND(SUMIF(Anlagenbewegungsdaten_AV!B:B,A3549,Anlagenbewegungsdaten_AV!D:D),2),ROUND(M3549*L3549%,2))</f>
        <v>0</v>
      </c>
      <c r="O3549" s="328">
        <f>ROUND(N3549-SUMIF(Anlagenbewegungsdaten_AV!B:B,A3549,Anlagenbewegungsdaten_AV!D:D),3)</f>
        <v>0</v>
      </c>
    </row>
    <row r="3550" spans="1:15" ht="15" customHeight="1" x14ac:dyDescent="0.25">
      <c r="A3550" s="266" t="s">
        <v>5708</v>
      </c>
      <c r="B3550" s="234" t="s">
        <v>2108</v>
      </c>
      <c r="C3550" s="235" t="s">
        <v>5593</v>
      </c>
      <c r="D3550" s="234" t="s">
        <v>4600</v>
      </c>
      <c r="E3550" s="234"/>
      <c r="F3550" s="290">
        <v>19.810000000000002</v>
      </c>
      <c r="G3550" s="331">
        <f>ROUND(SUMIF(Anlagenbewegungsdaten!B:B,A3550,Anlagenbewegungsdaten!C:C),3)</f>
        <v>0</v>
      </c>
      <c r="H3550" s="332">
        <f>IF(ISBLANK(F3550),ROUND(SUMIF(Anlagenbewegungsdaten!B:B,A3550,Anlagenbewegungsdaten!D:D),2),ROUND(G3550*F3550%,2))</f>
        <v>0</v>
      </c>
      <c r="I3550" s="332">
        <f>ROUND((H3550-SUMIF(Anlagenbewegungsdaten!$B:$B,A3550,Anlagenbewegungsdaten!D:D)),3)</f>
        <v>0</v>
      </c>
      <c r="J3550" s="333" t="s">
        <v>5179</v>
      </c>
      <c r="K3550" s="333" t="s">
        <v>5193</v>
      </c>
      <c r="L3550" s="510">
        <v>15.85</v>
      </c>
      <c r="M3550" s="330">
        <f>ROUND(SUMIF(Anlagenbewegungsdaten_AV!B:B,A3550,Anlagenbewegungsdaten_AV!C:C),3)</f>
        <v>0</v>
      </c>
      <c r="N3550" s="328">
        <f>IF(ISBLANK(L3550),ROUND(SUMIF(Anlagenbewegungsdaten_AV!B:B,A3550,Anlagenbewegungsdaten_AV!D:D),2),ROUND(M3550*L3550%,2))</f>
        <v>0</v>
      </c>
      <c r="O3550" s="328">
        <f>ROUND(N3550-SUMIF(Anlagenbewegungsdaten_AV!B:B,A3550,Anlagenbewegungsdaten_AV!D:D),3)</f>
        <v>0</v>
      </c>
    </row>
    <row r="3551" spans="1:15" ht="15" customHeight="1" x14ac:dyDescent="0.25">
      <c r="A3551" s="266" t="s">
        <v>5709</v>
      </c>
      <c r="B3551" s="234" t="s">
        <v>2108</v>
      </c>
      <c r="C3551" s="235" t="s">
        <v>5593</v>
      </c>
      <c r="D3551" s="234" t="s">
        <v>4602</v>
      </c>
      <c r="E3551" s="234"/>
      <c r="F3551" s="290">
        <v>19.810000000000002</v>
      </c>
      <c r="G3551" s="331">
        <f>ROUND(SUMIF(Anlagenbewegungsdaten!B:B,A3551,Anlagenbewegungsdaten!C:C),3)</f>
        <v>0</v>
      </c>
      <c r="H3551" s="332">
        <f>IF(ISBLANK(F3551),ROUND(SUMIF(Anlagenbewegungsdaten!B:B,A3551,Anlagenbewegungsdaten!D:D),2),ROUND(G3551*F3551%,2))</f>
        <v>0</v>
      </c>
      <c r="I3551" s="332">
        <f>ROUND((H3551-SUMIF(Anlagenbewegungsdaten!$B:$B,A3551,Anlagenbewegungsdaten!D:D)),3)</f>
        <v>0</v>
      </c>
      <c r="J3551" s="333" t="s">
        <v>5179</v>
      </c>
      <c r="K3551" s="333" t="s">
        <v>5193</v>
      </c>
      <c r="L3551" s="510">
        <v>15.85</v>
      </c>
      <c r="M3551" s="330">
        <f>ROUND(SUMIF(Anlagenbewegungsdaten_AV!B:B,A3551,Anlagenbewegungsdaten_AV!C:C),3)</f>
        <v>0</v>
      </c>
      <c r="N3551" s="328">
        <f>IF(ISBLANK(L3551),ROUND(SUMIF(Anlagenbewegungsdaten_AV!B:B,A3551,Anlagenbewegungsdaten_AV!D:D),2),ROUND(M3551*L3551%,2))</f>
        <v>0</v>
      </c>
      <c r="O3551" s="328">
        <f>ROUND(N3551-SUMIF(Anlagenbewegungsdaten_AV!B:B,A3551,Anlagenbewegungsdaten_AV!D:D),3)</f>
        <v>0</v>
      </c>
    </row>
    <row r="3552" spans="1:15" ht="15" customHeight="1" x14ac:dyDescent="0.25">
      <c r="A3552" s="266" t="s">
        <v>5710</v>
      </c>
      <c r="B3552" s="234" t="s">
        <v>2108</v>
      </c>
      <c r="C3552" s="235" t="s">
        <v>5593</v>
      </c>
      <c r="D3552" s="234" t="s">
        <v>4604</v>
      </c>
      <c r="E3552" s="234"/>
      <c r="F3552" s="290">
        <v>14.690000000000001</v>
      </c>
      <c r="G3552" s="331">
        <f>ROUND(SUMIF(Anlagenbewegungsdaten!B:B,A3552,Anlagenbewegungsdaten!C:C),3)</f>
        <v>0</v>
      </c>
      <c r="H3552" s="332">
        <f>IF(ISBLANK(F3552),ROUND(SUMIF(Anlagenbewegungsdaten!B:B,A3552,Anlagenbewegungsdaten!D:D),2),ROUND(G3552*F3552%,2))</f>
        <v>0</v>
      </c>
      <c r="I3552" s="332">
        <f>ROUND((H3552-SUMIF(Anlagenbewegungsdaten!$B:$B,A3552,Anlagenbewegungsdaten!D:D)),3)</f>
        <v>0</v>
      </c>
      <c r="J3552" s="333" t="s">
        <v>5179</v>
      </c>
      <c r="K3552" s="333" t="s">
        <v>5193</v>
      </c>
      <c r="L3552" s="510">
        <v>11.75</v>
      </c>
      <c r="M3552" s="330">
        <f>ROUND(SUMIF(Anlagenbewegungsdaten_AV!B:B,A3552,Anlagenbewegungsdaten_AV!C:C),3)</f>
        <v>0</v>
      </c>
      <c r="N3552" s="328">
        <f>IF(ISBLANK(L3552),ROUND(SUMIF(Anlagenbewegungsdaten_AV!B:B,A3552,Anlagenbewegungsdaten_AV!D:D),2),ROUND(M3552*L3552%,2))</f>
        <v>0</v>
      </c>
      <c r="O3552" s="328">
        <f>ROUND(N3552-SUMIF(Anlagenbewegungsdaten_AV!B:B,A3552,Anlagenbewegungsdaten_AV!D:D),3)</f>
        <v>0</v>
      </c>
    </row>
    <row r="3553" spans="1:15" ht="15" customHeight="1" x14ac:dyDescent="0.25">
      <c r="A3553" s="266" t="s">
        <v>5711</v>
      </c>
      <c r="B3553" s="234" t="s">
        <v>2108</v>
      </c>
      <c r="C3553" s="235" t="s">
        <v>5593</v>
      </c>
      <c r="D3553" s="234" t="s">
        <v>4606</v>
      </c>
      <c r="E3553" s="234"/>
      <c r="F3553" s="290">
        <v>20.689999999999998</v>
      </c>
      <c r="G3553" s="331">
        <f>ROUND(SUMIF(Anlagenbewegungsdaten!B:B,A3553,Anlagenbewegungsdaten!C:C),3)</f>
        <v>0</v>
      </c>
      <c r="H3553" s="332">
        <f>IF(ISBLANK(F3553),ROUND(SUMIF(Anlagenbewegungsdaten!B:B,A3553,Anlagenbewegungsdaten!D:D),2),ROUND(G3553*F3553%,2))</f>
        <v>0</v>
      </c>
      <c r="I3553" s="332">
        <f>ROUND((H3553-SUMIF(Anlagenbewegungsdaten!$B:$B,A3553,Anlagenbewegungsdaten!D:D)),3)</f>
        <v>0</v>
      </c>
      <c r="J3553" s="333" t="s">
        <v>5179</v>
      </c>
      <c r="K3553" s="333" t="s">
        <v>5193</v>
      </c>
      <c r="L3553" s="510">
        <v>16.55</v>
      </c>
      <c r="M3553" s="330">
        <f>ROUND(SUMIF(Anlagenbewegungsdaten_AV!B:B,A3553,Anlagenbewegungsdaten_AV!C:C),3)</f>
        <v>0</v>
      </c>
      <c r="N3553" s="328">
        <f>IF(ISBLANK(L3553),ROUND(SUMIF(Anlagenbewegungsdaten_AV!B:B,A3553,Anlagenbewegungsdaten_AV!D:D),2),ROUND(M3553*L3553%,2))</f>
        <v>0</v>
      </c>
      <c r="O3553" s="328">
        <f>ROUND(N3553-SUMIF(Anlagenbewegungsdaten_AV!B:B,A3553,Anlagenbewegungsdaten_AV!D:D),3)</f>
        <v>0</v>
      </c>
    </row>
    <row r="3554" spans="1:15" ht="15" customHeight="1" x14ac:dyDescent="0.25">
      <c r="A3554" s="266" t="s">
        <v>5712</v>
      </c>
      <c r="B3554" s="234" t="s">
        <v>2108</v>
      </c>
      <c r="C3554" s="235" t="s">
        <v>5593</v>
      </c>
      <c r="D3554" s="234" t="s">
        <v>4608</v>
      </c>
      <c r="E3554" s="234"/>
      <c r="F3554" s="290">
        <v>22.689999999999998</v>
      </c>
      <c r="G3554" s="331">
        <f>ROUND(SUMIF(Anlagenbewegungsdaten!B:B,A3554,Anlagenbewegungsdaten!C:C),3)</f>
        <v>0</v>
      </c>
      <c r="H3554" s="332">
        <f>IF(ISBLANK(F3554),ROUND(SUMIF(Anlagenbewegungsdaten!B:B,A3554,Anlagenbewegungsdaten!D:D),2),ROUND(G3554*F3554%,2))</f>
        <v>0</v>
      </c>
      <c r="I3554" s="332">
        <f>ROUND((H3554-SUMIF(Anlagenbewegungsdaten!$B:$B,A3554,Anlagenbewegungsdaten!D:D)),3)</f>
        <v>0</v>
      </c>
      <c r="J3554" s="333" t="s">
        <v>5179</v>
      </c>
      <c r="K3554" s="333" t="s">
        <v>5193</v>
      </c>
      <c r="L3554" s="510">
        <v>18.149999999999999</v>
      </c>
      <c r="M3554" s="330">
        <f>ROUND(SUMIF(Anlagenbewegungsdaten_AV!B:B,A3554,Anlagenbewegungsdaten_AV!C:C),3)</f>
        <v>0</v>
      </c>
      <c r="N3554" s="328">
        <f>IF(ISBLANK(L3554),ROUND(SUMIF(Anlagenbewegungsdaten_AV!B:B,A3554,Anlagenbewegungsdaten_AV!D:D),2),ROUND(M3554*L3554%,2))</f>
        <v>0</v>
      </c>
      <c r="O3554" s="328">
        <f>ROUND(N3554-SUMIF(Anlagenbewegungsdaten_AV!B:B,A3554,Anlagenbewegungsdaten_AV!D:D),3)</f>
        <v>0</v>
      </c>
    </row>
    <row r="3555" spans="1:15" ht="15" customHeight="1" x14ac:dyDescent="0.25">
      <c r="A3555" s="266" t="s">
        <v>5713</v>
      </c>
      <c r="B3555" s="234" t="s">
        <v>2108</v>
      </c>
      <c r="C3555" s="235" t="s">
        <v>5593</v>
      </c>
      <c r="D3555" s="234" t="s">
        <v>4610</v>
      </c>
      <c r="E3555" s="234"/>
      <c r="F3555" s="290">
        <v>22.689999999999998</v>
      </c>
      <c r="G3555" s="331">
        <f>ROUND(SUMIF(Anlagenbewegungsdaten!B:B,A3555,Anlagenbewegungsdaten!C:C),3)</f>
        <v>0</v>
      </c>
      <c r="H3555" s="332">
        <f>IF(ISBLANK(F3555),ROUND(SUMIF(Anlagenbewegungsdaten!B:B,A3555,Anlagenbewegungsdaten!D:D),2),ROUND(G3555*F3555%,2))</f>
        <v>0</v>
      </c>
      <c r="I3555" s="332">
        <f>ROUND((H3555-SUMIF(Anlagenbewegungsdaten!$B:$B,A3555,Anlagenbewegungsdaten!D:D)),3)</f>
        <v>0</v>
      </c>
      <c r="J3555" s="333" t="s">
        <v>5179</v>
      </c>
      <c r="K3555" s="333" t="s">
        <v>5193</v>
      </c>
      <c r="L3555" s="510">
        <v>18.149999999999999</v>
      </c>
      <c r="M3555" s="330">
        <f>ROUND(SUMIF(Anlagenbewegungsdaten_AV!B:B,A3555,Anlagenbewegungsdaten_AV!C:C),3)</f>
        <v>0</v>
      </c>
      <c r="N3555" s="328">
        <f>IF(ISBLANK(L3555),ROUND(SUMIF(Anlagenbewegungsdaten_AV!B:B,A3555,Anlagenbewegungsdaten_AV!D:D),2),ROUND(M3555*L3555%,2))</f>
        <v>0</v>
      </c>
      <c r="O3555" s="328">
        <f>ROUND(N3555-SUMIF(Anlagenbewegungsdaten_AV!B:B,A3555,Anlagenbewegungsdaten_AV!D:D),3)</f>
        <v>0</v>
      </c>
    </row>
    <row r="3556" spans="1:15" ht="15" customHeight="1" x14ac:dyDescent="0.25">
      <c r="A3556" s="266" t="s">
        <v>5714</v>
      </c>
      <c r="B3556" s="234" t="s">
        <v>2108</v>
      </c>
      <c r="C3556" s="235" t="s">
        <v>5593</v>
      </c>
      <c r="D3556" s="234" t="s">
        <v>4612</v>
      </c>
      <c r="E3556" s="234"/>
      <c r="F3556" s="290">
        <v>13.73</v>
      </c>
      <c r="G3556" s="331">
        <f>ROUND(SUMIF(Anlagenbewegungsdaten!B:B,A3556,Anlagenbewegungsdaten!C:C),3)</f>
        <v>0</v>
      </c>
      <c r="H3556" s="332">
        <f>IF(ISBLANK(F3556),ROUND(SUMIF(Anlagenbewegungsdaten!B:B,A3556,Anlagenbewegungsdaten!D:D),2),ROUND(G3556*F3556%,2))</f>
        <v>0</v>
      </c>
      <c r="I3556" s="332">
        <f>ROUND((H3556-SUMIF(Anlagenbewegungsdaten!$B:$B,A3556,Anlagenbewegungsdaten!D:D)),3)</f>
        <v>0</v>
      </c>
      <c r="J3556" s="333" t="s">
        <v>5179</v>
      </c>
      <c r="K3556" s="333" t="s">
        <v>5193</v>
      </c>
      <c r="L3556" s="510">
        <v>10.98</v>
      </c>
      <c r="M3556" s="330">
        <f>ROUND(SUMIF(Anlagenbewegungsdaten_AV!B:B,A3556,Anlagenbewegungsdaten_AV!C:C),3)</f>
        <v>0</v>
      </c>
      <c r="N3556" s="328">
        <f>IF(ISBLANK(L3556),ROUND(SUMIF(Anlagenbewegungsdaten_AV!B:B,A3556,Anlagenbewegungsdaten_AV!D:D),2),ROUND(M3556*L3556%,2))</f>
        <v>0</v>
      </c>
      <c r="O3556" s="328">
        <f>ROUND(N3556-SUMIF(Anlagenbewegungsdaten_AV!B:B,A3556,Anlagenbewegungsdaten_AV!D:D),3)</f>
        <v>0</v>
      </c>
    </row>
    <row r="3557" spans="1:15" ht="15" customHeight="1" x14ac:dyDescent="0.25">
      <c r="A3557" s="266" t="s">
        <v>5715</v>
      </c>
      <c r="B3557" s="234" t="s">
        <v>2108</v>
      </c>
      <c r="C3557" s="235" t="s">
        <v>5593</v>
      </c>
      <c r="D3557" s="234" t="s">
        <v>4614</v>
      </c>
      <c r="E3557" s="234"/>
      <c r="F3557" s="290">
        <v>19.73</v>
      </c>
      <c r="G3557" s="331">
        <f>ROUND(SUMIF(Anlagenbewegungsdaten!B:B,A3557,Anlagenbewegungsdaten!C:C),3)</f>
        <v>0</v>
      </c>
      <c r="H3557" s="332">
        <f>IF(ISBLANK(F3557),ROUND(SUMIF(Anlagenbewegungsdaten!B:B,A3557,Anlagenbewegungsdaten!D:D),2),ROUND(G3557*F3557%,2))</f>
        <v>0</v>
      </c>
      <c r="I3557" s="332">
        <f>ROUND((H3557-SUMIF(Anlagenbewegungsdaten!$B:$B,A3557,Anlagenbewegungsdaten!D:D)),3)</f>
        <v>0</v>
      </c>
      <c r="J3557" s="333" t="s">
        <v>5179</v>
      </c>
      <c r="K3557" s="333" t="s">
        <v>5193</v>
      </c>
      <c r="L3557" s="510">
        <v>15.78</v>
      </c>
      <c r="M3557" s="330">
        <f>ROUND(SUMIF(Anlagenbewegungsdaten_AV!B:B,A3557,Anlagenbewegungsdaten_AV!C:C),3)</f>
        <v>0</v>
      </c>
      <c r="N3557" s="328">
        <f>IF(ISBLANK(L3557),ROUND(SUMIF(Anlagenbewegungsdaten_AV!B:B,A3557,Anlagenbewegungsdaten_AV!D:D),2),ROUND(M3557*L3557%,2))</f>
        <v>0</v>
      </c>
      <c r="O3557" s="328">
        <f>ROUND(N3557-SUMIF(Anlagenbewegungsdaten_AV!B:B,A3557,Anlagenbewegungsdaten_AV!D:D),3)</f>
        <v>0</v>
      </c>
    </row>
    <row r="3558" spans="1:15" ht="15" customHeight="1" x14ac:dyDescent="0.25">
      <c r="A3558" s="266" t="s">
        <v>5716</v>
      </c>
      <c r="B3558" s="234" t="s">
        <v>2108</v>
      </c>
      <c r="C3558" s="235" t="s">
        <v>5593</v>
      </c>
      <c r="D3558" s="234" t="s">
        <v>4616</v>
      </c>
      <c r="E3558" s="234"/>
      <c r="F3558" s="290">
        <v>21.73</v>
      </c>
      <c r="G3558" s="331">
        <f>ROUND(SUMIF(Anlagenbewegungsdaten!B:B,A3558,Anlagenbewegungsdaten!C:C),3)</f>
        <v>0</v>
      </c>
      <c r="H3558" s="332">
        <f>IF(ISBLANK(F3558),ROUND(SUMIF(Anlagenbewegungsdaten!B:B,A3558,Anlagenbewegungsdaten!D:D),2),ROUND(G3558*F3558%,2))</f>
        <v>0</v>
      </c>
      <c r="I3558" s="332">
        <f>ROUND((H3558-SUMIF(Anlagenbewegungsdaten!$B:$B,A3558,Anlagenbewegungsdaten!D:D)),3)</f>
        <v>0</v>
      </c>
      <c r="J3558" s="333" t="s">
        <v>5179</v>
      </c>
      <c r="K3558" s="333" t="s">
        <v>5193</v>
      </c>
      <c r="L3558" s="510">
        <v>17.38</v>
      </c>
      <c r="M3558" s="330">
        <f>ROUND(SUMIF(Anlagenbewegungsdaten_AV!B:B,A3558,Anlagenbewegungsdaten_AV!C:C),3)</f>
        <v>0</v>
      </c>
      <c r="N3558" s="328">
        <f>IF(ISBLANK(L3558),ROUND(SUMIF(Anlagenbewegungsdaten_AV!B:B,A3558,Anlagenbewegungsdaten_AV!D:D),2),ROUND(M3558*L3558%,2))</f>
        <v>0</v>
      </c>
      <c r="O3558" s="328">
        <f>ROUND(N3558-SUMIF(Anlagenbewegungsdaten_AV!B:B,A3558,Anlagenbewegungsdaten_AV!D:D),3)</f>
        <v>0</v>
      </c>
    </row>
    <row r="3559" spans="1:15" ht="15" customHeight="1" x14ac:dyDescent="0.25">
      <c r="A3559" s="266" t="s">
        <v>5717</v>
      </c>
      <c r="B3559" s="234" t="s">
        <v>2108</v>
      </c>
      <c r="C3559" s="235" t="s">
        <v>5593</v>
      </c>
      <c r="D3559" s="234" t="s">
        <v>4618</v>
      </c>
      <c r="E3559" s="234"/>
      <c r="F3559" s="290">
        <v>21.73</v>
      </c>
      <c r="G3559" s="331">
        <f>ROUND(SUMIF(Anlagenbewegungsdaten!B:B,A3559,Anlagenbewegungsdaten!C:C),3)</f>
        <v>0</v>
      </c>
      <c r="H3559" s="332">
        <f>IF(ISBLANK(F3559),ROUND(SUMIF(Anlagenbewegungsdaten!B:B,A3559,Anlagenbewegungsdaten!D:D),2),ROUND(G3559*F3559%,2))</f>
        <v>0</v>
      </c>
      <c r="I3559" s="332">
        <f>ROUND((H3559-SUMIF(Anlagenbewegungsdaten!$B:$B,A3559,Anlagenbewegungsdaten!D:D)),3)</f>
        <v>0</v>
      </c>
      <c r="J3559" s="333" t="s">
        <v>5179</v>
      </c>
      <c r="K3559" s="333" t="s">
        <v>5193</v>
      </c>
      <c r="L3559" s="510">
        <v>17.38</v>
      </c>
      <c r="M3559" s="330">
        <f>ROUND(SUMIF(Anlagenbewegungsdaten_AV!B:B,A3559,Anlagenbewegungsdaten_AV!C:C),3)</f>
        <v>0</v>
      </c>
      <c r="N3559" s="328">
        <f>IF(ISBLANK(L3559),ROUND(SUMIF(Anlagenbewegungsdaten_AV!B:B,A3559,Anlagenbewegungsdaten_AV!D:D),2),ROUND(M3559*L3559%,2))</f>
        <v>0</v>
      </c>
      <c r="O3559" s="328">
        <f>ROUND(N3559-SUMIF(Anlagenbewegungsdaten_AV!B:B,A3559,Anlagenbewegungsdaten_AV!D:D),3)</f>
        <v>0</v>
      </c>
    </row>
    <row r="3560" spans="1:15" ht="15" customHeight="1" x14ac:dyDescent="0.25">
      <c r="A3560" s="266" t="s">
        <v>5718</v>
      </c>
      <c r="B3560" s="234" t="s">
        <v>2108</v>
      </c>
      <c r="C3560" s="235" t="s">
        <v>5593</v>
      </c>
      <c r="D3560" s="234" t="s">
        <v>4620</v>
      </c>
      <c r="E3560" s="234"/>
      <c r="F3560" s="290">
        <v>12.77</v>
      </c>
      <c r="G3560" s="331">
        <f>ROUND(SUMIF(Anlagenbewegungsdaten!B:B,A3560,Anlagenbewegungsdaten!C:C),3)</f>
        <v>0</v>
      </c>
      <c r="H3560" s="332">
        <f>IF(ISBLANK(F3560),ROUND(SUMIF(Anlagenbewegungsdaten!B:B,A3560,Anlagenbewegungsdaten!D:D),2),ROUND(G3560*F3560%,2))</f>
        <v>0</v>
      </c>
      <c r="I3560" s="332">
        <f>ROUND((H3560-SUMIF(Anlagenbewegungsdaten!$B:$B,A3560,Anlagenbewegungsdaten!D:D)),3)</f>
        <v>0</v>
      </c>
      <c r="J3560" s="333" t="s">
        <v>5179</v>
      </c>
      <c r="K3560" s="333" t="s">
        <v>5193</v>
      </c>
      <c r="L3560" s="510">
        <v>10.220000000000001</v>
      </c>
      <c r="M3560" s="330">
        <f>ROUND(SUMIF(Anlagenbewegungsdaten_AV!B:B,A3560,Anlagenbewegungsdaten_AV!C:C),3)</f>
        <v>0</v>
      </c>
      <c r="N3560" s="328">
        <f>IF(ISBLANK(L3560),ROUND(SUMIF(Anlagenbewegungsdaten_AV!B:B,A3560,Anlagenbewegungsdaten_AV!D:D),2),ROUND(M3560*L3560%,2))</f>
        <v>0</v>
      </c>
      <c r="O3560" s="328">
        <f>ROUND(N3560-SUMIF(Anlagenbewegungsdaten_AV!B:B,A3560,Anlagenbewegungsdaten_AV!D:D),3)</f>
        <v>0</v>
      </c>
    </row>
    <row r="3561" spans="1:15" ht="15" customHeight="1" x14ac:dyDescent="0.25">
      <c r="A3561" s="266" t="s">
        <v>5719</v>
      </c>
      <c r="B3561" s="234" t="s">
        <v>2108</v>
      </c>
      <c r="C3561" s="235" t="s">
        <v>5593</v>
      </c>
      <c r="D3561" s="234" t="s">
        <v>4622</v>
      </c>
      <c r="E3561" s="234"/>
      <c r="F3561" s="290">
        <v>18.77</v>
      </c>
      <c r="G3561" s="331">
        <f>ROUND(SUMIF(Anlagenbewegungsdaten!B:B,A3561,Anlagenbewegungsdaten!C:C),3)</f>
        <v>0</v>
      </c>
      <c r="H3561" s="332">
        <f>IF(ISBLANK(F3561),ROUND(SUMIF(Anlagenbewegungsdaten!B:B,A3561,Anlagenbewegungsdaten!D:D),2),ROUND(G3561*F3561%,2))</f>
        <v>0</v>
      </c>
      <c r="I3561" s="332">
        <f>ROUND((H3561-SUMIF(Anlagenbewegungsdaten!$B:$B,A3561,Anlagenbewegungsdaten!D:D)),3)</f>
        <v>0</v>
      </c>
      <c r="J3561" s="333" t="s">
        <v>5179</v>
      </c>
      <c r="K3561" s="333" t="s">
        <v>5193</v>
      </c>
      <c r="L3561" s="510">
        <v>15.02</v>
      </c>
      <c r="M3561" s="330">
        <f>ROUND(SUMIF(Anlagenbewegungsdaten_AV!B:B,A3561,Anlagenbewegungsdaten_AV!C:C),3)</f>
        <v>0</v>
      </c>
      <c r="N3561" s="328">
        <f>IF(ISBLANK(L3561),ROUND(SUMIF(Anlagenbewegungsdaten_AV!B:B,A3561,Anlagenbewegungsdaten_AV!D:D),2),ROUND(M3561*L3561%,2))</f>
        <v>0</v>
      </c>
      <c r="O3561" s="328">
        <f>ROUND(N3561-SUMIF(Anlagenbewegungsdaten_AV!B:B,A3561,Anlagenbewegungsdaten_AV!D:D),3)</f>
        <v>0</v>
      </c>
    </row>
    <row r="3562" spans="1:15" ht="15" customHeight="1" x14ac:dyDescent="0.25">
      <c r="A3562" s="266" t="s">
        <v>5720</v>
      </c>
      <c r="B3562" s="234" t="s">
        <v>2108</v>
      </c>
      <c r="C3562" s="235" t="s">
        <v>5593</v>
      </c>
      <c r="D3562" s="234" t="s">
        <v>4624</v>
      </c>
      <c r="E3562" s="234"/>
      <c r="F3562" s="290">
        <v>20.770000000000003</v>
      </c>
      <c r="G3562" s="331">
        <f>ROUND(SUMIF(Anlagenbewegungsdaten!B:B,A3562,Anlagenbewegungsdaten!C:C),3)</f>
        <v>0</v>
      </c>
      <c r="H3562" s="332">
        <f>IF(ISBLANK(F3562),ROUND(SUMIF(Anlagenbewegungsdaten!B:B,A3562,Anlagenbewegungsdaten!D:D),2),ROUND(G3562*F3562%,2))</f>
        <v>0</v>
      </c>
      <c r="I3562" s="332">
        <f>ROUND((H3562-SUMIF(Anlagenbewegungsdaten!$B:$B,A3562,Anlagenbewegungsdaten!D:D)),3)</f>
        <v>0</v>
      </c>
      <c r="J3562" s="333" t="s">
        <v>5179</v>
      </c>
      <c r="K3562" s="333" t="s">
        <v>5193</v>
      </c>
      <c r="L3562" s="510">
        <v>16.62</v>
      </c>
      <c r="M3562" s="330">
        <f>ROUND(SUMIF(Anlagenbewegungsdaten_AV!B:B,A3562,Anlagenbewegungsdaten_AV!C:C),3)</f>
        <v>0</v>
      </c>
      <c r="N3562" s="328">
        <f>IF(ISBLANK(L3562),ROUND(SUMIF(Anlagenbewegungsdaten_AV!B:B,A3562,Anlagenbewegungsdaten_AV!D:D),2),ROUND(M3562*L3562%,2))</f>
        <v>0</v>
      </c>
      <c r="O3562" s="328">
        <f>ROUND(N3562-SUMIF(Anlagenbewegungsdaten_AV!B:B,A3562,Anlagenbewegungsdaten_AV!D:D),3)</f>
        <v>0</v>
      </c>
    </row>
    <row r="3563" spans="1:15" ht="15" customHeight="1" x14ac:dyDescent="0.25">
      <c r="A3563" s="266" t="s">
        <v>5721</v>
      </c>
      <c r="B3563" s="234" t="s">
        <v>2108</v>
      </c>
      <c r="C3563" s="235" t="s">
        <v>5593</v>
      </c>
      <c r="D3563" s="234" t="s">
        <v>4626</v>
      </c>
      <c r="E3563" s="234"/>
      <c r="F3563" s="290">
        <v>20.770000000000003</v>
      </c>
      <c r="G3563" s="331">
        <f>ROUND(SUMIF(Anlagenbewegungsdaten!B:B,A3563,Anlagenbewegungsdaten!C:C),3)</f>
        <v>0</v>
      </c>
      <c r="H3563" s="332">
        <f>IF(ISBLANK(F3563),ROUND(SUMIF(Anlagenbewegungsdaten!B:B,A3563,Anlagenbewegungsdaten!D:D),2),ROUND(G3563*F3563%,2))</f>
        <v>0</v>
      </c>
      <c r="I3563" s="332">
        <f>ROUND((H3563-SUMIF(Anlagenbewegungsdaten!$B:$B,A3563,Anlagenbewegungsdaten!D:D)),3)</f>
        <v>0</v>
      </c>
      <c r="J3563" s="333" t="s">
        <v>5179</v>
      </c>
      <c r="K3563" s="333" t="s">
        <v>5193</v>
      </c>
      <c r="L3563" s="510">
        <v>16.62</v>
      </c>
      <c r="M3563" s="330">
        <f>ROUND(SUMIF(Anlagenbewegungsdaten_AV!B:B,A3563,Anlagenbewegungsdaten_AV!C:C),3)</f>
        <v>0</v>
      </c>
      <c r="N3563" s="328">
        <f>IF(ISBLANK(L3563),ROUND(SUMIF(Anlagenbewegungsdaten_AV!B:B,A3563,Anlagenbewegungsdaten_AV!D:D),2),ROUND(M3563*L3563%,2))</f>
        <v>0</v>
      </c>
      <c r="O3563" s="328">
        <f>ROUND(N3563-SUMIF(Anlagenbewegungsdaten_AV!B:B,A3563,Anlagenbewegungsdaten_AV!D:D),3)</f>
        <v>0</v>
      </c>
    </row>
    <row r="3564" spans="1:15" ht="15" customHeight="1" x14ac:dyDescent="0.25">
      <c r="A3564" s="266" t="s">
        <v>5722</v>
      </c>
      <c r="B3564" s="234" t="s">
        <v>2108</v>
      </c>
      <c r="C3564" s="235" t="s">
        <v>5593</v>
      </c>
      <c r="D3564" s="234" t="s">
        <v>4628</v>
      </c>
      <c r="E3564" s="234"/>
      <c r="F3564" s="290">
        <v>10.56</v>
      </c>
      <c r="G3564" s="331">
        <f>ROUND(SUMIF(Anlagenbewegungsdaten!B:B,A3564,Anlagenbewegungsdaten!C:C),3)</f>
        <v>0</v>
      </c>
      <c r="H3564" s="332">
        <f>IF(ISBLANK(F3564),ROUND(SUMIF(Anlagenbewegungsdaten!B:B,A3564,Anlagenbewegungsdaten!D:D),2),ROUND(G3564*F3564%,2))</f>
        <v>0</v>
      </c>
      <c r="I3564" s="332">
        <f>ROUND((H3564-SUMIF(Anlagenbewegungsdaten!$B:$B,A3564,Anlagenbewegungsdaten!D:D)),3)</f>
        <v>0</v>
      </c>
      <c r="J3564" s="333" t="s">
        <v>5179</v>
      </c>
      <c r="K3564" s="333" t="s">
        <v>5193</v>
      </c>
      <c r="L3564" s="510">
        <v>8.4499999999999993</v>
      </c>
      <c r="M3564" s="330">
        <f>ROUND(SUMIF(Anlagenbewegungsdaten_AV!B:B,A3564,Anlagenbewegungsdaten_AV!C:C),3)</f>
        <v>0</v>
      </c>
      <c r="N3564" s="328">
        <f>IF(ISBLANK(L3564),ROUND(SUMIF(Anlagenbewegungsdaten_AV!B:B,A3564,Anlagenbewegungsdaten_AV!D:D),2),ROUND(M3564*L3564%,2))</f>
        <v>0</v>
      </c>
      <c r="O3564" s="328">
        <f>ROUND(N3564-SUMIF(Anlagenbewegungsdaten_AV!B:B,A3564,Anlagenbewegungsdaten_AV!D:D),3)</f>
        <v>0</v>
      </c>
    </row>
    <row r="3565" spans="1:15" ht="15" customHeight="1" x14ac:dyDescent="0.25">
      <c r="A3565" s="266" t="s">
        <v>5723</v>
      </c>
      <c r="B3565" s="234" t="s">
        <v>2108</v>
      </c>
      <c r="C3565" s="235" t="s">
        <v>5593</v>
      </c>
      <c r="D3565" s="234" t="s">
        <v>4630</v>
      </c>
      <c r="E3565" s="234"/>
      <c r="F3565" s="290">
        <v>15.56</v>
      </c>
      <c r="G3565" s="331">
        <f>ROUND(SUMIF(Anlagenbewegungsdaten!B:B,A3565,Anlagenbewegungsdaten!C:C),3)</f>
        <v>0</v>
      </c>
      <c r="H3565" s="332">
        <f>IF(ISBLANK(F3565),ROUND(SUMIF(Anlagenbewegungsdaten!B:B,A3565,Anlagenbewegungsdaten!D:D),2),ROUND(G3565*F3565%,2))</f>
        <v>0</v>
      </c>
      <c r="I3565" s="332">
        <f>ROUND((H3565-SUMIF(Anlagenbewegungsdaten!$B:$B,A3565,Anlagenbewegungsdaten!D:D)),3)</f>
        <v>0</v>
      </c>
      <c r="J3565" s="333" t="s">
        <v>5179</v>
      </c>
      <c r="K3565" s="333" t="s">
        <v>5193</v>
      </c>
      <c r="L3565" s="510">
        <v>12.45</v>
      </c>
      <c r="M3565" s="330">
        <f>ROUND(SUMIF(Anlagenbewegungsdaten_AV!B:B,A3565,Anlagenbewegungsdaten_AV!C:C),3)</f>
        <v>0</v>
      </c>
      <c r="N3565" s="328">
        <f>IF(ISBLANK(L3565),ROUND(SUMIF(Anlagenbewegungsdaten_AV!B:B,A3565,Anlagenbewegungsdaten_AV!D:D),2),ROUND(M3565*L3565%,2))</f>
        <v>0</v>
      </c>
      <c r="O3565" s="328">
        <f>ROUND(N3565-SUMIF(Anlagenbewegungsdaten_AV!B:B,A3565,Anlagenbewegungsdaten_AV!D:D),3)</f>
        <v>0</v>
      </c>
    </row>
    <row r="3566" spans="1:15" ht="15" customHeight="1" x14ac:dyDescent="0.25">
      <c r="A3566" s="266" t="s">
        <v>5724</v>
      </c>
      <c r="B3566" s="234" t="s">
        <v>2108</v>
      </c>
      <c r="C3566" s="235" t="s">
        <v>5593</v>
      </c>
      <c r="D3566" s="234" t="s">
        <v>4632</v>
      </c>
      <c r="E3566" s="234"/>
      <c r="F3566" s="290">
        <v>13.06</v>
      </c>
      <c r="G3566" s="331">
        <f>ROUND(SUMIF(Anlagenbewegungsdaten!B:B,A3566,Anlagenbewegungsdaten!C:C),3)</f>
        <v>0</v>
      </c>
      <c r="H3566" s="332">
        <f>IF(ISBLANK(F3566),ROUND(SUMIF(Anlagenbewegungsdaten!B:B,A3566,Anlagenbewegungsdaten!D:D),2),ROUND(G3566*F3566%,2))</f>
        <v>0</v>
      </c>
      <c r="I3566" s="332">
        <f>ROUND((H3566-SUMIF(Anlagenbewegungsdaten!$B:$B,A3566,Anlagenbewegungsdaten!D:D)),3)</f>
        <v>0</v>
      </c>
      <c r="J3566" s="333" t="s">
        <v>5179</v>
      </c>
      <c r="K3566" s="333" t="s">
        <v>5193</v>
      </c>
      <c r="L3566" s="510">
        <v>10.45</v>
      </c>
      <c r="M3566" s="330">
        <f>ROUND(SUMIF(Anlagenbewegungsdaten_AV!B:B,A3566,Anlagenbewegungsdaten_AV!C:C),3)</f>
        <v>0</v>
      </c>
      <c r="N3566" s="328">
        <f>IF(ISBLANK(L3566),ROUND(SUMIF(Anlagenbewegungsdaten_AV!B:B,A3566,Anlagenbewegungsdaten_AV!D:D),2),ROUND(M3566*L3566%,2))</f>
        <v>0</v>
      </c>
      <c r="O3566" s="328">
        <f>ROUND(N3566-SUMIF(Anlagenbewegungsdaten_AV!B:B,A3566,Anlagenbewegungsdaten_AV!D:D),3)</f>
        <v>0</v>
      </c>
    </row>
    <row r="3567" spans="1:15" ht="15" customHeight="1" x14ac:dyDescent="0.25">
      <c r="A3567" s="266" t="s">
        <v>5725</v>
      </c>
      <c r="B3567" s="234" t="s">
        <v>2108</v>
      </c>
      <c r="C3567" s="235" t="s">
        <v>5593</v>
      </c>
      <c r="D3567" s="234" t="s">
        <v>4634</v>
      </c>
      <c r="E3567" s="234"/>
      <c r="F3567" s="290">
        <v>18.560000000000002</v>
      </c>
      <c r="G3567" s="331">
        <f>ROUND(SUMIF(Anlagenbewegungsdaten!B:B,A3567,Anlagenbewegungsdaten!C:C),3)</f>
        <v>0</v>
      </c>
      <c r="H3567" s="332">
        <f>IF(ISBLANK(F3567),ROUND(SUMIF(Anlagenbewegungsdaten!B:B,A3567,Anlagenbewegungsdaten!D:D),2),ROUND(G3567*F3567%,2))</f>
        <v>0</v>
      </c>
      <c r="I3567" s="332">
        <f>ROUND((H3567-SUMIF(Anlagenbewegungsdaten!$B:$B,A3567,Anlagenbewegungsdaten!D:D)),3)</f>
        <v>0</v>
      </c>
      <c r="J3567" s="333" t="s">
        <v>5179</v>
      </c>
      <c r="K3567" s="333" t="s">
        <v>5193</v>
      </c>
      <c r="L3567" s="510">
        <v>14.85</v>
      </c>
      <c r="M3567" s="330">
        <f>ROUND(SUMIF(Anlagenbewegungsdaten_AV!B:B,A3567,Anlagenbewegungsdaten_AV!C:C),3)</f>
        <v>0</v>
      </c>
      <c r="N3567" s="328">
        <f>IF(ISBLANK(L3567),ROUND(SUMIF(Anlagenbewegungsdaten_AV!B:B,A3567,Anlagenbewegungsdaten_AV!D:D),2),ROUND(M3567*L3567%,2))</f>
        <v>0</v>
      </c>
      <c r="O3567" s="328">
        <f>ROUND(N3567-SUMIF(Anlagenbewegungsdaten_AV!B:B,A3567,Anlagenbewegungsdaten_AV!D:D),3)</f>
        <v>0</v>
      </c>
    </row>
    <row r="3568" spans="1:15" ht="15" customHeight="1" x14ac:dyDescent="0.25">
      <c r="A3568" s="266" t="s">
        <v>5726</v>
      </c>
      <c r="B3568" s="234" t="s">
        <v>2108</v>
      </c>
      <c r="C3568" s="235" t="s">
        <v>5593</v>
      </c>
      <c r="D3568" s="234" t="s">
        <v>4636</v>
      </c>
      <c r="E3568" s="234"/>
      <c r="F3568" s="290">
        <v>16.560000000000002</v>
      </c>
      <c r="G3568" s="331">
        <f>ROUND(SUMIF(Anlagenbewegungsdaten!B:B,A3568,Anlagenbewegungsdaten!C:C),3)</f>
        <v>0</v>
      </c>
      <c r="H3568" s="332">
        <f>IF(ISBLANK(F3568),ROUND(SUMIF(Anlagenbewegungsdaten!B:B,A3568,Anlagenbewegungsdaten!D:D),2),ROUND(G3568*F3568%,2))</f>
        <v>0</v>
      </c>
      <c r="I3568" s="332">
        <f>ROUND((H3568-SUMIF(Anlagenbewegungsdaten!$B:$B,A3568,Anlagenbewegungsdaten!D:D)),3)</f>
        <v>0</v>
      </c>
      <c r="J3568" s="333" t="s">
        <v>5179</v>
      </c>
      <c r="K3568" s="333" t="s">
        <v>5193</v>
      </c>
      <c r="L3568" s="510">
        <v>13.25</v>
      </c>
      <c r="M3568" s="330">
        <f>ROUND(SUMIF(Anlagenbewegungsdaten_AV!B:B,A3568,Anlagenbewegungsdaten_AV!C:C),3)</f>
        <v>0</v>
      </c>
      <c r="N3568" s="328">
        <f>IF(ISBLANK(L3568),ROUND(SUMIF(Anlagenbewegungsdaten_AV!B:B,A3568,Anlagenbewegungsdaten_AV!D:D),2),ROUND(M3568*L3568%,2))</f>
        <v>0</v>
      </c>
      <c r="O3568" s="328">
        <f>ROUND(N3568-SUMIF(Anlagenbewegungsdaten_AV!B:B,A3568,Anlagenbewegungsdaten_AV!D:D),3)</f>
        <v>0</v>
      </c>
    </row>
    <row r="3569" spans="1:15" ht="15" customHeight="1" x14ac:dyDescent="0.25">
      <c r="A3569" s="266" t="s">
        <v>5727</v>
      </c>
      <c r="B3569" s="234" t="s">
        <v>2108</v>
      </c>
      <c r="C3569" s="235" t="s">
        <v>5593</v>
      </c>
      <c r="D3569" s="234" t="s">
        <v>4638</v>
      </c>
      <c r="E3569" s="234"/>
      <c r="F3569" s="290">
        <v>13.440000000000001</v>
      </c>
      <c r="G3569" s="331">
        <f>ROUND(SUMIF(Anlagenbewegungsdaten!B:B,A3569,Anlagenbewegungsdaten!C:C),3)</f>
        <v>0</v>
      </c>
      <c r="H3569" s="332">
        <f>IF(ISBLANK(F3569),ROUND(SUMIF(Anlagenbewegungsdaten!B:B,A3569,Anlagenbewegungsdaten!D:D),2),ROUND(G3569*F3569%,2))</f>
        <v>0</v>
      </c>
      <c r="I3569" s="332">
        <f>ROUND((H3569-SUMIF(Anlagenbewegungsdaten!$B:$B,A3569,Anlagenbewegungsdaten!D:D)),3)</f>
        <v>0</v>
      </c>
      <c r="J3569" s="333" t="s">
        <v>5179</v>
      </c>
      <c r="K3569" s="333" t="s">
        <v>5193</v>
      </c>
      <c r="L3569" s="510">
        <v>10.75</v>
      </c>
      <c r="M3569" s="330">
        <f>ROUND(SUMIF(Anlagenbewegungsdaten_AV!B:B,A3569,Anlagenbewegungsdaten_AV!C:C),3)</f>
        <v>0</v>
      </c>
      <c r="N3569" s="328">
        <f>IF(ISBLANK(L3569),ROUND(SUMIF(Anlagenbewegungsdaten_AV!B:B,A3569,Anlagenbewegungsdaten_AV!D:D),2),ROUND(M3569*L3569%,2))</f>
        <v>0</v>
      </c>
      <c r="O3569" s="328">
        <f>ROUND(N3569-SUMIF(Anlagenbewegungsdaten_AV!B:B,A3569,Anlagenbewegungsdaten_AV!D:D),3)</f>
        <v>0</v>
      </c>
    </row>
    <row r="3570" spans="1:15" ht="15" customHeight="1" x14ac:dyDescent="0.25">
      <c r="A3570" s="266" t="s">
        <v>5728</v>
      </c>
      <c r="B3570" s="234" t="s">
        <v>2108</v>
      </c>
      <c r="C3570" s="235" t="s">
        <v>5593</v>
      </c>
      <c r="D3570" s="234" t="s">
        <v>4640</v>
      </c>
      <c r="E3570" s="234"/>
      <c r="F3570" s="290">
        <v>18.440000000000001</v>
      </c>
      <c r="G3570" s="331">
        <f>ROUND(SUMIF(Anlagenbewegungsdaten!B:B,A3570,Anlagenbewegungsdaten!C:C),3)</f>
        <v>0</v>
      </c>
      <c r="H3570" s="332">
        <f>IF(ISBLANK(F3570),ROUND(SUMIF(Anlagenbewegungsdaten!B:B,A3570,Anlagenbewegungsdaten!D:D),2),ROUND(G3570*F3570%,2))</f>
        <v>0</v>
      </c>
      <c r="I3570" s="332">
        <f>ROUND((H3570-SUMIF(Anlagenbewegungsdaten!$B:$B,A3570,Anlagenbewegungsdaten!D:D)),3)</f>
        <v>0</v>
      </c>
      <c r="J3570" s="333" t="s">
        <v>5179</v>
      </c>
      <c r="K3570" s="333" t="s">
        <v>5193</v>
      </c>
      <c r="L3570" s="510">
        <v>14.75</v>
      </c>
      <c r="M3570" s="330">
        <f>ROUND(SUMIF(Anlagenbewegungsdaten_AV!B:B,A3570,Anlagenbewegungsdaten_AV!C:C),3)</f>
        <v>0</v>
      </c>
      <c r="N3570" s="328">
        <f>IF(ISBLANK(L3570),ROUND(SUMIF(Anlagenbewegungsdaten_AV!B:B,A3570,Anlagenbewegungsdaten_AV!D:D),2),ROUND(M3570*L3570%,2))</f>
        <v>0</v>
      </c>
      <c r="O3570" s="328">
        <f>ROUND(N3570-SUMIF(Anlagenbewegungsdaten_AV!B:B,A3570,Anlagenbewegungsdaten_AV!D:D),3)</f>
        <v>0</v>
      </c>
    </row>
    <row r="3571" spans="1:15" ht="15" customHeight="1" x14ac:dyDescent="0.25">
      <c r="A3571" s="266" t="s">
        <v>5729</v>
      </c>
      <c r="B3571" s="234" t="s">
        <v>2108</v>
      </c>
      <c r="C3571" s="235" t="s">
        <v>5593</v>
      </c>
      <c r="D3571" s="234" t="s">
        <v>4642</v>
      </c>
      <c r="E3571" s="239"/>
      <c r="F3571" s="290">
        <v>15.940000000000001</v>
      </c>
      <c r="G3571" s="331">
        <f>ROUND(SUMIF(Anlagenbewegungsdaten!B:B,A3571,Anlagenbewegungsdaten!C:C),3)</f>
        <v>0</v>
      </c>
      <c r="H3571" s="332">
        <f>IF(ISBLANK(F3571),ROUND(SUMIF(Anlagenbewegungsdaten!B:B,A3571,Anlagenbewegungsdaten!D:D),2),ROUND(G3571*F3571%,2))</f>
        <v>0</v>
      </c>
      <c r="I3571" s="332">
        <f>ROUND((H3571-SUMIF(Anlagenbewegungsdaten!$B:$B,A3571,Anlagenbewegungsdaten!D:D)),3)</f>
        <v>0</v>
      </c>
      <c r="J3571" s="333" t="s">
        <v>5179</v>
      </c>
      <c r="K3571" s="333" t="s">
        <v>5193</v>
      </c>
      <c r="L3571" s="510">
        <v>12.75</v>
      </c>
      <c r="M3571" s="330">
        <f>ROUND(SUMIF(Anlagenbewegungsdaten_AV!B:B,A3571,Anlagenbewegungsdaten_AV!C:C),3)</f>
        <v>0</v>
      </c>
      <c r="N3571" s="328">
        <f>IF(ISBLANK(L3571),ROUND(SUMIF(Anlagenbewegungsdaten_AV!B:B,A3571,Anlagenbewegungsdaten_AV!D:D),2),ROUND(M3571*L3571%,2))</f>
        <v>0</v>
      </c>
      <c r="O3571" s="328">
        <f>ROUND(N3571-SUMIF(Anlagenbewegungsdaten_AV!B:B,A3571,Anlagenbewegungsdaten_AV!D:D),3)</f>
        <v>0</v>
      </c>
    </row>
    <row r="3572" spans="1:15" ht="15" customHeight="1" x14ac:dyDescent="0.25">
      <c r="A3572" s="266" t="s">
        <v>5730</v>
      </c>
      <c r="B3572" s="234" t="s">
        <v>2108</v>
      </c>
      <c r="C3572" s="235" t="s">
        <v>5593</v>
      </c>
      <c r="D3572" s="234" t="s">
        <v>4644</v>
      </c>
      <c r="E3572" s="234"/>
      <c r="F3572" s="290">
        <v>21.439999999999998</v>
      </c>
      <c r="G3572" s="331">
        <f>ROUND(SUMIF(Anlagenbewegungsdaten!B:B,A3572,Anlagenbewegungsdaten!C:C),3)</f>
        <v>0</v>
      </c>
      <c r="H3572" s="332">
        <f>IF(ISBLANK(F3572),ROUND(SUMIF(Anlagenbewegungsdaten!B:B,A3572,Anlagenbewegungsdaten!D:D),2),ROUND(G3572*F3572%,2))</f>
        <v>0</v>
      </c>
      <c r="I3572" s="332">
        <f>ROUND((H3572-SUMIF(Anlagenbewegungsdaten!$B:$B,A3572,Anlagenbewegungsdaten!D:D)),3)</f>
        <v>0</v>
      </c>
      <c r="J3572" s="333" t="s">
        <v>5179</v>
      </c>
      <c r="K3572" s="333" t="s">
        <v>5193</v>
      </c>
      <c r="L3572" s="510">
        <v>17.149999999999999</v>
      </c>
      <c r="M3572" s="330">
        <f>ROUND(SUMIF(Anlagenbewegungsdaten_AV!B:B,A3572,Anlagenbewegungsdaten_AV!C:C),3)</f>
        <v>0</v>
      </c>
      <c r="N3572" s="328">
        <f>IF(ISBLANK(L3572),ROUND(SUMIF(Anlagenbewegungsdaten_AV!B:B,A3572,Anlagenbewegungsdaten_AV!D:D),2),ROUND(M3572*L3572%,2))</f>
        <v>0</v>
      </c>
      <c r="O3572" s="328">
        <f>ROUND(N3572-SUMIF(Anlagenbewegungsdaten_AV!B:B,A3572,Anlagenbewegungsdaten_AV!D:D),3)</f>
        <v>0</v>
      </c>
    </row>
    <row r="3573" spans="1:15" ht="15" customHeight="1" x14ac:dyDescent="0.25">
      <c r="A3573" s="266" t="s">
        <v>5731</v>
      </c>
      <c r="B3573" s="234" t="s">
        <v>2108</v>
      </c>
      <c r="C3573" s="235" t="s">
        <v>5593</v>
      </c>
      <c r="D3573" s="234" t="s">
        <v>4646</v>
      </c>
      <c r="E3573" s="234"/>
      <c r="F3573" s="290">
        <v>19.439999999999998</v>
      </c>
      <c r="G3573" s="331">
        <f>ROUND(SUMIF(Anlagenbewegungsdaten!B:B,A3573,Anlagenbewegungsdaten!C:C),3)</f>
        <v>0</v>
      </c>
      <c r="H3573" s="332">
        <f>IF(ISBLANK(F3573),ROUND(SUMIF(Anlagenbewegungsdaten!B:B,A3573,Anlagenbewegungsdaten!D:D),2),ROUND(G3573*F3573%,2))</f>
        <v>0</v>
      </c>
      <c r="I3573" s="332">
        <f>ROUND((H3573-SUMIF(Anlagenbewegungsdaten!$B:$B,A3573,Anlagenbewegungsdaten!D:D)),3)</f>
        <v>0</v>
      </c>
      <c r="J3573" s="333" t="s">
        <v>5179</v>
      </c>
      <c r="K3573" s="333" t="s">
        <v>5193</v>
      </c>
      <c r="L3573" s="510">
        <v>15.55</v>
      </c>
      <c r="M3573" s="330">
        <f>ROUND(SUMIF(Anlagenbewegungsdaten_AV!B:B,A3573,Anlagenbewegungsdaten_AV!C:C),3)</f>
        <v>0</v>
      </c>
      <c r="N3573" s="328">
        <f>IF(ISBLANK(L3573),ROUND(SUMIF(Anlagenbewegungsdaten_AV!B:B,A3573,Anlagenbewegungsdaten_AV!D:D),2),ROUND(M3573*L3573%,2))</f>
        <v>0</v>
      </c>
      <c r="O3573" s="328">
        <f>ROUND(N3573-SUMIF(Anlagenbewegungsdaten_AV!B:B,A3573,Anlagenbewegungsdaten_AV!D:D),3)</f>
        <v>0</v>
      </c>
    </row>
    <row r="3574" spans="1:15" ht="15" customHeight="1" x14ac:dyDescent="0.25">
      <c r="A3574" s="266" t="s">
        <v>5732</v>
      </c>
      <c r="B3574" s="234" t="s">
        <v>2108</v>
      </c>
      <c r="C3574" s="235" t="s">
        <v>5593</v>
      </c>
      <c r="D3574" s="234" t="s">
        <v>4648</v>
      </c>
      <c r="E3574" s="234"/>
      <c r="F3574" s="290">
        <v>12.48</v>
      </c>
      <c r="G3574" s="331">
        <f>ROUND(SUMIF(Anlagenbewegungsdaten!B:B,A3574,Anlagenbewegungsdaten!C:C),3)</f>
        <v>0</v>
      </c>
      <c r="H3574" s="332">
        <f>IF(ISBLANK(F3574),ROUND(SUMIF(Anlagenbewegungsdaten!B:B,A3574,Anlagenbewegungsdaten!D:D),2),ROUND(G3574*F3574%,2))</f>
        <v>0</v>
      </c>
      <c r="I3574" s="332">
        <f>ROUND((H3574-SUMIF(Anlagenbewegungsdaten!$B:$B,A3574,Anlagenbewegungsdaten!D:D)),3)</f>
        <v>0</v>
      </c>
      <c r="J3574" s="333" t="s">
        <v>5179</v>
      </c>
      <c r="K3574" s="333" t="s">
        <v>5193</v>
      </c>
      <c r="L3574" s="510">
        <v>9.98</v>
      </c>
      <c r="M3574" s="330">
        <f>ROUND(SUMIF(Anlagenbewegungsdaten_AV!B:B,A3574,Anlagenbewegungsdaten_AV!C:C),3)</f>
        <v>0</v>
      </c>
      <c r="N3574" s="328">
        <f>IF(ISBLANK(L3574),ROUND(SUMIF(Anlagenbewegungsdaten_AV!B:B,A3574,Anlagenbewegungsdaten_AV!D:D),2),ROUND(M3574*L3574%,2))</f>
        <v>0</v>
      </c>
      <c r="O3574" s="328">
        <f>ROUND(N3574-SUMIF(Anlagenbewegungsdaten_AV!B:B,A3574,Anlagenbewegungsdaten_AV!D:D),3)</f>
        <v>0</v>
      </c>
    </row>
    <row r="3575" spans="1:15" ht="15" customHeight="1" x14ac:dyDescent="0.25">
      <c r="A3575" s="266" t="s">
        <v>5733</v>
      </c>
      <c r="B3575" s="234" t="s">
        <v>2108</v>
      </c>
      <c r="C3575" s="235" t="s">
        <v>5593</v>
      </c>
      <c r="D3575" s="234" t="s">
        <v>4650</v>
      </c>
      <c r="E3575" s="234"/>
      <c r="F3575" s="290">
        <v>17.48</v>
      </c>
      <c r="G3575" s="331">
        <f>ROUND(SUMIF(Anlagenbewegungsdaten!B:B,A3575,Anlagenbewegungsdaten!C:C),3)</f>
        <v>0</v>
      </c>
      <c r="H3575" s="332">
        <f>IF(ISBLANK(F3575),ROUND(SUMIF(Anlagenbewegungsdaten!B:B,A3575,Anlagenbewegungsdaten!D:D),2),ROUND(G3575*F3575%,2))</f>
        <v>0</v>
      </c>
      <c r="I3575" s="332">
        <f>ROUND((H3575-SUMIF(Anlagenbewegungsdaten!$B:$B,A3575,Anlagenbewegungsdaten!D:D)),3)</f>
        <v>0</v>
      </c>
      <c r="J3575" s="333" t="s">
        <v>5179</v>
      </c>
      <c r="K3575" s="333" t="s">
        <v>5193</v>
      </c>
      <c r="L3575" s="510">
        <v>13.98</v>
      </c>
      <c r="M3575" s="330">
        <f>ROUND(SUMIF(Anlagenbewegungsdaten_AV!B:B,A3575,Anlagenbewegungsdaten_AV!C:C),3)</f>
        <v>0</v>
      </c>
      <c r="N3575" s="328">
        <f>IF(ISBLANK(L3575),ROUND(SUMIF(Anlagenbewegungsdaten_AV!B:B,A3575,Anlagenbewegungsdaten_AV!D:D),2),ROUND(M3575*L3575%,2))</f>
        <v>0</v>
      </c>
      <c r="O3575" s="328">
        <f>ROUND(N3575-SUMIF(Anlagenbewegungsdaten_AV!B:B,A3575,Anlagenbewegungsdaten_AV!D:D),3)</f>
        <v>0</v>
      </c>
    </row>
    <row r="3576" spans="1:15" ht="15" customHeight="1" x14ac:dyDescent="0.25">
      <c r="A3576" s="266" t="s">
        <v>5734</v>
      </c>
      <c r="B3576" s="234" t="s">
        <v>2108</v>
      </c>
      <c r="C3576" s="235" t="s">
        <v>5593</v>
      </c>
      <c r="D3576" s="234" t="s">
        <v>4652</v>
      </c>
      <c r="E3576" s="234"/>
      <c r="F3576" s="290">
        <v>14.98</v>
      </c>
      <c r="G3576" s="331">
        <f>ROUND(SUMIF(Anlagenbewegungsdaten!B:B,A3576,Anlagenbewegungsdaten!C:C),3)</f>
        <v>0</v>
      </c>
      <c r="H3576" s="332">
        <f>IF(ISBLANK(F3576),ROUND(SUMIF(Anlagenbewegungsdaten!B:B,A3576,Anlagenbewegungsdaten!D:D),2),ROUND(G3576*F3576%,2))</f>
        <v>0</v>
      </c>
      <c r="I3576" s="332">
        <f>ROUND((H3576-SUMIF(Anlagenbewegungsdaten!$B:$B,A3576,Anlagenbewegungsdaten!D:D)),3)</f>
        <v>0</v>
      </c>
      <c r="J3576" s="333" t="s">
        <v>5179</v>
      </c>
      <c r="K3576" s="333" t="s">
        <v>5193</v>
      </c>
      <c r="L3576" s="510">
        <v>11.98</v>
      </c>
      <c r="M3576" s="330">
        <f>ROUND(SUMIF(Anlagenbewegungsdaten_AV!B:B,A3576,Anlagenbewegungsdaten_AV!C:C),3)</f>
        <v>0</v>
      </c>
      <c r="N3576" s="328">
        <f>IF(ISBLANK(L3576),ROUND(SUMIF(Anlagenbewegungsdaten_AV!B:B,A3576,Anlagenbewegungsdaten_AV!D:D),2),ROUND(M3576*L3576%,2))</f>
        <v>0</v>
      </c>
      <c r="O3576" s="328">
        <f>ROUND(N3576-SUMIF(Anlagenbewegungsdaten_AV!B:B,A3576,Anlagenbewegungsdaten_AV!D:D),3)</f>
        <v>0</v>
      </c>
    </row>
    <row r="3577" spans="1:15" ht="15" customHeight="1" x14ac:dyDescent="0.25">
      <c r="A3577" s="266" t="s">
        <v>5735</v>
      </c>
      <c r="B3577" s="234" t="s">
        <v>2108</v>
      </c>
      <c r="C3577" s="235" t="s">
        <v>5593</v>
      </c>
      <c r="D3577" s="234" t="s">
        <v>4654</v>
      </c>
      <c r="E3577" s="234"/>
      <c r="F3577" s="290">
        <v>20.48</v>
      </c>
      <c r="G3577" s="331">
        <f>ROUND(SUMIF(Anlagenbewegungsdaten!B:B,A3577,Anlagenbewegungsdaten!C:C),3)</f>
        <v>0</v>
      </c>
      <c r="H3577" s="332">
        <f>IF(ISBLANK(F3577),ROUND(SUMIF(Anlagenbewegungsdaten!B:B,A3577,Anlagenbewegungsdaten!D:D),2),ROUND(G3577*F3577%,2))</f>
        <v>0</v>
      </c>
      <c r="I3577" s="332">
        <f>ROUND((H3577-SUMIF(Anlagenbewegungsdaten!$B:$B,A3577,Anlagenbewegungsdaten!D:D)),3)</f>
        <v>0</v>
      </c>
      <c r="J3577" s="333" t="s">
        <v>5179</v>
      </c>
      <c r="K3577" s="333" t="s">
        <v>5193</v>
      </c>
      <c r="L3577" s="510">
        <v>16.38</v>
      </c>
      <c r="M3577" s="330">
        <f>ROUND(SUMIF(Anlagenbewegungsdaten_AV!B:B,A3577,Anlagenbewegungsdaten_AV!C:C),3)</f>
        <v>0</v>
      </c>
      <c r="N3577" s="328">
        <f>IF(ISBLANK(L3577),ROUND(SUMIF(Anlagenbewegungsdaten_AV!B:B,A3577,Anlagenbewegungsdaten_AV!D:D),2),ROUND(M3577*L3577%,2))</f>
        <v>0</v>
      </c>
      <c r="O3577" s="328">
        <f>ROUND(N3577-SUMIF(Anlagenbewegungsdaten_AV!B:B,A3577,Anlagenbewegungsdaten_AV!D:D),3)</f>
        <v>0</v>
      </c>
    </row>
    <row r="3578" spans="1:15" ht="15" customHeight="1" x14ac:dyDescent="0.25">
      <c r="A3578" s="266" t="s">
        <v>5736</v>
      </c>
      <c r="B3578" s="234" t="s">
        <v>2108</v>
      </c>
      <c r="C3578" s="235" t="s">
        <v>5593</v>
      </c>
      <c r="D3578" s="234" t="s">
        <v>4656</v>
      </c>
      <c r="E3578" s="234"/>
      <c r="F3578" s="290">
        <v>18.48</v>
      </c>
      <c r="G3578" s="331">
        <f>ROUND(SUMIF(Anlagenbewegungsdaten!B:B,A3578,Anlagenbewegungsdaten!C:C),3)</f>
        <v>0</v>
      </c>
      <c r="H3578" s="332">
        <f>IF(ISBLANK(F3578),ROUND(SUMIF(Anlagenbewegungsdaten!B:B,A3578,Anlagenbewegungsdaten!D:D),2),ROUND(G3578*F3578%,2))</f>
        <v>0</v>
      </c>
      <c r="I3578" s="332">
        <f>ROUND((H3578-SUMIF(Anlagenbewegungsdaten!$B:$B,A3578,Anlagenbewegungsdaten!D:D)),3)</f>
        <v>0</v>
      </c>
      <c r="J3578" s="333" t="s">
        <v>5179</v>
      </c>
      <c r="K3578" s="333" t="s">
        <v>5193</v>
      </c>
      <c r="L3578" s="510">
        <v>14.78</v>
      </c>
      <c r="M3578" s="330">
        <f>ROUND(SUMIF(Anlagenbewegungsdaten_AV!B:B,A3578,Anlagenbewegungsdaten_AV!C:C),3)</f>
        <v>0</v>
      </c>
      <c r="N3578" s="328">
        <f>IF(ISBLANK(L3578),ROUND(SUMIF(Anlagenbewegungsdaten_AV!B:B,A3578,Anlagenbewegungsdaten_AV!D:D),2),ROUND(M3578*L3578%,2))</f>
        <v>0</v>
      </c>
      <c r="O3578" s="328">
        <f>ROUND(N3578-SUMIF(Anlagenbewegungsdaten_AV!B:B,A3578,Anlagenbewegungsdaten_AV!D:D),3)</f>
        <v>0</v>
      </c>
    </row>
    <row r="3579" spans="1:15" ht="15" customHeight="1" x14ac:dyDescent="0.25">
      <c r="A3579" s="266" t="s">
        <v>5737</v>
      </c>
      <c r="B3579" s="234" t="s">
        <v>2108</v>
      </c>
      <c r="C3579" s="235" t="s">
        <v>5593</v>
      </c>
      <c r="D3579" s="234" t="s">
        <v>4658</v>
      </c>
      <c r="E3579" s="234"/>
      <c r="F3579" s="290">
        <v>11.52</v>
      </c>
      <c r="G3579" s="331">
        <f>ROUND(SUMIF(Anlagenbewegungsdaten!B:B,A3579,Anlagenbewegungsdaten!C:C),3)</f>
        <v>0</v>
      </c>
      <c r="H3579" s="332">
        <f>IF(ISBLANK(F3579),ROUND(SUMIF(Anlagenbewegungsdaten!B:B,A3579,Anlagenbewegungsdaten!D:D),2),ROUND(G3579*F3579%,2))</f>
        <v>0</v>
      </c>
      <c r="I3579" s="332">
        <f>ROUND((H3579-SUMIF(Anlagenbewegungsdaten!$B:$B,A3579,Anlagenbewegungsdaten!D:D)),3)</f>
        <v>0</v>
      </c>
      <c r="J3579" s="333" t="s">
        <v>5179</v>
      </c>
      <c r="K3579" s="333" t="s">
        <v>5193</v>
      </c>
      <c r="L3579" s="510">
        <v>9.2200000000000006</v>
      </c>
      <c r="M3579" s="330">
        <f>ROUND(SUMIF(Anlagenbewegungsdaten_AV!B:B,A3579,Anlagenbewegungsdaten_AV!C:C),3)</f>
        <v>0</v>
      </c>
      <c r="N3579" s="328">
        <f>IF(ISBLANK(L3579),ROUND(SUMIF(Anlagenbewegungsdaten_AV!B:B,A3579,Anlagenbewegungsdaten_AV!D:D),2),ROUND(M3579*L3579%,2))</f>
        <v>0</v>
      </c>
      <c r="O3579" s="328">
        <f>ROUND(N3579-SUMIF(Anlagenbewegungsdaten_AV!B:B,A3579,Anlagenbewegungsdaten_AV!D:D),3)</f>
        <v>0</v>
      </c>
    </row>
    <row r="3580" spans="1:15" ht="15" customHeight="1" x14ac:dyDescent="0.25">
      <c r="A3580" s="266" t="s">
        <v>5738</v>
      </c>
      <c r="B3580" s="234" t="s">
        <v>2108</v>
      </c>
      <c r="C3580" s="235" t="s">
        <v>5593</v>
      </c>
      <c r="D3580" s="234" t="s">
        <v>4660</v>
      </c>
      <c r="E3580" s="234"/>
      <c r="F3580" s="290">
        <v>16.52</v>
      </c>
      <c r="G3580" s="331">
        <f>ROUND(SUMIF(Anlagenbewegungsdaten!B:B,A3580,Anlagenbewegungsdaten!C:C),3)</f>
        <v>0</v>
      </c>
      <c r="H3580" s="332">
        <f>IF(ISBLANK(F3580),ROUND(SUMIF(Anlagenbewegungsdaten!B:B,A3580,Anlagenbewegungsdaten!D:D),2),ROUND(G3580*F3580%,2))</f>
        <v>0</v>
      </c>
      <c r="I3580" s="332">
        <f>ROUND((H3580-SUMIF(Anlagenbewegungsdaten!$B:$B,A3580,Anlagenbewegungsdaten!D:D)),3)</f>
        <v>0</v>
      </c>
      <c r="J3580" s="333" t="s">
        <v>5179</v>
      </c>
      <c r="K3580" s="333" t="s">
        <v>5193</v>
      </c>
      <c r="L3580" s="510">
        <v>13.22</v>
      </c>
      <c r="M3580" s="330">
        <f>ROUND(SUMIF(Anlagenbewegungsdaten_AV!B:B,A3580,Anlagenbewegungsdaten_AV!C:C),3)</f>
        <v>0</v>
      </c>
      <c r="N3580" s="328">
        <f>IF(ISBLANK(L3580),ROUND(SUMIF(Anlagenbewegungsdaten_AV!B:B,A3580,Anlagenbewegungsdaten_AV!D:D),2),ROUND(M3580*L3580%,2))</f>
        <v>0</v>
      </c>
      <c r="O3580" s="328">
        <f>ROUND(N3580-SUMIF(Anlagenbewegungsdaten_AV!B:B,A3580,Anlagenbewegungsdaten_AV!D:D),3)</f>
        <v>0</v>
      </c>
    </row>
    <row r="3581" spans="1:15" ht="15" customHeight="1" x14ac:dyDescent="0.25">
      <c r="A3581" s="266" t="s">
        <v>5739</v>
      </c>
      <c r="B3581" s="234" t="s">
        <v>2108</v>
      </c>
      <c r="C3581" s="235" t="s">
        <v>5593</v>
      </c>
      <c r="D3581" s="234" t="s">
        <v>4662</v>
      </c>
      <c r="E3581" s="234"/>
      <c r="F3581" s="290">
        <v>14.02</v>
      </c>
      <c r="G3581" s="331">
        <f>ROUND(SUMIF(Anlagenbewegungsdaten!B:B,A3581,Anlagenbewegungsdaten!C:C),3)</f>
        <v>0</v>
      </c>
      <c r="H3581" s="332">
        <f>IF(ISBLANK(F3581),ROUND(SUMIF(Anlagenbewegungsdaten!B:B,A3581,Anlagenbewegungsdaten!D:D),2),ROUND(G3581*F3581%,2))</f>
        <v>0</v>
      </c>
      <c r="I3581" s="332">
        <f>ROUND((H3581-SUMIF(Anlagenbewegungsdaten!$B:$B,A3581,Anlagenbewegungsdaten!D:D)),3)</f>
        <v>0</v>
      </c>
      <c r="J3581" s="333" t="s">
        <v>5179</v>
      </c>
      <c r="K3581" s="333" t="s">
        <v>5193</v>
      </c>
      <c r="L3581" s="510">
        <v>11.22</v>
      </c>
      <c r="M3581" s="330">
        <f>ROUND(SUMIF(Anlagenbewegungsdaten_AV!B:B,A3581,Anlagenbewegungsdaten_AV!C:C),3)</f>
        <v>0</v>
      </c>
      <c r="N3581" s="328">
        <f>IF(ISBLANK(L3581),ROUND(SUMIF(Anlagenbewegungsdaten_AV!B:B,A3581,Anlagenbewegungsdaten_AV!D:D),2),ROUND(M3581*L3581%,2))</f>
        <v>0</v>
      </c>
      <c r="O3581" s="328">
        <f>ROUND(N3581-SUMIF(Anlagenbewegungsdaten_AV!B:B,A3581,Anlagenbewegungsdaten_AV!D:D),3)</f>
        <v>0</v>
      </c>
    </row>
    <row r="3582" spans="1:15" ht="15" customHeight="1" x14ac:dyDescent="0.25">
      <c r="A3582" s="266" t="s">
        <v>5740</v>
      </c>
      <c r="B3582" s="234" t="s">
        <v>2108</v>
      </c>
      <c r="C3582" s="235" t="s">
        <v>5593</v>
      </c>
      <c r="D3582" s="234" t="s">
        <v>4664</v>
      </c>
      <c r="E3582" s="234"/>
      <c r="F3582" s="290">
        <v>19.520000000000003</v>
      </c>
      <c r="G3582" s="331">
        <f>ROUND(SUMIF(Anlagenbewegungsdaten!B:B,A3582,Anlagenbewegungsdaten!C:C),3)</f>
        <v>0</v>
      </c>
      <c r="H3582" s="332">
        <f>IF(ISBLANK(F3582),ROUND(SUMIF(Anlagenbewegungsdaten!B:B,A3582,Anlagenbewegungsdaten!D:D),2),ROUND(G3582*F3582%,2))</f>
        <v>0</v>
      </c>
      <c r="I3582" s="332">
        <f>ROUND((H3582-SUMIF(Anlagenbewegungsdaten!$B:$B,A3582,Anlagenbewegungsdaten!D:D)),3)</f>
        <v>0</v>
      </c>
      <c r="J3582" s="333" t="s">
        <v>5179</v>
      </c>
      <c r="K3582" s="333" t="s">
        <v>5193</v>
      </c>
      <c r="L3582" s="510">
        <v>15.62</v>
      </c>
      <c r="M3582" s="330">
        <f>ROUND(SUMIF(Anlagenbewegungsdaten_AV!B:B,A3582,Anlagenbewegungsdaten_AV!C:C),3)</f>
        <v>0</v>
      </c>
      <c r="N3582" s="328">
        <f>IF(ISBLANK(L3582),ROUND(SUMIF(Anlagenbewegungsdaten_AV!B:B,A3582,Anlagenbewegungsdaten_AV!D:D),2),ROUND(M3582*L3582%,2))</f>
        <v>0</v>
      </c>
      <c r="O3582" s="328">
        <f>ROUND(N3582-SUMIF(Anlagenbewegungsdaten_AV!B:B,A3582,Anlagenbewegungsdaten_AV!D:D),3)</f>
        <v>0</v>
      </c>
    </row>
    <row r="3583" spans="1:15" ht="15" customHeight="1" x14ac:dyDescent="0.25">
      <c r="A3583" s="266" t="s">
        <v>5741</v>
      </c>
      <c r="B3583" s="234" t="s">
        <v>2108</v>
      </c>
      <c r="C3583" s="235" t="s">
        <v>5593</v>
      </c>
      <c r="D3583" s="234" t="s">
        <v>4666</v>
      </c>
      <c r="E3583" s="234"/>
      <c r="F3583" s="290">
        <v>17.52</v>
      </c>
      <c r="G3583" s="331">
        <f>ROUND(SUMIF(Anlagenbewegungsdaten!B:B,A3583,Anlagenbewegungsdaten!C:C),3)</f>
        <v>0</v>
      </c>
      <c r="H3583" s="332">
        <f>IF(ISBLANK(F3583),ROUND(SUMIF(Anlagenbewegungsdaten!B:B,A3583,Anlagenbewegungsdaten!D:D),2),ROUND(G3583*F3583%,2))</f>
        <v>0</v>
      </c>
      <c r="I3583" s="332">
        <f>ROUND((H3583-SUMIF(Anlagenbewegungsdaten!$B:$B,A3583,Anlagenbewegungsdaten!D:D)),3)</f>
        <v>0</v>
      </c>
      <c r="J3583" s="333" t="s">
        <v>5179</v>
      </c>
      <c r="K3583" s="333" t="s">
        <v>5193</v>
      </c>
      <c r="L3583" s="510">
        <v>14.02</v>
      </c>
      <c r="M3583" s="330">
        <f>ROUND(SUMIF(Anlagenbewegungsdaten_AV!B:B,A3583,Anlagenbewegungsdaten_AV!C:C),3)</f>
        <v>0</v>
      </c>
      <c r="N3583" s="328">
        <f>IF(ISBLANK(L3583),ROUND(SUMIF(Anlagenbewegungsdaten_AV!B:B,A3583,Anlagenbewegungsdaten_AV!D:D),2),ROUND(M3583*L3583%,2))</f>
        <v>0</v>
      </c>
      <c r="O3583" s="328">
        <f>ROUND(N3583-SUMIF(Anlagenbewegungsdaten_AV!B:B,A3583,Anlagenbewegungsdaten_AV!D:D),3)</f>
        <v>0</v>
      </c>
    </row>
    <row r="3584" spans="1:15" ht="15" customHeight="1" x14ac:dyDescent="0.25">
      <c r="A3584" s="266" t="s">
        <v>5742</v>
      </c>
      <c r="B3584" s="234" t="s">
        <v>2108</v>
      </c>
      <c r="C3584" s="235" t="s">
        <v>5593</v>
      </c>
      <c r="D3584" s="234" t="s">
        <v>4668</v>
      </c>
      <c r="E3584" s="234"/>
      <c r="F3584" s="290">
        <v>10.56</v>
      </c>
      <c r="G3584" s="331">
        <f>ROUND(SUMIF(Anlagenbewegungsdaten!B:B,A3584,Anlagenbewegungsdaten!C:C),3)</f>
        <v>0</v>
      </c>
      <c r="H3584" s="332">
        <f>IF(ISBLANK(F3584),ROUND(SUMIF(Anlagenbewegungsdaten!B:B,A3584,Anlagenbewegungsdaten!D:D),2),ROUND(G3584*F3584%,2))</f>
        <v>0</v>
      </c>
      <c r="I3584" s="332">
        <f>ROUND((H3584-SUMIF(Anlagenbewegungsdaten!$B:$B,A3584,Anlagenbewegungsdaten!D:D)),3)</f>
        <v>0</v>
      </c>
      <c r="J3584" s="333" t="s">
        <v>5179</v>
      </c>
      <c r="K3584" s="333" t="s">
        <v>5193</v>
      </c>
      <c r="L3584" s="510">
        <v>8.4499999999999993</v>
      </c>
      <c r="M3584" s="330">
        <f>ROUND(SUMIF(Anlagenbewegungsdaten_AV!B:B,A3584,Anlagenbewegungsdaten_AV!C:C),3)</f>
        <v>0</v>
      </c>
      <c r="N3584" s="328">
        <f>IF(ISBLANK(L3584),ROUND(SUMIF(Anlagenbewegungsdaten_AV!B:B,A3584,Anlagenbewegungsdaten_AV!D:D),2),ROUND(M3584*L3584%,2))</f>
        <v>0</v>
      </c>
      <c r="O3584" s="328">
        <f>ROUND(N3584-SUMIF(Anlagenbewegungsdaten_AV!B:B,A3584,Anlagenbewegungsdaten_AV!D:D),3)</f>
        <v>0</v>
      </c>
    </row>
    <row r="3585" spans="1:15" ht="15" customHeight="1" x14ac:dyDescent="0.25">
      <c r="A3585" s="266" t="s">
        <v>5743</v>
      </c>
      <c r="B3585" s="234" t="s">
        <v>2108</v>
      </c>
      <c r="C3585" s="235" t="s">
        <v>5593</v>
      </c>
      <c r="D3585" s="234" t="s">
        <v>4670</v>
      </c>
      <c r="E3585" s="234"/>
      <c r="F3585" s="290">
        <v>14.56</v>
      </c>
      <c r="G3585" s="331">
        <f>ROUND(SUMIF(Anlagenbewegungsdaten!B:B,A3585,Anlagenbewegungsdaten!C:C),3)</f>
        <v>0</v>
      </c>
      <c r="H3585" s="332">
        <f>IF(ISBLANK(F3585),ROUND(SUMIF(Anlagenbewegungsdaten!B:B,A3585,Anlagenbewegungsdaten!D:D),2),ROUND(G3585*F3585%,2))</f>
        <v>0</v>
      </c>
      <c r="I3585" s="332">
        <f>ROUND((H3585-SUMIF(Anlagenbewegungsdaten!$B:$B,A3585,Anlagenbewegungsdaten!D:D)),3)</f>
        <v>0</v>
      </c>
      <c r="J3585" s="333" t="s">
        <v>5179</v>
      </c>
      <c r="K3585" s="333" t="s">
        <v>5193</v>
      </c>
      <c r="L3585" s="510">
        <v>11.65</v>
      </c>
      <c r="M3585" s="330">
        <f>ROUND(SUMIF(Anlagenbewegungsdaten_AV!B:B,A3585,Anlagenbewegungsdaten_AV!C:C),3)</f>
        <v>0</v>
      </c>
      <c r="N3585" s="328">
        <f>IF(ISBLANK(L3585),ROUND(SUMIF(Anlagenbewegungsdaten_AV!B:B,A3585,Anlagenbewegungsdaten_AV!D:D),2),ROUND(M3585*L3585%,2))</f>
        <v>0</v>
      </c>
      <c r="O3585" s="328">
        <f>ROUND(N3585-SUMIF(Anlagenbewegungsdaten_AV!B:B,A3585,Anlagenbewegungsdaten_AV!D:D),3)</f>
        <v>0</v>
      </c>
    </row>
    <row r="3586" spans="1:15" ht="15" customHeight="1" x14ac:dyDescent="0.25">
      <c r="A3586" s="266" t="s">
        <v>5744</v>
      </c>
      <c r="B3586" s="234" t="s">
        <v>2108</v>
      </c>
      <c r="C3586" s="235" t="s">
        <v>5593</v>
      </c>
      <c r="D3586" s="234" t="s">
        <v>4672</v>
      </c>
      <c r="E3586" s="234"/>
      <c r="F3586" s="290">
        <v>13.06</v>
      </c>
      <c r="G3586" s="331">
        <f>ROUND(SUMIF(Anlagenbewegungsdaten!B:B,A3586,Anlagenbewegungsdaten!C:C),3)</f>
        <v>0</v>
      </c>
      <c r="H3586" s="332">
        <f>IF(ISBLANK(F3586),ROUND(SUMIF(Anlagenbewegungsdaten!B:B,A3586,Anlagenbewegungsdaten!D:D),2),ROUND(G3586*F3586%,2))</f>
        <v>0</v>
      </c>
      <c r="I3586" s="332">
        <f>ROUND((H3586-SUMIF(Anlagenbewegungsdaten!$B:$B,A3586,Anlagenbewegungsdaten!D:D)),3)</f>
        <v>0</v>
      </c>
      <c r="J3586" s="333" t="s">
        <v>5179</v>
      </c>
      <c r="K3586" s="333" t="s">
        <v>5193</v>
      </c>
      <c r="L3586" s="510">
        <v>10.45</v>
      </c>
      <c r="M3586" s="330">
        <f>ROUND(SUMIF(Anlagenbewegungsdaten_AV!B:B,A3586,Anlagenbewegungsdaten_AV!C:C),3)</f>
        <v>0</v>
      </c>
      <c r="N3586" s="328">
        <f>IF(ISBLANK(L3586),ROUND(SUMIF(Anlagenbewegungsdaten_AV!B:B,A3586,Anlagenbewegungsdaten_AV!D:D),2),ROUND(M3586*L3586%,2))</f>
        <v>0</v>
      </c>
      <c r="O3586" s="328">
        <f>ROUND(N3586-SUMIF(Anlagenbewegungsdaten_AV!B:B,A3586,Anlagenbewegungsdaten_AV!D:D),3)</f>
        <v>0</v>
      </c>
    </row>
    <row r="3587" spans="1:15" ht="15" customHeight="1" x14ac:dyDescent="0.25">
      <c r="A3587" s="266" t="s">
        <v>5745</v>
      </c>
      <c r="B3587" s="234" t="s">
        <v>2108</v>
      </c>
      <c r="C3587" s="235" t="s">
        <v>5593</v>
      </c>
      <c r="D3587" s="234" t="s">
        <v>4674</v>
      </c>
      <c r="E3587" s="234"/>
      <c r="F3587" s="290">
        <v>18.560000000000002</v>
      </c>
      <c r="G3587" s="331">
        <f>ROUND(SUMIF(Anlagenbewegungsdaten!B:B,A3587,Anlagenbewegungsdaten!C:C),3)</f>
        <v>0</v>
      </c>
      <c r="H3587" s="332">
        <f>IF(ISBLANK(F3587),ROUND(SUMIF(Anlagenbewegungsdaten!B:B,A3587,Anlagenbewegungsdaten!D:D),2),ROUND(G3587*F3587%,2))</f>
        <v>0</v>
      </c>
      <c r="I3587" s="332">
        <f>ROUND((H3587-SUMIF(Anlagenbewegungsdaten!$B:$B,A3587,Anlagenbewegungsdaten!D:D)),3)</f>
        <v>0</v>
      </c>
      <c r="J3587" s="333" t="s">
        <v>5179</v>
      </c>
      <c r="K3587" s="333" t="s">
        <v>5193</v>
      </c>
      <c r="L3587" s="510">
        <v>14.85</v>
      </c>
      <c r="M3587" s="330">
        <f>ROUND(SUMIF(Anlagenbewegungsdaten_AV!B:B,A3587,Anlagenbewegungsdaten_AV!C:C),3)</f>
        <v>0</v>
      </c>
      <c r="N3587" s="328">
        <f>IF(ISBLANK(L3587),ROUND(SUMIF(Anlagenbewegungsdaten_AV!B:B,A3587,Anlagenbewegungsdaten_AV!D:D),2),ROUND(M3587*L3587%,2))</f>
        <v>0</v>
      </c>
      <c r="O3587" s="328">
        <f>ROUND(N3587-SUMIF(Anlagenbewegungsdaten_AV!B:B,A3587,Anlagenbewegungsdaten_AV!D:D),3)</f>
        <v>0</v>
      </c>
    </row>
    <row r="3588" spans="1:15" ht="15" customHeight="1" x14ac:dyDescent="0.25">
      <c r="A3588" s="266" t="s">
        <v>5746</v>
      </c>
      <c r="B3588" s="234" t="s">
        <v>2108</v>
      </c>
      <c r="C3588" s="235" t="s">
        <v>5593</v>
      </c>
      <c r="D3588" s="234" t="s">
        <v>4676</v>
      </c>
      <c r="E3588" s="234"/>
      <c r="F3588" s="290">
        <v>16.560000000000002</v>
      </c>
      <c r="G3588" s="331">
        <f>ROUND(SUMIF(Anlagenbewegungsdaten!B:B,A3588,Anlagenbewegungsdaten!C:C),3)</f>
        <v>0</v>
      </c>
      <c r="H3588" s="332">
        <f>IF(ISBLANK(F3588),ROUND(SUMIF(Anlagenbewegungsdaten!B:B,A3588,Anlagenbewegungsdaten!D:D),2),ROUND(G3588*F3588%,2))</f>
        <v>0</v>
      </c>
      <c r="I3588" s="332">
        <f>ROUND((H3588-SUMIF(Anlagenbewegungsdaten!$B:$B,A3588,Anlagenbewegungsdaten!D:D)),3)</f>
        <v>0</v>
      </c>
      <c r="J3588" s="333" t="s">
        <v>5179</v>
      </c>
      <c r="K3588" s="333" t="s">
        <v>5193</v>
      </c>
      <c r="L3588" s="510">
        <v>13.25</v>
      </c>
      <c r="M3588" s="330">
        <f>ROUND(SUMIF(Anlagenbewegungsdaten_AV!B:B,A3588,Anlagenbewegungsdaten_AV!C:C),3)</f>
        <v>0</v>
      </c>
      <c r="N3588" s="328">
        <f>IF(ISBLANK(L3588),ROUND(SUMIF(Anlagenbewegungsdaten_AV!B:B,A3588,Anlagenbewegungsdaten_AV!D:D),2),ROUND(M3588*L3588%,2))</f>
        <v>0</v>
      </c>
      <c r="O3588" s="328">
        <f>ROUND(N3588-SUMIF(Anlagenbewegungsdaten_AV!B:B,A3588,Anlagenbewegungsdaten_AV!D:D),3)</f>
        <v>0</v>
      </c>
    </row>
    <row r="3589" spans="1:15" ht="15" customHeight="1" x14ac:dyDescent="0.25">
      <c r="A3589" s="266" t="s">
        <v>5747</v>
      </c>
      <c r="B3589" s="234" t="s">
        <v>2108</v>
      </c>
      <c r="C3589" s="235" t="s">
        <v>5593</v>
      </c>
      <c r="D3589" s="234" t="s">
        <v>4678</v>
      </c>
      <c r="E3589" s="234"/>
      <c r="F3589" s="290">
        <v>13.440000000000001</v>
      </c>
      <c r="G3589" s="331">
        <f>ROUND(SUMIF(Anlagenbewegungsdaten!B:B,A3589,Anlagenbewegungsdaten!C:C),3)</f>
        <v>0</v>
      </c>
      <c r="H3589" s="332">
        <f>IF(ISBLANK(F3589),ROUND(SUMIF(Anlagenbewegungsdaten!B:B,A3589,Anlagenbewegungsdaten!D:D),2),ROUND(G3589*F3589%,2))</f>
        <v>0</v>
      </c>
      <c r="I3589" s="332">
        <f>ROUND((H3589-SUMIF(Anlagenbewegungsdaten!$B:$B,A3589,Anlagenbewegungsdaten!D:D)),3)</f>
        <v>0</v>
      </c>
      <c r="J3589" s="333" t="s">
        <v>5179</v>
      </c>
      <c r="K3589" s="333" t="s">
        <v>5193</v>
      </c>
      <c r="L3589" s="510">
        <v>10.75</v>
      </c>
      <c r="M3589" s="330">
        <f>ROUND(SUMIF(Anlagenbewegungsdaten_AV!B:B,A3589,Anlagenbewegungsdaten_AV!C:C),3)</f>
        <v>0</v>
      </c>
      <c r="N3589" s="328">
        <f>IF(ISBLANK(L3589),ROUND(SUMIF(Anlagenbewegungsdaten_AV!B:B,A3589,Anlagenbewegungsdaten_AV!D:D),2),ROUND(M3589*L3589%,2))</f>
        <v>0</v>
      </c>
      <c r="O3589" s="328">
        <f>ROUND(N3589-SUMIF(Anlagenbewegungsdaten_AV!B:B,A3589,Anlagenbewegungsdaten_AV!D:D),3)</f>
        <v>0</v>
      </c>
    </row>
    <row r="3590" spans="1:15" ht="15" customHeight="1" x14ac:dyDescent="0.25">
      <c r="A3590" s="266" t="s">
        <v>5748</v>
      </c>
      <c r="B3590" s="234" t="s">
        <v>2108</v>
      </c>
      <c r="C3590" s="235" t="s">
        <v>5593</v>
      </c>
      <c r="D3590" s="234" t="s">
        <v>4680</v>
      </c>
      <c r="E3590" s="234"/>
      <c r="F3590" s="290">
        <v>17.440000000000001</v>
      </c>
      <c r="G3590" s="331">
        <f>ROUND(SUMIF(Anlagenbewegungsdaten!B:B,A3590,Anlagenbewegungsdaten!C:C),3)</f>
        <v>0</v>
      </c>
      <c r="H3590" s="332">
        <f>IF(ISBLANK(F3590),ROUND(SUMIF(Anlagenbewegungsdaten!B:B,A3590,Anlagenbewegungsdaten!D:D),2),ROUND(G3590*F3590%,2))</f>
        <v>0</v>
      </c>
      <c r="I3590" s="332">
        <f>ROUND((H3590-SUMIF(Anlagenbewegungsdaten!$B:$B,A3590,Anlagenbewegungsdaten!D:D)),3)</f>
        <v>0</v>
      </c>
      <c r="J3590" s="333" t="s">
        <v>5179</v>
      </c>
      <c r="K3590" s="333" t="s">
        <v>5193</v>
      </c>
      <c r="L3590" s="510">
        <v>13.95</v>
      </c>
      <c r="M3590" s="330">
        <f>ROUND(SUMIF(Anlagenbewegungsdaten_AV!B:B,A3590,Anlagenbewegungsdaten_AV!C:C),3)</f>
        <v>0</v>
      </c>
      <c r="N3590" s="328">
        <f>IF(ISBLANK(L3590),ROUND(SUMIF(Anlagenbewegungsdaten_AV!B:B,A3590,Anlagenbewegungsdaten_AV!D:D),2),ROUND(M3590*L3590%,2))</f>
        <v>0</v>
      </c>
      <c r="O3590" s="328">
        <f>ROUND(N3590-SUMIF(Anlagenbewegungsdaten_AV!B:B,A3590,Anlagenbewegungsdaten_AV!D:D),3)</f>
        <v>0</v>
      </c>
    </row>
    <row r="3591" spans="1:15" ht="15" customHeight="1" x14ac:dyDescent="0.25">
      <c r="A3591" s="266" t="s">
        <v>5749</v>
      </c>
      <c r="B3591" s="234" t="s">
        <v>2108</v>
      </c>
      <c r="C3591" s="235" t="s">
        <v>5593</v>
      </c>
      <c r="D3591" s="234" t="s">
        <v>4682</v>
      </c>
      <c r="E3591" s="234"/>
      <c r="F3591" s="290">
        <v>15.940000000000001</v>
      </c>
      <c r="G3591" s="331">
        <f>ROUND(SUMIF(Anlagenbewegungsdaten!B:B,A3591,Anlagenbewegungsdaten!C:C),3)</f>
        <v>0</v>
      </c>
      <c r="H3591" s="332">
        <f>IF(ISBLANK(F3591),ROUND(SUMIF(Anlagenbewegungsdaten!B:B,A3591,Anlagenbewegungsdaten!D:D),2),ROUND(G3591*F3591%,2))</f>
        <v>0</v>
      </c>
      <c r="I3591" s="332">
        <f>ROUND((H3591-SUMIF(Anlagenbewegungsdaten!$B:$B,A3591,Anlagenbewegungsdaten!D:D)),3)</f>
        <v>0</v>
      </c>
      <c r="J3591" s="333" t="s">
        <v>5179</v>
      </c>
      <c r="K3591" s="333" t="s">
        <v>5193</v>
      </c>
      <c r="L3591" s="510">
        <v>12.75</v>
      </c>
      <c r="M3591" s="330">
        <f>ROUND(SUMIF(Anlagenbewegungsdaten_AV!B:B,A3591,Anlagenbewegungsdaten_AV!C:C),3)</f>
        <v>0</v>
      </c>
      <c r="N3591" s="328">
        <f>IF(ISBLANK(L3591),ROUND(SUMIF(Anlagenbewegungsdaten_AV!B:B,A3591,Anlagenbewegungsdaten_AV!D:D),2),ROUND(M3591*L3591%,2))</f>
        <v>0</v>
      </c>
      <c r="O3591" s="328">
        <f>ROUND(N3591-SUMIF(Anlagenbewegungsdaten_AV!B:B,A3591,Anlagenbewegungsdaten_AV!D:D),3)</f>
        <v>0</v>
      </c>
    </row>
    <row r="3592" spans="1:15" ht="15" customHeight="1" x14ac:dyDescent="0.25">
      <c r="A3592" s="266" t="s">
        <v>5750</v>
      </c>
      <c r="B3592" s="234" t="s">
        <v>2108</v>
      </c>
      <c r="C3592" s="235" t="s">
        <v>5593</v>
      </c>
      <c r="D3592" s="234" t="s">
        <v>4684</v>
      </c>
      <c r="E3592" s="234"/>
      <c r="F3592" s="290">
        <v>21.439999999999998</v>
      </c>
      <c r="G3592" s="331">
        <f>ROUND(SUMIF(Anlagenbewegungsdaten!B:B,A3592,Anlagenbewegungsdaten!C:C),3)</f>
        <v>0</v>
      </c>
      <c r="H3592" s="332">
        <f>IF(ISBLANK(F3592),ROUND(SUMIF(Anlagenbewegungsdaten!B:B,A3592,Anlagenbewegungsdaten!D:D),2),ROUND(G3592*F3592%,2))</f>
        <v>0</v>
      </c>
      <c r="I3592" s="332">
        <f>ROUND((H3592-SUMIF(Anlagenbewegungsdaten!$B:$B,A3592,Anlagenbewegungsdaten!D:D)),3)</f>
        <v>0</v>
      </c>
      <c r="J3592" s="333" t="s">
        <v>5179</v>
      </c>
      <c r="K3592" s="333" t="s">
        <v>5193</v>
      </c>
      <c r="L3592" s="510">
        <v>17.149999999999999</v>
      </c>
      <c r="M3592" s="330">
        <f>ROUND(SUMIF(Anlagenbewegungsdaten_AV!B:B,A3592,Anlagenbewegungsdaten_AV!C:C),3)</f>
        <v>0</v>
      </c>
      <c r="N3592" s="328">
        <f>IF(ISBLANK(L3592),ROUND(SUMIF(Anlagenbewegungsdaten_AV!B:B,A3592,Anlagenbewegungsdaten_AV!D:D),2),ROUND(M3592*L3592%,2))</f>
        <v>0</v>
      </c>
      <c r="O3592" s="328">
        <f>ROUND(N3592-SUMIF(Anlagenbewegungsdaten_AV!B:B,A3592,Anlagenbewegungsdaten_AV!D:D),3)</f>
        <v>0</v>
      </c>
    </row>
    <row r="3593" spans="1:15" ht="15" customHeight="1" x14ac:dyDescent="0.25">
      <c r="A3593" s="266" t="s">
        <v>5751</v>
      </c>
      <c r="B3593" s="234" t="s">
        <v>2108</v>
      </c>
      <c r="C3593" s="235" t="s">
        <v>5593</v>
      </c>
      <c r="D3593" s="234" t="s">
        <v>4686</v>
      </c>
      <c r="E3593" s="234"/>
      <c r="F3593" s="290">
        <v>19.439999999999998</v>
      </c>
      <c r="G3593" s="331">
        <f>ROUND(SUMIF(Anlagenbewegungsdaten!B:B,A3593,Anlagenbewegungsdaten!C:C),3)</f>
        <v>0</v>
      </c>
      <c r="H3593" s="332">
        <f>IF(ISBLANK(F3593),ROUND(SUMIF(Anlagenbewegungsdaten!B:B,A3593,Anlagenbewegungsdaten!D:D),2),ROUND(G3593*F3593%,2))</f>
        <v>0</v>
      </c>
      <c r="I3593" s="332">
        <f>ROUND((H3593-SUMIF(Anlagenbewegungsdaten!$B:$B,A3593,Anlagenbewegungsdaten!D:D)),3)</f>
        <v>0</v>
      </c>
      <c r="J3593" s="333" t="s">
        <v>5179</v>
      </c>
      <c r="K3593" s="333" t="s">
        <v>5193</v>
      </c>
      <c r="L3593" s="510">
        <v>15.55</v>
      </c>
      <c r="M3593" s="330">
        <f>ROUND(SUMIF(Anlagenbewegungsdaten_AV!B:B,A3593,Anlagenbewegungsdaten_AV!C:C),3)</f>
        <v>0</v>
      </c>
      <c r="N3593" s="328">
        <f>IF(ISBLANK(L3593),ROUND(SUMIF(Anlagenbewegungsdaten_AV!B:B,A3593,Anlagenbewegungsdaten_AV!D:D),2),ROUND(M3593*L3593%,2))</f>
        <v>0</v>
      </c>
      <c r="O3593" s="328">
        <f>ROUND(N3593-SUMIF(Anlagenbewegungsdaten_AV!B:B,A3593,Anlagenbewegungsdaten_AV!D:D),3)</f>
        <v>0</v>
      </c>
    </row>
    <row r="3594" spans="1:15" ht="15" customHeight="1" x14ac:dyDescent="0.25">
      <c r="A3594" s="266" t="s">
        <v>5752</v>
      </c>
      <c r="B3594" s="234" t="s">
        <v>2108</v>
      </c>
      <c r="C3594" s="235" t="s">
        <v>5593</v>
      </c>
      <c r="D3594" s="234" t="s">
        <v>4688</v>
      </c>
      <c r="E3594" s="234"/>
      <c r="F3594" s="290">
        <v>12.48</v>
      </c>
      <c r="G3594" s="331">
        <f>ROUND(SUMIF(Anlagenbewegungsdaten!B:B,A3594,Anlagenbewegungsdaten!C:C),3)</f>
        <v>0</v>
      </c>
      <c r="H3594" s="332">
        <f>IF(ISBLANK(F3594),ROUND(SUMIF(Anlagenbewegungsdaten!B:B,A3594,Anlagenbewegungsdaten!D:D),2),ROUND(G3594*F3594%,2))</f>
        <v>0</v>
      </c>
      <c r="I3594" s="332">
        <f>ROUND((H3594-SUMIF(Anlagenbewegungsdaten!$B:$B,A3594,Anlagenbewegungsdaten!D:D)),3)</f>
        <v>0</v>
      </c>
      <c r="J3594" s="333" t="s">
        <v>5179</v>
      </c>
      <c r="K3594" s="333" t="s">
        <v>5193</v>
      </c>
      <c r="L3594" s="510">
        <v>9.98</v>
      </c>
      <c r="M3594" s="330">
        <f>ROUND(SUMIF(Anlagenbewegungsdaten_AV!B:B,A3594,Anlagenbewegungsdaten_AV!C:C),3)</f>
        <v>0</v>
      </c>
      <c r="N3594" s="328">
        <f>IF(ISBLANK(L3594),ROUND(SUMIF(Anlagenbewegungsdaten_AV!B:B,A3594,Anlagenbewegungsdaten_AV!D:D),2),ROUND(M3594*L3594%,2))</f>
        <v>0</v>
      </c>
      <c r="O3594" s="328">
        <f>ROUND(N3594-SUMIF(Anlagenbewegungsdaten_AV!B:B,A3594,Anlagenbewegungsdaten_AV!D:D),3)</f>
        <v>0</v>
      </c>
    </row>
    <row r="3595" spans="1:15" ht="15" customHeight="1" x14ac:dyDescent="0.25">
      <c r="A3595" s="266" t="s">
        <v>5753</v>
      </c>
      <c r="B3595" s="234" t="s">
        <v>2108</v>
      </c>
      <c r="C3595" s="235" t="s">
        <v>5593</v>
      </c>
      <c r="D3595" s="234" t="s">
        <v>4690</v>
      </c>
      <c r="E3595" s="234"/>
      <c r="F3595" s="290">
        <v>16.48</v>
      </c>
      <c r="G3595" s="331">
        <f>ROUND(SUMIF(Anlagenbewegungsdaten!B:B,A3595,Anlagenbewegungsdaten!C:C),3)</f>
        <v>0</v>
      </c>
      <c r="H3595" s="332">
        <f>IF(ISBLANK(F3595),ROUND(SUMIF(Anlagenbewegungsdaten!B:B,A3595,Anlagenbewegungsdaten!D:D),2),ROUND(G3595*F3595%,2))</f>
        <v>0</v>
      </c>
      <c r="I3595" s="332">
        <f>ROUND((H3595-SUMIF(Anlagenbewegungsdaten!$B:$B,A3595,Anlagenbewegungsdaten!D:D)),3)</f>
        <v>0</v>
      </c>
      <c r="J3595" s="333" t="s">
        <v>5179</v>
      </c>
      <c r="K3595" s="333" t="s">
        <v>5193</v>
      </c>
      <c r="L3595" s="510">
        <v>13.18</v>
      </c>
      <c r="M3595" s="330">
        <f>ROUND(SUMIF(Anlagenbewegungsdaten_AV!B:B,A3595,Anlagenbewegungsdaten_AV!C:C),3)</f>
        <v>0</v>
      </c>
      <c r="N3595" s="328">
        <f>IF(ISBLANK(L3595),ROUND(SUMIF(Anlagenbewegungsdaten_AV!B:B,A3595,Anlagenbewegungsdaten_AV!D:D),2),ROUND(M3595*L3595%,2))</f>
        <v>0</v>
      </c>
      <c r="O3595" s="328">
        <f>ROUND(N3595-SUMIF(Anlagenbewegungsdaten_AV!B:B,A3595,Anlagenbewegungsdaten_AV!D:D),3)</f>
        <v>0</v>
      </c>
    </row>
    <row r="3596" spans="1:15" ht="15" customHeight="1" x14ac:dyDescent="0.25">
      <c r="A3596" s="266" t="s">
        <v>5754</v>
      </c>
      <c r="B3596" s="234" t="s">
        <v>2108</v>
      </c>
      <c r="C3596" s="235" t="s">
        <v>5593</v>
      </c>
      <c r="D3596" s="234" t="s">
        <v>4692</v>
      </c>
      <c r="E3596" s="234"/>
      <c r="F3596" s="290">
        <v>14.98</v>
      </c>
      <c r="G3596" s="331">
        <f>ROUND(SUMIF(Anlagenbewegungsdaten!B:B,A3596,Anlagenbewegungsdaten!C:C),3)</f>
        <v>0</v>
      </c>
      <c r="H3596" s="332">
        <f>IF(ISBLANK(F3596),ROUND(SUMIF(Anlagenbewegungsdaten!B:B,A3596,Anlagenbewegungsdaten!D:D),2),ROUND(G3596*F3596%,2))</f>
        <v>0</v>
      </c>
      <c r="I3596" s="332">
        <f>ROUND((H3596-SUMIF(Anlagenbewegungsdaten!$B:$B,A3596,Anlagenbewegungsdaten!D:D)),3)</f>
        <v>0</v>
      </c>
      <c r="J3596" s="333" t="s">
        <v>5179</v>
      </c>
      <c r="K3596" s="333" t="s">
        <v>5193</v>
      </c>
      <c r="L3596" s="510">
        <v>11.98</v>
      </c>
      <c r="M3596" s="330">
        <f>ROUND(SUMIF(Anlagenbewegungsdaten_AV!B:B,A3596,Anlagenbewegungsdaten_AV!C:C),3)</f>
        <v>0</v>
      </c>
      <c r="N3596" s="328">
        <f>IF(ISBLANK(L3596),ROUND(SUMIF(Anlagenbewegungsdaten_AV!B:B,A3596,Anlagenbewegungsdaten_AV!D:D),2),ROUND(M3596*L3596%,2))</f>
        <v>0</v>
      </c>
      <c r="O3596" s="328">
        <f>ROUND(N3596-SUMIF(Anlagenbewegungsdaten_AV!B:B,A3596,Anlagenbewegungsdaten_AV!D:D),3)</f>
        <v>0</v>
      </c>
    </row>
    <row r="3597" spans="1:15" ht="15" customHeight="1" x14ac:dyDescent="0.25">
      <c r="A3597" s="266" t="s">
        <v>5755</v>
      </c>
      <c r="B3597" s="234" t="s">
        <v>2108</v>
      </c>
      <c r="C3597" s="235" t="s">
        <v>5593</v>
      </c>
      <c r="D3597" s="234" t="s">
        <v>4694</v>
      </c>
      <c r="E3597" s="234"/>
      <c r="F3597" s="290">
        <v>20.48</v>
      </c>
      <c r="G3597" s="331">
        <f>ROUND(SUMIF(Anlagenbewegungsdaten!B:B,A3597,Anlagenbewegungsdaten!C:C),3)</f>
        <v>0</v>
      </c>
      <c r="H3597" s="332">
        <f>IF(ISBLANK(F3597),ROUND(SUMIF(Anlagenbewegungsdaten!B:B,A3597,Anlagenbewegungsdaten!D:D),2),ROUND(G3597*F3597%,2))</f>
        <v>0</v>
      </c>
      <c r="I3597" s="332">
        <f>ROUND((H3597-SUMIF(Anlagenbewegungsdaten!$B:$B,A3597,Anlagenbewegungsdaten!D:D)),3)</f>
        <v>0</v>
      </c>
      <c r="J3597" s="333" t="s">
        <v>5179</v>
      </c>
      <c r="K3597" s="333" t="s">
        <v>5193</v>
      </c>
      <c r="L3597" s="510">
        <v>16.38</v>
      </c>
      <c r="M3597" s="330">
        <f>ROUND(SUMIF(Anlagenbewegungsdaten_AV!B:B,A3597,Anlagenbewegungsdaten_AV!C:C),3)</f>
        <v>0</v>
      </c>
      <c r="N3597" s="328">
        <f>IF(ISBLANK(L3597),ROUND(SUMIF(Anlagenbewegungsdaten_AV!B:B,A3597,Anlagenbewegungsdaten_AV!D:D),2),ROUND(M3597*L3597%,2))</f>
        <v>0</v>
      </c>
      <c r="O3597" s="328">
        <f>ROUND(N3597-SUMIF(Anlagenbewegungsdaten_AV!B:B,A3597,Anlagenbewegungsdaten_AV!D:D),3)</f>
        <v>0</v>
      </c>
    </row>
    <row r="3598" spans="1:15" ht="15" customHeight="1" x14ac:dyDescent="0.25">
      <c r="A3598" s="266" t="s">
        <v>5756</v>
      </c>
      <c r="B3598" s="234" t="s">
        <v>2108</v>
      </c>
      <c r="C3598" s="235" t="s">
        <v>5593</v>
      </c>
      <c r="D3598" s="234" t="s">
        <v>4696</v>
      </c>
      <c r="E3598" s="234"/>
      <c r="F3598" s="290">
        <v>18.48</v>
      </c>
      <c r="G3598" s="331">
        <f>ROUND(SUMIF(Anlagenbewegungsdaten!B:B,A3598,Anlagenbewegungsdaten!C:C),3)</f>
        <v>0</v>
      </c>
      <c r="H3598" s="332">
        <f>IF(ISBLANK(F3598),ROUND(SUMIF(Anlagenbewegungsdaten!B:B,A3598,Anlagenbewegungsdaten!D:D),2),ROUND(G3598*F3598%,2))</f>
        <v>0</v>
      </c>
      <c r="I3598" s="332">
        <f>ROUND((H3598-SUMIF(Anlagenbewegungsdaten!$B:$B,A3598,Anlagenbewegungsdaten!D:D)),3)</f>
        <v>0</v>
      </c>
      <c r="J3598" s="333" t="s">
        <v>5179</v>
      </c>
      <c r="K3598" s="333" t="s">
        <v>5193</v>
      </c>
      <c r="L3598" s="510">
        <v>14.78</v>
      </c>
      <c r="M3598" s="330">
        <f>ROUND(SUMIF(Anlagenbewegungsdaten_AV!B:B,A3598,Anlagenbewegungsdaten_AV!C:C),3)</f>
        <v>0</v>
      </c>
      <c r="N3598" s="328">
        <f>IF(ISBLANK(L3598),ROUND(SUMIF(Anlagenbewegungsdaten_AV!B:B,A3598,Anlagenbewegungsdaten_AV!D:D),2),ROUND(M3598*L3598%,2))</f>
        <v>0</v>
      </c>
      <c r="O3598" s="328">
        <f>ROUND(N3598-SUMIF(Anlagenbewegungsdaten_AV!B:B,A3598,Anlagenbewegungsdaten_AV!D:D),3)</f>
        <v>0</v>
      </c>
    </row>
    <row r="3599" spans="1:15" ht="15" customHeight="1" x14ac:dyDescent="0.25">
      <c r="A3599" s="266" t="s">
        <v>5757</v>
      </c>
      <c r="B3599" s="234" t="s">
        <v>2108</v>
      </c>
      <c r="C3599" s="235" t="s">
        <v>5593</v>
      </c>
      <c r="D3599" s="234" t="s">
        <v>4698</v>
      </c>
      <c r="E3599" s="234"/>
      <c r="F3599" s="290">
        <v>11.52</v>
      </c>
      <c r="G3599" s="331">
        <f>ROUND(SUMIF(Anlagenbewegungsdaten!B:B,A3599,Anlagenbewegungsdaten!C:C),3)</f>
        <v>0</v>
      </c>
      <c r="H3599" s="332">
        <f>IF(ISBLANK(F3599),ROUND(SUMIF(Anlagenbewegungsdaten!B:B,A3599,Anlagenbewegungsdaten!D:D),2),ROUND(G3599*F3599%,2))</f>
        <v>0</v>
      </c>
      <c r="I3599" s="332">
        <f>ROUND((H3599-SUMIF(Anlagenbewegungsdaten!$B:$B,A3599,Anlagenbewegungsdaten!D:D)),3)</f>
        <v>0</v>
      </c>
      <c r="J3599" s="333" t="s">
        <v>5179</v>
      </c>
      <c r="K3599" s="333" t="s">
        <v>5193</v>
      </c>
      <c r="L3599" s="510">
        <v>9.2200000000000006</v>
      </c>
      <c r="M3599" s="330">
        <f>ROUND(SUMIF(Anlagenbewegungsdaten_AV!B:B,A3599,Anlagenbewegungsdaten_AV!C:C),3)</f>
        <v>0</v>
      </c>
      <c r="N3599" s="328">
        <f>IF(ISBLANK(L3599),ROUND(SUMIF(Anlagenbewegungsdaten_AV!B:B,A3599,Anlagenbewegungsdaten_AV!D:D),2),ROUND(M3599*L3599%,2))</f>
        <v>0</v>
      </c>
      <c r="O3599" s="328">
        <f>ROUND(N3599-SUMIF(Anlagenbewegungsdaten_AV!B:B,A3599,Anlagenbewegungsdaten_AV!D:D),3)</f>
        <v>0</v>
      </c>
    </row>
    <row r="3600" spans="1:15" ht="15" customHeight="1" x14ac:dyDescent="0.25">
      <c r="A3600" s="266" t="s">
        <v>5758</v>
      </c>
      <c r="B3600" s="234" t="s">
        <v>2108</v>
      </c>
      <c r="C3600" s="235" t="s">
        <v>5593</v>
      </c>
      <c r="D3600" s="234" t="s">
        <v>4700</v>
      </c>
      <c r="E3600" s="234"/>
      <c r="F3600" s="290">
        <v>15.52</v>
      </c>
      <c r="G3600" s="331">
        <f>ROUND(SUMIF(Anlagenbewegungsdaten!B:B,A3600,Anlagenbewegungsdaten!C:C),3)</f>
        <v>0</v>
      </c>
      <c r="H3600" s="332">
        <f>IF(ISBLANK(F3600),ROUND(SUMIF(Anlagenbewegungsdaten!B:B,A3600,Anlagenbewegungsdaten!D:D),2),ROUND(G3600*F3600%,2))</f>
        <v>0</v>
      </c>
      <c r="I3600" s="332">
        <f>ROUND((H3600-SUMIF(Anlagenbewegungsdaten!$B:$B,A3600,Anlagenbewegungsdaten!D:D)),3)</f>
        <v>0</v>
      </c>
      <c r="J3600" s="333" t="s">
        <v>5179</v>
      </c>
      <c r="K3600" s="333" t="s">
        <v>5193</v>
      </c>
      <c r="L3600" s="510">
        <v>12.42</v>
      </c>
      <c r="M3600" s="330">
        <f>ROUND(SUMIF(Anlagenbewegungsdaten_AV!B:B,A3600,Anlagenbewegungsdaten_AV!C:C),3)</f>
        <v>0</v>
      </c>
      <c r="N3600" s="328">
        <f>IF(ISBLANK(L3600),ROUND(SUMIF(Anlagenbewegungsdaten_AV!B:B,A3600,Anlagenbewegungsdaten_AV!D:D),2),ROUND(M3600*L3600%,2))</f>
        <v>0</v>
      </c>
      <c r="O3600" s="328">
        <f>ROUND(N3600-SUMIF(Anlagenbewegungsdaten_AV!B:B,A3600,Anlagenbewegungsdaten_AV!D:D),3)</f>
        <v>0</v>
      </c>
    </row>
    <row r="3601" spans="1:15" ht="15" customHeight="1" x14ac:dyDescent="0.25">
      <c r="A3601" s="266" t="s">
        <v>5759</v>
      </c>
      <c r="B3601" s="234" t="s">
        <v>2108</v>
      </c>
      <c r="C3601" s="235" t="s">
        <v>5593</v>
      </c>
      <c r="D3601" s="234" t="s">
        <v>4702</v>
      </c>
      <c r="E3601" s="234"/>
      <c r="F3601" s="290">
        <v>14.02</v>
      </c>
      <c r="G3601" s="331">
        <f>ROUND(SUMIF(Anlagenbewegungsdaten!B:B,A3601,Anlagenbewegungsdaten!C:C),3)</f>
        <v>0</v>
      </c>
      <c r="H3601" s="332">
        <f>IF(ISBLANK(F3601),ROUND(SUMIF(Anlagenbewegungsdaten!B:B,A3601,Anlagenbewegungsdaten!D:D),2),ROUND(G3601*F3601%,2))</f>
        <v>0</v>
      </c>
      <c r="I3601" s="332">
        <f>ROUND((H3601-SUMIF(Anlagenbewegungsdaten!$B:$B,A3601,Anlagenbewegungsdaten!D:D)),3)</f>
        <v>0</v>
      </c>
      <c r="J3601" s="333" t="s">
        <v>5179</v>
      </c>
      <c r="K3601" s="333" t="s">
        <v>5193</v>
      </c>
      <c r="L3601" s="510">
        <v>11.22</v>
      </c>
      <c r="M3601" s="330">
        <f>ROUND(SUMIF(Anlagenbewegungsdaten_AV!B:B,A3601,Anlagenbewegungsdaten_AV!C:C),3)</f>
        <v>0</v>
      </c>
      <c r="N3601" s="328">
        <f>IF(ISBLANK(L3601),ROUND(SUMIF(Anlagenbewegungsdaten_AV!B:B,A3601,Anlagenbewegungsdaten_AV!D:D),2),ROUND(M3601*L3601%,2))</f>
        <v>0</v>
      </c>
      <c r="O3601" s="328">
        <f>ROUND(N3601-SUMIF(Anlagenbewegungsdaten_AV!B:B,A3601,Anlagenbewegungsdaten_AV!D:D),3)</f>
        <v>0</v>
      </c>
    </row>
    <row r="3602" spans="1:15" ht="15" customHeight="1" x14ac:dyDescent="0.25">
      <c r="A3602" s="266" t="s">
        <v>5760</v>
      </c>
      <c r="B3602" s="234" t="s">
        <v>2108</v>
      </c>
      <c r="C3602" s="235" t="s">
        <v>5593</v>
      </c>
      <c r="D3602" s="234" t="s">
        <v>4704</v>
      </c>
      <c r="E3602" s="234"/>
      <c r="F3602" s="290">
        <v>19.520000000000003</v>
      </c>
      <c r="G3602" s="331">
        <f>ROUND(SUMIF(Anlagenbewegungsdaten!B:B,A3602,Anlagenbewegungsdaten!C:C),3)</f>
        <v>0</v>
      </c>
      <c r="H3602" s="332">
        <f>IF(ISBLANK(F3602),ROUND(SUMIF(Anlagenbewegungsdaten!B:B,A3602,Anlagenbewegungsdaten!D:D),2),ROUND(G3602*F3602%,2))</f>
        <v>0</v>
      </c>
      <c r="I3602" s="332">
        <f>ROUND((H3602-SUMIF(Anlagenbewegungsdaten!$B:$B,A3602,Anlagenbewegungsdaten!D:D)),3)</f>
        <v>0</v>
      </c>
      <c r="J3602" s="333" t="s">
        <v>5179</v>
      </c>
      <c r="K3602" s="333" t="s">
        <v>5193</v>
      </c>
      <c r="L3602" s="510">
        <v>15.62</v>
      </c>
      <c r="M3602" s="330">
        <f>ROUND(SUMIF(Anlagenbewegungsdaten_AV!B:B,A3602,Anlagenbewegungsdaten_AV!C:C),3)</f>
        <v>0</v>
      </c>
      <c r="N3602" s="328">
        <f>IF(ISBLANK(L3602),ROUND(SUMIF(Anlagenbewegungsdaten_AV!B:B,A3602,Anlagenbewegungsdaten_AV!D:D),2),ROUND(M3602*L3602%,2))</f>
        <v>0</v>
      </c>
      <c r="O3602" s="328">
        <f>ROUND(N3602-SUMIF(Anlagenbewegungsdaten_AV!B:B,A3602,Anlagenbewegungsdaten_AV!D:D),3)</f>
        <v>0</v>
      </c>
    </row>
    <row r="3603" spans="1:15" ht="15" customHeight="1" x14ac:dyDescent="0.25">
      <c r="A3603" s="266" t="s">
        <v>5761</v>
      </c>
      <c r="B3603" s="234" t="s">
        <v>2108</v>
      </c>
      <c r="C3603" s="235" t="s">
        <v>5593</v>
      </c>
      <c r="D3603" s="234" t="s">
        <v>4706</v>
      </c>
      <c r="E3603" s="234"/>
      <c r="F3603" s="290">
        <v>17.52</v>
      </c>
      <c r="G3603" s="331">
        <f>ROUND(SUMIF(Anlagenbewegungsdaten!B:B,A3603,Anlagenbewegungsdaten!C:C),3)</f>
        <v>0</v>
      </c>
      <c r="H3603" s="332">
        <f>IF(ISBLANK(F3603),ROUND(SUMIF(Anlagenbewegungsdaten!B:B,A3603,Anlagenbewegungsdaten!D:D),2),ROUND(G3603*F3603%,2))</f>
        <v>0</v>
      </c>
      <c r="I3603" s="332">
        <f>ROUND((H3603-SUMIF(Anlagenbewegungsdaten!$B:$B,A3603,Anlagenbewegungsdaten!D:D)),3)</f>
        <v>0</v>
      </c>
      <c r="J3603" s="333" t="s">
        <v>5179</v>
      </c>
      <c r="K3603" s="333" t="s">
        <v>5193</v>
      </c>
      <c r="L3603" s="510">
        <v>14.02</v>
      </c>
      <c r="M3603" s="330">
        <f>ROUND(SUMIF(Anlagenbewegungsdaten_AV!B:B,A3603,Anlagenbewegungsdaten_AV!C:C),3)</f>
        <v>0</v>
      </c>
      <c r="N3603" s="328">
        <f>IF(ISBLANK(L3603),ROUND(SUMIF(Anlagenbewegungsdaten_AV!B:B,A3603,Anlagenbewegungsdaten_AV!D:D),2),ROUND(M3603*L3603%,2))</f>
        <v>0</v>
      </c>
      <c r="O3603" s="328">
        <f>ROUND(N3603-SUMIF(Anlagenbewegungsdaten_AV!B:B,A3603,Anlagenbewegungsdaten_AV!D:D),3)</f>
        <v>0</v>
      </c>
    </row>
    <row r="3604" spans="1:15" ht="15" customHeight="1" x14ac:dyDescent="0.25">
      <c r="A3604" s="266" t="s">
        <v>5762</v>
      </c>
      <c r="B3604" s="234" t="s">
        <v>2108</v>
      </c>
      <c r="C3604" s="235" t="s">
        <v>5593</v>
      </c>
      <c r="D3604" s="234" t="s">
        <v>4708</v>
      </c>
      <c r="E3604" s="234"/>
      <c r="F3604" s="290">
        <v>5.76</v>
      </c>
      <c r="G3604" s="331">
        <f>ROUND(SUMIF(Anlagenbewegungsdaten!B:B,A3604,Anlagenbewegungsdaten!C:C),3)</f>
        <v>0</v>
      </c>
      <c r="H3604" s="332">
        <f>IF(ISBLANK(F3604),ROUND(SUMIF(Anlagenbewegungsdaten!B:B,A3604,Anlagenbewegungsdaten!D:D),2),ROUND(G3604*F3604%,2))</f>
        <v>0</v>
      </c>
      <c r="I3604" s="332">
        <f>ROUND((H3604-SUMIF(Anlagenbewegungsdaten!$B:$B,A3604,Anlagenbewegungsdaten!D:D)),3)</f>
        <v>0</v>
      </c>
      <c r="J3604" s="333" t="s">
        <v>5179</v>
      </c>
      <c r="K3604" s="333" t="s">
        <v>5193</v>
      </c>
      <c r="L3604" s="510">
        <v>4.6100000000000003</v>
      </c>
      <c r="M3604" s="330">
        <f>ROUND(SUMIF(Anlagenbewegungsdaten_AV!B:B,A3604,Anlagenbewegungsdaten_AV!C:C),3)</f>
        <v>0</v>
      </c>
      <c r="N3604" s="328">
        <f>IF(ISBLANK(L3604),ROUND(SUMIF(Anlagenbewegungsdaten_AV!B:B,A3604,Anlagenbewegungsdaten_AV!D:D),2),ROUND(M3604*L3604%,2))</f>
        <v>0</v>
      </c>
      <c r="O3604" s="328">
        <f>ROUND(N3604-SUMIF(Anlagenbewegungsdaten_AV!B:B,A3604,Anlagenbewegungsdaten_AV!D:D),3)</f>
        <v>0</v>
      </c>
    </row>
    <row r="3605" spans="1:15" ht="15" customHeight="1" x14ac:dyDescent="0.25">
      <c r="A3605" s="168"/>
      <c r="B3605" s="166"/>
      <c r="C3605" s="165"/>
      <c r="D3605" s="166"/>
      <c r="E3605" s="165"/>
      <c r="F3605" s="249"/>
    </row>
    <row r="3606" spans="1:15" ht="15.75" customHeight="1" x14ac:dyDescent="0.25">
      <c r="A3606" s="202" t="s">
        <v>5763</v>
      </c>
      <c r="B3606" s="200"/>
      <c r="C3606" s="201"/>
      <c r="D3606" s="200"/>
      <c r="E3606" s="201"/>
      <c r="F3606" s="296"/>
    </row>
    <row r="3607" spans="1:15" ht="15" customHeight="1" x14ac:dyDescent="0.25">
      <c r="A3607" s="168"/>
      <c r="B3607" s="166"/>
      <c r="C3607" s="173"/>
      <c r="D3607" s="173"/>
      <c r="E3607" s="166"/>
      <c r="F3607" s="248"/>
    </row>
    <row r="3608" spans="1:15" ht="15" customHeight="1" x14ac:dyDescent="0.25">
      <c r="A3608" s="258" t="s">
        <v>5764</v>
      </c>
      <c r="B3608" s="243" t="s">
        <v>2108</v>
      </c>
      <c r="C3608" s="244" t="s">
        <v>5616</v>
      </c>
      <c r="D3608" s="244" t="s">
        <v>4564</v>
      </c>
      <c r="E3608" s="243"/>
      <c r="F3608" s="160">
        <v>13.46</v>
      </c>
      <c r="G3608" s="331">
        <f>ROUND(SUMIF(Anlagenbewegungsdaten!B:B,A3608,Anlagenbewegungsdaten!C:C),3)</f>
        <v>0</v>
      </c>
      <c r="H3608" s="332">
        <f>IF(ISBLANK(F3608),ROUND(SUMIF(Anlagenbewegungsdaten!B:B,A3608,Anlagenbewegungsdaten!D:D),2),ROUND(G3608*F3608%,2))</f>
        <v>0</v>
      </c>
      <c r="I3608" s="332">
        <f>ROUND((H3608-SUMIF(Anlagenbewegungsdaten!$B:$B,A3608,Anlagenbewegungsdaten!D:D)),3)</f>
        <v>0</v>
      </c>
      <c r="J3608" s="333" t="s">
        <v>5179</v>
      </c>
      <c r="K3608" s="333" t="s">
        <v>5193</v>
      </c>
      <c r="L3608" s="510">
        <v>10.93</v>
      </c>
      <c r="M3608" s="330">
        <f>ROUND(SUMIF(Anlagenbewegungsdaten_AV!B:B,A3608,Anlagenbewegungsdaten_AV!C:C),3)</f>
        <v>0</v>
      </c>
      <c r="N3608" s="328">
        <f>IF(ISBLANK(L3608),ROUND(SUMIF(Anlagenbewegungsdaten_AV!B:B,A3608,Anlagenbewegungsdaten_AV!D:D),2),ROUND(M3608*L3608%,2))</f>
        <v>0</v>
      </c>
      <c r="O3608" s="328">
        <f>ROUND(N3608-SUMIF(Anlagenbewegungsdaten_AV!B:B,A3608,Anlagenbewegungsdaten_AV!D:D),3)</f>
        <v>0</v>
      </c>
    </row>
    <row r="3609" spans="1:15" ht="15" customHeight="1" x14ac:dyDescent="0.25">
      <c r="A3609" s="258" t="s">
        <v>5765</v>
      </c>
      <c r="B3609" s="243" t="s">
        <v>2108</v>
      </c>
      <c r="C3609" s="244" t="s">
        <v>5616</v>
      </c>
      <c r="D3609" s="244" t="s">
        <v>4596</v>
      </c>
      <c r="E3609" s="243"/>
      <c r="F3609" s="160">
        <v>11.58</v>
      </c>
      <c r="G3609" s="331">
        <f>ROUND(SUMIF(Anlagenbewegungsdaten!B:B,A3609,Anlagenbewegungsdaten!C:C),3)</f>
        <v>0</v>
      </c>
      <c r="H3609" s="332">
        <f>IF(ISBLANK(F3609),ROUND(SUMIF(Anlagenbewegungsdaten!B:B,A3609,Anlagenbewegungsdaten!D:D),2),ROUND(G3609*F3609%,2))</f>
        <v>0</v>
      </c>
      <c r="I3609" s="332">
        <f>ROUND((H3609-SUMIF(Anlagenbewegungsdaten!$B:$B,A3609,Anlagenbewegungsdaten!D:D)),3)</f>
        <v>0</v>
      </c>
      <c r="J3609" s="333" t="s">
        <v>5179</v>
      </c>
      <c r="K3609" s="333" t="s">
        <v>5193</v>
      </c>
      <c r="L3609" s="510">
        <v>9.42</v>
      </c>
      <c r="M3609" s="330">
        <f>ROUND(SUMIF(Anlagenbewegungsdaten_AV!B:B,A3609,Anlagenbewegungsdaten_AV!C:C),3)</f>
        <v>0</v>
      </c>
      <c r="N3609" s="328">
        <f>IF(ISBLANK(L3609),ROUND(SUMIF(Anlagenbewegungsdaten_AV!B:B,A3609,Anlagenbewegungsdaten_AV!D:D),2),ROUND(M3609*L3609%,2))</f>
        <v>0</v>
      </c>
      <c r="O3609" s="328">
        <f>ROUND(N3609-SUMIF(Anlagenbewegungsdaten_AV!B:B,A3609,Anlagenbewegungsdaten_AV!D:D),3)</f>
        <v>0</v>
      </c>
    </row>
    <row r="3610" spans="1:15" ht="15" customHeight="1" x14ac:dyDescent="0.25">
      <c r="A3610" s="258" t="s">
        <v>5766</v>
      </c>
      <c r="B3610" s="243" t="s">
        <v>2108</v>
      </c>
      <c r="C3610" s="244" t="s">
        <v>5616</v>
      </c>
      <c r="D3610" s="244" t="s">
        <v>1438</v>
      </c>
      <c r="E3610" s="243"/>
      <c r="F3610" s="160">
        <v>10.35</v>
      </c>
      <c r="G3610" s="331">
        <f>ROUND(SUMIF(Anlagenbewegungsdaten!B:B,A3610,Anlagenbewegungsdaten!C:C),3)</f>
        <v>0</v>
      </c>
      <c r="H3610" s="332">
        <f>IF(ISBLANK(F3610),ROUND(SUMIF(Anlagenbewegungsdaten!B:B,A3610,Anlagenbewegungsdaten!D:D),2),ROUND(G3610*F3610%,2))</f>
        <v>0</v>
      </c>
      <c r="I3610" s="332">
        <f>ROUND((H3610-SUMIF(Anlagenbewegungsdaten!$B:$B,A3610,Anlagenbewegungsdaten!D:D)),3)</f>
        <v>0</v>
      </c>
      <c r="J3610" s="333" t="s">
        <v>5179</v>
      </c>
      <c r="K3610" s="333" t="s">
        <v>5193</v>
      </c>
      <c r="L3610" s="510">
        <v>8.44</v>
      </c>
      <c r="M3610" s="330">
        <f>ROUND(SUMIF(Anlagenbewegungsdaten_AV!B:B,A3610,Anlagenbewegungsdaten_AV!C:C),3)</f>
        <v>0</v>
      </c>
      <c r="N3610" s="328">
        <f>IF(ISBLANK(L3610),ROUND(SUMIF(Anlagenbewegungsdaten_AV!B:B,A3610,Anlagenbewegungsdaten_AV!D:D),2),ROUND(M3610*L3610%,2))</f>
        <v>0</v>
      </c>
      <c r="O3610" s="328">
        <f>ROUND(N3610-SUMIF(Anlagenbewegungsdaten_AV!B:B,A3610,Anlagenbewegungsdaten_AV!D:D),3)</f>
        <v>0</v>
      </c>
    </row>
    <row r="3611" spans="1:15" ht="15" customHeight="1" x14ac:dyDescent="0.25">
      <c r="A3611" s="258" t="s">
        <v>5767</v>
      </c>
      <c r="B3611" s="243" t="s">
        <v>2108</v>
      </c>
      <c r="C3611" s="244" t="s">
        <v>5616</v>
      </c>
      <c r="D3611" s="244" t="s">
        <v>4708</v>
      </c>
      <c r="E3611" s="243"/>
      <c r="F3611" s="160">
        <v>5.65</v>
      </c>
      <c r="G3611" s="331">
        <f>ROUND(SUMIF(Anlagenbewegungsdaten!B:B,A3611,Anlagenbewegungsdaten!C:C),3)</f>
        <v>0</v>
      </c>
      <c r="H3611" s="332">
        <f>IF(ISBLANK(F3611),ROUND(SUMIF(Anlagenbewegungsdaten!B:B,A3611,Anlagenbewegungsdaten!D:D),2),ROUND(G3611*F3611%,2))</f>
        <v>0</v>
      </c>
      <c r="I3611" s="332">
        <f>ROUND((H3611-SUMIF(Anlagenbewegungsdaten!$B:$B,A3611,Anlagenbewegungsdaten!D:D)),3)</f>
        <v>0</v>
      </c>
      <c r="J3611" s="333" t="s">
        <v>5179</v>
      </c>
      <c r="K3611" s="333" t="s">
        <v>5193</v>
      </c>
      <c r="L3611" s="510">
        <v>4.68</v>
      </c>
      <c r="M3611" s="330">
        <f>ROUND(SUMIF(Anlagenbewegungsdaten_AV!B:B,A3611,Anlagenbewegungsdaten_AV!C:C),3)</f>
        <v>0</v>
      </c>
      <c r="N3611" s="328">
        <f>IF(ISBLANK(L3611),ROUND(SUMIF(Anlagenbewegungsdaten_AV!B:B,A3611,Anlagenbewegungsdaten_AV!D:D),2),ROUND(M3611*L3611%,2))</f>
        <v>0</v>
      </c>
      <c r="O3611" s="328">
        <f>ROUND(N3611-SUMIF(Anlagenbewegungsdaten_AV!B:B,A3611,Anlagenbewegungsdaten_AV!D:D),3)</f>
        <v>0</v>
      </c>
    </row>
    <row r="3612" spans="1:15" ht="15" customHeight="1" x14ac:dyDescent="0.25">
      <c r="A3612" s="259"/>
      <c r="B3612" s="166"/>
      <c r="C3612" s="173"/>
      <c r="D3612" s="173"/>
      <c r="E3612" s="166"/>
      <c r="F3612" s="248"/>
    </row>
    <row r="3613" spans="1:15" ht="15" customHeight="1" x14ac:dyDescent="0.25">
      <c r="A3613" s="258" t="s">
        <v>6223</v>
      </c>
      <c r="B3613" s="243" t="s">
        <v>2108</v>
      </c>
      <c r="C3613" s="244" t="s">
        <v>6209</v>
      </c>
      <c r="D3613" s="244" t="s">
        <v>4564</v>
      </c>
      <c r="E3613" s="243"/>
      <c r="F3613" s="160">
        <v>13.46</v>
      </c>
      <c r="G3613" s="331">
        <f>ROUND(SUMIF(Anlagenbewegungsdaten!B:B,A3613,Anlagenbewegungsdaten!C:C),3)</f>
        <v>0</v>
      </c>
      <c r="H3613" s="332">
        <f>IF(ISBLANK(F3613),ROUND(SUMIF(Anlagenbewegungsdaten!B:B,A3613,Anlagenbewegungsdaten!D:D),2),ROUND(G3613*F3613%,2))</f>
        <v>0</v>
      </c>
      <c r="I3613" s="332">
        <f>ROUND((H3613-SUMIF(Anlagenbewegungsdaten!$B:$B,A3613,Anlagenbewegungsdaten!D:D)),3)</f>
        <v>0</v>
      </c>
      <c r="J3613" s="333" t="s">
        <v>5179</v>
      </c>
      <c r="K3613" s="333" t="s">
        <v>5193</v>
      </c>
      <c r="L3613" s="510">
        <v>10.93</v>
      </c>
      <c r="M3613" s="330">
        <f>ROUND(SUMIF(Anlagenbewegungsdaten_AV!B:B,A3613,Anlagenbewegungsdaten_AV!C:C),3)</f>
        <v>0</v>
      </c>
      <c r="N3613" s="328">
        <f>IF(ISBLANK(L3613),ROUND(SUMIF(Anlagenbewegungsdaten_AV!B:B,A3613,Anlagenbewegungsdaten_AV!D:D),2),ROUND(M3613*L3613%,2))</f>
        <v>0</v>
      </c>
      <c r="O3613" s="328">
        <f>ROUND(N3613-SUMIF(Anlagenbewegungsdaten_AV!B:B,A3613,Anlagenbewegungsdaten_AV!D:D),3)</f>
        <v>0</v>
      </c>
    </row>
    <row r="3614" spans="1:15" ht="15" customHeight="1" x14ac:dyDescent="0.25">
      <c r="A3614" s="258" t="s">
        <v>6224</v>
      </c>
      <c r="B3614" s="243" t="s">
        <v>2108</v>
      </c>
      <c r="C3614" s="244" t="s">
        <v>6209</v>
      </c>
      <c r="D3614" s="244" t="s">
        <v>4596</v>
      </c>
      <c r="E3614" s="243"/>
      <c r="F3614" s="160">
        <v>11.58</v>
      </c>
      <c r="G3614" s="331">
        <f>ROUND(SUMIF(Anlagenbewegungsdaten!B:B,A3614,Anlagenbewegungsdaten!C:C),3)</f>
        <v>0</v>
      </c>
      <c r="H3614" s="332">
        <f>IF(ISBLANK(F3614),ROUND(SUMIF(Anlagenbewegungsdaten!B:B,A3614,Anlagenbewegungsdaten!D:D),2),ROUND(G3614*F3614%,2))</f>
        <v>0</v>
      </c>
      <c r="I3614" s="332">
        <f>ROUND((H3614-SUMIF(Anlagenbewegungsdaten!$B:$B,A3614,Anlagenbewegungsdaten!D:D)),3)</f>
        <v>0</v>
      </c>
      <c r="J3614" s="333" t="s">
        <v>5179</v>
      </c>
      <c r="K3614" s="333" t="s">
        <v>5193</v>
      </c>
      <c r="L3614" s="510">
        <v>9.42</v>
      </c>
      <c r="M3614" s="330">
        <f>ROUND(SUMIF(Anlagenbewegungsdaten_AV!B:B,A3614,Anlagenbewegungsdaten_AV!C:C),3)</f>
        <v>0</v>
      </c>
      <c r="N3614" s="328">
        <f>IF(ISBLANK(L3614),ROUND(SUMIF(Anlagenbewegungsdaten_AV!B:B,A3614,Anlagenbewegungsdaten_AV!D:D),2),ROUND(M3614*L3614%,2))</f>
        <v>0</v>
      </c>
      <c r="O3614" s="328">
        <f>ROUND(N3614-SUMIF(Anlagenbewegungsdaten_AV!B:B,A3614,Anlagenbewegungsdaten_AV!D:D),3)</f>
        <v>0</v>
      </c>
    </row>
    <row r="3615" spans="1:15" ht="15" customHeight="1" x14ac:dyDescent="0.25">
      <c r="A3615" s="258" t="s">
        <v>6225</v>
      </c>
      <c r="B3615" s="243" t="s">
        <v>2108</v>
      </c>
      <c r="C3615" s="244" t="s">
        <v>6209</v>
      </c>
      <c r="D3615" s="244" t="s">
        <v>1438</v>
      </c>
      <c r="E3615" s="243"/>
      <c r="F3615" s="160">
        <v>10.35</v>
      </c>
      <c r="G3615" s="331">
        <f>ROUND(SUMIF(Anlagenbewegungsdaten!B:B,A3615,Anlagenbewegungsdaten!C:C),3)</f>
        <v>0</v>
      </c>
      <c r="H3615" s="332">
        <f>IF(ISBLANK(F3615),ROUND(SUMIF(Anlagenbewegungsdaten!B:B,A3615,Anlagenbewegungsdaten!D:D),2),ROUND(G3615*F3615%,2))</f>
        <v>0</v>
      </c>
      <c r="I3615" s="332">
        <f>ROUND((H3615-SUMIF(Anlagenbewegungsdaten!$B:$B,A3615,Anlagenbewegungsdaten!D:D)),3)</f>
        <v>0</v>
      </c>
      <c r="J3615" s="333" t="s">
        <v>5179</v>
      </c>
      <c r="K3615" s="333" t="s">
        <v>5193</v>
      </c>
      <c r="L3615" s="510">
        <v>8.44</v>
      </c>
      <c r="M3615" s="330">
        <f>ROUND(SUMIF(Anlagenbewegungsdaten_AV!B:B,A3615,Anlagenbewegungsdaten_AV!C:C),3)</f>
        <v>0</v>
      </c>
      <c r="N3615" s="328">
        <f>IF(ISBLANK(L3615),ROUND(SUMIF(Anlagenbewegungsdaten_AV!B:B,A3615,Anlagenbewegungsdaten_AV!D:D),2),ROUND(M3615*L3615%,2))</f>
        <v>0</v>
      </c>
      <c r="O3615" s="328">
        <f>ROUND(N3615-SUMIF(Anlagenbewegungsdaten_AV!B:B,A3615,Anlagenbewegungsdaten_AV!D:D),3)</f>
        <v>0</v>
      </c>
    </row>
    <row r="3616" spans="1:15" ht="15" customHeight="1" x14ac:dyDescent="0.25">
      <c r="A3616" s="258" t="s">
        <v>6226</v>
      </c>
      <c r="B3616" s="243" t="s">
        <v>2108</v>
      </c>
      <c r="C3616" s="244" t="s">
        <v>6209</v>
      </c>
      <c r="D3616" s="244" t="s">
        <v>4708</v>
      </c>
      <c r="E3616" s="243"/>
      <c r="F3616" s="160">
        <v>5.65</v>
      </c>
      <c r="G3616" s="331">
        <f>ROUND(SUMIF(Anlagenbewegungsdaten!B:B,A3616,Anlagenbewegungsdaten!C:C),3)</f>
        <v>0</v>
      </c>
      <c r="H3616" s="332">
        <f>IF(ISBLANK(F3616),ROUND(SUMIF(Anlagenbewegungsdaten!B:B,A3616,Anlagenbewegungsdaten!D:D),2),ROUND(G3616*F3616%,2))</f>
        <v>0</v>
      </c>
      <c r="I3616" s="332">
        <f>ROUND((H3616-SUMIF(Anlagenbewegungsdaten!$B:$B,A3616,Anlagenbewegungsdaten!D:D)),3)</f>
        <v>0</v>
      </c>
      <c r="J3616" s="333" t="s">
        <v>5179</v>
      </c>
      <c r="K3616" s="333" t="s">
        <v>5193</v>
      </c>
      <c r="L3616" s="510">
        <v>4.68</v>
      </c>
      <c r="M3616" s="330">
        <f>ROUND(SUMIF(Anlagenbewegungsdaten_AV!B:B,A3616,Anlagenbewegungsdaten_AV!C:C),3)</f>
        <v>0</v>
      </c>
      <c r="N3616" s="328">
        <f>IF(ISBLANK(L3616),ROUND(SUMIF(Anlagenbewegungsdaten_AV!B:B,A3616,Anlagenbewegungsdaten_AV!D:D),2),ROUND(M3616*L3616%,2))</f>
        <v>0</v>
      </c>
      <c r="O3616" s="328">
        <f>ROUND(N3616-SUMIF(Anlagenbewegungsdaten_AV!B:B,A3616,Anlagenbewegungsdaten_AV!D:D),3)</f>
        <v>0</v>
      </c>
    </row>
    <row r="3617" spans="1:15" ht="15" customHeight="1" x14ac:dyDescent="0.25">
      <c r="A3617" s="168"/>
      <c r="B3617" s="166"/>
      <c r="C3617" s="165"/>
      <c r="D3617" s="166"/>
      <c r="E3617" s="165"/>
      <c r="F3617" s="249"/>
    </row>
    <row r="3618" spans="1:15" ht="15.75" customHeight="1" x14ac:dyDescent="0.25">
      <c r="A3618" s="202" t="s">
        <v>4709</v>
      </c>
      <c r="B3618" s="200"/>
      <c r="C3618" s="201"/>
      <c r="D3618" s="200"/>
      <c r="E3618" s="201"/>
      <c r="F3618" s="296"/>
    </row>
    <row r="3619" spans="1:15" ht="15" customHeight="1" x14ac:dyDescent="0.25">
      <c r="A3619" s="218"/>
      <c r="B3619" s="197"/>
      <c r="C3619" s="197"/>
      <c r="D3619" s="197"/>
      <c r="E3619" s="197"/>
      <c r="F3619" s="198"/>
    </row>
    <row r="3620" spans="1:15" ht="15" customHeight="1" x14ac:dyDescent="0.25">
      <c r="A3620" s="214" t="s">
        <v>4710</v>
      </c>
      <c r="B3620" s="215"/>
      <c r="C3620" s="216"/>
      <c r="D3620" s="216"/>
      <c r="E3620" s="216"/>
      <c r="F3620" s="217"/>
    </row>
    <row r="3621" spans="1:15" ht="15" customHeight="1" x14ac:dyDescent="0.25">
      <c r="A3621" s="167"/>
      <c r="B3621" s="165"/>
      <c r="C3621" s="165"/>
      <c r="D3621" s="166"/>
      <c r="E3621" s="165"/>
      <c r="F3621" s="181"/>
    </row>
    <row r="3622" spans="1:15" ht="15" customHeight="1" x14ac:dyDescent="0.25">
      <c r="A3622" s="272" t="s">
        <v>4711</v>
      </c>
      <c r="B3622" s="209" t="s">
        <v>2108</v>
      </c>
      <c r="C3622" s="210" t="s">
        <v>4712</v>
      </c>
      <c r="D3622" s="209" t="s">
        <v>4713</v>
      </c>
      <c r="E3622" s="209"/>
      <c r="F3622" s="298">
        <v>16</v>
      </c>
      <c r="G3622" s="331">
        <f>ROUND(SUMIF(Anlagenbewegungsdaten!B:B,A3622,Anlagenbewegungsdaten!C:C),3)</f>
        <v>0</v>
      </c>
      <c r="H3622" s="332">
        <f>IF(ISBLANK(F3622),ROUND(SUMIF(Anlagenbewegungsdaten!B:B,A3622,Anlagenbewegungsdaten!D:D),2),ROUND(G3622*F3622%,2))</f>
        <v>0</v>
      </c>
      <c r="I3622" s="332">
        <f>ROUND((H3622-SUMIF(Anlagenbewegungsdaten!$B:$B,A3622,Anlagenbewegungsdaten!D:D)),3)</f>
        <v>0</v>
      </c>
      <c r="J3622" s="333" t="s">
        <v>5179</v>
      </c>
      <c r="K3622" s="333" t="s">
        <v>5193</v>
      </c>
      <c r="L3622" s="510">
        <v>12.8</v>
      </c>
      <c r="M3622" s="330">
        <f>ROUND(SUMIF(Anlagenbewegungsdaten_AV!B:B,A3622,Anlagenbewegungsdaten_AV!C:C),3)</f>
        <v>0</v>
      </c>
      <c r="N3622" s="328">
        <f>IF(ISBLANK(L3622),ROUND(SUMIF(Anlagenbewegungsdaten_AV!B:B,A3622,Anlagenbewegungsdaten_AV!D:D),2),ROUND(M3622*L3622%,2))</f>
        <v>0</v>
      </c>
      <c r="O3622" s="328">
        <f>ROUND(N3622-SUMIF(Anlagenbewegungsdaten_AV!B:B,A3622,Anlagenbewegungsdaten_AV!D:D),3)</f>
        <v>0</v>
      </c>
    </row>
    <row r="3623" spans="1:15" ht="15" customHeight="1" x14ac:dyDescent="0.25">
      <c r="A3623" s="272" t="s">
        <v>4714</v>
      </c>
      <c r="B3623" s="209" t="s">
        <v>2108</v>
      </c>
      <c r="C3623" s="210" t="s">
        <v>4712</v>
      </c>
      <c r="D3623" s="209" t="s">
        <v>4715</v>
      </c>
      <c r="E3623" s="209"/>
      <c r="F3623" s="298">
        <v>19</v>
      </c>
      <c r="G3623" s="331">
        <f>ROUND(SUMIF(Anlagenbewegungsdaten!B:B,A3623,Anlagenbewegungsdaten!C:C),3)</f>
        <v>0</v>
      </c>
      <c r="H3623" s="332">
        <f>IF(ISBLANK(F3623),ROUND(SUMIF(Anlagenbewegungsdaten!B:B,A3623,Anlagenbewegungsdaten!D:D),2),ROUND(G3623*F3623%,2))</f>
        <v>0</v>
      </c>
      <c r="I3623" s="332">
        <f>ROUND((H3623-SUMIF(Anlagenbewegungsdaten!$B:$B,A3623,Anlagenbewegungsdaten!D:D)),3)</f>
        <v>0</v>
      </c>
      <c r="J3623" s="333" t="s">
        <v>5179</v>
      </c>
      <c r="K3623" s="333" t="s">
        <v>5193</v>
      </c>
      <c r="L3623" s="510">
        <v>15.2</v>
      </c>
      <c r="M3623" s="330">
        <f>ROUND(SUMIF(Anlagenbewegungsdaten_AV!B:B,A3623,Anlagenbewegungsdaten_AV!C:C),3)</f>
        <v>0</v>
      </c>
      <c r="N3623" s="328">
        <f>IF(ISBLANK(L3623),ROUND(SUMIF(Anlagenbewegungsdaten_AV!B:B,A3623,Anlagenbewegungsdaten_AV!D:D),2),ROUND(M3623*L3623%,2))</f>
        <v>0</v>
      </c>
      <c r="O3623" s="328">
        <f>ROUND(N3623-SUMIF(Anlagenbewegungsdaten_AV!B:B,A3623,Anlagenbewegungsdaten_AV!D:D),3)</f>
        <v>0</v>
      </c>
    </row>
    <row r="3624" spans="1:15" ht="15" customHeight="1" x14ac:dyDescent="0.25">
      <c r="A3624" s="272" t="s">
        <v>4716</v>
      </c>
      <c r="B3624" s="209" t="s">
        <v>2108</v>
      </c>
      <c r="C3624" s="210" t="s">
        <v>4712</v>
      </c>
      <c r="D3624" s="209" t="s">
        <v>4717</v>
      </c>
      <c r="E3624" s="209"/>
      <c r="F3624" s="298">
        <v>18</v>
      </c>
      <c r="G3624" s="331">
        <f>ROUND(SUMIF(Anlagenbewegungsdaten!B:B,A3624,Anlagenbewegungsdaten!C:C),3)</f>
        <v>0</v>
      </c>
      <c r="H3624" s="332">
        <f>IF(ISBLANK(F3624),ROUND(SUMIF(Anlagenbewegungsdaten!B:B,A3624,Anlagenbewegungsdaten!D:D),2),ROUND(G3624*F3624%,2))</f>
        <v>0</v>
      </c>
      <c r="I3624" s="332">
        <f>ROUND((H3624-SUMIF(Anlagenbewegungsdaten!$B:$B,A3624,Anlagenbewegungsdaten!D:D)),3)</f>
        <v>0</v>
      </c>
      <c r="J3624" s="333" t="s">
        <v>5179</v>
      </c>
      <c r="K3624" s="333" t="s">
        <v>5193</v>
      </c>
      <c r="L3624" s="510">
        <v>14.4</v>
      </c>
      <c r="M3624" s="330">
        <f>ROUND(SUMIF(Anlagenbewegungsdaten_AV!B:B,A3624,Anlagenbewegungsdaten_AV!C:C),3)</f>
        <v>0</v>
      </c>
      <c r="N3624" s="328">
        <f>IF(ISBLANK(L3624),ROUND(SUMIF(Anlagenbewegungsdaten_AV!B:B,A3624,Anlagenbewegungsdaten_AV!D:D),2),ROUND(M3624*L3624%,2))</f>
        <v>0</v>
      </c>
      <c r="O3624" s="328">
        <f>ROUND(N3624-SUMIF(Anlagenbewegungsdaten_AV!B:B,A3624,Anlagenbewegungsdaten_AV!D:D),3)</f>
        <v>0</v>
      </c>
    </row>
    <row r="3625" spans="1:15" ht="15" customHeight="1" x14ac:dyDescent="0.25">
      <c r="A3625" s="272" t="s">
        <v>4718</v>
      </c>
      <c r="B3625" s="209" t="s">
        <v>2108</v>
      </c>
      <c r="C3625" s="210" t="s">
        <v>4712</v>
      </c>
      <c r="D3625" s="209" t="s">
        <v>4719</v>
      </c>
      <c r="E3625" s="209"/>
      <c r="F3625" s="298">
        <v>17</v>
      </c>
      <c r="G3625" s="331">
        <f>ROUND(SUMIF(Anlagenbewegungsdaten!B:B,A3625,Anlagenbewegungsdaten!C:C),3)</f>
        <v>0</v>
      </c>
      <c r="H3625" s="332">
        <f>IF(ISBLANK(F3625),ROUND(SUMIF(Anlagenbewegungsdaten!B:B,A3625,Anlagenbewegungsdaten!D:D),2),ROUND(G3625*F3625%,2))</f>
        <v>0</v>
      </c>
      <c r="I3625" s="332">
        <f>ROUND((H3625-SUMIF(Anlagenbewegungsdaten!$B:$B,A3625,Anlagenbewegungsdaten!D:D)),3)</f>
        <v>0</v>
      </c>
      <c r="J3625" s="333" t="s">
        <v>5179</v>
      </c>
      <c r="K3625" s="333" t="s">
        <v>5193</v>
      </c>
      <c r="L3625" s="510">
        <v>13.6</v>
      </c>
      <c r="M3625" s="330">
        <f>ROUND(SUMIF(Anlagenbewegungsdaten_AV!B:B,A3625,Anlagenbewegungsdaten_AV!C:C),3)</f>
        <v>0</v>
      </c>
      <c r="N3625" s="328">
        <f>IF(ISBLANK(L3625),ROUND(SUMIF(Anlagenbewegungsdaten_AV!B:B,A3625,Anlagenbewegungsdaten_AV!D:D),2),ROUND(M3625*L3625%,2))</f>
        <v>0</v>
      </c>
      <c r="O3625" s="328">
        <f>ROUND(N3625-SUMIF(Anlagenbewegungsdaten_AV!B:B,A3625,Anlagenbewegungsdaten_AV!D:D),3)</f>
        <v>0</v>
      </c>
    </row>
    <row r="3626" spans="1:15" ht="15" customHeight="1" x14ac:dyDescent="0.25">
      <c r="A3626" s="272" t="s">
        <v>4720</v>
      </c>
      <c r="B3626" s="209" t="s">
        <v>2108</v>
      </c>
      <c r="C3626" s="210" t="s">
        <v>4712</v>
      </c>
      <c r="D3626" s="209" t="s">
        <v>4721</v>
      </c>
      <c r="E3626" s="209"/>
      <c r="F3626" s="298">
        <v>14</v>
      </c>
      <c r="G3626" s="331">
        <f>ROUND(SUMIF(Anlagenbewegungsdaten!B:B,A3626,Anlagenbewegungsdaten!C:C),3)</f>
        <v>0</v>
      </c>
      <c r="H3626" s="332">
        <f>IF(ISBLANK(F3626),ROUND(SUMIF(Anlagenbewegungsdaten!B:B,A3626,Anlagenbewegungsdaten!D:D),2),ROUND(G3626*F3626%,2))</f>
        <v>0</v>
      </c>
      <c r="I3626" s="332">
        <f>ROUND((H3626-SUMIF(Anlagenbewegungsdaten!$B:$B,A3626,Anlagenbewegungsdaten!D:D)),3)</f>
        <v>0</v>
      </c>
      <c r="J3626" s="333" t="s">
        <v>5179</v>
      </c>
      <c r="K3626" s="333" t="s">
        <v>5193</v>
      </c>
      <c r="L3626" s="510">
        <v>11.2</v>
      </c>
      <c r="M3626" s="330">
        <f>ROUND(SUMIF(Anlagenbewegungsdaten_AV!B:B,A3626,Anlagenbewegungsdaten_AV!C:C),3)</f>
        <v>0</v>
      </c>
      <c r="N3626" s="328">
        <f>IF(ISBLANK(L3626),ROUND(SUMIF(Anlagenbewegungsdaten_AV!B:B,A3626,Anlagenbewegungsdaten_AV!D:D),2),ROUND(M3626*L3626%,2))</f>
        <v>0</v>
      </c>
      <c r="O3626" s="328">
        <f>ROUND(N3626-SUMIF(Anlagenbewegungsdaten_AV!B:B,A3626,Anlagenbewegungsdaten_AV!D:D),3)</f>
        <v>0</v>
      </c>
    </row>
    <row r="3627" spans="1:15" ht="15" customHeight="1" x14ac:dyDescent="0.25">
      <c r="A3627" s="272" t="s">
        <v>4722</v>
      </c>
      <c r="B3627" s="209" t="s">
        <v>2108</v>
      </c>
      <c r="C3627" s="210" t="s">
        <v>4712</v>
      </c>
      <c r="D3627" s="209" t="s">
        <v>4723</v>
      </c>
      <c r="E3627" s="209"/>
      <c r="F3627" s="298">
        <v>17</v>
      </c>
      <c r="G3627" s="331">
        <f>ROUND(SUMIF(Anlagenbewegungsdaten!B:B,A3627,Anlagenbewegungsdaten!C:C),3)</f>
        <v>0</v>
      </c>
      <c r="H3627" s="332">
        <f>IF(ISBLANK(F3627),ROUND(SUMIF(Anlagenbewegungsdaten!B:B,A3627,Anlagenbewegungsdaten!D:D),2),ROUND(G3627*F3627%,2))</f>
        <v>0</v>
      </c>
      <c r="I3627" s="332">
        <f>ROUND((H3627-SUMIF(Anlagenbewegungsdaten!$B:$B,A3627,Anlagenbewegungsdaten!D:D)),3)</f>
        <v>0</v>
      </c>
      <c r="J3627" s="333" t="s">
        <v>5179</v>
      </c>
      <c r="K3627" s="333" t="s">
        <v>5193</v>
      </c>
      <c r="L3627" s="510">
        <v>13.6</v>
      </c>
      <c r="M3627" s="330">
        <f>ROUND(SUMIF(Anlagenbewegungsdaten_AV!B:B,A3627,Anlagenbewegungsdaten_AV!C:C),3)</f>
        <v>0</v>
      </c>
      <c r="N3627" s="328">
        <f>IF(ISBLANK(L3627),ROUND(SUMIF(Anlagenbewegungsdaten_AV!B:B,A3627,Anlagenbewegungsdaten_AV!D:D),2),ROUND(M3627*L3627%,2))</f>
        <v>0</v>
      </c>
      <c r="O3627" s="328">
        <f>ROUND(N3627-SUMIF(Anlagenbewegungsdaten_AV!B:B,A3627,Anlagenbewegungsdaten_AV!D:D),3)</f>
        <v>0</v>
      </c>
    </row>
    <row r="3628" spans="1:15" ht="15" customHeight="1" x14ac:dyDescent="0.25">
      <c r="A3628" s="272" t="s">
        <v>4724</v>
      </c>
      <c r="B3628" s="209" t="s">
        <v>2108</v>
      </c>
      <c r="C3628" s="210" t="s">
        <v>4712</v>
      </c>
      <c r="D3628" s="209" t="s">
        <v>4725</v>
      </c>
      <c r="E3628" s="209"/>
      <c r="F3628" s="298">
        <v>16</v>
      </c>
      <c r="G3628" s="331">
        <f>ROUND(SUMIF(Anlagenbewegungsdaten!B:B,A3628,Anlagenbewegungsdaten!C:C),3)</f>
        <v>0</v>
      </c>
      <c r="H3628" s="332">
        <f>IF(ISBLANK(F3628),ROUND(SUMIF(Anlagenbewegungsdaten!B:B,A3628,Anlagenbewegungsdaten!D:D),2),ROUND(G3628*F3628%,2))</f>
        <v>0</v>
      </c>
      <c r="I3628" s="332">
        <f>ROUND((H3628-SUMIF(Anlagenbewegungsdaten!$B:$B,A3628,Anlagenbewegungsdaten!D:D)),3)</f>
        <v>0</v>
      </c>
      <c r="J3628" s="333" t="s">
        <v>5179</v>
      </c>
      <c r="K3628" s="333" t="s">
        <v>5193</v>
      </c>
      <c r="L3628" s="510">
        <v>12.8</v>
      </c>
      <c r="M3628" s="330">
        <f>ROUND(SUMIF(Anlagenbewegungsdaten_AV!B:B,A3628,Anlagenbewegungsdaten_AV!C:C),3)</f>
        <v>0</v>
      </c>
      <c r="N3628" s="328">
        <f>IF(ISBLANK(L3628),ROUND(SUMIF(Anlagenbewegungsdaten_AV!B:B,A3628,Anlagenbewegungsdaten_AV!D:D),2),ROUND(M3628*L3628%,2))</f>
        <v>0</v>
      </c>
      <c r="O3628" s="328">
        <f>ROUND(N3628-SUMIF(Anlagenbewegungsdaten_AV!B:B,A3628,Anlagenbewegungsdaten_AV!D:D),3)</f>
        <v>0</v>
      </c>
    </row>
    <row r="3629" spans="1:15" ht="15" customHeight="1" x14ac:dyDescent="0.25">
      <c r="A3629" s="272" t="s">
        <v>4726</v>
      </c>
      <c r="B3629" s="209" t="s">
        <v>2108</v>
      </c>
      <c r="C3629" s="210" t="s">
        <v>4712</v>
      </c>
      <c r="D3629" s="209" t="s">
        <v>4727</v>
      </c>
      <c r="E3629" s="209"/>
      <c r="F3629" s="298">
        <v>15</v>
      </c>
      <c r="G3629" s="331">
        <f>ROUND(SUMIF(Anlagenbewegungsdaten!B:B,A3629,Anlagenbewegungsdaten!C:C),3)</f>
        <v>0</v>
      </c>
      <c r="H3629" s="332">
        <f>IF(ISBLANK(F3629),ROUND(SUMIF(Anlagenbewegungsdaten!B:B,A3629,Anlagenbewegungsdaten!D:D),2),ROUND(G3629*F3629%,2))</f>
        <v>0</v>
      </c>
      <c r="I3629" s="332">
        <f>ROUND((H3629-SUMIF(Anlagenbewegungsdaten!$B:$B,A3629,Anlagenbewegungsdaten!D:D)),3)</f>
        <v>0</v>
      </c>
      <c r="J3629" s="333" t="s">
        <v>5179</v>
      </c>
      <c r="K3629" s="333" t="s">
        <v>5193</v>
      </c>
      <c r="L3629" s="510">
        <v>12</v>
      </c>
      <c r="M3629" s="330">
        <f>ROUND(SUMIF(Anlagenbewegungsdaten_AV!B:B,A3629,Anlagenbewegungsdaten_AV!C:C),3)</f>
        <v>0</v>
      </c>
      <c r="N3629" s="328">
        <f>IF(ISBLANK(L3629),ROUND(SUMIF(Anlagenbewegungsdaten_AV!B:B,A3629,Anlagenbewegungsdaten_AV!D:D),2),ROUND(M3629*L3629%,2))</f>
        <v>0</v>
      </c>
      <c r="O3629" s="328">
        <f>ROUND(N3629-SUMIF(Anlagenbewegungsdaten_AV!B:B,A3629,Anlagenbewegungsdaten_AV!D:D),3)</f>
        <v>0</v>
      </c>
    </row>
    <row r="3630" spans="1:15" ht="15" customHeight="1" x14ac:dyDescent="0.25">
      <c r="A3630" s="272" t="s">
        <v>4728</v>
      </c>
      <c r="B3630" s="209" t="s">
        <v>2108</v>
      </c>
      <c r="C3630" s="210" t="s">
        <v>4712</v>
      </c>
      <c r="D3630" s="209" t="s">
        <v>4729</v>
      </c>
      <c r="E3630" s="209"/>
      <c r="F3630" s="298">
        <v>14</v>
      </c>
      <c r="G3630" s="331">
        <f>ROUND(SUMIF(Anlagenbewegungsdaten!B:B,A3630,Anlagenbewegungsdaten!C:C),3)</f>
        <v>0</v>
      </c>
      <c r="H3630" s="332">
        <f>IF(ISBLANK(F3630),ROUND(SUMIF(Anlagenbewegungsdaten!B:B,A3630,Anlagenbewegungsdaten!D:D),2),ROUND(G3630*F3630%,2))</f>
        <v>0</v>
      </c>
      <c r="I3630" s="332">
        <f>ROUND((H3630-SUMIF(Anlagenbewegungsdaten!$B:$B,A3630,Anlagenbewegungsdaten!D:D)),3)</f>
        <v>0</v>
      </c>
      <c r="J3630" s="333" t="s">
        <v>5179</v>
      </c>
      <c r="K3630" s="333" t="s">
        <v>5193</v>
      </c>
      <c r="L3630" s="510">
        <v>11.2</v>
      </c>
      <c r="M3630" s="330">
        <f>ROUND(SUMIF(Anlagenbewegungsdaten_AV!B:B,A3630,Anlagenbewegungsdaten_AV!C:C),3)</f>
        <v>0</v>
      </c>
      <c r="N3630" s="328">
        <f>IF(ISBLANK(L3630),ROUND(SUMIF(Anlagenbewegungsdaten_AV!B:B,A3630,Anlagenbewegungsdaten_AV!D:D),2),ROUND(M3630*L3630%,2))</f>
        <v>0</v>
      </c>
      <c r="O3630" s="328">
        <f>ROUND(N3630-SUMIF(Anlagenbewegungsdaten_AV!B:B,A3630,Anlagenbewegungsdaten_AV!D:D),3)</f>
        <v>0</v>
      </c>
    </row>
    <row r="3631" spans="1:15" ht="15" customHeight="1" x14ac:dyDescent="0.25">
      <c r="A3631" s="260"/>
      <c r="B3631" s="165"/>
      <c r="C3631" s="165"/>
      <c r="D3631" s="166"/>
      <c r="E3631" s="165"/>
      <c r="F3631" s="181"/>
    </row>
    <row r="3632" spans="1:15" ht="15" customHeight="1" x14ac:dyDescent="0.25">
      <c r="A3632" s="266" t="s">
        <v>5364</v>
      </c>
      <c r="B3632" s="234" t="s">
        <v>2108</v>
      </c>
      <c r="C3632" s="235" t="s">
        <v>5247</v>
      </c>
      <c r="D3632" s="234" t="s">
        <v>4713</v>
      </c>
      <c r="E3632" s="234"/>
      <c r="F3632" s="290">
        <v>15.68</v>
      </c>
      <c r="G3632" s="331">
        <f>ROUND(SUMIF(Anlagenbewegungsdaten!B:B,A3632,Anlagenbewegungsdaten!C:C),3)</f>
        <v>0</v>
      </c>
      <c r="H3632" s="332">
        <f>IF(ISBLANK(F3632),ROUND(SUMIF(Anlagenbewegungsdaten!B:B,A3632,Anlagenbewegungsdaten!D:D),2),ROUND(G3632*F3632%,2))</f>
        <v>0</v>
      </c>
      <c r="I3632" s="332">
        <f>ROUND((H3632-SUMIF(Anlagenbewegungsdaten!$B:$B,A3632,Anlagenbewegungsdaten!D:D)),3)</f>
        <v>0</v>
      </c>
      <c r="J3632" s="333" t="s">
        <v>5179</v>
      </c>
      <c r="K3632" s="333" t="s">
        <v>5193</v>
      </c>
      <c r="L3632" s="510">
        <v>12.54</v>
      </c>
      <c r="M3632" s="330">
        <f>ROUND(SUMIF(Anlagenbewegungsdaten_AV!B:B,A3632,Anlagenbewegungsdaten_AV!C:C),3)</f>
        <v>0</v>
      </c>
      <c r="N3632" s="328">
        <f>IF(ISBLANK(L3632),ROUND(SUMIF(Anlagenbewegungsdaten_AV!B:B,A3632,Anlagenbewegungsdaten_AV!D:D),2),ROUND(M3632*L3632%,2))</f>
        <v>0</v>
      </c>
      <c r="O3632" s="328">
        <f>ROUND(N3632-SUMIF(Anlagenbewegungsdaten_AV!B:B,A3632,Anlagenbewegungsdaten_AV!D:D),3)</f>
        <v>0</v>
      </c>
    </row>
    <row r="3633" spans="1:15" ht="15" customHeight="1" x14ac:dyDescent="0.25">
      <c r="A3633" s="266" t="s">
        <v>5365</v>
      </c>
      <c r="B3633" s="234" t="s">
        <v>2108</v>
      </c>
      <c r="C3633" s="235" t="s">
        <v>5247</v>
      </c>
      <c r="D3633" s="234" t="s">
        <v>4715</v>
      </c>
      <c r="E3633" s="234"/>
      <c r="F3633" s="290">
        <v>18.62</v>
      </c>
      <c r="G3633" s="331">
        <f>ROUND(SUMIF(Anlagenbewegungsdaten!B:B,A3633,Anlagenbewegungsdaten!C:C),3)</f>
        <v>0</v>
      </c>
      <c r="H3633" s="332">
        <f>IF(ISBLANK(F3633),ROUND(SUMIF(Anlagenbewegungsdaten!B:B,A3633,Anlagenbewegungsdaten!D:D),2),ROUND(G3633*F3633%,2))</f>
        <v>0</v>
      </c>
      <c r="I3633" s="332">
        <f>ROUND((H3633-SUMIF(Anlagenbewegungsdaten!$B:$B,A3633,Anlagenbewegungsdaten!D:D)),3)</f>
        <v>0</v>
      </c>
      <c r="J3633" s="333" t="s">
        <v>5179</v>
      </c>
      <c r="K3633" s="333" t="s">
        <v>5193</v>
      </c>
      <c r="L3633" s="510">
        <v>14.9</v>
      </c>
      <c r="M3633" s="330">
        <f>ROUND(SUMIF(Anlagenbewegungsdaten_AV!B:B,A3633,Anlagenbewegungsdaten_AV!C:C),3)</f>
        <v>0</v>
      </c>
      <c r="N3633" s="328">
        <f>IF(ISBLANK(L3633),ROUND(SUMIF(Anlagenbewegungsdaten_AV!B:B,A3633,Anlagenbewegungsdaten_AV!D:D),2),ROUND(M3633*L3633%,2))</f>
        <v>0</v>
      </c>
      <c r="O3633" s="328">
        <f>ROUND(N3633-SUMIF(Anlagenbewegungsdaten_AV!B:B,A3633,Anlagenbewegungsdaten_AV!D:D),3)</f>
        <v>0</v>
      </c>
    </row>
    <row r="3634" spans="1:15" ht="15" customHeight="1" x14ac:dyDescent="0.25">
      <c r="A3634" s="266" t="s">
        <v>5366</v>
      </c>
      <c r="B3634" s="234" t="s">
        <v>2108</v>
      </c>
      <c r="C3634" s="235" t="s">
        <v>5247</v>
      </c>
      <c r="D3634" s="234" t="s">
        <v>4717</v>
      </c>
      <c r="E3634" s="234"/>
      <c r="F3634" s="290">
        <v>17.64</v>
      </c>
      <c r="G3634" s="331">
        <f>ROUND(SUMIF(Anlagenbewegungsdaten!B:B,A3634,Anlagenbewegungsdaten!C:C),3)</f>
        <v>0</v>
      </c>
      <c r="H3634" s="332">
        <f>IF(ISBLANK(F3634),ROUND(SUMIF(Anlagenbewegungsdaten!B:B,A3634,Anlagenbewegungsdaten!D:D),2),ROUND(G3634*F3634%,2))</f>
        <v>0</v>
      </c>
      <c r="I3634" s="332">
        <f>ROUND((H3634-SUMIF(Anlagenbewegungsdaten!$B:$B,A3634,Anlagenbewegungsdaten!D:D)),3)</f>
        <v>0</v>
      </c>
      <c r="J3634" s="333" t="s">
        <v>5179</v>
      </c>
      <c r="K3634" s="333" t="s">
        <v>5193</v>
      </c>
      <c r="L3634" s="510">
        <v>14.11</v>
      </c>
      <c r="M3634" s="330">
        <f>ROUND(SUMIF(Anlagenbewegungsdaten_AV!B:B,A3634,Anlagenbewegungsdaten_AV!C:C),3)</f>
        <v>0</v>
      </c>
      <c r="N3634" s="328">
        <f>IF(ISBLANK(L3634),ROUND(SUMIF(Anlagenbewegungsdaten_AV!B:B,A3634,Anlagenbewegungsdaten_AV!D:D),2),ROUND(M3634*L3634%,2))</f>
        <v>0</v>
      </c>
      <c r="O3634" s="328">
        <f>ROUND(N3634-SUMIF(Anlagenbewegungsdaten_AV!B:B,A3634,Anlagenbewegungsdaten_AV!D:D),3)</f>
        <v>0</v>
      </c>
    </row>
    <row r="3635" spans="1:15" ht="15" customHeight="1" x14ac:dyDescent="0.25">
      <c r="A3635" s="266" t="s">
        <v>5367</v>
      </c>
      <c r="B3635" s="234" t="s">
        <v>2108</v>
      </c>
      <c r="C3635" s="235" t="s">
        <v>5247</v>
      </c>
      <c r="D3635" s="234" t="s">
        <v>4719</v>
      </c>
      <c r="E3635" s="234"/>
      <c r="F3635" s="290">
        <v>16.66</v>
      </c>
      <c r="G3635" s="331">
        <f>ROUND(SUMIF(Anlagenbewegungsdaten!B:B,A3635,Anlagenbewegungsdaten!C:C),3)</f>
        <v>0</v>
      </c>
      <c r="H3635" s="332">
        <f>IF(ISBLANK(F3635),ROUND(SUMIF(Anlagenbewegungsdaten!B:B,A3635,Anlagenbewegungsdaten!D:D),2),ROUND(G3635*F3635%,2))</f>
        <v>0</v>
      </c>
      <c r="I3635" s="332">
        <f>ROUND((H3635-SUMIF(Anlagenbewegungsdaten!$B:$B,A3635,Anlagenbewegungsdaten!D:D)),3)</f>
        <v>0</v>
      </c>
      <c r="J3635" s="333" t="s">
        <v>5179</v>
      </c>
      <c r="K3635" s="333" t="s">
        <v>5193</v>
      </c>
      <c r="L3635" s="510">
        <v>13.33</v>
      </c>
      <c r="M3635" s="330">
        <f>ROUND(SUMIF(Anlagenbewegungsdaten_AV!B:B,A3635,Anlagenbewegungsdaten_AV!C:C),3)</f>
        <v>0</v>
      </c>
      <c r="N3635" s="328">
        <f>IF(ISBLANK(L3635),ROUND(SUMIF(Anlagenbewegungsdaten_AV!B:B,A3635,Anlagenbewegungsdaten_AV!D:D),2),ROUND(M3635*L3635%,2))</f>
        <v>0</v>
      </c>
      <c r="O3635" s="328">
        <f>ROUND(N3635-SUMIF(Anlagenbewegungsdaten_AV!B:B,A3635,Anlagenbewegungsdaten_AV!D:D),3)</f>
        <v>0</v>
      </c>
    </row>
    <row r="3636" spans="1:15" ht="15" customHeight="1" x14ac:dyDescent="0.25">
      <c r="A3636" s="266" t="s">
        <v>5368</v>
      </c>
      <c r="B3636" s="234" t="s">
        <v>2108</v>
      </c>
      <c r="C3636" s="235" t="s">
        <v>5247</v>
      </c>
      <c r="D3636" s="234" t="s">
        <v>4721</v>
      </c>
      <c r="E3636" s="234"/>
      <c r="F3636" s="290">
        <v>13.72</v>
      </c>
      <c r="G3636" s="331">
        <f>ROUND(SUMIF(Anlagenbewegungsdaten!B:B,A3636,Anlagenbewegungsdaten!C:C),3)</f>
        <v>0</v>
      </c>
      <c r="H3636" s="332">
        <f>IF(ISBLANK(F3636),ROUND(SUMIF(Anlagenbewegungsdaten!B:B,A3636,Anlagenbewegungsdaten!D:D),2),ROUND(G3636*F3636%,2))</f>
        <v>0</v>
      </c>
      <c r="I3636" s="332">
        <f>ROUND((H3636-SUMIF(Anlagenbewegungsdaten!$B:$B,A3636,Anlagenbewegungsdaten!D:D)),3)</f>
        <v>0</v>
      </c>
      <c r="J3636" s="333" t="s">
        <v>5179</v>
      </c>
      <c r="K3636" s="333" t="s">
        <v>5193</v>
      </c>
      <c r="L3636" s="510">
        <v>10.98</v>
      </c>
      <c r="M3636" s="330">
        <f>ROUND(SUMIF(Anlagenbewegungsdaten_AV!B:B,A3636,Anlagenbewegungsdaten_AV!C:C),3)</f>
        <v>0</v>
      </c>
      <c r="N3636" s="328">
        <f>IF(ISBLANK(L3636),ROUND(SUMIF(Anlagenbewegungsdaten_AV!B:B,A3636,Anlagenbewegungsdaten_AV!D:D),2),ROUND(M3636*L3636%,2))</f>
        <v>0</v>
      </c>
      <c r="O3636" s="328">
        <f>ROUND(N3636-SUMIF(Anlagenbewegungsdaten_AV!B:B,A3636,Anlagenbewegungsdaten_AV!D:D),3)</f>
        <v>0</v>
      </c>
    </row>
    <row r="3637" spans="1:15" ht="15" customHeight="1" x14ac:dyDescent="0.25">
      <c r="A3637" s="266" t="s">
        <v>5369</v>
      </c>
      <c r="B3637" s="234" t="s">
        <v>2108</v>
      </c>
      <c r="C3637" s="235" t="s">
        <v>5247</v>
      </c>
      <c r="D3637" s="234" t="s">
        <v>4723</v>
      </c>
      <c r="E3637" s="234"/>
      <c r="F3637" s="290">
        <v>16.66</v>
      </c>
      <c r="G3637" s="331">
        <f>ROUND(SUMIF(Anlagenbewegungsdaten!B:B,A3637,Anlagenbewegungsdaten!C:C),3)</f>
        <v>0</v>
      </c>
      <c r="H3637" s="332">
        <f>IF(ISBLANK(F3637),ROUND(SUMIF(Anlagenbewegungsdaten!B:B,A3637,Anlagenbewegungsdaten!D:D),2),ROUND(G3637*F3637%,2))</f>
        <v>0</v>
      </c>
      <c r="I3637" s="332">
        <f>ROUND((H3637-SUMIF(Anlagenbewegungsdaten!$B:$B,A3637,Anlagenbewegungsdaten!D:D)),3)</f>
        <v>0</v>
      </c>
      <c r="J3637" s="333" t="s">
        <v>5179</v>
      </c>
      <c r="K3637" s="333" t="s">
        <v>5193</v>
      </c>
      <c r="L3637" s="510">
        <v>13.33</v>
      </c>
      <c r="M3637" s="330">
        <f>ROUND(SUMIF(Anlagenbewegungsdaten_AV!B:B,A3637,Anlagenbewegungsdaten_AV!C:C),3)</f>
        <v>0</v>
      </c>
      <c r="N3637" s="328">
        <f>IF(ISBLANK(L3637),ROUND(SUMIF(Anlagenbewegungsdaten_AV!B:B,A3637,Anlagenbewegungsdaten_AV!D:D),2),ROUND(M3637*L3637%,2))</f>
        <v>0</v>
      </c>
      <c r="O3637" s="328">
        <f>ROUND(N3637-SUMIF(Anlagenbewegungsdaten_AV!B:B,A3637,Anlagenbewegungsdaten_AV!D:D),3)</f>
        <v>0</v>
      </c>
    </row>
    <row r="3638" spans="1:15" ht="15" customHeight="1" x14ac:dyDescent="0.25">
      <c r="A3638" s="266" t="s">
        <v>5370</v>
      </c>
      <c r="B3638" s="234" t="s">
        <v>2108</v>
      </c>
      <c r="C3638" s="235" t="s">
        <v>5247</v>
      </c>
      <c r="D3638" s="234" t="s">
        <v>4725</v>
      </c>
      <c r="E3638" s="234"/>
      <c r="F3638" s="290">
        <v>15.68</v>
      </c>
      <c r="G3638" s="331">
        <f>ROUND(SUMIF(Anlagenbewegungsdaten!B:B,A3638,Anlagenbewegungsdaten!C:C),3)</f>
        <v>0</v>
      </c>
      <c r="H3638" s="332">
        <f>IF(ISBLANK(F3638),ROUND(SUMIF(Anlagenbewegungsdaten!B:B,A3638,Anlagenbewegungsdaten!D:D),2),ROUND(G3638*F3638%,2))</f>
        <v>0</v>
      </c>
      <c r="I3638" s="332">
        <f>ROUND((H3638-SUMIF(Anlagenbewegungsdaten!$B:$B,A3638,Anlagenbewegungsdaten!D:D)),3)</f>
        <v>0</v>
      </c>
      <c r="J3638" s="333" t="s">
        <v>5179</v>
      </c>
      <c r="K3638" s="333" t="s">
        <v>5193</v>
      </c>
      <c r="L3638" s="510">
        <v>12.54</v>
      </c>
      <c r="M3638" s="330">
        <f>ROUND(SUMIF(Anlagenbewegungsdaten_AV!B:B,A3638,Anlagenbewegungsdaten_AV!C:C),3)</f>
        <v>0</v>
      </c>
      <c r="N3638" s="328">
        <f>IF(ISBLANK(L3638),ROUND(SUMIF(Anlagenbewegungsdaten_AV!B:B,A3638,Anlagenbewegungsdaten_AV!D:D),2),ROUND(M3638*L3638%,2))</f>
        <v>0</v>
      </c>
      <c r="O3638" s="328">
        <f>ROUND(N3638-SUMIF(Anlagenbewegungsdaten_AV!B:B,A3638,Anlagenbewegungsdaten_AV!D:D),3)</f>
        <v>0</v>
      </c>
    </row>
    <row r="3639" spans="1:15" ht="15" customHeight="1" x14ac:dyDescent="0.25">
      <c r="A3639" s="266" t="s">
        <v>5371</v>
      </c>
      <c r="B3639" s="234" t="s">
        <v>2108</v>
      </c>
      <c r="C3639" s="235" t="s">
        <v>5247</v>
      </c>
      <c r="D3639" s="234" t="s">
        <v>4727</v>
      </c>
      <c r="E3639" s="234"/>
      <c r="F3639" s="290">
        <v>14.700000000000001</v>
      </c>
      <c r="G3639" s="331">
        <f>ROUND(SUMIF(Anlagenbewegungsdaten!B:B,A3639,Anlagenbewegungsdaten!C:C),3)</f>
        <v>0</v>
      </c>
      <c r="H3639" s="332">
        <f>IF(ISBLANK(F3639),ROUND(SUMIF(Anlagenbewegungsdaten!B:B,A3639,Anlagenbewegungsdaten!D:D),2),ROUND(G3639*F3639%,2))</f>
        <v>0</v>
      </c>
      <c r="I3639" s="332">
        <f>ROUND((H3639-SUMIF(Anlagenbewegungsdaten!$B:$B,A3639,Anlagenbewegungsdaten!D:D)),3)</f>
        <v>0</v>
      </c>
      <c r="J3639" s="333" t="s">
        <v>5179</v>
      </c>
      <c r="K3639" s="333" t="s">
        <v>5193</v>
      </c>
      <c r="L3639" s="510">
        <v>11.76</v>
      </c>
      <c r="M3639" s="330">
        <f>ROUND(SUMIF(Anlagenbewegungsdaten_AV!B:B,A3639,Anlagenbewegungsdaten_AV!C:C),3)</f>
        <v>0</v>
      </c>
      <c r="N3639" s="328">
        <f>IF(ISBLANK(L3639),ROUND(SUMIF(Anlagenbewegungsdaten_AV!B:B,A3639,Anlagenbewegungsdaten_AV!D:D),2),ROUND(M3639*L3639%,2))</f>
        <v>0</v>
      </c>
      <c r="O3639" s="328">
        <f>ROUND(N3639-SUMIF(Anlagenbewegungsdaten_AV!B:B,A3639,Anlagenbewegungsdaten_AV!D:D),3)</f>
        <v>0</v>
      </c>
    </row>
    <row r="3640" spans="1:15" ht="15" customHeight="1" x14ac:dyDescent="0.25">
      <c r="A3640" s="266" t="s">
        <v>5372</v>
      </c>
      <c r="B3640" s="234" t="s">
        <v>2108</v>
      </c>
      <c r="C3640" s="235" t="s">
        <v>5247</v>
      </c>
      <c r="D3640" s="234" t="s">
        <v>4729</v>
      </c>
      <c r="E3640" s="234"/>
      <c r="F3640" s="290">
        <v>13.72</v>
      </c>
      <c r="G3640" s="331">
        <f>ROUND(SUMIF(Anlagenbewegungsdaten!B:B,A3640,Anlagenbewegungsdaten!C:C),3)</f>
        <v>0</v>
      </c>
      <c r="H3640" s="332">
        <f>IF(ISBLANK(F3640),ROUND(SUMIF(Anlagenbewegungsdaten!B:B,A3640,Anlagenbewegungsdaten!D:D),2),ROUND(G3640*F3640%,2))</f>
        <v>0</v>
      </c>
      <c r="I3640" s="332">
        <f>ROUND((H3640-SUMIF(Anlagenbewegungsdaten!$B:$B,A3640,Anlagenbewegungsdaten!D:D)),3)</f>
        <v>0</v>
      </c>
      <c r="J3640" s="333" t="s">
        <v>5179</v>
      </c>
      <c r="K3640" s="333" t="s">
        <v>5193</v>
      </c>
      <c r="L3640" s="510">
        <v>10.98</v>
      </c>
      <c r="M3640" s="330">
        <f>ROUND(SUMIF(Anlagenbewegungsdaten_AV!B:B,A3640,Anlagenbewegungsdaten_AV!C:C),3)</f>
        <v>0</v>
      </c>
      <c r="N3640" s="328">
        <f>IF(ISBLANK(L3640),ROUND(SUMIF(Anlagenbewegungsdaten_AV!B:B,A3640,Anlagenbewegungsdaten_AV!D:D),2),ROUND(M3640*L3640%,2))</f>
        <v>0</v>
      </c>
      <c r="O3640" s="328">
        <f>ROUND(N3640-SUMIF(Anlagenbewegungsdaten_AV!B:B,A3640,Anlagenbewegungsdaten_AV!D:D),3)</f>
        <v>0</v>
      </c>
    </row>
    <row r="3641" spans="1:15" ht="15" customHeight="1" x14ac:dyDescent="0.25">
      <c r="A3641" s="260"/>
      <c r="B3641" s="165"/>
      <c r="C3641" s="165"/>
      <c r="D3641" s="166"/>
      <c r="E3641" s="165"/>
      <c r="F3641" s="181"/>
    </row>
    <row r="3642" spans="1:15" ht="15" customHeight="1" x14ac:dyDescent="0.25">
      <c r="A3642" s="266" t="s">
        <v>5768</v>
      </c>
      <c r="B3642" s="234" t="s">
        <v>2108</v>
      </c>
      <c r="C3642" s="235" t="s">
        <v>5593</v>
      </c>
      <c r="D3642" s="234" t="s">
        <v>4713</v>
      </c>
      <c r="E3642" s="234"/>
      <c r="F3642" s="290">
        <v>15.37</v>
      </c>
      <c r="G3642" s="331">
        <f>ROUND(SUMIF(Anlagenbewegungsdaten!B:B,A3642,Anlagenbewegungsdaten!C:C),3)</f>
        <v>0</v>
      </c>
      <c r="H3642" s="332">
        <f>IF(ISBLANK(F3642),ROUND(SUMIF(Anlagenbewegungsdaten!B:B,A3642,Anlagenbewegungsdaten!D:D),2),ROUND(G3642*F3642%,2))</f>
        <v>0</v>
      </c>
      <c r="I3642" s="332">
        <f>ROUND((H3642-SUMIF(Anlagenbewegungsdaten!$B:$B,A3642,Anlagenbewegungsdaten!D:D)),3)</f>
        <v>0</v>
      </c>
      <c r="J3642" s="333" t="s">
        <v>5179</v>
      </c>
      <c r="K3642" s="333" t="s">
        <v>5193</v>
      </c>
      <c r="L3642" s="510">
        <v>12.3</v>
      </c>
      <c r="M3642" s="330">
        <f>ROUND(SUMIF(Anlagenbewegungsdaten_AV!B:B,A3642,Anlagenbewegungsdaten_AV!C:C),3)</f>
        <v>0</v>
      </c>
      <c r="N3642" s="328">
        <f>IF(ISBLANK(L3642),ROUND(SUMIF(Anlagenbewegungsdaten_AV!B:B,A3642,Anlagenbewegungsdaten_AV!D:D),2),ROUND(M3642*L3642%,2))</f>
        <v>0</v>
      </c>
      <c r="O3642" s="328">
        <f>ROUND(N3642-SUMIF(Anlagenbewegungsdaten_AV!B:B,A3642,Anlagenbewegungsdaten_AV!D:D),3)</f>
        <v>0</v>
      </c>
    </row>
    <row r="3643" spans="1:15" ht="15" customHeight="1" x14ac:dyDescent="0.25">
      <c r="A3643" s="266" t="s">
        <v>5769</v>
      </c>
      <c r="B3643" s="234" t="s">
        <v>2108</v>
      </c>
      <c r="C3643" s="235" t="s">
        <v>5593</v>
      </c>
      <c r="D3643" s="234" t="s">
        <v>4715</v>
      </c>
      <c r="E3643" s="234"/>
      <c r="F3643" s="290">
        <v>18.25</v>
      </c>
      <c r="G3643" s="331">
        <f>ROUND(SUMIF(Anlagenbewegungsdaten!B:B,A3643,Anlagenbewegungsdaten!C:C),3)</f>
        <v>0</v>
      </c>
      <c r="H3643" s="332">
        <f>IF(ISBLANK(F3643),ROUND(SUMIF(Anlagenbewegungsdaten!B:B,A3643,Anlagenbewegungsdaten!D:D),2),ROUND(G3643*F3643%,2))</f>
        <v>0</v>
      </c>
      <c r="I3643" s="332">
        <f>ROUND((H3643-SUMIF(Anlagenbewegungsdaten!$B:$B,A3643,Anlagenbewegungsdaten!D:D)),3)</f>
        <v>0</v>
      </c>
      <c r="J3643" s="333" t="s">
        <v>5179</v>
      </c>
      <c r="K3643" s="333" t="s">
        <v>5193</v>
      </c>
      <c r="L3643" s="510">
        <v>14.6</v>
      </c>
      <c r="M3643" s="330">
        <f>ROUND(SUMIF(Anlagenbewegungsdaten_AV!B:B,A3643,Anlagenbewegungsdaten_AV!C:C),3)</f>
        <v>0</v>
      </c>
      <c r="N3643" s="328">
        <f>IF(ISBLANK(L3643),ROUND(SUMIF(Anlagenbewegungsdaten_AV!B:B,A3643,Anlagenbewegungsdaten_AV!D:D),2),ROUND(M3643*L3643%,2))</f>
        <v>0</v>
      </c>
      <c r="O3643" s="328">
        <f>ROUND(N3643-SUMIF(Anlagenbewegungsdaten_AV!B:B,A3643,Anlagenbewegungsdaten_AV!D:D),3)</f>
        <v>0</v>
      </c>
    </row>
    <row r="3644" spans="1:15" ht="15" customHeight="1" x14ac:dyDescent="0.25">
      <c r="A3644" s="266" t="s">
        <v>5770</v>
      </c>
      <c r="B3644" s="234" t="s">
        <v>2108</v>
      </c>
      <c r="C3644" s="235" t="s">
        <v>5593</v>
      </c>
      <c r="D3644" s="234" t="s">
        <v>4717</v>
      </c>
      <c r="E3644" s="234"/>
      <c r="F3644" s="290">
        <v>17.29</v>
      </c>
      <c r="G3644" s="331">
        <f>ROUND(SUMIF(Anlagenbewegungsdaten!B:B,A3644,Anlagenbewegungsdaten!C:C),3)</f>
        <v>0</v>
      </c>
      <c r="H3644" s="332">
        <f>IF(ISBLANK(F3644),ROUND(SUMIF(Anlagenbewegungsdaten!B:B,A3644,Anlagenbewegungsdaten!D:D),2),ROUND(G3644*F3644%,2))</f>
        <v>0</v>
      </c>
      <c r="I3644" s="332">
        <f>ROUND((H3644-SUMIF(Anlagenbewegungsdaten!$B:$B,A3644,Anlagenbewegungsdaten!D:D)),3)</f>
        <v>0</v>
      </c>
      <c r="J3644" s="333" t="s">
        <v>5179</v>
      </c>
      <c r="K3644" s="333" t="s">
        <v>5193</v>
      </c>
      <c r="L3644" s="510">
        <v>13.83</v>
      </c>
      <c r="M3644" s="330">
        <f>ROUND(SUMIF(Anlagenbewegungsdaten_AV!B:B,A3644,Anlagenbewegungsdaten_AV!C:C),3)</f>
        <v>0</v>
      </c>
      <c r="N3644" s="328">
        <f>IF(ISBLANK(L3644),ROUND(SUMIF(Anlagenbewegungsdaten_AV!B:B,A3644,Anlagenbewegungsdaten_AV!D:D),2),ROUND(M3644*L3644%,2))</f>
        <v>0</v>
      </c>
      <c r="O3644" s="328">
        <f>ROUND(N3644-SUMIF(Anlagenbewegungsdaten_AV!B:B,A3644,Anlagenbewegungsdaten_AV!D:D),3)</f>
        <v>0</v>
      </c>
    </row>
    <row r="3645" spans="1:15" ht="15" customHeight="1" x14ac:dyDescent="0.25">
      <c r="A3645" s="266" t="s">
        <v>5771</v>
      </c>
      <c r="B3645" s="234" t="s">
        <v>2108</v>
      </c>
      <c r="C3645" s="235" t="s">
        <v>5593</v>
      </c>
      <c r="D3645" s="234" t="s">
        <v>4719</v>
      </c>
      <c r="E3645" s="234"/>
      <c r="F3645" s="290">
        <v>16.329999999999998</v>
      </c>
      <c r="G3645" s="331">
        <f>ROUND(SUMIF(Anlagenbewegungsdaten!B:B,A3645,Anlagenbewegungsdaten!C:C),3)</f>
        <v>0</v>
      </c>
      <c r="H3645" s="332">
        <f>IF(ISBLANK(F3645),ROUND(SUMIF(Anlagenbewegungsdaten!B:B,A3645,Anlagenbewegungsdaten!D:D),2),ROUND(G3645*F3645%,2))</f>
        <v>0</v>
      </c>
      <c r="I3645" s="332">
        <f>ROUND((H3645-SUMIF(Anlagenbewegungsdaten!$B:$B,A3645,Anlagenbewegungsdaten!D:D)),3)</f>
        <v>0</v>
      </c>
      <c r="J3645" s="333" t="s">
        <v>5179</v>
      </c>
      <c r="K3645" s="333" t="s">
        <v>5193</v>
      </c>
      <c r="L3645" s="510">
        <v>13.06</v>
      </c>
      <c r="M3645" s="330">
        <f>ROUND(SUMIF(Anlagenbewegungsdaten_AV!B:B,A3645,Anlagenbewegungsdaten_AV!C:C),3)</f>
        <v>0</v>
      </c>
      <c r="N3645" s="328">
        <f>IF(ISBLANK(L3645),ROUND(SUMIF(Anlagenbewegungsdaten_AV!B:B,A3645,Anlagenbewegungsdaten_AV!D:D),2),ROUND(M3645*L3645%,2))</f>
        <v>0</v>
      </c>
      <c r="O3645" s="328">
        <f>ROUND(N3645-SUMIF(Anlagenbewegungsdaten_AV!B:B,A3645,Anlagenbewegungsdaten_AV!D:D),3)</f>
        <v>0</v>
      </c>
    </row>
    <row r="3646" spans="1:15" ht="15" customHeight="1" x14ac:dyDescent="0.25">
      <c r="A3646" s="266" t="s">
        <v>5772</v>
      </c>
      <c r="B3646" s="234" t="s">
        <v>2108</v>
      </c>
      <c r="C3646" s="235" t="s">
        <v>5593</v>
      </c>
      <c r="D3646" s="234" t="s">
        <v>4721</v>
      </c>
      <c r="E3646" s="234"/>
      <c r="F3646" s="290">
        <v>13.45</v>
      </c>
      <c r="G3646" s="331">
        <f>ROUND(SUMIF(Anlagenbewegungsdaten!B:B,A3646,Anlagenbewegungsdaten!C:C),3)</f>
        <v>0</v>
      </c>
      <c r="H3646" s="332">
        <f>IF(ISBLANK(F3646),ROUND(SUMIF(Anlagenbewegungsdaten!B:B,A3646,Anlagenbewegungsdaten!D:D),2),ROUND(G3646*F3646%,2))</f>
        <v>0</v>
      </c>
      <c r="I3646" s="332">
        <f>ROUND((H3646-SUMIF(Anlagenbewegungsdaten!$B:$B,A3646,Anlagenbewegungsdaten!D:D)),3)</f>
        <v>0</v>
      </c>
      <c r="J3646" s="333" t="s">
        <v>5179</v>
      </c>
      <c r="K3646" s="333" t="s">
        <v>5193</v>
      </c>
      <c r="L3646" s="510">
        <v>10.76</v>
      </c>
      <c r="M3646" s="330">
        <f>ROUND(SUMIF(Anlagenbewegungsdaten_AV!B:B,A3646,Anlagenbewegungsdaten_AV!C:C),3)</f>
        <v>0</v>
      </c>
      <c r="N3646" s="328">
        <f>IF(ISBLANK(L3646),ROUND(SUMIF(Anlagenbewegungsdaten_AV!B:B,A3646,Anlagenbewegungsdaten_AV!D:D),2),ROUND(M3646*L3646%,2))</f>
        <v>0</v>
      </c>
      <c r="O3646" s="328">
        <f>ROUND(N3646-SUMIF(Anlagenbewegungsdaten_AV!B:B,A3646,Anlagenbewegungsdaten_AV!D:D),3)</f>
        <v>0</v>
      </c>
    </row>
    <row r="3647" spans="1:15" ht="15" customHeight="1" x14ac:dyDescent="0.25">
      <c r="A3647" s="266" t="s">
        <v>5773</v>
      </c>
      <c r="B3647" s="234" t="s">
        <v>2108</v>
      </c>
      <c r="C3647" s="235" t="s">
        <v>5593</v>
      </c>
      <c r="D3647" s="234" t="s">
        <v>4723</v>
      </c>
      <c r="E3647" s="234"/>
      <c r="F3647" s="290">
        <v>16.329999999999998</v>
      </c>
      <c r="G3647" s="331">
        <f>ROUND(SUMIF(Anlagenbewegungsdaten!B:B,A3647,Anlagenbewegungsdaten!C:C),3)</f>
        <v>0</v>
      </c>
      <c r="H3647" s="332">
        <f>IF(ISBLANK(F3647),ROUND(SUMIF(Anlagenbewegungsdaten!B:B,A3647,Anlagenbewegungsdaten!D:D),2),ROUND(G3647*F3647%,2))</f>
        <v>0</v>
      </c>
      <c r="I3647" s="332">
        <f>ROUND((H3647-SUMIF(Anlagenbewegungsdaten!$B:$B,A3647,Anlagenbewegungsdaten!D:D)),3)</f>
        <v>0</v>
      </c>
      <c r="J3647" s="333" t="s">
        <v>5179</v>
      </c>
      <c r="K3647" s="333" t="s">
        <v>5193</v>
      </c>
      <c r="L3647" s="510">
        <v>13.06</v>
      </c>
      <c r="M3647" s="330">
        <f>ROUND(SUMIF(Anlagenbewegungsdaten_AV!B:B,A3647,Anlagenbewegungsdaten_AV!C:C),3)</f>
        <v>0</v>
      </c>
      <c r="N3647" s="328">
        <f>IF(ISBLANK(L3647),ROUND(SUMIF(Anlagenbewegungsdaten_AV!B:B,A3647,Anlagenbewegungsdaten_AV!D:D),2),ROUND(M3647*L3647%,2))</f>
        <v>0</v>
      </c>
      <c r="O3647" s="328">
        <f>ROUND(N3647-SUMIF(Anlagenbewegungsdaten_AV!B:B,A3647,Anlagenbewegungsdaten_AV!D:D),3)</f>
        <v>0</v>
      </c>
    </row>
    <row r="3648" spans="1:15" ht="15" customHeight="1" x14ac:dyDescent="0.25">
      <c r="A3648" s="266" t="s">
        <v>5774</v>
      </c>
      <c r="B3648" s="234" t="s">
        <v>2108</v>
      </c>
      <c r="C3648" s="235" t="s">
        <v>5593</v>
      </c>
      <c r="D3648" s="234" t="s">
        <v>4725</v>
      </c>
      <c r="E3648" s="234"/>
      <c r="F3648" s="290">
        <v>15.37</v>
      </c>
      <c r="G3648" s="331">
        <f>ROUND(SUMIF(Anlagenbewegungsdaten!B:B,A3648,Anlagenbewegungsdaten!C:C),3)</f>
        <v>0</v>
      </c>
      <c r="H3648" s="332">
        <f>IF(ISBLANK(F3648),ROUND(SUMIF(Anlagenbewegungsdaten!B:B,A3648,Anlagenbewegungsdaten!D:D),2),ROUND(G3648*F3648%,2))</f>
        <v>0</v>
      </c>
      <c r="I3648" s="332">
        <f>ROUND((H3648-SUMIF(Anlagenbewegungsdaten!$B:$B,A3648,Anlagenbewegungsdaten!D:D)),3)</f>
        <v>0</v>
      </c>
      <c r="J3648" s="333" t="s">
        <v>5179</v>
      </c>
      <c r="K3648" s="333" t="s">
        <v>5193</v>
      </c>
      <c r="L3648" s="510">
        <v>12.3</v>
      </c>
      <c r="M3648" s="330">
        <f>ROUND(SUMIF(Anlagenbewegungsdaten_AV!B:B,A3648,Anlagenbewegungsdaten_AV!C:C),3)</f>
        <v>0</v>
      </c>
      <c r="N3648" s="328">
        <f>IF(ISBLANK(L3648),ROUND(SUMIF(Anlagenbewegungsdaten_AV!B:B,A3648,Anlagenbewegungsdaten_AV!D:D),2),ROUND(M3648*L3648%,2))</f>
        <v>0</v>
      </c>
      <c r="O3648" s="328">
        <f>ROUND(N3648-SUMIF(Anlagenbewegungsdaten_AV!B:B,A3648,Anlagenbewegungsdaten_AV!D:D),3)</f>
        <v>0</v>
      </c>
    </row>
    <row r="3649" spans="1:15" ht="15" customHeight="1" x14ac:dyDescent="0.25">
      <c r="A3649" s="266" t="s">
        <v>5775</v>
      </c>
      <c r="B3649" s="234" t="s">
        <v>2108</v>
      </c>
      <c r="C3649" s="235" t="s">
        <v>5593</v>
      </c>
      <c r="D3649" s="234" t="s">
        <v>4727</v>
      </c>
      <c r="E3649" s="234"/>
      <c r="F3649" s="290">
        <v>14.41</v>
      </c>
      <c r="G3649" s="331">
        <f>ROUND(SUMIF(Anlagenbewegungsdaten!B:B,A3649,Anlagenbewegungsdaten!C:C),3)</f>
        <v>0</v>
      </c>
      <c r="H3649" s="332">
        <f>IF(ISBLANK(F3649),ROUND(SUMIF(Anlagenbewegungsdaten!B:B,A3649,Anlagenbewegungsdaten!D:D),2),ROUND(G3649*F3649%,2))</f>
        <v>0</v>
      </c>
      <c r="I3649" s="332">
        <f>ROUND((H3649-SUMIF(Anlagenbewegungsdaten!$B:$B,A3649,Anlagenbewegungsdaten!D:D)),3)</f>
        <v>0</v>
      </c>
      <c r="J3649" s="333" t="s">
        <v>5179</v>
      </c>
      <c r="K3649" s="333" t="s">
        <v>5193</v>
      </c>
      <c r="L3649" s="510">
        <v>11.53</v>
      </c>
      <c r="M3649" s="330">
        <f>ROUND(SUMIF(Anlagenbewegungsdaten_AV!B:B,A3649,Anlagenbewegungsdaten_AV!C:C),3)</f>
        <v>0</v>
      </c>
      <c r="N3649" s="328">
        <f>IF(ISBLANK(L3649),ROUND(SUMIF(Anlagenbewegungsdaten_AV!B:B,A3649,Anlagenbewegungsdaten_AV!D:D),2),ROUND(M3649*L3649%,2))</f>
        <v>0</v>
      </c>
      <c r="O3649" s="328">
        <f>ROUND(N3649-SUMIF(Anlagenbewegungsdaten_AV!B:B,A3649,Anlagenbewegungsdaten_AV!D:D),3)</f>
        <v>0</v>
      </c>
    </row>
    <row r="3650" spans="1:15" ht="15" customHeight="1" x14ac:dyDescent="0.25">
      <c r="A3650" s="266" t="s">
        <v>5776</v>
      </c>
      <c r="B3650" s="234" t="s">
        <v>2108</v>
      </c>
      <c r="C3650" s="235" t="s">
        <v>5593</v>
      </c>
      <c r="D3650" s="234" t="s">
        <v>4729</v>
      </c>
      <c r="E3650" s="234"/>
      <c r="F3650" s="290">
        <v>13.45</v>
      </c>
      <c r="G3650" s="331">
        <f>ROUND(SUMIF(Anlagenbewegungsdaten!B:B,A3650,Anlagenbewegungsdaten!C:C),3)</f>
        <v>0</v>
      </c>
      <c r="H3650" s="332">
        <f>IF(ISBLANK(F3650),ROUND(SUMIF(Anlagenbewegungsdaten!B:B,A3650,Anlagenbewegungsdaten!D:D),2),ROUND(G3650*F3650%,2))</f>
        <v>0</v>
      </c>
      <c r="I3650" s="332">
        <f>ROUND((H3650-SUMIF(Anlagenbewegungsdaten!$B:$B,A3650,Anlagenbewegungsdaten!D:D)),3)</f>
        <v>0</v>
      </c>
      <c r="J3650" s="333" t="s">
        <v>5179</v>
      </c>
      <c r="K3650" s="333" t="s">
        <v>5193</v>
      </c>
      <c r="L3650" s="510">
        <v>10.76</v>
      </c>
      <c r="M3650" s="330">
        <f>ROUND(SUMIF(Anlagenbewegungsdaten_AV!B:B,A3650,Anlagenbewegungsdaten_AV!C:C),3)</f>
        <v>0</v>
      </c>
      <c r="N3650" s="328">
        <f>IF(ISBLANK(L3650),ROUND(SUMIF(Anlagenbewegungsdaten_AV!B:B,A3650,Anlagenbewegungsdaten_AV!D:D),2),ROUND(M3650*L3650%,2))</f>
        <v>0</v>
      </c>
      <c r="O3650" s="328">
        <f>ROUND(N3650-SUMIF(Anlagenbewegungsdaten_AV!B:B,A3650,Anlagenbewegungsdaten_AV!D:D),3)</f>
        <v>0</v>
      </c>
    </row>
    <row r="3651" spans="1:15" ht="15" customHeight="1" x14ac:dyDescent="0.25">
      <c r="A3651" s="168"/>
      <c r="B3651" s="166"/>
      <c r="C3651" s="165"/>
      <c r="D3651" s="166"/>
      <c r="E3651" s="165"/>
      <c r="F3651" s="249"/>
    </row>
    <row r="3652" spans="1:15" ht="15.75" customHeight="1" x14ac:dyDescent="0.25">
      <c r="A3652" s="202" t="s">
        <v>5777</v>
      </c>
      <c r="B3652" s="200"/>
      <c r="C3652" s="201"/>
      <c r="D3652" s="200"/>
      <c r="E3652" s="201"/>
      <c r="F3652" s="296"/>
    </row>
    <row r="3653" spans="1:15" ht="15" customHeight="1" x14ac:dyDescent="0.25">
      <c r="A3653" s="168"/>
      <c r="B3653" s="166"/>
      <c r="C3653" s="173"/>
      <c r="D3653" s="173"/>
      <c r="E3653" s="166"/>
      <c r="F3653" s="248"/>
    </row>
    <row r="3654" spans="1:15" ht="15" customHeight="1" x14ac:dyDescent="0.25">
      <c r="A3654" s="258" t="s">
        <v>5778</v>
      </c>
      <c r="B3654" s="243" t="s">
        <v>2108</v>
      </c>
      <c r="C3654" s="244" t="s">
        <v>5616</v>
      </c>
      <c r="D3654" s="244" t="s">
        <v>4713</v>
      </c>
      <c r="E3654" s="243"/>
      <c r="F3654" s="160">
        <v>15.06</v>
      </c>
      <c r="G3654" s="331">
        <f>ROUND(SUMIF(Anlagenbewegungsdaten!B:B,A3654,Anlagenbewegungsdaten!C:C),3)</f>
        <v>0</v>
      </c>
      <c r="H3654" s="332">
        <f>IF(ISBLANK(F3654),ROUND(SUMIF(Anlagenbewegungsdaten!B:B,A3654,Anlagenbewegungsdaten!D:D),2),ROUND(G3654*F3654%,2))</f>
        <v>0</v>
      </c>
      <c r="I3654" s="332">
        <f>ROUND((H3654-SUMIF(Anlagenbewegungsdaten!$B:$B,A3654,Anlagenbewegungsdaten!D:D)),3)</f>
        <v>0</v>
      </c>
      <c r="J3654" s="333" t="s">
        <v>5179</v>
      </c>
      <c r="K3654" s="333" t="s">
        <v>5193</v>
      </c>
      <c r="L3654" s="510">
        <v>12.21</v>
      </c>
      <c r="M3654" s="330">
        <f>ROUND(SUMIF(Anlagenbewegungsdaten_AV!B:B,A3654,Anlagenbewegungsdaten_AV!C:C),3)</f>
        <v>0</v>
      </c>
      <c r="N3654" s="328">
        <f>IF(ISBLANK(L3654),ROUND(SUMIF(Anlagenbewegungsdaten_AV!B:B,A3654,Anlagenbewegungsdaten_AV!D:D),2),ROUND(M3654*L3654%,2))</f>
        <v>0</v>
      </c>
      <c r="O3654" s="328">
        <f>ROUND(N3654-SUMIF(Anlagenbewegungsdaten_AV!B:B,A3654,Anlagenbewegungsdaten_AV!D:D),3)</f>
        <v>0</v>
      </c>
    </row>
    <row r="3655" spans="1:15" ht="15" customHeight="1" x14ac:dyDescent="0.25">
      <c r="A3655" s="258" t="s">
        <v>5779</v>
      </c>
      <c r="B3655" s="243" t="s">
        <v>2108</v>
      </c>
      <c r="C3655" s="244" t="s">
        <v>5616</v>
      </c>
      <c r="D3655" s="244" t="s">
        <v>5780</v>
      </c>
      <c r="E3655" s="243"/>
      <c r="F3655" s="160">
        <v>13.18</v>
      </c>
      <c r="G3655" s="331">
        <f>ROUND(SUMIF(Anlagenbewegungsdaten!B:B,A3655,Anlagenbewegungsdaten!C:C),3)</f>
        <v>0</v>
      </c>
      <c r="H3655" s="332">
        <f>IF(ISBLANK(F3655),ROUND(SUMIF(Anlagenbewegungsdaten!B:B,A3655,Anlagenbewegungsdaten!D:D),2),ROUND(G3655*F3655%,2))</f>
        <v>0</v>
      </c>
      <c r="I3655" s="332">
        <f>ROUND((H3655-SUMIF(Anlagenbewegungsdaten!$B:$B,A3655,Anlagenbewegungsdaten!D:D)),3)</f>
        <v>0</v>
      </c>
      <c r="J3655" s="333" t="s">
        <v>5179</v>
      </c>
      <c r="K3655" s="333" t="s">
        <v>5193</v>
      </c>
      <c r="L3655" s="510">
        <v>10.7</v>
      </c>
      <c r="M3655" s="330">
        <f>ROUND(SUMIF(Anlagenbewegungsdaten_AV!B:B,A3655,Anlagenbewegungsdaten_AV!C:C),3)</f>
        <v>0</v>
      </c>
      <c r="N3655" s="328">
        <f>IF(ISBLANK(L3655),ROUND(SUMIF(Anlagenbewegungsdaten_AV!B:B,A3655,Anlagenbewegungsdaten_AV!D:D),2),ROUND(M3655*L3655%,2))</f>
        <v>0</v>
      </c>
      <c r="O3655" s="328">
        <f>ROUND(N3655-SUMIF(Anlagenbewegungsdaten_AV!B:B,A3655,Anlagenbewegungsdaten_AV!D:D),3)</f>
        <v>0</v>
      </c>
    </row>
    <row r="3656" spans="1:15" ht="15" customHeight="1" x14ac:dyDescent="0.25">
      <c r="A3656" s="259"/>
      <c r="B3656" s="166"/>
      <c r="C3656" s="173"/>
      <c r="D3656" s="173"/>
      <c r="E3656" s="166"/>
      <c r="F3656" s="248"/>
    </row>
    <row r="3657" spans="1:15" ht="15" customHeight="1" x14ac:dyDescent="0.25">
      <c r="A3657" s="258" t="s">
        <v>6227</v>
      </c>
      <c r="B3657" s="243" t="s">
        <v>2108</v>
      </c>
      <c r="C3657" s="244" t="s">
        <v>6209</v>
      </c>
      <c r="D3657" s="244" t="s">
        <v>4713</v>
      </c>
      <c r="E3657" s="243"/>
      <c r="F3657" s="160">
        <v>15.06</v>
      </c>
      <c r="G3657" s="331">
        <f>ROUND(SUMIF(Anlagenbewegungsdaten!B:B,A3657,Anlagenbewegungsdaten!C:C),3)</f>
        <v>0</v>
      </c>
      <c r="H3657" s="332">
        <f>IF(ISBLANK(F3657),ROUND(SUMIF(Anlagenbewegungsdaten!B:B,A3657,Anlagenbewegungsdaten!D:D),2),ROUND(G3657*F3657%,2))</f>
        <v>0</v>
      </c>
      <c r="I3657" s="332">
        <f>ROUND((H3657-SUMIF(Anlagenbewegungsdaten!$B:$B,A3657,Anlagenbewegungsdaten!D:D)),3)</f>
        <v>0</v>
      </c>
      <c r="J3657" s="333" t="s">
        <v>5179</v>
      </c>
      <c r="K3657" s="333" t="s">
        <v>5193</v>
      </c>
      <c r="L3657" s="510">
        <v>12.21</v>
      </c>
      <c r="M3657" s="330">
        <f>ROUND(SUMIF(Anlagenbewegungsdaten_AV!B:B,A3657,Anlagenbewegungsdaten_AV!C:C),3)</f>
        <v>0</v>
      </c>
      <c r="N3657" s="328">
        <f>IF(ISBLANK(L3657),ROUND(SUMIF(Anlagenbewegungsdaten_AV!B:B,A3657,Anlagenbewegungsdaten_AV!D:D),2),ROUND(M3657*L3657%,2))</f>
        <v>0</v>
      </c>
      <c r="O3657" s="328">
        <f>ROUND(N3657-SUMIF(Anlagenbewegungsdaten_AV!B:B,A3657,Anlagenbewegungsdaten_AV!D:D),3)</f>
        <v>0</v>
      </c>
    </row>
    <row r="3658" spans="1:15" ht="15" customHeight="1" x14ac:dyDescent="0.25">
      <c r="A3658" s="258" t="s">
        <v>6228</v>
      </c>
      <c r="B3658" s="243" t="s">
        <v>2108</v>
      </c>
      <c r="C3658" s="244" t="s">
        <v>6209</v>
      </c>
      <c r="D3658" s="244" t="s">
        <v>5780</v>
      </c>
      <c r="E3658" s="243"/>
      <c r="F3658" s="160">
        <v>13.18</v>
      </c>
      <c r="G3658" s="331">
        <f>ROUND(SUMIF(Anlagenbewegungsdaten!B:B,A3658,Anlagenbewegungsdaten!C:C),3)</f>
        <v>0</v>
      </c>
      <c r="H3658" s="332">
        <f>IF(ISBLANK(F3658),ROUND(SUMIF(Anlagenbewegungsdaten!B:B,A3658,Anlagenbewegungsdaten!D:D),2),ROUND(G3658*F3658%,2))</f>
        <v>0</v>
      </c>
      <c r="I3658" s="332">
        <f>ROUND((H3658-SUMIF(Anlagenbewegungsdaten!$B:$B,A3658,Anlagenbewegungsdaten!D:D)),3)</f>
        <v>0</v>
      </c>
      <c r="J3658" s="333" t="s">
        <v>5179</v>
      </c>
      <c r="K3658" s="333" t="s">
        <v>5193</v>
      </c>
      <c r="L3658" s="510">
        <v>10.7</v>
      </c>
      <c r="M3658" s="330">
        <f>ROUND(SUMIF(Anlagenbewegungsdaten_AV!B:B,A3658,Anlagenbewegungsdaten_AV!C:C),3)</f>
        <v>0</v>
      </c>
      <c r="N3658" s="328">
        <f>IF(ISBLANK(L3658),ROUND(SUMIF(Anlagenbewegungsdaten_AV!B:B,A3658,Anlagenbewegungsdaten_AV!D:D),2),ROUND(M3658*L3658%,2))</f>
        <v>0</v>
      </c>
      <c r="O3658" s="328">
        <f>ROUND(N3658-SUMIF(Anlagenbewegungsdaten_AV!B:B,A3658,Anlagenbewegungsdaten_AV!D:D),3)</f>
        <v>0</v>
      </c>
    </row>
    <row r="3659" spans="1:15" ht="15" customHeight="1" x14ac:dyDescent="0.25">
      <c r="A3659" s="168"/>
      <c r="B3659" s="168"/>
      <c r="C3659" s="168"/>
      <c r="D3659" s="168"/>
      <c r="E3659" s="168"/>
      <c r="F3659" s="168"/>
    </row>
    <row r="3660" spans="1:15" ht="15.75" customHeight="1" x14ac:dyDescent="0.25">
      <c r="A3660" s="202" t="s">
        <v>4730</v>
      </c>
      <c r="B3660" s="166"/>
      <c r="C3660" s="165"/>
      <c r="D3660" s="166"/>
      <c r="E3660" s="165"/>
      <c r="F3660" s="249"/>
    </row>
    <row r="3661" spans="1:15" ht="15" customHeight="1" x14ac:dyDescent="0.25">
      <c r="A3661" s="195"/>
      <c r="B3661" s="196"/>
      <c r="C3661" s="197"/>
      <c r="D3661" s="197"/>
      <c r="E3661" s="197"/>
      <c r="F3661" s="198"/>
    </row>
    <row r="3662" spans="1:15" ht="15" customHeight="1" x14ac:dyDescent="0.25">
      <c r="A3662" s="264" t="s">
        <v>4731</v>
      </c>
      <c r="B3662" s="204" t="s">
        <v>2108</v>
      </c>
      <c r="C3662" s="205" t="s">
        <v>4052</v>
      </c>
      <c r="D3662" s="204" t="s">
        <v>4732</v>
      </c>
      <c r="E3662" s="204"/>
      <c r="F3662" s="297">
        <v>25</v>
      </c>
      <c r="G3662" s="331">
        <f>ROUND(SUMIF(Anlagenbewegungsdaten!B:B,A3662,Anlagenbewegungsdaten!C:C),3)</f>
        <v>0</v>
      </c>
      <c r="H3662" s="332">
        <f>IF(ISBLANK(F3662),ROUND(SUMIF(Anlagenbewegungsdaten!B:B,A3662,Anlagenbewegungsdaten!D:D),2),ROUND(G3662*F3662%,2))</f>
        <v>0</v>
      </c>
      <c r="I3662" s="332">
        <f>ROUND((H3662-SUMIF(Anlagenbewegungsdaten!$B:$B,A3662,Anlagenbewegungsdaten!D:D)),3)</f>
        <v>0</v>
      </c>
      <c r="J3662" s="333" t="s">
        <v>5179</v>
      </c>
      <c r="K3662" s="333" t="s">
        <v>5193</v>
      </c>
      <c r="L3662" s="510">
        <v>20</v>
      </c>
      <c r="M3662" s="330">
        <f>ROUND(SUMIF(Anlagenbewegungsdaten_AV!B:B,A3662,Anlagenbewegungsdaten_AV!C:C),3)</f>
        <v>0</v>
      </c>
      <c r="N3662" s="328">
        <f>IF(ISBLANK(L3662),ROUND(SUMIF(Anlagenbewegungsdaten_AV!B:B,A3662,Anlagenbewegungsdaten_AV!D:D),2),ROUND(M3662*L3662%,2))</f>
        <v>0</v>
      </c>
      <c r="O3662" s="328">
        <f>ROUND(N3662-SUMIF(Anlagenbewegungsdaten_AV!B:B,A3662,Anlagenbewegungsdaten_AV!D:D),3)</f>
        <v>0</v>
      </c>
    </row>
    <row r="3663" spans="1:15" ht="15" customHeight="1" x14ac:dyDescent="0.25">
      <c r="A3663" s="271"/>
      <c r="B3663" s="196"/>
      <c r="C3663" s="197"/>
      <c r="D3663" s="197"/>
      <c r="E3663" s="197"/>
      <c r="F3663" s="198"/>
    </row>
    <row r="3664" spans="1:15" ht="15" customHeight="1" x14ac:dyDescent="0.25">
      <c r="A3664" s="266" t="s">
        <v>5373</v>
      </c>
      <c r="B3664" s="234" t="s">
        <v>2108</v>
      </c>
      <c r="C3664" s="235" t="s">
        <v>5247</v>
      </c>
      <c r="D3664" s="234" t="s">
        <v>4732</v>
      </c>
      <c r="E3664" s="234"/>
      <c r="F3664" s="290">
        <v>24.5</v>
      </c>
      <c r="G3664" s="331">
        <f>ROUND(SUMIF(Anlagenbewegungsdaten!B:B,A3664,Anlagenbewegungsdaten!C:C),3)</f>
        <v>0</v>
      </c>
      <c r="H3664" s="332">
        <f>IF(ISBLANK(F3664),ROUND(SUMIF(Anlagenbewegungsdaten!B:B,A3664,Anlagenbewegungsdaten!D:D),2),ROUND(G3664*F3664%,2))</f>
        <v>0</v>
      </c>
      <c r="I3664" s="332">
        <f>ROUND((H3664-SUMIF(Anlagenbewegungsdaten!$B:$B,A3664,Anlagenbewegungsdaten!D:D)),3)</f>
        <v>0</v>
      </c>
      <c r="J3664" s="333" t="s">
        <v>5179</v>
      </c>
      <c r="K3664" s="333" t="s">
        <v>5193</v>
      </c>
      <c r="L3664" s="510">
        <v>19.600000000000001</v>
      </c>
      <c r="M3664" s="330">
        <f>ROUND(SUMIF(Anlagenbewegungsdaten_AV!B:B,A3664,Anlagenbewegungsdaten_AV!C:C),3)</f>
        <v>0</v>
      </c>
      <c r="N3664" s="328">
        <f>IF(ISBLANK(L3664),ROUND(SUMIF(Anlagenbewegungsdaten_AV!B:B,A3664,Anlagenbewegungsdaten_AV!D:D),2),ROUND(M3664*L3664%,2))</f>
        <v>0</v>
      </c>
      <c r="O3664" s="328">
        <f>ROUND(N3664-SUMIF(Anlagenbewegungsdaten_AV!B:B,A3664,Anlagenbewegungsdaten_AV!D:D),3)</f>
        <v>0</v>
      </c>
    </row>
    <row r="3665" spans="1:15" ht="15" customHeight="1" x14ac:dyDescent="0.25">
      <c r="A3665" s="271"/>
      <c r="B3665" s="196"/>
      <c r="C3665" s="197"/>
      <c r="D3665" s="197"/>
      <c r="E3665" s="197"/>
      <c r="F3665" s="198"/>
    </row>
    <row r="3666" spans="1:15" ht="15" customHeight="1" x14ac:dyDescent="0.25">
      <c r="A3666" s="266" t="s">
        <v>5781</v>
      </c>
      <c r="B3666" s="234" t="s">
        <v>2108</v>
      </c>
      <c r="C3666" s="235" t="s">
        <v>5593</v>
      </c>
      <c r="D3666" s="234" t="s">
        <v>4732</v>
      </c>
      <c r="E3666" s="234"/>
      <c r="F3666" s="290">
        <v>24.01</v>
      </c>
      <c r="G3666" s="331">
        <f>ROUND(SUMIF(Anlagenbewegungsdaten!B:B,A3666,Anlagenbewegungsdaten!C:C),3)</f>
        <v>0</v>
      </c>
      <c r="H3666" s="332">
        <f>IF(ISBLANK(F3666),ROUND(SUMIF(Anlagenbewegungsdaten!B:B,A3666,Anlagenbewegungsdaten!D:D),2),ROUND(G3666*F3666%,2))</f>
        <v>0</v>
      </c>
      <c r="I3666" s="332">
        <f>ROUND((H3666-SUMIF(Anlagenbewegungsdaten!$B:$B,A3666,Anlagenbewegungsdaten!D:D)),3)</f>
        <v>0</v>
      </c>
      <c r="J3666" s="333" t="s">
        <v>5179</v>
      </c>
      <c r="K3666" s="333" t="s">
        <v>5193</v>
      </c>
      <c r="L3666" s="510">
        <v>19.21</v>
      </c>
      <c r="M3666" s="330">
        <f>ROUND(SUMIF(Anlagenbewegungsdaten_AV!B:B,A3666,Anlagenbewegungsdaten_AV!C:C),3)</f>
        <v>0</v>
      </c>
      <c r="N3666" s="328">
        <f>IF(ISBLANK(L3666),ROUND(SUMIF(Anlagenbewegungsdaten_AV!B:B,A3666,Anlagenbewegungsdaten_AV!D:D),2),ROUND(M3666*L3666%,2))</f>
        <v>0</v>
      </c>
      <c r="O3666" s="328">
        <f>ROUND(N3666-SUMIF(Anlagenbewegungsdaten_AV!B:B,A3666,Anlagenbewegungsdaten_AV!D:D),3)</f>
        <v>0</v>
      </c>
    </row>
    <row r="3667" spans="1:15" ht="15" customHeight="1" x14ac:dyDescent="0.25">
      <c r="A3667" s="168"/>
      <c r="B3667" s="166"/>
      <c r="C3667" s="165"/>
      <c r="D3667" s="166"/>
      <c r="E3667" s="165"/>
      <c r="F3667" s="249"/>
    </row>
    <row r="3668" spans="1:15" ht="15.75" customHeight="1" x14ac:dyDescent="0.25">
      <c r="A3668" s="202" t="s">
        <v>5782</v>
      </c>
      <c r="B3668" s="200"/>
      <c r="C3668" s="201"/>
      <c r="D3668" s="200"/>
      <c r="E3668" s="201"/>
      <c r="F3668" s="296"/>
    </row>
    <row r="3669" spans="1:15" ht="15" customHeight="1" x14ac:dyDescent="0.25">
      <c r="A3669" s="168"/>
      <c r="B3669" s="166"/>
      <c r="C3669" s="173"/>
      <c r="D3669" s="173"/>
      <c r="E3669" s="166"/>
      <c r="F3669" s="248"/>
    </row>
    <row r="3670" spans="1:15" ht="15" customHeight="1" x14ac:dyDescent="0.25">
      <c r="A3670" s="258" t="s">
        <v>5783</v>
      </c>
      <c r="B3670" s="243" t="s">
        <v>2108</v>
      </c>
      <c r="C3670" s="244" t="s">
        <v>5616</v>
      </c>
      <c r="D3670" s="244" t="s">
        <v>4732</v>
      </c>
      <c r="E3670" s="243"/>
      <c r="F3670" s="160">
        <v>23.53</v>
      </c>
      <c r="G3670" s="331">
        <f>ROUND(SUMIF(Anlagenbewegungsdaten!B:B,A3670,Anlagenbewegungsdaten!C:C),3)</f>
        <v>0</v>
      </c>
      <c r="H3670" s="332">
        <f>IF(ISBLANK(F3670),ROUND(SUMIF(Anlagenbewegungsdaten!B:B,A3670,Anlagenbewegungsdaten!D:D),2),ROUND(G3670*F3670%,2))</f>
        <v>0</v>
      </c>
      <c r="I3670" s="332">
        <f>ROUND((H3670-SUMIF(Anlagenbewegungsdaten!$B:$B,A3670,Anlagenbewegungsdaten!D:D)),3)</f>
        <v>0</v>
      </c>
      <c r="J3670" s="333" t="s">
        <v>5179</v>
      </c>
      <c r="K3670" s="333" t="s">
        <v>5193</v>
      </c>
      <c r="L3670" s="510">
        <v>18.98</v>
      </c>
      <c r="M3670" s="330">
        <f>ROUND(SUMIF(Anlagenbewegungsdaten_AV!B:B,A3670,Anlagenbewegungsdaten_AV!C:C),3)</f>
        <v>0</v>
      </c>
      <c r="N3670" s="328">
        <f>IF(ISBLANK(L3670),ROUND(SUMIF(Anlagenbewegungsdaten_AV!B:B,A3670,Anlagenbewegungsdaten_AV!D:D),2),ROUND(M3670*L3670%,2))</f>
        <v>0</v>
      </c>
      <c r="O3670" s="328">
        <f>ROUND(N3670-SUMIF(Anlagenbewegungsdaten_AV!B:B,A3670,Anlagenbewegungsdaten_AV!D:D),3)</f>
        <v>0</v>
      </c>
    </row>
    <row r="3671" spans="1:15" ht="15" customHeight="1" x14ac:dyDescent="0.25">
      <c r="A3671" s="259"/>
      <c r="B3671" s="166"/>
      <c r="C3671" s="165"/>
      <c r="D3671" s="166"/>
      <c r="E3671" s="165"/>
      <c r="F3671" s="249"/>
    </row>
    <row r="3672" spans="1:15" ht="15" customHeight="1" x14ac:dyDescent="0.25">
      <c r="A3672" s="258" t="s">
        <v>6229</v>
      </c>
      <c r="B3672" s="243" t="s">
        <v>2108</v>
      </c>
      <c r="C3672" s="244" t="s">
        <v>6209</v>
      </c>
      <c r="D3672" s="244" t="s">
        <v>4732</v>
      </c>
      <c r="E3672" s="243"/>
      <c r="F3672" s="160">
        <v>23.53</v>
      </c>
      <c r="G3672" s="331">
        <f>ROUND(SUMIF(Anlagenbewegungsdaten!B:B,A3672,Anlagenbewegungsdaten!C:C),3)</f>
        <v>0</v>
      </c>
      <c r="H3672" s="332">
        <f>IF(ISBLANK(F3672),ROUND(SUMIF(Anlagenbewegungsdaten!B:B,A3672,Anlagenbewegungsdaten!D:D),2),ROUND(G3672*F3672%,2))</f>
        <v>0</v>
      </c>
      <c r="I3672" s="332">
        <f>ROUND((H3672-SUMIF(Anlagenbewegungsdaten!$B:$B,A3672,Anlagenbewegungsdaten!D:D)),3)</f>
        <v>0</v>
      </c>
      <c r="J3672" s="333" t="s">
        <v>5179</v>
      </c>
      <c r="K3672" s="333" t="s">
        <v>5193</v>
      </c>
      <c r="L3672" s="510">
        <v>18.98</v>
      </c>
      <c r="M3672" s="330">
        <f>ROUND(SUMIF(Anlagenbewegungsdaten_AV!B:B,A3672,Anlagenbewegungsdaten_AV!C:C),3)</f>
        <v>0</v>
      </c>
      <c r="N3672" s="328">
        <f>IF(ISBLANK(L3672),ROUND(SUMIF(Anlagenbewegungsdaten_AV!B:B,A3672,Anlagenbewegungsdaten_AV!D:D),2),ROUND(M3672*L3672%,2))</f>
        <v>0</v>
      </c>
      <c r="O3672" s="328">
        <f>ROUND(N3672-SUMIF(Anlagenbewegungsdaten_AV!B:B,A3672,Anlagenbewegungsdaten_AV!D:D),3)</f>
        <v>0</v>
      </c>
    </row>
    <row r="3673" spans="1:15" ht="15" customHeight="1" x14ac:dyDescent="0.25">
      <c r="A3673" s="168"/>
      <c r="B3673" s="166"/>
      <c r="C3673" s="165"/>
      <c r="D3673" s="166"/>
      <c r="E3673" s="165"/>
      <c r="F3673" s="249"/>
    </row>
    <row r="3674" spans="1:15" ht="23.25" customHeight="1" x14ac:dyDescent="0.35">
      <c r="A3674" s="183" t="s">
        <v>1487</v>
      </c>
      <c r="B3674" s="178"/>
      <c r="C3674" s="178"/>
      <c r="D3674" s="178"/>
      <c r="E3674" s="178"/>
      <c r="F3674" s="185"/>
    </row>
    <row r="3675" spans="1:15" ht="15" customHeight="1" x14ac:dyDescent="0.25">
      <c r="A3675" s="260" t="s">
        <v>1001</v>
      </c>
      <c r="B3675" s="165" t="s">
        <v>1002</v>
      </c>
      <c r="C3675" s="165" t="s">
        <v>4039</v>
      </c>
      <c r="D3675" s="165" t="s">
        <v>2409</v>
      </c>
      <c r="E3675" s="165"/>
      <c r="F3675" s="249">
        <v>7.67</v>
      </c>
      <c r="G3675" s="331">
        <f>ROUND(SUMIF(Anlagenbewegungsdaten!B:B,A3675,Anlagenbewegungsdaten!C:C),3)</f>
        <v>0</v>
      </c>
      <c r="H3675" s="332">
        <f>IF(ISBLANK(F3675),ROUND(SUMIF(Anlagenbewegungsdaten!B:B,A3675,Anlagenbewegungsdaten!D:D),2),ROUND(G3675*F3675%,2))</f>
        <v>0</v>
      </c>
      <c r="I3675" s="332">
        <f>ROUND((H3675-SUMIF(Anlagenbewegungsdaten!$B:$B,A3675,Anlagenbewegungsdaten!D:D)),3)</f>
        <v>0</v>
      </c>
      <c r="J3675" s="333" t="s">
        <v>5179</v>
      </c>
      <c r="K3675" s="333" t="s">
        <v>5194</v>
      </c>
      <c r="L3675" s="510">
        <v>6.14</v>
      </c>
      <c r="M3675" s="330">
        <f>ROUND(SUMIF(Anlagenbewegungsdaten_AV!B:B,A3675,Anlagenbewegungsdaten_AV!C:C),3)</f>
        <v>0</v>
      </c>
      <c r="N3675" s="328">
        <f>IF(ISBLANK(L3675),ROUND(SUMIF(Anlagenbewegungsdaten_AV!B:B,A3675,Anlagenbewegungsdaten_AV!D:D),2),ROUND(M3675*L3675%,2))</f>
        <v>0</v>
      </c>
      <c r="O3675" s="328">
        <f>ROUND(N3675-SUMIF(Anlagenbewegungsdaten_AV!B:B,A3675,Anlagenbewegungsdaten_AV!D:D),3)</f>
        <v>0</v>
      </c>
    </row>
    <row r="3676" spans="1:15" ht="15" customHeight="1" x14ac:dyDescent="0.25">
      <c r="A3676" s="260" t="s">
        <v>1003</v>
      </c>
      <c r="B3676" s="165" t="s">
        <v>1002</v>
      </c>
      <c r="C3676" s="165" t="s">
        <v>4039</v>
      </c>
      <c r="D3676" s="165" t="s">
        <v>2411</v>
      </c>
      <c r="E3676" s="165"/>
      <c r="F3676" s="249">
        <v>6.65</v>
      </c>
      <c r="G3676" s="331">
        <f>ROUND(SUMIF(Anlagenbewegungsdaten!B:B,A3676,Anlagenbewegungsdaten!C:C),3)</f>
        <v>0</v>
      </c>
      <c r="H3676" s="332">
        <f>IF(ISBLANK(F3676),ROUND(SUMIF(Anlagenbewegungsdaten!B:B,A3676,Anlagenbewegungsdaten!D:D),2),ROUND(G3676*F3676%,2))</f>
        <v>0</v>
      </c>
      <c r="I3676" s="332">
        <f>ROUND((H3676-SUMIF(Anlagenbewegungsdaten!$B:$B,A3676,Anlagenbewegungsdaten!D:D)),3)</f>
        <v>0</v>
      </c>
      <c r="J3676" s="333" t="s">
        <v>5179</v>
      </c>
      <c r="K3676" s="333" t="s">
        <v>5194</v>
      </c>
      <c r="L3676" s="510">
        <v>5.32</v>
      </c>
      <c r="M3676" s="330">
        <f>ROUND(SUMIF(Anlagenbewegungsdaten_AV!B:B,A3676,Anlagenbewegungsdaten_AV!C:C),3)</f>
        <v>0</v>
      </c>
      <c r="N3676" s="328">
        <f>IF(ISBLANK(L3676),ROUND(SUMIF(Anlagenbewegungsdaten_AV!B:B,A3676,Anlagenbewegungsdaten_AV!D:D),2),ROUND(M3676*L3676%,2))</f>
        <v>0</v>
      </c>
      <c r="O3676" s="328">
        <f>ROUND(N3676-SUMIF(Anlagenbewegungsdaten_AV!B:B,A3676,Anlagenbewegungsdaten_AV!D:D),3)</f>
        <v>0</v>
      </c>
    </row>
    <row r="3677" spans="1:15" ht="15" customHeight="1" x14ac:dyDescent="0.25">
      <c r="A3677" s="260"/>
      <c r="B3677" s="165"/>
      <c r="C3677" s="165"/>
      <c r="D3677" s="165"/>
      <c r="E3677" s="165"/>
      <c r="F3677" s="249"/>
    </row>
    <row r="3678" spans="1:15" ht="15" customHeight="1" x14ac:dyDescent="0.25">
      <c r="A3678" s="260" t="s">
        <v>1004</v>
      </c>
      <c r="B3678" s="165" t="s">
        <v>1002</v>
      </c>
      <c r="C3678" s="165" t="s">
        <v>4040</v>
      </c>
      <c r="D3678" s="165" t="s">
        <v>2409</v>
      </c>
      <c r="E3678" s="165"/>
      <c r="F3678" s="249">
        <v>7.67</v>
      </c>
      <c r="G3678" s="331">
        <f>ROUND(SUMIF(Anlagenbewegungsdaten!B:B,A3678,Anlagenbewegungsdaten!C:C),3)</f>
        <v>0</v>
      </c>
      <c r="H3678" s="332">
        <f>IF(ISBLANK(F3678),ROUND(SUMIF(Anlagenbewegungsdaten!B:B,A3678,Anlagenbewegungsdaten!D:D),2),ROUND(G3678*F3678%,2))</f>
        <v>0</v>
      </c>
      <c r="I3678" s="332">
        <f>ROUND((H3678-SUMIF(Anlagenbewegungsdaten!$B:$B,A3678,Anlagenbewegungsdaten!D:D)),3)</f>
        <v>0</v>
      </c>
      <c r="J3678" s="333" t="s">
        <v>5179</v>
      </c>
      <c r="K3678" s="333" t="s">
        <v>5194</v>
      </c>
      <c r="L3678" s="510">
        <v>6.14</v>
      </c>
      <c r="M3678" s="330">
        <f>ROUND(SUMIF(Anlagenbewegungsdaten_AV!B:B,A3678,Anlagenbewegungsdaten_AV!C:C),3)</f>
        <v>0</v>
      </c>
      <c r="N3678" s="328">
        <f>IF(ISBLANK(L3678),ROUND(SUMIF(Anlagenbewegungsdaten_AV!B:B,A3678,Anlagenbewegungsdaten_AV!D:D),2),ROUND(M3678*L3678%,2))</f>
        <v>0</v>
      </c>
      <c r="O3678" s="328">
        <f>ROUND(N3678-SUMIF(Anlagenbewegungsdaten_AV!B:B,A3678,Anlagenbewegungsdaten_AV!D:D),3)</f>
        <v>0</v>
      </c>
    </row>
    <row r="3679" spans="1:15" ht="15" customHeight="1" x14ac:dyDescent="0.25">
      <c r="A3679" s="260" t="s">
        <v>1005</v>
      </c>
      <c r="B3679" s="165" t="s">
        <v>1002</v>
      </c>
      <c r="C3679" s="165" t="s">
        <v>4040</v>
      </c>
      <c r="D3679" s="165" t="s">
        <v>2411</v>
      </c>
      <c r="E3679" s="165"/>
      <c r="F3679" s="249">
        <v>6.65</v>
      </c>
      <c r="G3679" s="331">
        <f>ROUND(SUMIF(Anlagenbewegungsdaten!B:B,A3679,Anlagenbewegungsdaten!C:C),3)</f>
        <v>0</v>
      </c>
      <c r="H3679" s="332">
        <f>IF(ISBLANK(F3679),ROUND(SUMIF(Anlagenbewegungsdaten!B:B,A3679,Anlagenbewegungsdaten!D:D),2),ROUND(G3679*F3679%,2))</f>
        <v>0</v>
      </c>
      <c r="I3679" s="332">
        <f>ROUND((H3679-SUMIF(Anlagenbewegungsdaten!$B:$B,A3679,Anlagenbewegungsdaten!D:D)),3)</f>
        <v>0</v>
      </c>
      <c r="J3679" s="333" t="s">
        <v>5179</v>
      </c>
      <c r="K3679" s="333" t="s">
        <v>5194</v>
      </c>
      <c r="L3679" s="510">
        <v>5.32</v>
      </c>
      <c r="M3679" s="330">
        <f>ROUND(SUMIF(Anlagenbewegungsdaten_AV!B:B,A3679,Anlagenbewegungsdaten_AV!C:C),3)</f>
        <v>0</v>
      </c>
      <c r="N3679" s="328">
        <f>IF(ISBLANK(L3679),ROUND(SUMIF(Anlagenbewegungsdaten_AV!B:B,A3679,Anlagenbewegungsdaten_AV!D:D),2),ROUND(M3679*L3679%,2))</f>
        <v>0</v>
      </c>
      <c r="O3679" s="328">
        <f>ROUND(N3679-SUMIF(Anlagenbewegungsdaten_AV!B:B,A3679,Anlagenbewegungsdaten_AV!D:D),3)</f>
        <v>0</v>
      </c>
    </row>
    <row r="3680" spans="1:15" ht="15" customHeight="1" x14ac:dyDescent="0.25">
      <c r="A3680" s="260"/>
      <c r="B3680" s="165"/>
      <c r="C3680" s="165"/>
      <c r="D3680" s="165"/>
      <c r="E3680" s="165"/>
      <c r="F3680" s="249"/>
    </row>
    <row r="3681" spans="1:15" ht="15" customHeight="1" x14ac:dyDescent="0.25">
      <c r="A3681" s="260" t="s">
        <v>1006</v>
      </c>
      <c r="B3681" s="165" t="s">
        <v>1002</v>
      </c>
      <c r="C3681" s="165" t="s">
        <v>4041</v>
      </c>
      <c r="D3681" s="165" t="s">
        <v>2409</v>
      </c>
      <c r="E3681" s="165"/>
      <c r="F3681" s="249">
        <v>7.67</v>
      </c>
      <c r="G3681" s="331">
        <f>ROUND(SUMIF(Anlagenbewegungsdaten!B:B,A3681,Anlagenbewegungsdaten!C:C),3)</f>
        <v>0</v>
      </c>
      <c r="H3681" s="332">
        <f>IF(ISBLANK(F3681),ROUND(SUMIF(Anlagenbewegungsdaten!B:B,A3681,Anlagenbewegungsdaten!D:D),2),ROUND(G3681*F3681%,2))</f>
        <v>0</v>
      </c>
      <c r="I3681" s="332">
        <f>ROUND((H3681-SUMIF(Anlagenbewegungsdaten!$B:$B,A3681,Anlagenbewegungsdaten!D:D)),3)</f>
        <v>0</v>
      </c>
      <c r="J3681" s="333" t="s">
        <v>5179</v>
      </c>
      <c r="K3681" s="333" t="s">
        <v>5194</v>
      </c>
      <c r="L3681" s="510">
        <v>6.14</v>
      </c>
      <c r="M3681" s="330">
        <f>ROUND(SUMIF(Anlagenbewegungsdaten_AV!B:B,A3681,Anlagenbewegungsdaten_AV!C:C),3)</f>
        <v>0</v>
      </c>
      <c r="N3681" s="328">
        <f>IF(ISBLANK(L3681),ROUND(SUMIF(Anlagenbewegungsdaten_AV!B:B,A3681,Anlagenbewegungsdaten_AV!D:D),2),ROUND(M3681*L3681%,2))</f>
        <v>0</v>
      </c>
      <c r="O3681" s="328">
        <f>ROUND(N3681-SUMIF(Anlagenbewegungsdaten_AV!B:B,A3681,Anlagenbewegungsdaten_AV!D:D),3)</f>
        <v>0</v>
      </c>
    </row>
    <row r="3682" spans="1:15" ht="15" customHeight="1" x14ac:dyDescent="0.25">
      <c r="A3682" s="260" t="s">
        <v>1007</v>
      </c>
      <c r="B3682" s="165" t="s">
        <v>1002</v>
      </c>
      <c r="C3682" s="165" t="s">
        <v>4041</v>
      </c>
      <c r="D3682" s="165" t="s">
        <v>2411</v>
      </c>
      <c r="E3682" s="165"/>
      <c r="F3682" s="249">
        <v>6.65</v>
      </c>
      <c r="G3682" s="331">
        <f>ROUND(SUMIF(Anlagenbewegungsdaten!B:B,A3682,Anlagenbewegungsdaten!C:C),3)</f>
        <v>0</v>
      </c>
      <c r="H3682" s="332">
        <f>IF(ISBLANK(F3682),ROUND(SUMIF(Anlagenbewegungsdaten!B:B,A3682,Anlagenbewegungsdaten!D:D),2),ROUND(G3682*F3682%,2))</f>
        <v>0</v>
      </c>
      <c r="I3682" s="332">
        <f>ROUND((H3682-SUMIF(Anlagenbewegungsdaten!$B:$B,A3682,Anlagenbewegungsdaten!D:D)),3)</f>
        <v>0</v>
      </c>
      <c r="J3682" s="333" t="s">
        <v>5179</v>
      </c>
      <c r="K3682" s="333" t="s">
        <v>5194</v>
      </c>
      <c r="L3682" s="510">
        <v>5.32</v>
      </c>
      <c r="M3682" s="330">
        <f>ROUND(SUMIF(Anlagenbewegungsdaten_AV!B:B,A3682,Anlagenbewegungsdaten_AV!C:C),3)</f>
        <v>0</v>
      </c>
      <c r="N3682" s="328">
        <f>IF(ISBLANK(L3682),ROUND(SUMIF(Anlagenbewegungsdaten_AV!B:B,A3682,Anlagenbewegungsdaten_AV!D:D),2),ROUND(M3682*L3682%,2))</f>
        <v>0</v>
      </c>
      <c r="O3682" s="328">
        <f>ROUND(N3682-SUMIF(Anlagenbewegungsdaten_AV!B:B,A3682,Anlagenbewegungsdaten_AV!D:D),3)</f>
        <v>0</v>
      </c>
    </row>
    <row r="3683" spans="1:15" ht="15" customHeight="1" x14ac:dyDescent="0.25">
      <c r="A3683" s="260"/>
      <c r="B3683" s="165"/>
      <c r="C3683" s="165"/>
      <c r="D3683" s="165"/>
      <c r="E3683" s="165"/>
      <c r="F3683" s="249"/>
    </row>
    <row r="3684" spans="1:15" ht="15" customHeight="1" x14ac:dyDescent="0.25">
      <c r="A3684" s="260" t="s">
        <v>1008</v>
      </c>
      <c r="B3684" s="165" t="s">
        <v>1002</v>
      </c>
      <c r="C3684" s="165" t="s">
        <v>4042</v>
      </c>
      <c r="D3684" s="165" t="s">
        <v>2409</v>
      </c>
      <c r="E3684" s="165"/>
      <c r="F3684" s="249">
        <v>7.67</v>
      </c>
      <c r="G3684" s="331">
        <f>ROUND(SUMIF(Anlagenbewegungsdaten!B:B,A3684,Anlagenbewegungsdaten!C:C),3)</f>
        <v>0</v>
      </c>
      <c r="H3684" s="332">
        <f>IF(ISBLANK(F3684),ROUND(SUMIF(Anlagenbewegungsdaten!B:B,A3684,Anlagenbewegungsdaten!D:D),2),ROUND(G3684*F3684%,2))</f>
        <v>0</v>
      </c>
      <c r="I3684" s="332">
        <f>ROUND((H3684-SUMIF(Anlagenbewegungsdaten!$B:$B,A3684,Anlagenbewegungsdaten!D:D)),3)</f>
        <v>0</v>
      </c>
      <c r="J3684" s="333" t="s">
        <v>5179</v>
      </c>
      <c r="K3684" s="333" t="s">
        <v>5194</v>
      </c>
      <c r="L3684" s="510">
        <v>6.14</v>
      </c>
      <c r="M3684" s="330">
        <f>ROUND(SUMIF(Anlagenbewegungsdaten_AV!B:B,A3684,Anlagenbewegungsdaten_AV!C:C),3)</f>
        <v>0</v>
      </c>
      <c r="N3684" s="328">
        <f>IF(ISBLANK(L3684),ROUND(SUMIF(Anlagenbewegungsdaten_AV!B:B,A3684,Anlagenbewegungsdaten_AV!D:D),2),ROUND(M3684*L3684%,2))</f>
        <v>0</v>
      </c>
      <c r="O3684" s="328">
        <f>ROUND(N3684-SUMIF(Anlagenbewegungsdaten_AV!B:B,A3684,Anlagenbewegungsdaten_AV!D:D),3)</f>
        <v>0</v>
      </c>
    </row>
    <row r="3685" spans="1:15" ht="15" customHeight="1" x14ac:dyDescent="0.25">
      <c r="A3685" s="260" t="s">
        <v>1009</v>
      </c>
      <c r="B3685" s="165" t="s">
        <v>1002</v>
      </c>
      <c r="C3685" s="165" t="s">
        <v>4042</v>
      </c>
      <c r="D3685" s="165" t="s">
        <v>2411</v>
      </c>
      <c r="E3685" s="165"/>
      <c r="F3685" s="249">
        <v>6.65</v>
      </c>
      <c r="G3685" s="331">
        <f>ROUND(SUMIF(Anlagenbewegungsdaten!B:B,A3685,Anlagenbewegungsdaten!C:C),3)</f>
        <v>0</v>
      </c>
      <c r="H3685" s="332">
        <f>IF(ISBLANK(F3685),ROUND(SUMIF(Anlagenbewegungsdaten!B:B,A3685,Anlagenbewegungsdaten!D:D),2),ROUND(G3685*F3685%,2))</f>
        <v>0</v>
      </c>
      <c r="I3685" s="332">
        <f>ROUND((H3685-SUMIF(Anlagenbewegungsdaten!$B:$B,A3685,Anlagenbewegungsdaten!D:D)),3)</f>
        <v>0</v>
      </c>
      <c r="J3685" s="333" t="s">
        <v>5179</v>
      </c>
      <c r="K3685" s="333" t="s">
        <v>5194</v>
      </c>
      <c r="L3685" s="510">
        <v>5.32</v>
      </c>
      <c r="M3685" s="330">
        <f>ROUND(SUMIF(Anlagenbewegungsdaten_AV!B:B,A3685,Anlagenbewegungsdaten_AV!C:C),3)</f>
        <v>0</v>
      </c>
      <c r="N3685" s="328">
        <f>IF(ISBLANK(L3685),ROUND(SUMIF(Anlagenbewegungsdaten_AV!B:B,A3685,Anlagenbewegungsdaten_AV!D:D),2),ROUND(M3685*L3685%,2))</f>
        <v>0</v>
      </c>
      <c r="O3685" s="328">
        <f>ROUND(N3685-SUMIF(Anlagenbewegungsdaten_AV!B:B,A3685,Anlagenbewegungsdaten_AV!D:D),3)</f>
        <v>0</v>
      </c>
    </row>
    <row r="3686" spans="1:15" ht="15" customHeight="1" x14ac:dyDescent="0.25">
      <c r="A3686" s="260"/>
      <c r="B3686" s="165"/>
      <c r="C3686" s="165"/>
      <c r="D3686" s="165"/>
      <c r="E3686" s="165"/>
      <c r="F3686" s="249"/>
    </row>
    <row r="3687" spans="1:15" ht="15" customHeight="1" x14ac:dyDescent="0.25">
      <c r="A3687" s="260" t="s">
        <v>1010</v>
      </c>
      <c r="B3687" s="165" t="s">
        <v>1002</v>
      </c>
      <c r="C3687" s="165" t="s">
        <v>4043</v>
      </c>
      <c r="D3687" s="165" t="s">
        <v>2409</v>
      </c>
      <c r="E3687" s="165"/>
      <c r="F3687" s="249">
        <v>7.67</v>
      </c>
      <c r="G3687" s="331">
        <f>ROUND(SUMIF(Anlagenbewegungsdaten!B:B,A3687,Anlagenbewegungsdaten!C:C),3)</f>
        <v>0</v>
      </c>
      <c r="H3687" s="332">
        <f>IF(ISBLANK(F3687),ROUND(SUMIF(Anlagenbewegungsdaten!B:B,A3687,Anlagenbewegungsdaten!D:D),2),ROUND(G3687*F3687%,2))</f>
        <v>0</v>
      </c>
      <c r="I3687" s="332">
        <f>ROUND((H3687-SUMIF(Anlagenbewegungsdaten!$B:$B,A3687,Anlagenbewegungsdaten!D:D)),3)</f>
        <v>0</v>
      </c>
      <c r="J3687" s="333" t="s">
        <v>5179</v>
      </c>
      <c r="K3687" s="333" t="s">
        <v>5194</v>
      </c>
      <c r="L3687" s="510">
        <v>6.14</v>
      </c>
      <c r="M3687" s="330">
        <f>ROUND(SUMIF(Anlagenbewegungsdaten_AV!B:B,A3687,Anlagenbewegungsdaten_AV!C:C),3)</f>
        <v>0</v>
      </c>
      <c r="N3687" s="328">
        <f>IF(ISBLANK(L3687),ROUND(SUMIF(Anlagenbewegungsdaten_AV!B:B,A3687,Anlagenbewegungsdaten_AV!D:D),2),ROUND(M3687*L3687%,2))</f>
        <v>0</v>
      </c>
      <c r="O3687" s="328">
        <f>ROUND(N3687-SUMIF(Anlagenbewegungsdaten_AV!B:B,A3687,Anlagenbewegungsdaten_AV!D:D),3)</f>
        <v>0</v>
      </c>
    </row>
    <row r="3688" spans="1:15" ht="15" customHeight="1" x14ac:dyDescent="0.25">
      <c r="A3688" s="260" t="s">
        <v>1011</v>
      </c>
      <c r="B3688" s="165" t="s">
        <v>1002</v>
      </c>
      <c r="C3688" s="165" t="s">
        <v>4043</v>
      </c>
      <c r="D3688" s="165" t="s">
        <v>2411</v>
      </c>
      <c r="E3688" s="165"/>
      <c r="F3688" s="249">
        <v>6.65</v>
      </c>
      <c r="G3688" s="331">
        <f>ROUND(SUMIF(Anlagenbewegungsdaten!B:B,A3688,Anlagenbewegungsdaten!C:C),3)</f>
        <v>0</v>
      </c>
      <c r="H3688" s="332">
        <f>IF(ISBLANK(F3688),ROUND(SUMIF(Anlagenbewegungsdaten!B:B,A3688,Anlagenbewegungsdaten!D:D),2),ROUND(G3688*F3688%,2))</f>
        <v>0</v>
      </c>
      <c r="I3688" s="332">
        <f>ROUND((H3688-SUMIF(Anlagenbewegungsdaten!$B:$B,A3688,Anlagenbewegungsdaten!D:D)),3)</f>
        <v>0</v>
      </c>
      <c r="J3688" s="333" t="s">
        <v>5179</v>
      </c>
      <c r="K3688" s="333" t="s">
        <v>5194</v>
      </c>
      <c r="L3688" s="510">
        <v>5.32</v>
      </c>
      <c r="M3688" s="330">
        <f>ROUND(SUMIF(Anlagenbewegungsdaten_AV!B:B,A3688,Anlagenbewegungsdaten_AV!C:C),3)</f>
        <v>0</v>
      </c>
      <c r="N3688" s="328">
        <f>IF(ISBLANK(L3688),ROUND(SUMIF(Anlagenbewegungsdaten_AV!B:B,A3688,Anlagenbewegungsdaten_AV!D:D),2),ROUND(M3688*L3688%,2))</f>
        <v>0</v>
      </c>
      <c r="O3688" s="328">
        <f>ROUND(N3688-SUMIF(Anlagenbewegungsdaten_AV!B:B,A3688,Anlagenbewegungsdaten_AV!D:D),3)</f>
        <v>0</v>
      </c>
    </row>
    <row r="3689" spans="1:15" ht="15" customHeight="1" x14ac:dyDescent="0.25">
      <c r="A3689" s="260" t="s">
        <v>1012</v>
      </c>
      <c r="B3689" s="165" t="s">
        <v>1002</v>
      </c>
      <c r="C3689" s="165" t="s">
        <v>4043</v>
      </c>
      <c r="D3689" s="166" t="s">
        <v>1013</v>
      </c>
      <c r="E3689" s="165"/>
      <c r="F3689" s="249">
        <v>6.65</v>
      </c>
      <c r="G3689" s="331">
        <f>ROUND(SUMIF(Anlagenbewegungsdaten!B:B,A3689,Anlagenbewegungsdaten!C:C),3)</f>
        <v>0</v>
      </c>
      <c r="H3689" s="332">
        <f>IF(ISBLANK(F3689),ROUND(SUMIF(Anlagenbewegungsdaten!B:B,A3689,Anlagenbewegungsdaten!D:D),2),ROUND(G3689*F3689%,2))</f>
        <v>0</v>
      </c>
      <c r="I3689" s="332">
        <f>ROUND((H3689-SUMIF(Anlagenbewegungsdaten!$B:$B,A3689,Anlagenbewegungsdaten!D:D)),3)</f>
        <v>0</v>
      </c>
      <c r="J3689" s="333" t="s">
        <v>5179</v>
      </c>
      <c r="K3689" s="333" t="s">
        <v>5194</v>
      </c>
      <c r="L3689" s="510">
        <v>5.32</v>
      </c>
      <c r="M3689" s="330">
        <f>ROUND(SUMIF(Anlagenbewegungsdaten_AV!B:B,A3689,Anlagenbewegungsdaten_AV!C:C),3)</f>
        <v>0</v>
      </c>
      <c r="N3689" s="328">
        <f>IF(ISBLANK(L3689),ROUND(SUMIF(Anlagenbewegungsdaten_AV!B:B,A3689,Anlagenbewegungsdaten_AV!D:D),2),ROUND(M3689*L3689%,2))</f>
        <v>0</v>
      </c>
      <c r="O3689" s="328">
        <f>ROUND(N3689-SUMIF(Anlagenbewegungsdaten_AV!B:B,A3689,Anlagenbewegungsdaten_AV!D:D),3)</f>
        <v>0</v>
      </c>
    </row>
    <row r="3690" spans="1:15" ht="15" customHeight="1" x14ac:dyDescent="0.25">
      <c r="A3690" s="260" t="s">
        <v>1014</v>
      </c>
      <c r="B3690" s="165" t="s">
        <v>1002</v>
      </c>
      <c r="C3690" s="165" t="s">
        <v>4043</v>
      </c>
      <c r="D3690" s="166" t="s">
        <v>1015</v>
      </c>
      <c r="E3690" s="165"/>
      <c r="F3690" s="249">
        <v>9.67</v>
      </c>
      <c r="G3690" s="331">
        <f>ROUND(SUMIF(Anlagenbewegungsdaten!B:B,A3690,Anlagenbewegungsdaten!C:C),3)</f>
        <v>0</v>
      </c>
      <c r="H3690" s="332">
        <f>IF(ISBLANK(F3690),ROUND(SUMIF(Anlagenbewegungsdaten!B:B,A3690,Anlagenbewegungsdaten!D:D),2),ROUND(G3690*F3690%,2))</f>
        <v>0</v>
      </c>
      <c r="I3690" s="332">
        <f>ROUND((H3690-SUMIF(Anlagenbewegungsdaten!$B:$B,A3690,Anlagenbewegungsdaten!D:D)),3)</f>
        <v>0</v>
      </c>
      <c r="J3690" s="333" t="s">
        <v>5179</v>
      </c>
      <c r="K3690" s="333" t="s">
        <v>5194</v>
      </c>
      <c r="L3690" s="510">
        <v>7.74</v>
      </c>
      <c r="M3690" s="330">
        <f>ROUND(SUMIF(Anlagenbewegungsdaten_AV!B:B,A3690,Anlagenbewegungsdaten_AV!C:C),3)</f>
        <v>0</v>
      </c>
      <c r="N3690" s="328">
        <f>IF(ISBLANK(L3690),ROUND(SUMIF(Anlagenbewegungsdaten_AV!B:B,A3690,Anlagenbewegungsdaten_AV!D:D),2),ROUND(M3690*L3690%,2))</f>
        <v>0</v>
      </c>
      <c r="O3690" s="328">
        <f>ROUND(N3690-SUMIF(Anlagenbewegungsdaten_AV!B:B,A3690,Anlagenbewegungsdaten_AV!D:D),3)</f>
        <v>0</v>
      </c>
    </row>
    <row r="3691" spans="1:15" ht="15" customHeight="1" x14ac:dyDescent="0.25">
      <c r="A3691" s="260" t="s">
        <v>1016</v>
      </c>
      <c r="B3691" s="165" t="s">
        <v>1002</v>
      </c>
      <c r="C3691" s="165" t="s">
        <v>4043</v>
      </c>
      <c r="D3691" s="166" t="s">
        <v>1017</v>
      </c>
      <c r="E3691" s="165"/>
      <c r="F3691" s="249">
        <v>8.65</v>
      </c>
      <c r="G3691" s="331">
        <f>ROUND(SUMIF(Anlagenbewegungsdaten!B:B,A3691,Anlagenbewegungsdaten!C:C),3)</f>
        <v>0</v>
      </c>
      <c r="H3691" s="332">
        <f>IF(ISBLANK(F3691),ROUND(SUMIF(Anlagenbewegungsdaten!B:B,A3691,Anlagenbewegungsdaten!D:D),2),ROUND(G3691*F3691%,2))</f>
        <v>0</v>
      </c>
      <c r="I3691" s="332">
        <f>ROUND((H3691-SUMIF(Anlagenbewegungsdaten!$B:$B,A3691,Anlagenbewegungsdaten!D:D)),3)</f>
        <v>0</v>
      </c>
      <c r="J3691" s="333" t="s">
        <v>5179</v>
      </c>
      <c r="K3691" s="333" t="s">
        <v>5194</v>
      </c>
      <c r="L3691" s="510">
        <v>6.92</v>
      </c>
      <c r="M3691" s="330">
        <f>ROUND(SUMIF(Anlagenbewegungsdaten_AV!B:B,A3691,Anlagenbewegungsdaten_AV!C:C),3)</f>
        <v>0</v>
      </c>
      <c r="N3691" s="328">
        <f>IF(ISBLANK(L3691),ROUND(SUMIF(Anlagenbewegungsdaten_AV!B:B,A3691,Anlagenbewegungsdaten_AV!D:D),2),ROUND(M3691*L3691%,2))</f>
        <v>0</v>
      </c>
      <c r="O3691" s="328">
        <f>ROUND(N3691-SUMIF(Anlagenbewegungsdaten_AV!B:B,A3691,Anlagenbewegungsdaten_AV!D:D),3)</f>
        <v>0</v>
      </c>
    </row>
    <row r="3692" spans="1:15" ht="15" customHeight="1" x14ac:dyDescent="0.25">
      <c r="A3692" s="260" t="s">
        <v>1018</v>
      </c>
      <c r="B3692" s="165" t="s">
        <v>1002</v>
      </c>
      <c r="C3692" s="165" t="s">
        <v>4043</v>
      </c>
      <c r="D3692" s="166" t="s">
        <v>1019</v>
      </c>
      <c r="E3692" s="165"/>
      <c r="F3692" s="249">
        <v>8.65</v>
      </c>
      <c r="G3692" s="331">
        <f>ROUND(SUMIF(Anlagenbewegungsdaten!B:B,A3692,Anlagenbewegungsdaten!C:C),3)</f>
        <v>0</v>
      </c>
      <c r="H3692" s="332">
        <f>IF(ISBLANK(F3692),ROUND(SUMIF(Anlagenbewegungsdaten!B:B,A3692,Anlagenbewegungsdaten!D:D),2),ROUND(G3692*F3692%,2))</f>
        <v>0</v>
      </c>
      <c r="I3692" s="332">
        <f>ROUND((H3692-SUMIF(Anlagenbewegungsdaten!$B:$B,A3692,Anlagenbewegungsdaten!D:D)),3)</f>
        <v>0</v>
      </c>
      <c r="J3692" s="333" t="s">
        <v>5179</v>
      </c>
      <c r="K3692" s="333" t="s">
        <v>5194</v>
      </c>
      <c r="L3692" s="510">
        <v>6.92</v>
      </c>
      <c r="M3692" s="330">
        <f>ROUND(SUMIF(Anlagenbewegungsdaten_AV!B:B,A3692,Anlagenbewegungsdaten_AV!C:C),3)</f>
        <v>0</v>
      </c>
      <c r="N3692" s="328">
        <f>IF(ISBLANK(L3692),ROUND(SUMIF(Anlagenbewegungsdaten_AV!B:B,A3692,Anlagenbewegungsdaten_AV!D:D),2),ROUND(M3692*L3692%,2))</f>
        <v>0</v>
      </c>
      <c r="O3692" s="328">
        <f>ROUND(N3692-SUMIF(Anlagenbewegungsdaten_AV!B:B,A3692,Anlagenbewegungsdaten_AV!D:D),3)</f>
        <v>0</v>
      </c>
    </row>
    <row r="3693" spans="1:15" ht="15" customHeight="1" x14ac:dyDescent="0.25">
      <c r="A3693" s="260"/>
      <c r="B3693" s="165"/>
      <c r="C3693" s="165"/>
      <c r="D3693" s="166"/>
      <c r="E3693" s="165"/>
      <c r="F3693" s="249"/>
    </row>
    <row r="3694" spans="1:15" ht="15" customHeight="1" x14ac:dyDescent="0.25">
      <c r="A3694" s="260" t="s">
        <v>1020</v>
      </c>
      <c r="B3694" s="165" t="s">
        <v>1002</v>
      </c>
      <c r="C3694" s="165" t="s">
        <v>4044</v>
      </c>
      <c r="D3694" s="166" t="s">
        <v>2409</v>
      </c>
      <c r="E3694" s="165"/>
      <c r="F3694" s="249">
        <v>7.55</v>
      </c>
      <c r="G3694" s="331">
        <f>ROUND(SUMIF(Anlagenbewegungsdaten!B:B,A3694,Anlagenbewegungsdaten!C:C),3)</f>
        <v>0</v>
      </c>
      <c r="H3694" s="332">
        <f>IF(ISBLANK(F3694),ROUND(SUMIF(Anlagenbewegungsdaten!B:B,A3694,Anlagenbewegungsdaten!D:D),2),ROUND(G3694*F3694%,2))</f>
        <v>0</v>
      </c>
      <c r="I3694" s="332">
        <f>ROUND((H3694-SUMIF(Anlagenbewegungsdaten!$B:$B,A3694,Anlagenbewegungsdaten!D:D)),3)</f>
        <v>0</v>
      </c>
      <c r="J3694" s="333" t="s">
        <v>5179</v>
      </c>
      <c r="K3694" s="333" t="s">
        <v>5194</v>
      </c>
      <c r="L3694" s="510">
        <v>6.04</v>
      </c>
      <c r="M3694" s="330">
        <f>ROUND(SUMIF(Anlagenbewegungsdaten_AV!B:B,A3694,Anlagenbewegungsdaten_AV!C:C),3)</f>
        <v>0</v>
      </c>
      <c r="N3694" s="328">
        <f>IF(ISBLANK(L3694),ROUND(SUMIF(Anlagenbewegungsdaten_AV!B:B,A3694,Anlagenbewegungsdaten_AV!D:D),2),ROUND(M3694*L3694%,2))</f>
        <v>0</v>
      </c>
      <c r="O3694" s="328">
        <f>ROUND(N3694-SUMIF(Anlagenbewegungsdaten_AV!B:B,A3694,Anlagenbewegungsdaten_AV!D:D),3)</f>
        <v>0</v>
      </c>
    </row>
    <row r="3695" spans="1:15" ht="15" customHeight="1" x14ac:dyDescent="0.25">
      <c r="A3695" s="260" t="s">
        <v>1021</v>
      </c>
      <c r="B3695" s="165" t="s">
        <v>1002</v>
      </c>
      <c r="C3695" s="165" t="s">
        <v>4044</v>
      </c>
      <c r="D3695" s="166" t="s">
        <v>2411</v>
      </c>
      <c r="E3695" s="165"/>
      <c r="F3695" s="249">
        <v>6.55</v>
      </c>
      <c r="G3695" s="331">
        <f>ROUND(SUMIF(Anlagenbewegungsdaten!B:B,A3695,Anlagenbewegungsdaten!C:C),3)</f>
        <v>0</v>
      </c>
      <c r="H3695" s="332">
        <f>IF(ISBLANK(F3695),ROUND(SUMIF(Anlagenbewegungsdaten!B:B,A3695,Anlagenbewegungsdaten!D:D),2),ROUND(G3695*F3695%,2))</f>
        <v>0</v>
      </c>
      <c r="I3695" s="332">
        <f>ROUND((H3695-SUMIF(Anlagenbewegungsdaten!$B:$B,A3695,Anlagenbewegungsdaten!D:D)),3)</f>
        <v>0</v>
      </c>
      <c r="J3695" s="333" t="s">
        <v>5179</v>
      </c>
      <c r="K3695" s="333" t="s">
        <v>5194</v>
      </c>
      <c r="L3695" s="510">
        <v>5.24</v>
      </c>
      <c r="M3695" s="330">
        <f>ROUND(SUMIF(Anlagenbewegungsdaten_AV!B:B,A3695,Anlagenbewegungsdaten_AV!C:C),3)</f>
        <v>0</v>
      </c>
      <c r="N3695" s="328">
        <f>IF(ISBLANK(L3695),ROUND(SUMIF(Anlagenbewegungsdaten_AV!B:B,A3695,Anlagenbewegungsdaten_AV!D:D),2),ROUND(M3695*L3695%,2))</f>
        <v>0</v>
      </c>
      <c r="O3695" s="328">
        <f>ROUND(N3695-SUMIF(Anlagenbewegungsdaten_AV!B:B,A3695,Anlagenbewegungsdaten_AV!D:D),3)</f>
        <v>0</v>
      </c>
    </row>
    <row r="3696" spans="1:15" ht="15" customHeight="1" x14ac:dyDescent="0.25">
      <c r="A3696" s="260" t="s">
        <v>1022</v>
      </c>
      <c r="B3696" s="165" t="s">
        <v>1002</v>
      </c>
      <c r="C3696" s="165" t="s">
        <v>4044</v>
      </c>
      <c r="D3696" s="166" t="s">
        <v>1013</v>
      </c>
      <c r="E3696" s="165"/>
      <c r="F3696" s="249">
        <v>6.55</v>
      </c>
      <c r="G3696" s="331">
        <f>ROUND(SUMIF(Anlagenbewegungsdaten!B:B,A3696,Anlagenbewegungsdaten!C:C),3)</f>
        <v>0</v>
      </c>
      <c r="H3696" s="332">
        <f>IF(ISBLANK(F3696),ROUND(SUMIF(Anlagenbewegungsdaten!B:B,A3696,Anlagenbewegungsdaten!D:D),2),ROUND(G3696*F3696%,2))</f>
        <v>0</v>
      </c>
      <c r="I3696" s="332">
        <f>ROUND((H3696-SUMIF(Anlagenbewegungsdaten!$B:$B,A3696,Anlagenbewegungsdaten!D:D)),3)</f>
        <v>0</v>
      </c>
      <c r="J3696" s="333" t="s">
        <v>5179</v>
      </c>
      <c r="K3696" s="333" t="s">
        <v>5194</v>
      </c>
      <c r="L3696" s="510">
        <v>5.24</v>
      </c>
      <c r="M3696" s="330">
        <f>ROUND(SUMIF(Anlagenbewegungsdaten_AV!B:B,A3696,Anlagenbewegungsdaten_AV!C:C),3)</f>
        <v>0</v>
      </c>
      <c r="N3696" s="328">
        <f>IF(ISBLANK(L3696),ROUND(SUMIF(Anlagenbewegungsdaten_AV!B:B,A3696,Anlagenbewegungsdaten_AV!D:D),2),ROUND(M3696*L3696%,2))</f>
        <v>0</v>
      </c>
      <c r="O3696" s="328">
        <f>ROUND(N3696-SUMIF(Anlagenbewegungsdaten_AV!B:B,A3696,Anlagenbewegungsdaten_AV!D:D),3)</f>
        <v>0</v>
      </c>
    </row>
    <row r="3697" spans="1:15" ht="15" customHeight="1" x14ac:dyDescent="0.25">
      <c r="A3697" s="260" t="s">
        <v>1023</v>
      </c>
      <c r="B3697" s="165" t="s">
        <v>1002</v>
      </c>
      <c r="C3697" s="165" t="s">
        <v>4044</v>
      </c>
      <c r="D3697" s="166" t="s">
        <v>1015</v>
      </c>
      <c r="E3697" s="165"/>
      <c r="F3697" s="249">
        <v>9.5500000000000007</v>
      </c>
      <c r="G3697" s="331">
        <f>ROUND(SUMIF(Anlagenbewegungsdaten!B:B,A3697,Anlagenbewegungsdaten!C:C),3)</f>
        <v>0</v>
      </c>
      <c r="H3697" s="332">
        <f>IF(ISBLANK(F3697),ROUND(SUMIF(Anlagenbewegungsdaten!B:B,A3697,Anlagenbewegungsdaten!D:D),2),ROUND(G3697*F3697%,2))</f>
        <v>0</v>
      </c>
      <c r="I3697" s="332">
        <f>ROUND((H3697-SUMIF(Anlagenbewegungsdaten!$B:$B,A3697,Anlagenbewegungsdaten!D:D)),3)</f>
        <v>0</v>
      </c>
      <c r="J3697" s="333" t="s">
        <v>5179</v>
      </c>
      <c r="K3697" s="333" t="s">
        <v>5194</v>
      </c>
      <c r="L3697" s="510">
        <v>7.64</v>
      </c>
      <c r="M3697" s="330">
        <f>ROUND(SUMIF(Anlagenbewegungsdaten_AV!B:B,A3697,Anlagenbewegungsdaten_AV!C:C),3)</f>
        <v>0</v>
      </c>
      <c r="N3697" s="328">
        <f>IF(ISBLANK(L3697),ROUND(SUMIF(Anlagenbewegungsdaten_AV!B:B,A3697,Anlagenbewegungsdaten_AV!D:D),2),ROUND(M3697*L3697%,2))</f>
        <v>0</v>
      </c>
      <c r="O3697" s="328">
        <f>ROUND(N3697-SUMIF(Anlagenbewegungsdaten_AV!B:B,A3697,Anlagenbewegungsdaten_AV!D:D),3)</f>
        <v>0</v>
      </c>
    </row>
    <row r="3698" spans="1:15" ht="15" customHeight="1" x14ac:dyDescent="0.25">
      <c r="A3698" s="260" t="s">
        <v>1024</v>
      </c>
      <c r="B3698" s="165" t="s">
        <v>1002</v>
      </c>
      <c r="C3698" s="165" t="s">
        <v>4044</v>
      </c>
      <c r="D3698" s="166" t="s">
        <v>1017</v>
      </c>
      <c r="E3698" s="165"/>
      <c r="F3698" s="249">
        <v>8.5500000000000007</v>
      </c>
      <c r="G3698" s="331">
        <f>ROUND(SUMIF(Anlagenbewegungsdaten!B:B,A3698,Anlagenbewegungsdaten!C:C),3)</f>
        <v>0</v>
      </c>
      <c r="H3698" s="332">
        <f>IF(ISBLANK(F3698),ROUND(SUMIF(Anlagenbewegungsdaten!B:B,A3698,Anlagenbewegungsdaten!D:D),2),ROUND(G3698*F3698%,2))</f>
        <v>0</v>
      </c>
      <c r="I3698" s="332">
        <f>ROUND((H3698-SUMIF(Anlagenbewegungsdaten!$B:$B,A3698,Anlagenbewegungsdaten!D:D)),3)</f>
        <v>0</v>
      </c>
      <c r="J3698" s="333" t="s">
        <v>5179</v>
      </c>
      <c r="K3698" s="333" t="s">
        <v>5194</v>
      </c>
      <c r="L3698" s="510">
        <v>6.84</v>
      </c>
      <c r="M3698" s="330">
        <f>ROUND(SUMIF(Anlagenbewegungsdaten_AV!B:B,A3698,Anlagenbewegungsdaten_AV!C:C),3)</f>
        <v>0</v>
      </c>
      <c r="N3698" s="328">
        <f>IF(ISBLANK(L3698),ROUND(SUMIF(Anlagenbewegungsdaten_AV!B:B,A3698,Anlagenbewegungsdaten_AV!D:D),2),ROUND(M3698*L3698%,2))</f>
        <v>0</v>
      </c>
      <c r="O3698" s="328">
        <f>ROUND(N3698-SUMIF(Anlagenbewegungsdaten_AV!B:B,A3698,Anlagenbewegungsdaten_AV!D:D),3)</f>
        <v>0</v>
      </c>
    </row>
    <row r="3699" spans="1:15" ht="15" customHeight="1" x14ac:dyDescent="0.25">
      <c r="A3699" s="260" t="s">
        <v>1025</v>
      </c>
      <c r="B3699" s="165" t="s">
        <v>1002</v>
      </c>
      <c r="C3699" s="165" t="s">
        <v>4044</v>
      </c>
      <c r="D3699" s="166" t="s">
        <v>1019</v>
      </c>
      <c r="E3699" s="165"/>
      <c r="F3699" s="249">
        <v>8.5500000000000007</v>
      </c>
      <c r="G3699" s="331">
        <f>ROUND(SUMIF(Anlagenbewegungsdaten!B:B,A3699,Anlagenbewegungsdaten!C:C),3)</f>
        <v>0</v>
      </c>
      <c r="H3699" s="332">
        <f>IF(ISBLANK(F3699),ROUND(SUMIF(Anlagenbewegungsdaten!B:B,A3699,Anlagenbewegungsdaten!D:D),2),ROUND(G3699*F3699%,2))</f>
        <v>0</v>
      </c>
      <c r="I3699" s="332">
        <f>ROUND((H3699-SUMIF(Anlagenbewegungsdaten!$B:$B,A3699,Anlagenbewegungsdaten!D:D)),3)</f>
        <v>0</v>
      </c>
      <c r="J3699" s="333" t="s">
        <v>5179</v>
      </c>
      <c r="K3699" s="333" t="s">
        <v>5194</v>
      </c>
      <c r="L3699" s="510">
        <v>6.84</v>
      </c>
      <c r="M3699" s="330">
        <f>ROUND(SUMIF(Anlagenbewegungsdaten_AV!B:B,A3699,Anlagenbewegungsdaten_AV!C:C),3)</f>
        <v>0</v>
      </c>
      <c r="N3699" s="328">
        <f>IF(ISBLANK(L3699),ROUND(SUMIF(Anlagenbewegungsdaten_AV!B:B,A3699,Anlagenbewegungsdaten_AV!D:D),2),ROUND(M3699*L3699%,2))</f>
        <v>0</v>
      </c>
      <c r="O3699" s="328">
        <f>ROUND(N3699-SUMIF(Anlagenbewegungsdaten_AV!B:B,A3699,Anlagenbewegungsdaten_AV!D:D),3)</f>
        <v>0</v>
      </c>
    </row>
    <row r="3700" spans="1:15" ht="15" customHeight="1" x14ac:dyDescent="0.25">
      <c r="A3700" s="260"/>
      <c r="B3700" s="165"/>
      <c r="C3700" s="165"/>
      <c r="D3700" s="166"/>
      <c r="E3700" s="165"/>
      <c r="F3700" s="249"/>
    </row>
    <row r="3701" spans="1:15" ht="15" customHeight="1" x14ac:dyDescent="0.25">
      <c r="A3701" s="260" t="s">
        <v>1026</v>
      </c>
      <c r="B3701" s="165" t="s">
        <v>1002</v>
      </c>
      <c r="C3701" s="165" t="s">
        <v>4045</v>
      </c>
      <c r="D3701" s="166" t="s">
        <v>2409</v>
      </c>
      <c r="E3701" s="165"/>
      <c r="F3701" s="249">
        <v>7.44</v>
      </c>
      <c r="G3701" s="331">
        <f>ROUND(SUMIF(Anlagenbewegungsdaten!B:B,A3701,Anlagenbewegungsdaten!C:C),3)</f>
        <v>0</v>
      </c>
      <c r="H3701" s="332">
        <f>IF(ISBLANK(F3701),ROUND(SUMIF(Anlagenbewegungsdaten!B:B,A3701,Anlagenbewegungsdaten!D:D),2),ROUND(G3701*F3701%,2))</f>
        <v>0</v>
      </c>
      <c r="I3701" s="332">
        <f>ROUND((H3701-SUMIF(Anlagenbewegungsdaten!$B:$B,A3701,Anlagenbewegungsdaten!D:D)),3)</f>
        <v>0</v>
      </c>
      <c r="J3701" s="333" t="s">
        <v>5179</v>
      </c>
      <c r="K3701" s="333" t="s">
        <v>5194</v>
      </c>
      <c r="L3701" s="510">
        <v>5.95</v>
      </c>
      <c r="M3701" s="330">
        <f>ROUND(SUMIF(Anlagenbewegungsdaten_AV!B:B,A3701,Anlagenbewegungsdaten_AV!C:C),3)</f>
        <v>0</v>
      </c>
      <c r="N3701" s="328">
        <f>IF(ISBLANK(L3701),ROUND(SUMIF(Anlagenbewegungsdaten_AV!B:B,A3701,Anlagenbewegungsdaten_AV!D:D),2),ROUND(M3701*L3701%,2))</f>
        <v>0</v>
      </c>
      <c r="O3701" s="328">
        <f>ROUND(N3701-SUMIF(Anlagenbewegungsdaten_AV!B:B,A3701,Anlagenbewegungsdaten_AV!D:D),3)</f>
        <v>0</v>
      </c>
    </row>
    <row r="3702" spans="1:15" ht="15" customHeight="1" x14ac:dyDescent="0.25">
      <c r="A3702" s="260" t="s">
        <v>1027</v>
      </c>
      <c r="B3702" s="165" t="s">
        <v>1002</v>
      </c>
      <c r="C3702" s="165" t="s">
        <v>4045</v>
      </c>
      <c r="D3702" s="166" t="s">
        <v>2411</v>
      </c>
      <c r="E3702" s="165"/>
      <c r="F3702" s="249">
        <v>6.45</v>
      </c>
      <c r="G3702" s="331">
        <f>ROUND(SUMIF(Anlagenbewegungsdaten!B:B,A3702,Anlagenbewegungsdaten!C:C),3)</f>
        <v>0</v>
      </c>
      <c r="H3702" s="332">
        <f>IF(ISBLANK(F3702),ROUND(SUMIF(Anlagenbewegungsdaten!B:B,A3702,Anlagenbewegungsdaten!D:D),2),ROUND(G3702*F3702%,2))</f>
        <v>0</v>
      </c>
      <c r="I3702" s="332">
        <f>ROUND((H3702-SUMIF(Anlagenbewegungsdaten!$B:$B,A3702,Anlagenbewegungsdaten!D:D)),3)</f>
        <v>0</v>
      </c>
      <c r="J3702" s="333" t="s">
        <v>5179</v>
      </c>
      <c r="K3702" s="333" t="s">
        <v>5194</v>
      </c>
      <c r="L3702" s="510">
        <v>5.16</v>
      </c>
      <c r="M3702" s="330">
        <f>ROUND(SUMIF(Anlagenbewegungsdaten_AV!B:B,A3702,Anlagenbewegungsdaten_AV!C:C),3)</f>
        <v>0</v>
      </c>
      <c r="N3702" s="328">
        <f>IF(ISBLANK(L3702),ROUND(SUMIF(Anlagenbewegungsdaten_AV!B:B,A3702,Anlagenbewegungsdaten_AV!D:D),2),ROUND(M3702*L3702%,2))</f>
        <v>0</v>
      </c>
      <c r="O3702" s="328">
        <f>ROUND(N3702-SUMIF(Anlagenbewegungsdaten_AV!B:B,A3702,Anlagenbewegungsdaten_AV!D:D),3)</f>
        <v>0</v>
      </c>
    </row>
    <row r="3703" spans="1:15" ht="15" customHeight="1" x14ac:dyDescent="0.25">
      <c r="A3703" s="260" t="s">
        <v>1028</v>
      </c>
      <c r="B3703" s="165" t="s">
        <v>1002</v>
      </c>
      <c r="C3703" s="165" t="s">
        <v>4045</v>
      </c>
      <c r="D3703" s="166" t="s">
        <v>1013</v>
      </c>
      <c r="E3703" s="165"/>
      <c r="F3703" s="249">
        <v>6.45</v>
      </c>
      <c r="G3703" s="331">
        <f>ROUND(SUMIF(Anlagenbewegungsdaten!B:B,A3703,Anlagenbewegungsdaten!C:C),3)</f>
        <v>0</v>
      </c>
      <c r="H3703" s="332">
        <f>IF(ISBLANK(F3703),ROUND(SUMIF(Anlagenbewegungsdaten!B:B,A3703,Anlagenbewegungsdaten!D:D),2),ROUND(G3703*F3703%,2))</f>
        <v>0</v>
      </c>
      <c r="I3703" s="332">
        <f>ROUND((H3703-SUMIF(Anlagenbewegungsdaten!$B:$B,A3703,Anlagenbewegungsdaten!D:D)),3)</f>
        <v>0</v>
      </c>
      <c r="J3703" s="333" t="s">
        <v>5179</v>
      </c>
      <c r="K3703" s="333" t="s">
        <v>5194</v>
      </c>
      <c r="L3703" s="510">
        <v>5.16</v>
      </c>
      <c r="M3703" s="330">
        <f>ROUND(SUMIF(Anlagenbewegungsdaten_AV!B:B,A3703,Anlagenbewegungsdaten_AV!C:C),3)</f>
        <v>0</v>
      </c>
      <c r="N3703" s="328">
        <f>IF(ISBLANK(L3703),ROUND(SUMIF(Anlagenbewegungsdaten_AV!B:B,A3703,Anlagenbewegungsdaten_AV!D:D),2),ROUND(M3703*L3703%,2))</f>
        <v>0</v>
      </c>
      <c r="O3703" s="328">
        <f>ROUND(N3703-SUMIF(Anlagenbewegungsdaten_AV!B:B,A3703,Anlagenbewegungsdaten_AV!D:D),3)</f>
        <v>0</v>
      </c>
    </row>
    <row r="3704" spans="1:15" ht="15" customHeight="1" x14ac:dyDescent="0.25">
      <c r="A3704" s="260" t="s">
        <v>1029</v>
      </c>
      <c r="B3704" s="165" t="s">
        <v>1002</v>
      </c>
      <c r="C3704" s="165" t="s">
        <v>4045</v>
      </c>
      <c r="D3704" s="166" t="s">
        <v>1015</v>
      </c>
      <c r="E3704" s="165"/>
      <c r="F3704" s="248">
        <v>9.44</v>
      </c>
      <c r="G3704" s="331">
        <f>ROUND(SUMIF(Anlagenbewegungsdaten!B:B,A3704,Anlagenbewegungsdaten!C:C),3)</f>
        <v>0</v>
      </c>
      <c r="H3704" s="332">
        <f>IF(ISBLANK(F3704),ROUND(SUMIF(Anlagenbewegungsdaten!B:B,A3704,Anlagenbewegungsdaten!D:D),2),ROUND(G3704*F3704%,2))</f>
        <v>0</v>
      </c>
      <c r="I3704" s="332">
        <f>ROUND((H3704-SUMIF(Anlagenbewegungsdaten!$B:$B,A3704,Anlagenbewegungsdaten!D:D)),3)</f>
        <v>0</v>
      </c>
      <c r="J3704" s="333" t="s">
        <v>5179</v>
      </c>
      <c r="K3704" s="333" t="s">
        <v>5194</v>
      </c>
      <c r="L3704" s="510">
        <v>7.55</v>
      </c>
      <c r="M3704" s="330">
        <f>ROUND(SUMIF(Anlagenbewegungsdaten_AV!B:B,A3704,Anlagenbewegungsdaten_AV!C:C),3)</f>
        <v>0</v>
      </c>
      <c r="N3704" s="328">
        <f>IF(ISBLANK(L3704),ROUND(SUMIF(Anlagenbewegungsdaten_AV!B:B,A3704,Anlagenbewegungsdaten_AV!D:D),2),ROUND(M3704*L3704%,2))</f>
        <v>0</v>
      </c>
      <c r="O3704" s="328">
        <f>ROUND(N3704-SUMIF(Anlagenbewegungsdaten_AV!B:B,A3704,Anlagenbewegungsdaten_AV!D:D),3)</f>
        <v>0</v>
      </c>
    </row>
    <row r="3705" spans="1:15" ht="15" customHeight="1" x14ac:dyDescent="0.25">
      <c r="A3705" s="260" t="s">
        <v>1030</v>
      </c>
      <c r="B3705" s="165" t="s">
        <v>1002</v>
      </c>
      <c r="C3705" s="165" t="s">
        <v>4045</v>
      </c>
      <c r="D3705" s="166" t="s">
        <v>1017</v>
      </c>
      <c r="E3705" s="165"/>
      <c r="F3705" s="248">
        <v>8.4499999999999993</v>
      </c>
      <c r="G3705" s="331">
        <f>ROUND(SUMIF(Anlagenbewegungsdaten!B:B,A3705,Anlagenbewegungsdaten!C:C),3)</f>
        <v>0</v>
      </c>
      <c r="H3705" s="332">
        <f>IF(ISBLANK(F3705),ROUND(SUMIF(Anlagenbewegungsdaten!B:B,A3705,Anlagenbewegungsdaten!D:D),2),ROUND(G3705*F3705%,2))</f>
        <v>0</v>
      </c>
      <c r="I3705" s="332">
        <f>ROUND((H3705-SUMIF(Anlagenbewegungsdaten!$B:$B,A3705,Anlagenbewegungsdaten!D:D)),3)</f>
        <v>0</v>
      </c>
      <c r="J3705" s="333" t="s">
        <v>5179</v>
      </c>
      <c r="K3705" s="333" t="s">
        <v>5194</v>
      </c>
      <c r="L3705" s="510">
        <v>6.76</v>
      </c>
      <c r="M3705" s="330">
        <f>ROUND(SUMIF(Anlagenbewegungsdaten_AV!B:B,A3705,Anlagenbewegungsdaten_AV!C:C),3)</f>
        <v>0</v>
      </c>
      <c r="N3705" s="328">
        <f>IF(ISBLANK(L3705),ROUND(SUMIF(Anlagenbewegungsdaten_AV!B:B,A3705,Anlagenbewegungsdaten_AV!D:D),2),ROUND(M3705*L3705%,2))</f>
        <v>0</v>
      </c>
      <c r="O3705" s="328">
        <f>ROUND(N3705-SUMIF(Anlagenbewegungsdaten_AV!B:B,A3705,Anlagenbewegungsdaten_AV!D:D),3)</f>
        <v>0</v>
      </c>
    </row>
    <row r="3706" spans="1:15" ht="15" customHeight="1" x14ac:dyDescent="0.25">
      <c r="A3706" s="260" t="s">
        <v>1031</v>
      </c>
      <c r="B3706" s="165" t="s">
        <v>1002</v>
      </c>
      <c r="C3706" s="165" t="s">
        <v>4045</v>
      </c>
      <c r="D3706" s="166" t="s">
        <v>1019</v>
      </c>
      <c r="E3706" s="165"/>
      <c r="F3706" s="248">
        <v>8.4499999999999993</v>
      </c>
      <c r="G3706" s="331">
        <f>ROUND(SUMIF(Anlagenbewegungsdaten!B:B,A3706,Anlagenbewegungsdaten!C:C),3)</f>
        <v>0</v>
      </c>
      <c r="H3706" s="332">
        <f>IF(ISBLANK(F3706),ROUND(SUMIF(Anlagenbewegungsdaten!B:B,A3706,Anlagenbewegungsdaten!D:D),2),ROUND(G3706*F3706%,2))</f>
        <v>0</v>
      </c>
      <c r="I3706" s="332">
        <f>ROUND((H3706-SUMIF(Anlagenbewegungsdaten!$B:$B,A3706,Anlagenbewegungsdaten!D:D)),3)</f>
        <v>0</v>
      </c>
      <c r="J3706" s="333" t="s">
        <v>5179</v>
      </c>
      <c r="K3706" s="333" t="s">
        <v>5194</v>
      </c>
      <c r="L3706" s="510">
        <v>6.76</v>
      </c>
      <c r="M3706" s="330">
        <f>ROUND(SUMIF(Anlagenbewegungsdaten_AV!B:B,A3706,Anlagenbewegungsdaten_AV!C:C),3)</f>
        <v>0</v>
      </c>
      <c r="N3706" s="328">
        <f>IF(ISBLANK(L3706),ROUND(SUMIF(Anlagenbewegungsdaten_AV!B:B,A3706,Anlagenbewegungsdaten_AV!D:D),2),ROUND(M3706*L3706%,2))</f>
        <v>0</v>
      </c>
      <c r="O3706" s="328">
        <f>ROUND(N3706-SUMIF(Anlagenbewegungsdaten_AV!B:B,A3706,Anlagenbewegungsdaten_AV!D:D),3)</f>
        <v>0</v>
      </c>
    </row>
    <row r="3707" spans="1:15" ht="15" customHeight="1" x14ac:dyDescent="0.25">
      <c r="A3707" s="260"/>
      <c r="B3707" s="165"/>
      <c r="C3707" s="165"/>
      <c r="D3707" s="166"/>
      <c r="E3707" s="165"/>
      <c r="F3707" s="249"/>
    </row>
    <row r="3708" spans="1:15" ht="15" customHeight="1" x14ac:dyDescent="0.25">
      <c r="A3708" s="260" t="s">
        <v>1032</v>
      </c>
      <c r="B3708" s="165" t="s">
        <v>1002</v>
      </c>
      <c r="C3708" s="165" t="s">
        <v>4046</v>
      </c>
      <c r="D3708" s="166" t="s">
        <v>2409</v>
      </c>
      <c r="E3708" s="165"/>
      <c r="F3708" s="249">
        <v>7.33</v>
      </c>
      <c r="G3708" s="331">
        <f>ROUND(SUMIF(Anlagenbewegungsdaten!B:B,A3708,Anlagenbewegungsdaten!C:C),3)</f>
        <v>0</v>
      </c>
      <c r="H3708" s="332">
        <f>IF(ISBLANK(F3708),ROUND(SUMIF(Anlagenbewegungsdaten!B:B,A3708,Anlagenbewegungsdaten!D:D),2),ROUND(G3708*F3708%,2))</f>
        <v>0</v>
      </c>
      <c r="I3708" s="332">
        <f>ROUND((H3708-SUMIF(Anlagenbewegungsdaten!$B:$B,A3708,Anlagenbewegungsdaten!D:D)),3)</f>
        <v>0</v>
      </c>
      <c r="J3708" s="333" t="s">
        <v>5179</v>
      </c>
      <c r="K3708" s="333" t="s">
        <v>5194</v>
      </c>
      <c r="L3708" s="510">
        <v>5.86</v>
      </c>
      <c r="M3708" s="330">
        <f>ROUND(SUMIF(Anlagenbewegungsdaten_AV!B:B,A3708,Anlagenbewegungsdaten_AV!C:C),3)</f>
        <v>0</v>
      </c>
      <c r="N3708" s="328">
        <f>IF(ISBLANK(L3708),ROUND(SUMIF(Anlagenbewegungsdaten_AV!B:B,A3708,Anlagenbewegungsdaten_AV!D:D),2),ROUND(M3708*L3708%,2))</f>
        <v>0</v>
      </c>
      <c r="O3708" s="328">
        <f>ROUND(N3708-SUMIF(Anlagenbewegungsdaten_AV!B:B,A3708,Anlagenbewegungsdaten_AV!D:D),3)</f>
        <v>0</v>
      </c>
    </row>
    <row r="3709" spans="1:15" ht="15" customHeight="1" x14ac:dyDescent="0.25">
      <c r="A3709" s="260" t="s">
        <v>1033</v>
      </c>
      <c r="B3709" s="165" t="s">
        <v>1002</v>
      </c>
      <c r="C3709" s="165" t="s">
        <v>4046</v>
      </c>
      <c r="D3709" s="166" t="s">
        <v>2411</v>
      </c>
      <c r="E3709" s="165"/>
      <c r="F3709" s="249">
        <v>6.35</v>
      </c>
      <c r="G3709" s="331">
        <f>ROUND(SUMIF(Anlagenbewegungsdaten!B:B,A3709,Anlagenbewegungsdaten!C:C),3)</f>
        <v>0</v>
      </c>
      <c r="H3709" s="332">
        <f>IF(ISBLANK(F3709),ROUND(SUMIF(Anlagenbewegungsdaten!B:B,A3709,Anlagenbewegungsdaten!D:D),2),ROUND(G3709*F3709%,2))</f>
        <v>0</v>
      </c>
      <c r="I3709" s="332">
        <f>ROUND((H3709-SUMIF(Anlagenbewegungsdaten!$B:$B,A3709,Anlagenbewegungsdaten!D:D)),3)</f>
        <v>0</v>
      </c>
      <c r="J3709" s="333" t="s">
        <v>5179</v>
      </c>
      <c r="K3709" s="333" t="s">
        <v>5194</v>
      </c>
      <c r="L3709" s="510">
        <v>5.08</v>
      </c>
      <c r="M3709" s="330">
        <f>ROUND(SUMIF(Anlagenbewegungsdaten_AV!B:B,A3709,Anlagenbewegungsdaten_AV!C:C),3)</f>
        <v>0</v>
      </c>
      <c r="N3709" s="328">
        <f>IF(ISBLANK(L3709),ROUND(SUMIF(Anlagenbewegungsdaten_AV!B:B,A3709,Anlagenbewegungsdaten_AV!D:D),2),ROUND(M3709*L3709%,2))</f>
        <v>0</v>
      </c>
      <c r="O3709" s="328">
        <f>ROUND(N3709-SUMIF(Anlagenbewegungsdaten_AV!B:B,A3709,Anlagenbewegungsdaten_AV!D:D),3)</f>
        <v>0</v>
      </c>
    </row>
    <row r="3710" spans="1:15" ht="15" customHeight="1" x14ac:dyDescent="0.25">
      <c r="A3710" s="260" t="s">
        <v>1034</v>
      </c>
      <c r="B3710" s="165" t="s">
        <v>1002</v>
      </c>
      <c r="C3710" s="165" t="s">
        <v>4046</v>
      </c>
      <c r="D3710" s="166" t="s">
        <v>1013</v>
      </c>
      <c r="E3710" s="165"/>
      <c r="F3710" s="249">
        <v>6.35</v>
      </c>
      <c r="G3710" s="331">
        <f>ROUND(SUMIF(Anlagenbewegungsdaten!B:B,A3710,Anlagenbewegungsdaten!C:C),3)</f>
        <v>0</v>
      </c>
      <c r="H3710" s="332">
        <f>IF(ISBLANK(F3710),ROUND(SUMIF(Anlagenbewegungsdaten!B:B,A3710,Anlagenbewegungsdaten!D:D),2),ROUND(G3710*F3710%,2))</f>
        <v>0</v>
      </c>
      <c r="I3710" s="332">
        <f>ROUND((H3710-SUMIF(Anlagenbewegungsdaten!$B:$B,A3710,Anlagenbewegungsdaten!D:D)),3)</f>
        <v>0</v>
      </c>
      <c r="J3710" s="333" t="s">
        <v>5179</v>
      </c>
      <c r="K3710" s="333" t="s">
        <v>5194</v>
      </c>
      <c r="L3710" s="510">
        <v>5.08</v>
      </c>
      <c r="M3710" s="330">
        <f>ROUND(SUMIF(Anlagenbewegungsdaten_AV!B:B,A3710,Anlagenbewegungsdaten_AV!C:C),3)</f>
        <v>0</v>
      </c>
      <c r="N3710" s="328">
        <f>IF(ISBLANK(L3710),ROUND(SUMIF(Anlagenbewegungsdaten_AV!B:B,A3710,Anlagenbewegungsdaten_AV!D:D),2),ROUND(M3710*L3710%,2))</f>
        <v>0</v>
      </c>
      <c r="O3710" s="328">
        <f>ROUND(N3710-SUMIF(Anlagenbewegungsdaten_AV!B:B,A3710,Anlagenbewegungsdaten_AV!D:D),3)</f>
        <v>0</v>
      </c>
    </row>
    <row r="3711" spans="1:15" ht="15" customHeight="1" x14ac:dyDescent="0.25">
      <c r="A3711" s="260" t="s">
        <v>1035</v>
      </c>
      <c r="B3711" s="165" t="s">
        <v>1002</v>
      </c>
      <c r="C3711" s="165" t="s">
        <v>4046</v>
      </c>
      <c r="D3711" s="166" t="s">
        <v>1015</v>
      </c>
      <c r="E3711" s="165"/>
      <c r="F3711" s="249">
        <v>9.33</v>
      </c>
      <c r="G3711" s="331">
        <f>ROUND(SUMIF(Anlagenbewegungsdaten!B:B,A3711,Anlagenbewegungsdaten!C:C),3)</f>
        <v>0</v>
      </c>
      <c r="H3711" s="332">
        <f>IF(ISBLANK(F3711),ROUND(SUMIF(Anlagenbewegungsdaten!B:B,A3711,Anlagenbewegungsdaten!D:D),2),ROUND(G3711*F3711%,2))</f>
        <v>0</v>
      </c>
      <c r="I3711" s="332">
        <f>ROUND((H3711-SUMIF(Anlagenbewegungsdaten!$B:$B,A3711,Anlagenbewegungsdaten!D:D)),3)</f>
        <v>0</v>
      </c>
      <c r="J3711" s="333" t="s">
        <v>5179</v>
      </c>
      <c r="K3711" s="333" t="s">
        <v>5194</v>
      </c>
      <c r="L3711" s="510">
        <v>7.46</v>
      </c>
      <c r="M3711" s="330">
        <f>ROUND(SUMIF(Anlagenbewegungsdaten_AV!B:B,A3711,Anlagenbewegungsdaten_AV!C:C),3)</f>
        <v>0</v>
      </c>
      <c r="N3711" s="328">
        <f>IF(ISBLANK(L3711),ROUND(SUMIF(Anlagenbewegungsdaten_AV!B:B,A3711,Anlagenbewegungsdaten_AV!D:D),2),ROUND(M3711*L3711%,2))</f>
        <v>0</v>
      </c>
      <c r="O3711" s="328">
        <f>ROUND(N3711-SUMIF(Anlagenbewegungsdaten_AV!B:B,A3711,Anlagenbewegungsdaten_AV!D:D),3)</f>
        <v>0</v>
      </c>
    </row>
    <row r="3712" spans="1:15" ht="15" customHeight="1" x14ac:dyDescent="0.25">
      <c r="A3712" s="260" t="s">
        <v>1036</v>
      </c>
      <c r="B3712" s="165" t="s">
        <v>1002</v>
      </c>
      <c r="C3712" s="165" t="s">
        <v>4046</v>
      </c>
      <c r="D3712" s="166" t="s">
        <v>1017</v>
      </c>
      <c r="E3712" s="165"/>
      <c r="F3712" s="249">
        <v>8.35</v>
      </c>
      <c r="G3712" s="331">
        <f>ROUND(SUMIF(Anlagenbewegungsdaten!B:B,A3712,Anlagenbewegungsdaten!C:C),3)</f>
        <v>0</v>
      </c>
      <c r="H3712" s="332">
        <f>IF(ISBLANK(F3712),ROUND(SUMIF(Anlagenbewegungsdaten!B:B,A3712,Anlagenbewegungsdaten!D:D),2),ROUND(G3712*F3712%,2))</f>
        <v>0</v>
      </c>
      <c r="I3712" s="332">
        <f>ROUND((H3712-SUMIF(Anlagenbewegungsdaten!$B:$B,A3712,Anlagenbewegungsdaten!D:D)),3)</f>
        <v>0</v>
      </c>
      <c r="J3712" s="333" t="s">
        <v>5179</v>
      </c>
      <c r="K3712" s="333" t="s">
        <v>5194</v>
      </c>
      <c r="L3712" s="510">
        <v>6.68</v>
      </c>
      <c r="M3712" s="330">
        <f>ROUND(SUMIF(Anlagenbewegungsdaten_AV!B:B,A3712,Anlagenbewegungsdaten_AV!C:C),3)</f>
        <v>0</v>
      </c>
      <c r="N3712" s="328">
        <f>IF(ISBLANK(L3712),ROUND(SUMIF(Anlagenbewegungsdaten_AV!B:B,A3712,Anlagenbewegungsdaten_AV!D:D),2),ROUND(M3712*L3712%,2))</f>
        <v>0</v>
      </c>
      <c r="O3712" s="328">
        <f>ROUND(N3712-SUMIF(Anlagenbewegungsdaten_AV!B:B,A3712,Anlagenbewegungsdaten_AV!D:D),3)</f>
        <v>0</v>
      </c>
    </row>
    <row r="3713" spans="1:15" ht="15" customHeight="1" x14ac:dyDescent="0.25">
      <c r="A3713" s="260" t="s">
        <v>1037</v>
      </c>
      <c r="B3713" s="165" t="s">
        <v>1002</v>
      </c>
      <c r="C3713" s="165" t="s">
        <v>4046</v>
      </c>
      <c r="D3713" s="166" t="s">
        <v>1019</v>
      </c>
      <c r="E3713" s="165"/>
      <c r="F3713" s="249">
        <v>8.35</v>
      </c>
      <c r="G3713" s="331">
        <f>ROUND(SUMIF(Anlagenbewegungsdaten!B:B,A3713,Anlagenbewegungsdaten!C:C),3)</f>
        <v>0</v>
      </c>
      <c r="H3713" s="332">
        <f>IF(ISBLANK(F3713),ROUND(SUMIF(Anlagenbewegungsdaten!B:B,A3713,Anlagenbewegungsdaten!D:D),2),ROUND(G3713*F3713%,2))</f>
        <v>0</v>
      </c>
      <c r="I3713" s="332">
        <f>ROUND((H3713-SUMIF(Anlagenbewegungsdaten!$B:$B,A3713,Anlagenbewegungsdaten!D:D)),3)</f>
        <v>0</v>
      </c>
      <c r="J3713" s="333" t="s">
        <v>5179</v>
      </c>
      <c r="K3713" s="333" t="s">
        <v>5194</v>
      </c>
      <c r="L3713" s="510">
        <v>6.68</v>
      </c>
      <c r="M3713" s="330">
        <f>ROUND(SUMIF(Anlagenbewegungsdaten_AV!B:B,A3713,Anlagenbewegungsdaten_AV!C:C),3)</f>
        <v>0</v>
      </c>
      <c r="N3713" s="328">
        <f>IF(ISBLANK(L3713),ROUND(SUMIF(Anlagenbewegungsdaten_AV!B:B,A3713,Anlagenbewegungsdaten_AV!D:D),2),ROUND(M3713*L3713%,2))</f>
        <v>0</v>
      </c>
      <c r="O3713" s="328">
        <f>ROUND(N3713-SUMIF(Anlagenbewegungsdaten_AV!B:B,A3713,Anlagenbewegungsdaten_AV!D:D),3)</f>
        <v>0</v>
      </c>
    </row>
    <row r="3714" spans="1:15" ht="15" customHeight="1" x14ac:dyDescent="0.25">
      <c r="A3714" s="260"/>
      <c r="B3714" s="165"/>
      <c r="C3714" s="165"/>
      <c r="D3714" s="166"/>
      <c r="E3714" s="165"/>
      <c r="F3714" s="249"/>
    </row>
    <row r="3715" spans="1:15" ht="15" customHeight="1" x14ac:dyDescent="0.25">
      <c r="A3715" s="260" t="s">
        <v>1038</v>
      </c>
      <c r="B3715" s="165" t="s">
        <v>1002</v>
      </c>
      <c r="C3715" s="165" t="s">
        <v>4047</v>
      </c>
      <c r="D3715" s="166" t="s">
        <v>2409</v>
      </c>
      <c r="E3715" s="165"/>
      <c r="F3715" s="249">
        <v>7.22</v>
      </c>
      <c r="G3715" s="331">
        <f>ROUND(SUMIF(Anlagenbewegungsdaten!B:B,A3715,Anlagenbewegungsdaten!C:C),3)</f>
        <v>0</v>
      </c>
      <c r="H3715" s="332">
        <f>IF(ISBLANK(F3715),ROUND(SUMIF(Anlagenbewegungsdaten!B:B,A3715,Anlagenbewegungsdaten!D:D),2),ROUND(G3715*F3715%,2))</f>
        <v>0</v>
      </c>
      <c r="I3715" s="332">
        <f>ROUND((H3715-SUMIF(Anlagenbewegungsdaten!$B:$B,A3715,Anlagenbewegungsdaten!D:D)),3)</f>
        <v>0</v>
      </c>
      <c r="J3715" s="333" t="s">
        <v>5179</v>
      </c>
      <c r="K3715" s="333" t="s">
        <v>5194</v>
      </c>
      <c r="L3715" s="510">
        <v>5.78</v>
      </c>
      <c r="M3715" s="330">
        <f>ROUND(SUMIF(Anlagenbewegungsdaten_AV!B:B,A3715,Anlagenbewegungsdaten_AV!C:C),3)</f>
        <v>0</v>
      </c>
      <c r="N3715" s="328">
        <f>IF(ISBLANK(L3715),ROUND(SUMIF(Anlagenbewegungsdaten_AV!B:B,A3715,Anlagenbewegungsdaten_AV!D:D),2),ROUND(M3715*L3715%,2))</f>
        <v>0</v>
      </c>
      <c r="O3715" s="328">
        <f>ROUND(N3715-SUMIF(Anlagenbewegungsdaten_AV!B:B,A3715,Anlagenbewegungsdaten_AV!D:D),3)</f>
        <v>0</v>
      </c>
    </row>
    <row r="3716" spans="1:15" ht="15" customHeight="1" x14ac:dyDescent="0.25">
      <c r="A3716" s="260" t="s">
        <v>1039</v>
      </c>
      <c r="B3716" s="165" t="s">
        <v>1002</v>
      </c>
      <c r="C3716" s="165" t="s">
        <v>4047</v>
      </c>
      <c r="D3716" s="166" t="s">
        <v>2411</v>
      </c>
      <c r="E3716" s="165"/>
      <c r="F3716" s="249">
        <v>6.25</v>
      </c>
      <c r="G3716" s="331">
        <f>ROUND(SUMIF(Anlagenbewegungsdaten!B:B,A3716,Anlagenbewegungsdaten!C:C),3)</f>
        <v>0</v>
      </c>
      <c r="H3716" s="332">
        <f>IF(ISBLANK(F3716),ROUND(SUMIF(Anlagenbewegungsdaten!B:B,A3716,Anlagenbewegungsdaten!D:D),2),ROUND(G3716*F3716%,2))</f>
        <v>0</v>
      </c>
      <c r="I3716" s="332">
        <f>ROUND((H3716-SUMIF(Anlagenbewegungsdaten!$B:$B,A3716,Anlagenbewegungsdaten!D:D)),3)</f>
        <v>0</v>
      </c>
      <c r="J3716" s="333" t="s">
        <v>5179</v>
      </c>
      <c r="K3716" s="333" t="s">
        <v>5194</v>
      </c>
      <c r="L3716" s="510">
        <v>5</v>
      </c>
      <c r="M3716" s="330">
        <f>ROUND(SUMIF(Anlagenbewegungsdaten_AV!B:B,A3716,Anlagenbewegungsdaten_AV!C:C),3)</f>
        <v>0</v>
      </c>
      <c r="N3716" s="328">
        <f>IF(ISBLANK(L3716),ROUND(SUMIF(Anlagenbewegungsdaten_AV!B:B,A3716,Anlagenbewegungsdaten_AV!D:D),2),ROUND(M3716*L3716%,2))</f>
        <v>0</v>
      </c>
      <c r="O3716" s="328">
        <f>ROUND(N3716-SUMIF(Anlagenbewegungsdaten_AV!B:B,A3716,Anlagenbewegungsdaten_AV!D:D),3)</f>
        <v>0</v>
      </c>
    </row>
    <row r="3717" spans="1:15" ht="15" customHeight="1" x14ac:dyDescent="0.25">
      <c r="A3717" s="260" t="s">
        <v>1040</v>
      </c>
      <c r="B3717" s="165" t="s">
        <v>1002</v>
      </c>
      <c r="C3717" s="165" t="s">
        <v>4047</v>
      </c>
      <c r="D3717" s="166" t="s">
        <v>1013</v>
      </c>
      <c r="E3717" s="165"/>
      <c r="F3717" s="249">
        <v>6.25</v>
      </c>
      <c r="G3717" s="331">
        <f>ROUND(SUMIF(Anlagenbewegungsdaten!B:B,A3717,Anlagenbewegungsdaten!C:C),3)</f>
        <v>0</v>
      </c>
      <c r="H3717" s="332">
        <f>IF(ISBLANK(F3717),ROUND(SUMIF(Anlagenbewegungsdaten!B:B,A3717,Anlagenbewegungsdaten!D:D),2),ROUND(G3717*F3717%,2))</f>
        <v>0</v>
      </c>
      <c r="I3717" s="332">
        <f>ROUND((H3717-SUMIF(Anlagenbewegungsdaten!$B:$B,A3717,Anlagenbewegungsdaten!D:D)),3)</f>
        <v>0</v>
      </c>
      <c r="J3717" s="333" t="s">
        <v>5179</v>
      </c>
      <c r="K3717" s="333" t="s">
        <v>5194</v>
      </c>
      <c r="L3717" s="510">
        <v>5</v>
      </c>
      <c r="M3717" s="330">
        <f>ROUND(SUMIF(Anlagenbewegungsdaten_AV!B:B,A3717,Anlagenbewegungsdaten_AV!C:C),3)</f>
        <v>0</v>
      </c>
      <c r="N3717" s="328">
        <f>IF(ISBLANK(L3717),ROUND(SUMIF(Anlagenbewegungsdaten_AV!B:B,A3717,Anlagenbewegungsdaten_AV!D:D),2),ROUND(M3717*L3717%,2))</f>
        <v>0</v>
      </c>
      <c r="O3717" s="328">
        <f>ROUND(N3717-SUMIF(Anlagenbewegungsdaten_AV!B:B,A3717,Anlagenbewegungsdaten_AV!D:D),3)</f>
        <v>0</v>
      </c>
    </row>
    <row r="3718" spans="1:15" ht="15" customHeight="1" x14ac:dyDescent="0.25">
      <c r="A3718" s="260" t="s">
        <v>1041</v>
      </c>
      <c r="B3718" s="165" t="s">
        <v>1002</v>
      </c>
      <c r="C3718" s="165" t="s">
        <v>4047</v>
      </c>
      <c r="D3718" s="166" t="s">
        <v>1015</v>
      </c>
      <c r="E3718" s="165"/>
      <c r="F3718" s="249">
        <v>9.2200000000000006</v>
      </c>
      <c r="G3718" s="331">
        <f>ROUND(SUMIF(Anlagenbewegungsdaten!B:B,A3718,Anlagenbewegungsdaten!C:C),3)</f>
        <v>0</v>
      </c>
      <c r="H3718" s="332">
        <f>IF(ISBLANK(F3718),ROUND(SUMIF(Anlagenbewegungsdaten!B:B,A3718,Anlagenbewegungsdaten!D:D),2),ROUND(G3718*F3718%,2))</f>
        <v>0</v>
      </c>
      <c r="I3718" s="332">
        <f>ROUND((H3718-SUMIF(Anlagenbewegungsdaten!$B:$B,A3718,Anlagenbewegungsdaten!D:D)),3)</f>
        <v>0</v>
      </c>
      <c r="J3718" s="333" t="s">
        <v>5179</v>
      </c>
      <c r="K3718" s="333" t="s">
        <v>5194</v>
      </c>
      <c r="L3718" s="510">
        <v>7.38</v>
      </c>
      <c r="M3718" s="330">
        <f>ROUND(SUMIF(Anlagenbewegungsdaten_AV!B:B,A3718,Anlagenbewegungsdaten_AV!C:C),3)</f>
        <v>0</v>
      </c>
      <c r="N3718" s="328">
        <f>IF(ISBLANK(L3718),ROUND(SUMIF(Anlagenbewegungsdaten_AV!B:B,A3718,Anlagenbewegungsdaten_AV!D:D),2),ROUND(M3718*L3718%,2))</f>
        <v>0</v>
      </c>
      <c r="O3718" s="328">
        <f>ROUND(N3718-SUMIF(Anlagenbewegungsdaten_AV!B:B,A3718,Anlagenbewegungsdaten_AV!D:D),3)</f>
        <v>0</v>
      </c>
    </row>
    <row r="3719" spans="1:15" ht="15" customHeight="1" x14ac:dyDescent="0.25">
      <c r="A3719" s="260" t="s">
        <v>1042</v>
      </c>
      <c r="B3719" s="165" t="s">
        <v>1002</v>
      </c>
      <c r="C3719" s="165" t="s">
        <v>4047</v>
      </c>
      <c r="D3719" s="166" t="s">
        <v>1017</v>
      </c>
      <c r="E3719" s="165"/>
      <c r="F3719" s="249">
        <v>8.25</v>
      </c>
      <c r="G3719" s="331">
        <f>ROUND(SUMIF(Anlagenbewegungsdaten!B:B,A3719,Anlagenbewegungsdaten!C:C),3)</f>
        <v>0</v>
      </c>
      <c r="H3719" s="332">
        <f>IF(ISBLANK(F3719),ROUND(SUMIF(Anlagenbewegungsdaten!B:B,A3719,Anlagenbewegungsdaten!D:D),2),ROUND(G3719*F3719%,2))</f>
        <v>0</v>
      </c>
      <c r="I3719" s="332">
        <f>ROUND((H3719-SUMIF(Anlagenbewegungsdaten!$B:$B,A3719,Anlagenbewegungsdaten!D:D)),3)</f>
        <v>0</v>
      </c>
      <c r="J3719" s="333" t="s">
        <v>5179</v>
      </c>
      <c r="K3719" s="333" t="s">
        <v>5194</v>
      </c>
      <c r="L3719" s="510">
        <v>6.6</v>
      </c>
      <c r="M3719" s="330">
        <f>ROUND(SUMIF(Anlagenbewegungsdaten_AV!B:B,A3719,Anlagenbewegungsdaten_AV!C:C),3)</f>
        <v>0</v>
      </c>
      <c r="N3719" s="328">
        <f>IF(ISBLANK(L3719),ROUND(SUMIF(Anlagenbewegungsdaten_AV!B:B,A3719,Anlagenbewegungsdaten_AV!D:D),2),ROUND(M3719*L3719%,2))</f>
        <v>0</v>
      </c>
      <c r="O3719" s="328">
        <f>ROUND(N3719-SUMIF(Anlagenbewegungsdaten_AV!B:B,A3719,Anlagenbewegungsdaten_AV!D:D),3)</f>
        <v>0</v>
      </c>
    </row>
    <row r="3720" spans="1:15" ht="15" customHeight="1" x14ac:dyDescent="0.25">
      <c r="A3720" s="260" t="s">
        <v>1043</v>
      </c>
      <c r="B3720" s="165" t="s">
        <v>1002</v>
      </c>
      <c r="C3720" s="165" t="s">
        <v>4047</v>
      </c>
      <c r="D3720" s="166" t="s">
        <v>1019</v>
      </c>
      <c r="E3720" s="165"/>
      <c r="F3720" s="249">
        <v>8.25</v>
      </c>
      <c r="G3720" s="331">
        <f>ROUND(SUMIF(Anlagenbewegungsdaten!B:B,A3720,Anlagenbewegungsdaten!C:C),3)</f>
        <v>0</v>
      </c>
      <c r="H3720" s="332">
        <f>IF(ISBLANK(F3720),ROUND(SUMIF(Anlagenbewegungsdaten!B:B,A3720,Anlagenbewegungsdaten!D:D),2),ROUND(G3720*F3720%,2))</f>
        <v>0</v>
      </c>
      <c r="I3720" s="332">
        <f>ROUND((H3720-SUMIF(Anlagenbewegungsdaten!$B:$B,A3720,Anlagenbewegungsdaten!D:D)),3)</f>
        <v>0</v>
      </c>
      <c r="J3720" s="333" t="s">
        <v>5179</v>
      </c>
      <c r="K3720" s="333" t="s">
        <v>5194</v>
      </c>
      <c r="L3720" s="510">
        <v>6.6</v>
      </c>
      <c r="M3720" s="330">
        <f>ROUND(SUMIF(Anlagenbewegungsdaten_AV!B:B,A3720,Anlagenbewegungsdaten_AV!C:C),3)</f>
        <v>0</v>
      </c>
      <c r="N3720" s="328">
        <f>IF(ISBLANK(L3720),ROUND(SUMIF(Anlagenbewegungsdaten_AV!B:B,A3720,Anlagenbewegungsdaten_AV!D:D),2),ROUND(M3720*L3720%,2))</f>
        <v>0</v>
      </c>
      <c r="O3720" s="328">
        <f>ROUND(N3720-SUMIF(Anlagenbewegungsdaten_AV!B:B,A3720,Anlagenbewegungsdaten_AV!D:D),3)</f>
        <v>0</v>
      </c>
    </row>
    <row r="3721" spans="1:15" ht="15" customHeight="1" x14ac:dyDescent="0.25">
      <c r="A3721" s="260"/>
      <c r="B3721" s="165"/>
      <c r="C3721" s="165"/>
      <c r="D3721" s="165"/>
      <c r="E3721" s="165"/>
      <c r="F3721" s="249"/>
    </row>
    <row r="3722" spans="1:15" ht="15" customHeight="1" x14ac:dyDescent="0.25">
      <c r="A3722" s="261" t="s">
        <v>1488</v>
      </c>
      <c r="B3722" s="171" t="s">
        <v>1489</v>
      </c>
      <c r="C3722" s="171" t="s">
        <v>4048</v>
      </c>
      <c r="D3722" s="171" t="s">
        <v>1490</v>
      </c>
      <c r="E3722" s="171"/>
      <c r="F3722" s="246">
        <v>9</v>
      </c>
      <c r="G3722" s="331">
        <f>ROUND(SUMIF(Anlagenbewegungsdaten!B:B,A3722,Anlagenbewegungsdaten!C:C),3)</f>
        <v>0</v>
      </c>
      <c r="H3722" s="332">
        <f>IF(ISBLANK(F3722),ROUND(SUMIF(Anlagenbewegungsdaten!B:B,A3722,Anlagenbewegungsdaten!D:D),2),ROUND(G3722*F3722%,2))</f>
        <v>0</v>
      </c>
      <c r="I3722" s="332">
        <f>ROUND((H3722-SUMIF(Anlagenbewegungsdaten!$B:$B,A3722,Anlagenbewegungsdaten!D:D)),3)</f>
        <v>0</v>
      </c>
      <c r="J3722" s="333" t="s">
        <v>5179</v>
      </c>
      <c r="K3722" s="333" t="s">
        <v>5195</v>
      </c>
      <c r="L3722" s="510">
        <v>7.2</v>
      </c>
      <c r="M3722" s="330">
        <f>ROUND(SUMIF(Anlagenbewegungsdaten_AV!B:B,A3722,Anlagenbewegungsdaten_AV!C:C),3)</f>
        <v>0</v>
      </c>
      <c r="N3722" s="328">
        <f>IF(ISBLANK(L3722),ROUND(SUMIF(Anlagenbewegungsdaten_AV!B:B,A3722,Anlagenbewegungsdaten_AV!D:D),2),ROUND(M3722*L3722%,2))</f>
        <v>0</v>
      </c>
      <c r="O3722" s="328">
        <f>ROUND(N3722-SUMIF(Anlagenbewegungsdaten_AV!B:B,A3722,Anlagenbewegungsdaten_AV!D:D),3)</f>
        <v>0</v>
      </c>
    </row>
    <row r="3723" spans="1:15" ht="15" customHeight="1" x14ac:dyDescent="0.25">
      <c r="A3723" s="261" t="s">
        <v>1491</v>
      </c>
      <c r="B3723" s="171" t="s">
        <v>1489</v>
      </c>
      <c r="C3723" s="171" t="s">
        <v>4048</v>
      </c>
      <c r="D3723" s="171" t="s">
        <v>1492</v>
      </c>
      <c r="E3723" s="171"/>
      <c r="F3723" s="246">
        <v>11</v>
      </c>
      <c r="G3723" s="331">
        <f>ROUND(SUMIF(Anlagenbewegungsdaten!B:B,A3723,Anlagenbewegungsdaten!C:C),3)</f>
        <v>0</v>
      </c>
      <c r="H3723" s="332">
        <f>IF(ISBLANK(F3723),ROUND(SUMIF(Anlagenbewegungsdaten!B:B,A3723,Anlagenbewegungsdaten!D:D),2),ROUND(G3723*F3723%,2))</f>
        <v>0</v>
      </c>
      <c r="I3723" s="332">
        <f>ROUND((H3723-SUMIF(Anlagenbewegungsdaten!$B:$B,A3723,Anlagenbewegungsdaten!D:D)),3)</f>
        <v>0</v>
      </c>
      <c r="J3723" s="333" t="s">
        <v>5179</v>
      </c>
      <c r="K3723" s="333" t="s">
        <v>5195</v>
      </c>
      <c r="L3723" s="510">
        <v>8.8000000000000007</v>
      </c>
      <c r="M3723" s="330">
        <f>ROUND(SUMIF(Anlagenbewegungsdaten_AV!B:B,A3723,Anlagenbewegungsdaten_AV!C:C),3)</f>
        <v>0</v>
      </c>
      <c r="N3723" s="328">
        <f>IF(ISBLANK(L3723),ROUND(SUMIF(Anlagenbewegungsdaten_AV!B:B,A3723,Anlagenbewegungsdaten_AV!D:D),2),ROUND(M3723*L3723%,2))</f>
        <v>0</v>
      </c>
      <c r="O3723" s="328">
        <f>ROUND(N3723-SUMIF(Anlagenbewegungsdaten_AV!B:B,A3723,Anlagenbewegungsdaten_AV!D:D),3)</f>
        <v>0</v>
      </c>
    </row>
    <row r="3724" spans="1:15" ht="15" customHeight="1" x14ac:dyDescent="0.25">
      <c r="A3724" s="261" t="s">
        <v>1493</v>
      </c>
      <c r="B3724" s="171" t="s">
        <v>1489</v>
      </c>
      <c r="C3724" s="171" t="s">
        <v>4048</v>
      </c>
      <c r="D3724" s="171" t="s">
        <v>1494</v>
      </c>
      <c r="E3724" s="171"/>
      <c r="F3724" s="246">
        <v>10</v>
      </c>
      <c r="G3724" s="331">
        <f>ROUND(SUMIF(Anlagenbewegungsdaten!B:B,A3724,Anlagenbewegungsdaten!C:C),3)</f>
        <v>0</v>
      </c>
      <c r="H3724" s="332">
        <f>IF(ISBLANK(F3724),ROUND(SUMIF(Anlagenbewegungsdaten!B:B,A3724,Anlagenbewegungsdaten!D:D),2),ROUND(G3724*F3724%,2))</f>
        <v>0</v>
      </c>
      <c r="I3724" s="332">
        <f>ROUND((H3724-SUMIF(Anlagenbewegungsdaten!$B:$B,A3724,Anlagenbewegungsdaten!D:D)),3)</f>
        <v>0</v>
      </c>
      <c r="J3724" s="333" t="s">
        <v>5179</v>
      </c>
      <c r="K3724" s="333" t="s">
        <v>5195</v>
      </c>
      <c r="L3724" s="510">
        <v>8</v>
      </c>
      <c r="M3724" s="330">
        <f>ROUND(SUMIF(Anlagenbewegungsdaten_AV!B:B,A3724,Anlagenbewegungsdaten_AV!C:C),3)</f>
        <v>0</v>
      </c>
      <c r="N3724" s="328">
        <f>IF(ISBLANK(L3724),ROUND(SUMIF(Anlagenbewegungsdaten_AV!B:B,A3724,Anlagenbewegungsdaten_AV!D:D),2),ROUND(M3724*L3724%,2))</f>
        <v>0</v>
      </c>
      <c r="O3724" s="328">
        <f>ROUND(N3724-SUMIF(Anlagenbewegungsdaten_AV!B:B,A3724,Anlagenbewegungsdaten_AV!D:D),3)</f>
        <v>0</v>
      </c>
    </row>
    <row r="3725" spans="1:15" ht="15" customHeight="1" x14ac:dyDescent="0.25">
      <c r="A3725" s="261" t="s">
        <v>1495</v>
      </c>
      <c r="B3725" s="171" t="s">
        <v>1489</v>
      </c>
      <c r="C3725" s="171" t="s">
        <v>4048</v>
      </c>
      <c r="D3725" s="172" t="s">
        <v>1496</v>
      </c>
      <c r="E3725" s="171"/>
      <c r="F3725" s="246">
        <v>11</v>
      </c>
      <c r="G3725" s="331">
        <f>ROUND(SUMIF(Anlagenbewegungsdaten!B:B,A3725,Anlagenbewegungsdaten!C:C),3)</f>
        <v>0</v>
      </c>
      <c r="H3725" s="332">
        <f>IF(ISBLANK(F3725),ROUND(SUMIF(Anlagenbewegungsdaten!B:B,A3725,Anlagenbewegungsdaten!D:D),2),ROUND(G3725*F3725%,2))</f>
        <v>0</v>
      </c>
      <c r="I3725" s="332">
        <f>ROUND((H3725-SUMIF(Anlagenbewegungsdaten!$B:$B,A3725,Anlagenbewegungsdaten!D:D)),3)</f>
        <v>0</v>
      </c>
      <c r="J3725" s="333" t="s">
        <v>5179</v>
      </c>
      <c r="K3725" s="333" t="s">
        <v>5195</v>
      </c>
      <c r="L3725" s="510">
        <v>8.8000000000000007</v>
      </c>
      <c r="M3725" s="330">
        <f>ROUND(SUMIF(Anlagenbewegungsdaten_AV!B:B,A3725,Anlagenbewegungsdaten_AV!C:C),3)</f>
        <v>0</v>
      </c>
      <c r="N3725" s="328">
        <f>IF(ISBLANK(L3725),ROUND(SUMIF(Anlagenbewegungsdaten_AV!B:B,A3725,Anlagenbewegungsdaten_AV!D:D),2),ROUND(M3725*L3725%,2))</f>
        <v>0</v>
      </c>
      <c r="O3725" s="328">
        <f>ROUND(N3725-SUMIF(Anlagenbewegungsdaten_AV!B:B,A3725,Anlagenbewegungsdaten_AV!D:D),3)</f>
        <v>0</v>
      </c>
    </row>
    <row r="3726" spans="1:15" ht="15" customHeight="1" x14ac:dyDescent="0.25">
      <c r="A3726" s="261" t="s">
        <v>1497</v>
      </c>
      <c r="B3726" s="171" t="s">
        <v>1489</v>
      </c>
      <c r="C3726" s="171" t="s">
        <v>4048</v>
      </c>
      <c r="D3726" s="171" t="s">
        <v>1438</v>
      </c>
      <c r="E3726" s="171"/>
      <c r="F3726" s="246">
        <v>6.16</v>
      </c>
      <c r="G3726" s="331">
        <f>ROUND(SUMIF(Anlagenbewegungsdaten!B:B,A3726,Anlagenbewegungsdaten!C:C),3)</f>
        <v>0</v>
      </c>
      <c r="H3726" s="332">
        <f>IF(ISBLANK(F3726),ROUND(SUMIF(Anlagenbewegungsdaten!B:B,A3726,Anlagenbewegungsdaten!D:D),2),ROUND(G3726*F3726%,2))</f>
        <v>0</v>
      </c>
      <c r="I3726" s="332">
        <f>ROUND((H3726-SUMIF(Anlagenbewegungsdaten!$B:$B,A3726,Anlagenbewegungsdaten!D:D)),3)</f>
        <v>0</v>
      </c>
      <c r="J3726" s="333" t="s">
        <v>5179</v>
      </c>
      <c r="K3726" s="333" t="s">
        <v>5195</v>
      </c>
      <c r="L3726" s="510">
        <v>4.93</v>
      </c>
      <c r="M3726" s="330">
        <f>ROUND(SUMIF(Anlagenbewegungsdaten_AV!B:B,A3726,Anlagenbewegungsdaten_AV!C:C),3)</f>
        <v>0</v>
      </c>
      <c r="N3726" s="328">
        <f>IF(ISBLANK(L3726),ROUND(SUMIF(Anlagenbewegungsdaten_AV!B:B,A3726,Anlagenbewegungsdaten_AV!D:D),2),ROUND(M3726*L3726%,2))</f>
        <v>0</v>
      </c>
      <c r="O3726" s="328">
        <f>ROUND(N3726-SUMIF(Anlagenbewegungsdaten_AV!B:B,A3726,Anlagenbewegungsdaten_AV!D:D),3)</f>
        <v>0</v>
      </c>
    </row>
    <row r="3727" spans="1:15" ht="15" customHeight="1" x14ac:dyDescent="0.25">
      <c r="A3727" s="261" t="s">
        <v>1498</v>
      </c>
      <c r="B3727" s="171" t="s">
        <v>1489</v>
      </c>
      <c r="C3727" s="171" t="s">
        <v>4048</v>
      </c>
      <c r="D3727" s="171" t="s">
        <v>1450</v>
      </c>
      <c r="E3727" s="171"/>
      <c r="F3727" s="246">
        <v>8.16</v>
      </c>
      <c r="G3727" s="331">
        <f>ROUND(SUMIF(Anlagenbewegungsdaten!B:B,A3727,Anlagenbewegungsdaten!C:C),3)</f>
        <v>0</v>
      </c>
      <c r="H3727" s="332">
        <f>IF(ISBLANK(F3727),ROUND(SUMIF(Anlagenbewegungsdaten!B:B,A3727,Anlagenbewegungsdaten!D:D),2),ROUND(G3727*F3727%,2))</f>
        <v>0</v>
      </c>
      <c r="I3727" s="332">
        <f>ROUND((H3727-SUMIF(Anlagenbewegungsdaten!$B:$B,A3727,Anlagenbewegungsdaten!D:D)),3)</f>
        <v>0</v>
      </c>
      <c r="J3727" s="333" t="s">
        <v>5179</v>
      </c>
      <c r="K3727" s="333" t="s">
        <v>5195</v>
      </c>
      <c r="L3727" s="510">
        <v>6.53</v>
      </c>
      <c r="M3727" s="330">
        <f>ROUND(SUMIF(Anlagenbewegungsdaten_AV!B:B,A3727,Anlagenbewegungsdaten_AV!C:C),3)</f>
        <v>0</v>
      </c>
      <c r="N3727" s="328">
        <f>IF(ISBLANK(L3727),ROUND(SUMIF(Anlagenbewegungsdaten_AV!B:B,A3727,Anlagenbewegungsdaten_AV!D:D),2),ROUND(M3727*L3727%,2))</f>
        <v>0</v>
      </c>
      <c r="O3727" s="328">
        <f>ROUND(N3727-SUMIF(Anlagenbewegungsdaten_AV!B:B,A3727,Anlagenbewegungsdaten_AV!D:D),3)</f>
        <v>0</v>
      </c>
    </row>
    <row r="3728" spans="1:15" ht="15" customHeight="1" x14ac:dyDescent="0.25">
      <c r="A3728" s="261" t="s">
        <v>1499</v>
      </c>
      <c r="B3728" s="171" t="s">
        <v>1489</v>
      </c>
      <c r="C3728" s="171" t="s">
        <v>4048</v>
      </c>
      <c r="D3728" s="171" t="s">
        <v>1462</v>
      </c>
      <c r="E3728" s="171"/>
      <c r="F3728" s="246">
        <v>7.16</v>
      </c>
      <c r="G3728" s="331">
        <f>ROUND(SUMIF(Anlagenbewegungsdaten!B:B,A3728,Anlagenbewegungsdaten!C:C),3)</f>
        <v>0</v>
      </c>
      <c r="H3728" s="332">
        <f>IF(ISBLANK(F3728),ROUND(SUMIF(Anlagenbewegungsdaten!B:B,A3728,Anlagenbewegungsdaten!D:D),2),ROUND(G3728*F3728%,2))</f>
        <v>0</v>
      </c>
      <c r="I3728" s="332">
        <f>ROUND((H3728-SUMIF(Anlagenbewegungsdaten!$B:$B,A3728,Anlagenbewegungsdaten!D:D)),3)</f>
        <v>0</v>
      </c>
      <c r="J3728" s="333" t="s">
        <v>5179</v>
      </c>
      <c r="K3728" s="333" t="s">
        <v>5195</v>
      </c>
      <c r="L3728" s="510">
        <v>5.73</v>
      </c>
      <c r="M3728" s="330">
        <f>ROUND(SUMIF(Anlagenbewegungsdaten_AV!B:B,A3728,Anlagenbewegungsdaten_AV!C:C),3)</f>
        <v>0</v>
      </c>
      <c r="N3728" s="328">
        <f>IF(ISBLANK(L3728),ROUND(SUMIF(Anlagenbewegungsdaten_AV!B:B,A3728,Anlagenbewegungsdaten_AV!D:D),2),ROUND(M3728*L3728%,2))</f>
        <v>0</v>
      </c>
      <c r="O3728" s="328">
        <f>ROUND(N3728-SUMIF(Anlagenbewegungsdaten_AV!B:B,A3728,Anlagenbewegungsdaten_AV!D:D),3)</f>
        <v>0</v>
      </c>
    </row>
    <row r="3729" spans="1:15" ht="15" customHeight="1" x14ac:dyDescent="0.25">
      <c r="A3729" s="261" t="s">
        <v>1500</v>
      </c>
      <c r="B3729" s="171" t="s">
        <v>1489</v>
      </c>
      <c r="C3729" s="171" t="s">
        <v>4048</v>
      </c>
      <c r="D3729" s="172" t="s">
        <v>1474</v>
      </c>
      <c r="E3729" s="171"/>
      <c r="F3729" s="246">
        <v>8.16</v>
      </c>
      <c r="G3729" s="331">
        <f>ROUND(SUMIF(Anlagenbewegungsdaten!B:B,A3729,Anlagenbewegungsdaten!C:C),3)</f>
        <v>0</v>
      </c>
      <c r="H3729" s="332">
        <f>IF(ISBLANK(F3729),ROUND(SUMIF(Anlagenbewegungsdaten!B:B,A3729,Anlagenbewegungsdaten!D:D),2),ROUND(G3729*F3729%,2))</f>
        <v>0</v>
      </c>
      <c r="I3729" s="332">
        <f>ROUND((H3729-SUMIF(Anlagenbewegungsdaten!$B:$B,A3729,Anlagenbewegungsdaten!D:D)),3)</f>
        <v>0</v>
      </c>
      <c r="J3729" s="333" t="s">
        <v>5179</v>
      </c>
      <c r="K3729" s="333" t="s">
        <v>5195</v>
      </c>
      <c r="L3729" s="510">
        <v>6.53</v>
      </c>
      <c r="M3729" s="330">
        <f>ROUND(SUMIF(Anlagenbewegungsdaten_AV!B:B,A3729,Anlagenbewegungsdaten_AV!C:C),3)</f>
        <v>0</v>
      </c>
      <c r="N3729" s="328">
        <f>IF(ISBLANK(L3729),ROUND(SUMIF(Anlagenbewegungsdaten_AV!B:B,A3729,Anlagenbewegungsdaten_AV!D:D),2),ROUND(M3729*L3729%,2))</f>
        <v>0</v>
      </c>
      <c r="O3729" s="328">
        <f>ROUND(N3729-SUMIF(Anlagenbewegungsdaten_AV!B:B,A3729,Anlagenbewegungsdaten_AV!D:D),3)</f>
        <v>0</v>
      </c>
    </row>
    <row r="3730" spans="1:15" ht="15" customHeight="1" x14ac:dyDescent="0.25">
      <c r="A3730" s="260"/>
      <c r="B3730" s="165"/>
      <c r="C3730" s="165"/>
      <c r="D3730" s="165"/>
      <c r="E3730" s="165"/>
      <c r="F3730" s="249"/>
    </row>
    <row r="3731" spans="1:15" ht="15" customHeight="1" x14ac:dyDescent="0.25">
      <c r="A3731" s="261" t="s">
        <v>3229</v>
      </c>
      <c r="B3731" s="171" t="s">
        <v>1489</v>
      </c>
      <c r="C3731" s="172" t="s">
        <v>4049</v>
      </c>
      <c r="D3731" s="171" t="s">
        <v>1490</v>
      </c>
      <c r="E3731" s="171"/>
      <c r="F3731" s="246">
        <v>8.8699999999999992</v>
      </c>
      <c r="G3731" s="331">
        <f>ROUND(SUMIF(Anlagenbewegungsdaten!B:B,A3731,Anlagenbewegungsdaten!C:C),3)</f>
        <v>0</v>
      </c>
      <c r="H3731" s="332">
        <f>IF(ISBLANK(F3731),ROUND(SUMIF(Anlagenbewegungsdaten!B:B,A3731,Anlagenbewegungsdaten!D:D),2),ROUND(G3731*F3731%,2))</f>
        <v>0</v>
      </c>
      <c r="I3731" s="332">
        <f>ROUND((H3731-SUMIF(Anlagenbewegungsdaten!$B:$B,A3731,Anlagenbewegungsdaten!D:D)),3)</f>
        <v>0</v>
      </c>
      <c r="J3731" s="333" t="s">
        <v>5179</v>
      </c>
      <c r="K3731" s="333" t="s">
        <v>5195</v>
      </c>
      <c r="L3731" s="510">
        <v>7.1</v>
      </c>
      <c r="M3731" s="330">
        <f>ROUND(SUMIF(Anlagenbewegungsdaten_AV!B:B,A3731,Anlagenbewegungsdaten_AV!C:C),3)</f>
        <v>0</v>
      </c>
      <c r="N3731" s="328">
        <f>IF(ISBLANK(L3731),ROUND(SUMIF(Anlagenbewegungsdaten_AV!B:B,A3731,Anlagenbewegungsdaten_AV!D:D),2),ROUND(M3731*L3731%,2))</f>
        <v>0</v>
      </c>
      <c r="O3731" s="328">
        <f>ROUND(N3731-SUMIF(Anlagenbewegungsdaten_AV!B:B,A3731,Anlagenbewegungsdaten_AV!D:D),3)</f>
        <v>0</v>
      </c>
    </row>
    <row r="3732" spans="1:15" ht="15" customHeight="1" x14ac:dyDescent="0.25">
      <c r="A3732" s="261" t="s">
        <v>3230</v>
      </c>
      <c r="B3732" s="171" t="s">
        <v>1489</v>
      </c>
      <c r="C3732" s="172" t="s">
        <v>4049</v>
      </c>
      <c r="D3732" s="171" t="s">
        <v>1492</v>
      </c>
      <c r="E3732" s="171"/>
      <c r="F3732" s="246">
        <v>10.84</v>
      </c>
      <c r="G3732" s="331">
        <f>ROUND(SUMIF(Anlagenbewegungsdaten!B:B,A3732,Anlagenbewegungsdaten!C:C),3)</f>
        <v>0</v>
      </c>
      <c r="H3732" s="332">
        <f>IF(ISBLANK(F3732),ROUND(SUMIF(Anlagenbewegungsdaten!B:B,A3732,Anlagenbewegungsdaten!D:D),2),ROUND(G3732*F3732%,2))</f>
        <v>0</v>
      </c>
      <c r="I3732" s="332">
        <f>ROUND((H3732-SUMIF(Anlagenbewegungsdaten!$B:$B,A3732,Anlagenbewegungsdaten!D:D)),3)</f>
        <v>0</v>
      </c>
      <c r="J3732" s="333" t="s">
        <v>5179</v>
      </c>
      <c r="K3732" s="333" t="s">
        <v>5195</v>
      </c>
      <c r="L3732" s="510">
        <v>8.67</v>
      </c>
      <c r="M3732" s="330">
        <f>ROUND(SUMIF(Anlagenbewegungsdaten_AV!B:B,A3732,Anlagenbewegungsdaten_AV!C:C),3)</f>
        <v>0</v>
      </c>
      <c r="N3732" s="328">
        <f>IF(ISBLANK(L3732),ROUND(SUMIF(Anlagenbewegungsdaten_AV!B:B,A3732,Anlagenbewegungsdaten_AV!D:D),2),ROUND(M3732*L3732%,2))</f>
        <v>0</v>
      </c>
      <c r="O3732" s="328">
        <f>ROUND(N3732-SUMIF(Anlagenbewegungsdaten_AV!B:B,A3732,Anlagenbewegungsdaten_AV!D:D),3)</f>
        <v>0</v>
      </c>
    </row>
    <row r="3733" spans="1:15" ht="15" customHeight="1" x14ac:dyDescent="0.25">
      <c r="A3733" s="261" t="s">
        <v>3231</v>
      </c>
      <c r="B3733" s="171" t="s">
        <v>1489</v>
      </c>
      <c r="C3733" s="172" t="s">
        <v>4049</v>
      </c>
      <c r="D3733" s="171" t="s">
        <v>1494</v>
      </c>
      <c r="E3733" s="171"/>
      <c r="F3733" s="246">
        <v>9.86</v>
      </c>
      <c r="G3733" s="331">
        <f>ROUND(SUMIF(Anlagenbewegungsdaten!B:B,A3733,Anlagenbewegungsdaten!C:C),3)</f>
        <v>0</v>
      </c>
      <c r="H3733" s="332">
        <f>IF(ISBLANK(F3733),ROUND(SUMIF(Anlagenbewegungsdaten!B:B,A3733,Anlagenbewegungsdaten!D:D),2),ROUND(G3733*F3733%,2))</f>
        <v>0</v>
      </c>
      <c r="I3733" s="332">
        <f>ROUND((H3733-SUMIF(Anlagenbewegungsdaten!$B:$B,A3733,Anlagenbewegungsdaten!D:D)),3)</f>
        <v>0</v>
      </c>
      <c r="J3733" s="333" t="s">
        <v>5179</v>
      </c>
      <c r="K3733" s="333" t="s">
        <v>5195</v>
      </c>
      <c r="L3733" s="510">
        <v>7.89</v>
      </c>
      <c r="M3733" s="330">
        <f>ROUND(SUMIF(Anlagenbewegungsdaten_AV!B:B,A3733,Anlagenbewegungsdaten_AV!C:C),3)</f>
        <v>0</v>
      </c>
      <c r="N3733" s="328">
        <f>IF(ISBLANK(L3733),ROUND(SUMIF(Anlagenbewegungsdaten_AV!B:B,A3733,Anlagenbewegungsdaten_AV!D:D),2),ROUND(M3733*L3733%,2))</f>
        <v>0</v>
      </c>
      <c r="O3733" s="328">
        <f>ROUND(N3733-SUMIF(Anlagenbewegungsdaten_AV!B:B,A3733,Anlagenbewegungsdaten_AV!D:D),3)</f>
        <v>0</v>
      </c>
    </row>
    <row r="3734" spans="1:15" ht="15" customHeight="1" x14ac:dyDescent="0.25">
      <c r="A3734" s="261" t="s">
        <v>3232</v>
      </c>
      <c r="B3734" s="171" t="s">
        <v>1489</v>
      </c>
      <c r="C3734" s="172" t="s">
        <v>4049</v>
      </c>
      <c r="D3734" s="172" t="s">
        <v>1496</v>
      </c>
      <c r="E3734" s="171"/>
      <c r="F3734" s="246">
        <v>10.84</v>
      </c>
      <c r="G3734" s="331">
        <f>ROUND(SUMIF(Anlagenbewegungsdaten!B:B,A3734,Anlagenbewegungsdaten!C:C),3)</f>
        <v>0</v>
      </c>
      <c r="H3734" s="332">
        <f>IF(ISBLANK(F3734),ROUND(SUMIF(Anlagenbewegungsdaten!B:B,A3734,Anlagenbewegungsdaten!D:D),2),ROUND(G3734*F3734%,2))</f>
        <v>0</v>
      </c>
      <c r="I3734" s="332">
        <f>ROUND((H3734-SUMIF(Anlagenbewegungsdaten!$B:$B,A3734,Anlagenbewegungsdaten!D:D)),3)</f>
        <v>0</v>
      </c>
      <c r="J3734" s="333" t="s">
        <v>5179</v>
      </c>
      <c r="K3734" s="333" t="s">
        <v>5195</v>
      </c>
      <c r="L3734" s="510">
        <v>8.67</v>
      </c>
      <c r="M3734" s="330">
        <f>ROUND(SUMIF(Anlagenbewegungsdaten_AV!B:B,A3734,Anlagenbewegungsdaten_AV!C:C),3)</f>
        <v>0</v>
      </c>
      <c r="N3734" s="328">
        <f>IF(ISBLANK(L3734),ROUND(SUMIF(Anlagenbewegungsdaten_AV!B:B,A3734,Anlagenbewegungsdaten_AV!D:D),2),ROUND(M3734*L3734%,2))</f>
        <v>0</v>
      </c>
      <c r="O3734" s="328">
        <f>ROUND(N3734-SUMIF(Anlagenbewegungsdaten_AV!B:B,A3734,Anlagenbewegungsdaten_AV!D:D),3)</f>
        <v>0</v>
      </c>
    </row>
    <row r="3735" spans="1:15" ht="15" customHeight="1" x14ac:dyDescent="0.25">
      <c r="A3735" s="261" t="s">
        <v>3233</v>
      </c>
      <c r="B3735" s="171" t="s">
        <v>1489</v>
      </c>
      <c r="C3735" s="172" t="s">
        <v>4049</v>
      </c>
      <c r="D3735" s="171" t="s">
        <v>1438</v>
      </c>
      <c r="E3735" s="171"/>
      <c r="F3735" s="246">
        <v>6.07</v>
      </c>
      <c r="G3735" s="331">
        <f>ROUND(SUMIF(Anlagenbewegungsdaten!B:B,A3735,Anlagenbewegungsdaten!C:C),3)</f>
        <v>0</v>
      </c>
      <c r="H3735" s="332">
        <f>IF(ISBLANK(F3735),ROUND(SUMIF(Anlagenbewegungsdaten!B:B,A3735,Anlagenbewegungsdaten!D:D),2),ROUND(G3735*F3735%,2))</f>
        <v>0</v>
      </c>
      <c r="I3735" s="332">
        <f>ROUND((H3735-SUMIF(Anlagenbewegungsdaten!$B:$B,A3735,Anlagenbewegungsdaten!D:D)),3)</f>
        <v>0</v>
      </c>
      <c r="J3735" s="333" t="s">
        <v>5179</v>
      </c>
      <c r="K3735" s="333" t="s">
        <v>5195</v>
      </c>
      <c r="L3735" s="510">
        <v>4.8600000000000003</v>
      </c>
      <c r="M3735" s="330">
        <f>ROUND(SUMIF(Anlagenbewegungsdaten_AV!B:B,A3735,Anlagenbewegungsdaten_AV!C:C),3)</f>
        <v>0</v>
      </c>
      <c r="N3735" s="328">
        <f>IF(ISBLANK(L3735),ROUND(SUMIF(Anlagenbewegungsdaten_AV!B:B,A3735,Anlagenbewegungsdaten_AV!D:D),2),ROUND(M3735*L3735%,2))</f>
        <v>0</v>
      </c>
      <c r="O3735" s="328">
        <f>ROUND(N3735-SUMIF(Anlagenbewegungsdaten_AV!B:B,A3735,Anlagenbewegungsdaten_AV!D:D),3)</f>
        <v>0</v>
      </c>
    </row>
    <row r="3736" spans="1:15" ht="15" customHeight="1" x14ac:dyDescent="0.25">
      <c r="A3736" s="261" t="s">
        <v>3234</v>
      </c>
      <c r="B3736" s="171" t="s">
        <v>1489</v>
      </c>
      <c r="C3736" s="172" t="s">
        <v>4049</v>
      </c>
      <c r="D3736" s="171" t="s">
        <v>1450</v>
      </c>
      <c r="E3736" s="171"/>
      <c r="F3736" s="246">
        <v>8.0399999999999991</v>
      </c>
      <c r="G3736" s="331">
        <f>ROUND(SUMIF(Anlagenbewegungsdaten!B:B,A3736,Anlagenbewegungsdaten!C:C),3)</f>
        <v>0</v>
      </c>
      <c r="H3736" s="332">
        <f>IF(ISBLANK(F3736),ROUND(SUMIF(Anlagenbewegungsdaten!B:B,A3736,Anlagenbewegungsdaten!D:D),2),ROUND(G3736*F3736%,2))</f>
        <v>0</v>
      </c>
      <c r="I3736" s="332">
        <f>ROUND((H3736-SUMIF(Anlagenbewegungsdaten!$B:$B,A3736,Anlagenbewegungsdaten!D:D)),3)</f>
        <v>0</v>
      </c>
      <c r="J3736" s="333" t="s">
        <v>5179</v>
      </c>
      <c r="K3736" s="333" t="s">
        <v>5195</v>
      </c>
      <c r="L3736" s="510">
        <v>6.43</v>
      </c>
      <c r="M3736" s="330">
        <f>ROUND(SUMIF(Anlagenbewegungsdaten_AV!B:B,A3736,Anlagenbewegungsdaten_AV!C:C),3)</f>
        <v>0</v>
      </c>
      <c r="N3736" s="328">
        <f>IF(ISBLANK(L3736),ROUND(SUMIF(Anlagenbewegungsdaten_AV!B:B,A3736,Anlagenbewegungsdaten_AV!D:D),2),ROUND(M3736*L3736%,2))</f>
        <v>0</v>
      </c>
      <c r="O3736" s="328">
        <f>ROUND(N3736-SUMIF(Anlagenbewegungsdaten_AV!B:B,A3736,Anlagenbewegungsdaten_AV!D:D),3)</f>
        <v>0</v>
      </c>
    </row>
    <row r="3737" spans="1:15" ht="15" customHeight="1" x14ac:dyDescent="0.25">
      <c r="A3737" s="261" t="s">
        <v>3235</v>
      </c>
      <c r="B3737" s="171" t="s">
        <v>1489</v>
      </c>
      <c r="C3737" s="172" t="s">
        <v>4049</v>
      </c>
      <c r="D3737" s="171" t="s">
        <v>1462</v>
      </c>
      <c r="E3737" s="171"/>
      <c r="F3737" s="246">
        <v>7.06</v>
      </c>
      <c r="G3737" s="331">
        <f>ROUND(SUMIF(Anlagenbewegungsdaten!B:B,A3737,Anlagenbewegungsdaten!C:C),3)</f>
        <v>0</v>
      </c>
      <c r="H3737" s="332">
        <f>IF(ISBLANK(F3737),ROUND(SUMIF(Anlagenbewegungsdaten!B:B,A3737,Anlagenbewegungsdaten!D:D),2),ROUND(G3737*F3737%,2))</f>
        <v>0</v>
      </c>
      <c r="I3737" s="332">
        <f>ROUND((H3737-SUMIF(Anlagenbewegungsdaten!$B:$B,A3737,Anlagenbewegungsdaten!D:D)),3)</f>
        <v>0</v>
      </c>
      <c r="J3737" s="333" t="s">
        <v>5179</v>
      </c>
      <c r="K3737" s="333" t="s">
        <v>5195</v>
      </c>
      <c r="L3737" s="510">
        <v>5.65</v>
      </c>
      <c r="M3737" s="330">
        <f>ROUND(SUMIF(Anlagenbewegungsdaten_AV!B:B,A3737,Anlagenbewegungsdaten_AV!C:C),3)</f>
        <v>0</v>
      </c>
      <c r="N3737" s="328">
        <f>IF(ISBLANK(L3737),ROUND(SUMIF(Anlagenbewegungsdaten_AV!B:B,A3737,Anlagenbewegungsdaten_AV!D:D),2),ROUND(M3737*L3737%,2))</f>
        <v>0</v>
      </c>
      <c r="O3737" s="328">
        <f>ROUND(N3737-SUMIF(Anlagenbewegungsdaten_AV!B:B,A3737,Anlagenbewegungsdaten_AV!D:D),3)</f>
        <v>0</v>
      </c>
    </row>
    <row r="3738" spans="1:15" ht="15" customHeight="1" x14ac:dyDescent="0.25">
      <c r="A3738" s="261" t="s">
        <v>3236</v>
      </c>
      <c r="B3738" s="171" t="s">
        <v>1489</v>
      </c>
      <c r="C3738" s="172" t="s">
        <v>4049</v>
      </c>
      <c r="D3738" s="172" t="s">
        <v>1474</v>
      </c>
      <c r="E3738" s="171"/>
      <c r="F3738" s="246">
        <v>8.0399999999999991</v>
      </c>
      <c r="G3738" s="331">
        <f>ROUND(SUMIF(Anlagenbewegungsdaten!B:B,A3738,Anlagenbewegungsdaten!C:C),3)</f>
        <v>0</v>
      </c>
      <c r="H3738" s="332">
        <f>IF(ISBLANK(F3738),ROUND(SUMIF(Anlagenbewegungsdaten!B:B,A3738,Anlagenbewegungsdaten!D:D),2),ROUND(G3738*F3738%,2))</f>
        <v>0</v>
      </c>
      <c r="I3738" s="332">
        <f>ROUND((H3738-SUMIF(Anlagenbewegungsdaten!$B:$B,A3738,Anlagenbewegungsdaten!D:D)),3)</f>
        <v>0</v>
      </c>
      <c r="J3738" s="333" t="s">
        <v>5179</v>
      </c>
      <c r="K3738" s="333" t="s">
        <v>5195</v>
      </c>
      <c r="L3738" s="510">
        <v>6.43</v>
      </c>
      <c r="M3738" s="330">
        <f>ROUND(SUMIF(Anlagenbewegungsdaten_AV!B:B,A3738,Anlagenbewegungsdaten_AV!C:C),3)</f>
        <v>0</v>
      </c>
      <c r="N3738" s="328">
        <f>IF(ISBLANK(L3738),ROUND(SUMIF(Anlagenbewegungsdaten_AV!B:B,A3738,Anlagenbewegungsdaten_AV!D:D),2),ROUND(M3738*L3738%,2))</f>
        <v>0</v>
      </c>
      <c r="O3738" s="328">
        <f>ROUND(N3738-SUMIF(Anlagenbewegungsdaten_AV!B:B,A3738,Anlagenbewegungsdaten_AV!D:D),3)</f>
        <v>0</v>
      </c>
    </row>
    <row r="3739" spans="1:15" ht="15" customHeight="1" x14ac:dyDescent="0.25">
      <c r="A3739" s="259"/>
      <c r="B3739" s="166"/>
      <c r="C3739" s="165"/>
      <c r="D3739" s="166"/>
      <c r="E3739" s="165"/>
      <c r="F3739" s="249"/>
    </row>
    <row r="3740" spans="1:15" ht="15" customHeight="1" x14ac:dyDescent="0.25">
      <c r="A3740" s="261" t="s">
        <v>3973</v>
      </c>
      <c r="B3740" s="171" t="s">
        <v>1489</v>
      </c>
      <c r="C3740" s="172" t="s">
        <v>4050</v>
      </c>
      <c r="D3740" s="171" t="s">
        <v>1490</v>
      </c>
      <c r="E3740" s="171"/>
      <c r="F3740" s="246">
        <v>8.73</v>
      </c>
      <c r="G3740" s="331">
        <f>ROUND(SUMIF(Anlagenbewegungsdaten!B:B,A3740,Anlagenbewegungsdaten!C:C),3)</f>
        <v>0</v>
      </c>
      <c r="H3740" s="332">
        <f>IF(ISBLANK(F3740),ROUND(SUMIF(Anlagenbewegungsdaten!B:B,A3740,Anlagenbewegungsdaten!D:D),2),ROUND(G3740*F3740%,2))</f>
        <v>0</v>
      </c>
      <c r="I3740" s="332">
        <f>ROUND((H3740-SUMIF(Anlagenbewegungsdaten!$B:$B,A3740,Anlagenbewegungsdaten!D:D)),3)</f>
        <v>0</v>
      </c>
      <c r="J3740" s="333" t="s">
        <v>5179</v>
      </c>
      <c r="K3740" s="333" t="s">
        <v>5195</v>
      </c>
      <c r="L3740" s="510">
        <v>6.98</v>
      </c>
      <c r="M3740" s="330">
        <f>ROUND(SUMIF(Anlagenbewegungsdaten_AV!B:B,A3740,Anlagenbewegungsdaten_AV!C:C),3)</f>
        <v>0</v>
      </c>
      <c r="N3740" s="328">
        <f>IF(ISBLANK(L3740),ROUND(SUMIF(Anlagenbewegungsdaten_AV!B:B,A3740,Anlagenbewegungsdaten_AV!D:D),2),ROUND(M3740*L3740%,2))</f>
        <v>0</v>
      </c>
      <c r="O3740" s="328">
        <f>ROUND(N3740-SUMIF(Anlagenbewegungsdaten_AV!B:B,A3740,Anlagenbewegungsdaten_AV!D:D),3)</f>
        <v>0</v>
      </c>
    </row>
    <row r="3741" spans="1:15" ht="15" customHeight="1" x14ac:dyDescent="0.25">
      <c r="A3741" s="261" t="s">
        <v>3974</v>
      </c>
      <c r="B3741" s="171" t="s">
        <v>1489</v>
      </c>
      <c r="C3741" s="172" t="s">
        <v>4050</v>
      </c>
      <c r="D3741" s="171" t="s">
        <v>1492</v>
      </c>
      <c r="E3741" s="171"/>
      <c r="F3741" s="246">
        <v>10.67</v>
      </c>
      <c r="G3741" s="331">
        <f>ROUND(SUMIF(Anlagenbewegungsdaten!B:B,A3741,Anlagenbewegungsdaten!C:C),3)</f>
        <v>0</v>
      </c>
      <c r="H3741" s="332">
        <f>IF(ISBLANK(F3741),ROUND(SUMIF(Anlagenbewegungsdaten!B:B,A3741,Anlagenbewegungsdaten!D:D),2),ROUND(G3741*F3741%,2))</f>
        <v>0</v>
      </c>
      <c r="I3741" s="332">
        <f>ROUND((H3741-SUMIF(Anlagenbewegungsdaten!$B:$B,A3741,Anlagenbewegungsdaten!D:D)),3)</f>
        <v>0</v>
      </c>
      <c r="J3741" s="333" t="s">
        <v>5179</v>
      </c>
      <c r="K3741" s="333" t="s">
        <v>5195</v>
      </c>
      <c r="L3741" s="510">
        <v>8.5399999999999991</v>
      </c>
      <c r="M3741" s="330">
        <f>ROUND(SUMIF(Anlagenbewegungsdaten_AV!B:B,A3741,Anlagenbewegungsdaten_AV!C:C),3)</f>
        <v>0</v>
      </c>
      <c r="N3741" s="328">
        <f>IF(ISBLANK(L3741),ROUND(SUMIF(Anlagenbewegungsdaten_AV!B:B,A3741,Anlagenbewegungsdaten_AV!D:D),2),ROUND(M3741*L3741%,2))</f>
        <v>0</v>
      </c>
      <c r="O3741" s="328">
        <f>ROUND(N3741-SUMIF(Anlagenbewegungsdaten_AV!B:B,A3741,Anlagenbewegungsdaten_AV!D:D),3)</f>
        <v>0</v>
      </c>
    </row>
    <row r="3742" spans="1:15" ht="15" customHeight="1" x14ac:dyDescent="0.25">
      <c r="A3742" s="261" t="s">
        <v>3975</v>
      </c>
      <c r="B3742" s="171" t="s">
        <v>1489</v>
      </c>
      <c r="C3742" s="172" t="s">
        <v>4050</v>
      </c>
      <c r="D3742" s="171" t="s">
        <v>1494</v>
      </c>
      <c r="E3742" s="171"/>
      <c r="F3742" s="246">
        <v>9.7000000000000011</v>
      </c>
      <c r="G3742" s="331">
        <f>ROUND(SUMIF(Anlagenbewegungsdaten!B:B,A3742,Anlagenbewegungsdaten!C:C),3)</f>
        <v>0</v>
      </c>
      <c r="H3742" s="332">
        <f>IF(ISBLANK(F3742),ROUND(SUMIF(Anlagenbewegungsdaten!B:B,A3742,Anlagenbewegungsdaten!D:D),2),ROUND(G3742*F3742%,2))</f>
        <v>0</v>
      </c>
      <c r="I3742" s="332">
        <f>ROUND((H3742-SUMIF(Anlagenbewegungsdaten!$B:$B,A3742,Anlagenbewegungsdaten!D:D)),3)</f>
        <v>0</v>
      </c>
      <c r="J3742" s="333" t="s">
        <v>5179</v>
      </c>
      <c r="K3742" s="333" t="s">
        <v>5195</v>
      </c>
      <c r="L3742" s="510">
        <v>7.76</v>
      </c>
      <c r="M3742" s="330">
        <f>ROUND(SUMIF(Anlagenbewegungsdaten_AV!B:B,A3742,Anlagenbewegungsdaten_AV!C:C),3)</f>
        <v>0</v>
      </c>
      <c r="N3742" s="328">
        <f>IF(ISBLANK(L3742),ROUND(SUMIF(Anlagenbewegungsdaten_AV!B:B,A3742,Anlagenbewegungsdaten_AV!D:D),2),ROUND(M3742*L3742%,2))</f>
        <v>0</v>
      </c>
      <c r="O3742" s="328">
        <f>ROUND(N3742-SUMIF(Anlagenbewegungsdaten_AV!B:B,A3742,Anlagenbewegungsdaten_AV!D:D),3)</f>
        <v>0</v>
      </c>
    </row>
    <row r="3743" spans="1:15" ht="15" customHeight="1" x14ac:dyDescent="0.25">
      <c r="A3743" s="261" t="s">
        <v>3976</v>
      </c>
      <c r="B3743" s="171" t="s">
        <v>1489</v>
      </c>
      <c r="C3743" s="172" t="s">
        <v>4050</v>
      </c>
      <c r="D3743" s="172" t="s">
        <v>1496</v>
      </c>
      <c r="E3743" s="171"/>
      <c r="F3743" s="246">
        <v>10.67</v>
      </c>
      <c r="G3743" s="331">
        <f>ROUND(SUMIF(Anlagenbewegungsdaten!B:B,A3743,Anlagenbewegungsdaten!C:C),3)</f>
        <v>0</v>
      </c>
      <c r="H3743" s="332">
        <f>IF(ISBLANK(F3743),ROUND(SUMIF(Anlagenbewegungsdaten!B:B,A3743,Anlagenbewegungsdaten!D:D),2),ROUND(G3743*F3743%,2))</f>
        <v>0</v>
      </c>
      <c r="I3743" s="332">
        <f>ROUND((H3743-SUMIF(Anlagenbewegungsdaten!$B:$B,A3743,Anlagenbewegungsdaten!D:D)),3)</f>
        <v>0</v>
      </c>
      <c r="J3743" s="333" t="s">
        <v>5179</v>
      </c>
      <c r="K3743" s="333" t="s">
        <v>5195</v>
      </c>
      <c r="L3743" s="510">
        <v>8.5399999999999991</v>
      </c>
      <c r="M3743" s="330">
        <f>ROUND(SUMIF(Anlagenbewegungsdaten_AV!B:B,A3743,Anlagenbewegungsdaten_AV!C:C),3)</f>
        <v>0</v>
      </c>
      <c r="N3743" s="328">
        <f>IF(ISBLANK(L3743),ROUND(SUMIF(Anlagenbewegungsdaten_AV!B:B,A3743,Anlagenbewegungsdaten_AV!D:D),2),ROUND(M3743*L3743%,2))</f>
        <v>0</v>
      </c>
      <c r="O3743" s="328">
        <f>ROUND(N3743-SUMIF(Anlagenbewegungsdaten_AV!B:B,A3743,Anlagenbewegungsdaten_AV!D:D),3)</f>
        <v>0</v>
      </c>
    </row>
    <row r="3744" spans="1:15" ht="15" customHeight="1" x14ac:dyDescent="0.25">
      <c r="A3744" s="261" t="s">
        <v>3977</v>
      </c>
      <c r="B3744" s="171" t="s">
        <v>1489</v>
      </c>
      <c r="C3744" s="172" t="s">
        <v>4050</v>
      </c>
      <c r="D3744" s="171" t="s">
        <v>1438</v>
      </c>
      <c r="E3744" s="171"/>
      <c r="F3744" s="246">
        <v>5.98</v>
      </c>
      <c r="G3744" s="331">
        <f>ROUND(SUMIF(Anlagenbewegungsdaten!B:B,A3744,Anlagenbewegungsdaten!C:C),3)</f>
        <v>0</v>
      </c>
      <c r="H3744" s="332">
        <f>IF(ISBLANK(F3744),ROUND(SUMIF(Anlagenbewegungsdaten!B:B,A3744,Anlagenbewegungsdaten!D:D),2),ROUND(G3744*F3744%,2))</f>
        <v>0</v>
      </c>
      <c r="I3744" s="332">
        <f>ROUND((H3744-SUMIF(Anlagenbewegungsdaten!$B:$B,A3744,Anlagenbewegungsdaten!D:D)),3)</f>
        <v>0</v>
      </c>
      <c r="J3744" s="333" t="s">
        <v>5179</v>
      </c>
      <c r="K3744" s="333" t="s">
        <v>5195</v>
      </c>
      <c r="L3744" s="510">
        <v>4.78</v>
      </c>
      <c r="M3744" s="330">
        <f>ROUND(SUMIF(Anlagenbewegungsdaten_AV!B:B,A3744,Anlagenbewegungsdaten_AV!C:C),3)</f>
        <v>0</v>
      </c>
      <c r="N3744" s="328">
        <f>IF(ISBLANK(L3744),ROUND(SUMIF(Anlagenbewegungsdaten_AV!B:B,A3744,Anlagenbewegungsdaten_AV!D:D),2),ROUND(M3744*L3744%,2))</f>
        <v>0</v>
      </c>
      <c r="O3744" s="328">
        <f>ROUND(N3744-SUMIF(Anlagenbewegungsdaten_AV!B:B,A3744,Anlagenbewegungsdaten_AV!D:D),3)</f>
        <v>0</v>
      </c>
    </row>
    <row r="3745" spans="1:15" ht="15" customHeight="1" x14ac:dyDescent="0.25">
      <c r="A3745" s="261" t="s">
        <v>3978</v>
      </c>
      <c r="B3745" s="171" t="s">
        <v>1489</v>
      </c>
      <c r="C3745" s="172" t="s">
        <v>4050</v>
      </c>
      <c r="D3745" s="171" t="s">
        <v>1450</v>
      </c>
      <c r="E3745" s="171"/>
      <c r="F3745" s="246">
        <v>7.92</v>
      </c>
      <c r="G3745" s="331">
        <f>ROUND(SUMIF(Anlagenbewegungsdaten!B:B,A3745,Anlagenbewegungsdaten!C:C),3)</f>
        <v>0</v>
      </c>
      <c r="H3745" s="332">
        <f>IF(ISBLANK(F3745),ROUND(SUMIF(Anlagenbewegungsdaten!B:B,A3745,Anlagenbewegungsdaten!D:D),2),ROUND(G3745*F3745%,2))</f>
        <v>0</v>
      </c>
      <c r="I3745" s="332">
        <f>ROUND((H3745-SUMIF(Anlagenbewegungsdaten!$B:$B,A3745,Anlagenbewegungsdaten!D:D)),3)</f>
        <v>0</v>
      </c>
      <c r="J3745" s="333" t="s">
        <v>5179</v>
      </c>
      <c r="K3745" s="333" t="s">
        <v>5195</v>
      </c>
      <c r="L3745" s="510">
        <v>6.34</v>
      </c>
      <c r="M3745" s="330">
        <f>ROUND(SUMIF(Anlagenbewegungsdaten_AV!B:B,A3745,Anlagenbewegungsdaten_AV!C:C),3)</f>
        <v>0</v>
      </c>
      <c r="N3745" s="328">
        <f>IF(ISBLANK(L3745),ROUND(SUMIF(Anlagenbewegungsdaten_AV!B:B,A3745,Anlagenbewegungsdaten_AV!D:D),2),ROUND(M3745*L3745%,2))</f>
        <v>0</v>
      </c>
      <c r="O3745" s="328">
        <f>ROUND(N3745-SUMIF(Anlagenbewegungsdaten_AV!B:B,A3745,Anlagenbewegungsdaten_AV!D:D),3)</f>
        <v>0</v>
      </c>
    </row>
    <row r="3746" spans="1:15" ht="15" customHeight="1" x14ac:dyDescent="0.25">
      <c r="A3746" s="261" t="s">
        <v>3979</v>
      </c>
      <c r="B3746" s="171" t="s">
        <v>1489</v>
      </c>
      <c r="C3746" s="172" t="s">
        <v>4050</v>
      </c>
      <c r="D3746" s="171" t="s">
        <v>1462</v>
      </c>
      <c r="E3746" s="171"/>
      <c r="F3746" s="246">
        <v>6.95</v>
      </c>
      <c r="G3746" s="331">
        <f>ROUND(SUMIF(Anlagenbewegungsdaten!B:B,A3746,Anlagenbewegungsdaten!C:C),3)</f>
        <v>0</v>
      </c>
      <c r="H3746" s="332">
        <f>IF(ISBLANK(F3746),ROUND(SUMIF(Anlagenbewegungsdaten!B:B,A3746,Anlagenbewegungsdaten!D:D),2),ROUND(G3746*F3746%,2))</f>
        <v>0</v>
      </c>
      <c r="I3746" s="332">
        <f>ROUND((H3746-SUMIF(Anlagenbewegungsdaten!$B:$B,A3746,Anlagenbewegungsdaten!D:D)),3)</f>
        <v>0</v>
      </c>
      <c r="J3746" s="333" t="s">
        <v>5179</v>
      </c>
      <c r="K3746" s="333" t="s">
        <v>5195</v>
      </c>
      <c r="L3746" s="510">
        <v>5.56</v>
      </c>
      <c r="M3746" s="330">
        <f>ROUND(SUMIF(Anlagenbewegungsdaten_AV!B:B,A3746,Anlagenbewegungsdaten_AV!C:C),3)</f>
        <v>0</v>
      </c>
      <c r="N3746" s="328">
        <f>IF(ISBLANK(L3746),ROUND(SUMIF(Anlagenbewegungsdaten_AV!B:B,A3746,Anlagenbewegungsdaten_AV!D:D),2),ROUND(M3746*L3746%,2))</f>
        <v>0</v>
      </c>
      <c r="O3746" s="328">
        <f>ROUND(N3746-SUMIF(Anlagenbewegungsdaten_AV!B:B,A3746,Anlagenbewegungsdaten_AV!D:D),3)</f>
        <v>0</v>
      </c>
    </row>
    <row r="3747" spans="1:15" ht="15" customHeight="1" x14ac:dyDescent="0.25">
      <c r="A3747" s="261" t="s">
        <v>3980</v>
      </c>
      <c r="B3747" s="171" t="s">
        <v>1489</v>
      </c>
      <c r="C3747" s="172" t="s">
        <v>4050</v>
      </c>
      <c r="D3747" s="172" t="s">
        <v>1474</v>
      </c>
      <c r="E3747" s="171"/>
      <c r="F3747" s="246">
        <v>7.92</v>
      </c>
      <c r="G3747" s="331">
        <f>ROUND(SUMIF(Anlagenbewegungsdaten!B:B,A3747,Anlagenbewegungsdaten!C:C),3)</f>
        <v>0</v>
      </c>
      <c r="H3747" s="332">
        <f>IF(ISBLANK(F3747),ROUND(SUMIF(Anlagenbewegungsdaten!B:B,A3747,Anlagenbewegungsdaten!D:D),2),ROUND(G3747*F3747%,2))</f>
        <v>0</v>
      </c>
      <c r="I3747" s="332">
        <f>ROUND((H3747-SUMIF(Anlagenbewegungsdaten!$B:$B,A3747,Anlagenbewegungsdaten!D:D)),3)</f>
        <v>0</v>
      </c>
      <c r="J3747" s="333" t="s">
        <v>5179</v>
      </c>
      <c r="K3747" s="333" t="s">
        <v>5195</v>
      </c>
      <c r="L3747" s="510">
        <v>6.34</v>
      </c>
      <c r="M3747" s="330">
        <f>ROUND(SUMIF(Anlagenbewegungsdaten_AV!B:B,A3747,Anlagenbewegungsdaten_AV!C:C),3)</f>
        <v>0</v>
      </c>
      <c r="N3747" s="328">
        <f>IF(ISBLANK(L3747),ROUND(SUMIF(Anlagenbewegungsdaten_AV!B:B,A3747,Anlagenbewegungsdaten_AV!D:D),2),ROUND(M3747*L3747%,2))</f>
        <v>0</v>
      </c>
      <c r="O3747" s="328">
        <f>ROUND(N3747-SUMIF(Anlagenbewegungsdaten_AV!B:B,A3747,Anlagenbewegungsdaten_AV!D:D),3)</f>
        <v>0</v>
      </c>
    </row>
    <row r="3748" spans="1:15" ht="15" customHeight="1" x14ac:dyDescent="0.25">
      <c r="A3748" s="259"/>
      <c r="B3748" s="166"/>
      <c r="C3748" s="173"/>
      <c r="D3748" s="173"/>
      <c r="E3748" s="166"/>
      <c r="F3748" s="248"/>
    </row>
    <row r="3749" spans="1:15" ht="15" customHeight="1" x14ac:dyDescent="0.25">
      <c r="A3749" s="264" t="s">
        <v>4733</v>
      </c>
      <c r="B3749" s="204" t="s">
        <v>1489</v>
      </c>
      <c r="C3749" s="205" t="s">
        <v>4052</v>
      </c>
      <c r="D3749" s="204" t="s">
        <v>1490</v>
      </c>
      <c r="E3749" s="204"/>
      <c r="F3749" s="297">
        <v>8.6</v>
      </c>
      <c r="G3749" s="331">
        <f>ROUND(SUMIF(Anlagenbewegungsdaten!B:B,A3749,Anlagenbewegungsdaten!C:C),3)</f>
        <v>0</v>
      </c>
      <c r="H3749" s="332">
        <f>IF(ISBLANK(F3749),ROUND(SUMIF(Anlagenbewegungsdaten!B:B,A3749,Anlagenbewegungsdaten!D:D),2),ROUND(G3749*F3749%,2))</f>
        <v>0</v>
      </c>
      <c r="I3749" s="332">
        <f>ROUND((H3749-SUMIF(Anlagenbewegungsdaten!$B:$B,A3749,Anlagenbewegungsdaten!D:D)),3)</f>
        <v>0</v>
      </c>
      <c r="J3749" s="333" t="s">
        <v>5179</v>
      </c>
      <c r="K3749" s="333" t="s">
        <v>5195</v>
      </c>
      <c r="L3749" s="510">
        <v>6.88</v>
      </c>
      <c r="M3749" s="330">
        <f>ROUND(SUMIF(Anlagenbewegungsdaten_AV!B:B,A3749,Anlagenbewegungsdaten_AV!C:C),3)</f>
        <v>0</v>
      </c>
      <c r="N3749" s="328">
        <f>IF(ISBLANK(L3749),ROUND(SUMIF(Anlagenbewegungsdaten_AV!B:B,A3749,Anlagenbewegungsdaten_AV!D:D),2),ROUND(M3749*L3749%,2))</f>
        <v>0</v>
      </c>
      <c r="O3749" s="328">
        <f>ROUND(N3749-SUMIF(Anlagenbewegungsdaten_AV!B:B,A3749,Anlagenbewegungsdaten_AV!D:D),3)</f>
        <v>0</v>
      </c>
    </row>
    <row r="3750" spans="1:15" ht="15" customHeight="1" x14ac:dyDescent="0.25">
      <c r="A3750" s="264" t="s">
        <v>4734</v>
      </c>
      <c r="B3750" s="204" t="s">
        <v>1489</v>
      </c>
      <c r="C3750" s="205" t="s">
        <v>4052</v>
      </c>
      <c r="D3750" s="204" t="s">
        <v>4735</v>
      </c>
      <c r="E3750" s="204"/>
      <c r="F3750" s="297">
        <v>11.6</v>
      </c>
      <c r="G3750" s="331">
        <f>ROUND(SUMIF(Anlagenbewegungsdaten!B:B,A3750,Anlagenbewegungsdaten!C:C),3)</f>
        <v>0</v>
      </c>
      <c r="H3750" s="332">
        <f>IF(ISBLANK(F3750),ROUND(SUMIF(Anlagenbewegungsdaten!B:B,A3750,Anlagenbewegungsdaten!D:D),2),ROUND(G3750*F3750%,2))</f>
        <v>0</v>
      </c>
      <c r="I3750" s="332">
        <f>ROUND((H3750-SUMIF(Anlagenbewegungsdaten!$B:$B,A3750,Anlagenbewegungsdaten!D:D)),3)</f>
        <v>0</v>
      </c>
      <c r="J3750" s="333" t="s">
        <v>5179</v>
      </c>
      <c r="K3750" s="333" t="s">
        <v>5195</v>
      </c>
      <c r="L3750" s="510">
        <v>9.2799999999999994</v>
      </c>
      <c r="M3750" s="330">
        <f>ROUND(SUMIF(Anlagenbewegungsdaten_AV!B:B,A3750,Anlagenbewegungsdaten_AV!C:C),3)</f>
        <v>0</v>
      </c>
      <c r="N3750" s="328">
        <f>IF(ISBLANK(L3750),ROUND(SUMIF(Anlagenbewegungsdaten_AV!B:B,A3750,Anlagenbewegungsdaten_AV!D:D),2),ROUND(M3750*L3750%,2))</f>
        <v>0</v>
      </c>
      <c r="O3750" s="328">
        <f>ROUND(N3750-SUMIF(Anlagenbewegungsdaten_AV!B:B,A3750,Anlagenbewegungsdaten_AV!D:D),3)</f>
        <v>0</v>
      </c>
    </row>
    <row r="3751" spans="1:15" ht="15" customHeight="1" x14ac:dyDescent="0.25">
      <c r="A3751" s="264" t="s">
        <v>4736</v>
      </c>
      <c r="B3751" s="204" t="s">
        <v>1489</v>
      </c>
      <c r="C3751" s="205" t="s">
        <v>4052</v>
      </c>
      <c r="D3751" s="204" t="s">
        <v>4737</v>
      </c>
      <c r="E3751" s="204"/>
      <c r="F3751" s="297">
        <v>10.6</v>
      </c>
      <c r="G3751" s="331">
        <f>ROUND(SUMIF(Anlagenbewegungsdaten!B:B,A3751,Anlagenbewegungsdaten!C:C),3)</f>
        <v>0</v>
      </c>
      <c r="H3751" s="332">
        <f>IF(ISBLANK(F3751),ROUND(SUMIF(Anlagenbewegungsdaten!B:B,A3751,Anlagenbewegungsdaten!D:D),2),ROUND(G3751*F3751%,2))</f>
        <v>0</v>
      </c>
      <c r="I3751" s="332">
        <f>ROUND((H3751-SUMIF(Anlagenbewegungsdaten!$B:$B,A3751,Anlagenbewegungsdaten!D:D)),3)</f>
        <v>0</v>
      </c>
      <c r="J3751" s="333" t="s">
        <v>5179</v>
      </c>
      <c r="K3751" s="333" t="s">
        <v>5195</v>
      </c>
      <c r="L3751" s="510">
        <v>8.48</v>
      </c>
      <c r="M3751" s="330">
        <f>ROUND(SUMIF(Anlagenbewegungsdaten_AV!B:B,A3751,Anlagenbewegungsdaten_AV!C:C),3)</f>
        <v>0</v>
      </c>
      <c r="N3751" s="328">
        <f>IF(ISBLANK(L3751),ROUND(SUMIF(Anlagenbewegungsdaten_AV!B:B,A3751,Anlagenbewegungsdaten_AV!D:D),2),ROUND(M3751*L3751%,2))</f>
        <v>0</v>
      </c>
      <c r="O3751" s="328">
        <f>ROUND(N3751-SUMIF(Anlagenbewegungsdaten_AV!B:B,A3751,Anlagenbewegungsdaten_AV!D:D),3)</f>
        <v>0</v>
      </c>
    </row>
    <row r="3752" spans="1:15" ht="15" customHeight="1" x14ac:dyDescent="0.25">
      <c r="A3752" s="264" t="s">
        <v>4738</v>
      </c>
      <c r="B3752" s="204" t="s">
        <v>1489</v>
      </c>
      <c r="C3752" s="205" t="s">
        <v>4052</v>
      </c>
      <c r="D3752" s="204" t="s">
        <v>4739</v>
      </c>
      <c r="E3752" s="204"/>
      <c r="F3752" s="297">
        <v>9.6</v>
      </c>
      <c r="G3752" s="331">
        <f>ROUND(SUMIF(Anlagenbewegungsdaten!B:B,A3752,Anlagenbewegungsdaten!C:C),3)</f>
        <v>0</v>
      </c>
      <c r="H3752" s="332">
        <f>IF(ISBLANK(F3752),ROUND(SUMIF(Anlagenbewegungsdaten!B:B,A3752,Anlagenbewegungsdaten!D:D),2),ROUND(G3752*F3752%,2))</f>
        <v>0</v>
      </c>
      <c r="I3752" s="332">
        <f>ROUND((H3752-SUMIF(Anlagenbewegungsdaten!$B:$B,A3752,Anlagenbewegungsdaten!D:D)),3)</f>
        <v>0</v>
      </c>
      <c r="J3752" s="333" t="s">
        <v>5179</v>
      </c>
      <c r="K3752" s="333" t="s">
        <v>5195</v>
      </c>
      <c r="L3752" s="510">
        <v>7.68</v>
      </c>
      <c r="M3752" s="330">
        <f>ROUND(SUMIF(Anlagenbewegungsdaten_AV!B:B,A3752,Anlagenbewegungsdaten_AV!C:C),3)</f>
        <v>0</v>
      </c>
      <c r="N3752" s="328">
        <f>IF(ISBLANK(L3752),ROUND(SUMIF(Anlagenbewegungsdaten_AV!B:B,A3752,Anlagenbewegungsdaten_AV!D:D),2),ROUND(M3752*L3752%,2))</f>
        <v>0</v>
      </c>
      <c r="O3752" s="328">
        <f>ROUND(N3752-SUMIF(Anlagenbewegungsdaten_AV!B:B,A3752,Anlagenbewegungsdaten_AV!D:D),3)</f>
        <v>0</v>
      </c>
    </row>
    <row r="3753" spans="1:15" ht="15" customHeight="1" x14ac:dyDescent="0.25">
      <c r="A3753" s="264" t="s">
        <v>4740</v>
      </c>
      <c r="B3753" s="204" t="s">
        <v>1489</v>
      </c>
      <c r="C3753" s="205" t="s">
        <v>4052</v>
      </c>
      <c r="D3753" s="204" t="s">
        <v>1438</v>
      </c>
      <c r="E3753" s="204"/>
      <c r="F3753" s="297">
        <v>5.89</v>
      </c>
      <c r="G3753" s="331">
        <f>ROUND(SUMIF(Anlagenbewegungsdaten!B:B,A3753,Anlagenbewegungsdaten!C:C),3)</f>
        <v>0</v>
      </c>
      <c r="H3753" s="332">
        <f>IF(ISBLANK(F3753),ROUND(SUMIF(Anlagenbewegungsdaten!B:B,A3753,Anlagenbewegungsdaten!D:D),2),ROUND(G3753*F3753%,2))</f>
        <v>0</v>
      </c>
      <c r="I3753" s="332">
        <f>ROUND((H3753-SUMIF(Anlagenbewegungsdaten!$B:$B,A3753,Anlagenbewegungsdaten!D:D)),3)</f>
        <v>0</v>
      </c>
      <c r="J3753" s="333" t="s">
        <v>5179</v>
      </c>
      <c r="K3753" s="333" t="s">
        <v>5195</v>
      </c>
      <c r="L3753" s="510">
        <v>4.71</v>
      </c>
      <c r="M3753" s="330">
        <f>ROUND(SUMIF(Anlagenbewegungsdaten_AV!B:B,A3753,Anlagenbewegungsdaten_AV!C:C),3)</f>
        <v>0</v>
      </c>
      <c r="N3753" s="328">
        <f>IF(ISBLANK(L3753),ROUND(SUMIF(Anlagenbewegungsdaten_AV!B:B,A3753,Anlagenbewegungsdaten_AV!D:D),2),ROUND(M3753*L3753%,2))</f>
        <v>0</v>
      </c>
      <c r="O3753" s="328">
        <f>ROUND(N3753-SUMIF(Anlagenbewegungsdaten_AV!B:B,A3753,Anlagenbewegungsdaten_AV!D:D),3)</f>
        <v>0</v>
      </c>
    </row>
    <row r="3754" spans="1:15" ht="15" customHeight="1" x14ac:dyDescent="0.25">
      <c r="A3754" s="264" t="s">
        <v>4741</v>
      </c>
      <c r="B3754" s="204" t="s">
        <v>1489</v>
      </c>
      <c r="C3754" s="205" t="s">
        <v>4052</v>
      </c>
      <c r="D3754" s="204" t="s">
        <v>4742</v>
      </c>
      <c r="E3754" s="204"/>
      <c r="F3754" s="297">
        <v>8.89</v>
      </c>
      <c r="G3754" s="331">
        <f>ROUND(SUMIF(Anlagenbewegungsdaten!B:B,A3754,Anlagenbewegungsdaten!C:C),3)</f>
        <v>0</v>
      </c>
      <c r="H3754" s="332">
        <f>IF(ISBLANK(F3754),ROUND(SUMIF(Anlagenbewegungsdaten!B:B,A3754,Anlagenbewegungsdaten!D:D),2),ROUND(G3754*F3754%,2))</f>
        <v>0</v>
      </c>
      <c r="I3754" s="332">
        <f>ROUND((H3754-SUMIF(Anlagenbewegungsdaten!$B:$B,A3754,Anlagenbewegungsdaten!D:D)),3)</f>
        <v>0</v>
      </c>
      <c r="J3754" s="333" t="s">
        <v>5179</v>
      </c>
      <c r="K3754" s="333" t="s">
        <v>5195</v>
      </c>
      <c r="L3754" s="510">
        <v>7.11</v>
      </c>
      <c r="M3754" s="330">
        <f>ROUND(SUMIF(Anlagenbewegungsdaten_AV!B:B,A3754,Anlagenbewegungsdaten_AV!C:C),3)</f>
        <v>0</v>
      </c>
      <c r="N3754" s="328">
        <f>IF(ISBLANK(L3754),ROUND(SUMIF(Anlagenbewegungsdaten_AV!B:B,A3754,Anlagenbewegungsdaten_AV!D:D),2),ROUND(M3754*L3754%,2))</f>
        <v>0</v>
      </c>
      <c r="O3754" s="328">
        <f>ROUND(N3754-SUMIF(Anlagenbewegungsdaten_AV!B:B,A3754,Anlagenbewegungsdaten_AV!D:D),3)</f>
        <v>0</v>
      </c>
    </row>
    <row r="3755" spans="1:15" ht="15" customHeight="1" x14ac:dyDescent="0.25">
      <c r="A3755" s="264" t="s">
        <v>4743</v>
      </c>
      <c r="B3755" s="204" t="s">
        <v>1489</v>
      </c>
      <c r="C3755" s="205" t="s">
        <v>4052</v>
      </c>
      <c r="D3755" s="204" t="s">
        <v>4744</v>
      </c>
      <c r="E3755" s="204"/>
      <c r="F3755" s="297">
        <v>7.89</v>
      </c>
      <c r="G3755" s="331">
        <f>ROUND(SUMIF(Anlagenbewegungsdaten!B:B,A3755,Anlagenbewegungsdaten!C:C),3)</f>
        <v>0</v>
      </c>
      <c r="H3755" s="332">
        <f>IF(ISBLANK(F3755),ROUND(SUMIF(Anlagenbewegungsdaten!B:B,A3755,Anlagenbewegungsdaten!D:D),2),ROUND(G3755*F3755%,2))</f>
        <v>0</v>
      </c>
      <c r="I3755" s="332">
        <f>ROUND((H3755-SUMIF(Anlagenbewegungsdaten!$B:$B,A3755,Anlagenbewegungsdaten!D:D)),3)</f>
        <v>0</v>
      </c>
      <c r="J3755" s="333" t="s">
        <v>5179</v>
      </c>
      <c r="K3755" s="333" t="s">
        <v>5195</v>
      </c>
      <c r="L3755" s="510">
        <v>6.31</v>
      </c>
      <c r="M3755" s="330">
        <f>ROUND(SUMIF(Anlagenbewegungsdaten_AV!B:B,A3755,Anlagenbewegungsdaten_AV!C:C),3)</f>
        <v>0</v>
      </c>
      <c r="N3755" s="328">
        <f>IF(ISBLANK(L3755),ROUND(SUMIF(Anlagenbewegungsdaten_AV!B:B,A3755,Anlagenbewegungsdaten_AV!D:D),2),ROUND(M3755*L3755%,2))</f>
        <v>0</v>
      </c>
      <c r="O3755" s="328">
        <f>ROUND(N3755-SUMIF(Anlagenbewegungsdaten_AV!B:B,A3755,Anlagenbewegungsdaten_AV!D:D),3)</f>
        <v>0</v>
      </c>
    </row>
    <row r="3756" spans="1:15" ht="15" customHeight="1" x14ac:dyDescent="0.25">
      <c r="A3756" s="264" t="s">
        <v>4745</v>
      </c>
      <c r="B3756" s="204" t="s">
        <v>1489</v>
      </c>
      <c r="C3756" s="205" t="s">
        <v>4052</v>
      </c>
      <c r="D3756" s="204" t="s">
        <v>4746</v>
      </c>
      <c r="E3756" s="204"/>
      <c r="F3756" s="297">
        <v>6.89</v>
      </c>
      <c r="G3756" s="331">
        <f>ROUND(SUMIF(Anlagenbewegungsdaten!B:B,A3756,Anlagenbewegungsdaten!C:C),3)</f>
        <v>0</v>
      </c>
      <c r="H3756" s="332">
        <f>IF(ISBLANK(F3756),ROUND(SUMIF(Anlagenbewegungsdaten!B:B,A3756,Anlagenbewegungsdaten!D:D),2),ROUND(G3756*F3756%,2))</f>
        <v>0</v>
      </c>
      <c r="I3756" s="332">
        <f>ROUND((H3756-SUMIF(Anlagenbewegungsdaten!$B:$B,A3756,Anlagenbewegungsdaten!D:D)),3)</f>
        <v>0</v>
      </c>
      <c r="J3756" s="333" t="s">
        <v>5179</v>
      </c>
      <c r="K3756" s="333" t="s">
        <v>5195</v>
      </c>
      <c r="L3756" s="510">
        <v>5.51</v>
      </c>
      <c r="M3756" s="330">
        <f>ROUND(SUMIF(Anlagenbewegungsdaten_AV!B:B,A3756,Anlagenbewegungsdaten_AV!C:C),3)</f>
        <v>0</v>
      </c>
      <c r="N3756" s="328">
        <f>IF(ISBLANK(L3756),ROUND(SUMIF(Anlagenbewegungsdaten_AV!B:B,A3756,Anlagenbewegungsdaten_AV!D:D),2),ROUND(M3756*L3756%,2))</f>
        <v>0</v>
      </c>
      <c r="O3756" s="328">
        <f>ROUND(N3756-SUMIF(Anlagenbewegungsdaten_AV!B:B,A3756,Anlagenbewegungsdaten_AV!D:D),3)</f>
        <v>0</v>
      </c>
    </row>
    <row r="3757" spans="1:15" ht="15" customHeight="1" x14ac:dyDescent="0.25">
      <c r="A3757" s="260"/>
      <c r="B3757" s="165"/>
      <c r="C3757" s="165"/>
      <c r="D3757" s="166"/>
      <c r="E3757" s="165"/>
      <c r="F3757" s="181"/>
    </row>
    <row r="3758" spans="1:15" ht="15" customHeight="1" x14ac:dyDescent="0.25">
      <c r="A3758" s="266" t="s">
        <v>5374</v>
      </c>
      <c r="B3758" s="234" t="s">
        <v>1489</v>
      </c>
      <c r="C3758" s="235" t="s">
        <v>5247</v>
      </c>
      <c r="D3758" s="234" t="s">
        <v>1490</v>
      </c>
      <c r="E3758" s="234"/>
      <c r="F3758" s="290">
        <v>8.4700000000000006</v>
      </c>
      <c r="G3758" s="331">
        <f>ROUND(SUMIF(Anlagenbewegungsdaten!B:B,A3758,Anlagenbewegungsdaten!C:C),3)</f>
        <v>0</v>
      </c>
      <c r="H3758" s="332">
        <f>IF(ISBLANK(F3758),ROUND(SUMIF(Anlagenbewegungsdaten!B:B,A3758,Anlagenbewegungsdaten!D:D),2),ROUND(G3758*F3758%,2))</f>
        <v>0</v>
      </c>
      <c r="I3758" s="332">
        <f>ROUND((H3758-SUMIF(Anlagenbewegungsdaten!$B:$B,A3758,Anlagenbewegungsdaten!D:D)),3)</f>
        <v>0</v>
      </c>
      <c r="J3758" s="333" t="s">
        <v>5179</v>
      </c>
      <c r="K3758" s="333" t="s">
        <v>5195</v>
      </c>
      <c r="L3758" s="510">
        <v>6.78</v>
      </c>
      <c r="M3758" s="330">
        <f>ROUND(SUMIF(Anlagenbewegungsdaten_AV!B:B,A3758,Anlagenbewegungsdaten_AV!C:C),3)</f>
        <v>0</v>
      </c>
      <c r="N3758" s="328">
        <f>IF(ISBLANK(L3758),ROUND(SUMIF(Anlagenbewegungsdaten_AV!B:B,A3758,Anlagenbewegungsdaten_AV!D:D),2),ROUND(M3758*L3758%,2))</f>
        <v>0</v>
      </c>
      <c r="O3758" s="328">
        <f>ROUND(N3758-SUMIF(Anlagenbewegungsdaten_AV!B:B,A3758,Anlagenbewegungsdaten_AV!D:D),3)</f>
        <v>0</v>
      </c>
    </row>
    <row r="3759" spans="1:15" ht="15" customHeight="1" x14ac:dyDescent="0.25">
      <c r="A3759" s="266" t="s">
        <v>5375</v>
      </c>
      <c r="B3759" s="234" t="s">
        <v>1489</v>
      </c>
      <c r="C3759" s="235" t="s">
        <v>5247</v>
      </c>
      <c r="D3759" s="234" t="s">
        <v>4735</v>
      </c>
      <c r="E3759" s="234"/>
      <c r="F3759" s="290">
        <v>11.43</v>
      </c>
      <c r="G3759" s="331">
        <f>ROUND(SUMIF(Anlagenbewegungsdaten!B:B,A3759,Anlagenbewegungsdaten!C:C),3)</f>
        <v>0</v>
      </c>
      <c r="H3759" s="332">
        <f>IF(ISBLANK(F3759),ROUND(SUMIF(Anlagenbewegungsdaten!B:B,A3759,Anlagenbewegungsdaten!D:D),2),ROUND(G3759*F3759%,2))</f>
        <v>0</v>
      </c>
      <c r="I3759" s="332">
        <f>ROUND((H3759-SUMIF(Anlagenbewegungsdaten!$B:$B,A3759,Anlagenbewegungsdaten!D:D)),3)</f>
        <v>0</v>
      </c>
      <c r="J3759" s="333" t="s">
        <v>5179</v>
      </c>
      <c r="K3759" s="333" t="s">
        <v>5195</v>
      </c>
      <c r="L3759" s="510">
        <v>9.14</v>
      </c>
      <c r="M3759" s="330">
        <f>ROUND(SUMIF(Anlagenbewegungsdaten_AV!B:B,A3759,Anlagenbewegungsdaten_AV!C:C),3)</f>
        <v>0</v>
      </c>
      <c r="N3759" s="328">
        <f>IF(ISBLANK(L3759),ROUND(SUMIF(Anlagenbewegungsdaten_AV!B:B,A3759,Anlagenbewegungsdaten_AV!D:D),2),ROUND(M3759*L3759%,2))</f>
        <v>0</v>
      </c>
      <c r="O3759" s="328">
        <f>ROUND(N3759-SUMIF(Anlagenbewegungsdaten_AV!B:B,A3759,Anlagenbewegungsdaten_AV!D:D),3)</f>
        <v>0</v>
      </c>
    </row>
    <row r="3760" spans="1:15" ht="15" customHeight="1" x14ac:dyDescent="0.25">
      <c r="A3760" s="266" t="s">
        <v>5376</v>
      </c>
      <c r="B3760" s="234" t="s">
        <v>1489</v>
      </c>
      <c r="C3760" s="235" t="s">
        <v>5247</v>
      </c>
      <c r="D3760" s="234" t="s">
        <v>4737</v>
      </c>
      <c r="E3760" s="234"/>
      <c r="F3760" s="290">
        <v>10.440000000000001</v>
      </c>
      <c r="G3760" s="331">
        <f>ROUND(SUMIF(Anlagenbewegungsdaten!B:B,A3760,Anlagenbewegungsdaten!C:C),3)</f>
        <v>0</v>
      </c>
      <c r="H3760" s="332">
        <f>IF(ISBLANK(F3760),ROUND(SUMIF(Anlagenbewegungsdaten!B:B,A3760,Anlagenbewegungsdaten!D:D),2),ROUND(G3760*F3760%,2))</f>
        <v>0</v>
      </c>
      <c r="I3760" s="332">
        <f>ROUND((H3760-SUMIF(Anlagenbewegungsdaten!$B:$B,A3760,Anlagenbewegungsdaten!D:D)),3)</f>
        <v>0</v>
      </c>
      <c r="J3760" s="333" t="s">
        <v>5179</v>
      </c>
      <c r="K3760" s="333" t="s">
        <v>5195</v>
      </c>
      <c r="L3760" s="510">
        <v>8.35</v>
      </c>
      <c r="M3760" s="330">
        <f>ROUND(SUMIF(Anlagenbewegungsdaten_AV!B:B,A3760,Anlagenbewegungsdaten_AV!C:C),3)</f>
        <v>0</v>
      </c>
      <c r="N3760" s="328">
        <f>IF(ISBLANK(L3760),ROUND(SUMIF(Anlagenbewegungsdaten_AV!B:B,A3760,Anlagenbewegungsdaten_AV!D:D),2),ROUND(M3760*L3760%,2))</f>
        <v>0</v>
      </c>
      <c r="O3760" s="328">
        <f>ROUND(N3760-SUMIF(Anlagenbewegungsdaten_AV!B:B,A3760,Anlagenbewegungsdaten_AV!D:D),3)</f>
        <v>0</v>
      </c>
    </row>
    <row r="3761" spans="1:15" ht="15" customHeight="1" x14ac:dyDescent="0.25">
      <c r="A3761" s="266" t="s">
        <v>5377</v>
      </c>
      <c r="B3761" s="234" t="s">
        <v>1489</v>
      </c>
      <c r="C3761" s="235" t="s">
        <v>5247</v>
      </c>
      <c r="D3761" s="234" t="s">
        <v>4739</v>
      </c>
      <c r="E3761" s="234"/>
      <c r="F3761" s="290">
        <v>9.4600000000000009</v>
      </c>
      <c r="G3761" s="331">
        <f>ROUND(SUMIF(Anlagenbewegungsdaten!B:B,A3761,Anlagenbewegungsdaten!C:C),3)</f>
        <v>0</v>
      </c>
      <c r="H3761" s="332">
        <f>IF(ISBLANK(F3761),ROUND(SUMIF(Anlagenbewegungsdaten!B:B,A3761,Anlagenbewegungsdaten!D:D),2),ROUND(G3761*F3761%,2))</f>
        <v>0</v>
      </c>
      <c r="I3761" s="332">
        <f>ROUND((H3761-SUMIF(Anlagenbewegungsdaten!$B:$B,A3761,Anlagenbewegungsdaten!D:D)),3)</f>
        <v>0</v>
      </c>
      <c r="J3761" s="333" t="s">
        <v>5179</v>
      </c>
      <c r="K3761" s="333" t="s">
        <v>5195</v>
      </c>
      <c r="L3761" s="510">
        <v>7.57</v>
      </c>
      <c r="M3761" s="330">
        <f>ROUND(SUMIF(Anlagenbewegungsdaten_AV!B:B,A3761,Anlagenbewegungsdaten_AV!C:C),3)</f>
        <v>0</v>
      </c>
      <c r="N3761" s="328">
        <f>IF(ISBLANK(L3761),ROUND(SUMIF(Anlagenbewegungsdaten_AV!B:B,A3761,Anlagenbewegungsdaten_AV!D:D),2),ROUND(M3761*L3761%,2))</f>
        <v>0</v>
      </c>
      <c r="O3761" s="328">
        <f>ROUND(N3761-SUMIF(Anlagenbewegungsdaten_AV!B:B,A3761,Anlagenbewegungsdaten_AV!D:D),3)</f>
        <v>0</v>
      </c>
    </row>
    <row r="3762" spans="1:15" ht="15" customHeight="1" x14ac:dyDescent="0.25">
      <c r="A3762" s="266" t="s">
        <v>5378</v>
      </c>
      <c r="B3762" s="234" t="s">
        <v>1489</v>
      </c>
      <c r="C3762" s="235" t="s">
        <v>5247</v>
      </c>
      <c r="D3762" s="234" t="s">
        <v>1438</v>
      </c>
      <c r="E3762" s="234"/>
      <c r="F3762" s="290">
        <v>5.8</v>
      </c>
      <c r="G3762" s="331">
        <f>ROUND(SUMIF(Anlagenbewegungsdaten!B:B,A3762,Anlagenbewegungsdaten!C:C),3)</f>
        <v>0</v>
      </c>
      <c r="H3762" s="332">
        <f>IF(ISBLANK(F3762),ROUND(SUMIF(Anlagenbewegungsdaten!B:B,A3762,Anlagenbewegungsdaten!D:D),2),ROUND(G3762*F3762%,2))</f>
        <v>0</v>
      </c>
      <c r="I3762" s="332">
        <f>ROUND((H3762-SUMIF(Anlagenbewegungsdaten!$B:$B,A3762,Anlagenbewegungsdaten!D:D)),3)</f>
        <v>0</v>
      </c>
      <c r="J3762" s="333" t="s">
        <v>5179</v>
      </c>
      <c r="K3762" s="333" t="s">
        <v>5195</v>
      </c>
      <c r="L3762" s="510">
        <v>4.6399999999999997</v>
      </c>
      <c r="M3762" s="330">
        <f>ROUND(SUMIF(Anlagenbewegungsdaten_AV!B:B,A3762,Anlagenbewegungsdaten_AV!C:C),3)</f>
        <v>0</v>
      </c>
      <c r="N3762" s="328">
        <f>IF(ISBLANK(L3762),ROUND(SUMIF(Anlagenbewegungsdaten_AV!B:B,A3762,Anlagenbewegungsdaten_AV!D:D),2),ROUND(M3762*L3762%,2))</f>
        <v>0</v>
      </c>
      <c r="O3762" s="328">
        <f>ROUND(N3762-SUMIF(Anlagenbewegungsdaten_AV!B:B,A3762,Anlagenbewegungsdaten_AV!D:D),3)</f>
        <v>0</v>
      </c>
    </row>
    <row r="3763" spans="1:15" ht="15" customHeight="1" x14ac:dyDescent="0.25">
      <c r="A3763" s="266" t="s">
        <v>5379</v>
      </c>
      <c r="B3763" s="234" t="s">
        <v>1489</v>
      </c>
      <c r="C3763" s="235" t="s">
        <v>5247</v>
      </c>
      <c r="D3763" s="234" t="s">
        <v>4742</v>
      </c>
      <c r="E3763" s="234"/>
      <c r="F3763" s="290">
        <v>8.76</v>
      </c>
      <c r="G3763" s="331">
        <f>ROUND(SUMIF(Anlagenbewegungsdaten!B:B,A3763,Anlagenbewegungsdaten!C:C),3)</f>
        <v>0</v>
      </c>
      <c r="H3763" s="332">
        <f>IF(ISBLANK(F3763),ROUND(SUMIF(Anlagenbewegungsdaten!B:B,A3763,Anlagenbewegungsdaten!D:D),2),ROUND(G3763*F3763%,2))</f>
        <v>0</v>
      </c>
      <c r="I3763" s="332">
        <f>ROUND((H3763-SUMIF(Anlagenbewegungsdaten!$B:$B,A3763,Anlagenbewegungsdaten!D:D)),3)</f>
        <v>0</v>
      </c>
      <c r="J3763" s="333" t="s">
        <v>5179</v>
      </c>
      <c r="K3763" s="333" t="s">
        <v>5195</v>
      </c>
      <c r="L3763" s="510">
        <v>7.01</v>
      </c>
      <c r="M3763" s="330">
        <f>ROUND(SUMIF(Anlagenbewegungsdaten_AV!B:B,A3763,Anlagenbewegungsdaten_AV!C:C),3)</f>
        <v>0</v>
      </c>
      <c r="N3763" s="328">
        <f>IF(ISBLANK(L3763),ROUND(SUMIF(Anlagenbewegungsdaten_AV!B:B,A3763,Anlagenbewegungsdaten_AV!D:D),2),ROUND(M3763*L3763%,2))</f>
        <v>0</v>
      </c>
      <c r="O3763" s="328">
        <f>ROUND(N3763-SUMIF(Anlagenbewegungsdaten_AV!B:B,A3763,Anlagenbewegungsdaten_AV!D:D),3)</f>
        <v>0</v>
      </c>
    </row>
    <row r="3764" spans="1:15" ht="15" customHeight="1" x14ac:dyDescent="0.25">
      <c r="A3764" s="266" t="s">
        <v>5380</v>
      </c>
      <c r="B3764" s="234" t="s">
        <v>1489</v>
      </c>
      <c r="C3764" s="235" t="s">
        <v>5247</v>
      </c>
      <c r="D3764" s="234" t="s">
        <v>4744</v>
      </c>
      <c r="E3764" s="234"/>
      <c r="F3764" s="290">
        <v>7.77</v>
      </c>
      <c r="G3764" s="331">
        <f>ROUND(SUMIF(Anlagenbewegungsdaten!B:B,A3764,Anlagenbewegungsdaten!C:C),3)</f>
        <v>0</v>
      </c>
      <c r="H3764" s="332">
        <f>IF(ISBLANK(F3764),ROUND(SUMIF(Anlagenbewegungsdaten!B:B,A3764,Anlagenbewegungsdaten!D:D),2),ROUND(G3764*F3764%,2))</f>
        <v>0</v>
      </c>
      <c r="I3764" s="332">
        <f>ROUND((H3764-SUMIF(Anlagenbewegungsdaten!$B:$B,A3764,Anlagenbewegungsdaten!D:D)),3)</f>
        <v>0</v>
      </c>
      <c r="J3764" s="333" t="s">
        <v>5179</v>
      </c>
      <c r="K3764" s="333" t="s">
        <v>5195</v>
      </c>
      <c r="L3764" s="510">
        <v>6.22</v>
      </c>
      <c r="M3764" s="330">
        <f>ROUND(SUMIF(Anlagenbewegungsdaten_AV!B:B,A3764,Anlagenbewegungsdaten_AV!C:C),3)</f>
        <v>0</v>
      </c>
      <c r="N3764" s="328">
        <f>IF(ISBLANK(L3764),ROUND(SUMIF(Anlagenbewegungsdaten_AV!B:B,A3764,Anlagenbewegungsdaten_AV!D:D),2),ROUND(M3764*L3764%,2))</f>
        <v>0</v>
      </c>
      <c r="O3764" s="328">
        <f>ROUND(N3764-SUMIF(Anlagenbewegungsdaten_AV!B:B,A3764,Anlagenbewegungsdaten_AV!D:D),3)</f>
        <v>0</v>
      </c>
    </row>
    <row r="3765" spans="1:15" ht="15" customHeight="1" x14ac:dyDescent="0.25">
      <c r="A3765" s="266" t="s">
        <v>5381</v>
      </c>
      <c r="B3765" s="234" t="s">
        <v>1489</v>
      </c>
      <c r="C3765" s="235" t="s">
        <v>5247</v>
      </c>
      <c r="D3765" s="234" t="s">
        <v>4746</v>
      </c>
      <c r="E3765" s="234"/>
      <c r="F3765" s="290">
        <v>6.79</v>
      </c>
      <c r="G3765" s="331">
        <f>ROUND(SUMIF(Anlagenbewegungsdaten!B:B,A3765,Anlagenbewegungsdaten!C:C),3)</f>
        <v>0</v>
      </c>
      <c r="H3765" s="332">
        <f>IF(ISBLANK(F3765),ROUND(SUMIF(Anlagenbewegungsdaten!B:B,A3765,Anlagenbewegungsdaten!D:D),2),ROUND(G3765*F3765%,2))</f>
        <v>0</v>
      </c>
      <c r="I3765" s="332">
        <f>ROUND((H3765-SUMIF(Anlagenbewegungsdaten!$B:$B,A3765,Anlagenbewegungsdaten!D:D)),3)</f>
        <v>0</v>
      </c>
      <c r="J3765" s="333" t="s">
        <v>5179</v>
      </c>
      <c r="K3765" s="333" t="s">
        <v>5195</v>
      </c>
      <c r="L3765" s="510">
        <v>5.43</v>
      </c>
      <c r="M3765" s="330">
        <f>ROUND(SUMIF(Anlagenbewegungsdaten_AV!B:B,A3765,Anlagenbewegungsdaten_AV!C:C),3)</f>
        <v>0</v>
      </c>
      <c r="N3765" s="328">
        <f>IF(ISBLANK(L3765),ROUND(SUMIF(Anlagenbewegungsdaten_AV!B:B,A3765,Anlagenbewegungsdaten_AV!D:D),2),ROUND(M3765*L3765%,2))</f>
        <v>0</v>
      </c>
      <c r="O3765" s="328">
        <f>ROUND(N3765-SUMIF(Anlagenbewegungsdaten_AV!B:B,A3765,Anlagenbewegungsdaten_AV!D:D),3)</f>
        <v>0</v>
      </c>
    </row>
    <row r="3766" spans="1:15" ht="15" customHeight="1" x14ac:dyDescent="0.25">
      <c r="A3766" s="260"/>
      <c r="B3766" s="165"/>
      <c r="C3766" s="165"/>
      <c r="D3766" s="166"/>
      <c r="E3766" s="165"/>
      <c r="F3766" s="181"/>
    </row>
    <row r="3767" spans="1:15" ht="15" customHeight="1" x14ac:dyDescent="0.25">
      <c r="A3767" s="266" t="s">
        <v>5784</v>
      </c>
      <c r="B3767" s="234" t="s">
        <v>1489</v>
      </c>
      <c r="C3767" s="235" t="s">
        <v>5593</v>
      </c>
      <c r="D3767" s="234" t="s">
        <v>1490</v>
      </c>
      <c r="E3767" s="234"/>
      <c r="F3767" s="290">
        <v>8.34</v>
      </c>
      <c r="G3767" s="331">
        <f>ROUND(SUMIF(Anlagenbewegungsdaten!B:B,A3767,Anlagenbewegungsdaten!C:C),3)</f>
        <v>0</v>
      </c>
      <c r="H3767" s="332">
        <f>IF(ISBLANK(F3767),ROUND(SUMIF(Anlagenbewegungsdaten!B:B,A3767,Anlagenbewegungsdaten!D:D),2),ROUND(G3767*F3767%,2))</f>
        <v>0</v>
      </c>
      <c r="I3767" s="332">
        <f>ROUND((H3767-SUMIF(Anlagenbewegungsdaten!$B:$B,A3767,Anlagenbewegungsdaten!D:D)),3)</f>
        <v>0</v>
      </c>
      <c r="J3767" s="333" t="s">
        <v>5179</v>
      </c>
      <c r="K3767" s="333" t="s">
        <v>5195</v>
      </c>
      <c r="L3767" s="510">
        <v>6.67</v>
      </c>
      <c r="M3767" s="330">
        <f>ROUND(SUMIF(Anlagenbewegungsdaten_AV!B:B,A3767,Anlagenbewegungsdaten_AV!C:C),3)</f>
        <v>0</v>
      </c>
      <c r="N3767" s="328">
        <f>IF(ISBLANK(L3767),ROUND(SUMIF(Anlagenbewegungsdaten_AV!B:B,A3767,Anlagenbewegungsdaten_AV!D:D),2),ROUND(M3767*L3767%,2))</f>
        <v>0</v>
      </c>
      <c r="O3767" s="328">
        <f>ROUND(N3767-SUMIF(Anlagenbewegungsdaten_AV!B:B,A3767,Anlagenbewegungsdaten_AV!D:D),3)</f>
        <v>0</v>
      </c>
    </row>
    <row r="3768" spans="1:15" ht="15" customHeight="1" x14ac:dyDescent="0.25">
      <c r="A3768" s="266" t="s">
        <v>5785</v>
      </c>
      <c r="B3768" s="234" t="s">
        <v>1489</v>
      </c>
      <c r="C3768" s="235" t="s">
        <v>5593</v>
      </c>
      <c r="D3768" s="234" t="s">
        <v>4735</v>
      </c>
      <c r="E3768" s="234"/>
      <c r="F3768" s="290">
        <v>11.25</v>
      </c>
      <c r="G3768" s="331">
        <f>ROUND(SUMIF(Anlagenbewegungsdaten!B:B,A3768,Anlagenbewegungsdaten!C:C),3)</f>
        <v>0</v>
      </c>
      <c r="H3768" s="332">
        <f>IF(ISBLANK(F3768),ROUND(SUMIF(Anlagenbewegungsdaten!B:B,A3768,Anlagenbewegungsdaten!D:D),2),ROUND(G3768*F3768%,2))</f>
        <v>0</v>
      </c>
      <c r="I3768" s="332">
        <f>ROUND((H3768-SUMIF(Anlagenbewegungsdaten!$B:$B,A3768,Anlagenbewegungsdaten!D:D)),3)</f>
        <v>0</v>
      </c>
      <c r="J3768" s="333" t="s">
        <v>5179</v>
      </c>
      <c r="K3768" s="333" t="s">
        <v>5195</v>
      </c>
      <c r="L3768" s="510">
        <v>9</v>
      </c>
      <c r="M3768" s="330">
        <f>ROUND(SUMIF(Anlagenbewegungsdaten_AV!B:B,A3768,Anlagenbewegungsdaten_AV!C:C),3)</f>
        <v>0</v>
      </c>
      <c r="N3768" s="328">
        <f>IF(ISBLANK(L3768),ROUND(SUMIF(Anlagenbewegungsdaten_AV!B:B,A3768,Anlagenbewegungsdaten_AV!D:D),2),ROUND(M3768*L3768%,2))</f>
        <v>0</v>
      </c>
      <c r="O3768" s="328">
        <f>ROUND(N3768-SUMIF(Anlagenbewegungsdaten_AV!B:B,A3768,Anlagenbewegungsdaten_AV!D:D),3)</f>
        <v>0</v>
      </c>
    </row>
    <row r="3769" spans="1:15" ht="15" customHeight="1" x14ac:dyDescent="0.25">
      <c r="A3769" s="266" t="s">
        <v>5786</v>
      </c>
      <c r="B3769" s="234" t="s">
        <v>1489</v>
      </c>
      <c r="C3769" s="235" t="s">
        <v>5593</v>
      </c>
      <c r="D3769" s="234" t="s">
        <v>4737</v>
      </c>
      <c r="E3769" s="234"/>
      <c r="F3769" s="290">
        <v>10.28</v>
      </c>
      <c r="G3769" s="331">
        <f>ROUND(SUMIF(Anlagenbewegungsdaten!B:B,A3769,Anlagenbewegungsdaten!C:C),3)</f>
        <v>0</v>
      </c>
      <c r="H3769" s="332">
        <f>IF(ISBLANK(F3769),ROUND(SUMIF(Anlagenbewegungsdaten!B:B,A3769,Anlagenbewegungsdaten!D:D),2),ROUND(G3769*F3769%,2))</f>
        <v>0</v>
      </c>
      <c r="I3769" s="332">
        <f>ROUND((H3769-SUMIF(Anlagenbewegungsdaten!$B:$B,A3769,Anlagenbewegungsdaten!D:D)),3)</f>
        <v>0</v>
      </c>
      <c r="J3769" s="333" t="s">
        <v>5179</v>
      </c>
      <c r="K3769" s="333" t="s">
        <v>5195</v>
      </c>
      <c r="L3769" s="510">
        <v>8.2200000000000006</v>
      </c>
      <c r="M3769" s="330">
        <f>ROUND(SUMIF(Anlagenbewegungsdaten_AV!B:B,A3769,Anlagenbewegungsdaten_AV!C:C),3)</f>
        <v>0</v>
      </c>
      <c r="N3769" s="328">
        <f>IF(ISBLANK(L3769),ROUND(SUMIF(Anlagenbewegungsdaten_AV!B:B,A3769,Anlagenbewegungsdaten_AV!D:D),2),ROUND(M3769*L3769%,2))</f>
        <v>0</v>
      </c>
      <c r="O3769" s="328">
        <f>ROUND(N3769-SUMIF(Anlagenbewegungsdaten_AV!B:B,A3769,Anlagenbewegungsdaten_AV!D:D),3)</f>
        <v>0</v>
      </c>
    </row>
    <row r="3770" spans="1:15" ht="15" customHeight="1" x14ac:dyDescent="0.25">
      <c r="A3770" s="266" t="s">
        <v>5787</v>
      </c>
      <c r="B3770" s="234" t="s">
        <v>1489</v>
      </c>
      <c r="C3770" s="235" t="s">
        <v>5593</v>
      </c>
      <c r="D3770" s="234" t="s">
        <v>4739</v>
      </c>
      <c r="E3770" s="234"/>
      <c r="F3770" s="290">
        <v>9.31</v>
      </c>
      <c r="G3770" s="331">
        <f>ROUND(SUMIF(Anlagenbewegungsdaten!B:B,A3770,Anlagenbewegungsdaten!C:C),3)</f>
        <v>0</v>
      </c>
      <c r="H3770" s="332">
        <f>IF(ISBLANK(F3770),ROUND(SUMIF(Anlagenbewegungsdaten!B:B,A3770,Anlagenbewegungsdaten!D:D),2),ROUND(G3770*F3770%,2))</f>
        <v>0</v>
      </c>
      <c r="I3770" s="332">
        <f>ROUND((H3770-SUMIF(Anlagenbewegungsdaten!$B:$B,A3770,Anlagenbewegungsdaten!D:D)),3)</f>
        <v>0</v>
      </c>
      <c r="J3770" s="333" t="s">
        <v>5179</v>
      </c>
      <c r="K3770" s="333" t="s">
        <v>5195</v>
      </c>
      <c r="L3770" s="510">
        <v>7.45</v>
      </c>
      <c r="M3770" s="330">
        <f>ROUND(SUMIF(Anlagenbewegungsdaten_AV!B:B,A3770,Anlagenbewegungsdaten_AV!C:C),3)</f>
        <v>0</v>
      </c>
      <c r="N3770" s="328">
        <f>IF(ISBLANK(L3770),ROUND(SUMIF(Anlagenbewegungsdaten_AV!B:B,A3770,Anlagenbewegungsdaten_AV!D:D),2),ROUND(M3770*L3770%,2))</f>
        <v>0</v>
      </c>
      <c r="O3770" s="328">
        <f>ROUND(N3770-SUMIF(Anlagenbewegungsdaten_AV!B:B,A3770,Anlagenbewegungsdaten_AV!D:D),3)</f>
        <v>0</v>
      </c>
    </row>
    <row r="3771" spans="1:15" ht="15" customHeight="1" x14ac:dyDescent="0.25">
      <c r="A3771" s="266" t="s">
        <v>5788</v>
      </c>
      <c r="B3771" s="234" t="s">
        <v>1489</v>
      </c>
      <c r="C3771" s="235" t="s">
        <v>5593</v>
      </c>
      <c r="D3771" s="234" t="s">
        <v>1438</v>
      </c>
      <c r="E3771" s="234"/>
      <c r="F3771" s="290">
        <v>5.71</v>
      </c>
      <c r="G3771" s="331">
        <f>ROUND(SUMIF(Anlagenbewegungsdaten!B:B,A3771,Anlagenbewegungsdaten!C:C),3)</f>
        <v>0</v>
      </c>
      <c r="H3771" s="332">
        <f>IF(ISBLANK(F3771),ROUND(SUMIF(Anlagenbewegungsdaten!B:B,A3771,Anlagenbewegungsdaten!D:D),2),ROUND(G3771*F3771%,2))</f>
        <v>0</v>
      </c>
      <c r="I3771" s="332">
        <f>ROUND((H3771-SUMIF(Anlagenbewegungsdaten!$B:$B,A3771,Anlagenbewegungsdaten!D:D)),3)</f>
        <v>0</v>
      </c>
      <c r="J3771" s="333" t="s">
        <v>5179</v>
      </c>
      <c r="K3771" s="333" t="s">
        <v>5195</v>
      </c>
      <c r="L3771" s="510">
        <v>4.57</v>
      </c>
      <c r="M3771" s="330">
        <f>ROUND(SUMIF(Anlagenbewegungsdaten_AV!B:B,A3771,Anlagenbewegungsdaten_AV!C:C),3)</f>
        <v>0</v>
      </c>
      <c r="N3771" s="328">
        <f>IF(ISBLANK(L3771),ROUND(SUMIF(Anlagenbewegungsdaten_AV!B:B,A3771,Anlagenbewegungsdaten_AV!D:D),2),ROUND(M3771*L3771%,2))</f>
        <v>0</v>
      </c>
      <c r="O3771" s="328">
        <f>ROUND(N3771-SUMIF(Anlagenbewegungsdaten_AV!B:B,A3771,Anlagenbewegungsdaten_AV!D:D),3)</f>
        <v>0</v>
      </c>
    </row>
    <row r="3772" spans="1:15" ht="15" customHeight="1" x14ac:dyDescent="0.25">
      <c r="A3772" s="266" t="s">
        <v>5789</v>
      </c>
      <c r="B3772" s="234" t="s">
        <v>1489</v>
      </c>
      <c r="C3772" s="235" t="s">
        <v>5593</v>
      </c>
      <c r="D3772" s="234" t="s">
        <v>4742</v>
      </c>
      <c r="E3772" s="234"/>
      <c r="F3772" s="290">
        <v>8.620000000000001</v>
      </c>
      <c r="G3772" s="331">
        <f>ROUND(SUMIF(Anlagenbewegungsdaten!B:B,A3772,Anlagenbewegungsdaten!C:C),3)</f>
        <v>0</v>
      </c>
      <c r="H3772" s="332">
        <f>IF(ISBLANK(F3772),ROUND(SUMIF(Anlagenbewegungsdaten!B:B,A3772,Anlagenbewegungsdaten!D:D),2),ROUND(G3772*F3772%,2))</f>
        <v>0</v>
      </c>
      <c r="I3772" s="332">
        <f>ROUND((H3772-SUMIF(Anlagenbewegungsdaten!$B:$B,A3772,Anlagenbewegungsdaten!D:D)),3)</f>
        <v>0</v>
      </c>
      <c r="J3772" s="333" t="s">
        <v>5179</v>
      </c>
      <c r="K3772" s="333" t="s">
        <v>5195</v>
      </c>
      <c r="L3772" s="510">
        <v>6.9</v>
      </c>
      <c r="M3772" s="330">
        <f>ROUND(SUMIF(Anlagenbewegungsdaten_AV!B:B,A3772,Anlagenbewegungsdaten_AV!C:C),3)</f>
        <v>0</v>
      </c>
      <c r="N3772" s="328">
        <f>IF(ISBLANK(L3772),ROUND(SUMIF(Anlagenbewegungsdaten_AV!B:B,A3772,Anlagenbewegungsdaten_AV!D:D),2),ROUND(M3772*L3772%,2))</f>
        <v>0</v>
      </c>
      <c r="O3772" s="328">
        <f>ROUND(N3772-SUMIF(Anlagenbewegungsdaten_AV!B:B,A3772,Anlagenbewegungsdaten_AV!D:D),3)</f>
        <v>0</v>
      </c>
    </row>
    <row r="3773" spans="1:15" ht="15" customHeight="1" x14ac:dyDescent="0.25">
      <c r="A3773" s="266" t="s">
        <v>5790</v>
      </c>
      <c r="B3773" s="234" t="s">
        <v>1489</v>
      </c>
      <c r="C3773" s="235" t="s">
        <v>5593</v>
      </c>
      <c r="D3773" s="234" t="s">
        <v>4744</v>
      </c>
      <c r="E3773" s="234"/>
      <c r="F3773" s="290">
        <v>7.65</v>
      </c>
      <c r="G3773" s="331">
        <f>ROUND(SUMIF(Anlagenbewegungsdaten!B:B,A3773,Anlagenbewegungsdaten!C:C),3)</f>
        <v>0</v>
      </c>
      <c r="H3773" s="332">
        <f>IF(ISBLANK(F3773),ROUND(SUMIF(Anlagenbewegungsdaten!B:B,A3773,Anlagenbewegungsdaten!D:D),2),ROUND(G3773*F3773%,2))</f>
        <v>0</v>
      </c>
      <c r="I3773" s="332">
        <f>ROUND((H3773-SUMIF(Anlagenbewegungsdaten!$B:$B,A3773,Anlagenbewegungsdaten!D:D)),3)</f>
        <v>0</v>
      </c>
      <c r="J3773" s="333" t="s">
        <v>5179</v>
      </c>
      <c r="K3773" s="333" t="s">
        <v>5195</v>
      </c>
      <c r="L3773" s="510">
        <v>6.12</v>
      </c>
      <c r="M3773" s="330">
        <f>ROUND(SUMIF(Anlagenbewegungsdaten_AV!B:B,A3773,Anlagenbewegungsdaten_AV!C:C),3)</f>
        <v>0</v>
      </c>
      <c r="N3773" s="328">
        <f>IF(ISBLANK(L3773),ROUND(SUMIF(Anlagenbewegungsdaten_AV!B:B,A3773,Anlagenbewegungsdaten_AV!D:D),2),ROUND(M3773*L3773%,2))</f>
        <v>0</v>
      </c>
      <c r="O3773" s="328">
        <f>ROUND(N3773-SUMIF(Anlagenbewegungsdaten_AV!B:B,A3773,Anlagenbewegungsdaten_AV!D:D),3)</f>
        <v>0</v>
      </c>
    </row>
    <row r="3774" spans="1:15" ht="15" customHeight="1" x14ac:dyDescent="0.25">
      <c r="A3774" s="266" t="s">
        <v>5791</v>
      </c>
      <c r="B3774" s="234" t="s">
        <v>1489</v>
      </c>
      <c r="C3774" s="235" t="s">
        <v>5593</v>
      </c>
      <c r="D3774" s="234" t="s">
        <v>4746</v>
      </c>
      <c r="E3774" s="234"/>
      <c r="F3774" s="290">
        <v>6.68</v>
      </c>
      <c r="G3774" s="331">
        <f>ROUND(SUMIF(Anlagenbewegungsdaten!B:B,A3774,Anlagenbewegungsdaten!C:C),3)</f>
        <v>0</v>
      </c>
      <c r="H3774" s="332">
        <f>IF(ISBLANK(F3774),ROUND(SUMIF(Anlagenbewegungsdaten!B:B,A3774,Anlagenbewegungsdaten!D:D),2),ROUND(G3774*F3774%,2))</f>
        <v>0</v>
      </c>
      <c r="I3774" s="332">
        <f>ROUND((H3774-SUMIF(Anlagenbewegungsdaten!$B:$B,A3774,Anlagenbewegungsdaten!D:D)),3)</f>
        <v>0</v>
      </c>
      <c r="J3774" s="333" t="s">
        <v>5179</v>
      </c>
      <c r="K3774" s="333" t="s">
        <v>5195</v>
      </c>
      <c r="L3774" s="510">
        <v>5.34</v>
      </c>
      <c r="M3774" s="330">
        <f>ROUND(SUMIF(Anlagenbewegungsdaten_AV!B:B,A3774,Anlagenbewegungsdaten_AV!C:C),3)</f>
        <v>0</v>
      </c>
      <c r="N3774" s="328">
        <f>IF(ISBLANK(L3774),ROUND(SUMIF(Anlagenbewegungsdaten_AV!B:B,A3774,Anlagenbewegungsdaten_AV!D:D),2),ROUND(M3774*L3774%,2))</f>
        <v>0</v>
      </c>
      <c r="O3774" s="328">
        <f>ROUND(N3774-SUMIF(Anlagenbewegungsdaten_AV!B:B,A3774,Anlagenbewegungsdaten_AV!D:D),3)</f>
        <v>0</v>
      </c>
    </row>
    <row r="3775" spans="1:15" ht="15" customHeight="1" x14ac:dyDescent="0.25">
      <c r="A3775" s="259"/>
      <c r="B3775" s="166"/>
      <c r="C3775" s="173"/>
      <c r="D3775" s="166"/>
      <c r="E3775" s="166"/>
      <c r="F3775" s="180"/>
    </row>
    <row r="3776" spans="1:15" ht="15" customHeight="1" x14ac:dyDescent="0.25">
      <c r="A3776" s="258" t="s">
        <v>5792</v>
      </c>
      <c r="B3776" s="243" t="s">
        <v>1489</v>
      </c>
      <c r="C3776" s="244" t="s">
        <v>5616</v>
      </c>
      <c r="D3776" s="244" t="s">
        <v>1490</v>
      </c>
      <c r="E3776" s="243"/>
      <c r="F3776" s="160">
        <v>8.2200000000000006</v>
      </c>
      <c r="G3776" s="331">
        <f>ROUND(SUMIF(Anlagenbewegungsdaten!B:B,A3776,Anlagenbewegungsdaten!C:C),3)</f>
        <v>0</v>
      </c>
      <c r="H3776" s="332">
        <f>IF(ISBLANK(F3776),ROUND(SUMIF(Anlagenbewegungsdaten!B:B,A3776,Anlagenbewegungsdaten!D:D),2),ROUND(G3776*F3776%,2))</f>
        <v>0</v>
      </c>
      <c r="I3776" s="332">
        <f>ROUND((H3776-SUMIF(Anlagenbewegungsdaten!$B:$B,A3776,Anlagenbewegungsdaten!D:D)),3)</f>
        <v>0</v>
      </c>
      <c r="J3776" s="333" t="s">
        <v>5179</v>
      </c>
      <c r="K3776" s="333" t="s">
        <v>5195</v>
      </c>
      <c r="L3776" s="510">
        <v>6.74</v>
      </c>
      <c r="M3776" s="330">
        <f>ROUND(SUMIF(Anlagenbewegungsdaten_AV!B:B,A3776,Anlagenbewegungsdaten_AV!C:C),3)</f>
        <v>0</v>
      </c>
      <c r="N3776" s="328">
        <f>IF(ISBLANK(L3776),ROUND(SUMIF(Anlagenbewegungsdaten_AV!B:B,A3776,Anlagenbewegungsdaten_AV!D:D),2),ROUND(M3776*L3776%,2))</f>
        <v>0</v>
      </c>
      <c r="O3776" s="328">
        <f>ROUND(N3776-SUMIF(Anlagenbewegungsdaten_AV!B:B,A3776,Anlagenbewegungsdaten_AV!D:D),3)</f>
        <v>0</v>
      </c>
    </row>
    <row r="3777" spans="1:15" ht="15" customHeight="1" x14ac:dyDescent="0.25">
      <c r="A3777" s="258" t="s">
        <v>5793</v>
      </c>
      <c r="B3777" s="243" t="s">
        <v>1489</v>
      </c>
      <c r="C3777" s="244" t="s">
        <v>5616</v>
      </c>
      <c r="D3777" s="244" t="s">
        <v>1438</v>
      </c>
      <c r="E3777" s="243"/>
      <c r="F3777" s="160">
        <v>5.63</v>
      </c>
      <c r="G3777" s="331">
        <f>ROUND(SUMIF(Anlagenbewegungsdaten!B:B,A3777,Anlagenbewegungsdaten!C:C),3)</f>
        <v>0</v>
      </c>
      <c r="H3777" s="332">
        <f>IF(ISBLANK(F3777),ROUND(SUMIF(Anlagenbewegungsdaten!B:B,A3777,Anlagenbewegungsdaten!D:D),2),ROUND(G3777*F3777%,2))</f>
        <v>0</v>
      </c>
      <c r="I3777" s="332">
        <f>ROUND((H3777-SUMIF(Anlagenbewegungsdaten!$B:$B,A3777,Anlagenbewegungsdaten!D:D)),3)</f>
        <v>0</v>
      </c>
      <c r="J3777" s="333" t="s">
        <v>5179</v>
      </c>
      <c r="K3777" s="333" t="s">
        <v>5195</v>
      </c>
      <c r="L3777" s="510">
        <v>4.66</v>
      </c>
      <c r="M3777" s="330">
        <f>ROUND(SUMIF(Anlagenbewegungsdaten_AV!B:B,A3777,Anlagenbewegungsdaten_AV!C:C),3)</f>
        <v>0</v>
      </c>
      <c r="N3777" s="328">
        <f>IF(ISBLANK(L3777),ROUND(SUMIF(Anlagenbewegungsdaten_AV!B:B,A3777,Anlagenbewegungsdaten_AV!D:D),2),ROUND(M3777*L3777%,2))</f>
        <v>0</v>
      </c>
      <c r="O3777" s="328">
        <f>ROUND(N3777-SUMIF(Anlagenbewegungsdaten_AV!B:B,A3777,Anlagenbewegungsdaten_AV!D:D),3)</f>
        <v>0</v>
      </c>
    </row>
    <row r="3778" spans="1:15" ht="15" customHeight="1" x14ac:dyDescent="0.25">
      <c r="A3778" s="259"/>
      <c r="B3778" s="166"/>
      <c r="C3778" s="173"/>
      <c r="D3778" s="173"/>
      <c r="E3778" s="166"/>
      <c r="F3778" s="248"/>
    </row>
    <row r="3779" spans="1:15" ht="15" customHeight="1" x14ac:dyDescent="0.25">
      <c r="A3779" s="258" t="s">
        <v>6230</v>
      </c>
      <c r="B3779" s="243" t="s">
        <v>1489</v>
      </c>
      <c r="C3779" s="244" t="s">
        <v>6209</v>
      </c>
      <c r="D3779" s="244" t="s">
        <v>1490</v>
      </c>
      <c r="E3779" s="243"/>
      <c r="F3779" s="160">
        <v>8.2200000000000006</v>
      </c>
      <c r="G3779" s="331">
        <f>ROUND(SUMIF(Anlagenbewegungsdaten!B:B,A3779,Anlagenbewegungsdaten!C:C),3)</f>
        <v>0</v>
      </c>
      <c r="H3779" s="332">
        <f>IF(ISBLANK(F3779),ROUND(SUMIF(Anlagenbewegungsdaten!B:B,A3779,Anlagenbewegungsdaten!D:D),2),ROUND(G3779*F3779%,2))</f>
        <v>0</v>
      </c>
      <c r="I3779" s="332">
        <f>ROUND((H3779-SUMIF(Anlagenbewegungsdaten!$B:$B,A3779,Anlagenbewegungsdaten!D:D)),3)</f>
        <v>0</v>
      </c>
      <c r="J3779" s="333" t="s">
        <v>5179</v>
      </c>
      <c r="K3779" s="333" t="s">
        <v>5195</v>
      </c>
      <c r="L3779" s="510">
        <v>6.74</v>
      </c>
      <c r="M3779" s="330">
        <f>ROUND(SUMIF(Anlagenbewegungsdaten_AV!B:B,A3779,Anlagenbewegungsdaten_AV!C:C),3)</f>
        <v>0</v>
      </c>
      <c r="N3779" s="328">
        <f>IF(ISBLANK(L3779),ROUND(SUMIF(Anlagenbewegungsdaten_AV!B:B,A3779,Anlagenbewegungsdaten_AV!D:D),2),ROUND(M3779*L3779%,2))</f>
        <v>0</v>
      </c>
      <c r="O3779" s="328">
        <f>ROUND(N3779-SUMIF(Anlagenbewegungsdaten_AV!B:B,A3779,Anlagenbewegungsdaten_AV!D:D),3)</f>
        <v>0</v>
      </c>
    </row>
    <row r="3780" spans="1:15" ht="15" customHeight="1" x14ac:dyDescent="0.25">
      <c r="A3780" s="258" t="s">
        <v>6231</v>
      </c>
      <c r="B3780" s="243" t="s">
        <v>1489</v>
      </c>
      <c r="C3780" s="244" t="s">
        <v>6209</v>
      </c>
      <c r="D3780" s="244" t="s">
        <v>1438</v>
      </c>
      <c r="E3780" s="243"/>
      <c r="F3780" s="160">
        <v>5.63</v>
      </c>
      <c r="G3780" s="331">
        <f>ROUND(SUMIF(Anlagenbewegungsdaten!B:B,A3780,Anlagenbewegungsdaten!C:C),3)</f>
        <v>0</v>
      </c>
      <c r="H3780" s="332">
        <f>IF(ISBLANK(F3780),ROUND(SUMIF(Anlagenbewegungsdaten!B:B,A3780,Anlagenbewegungsdaten!D:D),2),ROUND(G3780*F3780%,2))</f>
        <v>0</v>
      </c>
      <c r="I3780" s="332">
        <f>ROUND((H3780-SUMIF(Anlagenbewegungsdaten!$B:$B,A3780,Anlagenbewegungsdaten!D:D)),3)</f>
        <v>0</v>
      </c>
      <c r="J3780" s="333" t="s">
        <v>5179</v>
      </c>
      <c r="K3780" s="333" t="s">
        <v>5195</v>
      </c>
      <c r="L3780" s="510">
        <v>4.66</v>
      </c>
      <c r="M3780" s="330">
        <f>ROUND(SUMIF(Anlagenbewegungsdaten_AV!B:B,A3780,Anlagenbewegungsdaten_AV!C:C),3)</f>
        <v>0</v>
      </c>
      <c r="N3780" s="328">
        <f>IF(ISBLANK(L3780),ROUND(SUMIF(Anlagenbewegungsdaten_AV!B:B,A3780,Anlagenbewegungsdaten_AV!D:D),2),ROUND(M3780*L3780%,2))</f>
        <v>0</v>
      </c>
      <c r="O3780" s="328">
        <f>ROUND(N3780-SUMIF(Anlagenbewegungsdaten_AV!B:B,A3780,Anlagenbewegungsdaten_AV!D:D),3)</f>
        <v>0</v>
      </c>
    </row>
    <row r="3781" spans="1:15" ht="15" customHeight="1" x14ac:dyDescent="0.25">
      <c r="A3781" s="259"/>
      <c r="B3781" s="166"/>
      <c r="C3781" s="173"/>
      <c r="D3781" s="166"/>
      <c r="E3781" s="166"/>
      <c r="F3781" s="180"/>
    </row>
    <row r="3782" spans="1:15" ht="15" customHeight="1" x14ac:dyDescent="0.25">
      <c r="A3782" s="261" t="s">
        <v>1501</v>
      </c>
      <c r="B3782" s="171" t="s">
        <v>1502</v>
      </c>
      <c r="C3782" s="171" t="s">
        <v>4048</v>
      </c>
      <c r="D3782" s="171" t="s">
        <v>1490</v>
      </c>
      <c r="E3782" s="171"/>
      <c r="F3782" s="246">
        <v>7.11</v>
      </c>
      <c r="G3782" s="331">
        <f>ROUND(SUMIF(Anlagenbewegungsdaten!B:B,A3782,Anlagenbewegungsdaten!C:C),3)</f>
        <v>0</v>
      </c>
      <c r="H3782" s="332">
        <f>IF(ISBLANK(F3782),ROUND(SUMIF(Anlagenbewegungsdaten!B:B,A3782,Anlagenbewegungsdaten!D:D),2),ROUND(G3782*F3782%,2))</f>
        <v>0</v>
      </c>
      <c r="I3782" s="332">
        <f>ROUND((H3782-SUMIF(Anlagenbewegungsdaten!$B:$B,A3782,Anlagenbewegungsdaten!D:D)),3)</f>
        <v>0</v>
      </c>
      <c r="J3782" s="333" t="s">
        <v>5179</v>
      </c>
      <c r="K3782" s="333" t="s">
        <v>5196</v>
      </c>
      <c r="L3782" s="510">
        <v>5.69</v>
      </c>
      <c r="M3782" s="330">
        <f>ROUND(SUMIF(Anlagenbewegungsdaten_AV!B:B,A3782,Anlagenbewegungsdaten_AV!C:C),3)</f>
        <v>0</v>
      </c>
      <c r="N3782" s="328">
        <f>IF(ISBLANK(L3782),ROUND(SUMIF(Anlagenbewegungsdaten_AV!B:B,A3782,Anlagenbewegungsdaten_AV!D:D),2),ROUND(M3782*L3782%,2))</f>
        <v>0</v>
      </c>
      <c r="O3782" s="328">
        <f>ROUND(N3782-SUMIF(Anlagenbewegungsdaten_AV!B:B,A3782,Anlagenbewegungsdaten_AV!D:D),3)</f>
        <v>0</v>
      </c>
    </row>
    <row r="3783" spans="1:15" ht="15" customHeight="1" x14ac:dyDescent="0.25">
      <c r="A3783" s="261" t="s">
        <v>1503</v>
      </c>
      <c r="B3783" s="171" t="s">
        <v>1502</v>
      </c>
      <c r="C3783" s="171" t="s">
        <v>4048</v>
      </c>
      <c r="D3783" s="171" t="s">
        <v>1492</v>
      </c>
      <c r="E3783" s="171"/>
      <c r="F3783" s="246">
        <v>9.11</v>
      </c>
      <c r="G3783" s="331">
        <f>ROUND(SUMIF(Anlagenbewegungsdaten!B:B,A3783,Anlagenbewegungsdaten!C:C),3)</f>
        <v>0</v>
      </c>
      <c r="H3783" s="332">
        <f>IF(ISBLANK(F3783),ROUND(SUMIF(Anlagenbewegungsdaten!B:B,A3783,Anlagenbewegungsdaten!D:D),2),ROUND(G3783*F3783%,2))</f>
        <v>0</v>
      </c>
      <c r="I3783" s="332">
        <f>ROUND((H3783-SUMIF(Anlagenbewegungsdaten!$B:$B,A3783,Anlagenbewegungsdaten!D:D)),3)</f>
        <v>0</v>
      </c>
      <c r="J3783" s="333" t="s">
        <v>5179</v>
      </c>
      <c r="K3783" s="333" t="s">
        <v>5196</v>
      </c>
      <c r="L3783" s="510">
        <v>7.29</v>
      </c>
      <c r="M3783" s="330">
        <f>ROUND(SUMIF(Anlagenbewegungsdaten_AV!B:B,A3783,Anlagenbewegungsdaten_AV!C:C),3)</f>
        <v>0</v>
      </c>
      <c r="N3783" s="328">
        <f>IF(ISBLANK(L3783),ROUND(SUMIF(Anlagenbewegungsdaten_AV!B:B,A3783,Anlagenbewegungsdaten_AV!D:D),2),ROUND(M3783*L3783%,2))</f>
        <v>0</v>
      </c>
      <c r="O3783" s="328">
        <f>ROUND(N3783-SUMIF(Anlagenbewegungsdaten_AV!B:B,A3783,Anlagenbewegungsdaten_AV!D:D),3)</f>
        <v>0</v>
      </c>
    </row>
    <row r="3784" spans="1:15" ht="15" customHeight="1" x14ac:dyDescent="0.25">
      <c r="A3784" s="261" t="s">
        <v>1534</v>
      </c>
      <c r="B3784" s="171" t="s">
        <v>1502</v>
      </c>
      <c r="C3784" s="171" t="s">
        <v>4048</v>
      </c>
      <c r="D3784" s="171" t="s">
        <v>1494</v>
      </c>
      <c r="E3784" s="171"/>
      <c r="F3784" s="246">
        <v>8.11</v>
      </c>
      <c r="G3784" s="331">
        <f>ROUND(SUMIF(Anlagenbewegungsdaten!B:B,A3784,Anlagenbewegungsdaten!C:C),3)</f>
        <v>0</v>
      </c>
      <c r="H3784" s="332">
        <f>IF(ISBLANK(F3784),ROUND(SUMIF(Anlagenbewegungsdaten!B:B,A3784,Anlagenbewegungsdaten!D:D),2),ROUND(G3784*F3784%,2))</f>
        <v>0</v>
      </c>
      <c r="I3784" s="332">
        <f>ROUND((H3784-SUMIF(Anlagenbewegungsdaten!$B:$B,A3784,Anlagenbewegungsdaten!D:D)),3)</f>
        <v>0</v>
      </c>
      <c r="J3784" s="333" t="s">
        <v>5179</v>
      </c>
      <c r="K3784" s="333" t="s">
        <v>5196</v>
      </c>
      <c r="L3784" s="510">
        <v>6.49</v>
      </c>
      <c r="M3784" s="330">
        <f>ROUND(SUMIF(Anlagenbewegungsdaten_AV!B:B,A3784,Anlagenbewegungsdaten_AV!C:C),3)</f>
        <v>0</v>
      </c>
      <c r="N3784" s="328">
        <f>IF(ISBLANK(L3784),ROUND(SUMIF(Anlagenbewegungsdaten_AV!B:B,A3784,Anlagenbewegungsdaten_AV!D:D),2),ROUND(M3784*L3784%,2))</f>
        <v>0</v>
      </c>
      <c r="O3784" s="328">
        <f>ROUND(N3784-SUMIF(Anlagenbewegungsdaten_AV!B:B,A3784,Anlagenbewegungsdaten_AV!D:D),3)</f>
        <v>0</v>
      </c>
    </row>
    <row r="3785" spans="1:15" ht="15" customHeight="1" x14ac:dyDescent="0.25">
      <c r="A3785" s="261" t="s">
        <v>1535</v>
      </c>
      <c r="B3785" s="171" t="s">
        <v>1502</v>
      </c>
      <c r="C3785" s="171" t="s">
        <v>4048</v>
      </c>
      <c r="D3785" s="172" t="s">
        <v>1496</v>
      </c>
      <c r="E3785" s="171"/>
      <c r="F3785" s="246">
        <v>9.11</v>
      </c>
      <c r="G3785" s="331">
        <f>ROUND(SUMIF(Anlagenbewegungsdaten!B:B,A3785,Anlagenbewegungsdaten!C:C),3)</f>
        <v>0</v>
      </c>
      <c r="H3785" s="332">
        <f>IF(ISBLANK(F3785),ROUND(SUMIF(Anlagenbewegungsdaten!B:B,A3785,Anlagenbewegungsdaten!D:D),2),ROUND(G3785*F3785%,2))</f>
        <v>0</v>
      </c>
      <c r="I3785" s="332">
        <f>ROUND((H3785-SUMIF(Anlagenbewegungsdaten!$B:$B,A3785,Anlagenbewegungsdaten!D:D)),3)</f>
        <v>0</v>
      </c>
      <c r="J3785" s="333" t="s">
        <v>5179</v>
      </c>
      <c r="K3785" s="333" t="s">
        <v>5196</v>
      </c>
      <c r="L3785" s="510">
        <v>7.29</v>
      </c>
      <c r="M3785" s="330">
        <f>ROUND(SUMIF(Anlagenbewegungsdaten_AV!B:B,A3785,Anlagenbewegungsdaten_AV!C:C),3)</f>
        <v>0</v>
      </c>
      <c r="N3785" s="328">
        <f>IF(ISBLANK(L3785),ROUND(SUMIF(Anlagenbewegungsdaten_AV!B:B,A3785,Anlagenbewegungsdaten_AV!D:D),2),ROUND(M3785*L3785%,2))</f>
        <v>0</v>
      </c>
      <c r="O3785" s="328">
        <f>ROUND(N3785-SUMIF(Anlagenbewegungsdaten_AV!B:B,A3785,Anlagenbewegungsdaten_AV!D:D),3)</f>
        <v>0</v>
      </c>
    </row>
    <row r="3786" spans="1:15" ht="15" customHeight="1" x14ac:dyDescent="0.25">
      <c r="A3786" s="261" t="s">
        <v>72</v>
      </c>
      <c r="B3786" s="171" t="s">
        <v>1502</v>
      </c>
      <c r="C3786" s="171" t="s">
        <v>4048</v>
      </c>
      <c r="D3786" s="171" t="s">
        <v>1438</v>
      </c>
      <c r="E3786" s="171"/>
      <c r="F3786" s="246">
        <v>6.16</v>
      </c>
      <c r="G3786" s="331">
        <f>ROUND(SUMIF(Anlagenbewegungsdaten!B:B,A3786,Anlagenbewegungsdaten!C:C),3)</f>
        <v>0</v>
      </c>
      <c r="H3786" s="332">
        <f>IF(ISBLANK(F3786),ROUND(SUMIF(Anlagenbewegungsdaten!B:B,A3786,Anlagenbewegungsdaten!D:D),2),ROUND(G3786*F3786%,2))</f>
        <v>0</v>
      </c>
      <c r="I3786" s="332">
        <f>ROUND((H3786-SUMIF(Anlagenbewegungsdaten!$B:$B,A3786,Anlagenbewegungsdaten!D:D)),3)</f>
        <v>0</v>
      </c>
      <c r="J3786" s="333" t="s">
        <v>5179</v>
      </c>
      <c r="K3786" s="333" t="s">
        <v>5196</v>
      </c>
      <c r="L3786" s="510">
        <v>4.93</v>
      </c>
      <c r="M3786" s="330">
        <f>ROUND(SUMIF(Anlagenbewegungsdaten_AV!B:B,A3786,Anlagenbewegungsdaten_AV!C:C),3)</f>
        <v>0</v>
      </c>
      <c r="N3786" s="328">
        <f>IF(ISBLANK(L3786),ROUND(SUMIF(Anlagenbewegungsdaten_AV!B:B,A3786,Anlagenbewegungsdaten_AV!D:D),2),ROUND(M3786*L3786%,2))</f>
        <v>0</v>
      </c>
      <c r="O3786" s="328">
        <f>ROUND(N3786-SUMIF(Anlagenbewegungsdaten_AV!B:B,A3786,Anlagenbewegungsdaten_AV!D:D),3)</f>
        <v>0</v>
      </c>
    </row>
    <row r="3787" spans="1:15" ht="15" customHeight="1" x14ac:dyDescent="0.25">
      <c r="A3787" s="261" t="s">
        <v>73</v>
      </c>
      <c r="B3787" s="171" t="s">
        <v>1502</v>
      </c>
      <c r="C3787" s="171" t="s">
        <v>4048</v>
      </c>
      <c r="D3787" s="171" t="s">
        <v>1450</v>
      </c>
      <c r="E3787" s="171"/>
      <c r="F3787" s="246">
        <v>8.16</v>
      </c>
      <c r="G3787" s="331">
        <f>ROUND(SUMIF(Anlagenbewegungsdaten!B:B,A3787,Anlagenbewegungsdaten!C:C),3)</f>
        <v>0</v>
      </c>
      <c r="H3787" s="332">
        <f>IF(ISBLANK(F3787),ROUND(SUMIF(Anlagenbewegungsdaten!B:B,A3787,Anlagenbewegungsdaten!D:D),2),ROUND(G3787*F3787%,2))</f>
        <v>0</v>
      </c>
      <c r="I3787" s="332">
        <f>ROUND((H3787-SUMIF(Anlagenbewegungsdaten!$B:$B,A3787,Anlagenbewegungsdaten!D:D)),3)</f>
        <v>0</v>
      </c>
      <c r="J3787" s="333" t="s">
        <v>5179</v>
      </c>
      <c r="K3787" s="333" t="s">
        <v>5196</v>
      </c>
      <c r="L3787" s="510">
        <v>6.53</v>
      </c>
      <c r="M3787" s="330">
        <f>ROUND(SUMIF(Anlagenbewegungsdaten_AV!B:B,A3787,Anlagenbewegungsdaten_AV!C:C),3)</f>
        <v>0</v>
      </c>
      <c r="N3787" s="328">
        <f>IF(ISBLANK(L3787),ROUND(SUMIF(Anlagenbewegungsdaten_AV!B:B,A3787,Anlagenbewegungsdaten_AV!D:D),2),ROUND(M3787*L3787%,2))</f>
        <v>0</v>
      </c>
      <c r="O3787" s="328">
        <f>ROUND(N3787-SUMIF(Anlagenbewegungsdaten_AV!B:B,A3787,Anlagenbewegungsdaten_AV!D:D),3)</f>
        <v>0</v>
      </c>
    </row>
    <row r="3788" spans="1:15" ht="15" customHeight="1" x14ac:dyDescent="0.25">
      <c r="A3788" s="261" t="s">
        <v>74</v>
      </c>
      <c r="B3788" s="171" t="s">
        <v>1502</v>
      </c>
      <c r="C3788" s="171" t="s">
        <v>4048</v>
      </c>
      <c r="D3788" s="171" t="s">
        <v>1462</v>
      </c>
      <c r="E3788" s="171"/>
      <c r="F3788" s="246">
        <v>7.16</v>
      </c>
      <c r="G3788" s="331">
        <f>ROUND(SUMIF(Anlagenbewegungsdaten!B:B,A3788,Anlagenbewegungsdaten!C:C),3)</f>
        <v>0</v>
      </c>
      <c r="H3788" s="332">
        <f>IF(ISBLANK(F3788),ROUND(SUMIF(Anlagenbewegungsdaten!B:B,A3788,Anlagenbewegungsdaten!D:D),2),ROUND(G3788*F3788%,2))</f>
        <v>0</v>
      </c>
      <c r="I3788" s="332">
        <f>ROUND((H3788-SUMIF(Anlagenbewegungsdaten!$B:$B,A3788,Anlagenbewegungsdaten!D:D)),3)</f>
        <v>0</v>
      </c>
      <c r="J3788" s="333" t="s">
        <v>5179</v>
      </c>
      <c r="K3788" s="333" t="s">
        <v>5196</v>
      </c>
      <c r="L3788" s="510">
        <v>5.73</v>
      </c>
      <c r="M3788" s="330">
        <f>ROUND(SUMIF(Anlagenbewegungsdaten_AV!B:B,A3788,Anlagenbewegungsdaten_AV!C:C),3)</f>
        <v>0</v>
      </c>
      <c r="N3788" s="328">
        <f>IF(ISBLANK(L3788),ROUND(SUMIF(Anlagenbewegungsdaten_AV!B:B,A3788,Anlagenbewegungsdaten_AV!D:D),2),ROUND(M3788*L3788%,2))</f>
        <v>0</v>
      </c>
      <c r="O3788" s="328">
        <f>ROUND(N3788-SUMIF(Anlagenbewegungsdaten_AV!B:B,A3788,Anlagenbewegungsdaten_AV!D:D),3)</f>
        <v>0</v>
      </c>
    </row>
    <row r="3789" spans="1:15" ht="15" customHeight="1" x14ac:dyDescent="0.25">
      <c r="A3789" s="261" t="s">
        <v>75</v>
      </c>
      <c r="B3789" s="171" t="s">
        <v>1502</v>
      </c>
      <c r="C3789" s="172" t="s">
        <v>4048</v>
      </c>
      <c r="D3789" s="172" t="s">
        <v>1474</v>
      </c>
      <c r="E3789" s="171"/>
      <c r="F3789" s="246">
        <v>8.16</v>
      </c>
      <c r="G3789" s="331">
        <f>ROUND(SUMIF(Anlagenbewegungsdaten!B:B,A3789,Anlagenbewegungsdaten!C:C),3)</f>
        <v>0</v>
      </c>
      <c r="H3789" s="332">
        <f>IF(ISBLANK(F3789),ROUND(SUMIF(Anlagenbewegungsdaten!B:B,A3789,Anlagenbewegungsdaten!D:D),2),ROUND(G3789*F3789%,2))</f>
        <v>0</v>
      </c>
      <c r="I3789" s="332">
        <f>ROUND((H3789-SUMIF(Anlagenbewegungsdaten!$B:$B,A3789,Anlagenbewegungsdaten!D:D)),3)</f>
        <v>0</v>
      </c>
      <c r="J3789" s="333" t="s">
        <v>5179</v>
      </c>
      <c r="K3789" s="333" t="s">
        <v>5196</v>
      </c>
      <c r="L3789" s="510">
        <v>6.53</v>
      </c>
      <c r="M3789" s="330">
        <f>ROUND(SUMIF(Anlagenbewegungsdaten_AV!B:B,A3789,Anlagenbewegungsdaten_AV!C:C),3)</f>
        <v>0</v>
      </c>
      <c r="N3789" s="328">
        <f>IF(ISBLANK(L3789),ROUND(SUMIF(Anlagenbewegungsdaten_AV!B:B,A3789,Anlagenbewegungsdaten_AV!D:D),2),ROUND(M3789*L3789%,2))</f>
        <v>0</v>
      </c>
      <c r="O3789" s="328">
        <f>ROUND(N3789-SUMIF(Anlagenbewegungsdaten_AV!B:B,A3789,Anlagenbewegungsdaten_AV!D:D),3)</f>
        <v>0</v>
      </c>
    </row>
    <row r="3790" spans="1:15" ht="15" customHeight="1" x14ac:dyDescent="0.25">
      <c r="A3790" s="259"/>
      <c r="B3790" s="166"/>
      <c r="C3790" s="165"/>
      <c r="D3790" s="166"/>
      <c r="E3790" s="165"/>
      <c r="F3790" s="249"/>
    </row>
    <row r="3791" spans="1:15" ht="15" customHeight="1" x14ac:dyDescent="0.25">
      <c r="A3791" s="261" t="s">
        <v>3237</v>
      </c>
      <c r="B3791" s="171" t="s">
        <v>1502</v>
      </c>
      <c r="C3791" s="172" t="s">
        <v>4049</v>
      </c>
      <c r="D3791" s="171" t="s">
        <v>1490</v>
      </c>
      <c r="E3791" s="171"/>
      <c r="F3791" s="246">
        <v>7</v>
      </c>
      <c r="G3791" s="331">
        <f>ROUND(SUMIF(Anlagenbewegungsdaten!B:B,A3791,Anlagenbewegungsdaten!C:C),3)</f>
        <v>0</v>
      </c>
      <c r="H3791" s="332">
        <f>IF(ISBLANK(F3791),ROUND(SUMIF(Anlagenbewegungsdaten!B:B,A3791,Anlagenbewegungsdaten!D:D),2),ROUND(G3791*F3791%,2))</f>
        <v>0</v>
      </c>
      <c r="I3791" s="332">
        <f>ROUND((H3791-SUMIF(Anlagenbewegungsdaten!$B:$B,A3791,Anlagenbewegungsdaten!D:D)),3)</f>
        <v>0</v>
      </c>
      <c r="J3791" s="333" t="s">
        <v>5179</v>
      </c>
      <c r="K3791" s="333" t="s">
        <v>5196</v>
      </c>
      <c r="L3791" s="510">
        <v>5.6</v>
      </c>
      <c r="M3791" s="330">
        <f>ROUND(SUMIF(Anlagenbewegungsdaten_AV!B:B,A3791,Anlagenbewegungsdaten_AV!C:C),3)</f>
        <v>0</v>
      </c>
      <c r="N3791" s="328">
        <f>IF(ISBLANK(L3791),ROUND(SUMIF(Anlagenbewegungsdaten_AV!B:B,A3791,Anlagenbewegungsdaten_AV!D:D),2),ROUND(M3791*L3791%,2))</f>
        <v>0</v>
      </c>
      <c r="O3791" s="328">
        <f>ROUND(N3791-SUMIF(Anlagenbewegungsdaten_AV!B:B,A3791,Anlagenbewegungsdaten_AV!D:D),3)</f>
        <v>0</v>
      </c>
    </row>
    <row r="3792" spans="1:15" ht="15" customHeight="1" x14ac:dyDescent="0.25">
      <c r="A3792" s="261" t="s">
        <v>3238</v>
      </c>
      <c r="B3792" s="171" t="s">
        <v>1502</v>
      </c>
      <c r="C3792" s="172" t="s">
        <v>4049</v>
      </c>
      <c r="D3792" s="171" t="s">
        <v>1492</v>
      </c>
      <c r="E3792" s="171"/>
      <c r="F3792" s="246">
        <v>8.9700000000000006</v>
      </c>
      <c r="G3792" s="331">
        <f>ROUND(SUMIF(Anlagenbewegungsdaten!B:B,A3792,Anlagenbewegungsdaten!C:C),3)</f>
        <v>0</v>
      </c>
      <c r="H3792" s="332">
        <f>IF(ISBLANK(F3792),ROUND(SUMIF(Anlagenbewegungsdaten!B:B,A3792,Anlagenbewegungsdaten!D:D),2),ROUND(G3792*F3792%,2))</f>
        <v>0</v>
      </c>
      <c r="I3792" s="332">
        <f>ROUND((H3792-SUMIF(Anlagenbewegungsdaten!$B:$B,A3792,Anlagenbewegungsdaten!D:D)),3)</f>
        <v>0</v>
      </c>
      <c r="J3792" s="333" t="s">
        <v>5179</v>
      </c>
      <c r="K3792" s="333" t="s">
        <v>5196</v>
      </c>
      <c r="L3792" s="510">
        <v>7.18</v>
      </c>
      <c r="M3792" s="330">
        <f>ROUND(SUMIF(Anlagenbewegungsdaten_AV!B:B,A3792,Anlagenbewegungsdaten_AV!C:C),3)</f>
        <v>0</v>
      </c>
      <c r="N3792" s="328">
        <f>IF(ISBLANK(L3792),ROUND(SUMIF(Anlagenbewegungsdaten_AV!B:B,A3792,Anlagenbewegungsdaten_AV!D:D),2),ROUND(M3792*L3792%,2))</f>
        <v>0</v>
      </c>
      <c r="O3792" s="328">
        <f>ROUND(N3792-SUMIF(Anlagenbewegungsdaten_AV!B:B,A3792,Anlagenbewegungsdaten_AV!D:D),3)</f>
        <v>0</v>
      </c>
    </row>
    <row r="3793" spans="1:15" ht="15" customHeight="1" x14ac:dyDescent="0.25">
      <c r="A3793" s="261" t="s">
        <v>3239</v>
      </c>
      <c r="B3793" s="171" t="s">
        <v>1502</v>
      </c>
      <c r="C3793" s="172" t="s">
        <v>4049</v>
      </c>
      <c r="D3793" s="171" t="s">
        <v>1494</v>
      </c>
      <c r="E3793" s="171"/>
      <c r="F3793" s="246">
        <v>7.99</v>
      </c>
      <c r="G3793" s="331">
        <f>ROUND(SUMIF(Anlagenbewegungsdaten!B:B,A3793,Anlagenbewegungsdaten!C:C),3)</f>
        <v>0</v>
      </c>
      <c r="H3793" s="332">
        <f>IF(ISBLANK(F3793),ROUND(SUMIF(Anlagenbewegungsdaten!B:B,A3793,Anlagenbewegungsdaten!D:D),2),ROUND(G3793*F3793%,2))</f>
        <v>0</v>
      </c>
      <c r="I3793" s="332">
        <f>ROUND((H3793-SUMIF(Anlagenbewegungsdaten!$B:$B,A3793,Anlagenbewegungsdaten!D:D)),3)</f>
        <v>0</v>
      </c>
      <c r="J3793" s="333" t="s">
        <v>5179</v>
      </c>
      <c r="K3793" s="333" t="s">
        <v>5196</v>
      </c>
      <c r="L3793" s="510">
        <v>6.39</v>
      </c>
      <c r="M3793" s="330">
        <f>ROUND(SUMIF(Anlagenbewegungsdaten_AV!B:B,A3793,Anlagenbewegungsdaten_AV!C:C),3)</f>
        <v>0</v>
      </c>
      <c r="N3793" s="328">
        <f>IF(ISBLANK(L3793),ROUND(SUMIF(Anlagenbewegungsdaten_AV!B:B,A3793,Anlagenbewegungsdaten_AV!D:D),2),ROUND(M3793*L3793%,2))</f>
        <v>0</v>
      </c>
      <c r="O3793" s="328">
        <f>ROUND(N3793-SUMIF(Anlagenbewegungsdaten_AV!B:B,A3793,Anlagenbewegungsdaten_AV!D:D),3)</f>
        <v>0</v>
      </c>
    </row>
    <row r="3794" spans="1:15" ht="15" customHeight="1" x14ac:dyDescent="0.25">
      <c r="A3794" s="261" t="s">
        <v>3240</v>
      </c>
      <c r="B3794" s="171" t="s">
        <v>1502</v>
      </c>
      <c r="C3794" s="172" t="s">
        <v>4049</v>
      </c>
      <c r="D3794" s="172" t="s">
        <v>1496</v>
      </c>
      <c r="E3794" s="171"/>
      <c r="F3794" s="246">
        <v>8.9700000000000006</v>
      </c>
      <c r="G3794" s="331">
        <f>ROUND(SUMIF(Anlagenbewegungsdaten!B:B,A3794,Anlagenbewegungsdaten!C:C),3)</f>
        <v>0</v>
      </c>
      <c r="H3794" s="332">
        <f>IF(ISBLANK(F3794),ROUND(SUMIF(Anlagenbewegungsdaten!B:B,A3794,Anlagenbewegungsdaten!D:D),2),ROUND(G3794*F3794%,2))</f>
        <v>0</v>
      </c>
      <c r="I3794" s="332">
        <f>ROUND((H3794-SUMIF(Anlagenbewegungsdaten!$B:$B,A3794,Anlagenbewegungsdaten!D:D)),3)</f>
        <v>0</v>
      </c>
      <c r="J3794" s="333" t="s">
        <v>5179</v>
      </c>
      <c r="K3794" s="333" t="s">
        <v>5196</v>
      </c>
      <c r="L3794" s="510">
        <v>7.18</v>
      </c>
      <c r="M3794" s="330">
        <f>ROUND(SUMIF(Anlagenbewegungsdaten_AV!B:B,A3794,Anlagenbewegungsdaten_AV!C:C),3)</f>
        <v>0</v>
      </c>
      <c r="N3794" s="328">
        <f>IF(ISBLANK(L3794),ROUND(SUMIF(Anlagenbewegungsdaten_AV!B:B,A3794,Anlagenbewegungsdaten_AV!D:D),2),ROUND(M3794*L3794%,2))</f>
        <v>0</v>
      </c>
      <c r="O3794" s="328">
        <f>ROUND(N3794-SUMIF(Anlagenbewegungsdaten_AV!B:B,A3794,Anlagenbewegungsdaten_AV!D:D),3)</f>
        <v>0</v>
      </c>
    </row>
    <row r="3795" spans="1:15" ht="15" customHeight="1" x14ac:dyDescent="0.25">
      <c r="A3795" s="261" t="s">
        <v>3241</v>
      </c>
      <c r="B3795" s="171" t="s">
        <v>1502</v>
      </c>
      <c r="C3795" s="172" t="s">
        <v>4049</v>
      </c>
      <c r="D3795" s="171" t="s">
        <v>1438</v>
      </c>
      <c r="E3795" s="171"/>
      <c r="F3795" s="246">
        <v>6.07</v>
      </c>
      <c r="G3795" s="331">
        <f>ROUND(SUMIF(Anlagenbewegungsdaten!B:B,A3795,Anlagenbewegungsdaten!C:C),3)</f>
        <v>0</v>
      </c>
      <c r="H3795" s="332">
        <f>IF(ISBLANK(F3795),ROUND(SUMIF(Anlagenbewegungsdaten!B:B,A3795,Anlagenbewegungsdaten!D:D),2),ROUND(G3795*F3795%,2))</f>
        <v>0</v>
      </c>
      <c r="I3795" s="332">
        <f>ROUND((H3795-SUMIF(Anlagenbewegungsdaten!$B:$B,A3795,Anlagenbewegungsdaten!D:D)),3)</f>
        <v>0</v>
      </c>
      <c r="J3795" s="333" t="s">
        <v>5179</v>
      </c>
      <c r="K3795" s="333" t="s">
        <v>5196</v>
      </c>
      <c r="L3795" s="510">
        <v>4.8600000000000003</v>
      </c>
      <c r="M3795" s="330">
        <f>ROUND(SUMIF(Anlagenbewegungsdaten_AV!B:B,A3795,Anlagenbewegungsdaten_AV!C:C),3)</f>
        <v>0</v>
      </c>
      <c r="N3795" s="328">
        <f>IF(ISBLANK(L3795),ROUND(SUMIF(Anlagenbewegungsdaten_AV!B:B,A3795,Anlagenbewegungsdaten_AV!D:D),2),ROUND(M3795*L3795%,2))</f>
        <v>0</v>
      </c>
      <c r="O3795" s="328">
        <f>ROUND(N3795-SUMIF(Anlagenbewegungsdaten_AV!B:B,A3795,Anlagenbewegungsdaten_AV!D:D),3)</f>
        <v>0</v>
      </c>
    </row>
    <row r="3796" spans="1:15" ht="15" customHeight="1" x14ac:dyDescent="0.25">
      <c r="A3796" s="261" t="s">
        <v>3242</v>
      </c>
      <c r="B3796" s="171" t="s">
        <v>1502</v>
      </c>
      <c r="C3796" s="172" t="s">
        <v>4049</v>
      </c>
      <c r="D3796" s="171" t="s">
        <v>1450</v>
      </c>
      <c r="E3796" s="171"/>
      <c r="F3796" s="246">
        <v>8.0399999999999991</v>
      </c>
      <c r="G3796" s="331">
        <f>ROUND(SUMIF(Anlagenbewegungsdaten!B:B,A3796,Anlagenbewegungsdaten!C:C),3)</f>
        <v>0</v>
      </c>
      <c r="H3796" s="332">
        <f>IF(ISBLANK(F3796),ROUND(SUMIF(Anlagenbewegungsdaten!B:B,A3796,Anlagenbewegungsdaten!D:D),2),ROUND(G3796*F3796%,2))</f>
        <v>0</v>
      </c>
      <c r="I3796" s="332">
        <f>ROUND((H3796-SUMIF(Anlagenbewegungsdaten!$B:$B,A3796,Anlagenbewegungsdaten!D:D)),3)</f>
        <v>0</v>
      </c>
      <c r="J3796" s="333" t="s">
        <v>5179</v>
      </c>
      <c r="K3796" s="333" t="s">
        <v>5196</v>
      </c>
      <c r="L3796" s="510">
        <v>6.43</v>
      </c>
      <c r="M3796" s="330">
        <f>ROUND(SUMIF(Anlagenbewegungsdaten_AV!B:B,A3796,Anlagenbewegungsdaten_AV!C:C),3)</f>
        <v>0</v>
      </c>
      <c r="N3796" s="328">
        <f>IF(ISBLANK(L3796),ROUND(SUMIF(Anlagenbewegungsdaten_AV!B:B,A3796,Anlagenbewegungsdaten_AV!D:D),2),ROUND(M3796*L3796%,2))</f>
        <v>0</v>
      </c>
      <c r="O3796" s="328">
        <f>ROUND(N3796-SUMIF(Anlagenbewegungsdaten_AV!B:B,A3796,Anlagenbewegungsdaten_AV!D:D),3)</f>
        <v>0</v>
      </c>
    </row>
    <row r="3797" spans="1:15" ht="15" customHeight="1" x14ac:dyDescent="0.25">
      <c r="A3797" s="261" t="s">
        <v>3243</v>
      </c>
      <c r="B3797" s="171" t="s">
        <v>1502</v>
      </c>
      <c r="C3797" s="172" t="s">
        <v>4049</v>
      </c>
      <c r="D3797" s="171" t="s">
        <v>1462</v>
      </c>
      <c r="E3797" s="171"/>
      <c r="F3797" s="246">
        <v>7.06</v>
      </c>
      <c r="G3797" s="331">
        <f>ROUND(SUMIF(Anlagenbewegungsdaten!B:B,A3797,Anlagenbewegungsdaten!C:C),3)</f>
        <v>0</v>
      </c>
      <c r="H3797" s="332">
        <f>IF(ISBLANK(F3797),ROUND(SUMIF(Anlagenbewegungsdaten!B:B,A3797,Anlagenbewegungsdaten!D:D),2),ROUND(G3797*F3797%,2))</f>
        <v>0</v>
      </c>
      <c r="I3797" s="332">
        <f>ROUND((H3797-SUMIF(Anlagenbewegungsdaten!$B:$B,A3797,Anlagenbewegungsdaten!D:D)),3)</f>
        <v>0</v>
      </c>
      <c r="J3797" s="333" t="s">
        <v>5179</v>
      </c>
      <c r="K3797" s="333" t="s">
        <v>5196</v>
      </c>
      <c r="L3797" s="510">
        <v>5.65</v>
      </c>
      <c r="M3797" s="330">
        <f>ROUND(SUMIF(Anlagenbewegungsdaten_AV!B:B,A3797,Anlagenbewegungsdaten_AV!C:C),3)</f>
        <v>0</v>
      </c>
      <c r="N3797" s="328">
        <f>IF(ISBLANK(L3797),ROUND(SUMIF(Anlagenbewegungsdaten_AV!B:B,A3797,Anlagenbewegungsdaten_AV!D:D),2),ROUND(M3797*L3797%,2))</f>
        <v>0</v>
      </c>
      <c r="O3797" s="328">
        <f>ROUND(N3797-SUMIF(Anlagenbewegungsdaten_AV!B:B,A3797,Anlagenbewegungsdaten_AV!D:D),3)</f>
        <v>0</v>
      </c>
    </row>
    <row r="3798" spans="1:15" ht="15" customHeight="1" x14ac:dyDescent="0.25">
      <c r="A3798" s="261" t="s">
        <v>3244</v>
      </c>
      <c r="B3798" s="171" t="s">
        <v>1502</v>
      </c>
      <c r="C3798" s="172" t="s">
        <v>4049</v>
      </c>
      <c r="D3798" s="172" t="s">
        <v>1474</v>
      </c>
      <c r="E3798" s="171"/>
      <c r="F3798" s="246">
        <v>8.0399999999999991</v>
      </c>
      <c r="G3798" s="331">
        <f>ROUND(SUMIF(Anlagenbewegungsdaten!B:B,A3798,Anlagenbewegungsdaten!C:C),3)</f>
        <v>0</v>
      </c>
      <c r="H3798" s="332">
        <f>IF(ISBLANK(F3798),ROUND(SUMIF(Anlagenbewegungsdaten!B:B,A3798,Anlagenbewegungsdaten!D:D),2),ROUND(G3798*F3798%,2))</f>
        <v>0</v>
      </c>
      <c r="I3798" s="332">
        <f>ROUND((H3798-SUMIF(Anlagenbewegungsdaten!$B:$B,A3798,Anlagenbewegungsdaten!D:D)),3)</f>
        <v>0</v>
      </c>
      <c r="J3798" s="333" t="s">
        <v>5179</v>
      </c>
      <c r="K3798" s="333" t="s">
        <v>5196</v>
      </c>
      <c r="L3798" s="510">
        <v>6.43</v>
      </c>
      <c r="M3798" s="330">
        <f>ROUND(SUMIF(Anlagenbewegungsdaten_AV!B:B,A3798,Anlagenbewegungsdaten_AV!C:C),3)</f>
        <v>0</v>
      </c>
      <c r="N3798" s="328">
        <f>IF(ISBLANK(L3798),ROUND(SUMIF(Anlagenbewegungsdaten_AV!B:B,A3798,Anlagenbewegungsdaten_AV!D:D),2),ROUND(M3798*L3798%,2))</f>
        <v>0</v>
      </c>
      <c r="O3798" s="328">
        <f>ROUND(N3798-SUMIF(Anlagenbewegungsdaten_AV!B:B,A3798,Anlagenbewegungsdaten_AV!D:D),3)</f>
        <v>0</v>
      </c>
    </row>
    <row r="3799" spans="1:15" ht="15" customHeight="1" x14ac:dyDescent="0.25">
      <c r="A3799" s="259"/>
      <c r="B3799" s="166"/>
      <c r="C3799" s="165"/>
      <c r="D3799" s="166"/>
      <c r="E3799" s="165"/>
      <c r="F3799" s="249"/>
    </row>
    <row r="3800" spans="1:15" ht="15" customHeight="1" x14ac:dyDescent="0.25">
      <c r="A3800" s="261" t="s">
        <v>3981</v>
      </c>
      <c r="B3800" s="171" t="s">
        <v>1502</v>
      </c>
      <c r="C3800" s="172" t="s">
        <v>4050</v>
      </c>
      <c r="D3800" s="171" t="s">
        <v>1490</v>
      </c>
      <c r="E3800" s="171"/>
      <c r="F3800" s="246">
        <v>6.9</v>
      </c>
      <c r="G3800" s="331">
        <f>ROUND(SUMIF(Anlagenbewegungsdaten!B:B,A3800,Anlagenbewegungsdaten!C:C),3)</f>
        <v>0</v>
      </c>
      <c r="H3800" s="332">
        <f>IF(ISBLANK(F3800),ROUND(SUMIF(Anlagenbewegungsdaten!B:B,A3800,Anlagenbewegungsdaten!D:D),2),ROUND(G3800*F3800%,2))</f>
        <v>0</v>
      </c>
      <c r="I3800" s="332">
        <f>ROUND((H3800-SUMIF(Anlagenbewegungsdaten!$B:$B,A3800,Anlagenbewegungsdaten!D:D)),3)</f>
        <v>0</v>
      </c>
      <c r="J3800" s="333" t="s">
        <v>5179</v>
      </c>
      <c r="K3800" s="333" t="s">
        <v>5196</v>
      </c>
      <c r="L3800" s="510">
        <v>5.52</v>
      </c>
      <c r="M3800" s="330">
        <f>ROUND(SUMIF(Anlagenbewegungsdaten_AV!B:B,A3800,Anlagenbewegungsdaten_AV!C:C),3)</f>
        <v>0</v>
      </c>
      <c r="N3800" s="328">
        <f>IF(ISBLANK(L3800),ROUND(SUMIF(Anlagenbewegungsdaten_AV!B:B,A3800,Anlagenbewegungsdaten_AV!D:D),2),ROUND(M3800*L3800%,2))</f>
        <v>0</v>
      </c>
      <c r="O3800" s="328">
        <f>ROUND(N3800-SUMIF(Anlagenbewegungsdaten_AV!B:B,A3800,Anlagenbewegungsdaten_AV!D:D),3)</f>
        <v>0</v>
      </c>
    </row>
    <row r="3801" spans="1:15" ht="15" customHeight="1" x14ac:dyDescent="0.25">
      <c r="A3801" s="261" t="s">
        <v>3982</v>
      </c>
      <c r="B3801" s="171" t="s">
        <v>1502</v>
      </c>
      <c r="C3801" s="172" t="s">
        <v>4050</v>
      </c>
      <c r="D3801" s="171" t="s">
        <v>1492</v>
      </c>
      <c r="E3801" s="171"/>
      <c r="F3801" s="246">
        <v>8.84</v>
      </c>
      <c r="G3801" s="331">
        <f>ROUND(SUMIF(Anlagenbewegungsdaten!B:B,A3801,Anlagenbewegungsdaten!C:C),3)</f>
        <v>0</v>
      </c>
      <c r="H3801" s="332">
        <f>IF(ISBLANK(F3801),ROUND(SUMIF(Anlagenbewegungsdaten!B:B,A3801,Anlagenbewegungsdaten!D:D),2),ROUND(G3801*F3801%,2))</f>
        <v>0</v>
      </c>
      <c r="I3801" s="332">
        <f>ROUND((H3801-SUMIF(Anlagenbewegungsdaten!$B:$B,A3801,Anlagenbewegungsdaten!D:D)),3)</f>
        <v>0</v>
      </c>
      <c r="J3801" s="333" t="s">
        <v>5179</v>
      </c>
      <c r="K3801" s="333" t="s">
        <v>5196</v>
      </c>
      <c r="L3801" s="510">
        <v>7.07</v>
      </c>
      <c r="M3801" s="330">
        <f>ROUND(SUMIF(Anlagenbewegungsdaten_AV!B:B,A3801,Anlagenbewegungsdaten_AV!C:C),3)</f>
        <v>0</v>
      </c>
      <c r="N3801" s="328">
        <f>IF(ISBLANK(L3801),ROUND(SUMIF(Anlagenbewegungsdaten_AV!B:B,A3801,Anlagenbewegungsdaten_AV!D:D),2),ROUND(M3801*L3801%,2))</f>
        <v>0</v>
      </c>
      <c r="O3801" s="328">
        <f>ROUND(N3801-SUMIF(Anlagenbewegungsdaten_AV!B:B,A3801,Anlagenbewegungsdaten_AV!D:D),3)</f>
        <v>0</v>
      </c>
    </row>
    <row r="3802" spans="1:15" ht="15" customHeight="1" x14ac:dyDescent="0.25">
      <c r="A3802" s="261" t="s">
        <v>3983</v>
      </c>
      <c r="B3802" s="171" t="s">
        <v>1502</v>
      </c>
      <c r="C3802" s="172" t="s">
        <v>4050</v>
      </c>
      <c r="D3802" s="171" t="s">
        <v>1494</v>
      </c>
      <c r="E3802" s="171"/>
      <c r="F3802" s="246">
        <v>7.87</v>
      </c>
      <c r="G3802" s="331">
        <f>ROUND(SUMIF(Anlagenbewegungsdaten!B:B,A3802,Anlagenbewegungsdaten!C:C),3)</f>
        <v>0</v>
      </c>
      <c r="H3802" s="332">
        <f>IF(ISBLANK(F3802),ROUND(SUMIF(Anlagenbewegungsdaten!B:B,A3802,Anlagenbewegungsdaten!D:D),2),ROUND(G3802*F3802%,2))</f>
        <v>0</v>
      </c>
      <c r="I3802" s="332">
        <f>ROUND((H3802-SUMIF(Anlagenbewegungsdaten!$B:$B,A3802,Anlagenbewegungsdaten!D:D)),3)</f>
        <v>0</v>
      </c>
      <c r="J3802" s="333" t="s">
        <v>5179</v>
      </c>
      <c r="K3802" s="333" t="s">
        <v>5196</v>
      </c>
      <c r="L3802" s="510">
        <v>6.3</v>
      </c>
      <c r="M3802" s="330">
        <f>ROUND(SUMIF(Anlagenbewegungsdaten_AV!B:B,A3802,Anlagenbewegungsdaten_AV!C:C),3)</f>
        <v>0</v>
      </c>
      <c r="N3802" s="328">
        <f>IF(ISBLANK(L3802),ROUND(SUMIF(Anlagenbewegungsdaten_AV!B:B,A3802,Anlagenbewegungsdaten_AV!D:D),2),ROUND(M3802*L3802%,2))</f>
        <v>0</v>
      </c>
      <c r="O3802" s="328">
        <f>ROUND(N3802-SUMIF(Anlagenbewegungsdaten_AV!B:B,A3802,Anlagenbewegungsdaten_AV!D:D),3)</f>
        <v>0</v>
      </c>
    </row>
    <row r="3803" spans="1:15" ht="15" customHeight="1" x14ac:dyDescent="0.25">
      <c r="A3803" s="261" t="s">
        <v>3984</v>
      </c>
      <c r="B3803" s="171" t="s">
        <v>1502</v>
      </c>
      <c r="C3803" s="172" t="s">
        <v>4050</v>
      </c>
      <c r="D3803" s="172" t="s">
        <v>1496</v>
      </c>
      <c r="E3803" s="171"/>
      <c r="F3803" s="246">
        <v>8.84</v>
      </c>
      <c r="G3803" s="331">
        <f>ROUND(SUMIF(Anlagenbewegungsdaten!B:B,A3803,Anlagenbewegungsdaten!C:C),3)</f>
        <v>0</v>
      </c>
      <c r="H3803" s="332">
        <f>IF(ISBLANK(F3803),ROUND(SUMIF(Anlagenbewegungsdaten!B:B,A3803,Anlagenbewegungsdaten!D:D),2),ROUND(G3803*F3803%,2))</f>
        <v>0</v>
      </c>
      <c r="I3803" s="332">
        <f>ROUND((H3803-SUMIF(Anlagenbewegungsdaten!$B:$B,A3803,Anlagenbewegungsdaten!D:D)),3)</f>
        <v>0</v>
      </c>
      <c r="J3803" s="333" t="s">
        <v>5179</v>
      </c>
      <c r="K3803" s="333" t="s">
        <v>5196</v>
      </c>
      <c r="L3803" s="510">
        <v>7.07</v>
      </c>
      <c r="M3803" s="330">
        <f>ROUND(SUMIF(Anlagenbewegungsdaten_AV!B:B,A3803,Anlagenbewegungsdaten_AV!C:C),3)</f>
        <v>0</v>
      </c>
      <c r="N3803" s="328">
        <f>IF(ISBLANK(L3803),ROUND(SUMIF(Anlagenbewegungsdaten_AV!B:B,A3803,Anlagenbewegungsdaten_AV!D:D),2),ROUND(M3803*L3803%,2))</f>
        <v>0</v>
      </c>
      <c r="O3803" s="328">
        <f>ROUND(N3803-SUMIF(Anlagenbewegungsdaten_AV!B:B,A3803,Anlagenbewegungsdaten_AV!D:D),3)</f>
        <v>0</v>
      </c>
    </row>
    <row r="3804" spans="1:15" ht="15" customHeight="1" x14ac:dyDescent="0.25">
      <c r="A3804" s="261" t="s">
        <v>3985</v>
      </c>
      <c r="B3804" s="171" t="s">
        <v>1502</v>
      </c>
      <c r="C3804" s="172" t="s">
        <v>4050</v>
      </c>
      <c r="D3804" s="171" t="s">
        <v>1438</v>
      </c>
      <c r="E3804" s="171"/>
      <c r="F3804" s="246">
        <v>5.98</v>
      </c>
      <c r="G3804" s="331">
        <f>ROUND(SUMIF(Anlagenbewegungsdaten!B:B,A3804,Anlagenbewegungsdaten!C:C),3)</f>
        <v>0</v>
      </c>
      <c r="H3804" s="332">
        <f>IF(ISBLANK(F3804),ROUND(SUMIF(Anlagenbewegungsdaten!B:B,A3804,Anlagenbewegungsdaten!D:D),2),ROUND(G3804*F3804%,2))</f>
        <v>0</v>
      </c>
      <c r="I3804" s="332">
        <f>ROUND((H3804-SUMIF(Anlagenbewegungsdaten!$B:$B,A3804,Anlagenbewegungsdaten!D:D)),3)</f>
        <v>0</v>
      </c>
      <c r="J3804" s="333" t="s">
        <v>5179</v>
      </c>
      <c r="K3804" s="333" t="s">
        <v>5196</v>
      </c>
      <c r="L3804" s="510">
        <v>4.78</v>
      </c>
      <c r="M3804" s="330">
        <f>ROUND(SUMIF(Anlagenbewegungsdaten_AV!B:B,A3804,Anlagenbewegungsdaten_AV!C:C),3)</f>
        <v>0</v>
      </c>
      <c r="N3804" s="328">
        <f>IF(ISBLANK(L3804),ROUND(SUMIF(Anlagenbewegungsdaten_AV!B:B,A3804,Anlagenbewegungsdaten_AV!D:D),2),ROUND(M3804*L3804%,2))</f>
        <v>0</v>
      </c>
      <c r="O3804" s="328">
        <f>ROUND(N3804-SUMIF(Anlagenbewegungsdaten_AV!B:B,A3804,Anlagenbewegungsdaten_AV!D:D),3)</f>
        <v>0</v>
      </c>
    </row>
    <row r="3805" spans="1:15" ht="15" customHeight="1" x14ac:dyDescent="0.25">
      <c r="A3805" s="261" t="s">
        <v>3986</v>
      </c>
      <c r="B3805" s="171" t="s">
        <v>1502</v>
      </c>
      <c r="C3805" s="172" t="s">
        <v>4050</v>
      </c>
      <c r="D3805" s="171" t="s">
        <v>1450</v>
      </c>
      <c r="E3805" s="171"/>
      <c r="F3805" s="246">
        <v>7.92</v>
      </c>
      <c r="G3805" s="331">
        <f>ROUND(SUMIF(Anlagenbewegungsdaten!B:B,A3805,Anlagenbewegungsdaten!C:C),3)</f>
        <v>0</v>
      </c>
      <c r="H3805" s="332">
        <f>IF(ISBLANK(F3805),ROUND(SUMIF(Anlagenbewegungsdaten!B:B,A3805,Anlagenbewegungsdaten!D:D),2),ROUND(G3805*F3805%,2))</f>
        <v>0</v>
      </c>
      <c r="I3805" s="332">
        <f>ROUND((H3805-SUMIF(Anlagenbewegungsdaten!$B:$B,A3805,Anlagenbewegungsdaten!D:D)),3)</f>
        <v>0</v>
      </c>
      <c r="J3805" s="333" t="s">
        <v>5179</v>
      </c>
      <c r="K3805" s="333" t="s">
        <v>5196</v>
      </c>
      <c r="L3805" s="510">
        <v>6.34</v>
      </c>
      <c r="M3805" s="330">
        <f>ROUND(SUMIF(Anlagenbewegungsdaten_AV!B:B,A3805,Anlagenbewegungsdaten_AV!C:C),3)</f>
        <v>0</v>
      </c>
      <c r="N3805" s="328">
        <f>IF(ISBLANK(L3805),ROUND(SUMIF(Anlagenbewegungsdaten_AV!B:B,A3805,Anlagenbewegungsdaten_AV!D:D),2),ROUND(M3805*L3805%,2))</f>
        <v>0</v>
      </c>
      <c r="O3805" s="328">
        <f>ROUND(N3805-SUMIF(Anlagenbewegungsdaten_AV!B:B,A3805,Anlagenbewegungsdaten_AV!D:D),3)</f>
        <v>0</v>
      </c>
    </row>
    <row r="3806" spans="1:15" ht="15" customHeight="1" x14ac:dyDescent="0.25">
      <c r="A3806" s="261" t="s">
        <v>3987</v>
      </c>
      <c r="B3806" s="171" t="s">
        <v>1502</v>
      </c>
      <c r="C3806" s="172" t="s">
        <v>4050</v>
      </c>
      <c r="D3806" s="171" t="s">
        <v>1462</v>
      </c>
      <c r="E3806" s="171"/>
      <c r="F3806" s="246">
        <v>6.95</v>
      </c>
      <c r="G3806" s="331">
        <f>ROUND(SUMIF(Anlagenbewegungsdaten!B:B,A3806,Anlagenbewegungsdaten!C:C),3)</f>
        <v>0</v>
      </c>
      <c r="H3806" s="332">
        <f>IF(ISBLANK(F3806),ROUND(SUMIF(Anlagenbewegungsdaten!B:B,A3806,Anlagenbewegungsdaten!D:D),2),ROUND(G3806*F3806%,2))</f>
        <v>0</v>
      </c>
      <c r="I3806" s="332">
        <f>ROUND((H3806-SUMIF(Anlagenbewegungsdaten!$B:$B,A3806,Anlagenbewegungsdaten!D:D)),3)</f>
        <v>0</v>
      </c>
      <c r="J3806" s="333" t="s">
        <v>5179</v>
      </c>
      <c r="K3806" s="333" t="s">
        <v>5196</v>
      </c>
      <c r="L3806" s="510">
        <v>5.56</v>
      </c>
      <c r="M3806" s="330">
        <f>ROUND(SUMIF(Anlagenbewegungsdaten_AV!B:B,A3806,Anlagenbewegungsdaten_AV!C:C),3)</f>
        <v>0</v>
      </c>
      <c r="N3806" s="328">
        <f>IF(ISBLANK(L3806),ROUND(SUMIF(Anlagenbewegungsdaten_AV!B:B,A3806,Anlagenbewegungsdaten_AV!D:D),2),ROUND(M3806*L3806%,2))</f>
        <v>0</v>
      </c>
      <c r="O3806" s="328">
        <f>ROUND(N3806-SUMIF(Anlagenbewegungsdaten_AV!B:B,A3806,Anlagenbewegungsdaten_AV!D:D),3)</f>
        <v>0</v>
      </c>
    </row>
    <row r="3807" spans="1:15" ht="15" customHeight="1" x14ac:dyDescent="0.25">
      <c r="A3807" s="261" t="s">
        <v>3988</v>
      </c>
      <c r="B3807" s="171" t="s">
        <v>1502</v>
      </c>
      <c r="C3807" s="172" t="s">
        <v>4050</v>
      </c>
      <c r="D3807" s="172" t="s">
        <v>1474</v>
      </c>
      <c r="E3807" s="171"/>
      <c r="F3807" s="246">
        <v>7.92</v>
      </c>
      <c r="G3807" s="331">
        <f>ROUND(SUMIF(Anlagenbewegungsdaten!B:B,A3807,Anlagenbewegungsdaten!C:C),3)</f>
        <v>0</v>
      </c>
      <c r="H3807" s="332">
        <f>IF(ISBLANK(F3807),ROUND(SUMIF(Anlagenbewegungsdaten!B:B,A3807,Anlagenbewegungsdaten!D:D),2),ROUND(G3807*F3807%,2))</f>
        <v>0</v>
      </c>
      <c r="I3807" s="332">
        <f>ROUND((H3807-SUMIF(Anlagenbewegungsdaten!$B:$B,A3807,Anlagenbewegungsdaten!D:D)),3)</f>
        <v>0</v>
      </c>
      <c r="J3807" s="333" t="s">
        <v>5179</v>
      </c>
      <c r="K3807" s="333" t="s">
        <v>5196</v>
      </c>
      <c r="L3807" s="510">
        <v>6.34</v>
      </c>
      <c r="M3807" s="330">
        <f>ROUND(SUMIF(Anlagenbewegungsdaten_AV!B:B,A3807,Anlagenbewegungsdaten_AV!C:C),3)</f>
        <v>0</v>
      </c>
      <c r="N3807" s="328">
        <f>IF(ISBLANK(L3807),ROUND(SUMIF(Anlagenbewegungsdaten_AV!B:B,A3807,Anlagenbewegungsdaten_AV!D:D),2),ROUND(M3807*L3807%,2))</f>
        <v>0</v>
      </c>
      <c r="O3807" s="328">
        <f>ROUND(N3807-SUMIF(Anlagenbewegungsdaten_AV!B:B,A3807,Anlagenbewegungsdaten_AV!D:D),3)</f>
        <v>0</v>
      </c>
    </row>
    <row r="3808" spans="1:15" ht="15" customHeight="1" x14ac:dyDescent="0.25">
      <c r="A3808" s="259"/>
      <c r="B3808" s="166"/>
      <c r="C3808" s="165"/>
      <c r="D3808" s="166"/>
      <c r="E3808" s="165"/>
      <c r="F3808" s="249"/>
    </row>
    <row r="3809" spans="1:15" ht="15" customHeight="1" x14ac:dyDescent="0.25">
      <c r="A3809" s="264" t="s">
        <v>4747</v>
      </c>
      <c r="B3809" s="204" t="s">
        <v>1502</v>
      </c>
      <c r="C3809" s="205" t="s">
        <v>4052</v>
      </c>
      <c r="D3809" s="204" t="s">
        <v>1490</v>
      </c>
      <c r="E3809" s="204"/>
      <c r="F3809" s="297">
        <v>6.79</v>
      </c>
      <c r="G3809" s="331">
        <f>ROUND(SUMIF(Anlagenbewegungsdaten!B:B,A3809,Anlagenbewegungsdaten!C:C),3)</f>
        <v>0</v>
      </c>
      <c r="H3809" s="332">
        <f>IF(ISBLANK(F3809),ROUND(SUMIF(Anlagenbewegungsdaten!B:B,A3809,Anlagenbewegungsdaten!D:D),2),ROUND(G3809*F3809%,2))</f>
        <v>0</v>
      </c>
      <c r="I3809" s="332">
        <f>ROUND((H3809-SUMIF(Anlagenbewegungsdaten!$B:$B,A3809,Anlagenbewegungsdaten!D:D)),3)</f>
        <v>0</v>
      </c>
      <c r="J3809" s="333" t="s">
        <v>5179</v>
      </c>
      <c r="K3809" s="333" t="s">
        <v>5196</v>
      </c>
      <c r="L3809" s="510">
        <v>5.43</v>
      </c>
      <c r="M3809" s="330">
        <f>ROUND(SUMIF(Anlagenbewegungsdaten_AV!B:B,A3809,Anlagenbewegungsdaten_AV!C:C),3)</f>
        <v>0</v>
      </c>
      <c r="N3809" s="328">
        <f>IF(ISBLANK(L3809),ROUND(SUMIF(Anlagenbewegungsdaten_AV!B:B,A3809,Anlagenbewegungsdaten_AV!D:D),2),ROUND(M3809*L3809%,2))</f>
        <v>0</v>
      </c>
      <c r="O3809" s="328">
        <f>ROUND(N3809-SUMIF(Anlagenbewegungsdaten_AV!B:B,A3809,Anlagenbewegungsdaten_AV!D:D),3)</f>
        <v>0</v>
      </c>
    </row>
    <row r="3810" spans="1:15" ht="15" customHeight="1" x14ac:dyDescent="0.25">
      <c r="A3810" s="264" t="s">
        <v>4748</v>
      </c>
      <c r="B3810" s="204" t="s">
        <v>1502</v>
      </c>
      <c r="C3810" s="205" t="s">
        <v>4052</v>
      </c>
      <c r="D3810" s="204" t="s">
        <v>4735</v>
      </c>
      <c r="E3810" s="204"/>
      <c r="F3810" s="297">
        <v>9.7899999999999991</v>
      </c>
      <c r="G3810" s="331">
        <f>ROUND(SUMIF(Anlagenbewegungsdaten!B:B,A3810,Anlagenbewegungsdaten!C:C),3)</f>
        <v>0</v>
      </c>
      <c r="H3810" s="332">
        <f>IF(ISBLANK(F3810),ROUND(SUMIF(Anlagenbewegungsdaten!B:B,A3810,Anlagenbewegungsdaten!D:D),2),ROUND(G3810*F3810%,2))</f>
        <v>0</v>
      </c>
      <c r="I3810" s="332">
        <f>ROUND((H3810-SUMIF(Anlagenbewegungsdaten!$B:$B,A3810,Anlagenbewegungsdaten!D:D)),3)</f>
        <v>0</v>
      </c>
      <c r="J3810" s="333" t="s">
        <v>5179</v>
      </c>
      <c r="K3810" s="333" t="s">
        <v>5196</v>
      </c>
      <c r="L3810" s="510">
        <v>7.83</v>
      </c>
      <c r="M3810" s="330">
        <f>ROUND(SUMIF(Anlagenbewegungsdaten_AV!B:B,A3810,Anlagenbewegungsdaten_AV!C:C),3)</f>
        <v>0</v>
      </c>
      <c r="N3810" s="328">
        <f>IF(ISBLANK(L3810),ROUND(SUMIF(Anlagenbewegungsdaten_AV!B:B,A3810,Anlagenbewegungsdaten_AV!D:D),2),ROUND(M3810*L3810%,2))</f>
        <v>0</v>
      </c>
      <c r="O3810" s="328">
        <f>ROUND(N3810-SUMIF(Anlagenbewegungsdaten_AV!B:B,A3810,Anlagenbewegungsdaten_AV!D:D),3)</f>
        <v>0</v>
      </c>
    </row>
    <row r="3811" spans="1:15" ht="15" customHeight="1" x14ac:dyDescent="0.25">
      <c r="A3811" s="264" t="s">
        <v>4749</v>
      </c>
      <c r="B3811" s="204" t="s">
        <v>1502</v>
      </c>
      <c r="C3811" s="205" t="s">
        <v>4052</v>
      </c>
      <c r="D3811" s="204" t="s">
        <v>4737</v>
      </c>
      <c r="E3811" s="204"/>
      <c r="F3811" s="297">
        <v>8.7899999999999991</v>
      </c>
      <c r="G3811" s="331">
        <f>ROUND(SUMIF(Anlagenbewegungsdaten!B:B,A3811,Anlagenbewegungsdaten!C:C),3)</f>
        <v>0</v>
      </c>
      <c r="H3811" s="332">
        <f>IF(ISBLANK(F3811),ROUND(SUMIF(Anlagenbewegungsdaten!B:B,A3811,Anlagenbewegungsdaten!D:D),2),ROUND(G3811*F3811%,2))</f>
        <v>0</v>
      </c>
      <c r="I3811" s="332">
        <f>ROUND((H3811-SUMIF(Anlagenbewegungsdaten!$B:$B,A3811,Anlagenbewegungsdaten!D:D)),3)</f>
        <v>0</v>
      </c>
      <c r="J3811" s="333" t="s">
        <v>5179</v>
      </c>
      <c r="K3811" s="333" t="s">
        <v>5196</v>
      </c>
      <c r="L3811" s="510">
        <v>7.03</v>
      </c>
      <c r="M3811" s="330">
        <f>ROUND(SUMIF(Anlagenbewegungsdaten_AV!B:B,A3811,Anlagenbewegungsdaten_AV!C:C),3)</f>
        <v>0</v>
      </c>
      <c r="N3811" s="328">
        <f>IF(ISBLANK(L3811),ROUND(SUMIF(Anlagenbewegungsdaten_AV!B:B,A3811,Anlagenbewegungsdaten_AV!D:D),2),ROUND(M3811*L3811%,2))</f>
        <v>0</v>
      </c>
      <c r="O3811" s="328">
        <f>ROUND(N3811-SUMIF(Anlagenbewegungsdaten_AV!B:B,A3811,Anlagenbewegungsdaten_AV!D:D),3)</f>
        <v>0</v>
      </c>
    </row>
    <row r="3812" spans="1:15" ht="15" customHeight="1" x14ac:dyDescent="0.25">
      <c r="A3812" s="264" t="s">
        <v>4750</v>
      </c>
      <c r="B3812" s="204" t="s">
        <v>1502</v>
      </c>
      <c r="C3812" s="205" t="s">
        <v>4052</v>
      </c>
      <c r="D3812" s="204" t="s">
        <v>4739</v>
      </c>
      <c r="E3812" s="204"/>
      <c r="F3812" s="297">
        <v>7.79</v>
      </c>
      <c r="G3812" s="331">
        <f>ROUND(SUMIF(Anlagenbewegungsdaten!B:B,A3812,Anlagenbewegungsdaten!C:C),3)</f>
        <v>0</v>
      </c>
      <c r="H3812" s="332">
        <f>IF(ISBLANK(F3812),ROUND(SUMIF(Anlagenbewegungsdaten!B:B,A3812,Anlagenbewegungsdaten!D:D),2),ROUND(G3812*F3812%,2))</f>
        <v>0</v>
      </c>
      <c r="I3812" s="332">
        <f>ROUND((H3812-SUMIF(Anlagenbewegungsdaten!$B:$B,A3812,Anlagenbewegungsdaten!D:D)),3)</f>
        <v>0</v>
      </c>
      <c r="J3812" s="333" t="s">
        <v>5179</v>
      </c>
      <c r="K3812" s="333" t="s">
        <v>5196</v>
      </c>
      <c r="L3812" s="510">
        <v>6.23</v>
      </c>
      <c r="M3812" s="330">
        <f>ROUND(SUMIF(Anlagenbewegungsdaten_AV!B:B,A3812,Anlagenbewegungsdaten_AV!C:C),3)</f>
        <v>0</v>
      </c>
      <c r="N3812" s="328">
        <f>IF(ISBLANK(L3812),ROUND(SUMIF(Anlagenbewegungsdaten_AV!B:B,A3812,Anlagenbewegungsdaten_AV!D:D),2),ROUND(M3812*L3812%,2))</f>
        <v>0</v>
      </c>
      <c r="O3812" s="328">
        <f>ROUND(N3812-SUMIF(Anlagenbewegungsdaten_AV!B:B,A3812,Anlagenbewegungsdaten_AV!D:D),3)</f>
        <v>0</v>
      </c>
    </row>
    <row r="3813" spans="1:15" ht="15" customHeight="1" x14ac:dyDescent="0.25">
      <c r="A3813" s="264" t="s">
        <v>4751</v>
      </c>
      <c r="B3813" s="204" t="s">
        <v>1502</v>
      </c>
      <c r="C3813" s="205" t="s">
        <v>4052</v>
      </c>
      <c r="D3813" s="204" t="s">
        <v>1438</v>
      </c>
      <c r="E3813" s="204"/>
      <c r="F3813" s="297">
        <v>5.89</v>
      </c>
      <c r="G3813" s="331">
        <f>ROUND(SUMIF(Anlagenbewegungsdaten!B:B,A3813,Anlagenbewegungsdaten!C:C),3)</f>
        <v>0</v>
      </c>
      <c r="H3813" s="332">
        <f>IF(ISBLANK(F3813),ROUND(SUMIF(Anlagenbewegungsdaten!B:B,A3813,Anlagenbewegungsdaten!D:D),2),ROUND(G3813*F3813%,2))</f>
        <v>0</v>
      </c>
      <c r="I3813" s="332">
        <f>ROUND((H3813-SUMIF(Anlagenbewegungsdaten!$B:$B,A3813,Anlagenbewegungsdaten!D:D)),3)</f>
        <v>0</v>
      </c>
      <c r="J3813" s="333" t="s">
        <v>5179</v>
      </c>
      <c r="K3813" s="333" t="s">
        <v>5196</v>
      </c>
      <c r="L3813" s="510">
        <v>4.71</v>
      </c>
      <c r="M3813" s="330">
        <f>ROUND(SUMIF(Anlagenbewegungsdaten_AV!B:B,A3813,Anlagenbewegungsdaten_AV!C:C),3)</f>
        <v>0</v>
      </c>
      <c r="N3813" s="328">
        <f>IF(ISBLANK(L3813),ROUND(SUMIF(Anlagenbewegungsdaten_AV!B:B,A3813,Anlagenbewegungsdaten_AV!D:D),2),ROUND(M3813*L3813%,2))</f>
        <v>0</v>
      </c>
      <c r="O3813" s="328">
        <f>ROUND(N3813-SUMIF(Anlagenbewegungsdaten_AV!B:B,A3813,Anlagenbewegungsdaten_AV!D:D),3)</f>
        <v>0</v>
      </c>
    </row>
    <row r="3814" spans="1:15" ht="15" customHeight="1" x14ac:dyDescent="0.25">
      <c r="A3814" s="264" t="s">
        <v>4752</v>
      </c>
      <c r="B3814" s="204" t="s">
        <v>1502</v>
      </c>
      <c r="C3814" s="205" t="s">
        <v>4052</v>
      </c>
      <c r="D3814" s="204" t="s">
        <v>4742</v>
      </c>
      <c r="E3814" s="204"/>
      <c r="F3814" s="297">
        <v>8.89</v>
      </c>
      <c r="G3814" s="331">
        <f>ROUND(SUMIF(Anlagenbewegungsdaten!B:B,A3814,Anlagenbewegungsdaten!C:C),3)</f>
        <v>0</v>
      </c>
      <c r="H3814" s="332">
        <f>IF(ISBLANK(F3814),ROUND(SUMIF(Anlagenbewegungsdaten!B:B,A3814,Anlagenbewegungsdaten!D:D),2),ROUND(G3814*F3814%,2))</f>
        <v>0</v>
      </c>
      <c r="I3814" s="332">
        <f>ROUND((H3814-SUMIF(Anlagenbewegungsdaten!$B:$B,A3814,Anlagenbewegungsdaten!D:D)),3)</f>
        <v>0</v>
      </c>
      <c r="J3814" s="333" t="s">
        <v>5179</v>
      </c>
      <c r="K3814" s="333" t="s">
        <v>5196</v>
      </c>
      <c r="L3814" s="510">
        <v>7.11</v>
      </c>
      <c r="M3814" s="330">
        <f>ROUND(SUMIF(Anlagenbewegungsdaten_AV!B:B,A3814,Anlagenbewegungsdaten_AV!C:C),3)</f>
        <v>0</v>
      </c>
      <c r="N3814" s="328">
        <f>IF(ISBLANK(L3814),ROUND(SUMIF(Anlagenbewegungsdaten_AV!B:B,A3814,Anlagenbewegungsdaten_AV!D:D),2),ROUND(M3814*L3814%,2))</f>
        <v>0</v>
      </c>
      <c r="O3814" s="328">
        <f>ROUND(N3814-SUMIF(Anlagenbewegungsdaten_AV!B:B,A3814,Anlagenbewegungsdaten_AV!D:D),3)</f>
        <v>0</v>
      </c>
    </row>
    <row r="3815" spans="1:15" ht="15" customHeight="1" x14ac:dyDescent="0.25">
      <c r="A3815" s="264" t="s">
        <v>4753</v>
      </c>
      <c r="B3815" s="204" t="s">
        <v>1502</v>
      </c>
      <c r="C3815" s="205" t="s">
        <v>4052</v>
      </c>
      <c r="D3815" s="204" t="s">
        <v>4744</v>
      </c>
      <c r="E3815" s="204"/>
      <c r="F3815" s="297">
        <v>7.89</v>
      </c>
      <c r="G3815" s="331">
        <f>ROUND(SUMIF(Anlagenbewegungsdaten!B:B,A3815,Anlagenbewegungsdaten!C:C),3)</f>
        <v>0</v>
      </c>
      <c r="H3815" s="332">
        <f>IF(ISBLANK(F3815),ROUND(SUMIF(Anlagenbewegungsdaten!B:B,A3815,Anlagenbewegungsdaten!D:D),2),ROUND(G3815*F3815%,2))</f>
        <v>0</v>
      </c>
      <c r="I3815" s="332">
        <f>ROUND((H3815-SUMIF(Anlagenbewegungsdaten!$B:$B,A3815,Anlagenbewegungsdaten!D:D)),3)</f>
        <v>0</v>
      </c>
      <c r="J3815" s="333" t="s">
        <v>5179</v>
      </c>
      <c r="K3815" s="333" t="s">
        <v>5196</v>
      </c>
      <c r="L3815" s="510">
        <v>6.31</v>
      </c>
      <c r="M3815" s="330">
        <f>ROUND(SUMIF(Anlagenbewegungsdaten_AV!B:B,A3815,Anlagenbewegungsdaten_AV!C:C),3)</f>
        <v>0</v>
      </c>
      <c r="N3815" s="328">
        <f>IF(ISBLANK(L3815),ROUND(SUMIF(Anlagenbewegungsdaten_AV!B:B,A3815,Anlagenbewegungsdaten_AV!D:D),2),ROUND(M3815*L3815%,2))</f>
        <v>0</v>
      </c>
      <c r="O3815" s="328">
        <f>ROUND(N3815-SUMIF(Anlagenbewegungsdaten_AV!B:B,A3815,Anlagenbewegungsdaten_AV!D:D),3)</f>
        <v>0</v>
      </c>
    </row>
    <row r="3816" spans="1:15" ht="15" customHeight="1" x14ac:dyDescent="0.25">
      <c r="A3816" s="264" t="s">
        <v>4754</v>
      </c>
      <c r="B3816" s="204" t="s">
        <v>1502</v>
      </c>
      <c r="C3816" s="205" t="s">
        <v>4052</v>
      </c>
      <c r="D3816" s="204" t="s">
        <v>4746</v>
      </c>
      <c r="E3816" s="204"/>
      <c r="F3816" s="297">
        <v>6.89</v>
      </c>
      <c r="G3816" s="331">
        <f>ROUND(SUMIF(Anlagenbewegungsdaten!B:B,A3816,Anlagenbewegungsdaten!C:C),3)</f>
        <v>0</v>
      </c>
      <c r="H3816" s="332">
        <f>IF(ISBLANK(F3816),ROUND(SUMIF(Anlagenbewegungsdaten!B:B,A3816,Anlagenbewegungsdaten!D:D),2),ROUND(G3816*F3816%,2))</f>
        <v>0</v>
      </c>
      <c r="I3816" s="332">
        <f>ROUND((H3816-SUMIF(Anlagenbewegungsdaten!$B:$B,A3816,Anlagenbewegungsdaten!D:D)),3)</f>
        <v>0</v>
      </c>
      <c r="J3816" s="333" t="s">
        <v>5179</v>
      </c>
      <c r="K3816" s="333" t="s">
        <v>5196</v>
      </c>
      <c r="L3816" s="510">
        <v>5.51</v>
      </c>
      <c r="M3816" s="330">
        <f>ROUND(SUMIF(Anlagenbewegungsdaten_AV!B:B,A3816,Anlagenbewegungsdaten_AV!C:C),3)</f>
        <v>0</v>
      </c>
      <c r="N3816" s="328">
        <f>IF(ISBLANK(L3816),ROUND(SUMIF(Anlagenbewegungsdaten_AV!B:B,A3816,Anlagenbewegungsdaten_AV!D:D),2),ROUND(M3816*L3816%,2))</f>
        <v>0</v>
      </c>
      <c r="O3816" s="328">
        <f>ROUND(N3816-SUMIF(Anlagenbewegungsdaten_AV!B:B,A3816,Anlagenbewegungsdaten_AV!D:D),3)</f>
        <v>0</v>
      </c>
    </row>
    <row r="3817" spans="1:15" ht="15" customHeight="1" x14ac:dyDescent="0.25">
      <c r="A3817" s="260"/>
      <c r="B3817" s="165"/>
      <c r="C3817" s="165"/>
      <c r="D3817" s="166"/>
      <c r="E3817" s="165"/>
      <c r="F3817" s="181"/>
    </row>
    <row r="3818" spans="1:15" ht="15" customHeight="1" x14ac:dyDescent="0.25">
      <c r="A3818" s="266" t="s">
        <v>5382</v>
      </c>
      <c r="B3818" s="234" t="s">
        <v>1502</v>
      </c>
      <c r="C3818" s="235" t="s">
        <v>5247</v>
      </c>
      <c r="D3818" s="234" t="s">
        <v>1490</v>
      </c>
      <c r="E3818" s="234"/>
      <c r="F3818" s="290">
        <v>6.69</v>
      </c>
      <c r="G3818" s="331">
        <f>ROUND(SUMIF(Anlagenbewegungsdaten!B:B,A3818,Anlagenbewegungsdaten!C:C),3)</f>
        <v>0</v>
      </c>
      <c r="H3818" s="332">
        <f>IF(ISBLANK(F3818),ROUND(SUMIF(Anlagenbewegungsdaten!B:B,A3818,Anlagenbewegungsdaten!D:D),2),ROUND(G3818*F3818%,2))</f>
        <v>0</v>
      </c>
      <c r="I3818" s="332">
        <f>ROUND((H3818-SUMIF(Anlagenbewegungsdaten!$B:$B,A3818,Anlagenbewegungsdaten!D:D)),3)</f>
        <v>0</v>
      </c>
      <c r="J3818" s="333" t="s">
        <v>5179</v>
      </c>
      <c r="K3818" s="333" t="s">
        <v>5196</v>
      </c>
      <c r="L3818" s="510">
        <v>5.35</v>
      </c>
      <c r="M3818" s="330">
        <f>ROUND(SUMIF(Anlagenbewegungsdaten_AV!B:B,A3818,Anlagenbewegungsdaten_AV!C:C),3)</f>
        <v>0</v>
      </c>
      <c r="N3818" s="328">
        <f>IF(ISBLANK(L3818),ROUND(SUMIF(Anlagenbewegungsdaten_AV!B:B,A3818,Anlagenbewegungsdaten_AV!D:D),2),ROUND(M3818*L3818%,2))</f>
        <v>0</v>
      </c>
      <c r="O3818" s="328">
        <f>ROUND(N3818-SUMIF(Anlagenbewegungsdaten_AV!B:B,A3818,Anlagenbewegungsdaten_AV!D:D),3)</f>
        <v>0</v>
      </c>
    </row>
    <row r="3819" spans="1:15" ht="15" customHeight="1" x14ac:dyDescent="0.25">
      <c r="A3819" s="266" t="s">
        <v>5383</v>
      </c>
      <c r="B3819" s="234" t="s">
        <v>1502</v>
      </c>
      <c r="C3819" s="235" t="s">
        <v>5247</v>
      </c>
      <c r="D3819" s="234" t="s">
        <v>4735</v>
      </c>
      <c r="E3819" s="234"/>
      <c r="F3819" s="290">
        <v>9.65</v>
      </c>
      <c r="G3819" s="331">
        <f>ROUND(SUMIF(Anlagenbewegungsdaten!B:B,A3819,Anlagenbewegungsdaten!C:C),3)</f>
        <v>0</v>
      </c>
      <c r="H3819" s="332">
        <f>IF(ISBLANK(F3819),ROUND(SUMIF(Anlagenbewegungsdaten!B:B,A3819,Anlagenbewegungsdaten!D:D),2),ROUND(G3819*F3819%,2))</f>
        <v>0</v>
      </c>
      <c r="I3819" s="332">
        <f>ROUND((H3819-SUMIF(Anlagenbewegungsdaten!$B:$B,A3819,Anlagenbewegungsdaten!D:D)),3)</f>
        <v>0</v>
      </c>
      <c r="J3819" s="333" t="s">
        <v>5179</v>
      </c>
      <c r="K3819" s="333" t="s">
        <v>5196</v>
      </c>
      <c r="L3819" s="510">
        <v>7.72</v>
      </c>
      <c r="M3819" s="330">
        <f>ROUND(SUMIF(Anlagenbewegungsdaten_AV!B:B,A3819,Anlagenbewegungsdaten_AV!C:C),3)</f>
        <v>0</v>
      </c>
      <c r="N3819" s="328">
        <f>IF(ISBLANK(L3819),ROUND(SUMIF(Anlagenbewegungsdaten_AV!B:B,A3819,Anlagenbewegungsdaten_AV!D:D),2),ROUND(M3819*L3819%,2))</f>
        <v>0</v>
      </c>
      <c r="O3819" s="328">
        <f>ROUND(N3819-SUMIF(Anlagenbewegungsdaten_AV!B:B,A3819,Anlagenbewegungsdaten_AV!D:D),3)</f>
        <v>0</v>
      </c>
    </row>
    <row r="3820" spans="1:15" ht="15" customHeight="1" x14ac:dyDescent="0.25">
      <c r="A3820" s="266" t="s">
        <v>5384</v>
      </c>
      <c r="B3820" s="234" t="s">
        <v>1502</v>
      </c>
      <c r="C3820" s="235" t="s">
        <v>5247</v>
      </c>
      <c r="D3820" s="234" t="s">
        <v>4737</v>
      </c>
      <c r="E3820" s="234"/>
      <c r="F3820" s="290">
        <v>8.66</v>
      </c>
      <c r="G3820" s="331">
        <f>ROUND(SUMIF(Anlagenbewegungsdaten!B:B,A3820,Anlagenbewegungsdaten!C:C),3)</f>
        <v>0</v>
      </c>
      <c r="H3820" s="332">
        <f>IF(ISBLANK(F3820),ROUND(SUMIF(Anlagenbewegungsdaten!B:B,A3820,Anlagenbewegungsdaten!D:D),2),ROUND(G3820*F3820%,2))</f>
        <v>0</v>
      </c>
      <c r="I3820" s="332">
        <f>ROUND((H3820-SUMIF(Anlagenbewegungsdaten!$B:$B,A3820,Anlagenbewegungsdaten!D:D)),3)</f>
        <v>0</v>
      </c>
      <c r="J3820" s="333" t="s">
        <v>5179</v>
      </c>
      <c r="K3820" s="333" t="s">
        <v>5196</v>
      </c>
      <c r="L3820" s="510">
        <v>6.93</v>
      </c>
      <c r="M3820" s="330">
        <f>ROUND(SUMIF(Anlagenbewegungsdaten_AV!B:B,A3820,Anlagenbewegungsdaten_AV!C:C),3)</f>
        <v>0</v>
      </c>
      <c r="N3820" s="328">
        <f>IF(ISBLANK(L3820),ROUND(SUMIF(Anlagenbewegungsdaten_AV!B:B,A3820,Anlagenbewegungsdaten_AV!D:D),2),ROUND(M3820*L3820%,2))</f>
        <v>0</v>
      </c>
      <c r="O3820" s="328">
        <f>ROUND(N3820-SUMIF(Anlagenbewegungsdaten_AV!B:B,A3820,Anlagenbewegungsdaten_AV!D:D),3)</f>
        <v>0</v>
      </c>
    </row>
    <row r="3821" spans="1:15" ht="15" customHeight="1" x14ac:dyDescent="0.25">
      <c r="A3821" s="266" t="s">
        <v>5385</v>
      </c>
      <c r="B3821" s="234" t="s">
        <v>1502</v>
      </c>
      <c r="C3821" s="235" t="s">
        <v>5247</v>
      </c>
      <c r="D3821" s="234" t="s">
        <v>4739</v>
      </c>
      <c r="E3821" s="234"/>
      <c r="F3821" s="290">
        <v>7.6800000000000006</v>
      </c>
      <c r="G3821" s="331">
        <f>ROUND(SUMIF(Anlagenbewegungsdaten!B:B,A3821,Anlagenbewegungsdaten!C:C),3)</f>
        <v>0</v>
      </c>
      <c r="H3821" s="332">
        <f>IF(ISBLANK(F3821),ROUND(SUMIF(Anlagenbewegungsdaten!B:B,A3821,Anlagenbewegungsdaten!D:D),2),ROUND(G3821*F3821%,2))</f>
        <v>0</v>
      </c>
      <c r="I3821" s="332">
        <f>ROUND((H3821-SUMIF(Anlagenbewegungsdaten!$B:$B,A3821,Anlagenbewegungsdaten!D:D)),3)</f>
        <v>0</v>
      </c>
      <c r="J3821" s="333" t="s">
        <v>5179</v>
      </c>
      <c r="K3821" s="333" t="s">
        <v>5196</v>
      </c>
      <c r="L3821" s="510">
        <v>6.14</v>
      </c>
      <c r="M3821" s="330">
        <f>ROUND(SUMIF(Anlagenbewegungsdaten_AV!B:B,A3821,Anlagenbewegungsdaten_AV!C:C),3)</f>
        <v>0</v>
      </c>
      <c r="N3821" s="328">
        <f>IF(ISBLANK(L3821),ROUND(SUMIF(Anlagenbewegungsdaten_AV!B:B,A3821,Anlagenbewegungsdaten_AV!D:D),2),ROUND(M3821*L3821%,2))</f>
        <v>0</v>
      </c>
      <c r="O3821" s="328">
        <f>ROUND(N3821-SUMIF(Anlagenbewegungsdaten_AV!B:B,A3821,Anlagenbewegungsdaten_AV!D:D),3)</f>
        <v>0</v>
      </c>
    </row>
    <row r="3822" spans="1:15" ht="15" customHeight="1" x14ac:dyDescent="0.25">
      <c r="A3822" s="266" t="s">
        <v>5386</v>
      </c>
      <c r="B3822" s="234" t="s">
        <v>1502</v>
      </c>
      <c r="C3822" s="235" t="s">
        <v>5247</v>
      </c>
      <c r="D3822" s="234" t="s">
        <v>1438</v>
      </c>
      <c r="E3822" s="234"/>
      <c r="F3822" s="290">
        <v>5.8</v>
      </c>
      <c r="G3822" s="331">
        <f>ROUND(SUMIF(Anlagenbewegungsdaten!B:B,A3822,Anlagenbewegungsdaten!C:C),3)</f>
        <v>0</v>
      </c>
      <c r="H3822" s="332">
        <f>IF(ISBLANK(F3822),ROUND(SUMIF(Anlagenbewegungsdaten!B:B,A3822,Anlagenbewegungsdaten!D:D),2),ROUND(G3822*F3822%,2))</f>
        <v>0</v>
      </c>
      <c r="I3822" s="332">
        <f>ROUND((H3822-SUMIF(Anlagenbewegungsdaten!$B:$B,A3822,Anlagenbewegungsdaten!D:D)),3)</f>
        <v>0</v>
      </c>
      <c r="J3822" s="333" t="s">
        <v>5179</v>
      </c>
      <c r="K3822" s="333" t="s">
        <v>5196</v>
      </c>
      <c r="L3822" s="510">
        <v>4.6399999999999997</v>
      </c>
      <c r="M3822" s="330">
        <f>ROUND(SUMIF(Anlagenbewegungsdaten_AV!B:B,A3822,Anlagenbewegungsdaten_AV!C:C),3)</f>
        <v>0</v>
      </c>
      <c r="N3822" s="328">
        <f>IF(ISBLANK(L3822),ROUND(SUMIF(Anlagenbewegungsdaten_AV!B:B,A3822,Anlagenbewegungsdaten_AV!D:D),2),ROUND(M3822*L3822%,2))</f>
        <v>0</v>
      </c>
      <c r="O3822" s="328">
        <f>ROUND(N3822-SUMIF(Anlagenbewegungsdaten_AV!B:B,A3822,Anlagenbewegungsdaten_AV!D:D),3)</f>
        <v>0</v>
      </c>
    </row>
    <row r="3823" spans="1:15" ht="15" customHeight="1" x14ac:dyDescent="0.25">
      <c r="A3823" s="266" t="s">
        <v>5387</v>
      </c>
      <c r="B3823" s="234" t="s">
        <v>1502</v>
      </c>
      <c r="C3823" s="235" t="s">
        <v>5247</v>
      </c>
      <c r="D3823" s="234" t="s">
        <v>4742</v>
      </c>
      <c r="E3823" s="234"/>
      <c r="F3823" s="290">
        <v>8.76</v>
      </c>
      <c r="G3823" s="331">
        <f>ROUND(SUMIF(Anlagenbewegungsdaten!B:B,A3823,Anlagenbewegungsdaten!C:C),3)</f>
        <v>0</v>
      </c>
      <c r="H3823" s="332">
        <f>IF(ISBLANK(F3823),ROUND(SUMIF(Anlagenbewegungsdaten!B:B,A3823,Anlagenbewegungsdaten!D:D),2),ROUND(G3823*F3823%,2))</f>
        <v>0</v>
      </c>
      <c r="I3823" s="332">
        <f>ROUND((H3823-SUMIF(Anlagenbewegungsdaten!$B:$B,A3823,Anlagenbewegungsdaten!D:D)),3)</f>
        <v>0</v>
      </c>
      <c r="J3823" s="333" t="s">
        <v>5179</v>
      </c>
      <c r="K3823" s="333" t="s">
        <v>5196</v>
      </c>
      <c r="L3823" s="510">
        <v>7.01</v>
      </c>
      <c r="M3823" s="330">
        <f>ROUND(SUMIF(Anlagenbewegungsdaten_AV!B:B,A3823,Anlagenbewegungsdaten_AV!C:C),3)</f>
        <v>0</v>
      </c>
      <c r="N3823" s="328">
        <f>IF(ISBLANK(L3823),ROUND(SUMIF(Anlagenbewegungsdaten_AV!B:B,A3823,Anlagenbewegungsdaten_AV!D:D),2),ROUND(M3823*L3823%,2))</f>
        <v>0</v>
      </c>
      <c r="O3823" s="328">
        <f>ROUND(N3823-SUMIF(Anlagenbewegungsdaten_AV!B:B,A3823,Anlagenbewegungsdaten_AV!D:D),3)</f>
        <v>0</v>
      </c>
    </row>
    <row r="3824" spans="1:15" ht="15" customHeight="1" x14ac:dyDescent="0.25">
      <c r="A3824" s="266" t="s">
        <v>5388</v>
      </c>
      <c r="B3824" s="234" t="s">
        <v>1502</v>
      </c>
      <c r="C3824" s="235" t="s">
        <v>5247</v>
      </c>
      <c r="D3824" s="234" t="s">
        <v>4744</v>
      </c>
      <c r="E3824" s="234"/>
      <c r="F3824" s="290">
        <v>7.77</v>
      </c>
      <c r="G3824" s="331">
        <f>ROUND(SUMIF(Anlagenbewegungsdaten!B:B,A3824,Anlagenbewegungsdaten!C:C),3)</f>
        <v>0</v>
      </c>
      <c r="H3824" s="332">
        <f>IF(ISBLANK(F3824),ROUND(SUMIF(Anlagenbewegungsdaten!B:B,A3824,Anlagenbewegungsdaten!D:D),2),ROUND(G3824*F3824%,2))</f>
        <v>0</v>
      </c>
      <c r="I3824" s="332">
        <f>ROUND((H3824-SUMIF(Anlagenbewegungsdaten!$B:$B,A3824,Anlagenbewegungsdaten!D:D)),3)</f>
        <v>0</v>
      </c>
      <c r="J3824" s="333" t="s">
        <v>5179</v>
      </c>
      <c r="K3824" s="333" t="s">
        <v>5196</v>
      </c>
      <c r="L3824" s="510">
        <v>6.22</v>
      </c>
      <c r="M3824" s="330">
        <f>ROUND(SUMIF(Anlagenbewegungsdaten_AV!B:B,A3824,Anlagenbewegungsdaten_AV!C:C),3)</f>
        <v>0</v>
      </c>
      <c r="N3824" s="328">
        <f>IF(ISBLANK(L3824),ROUND(SUMIF(Anlagenbewegungsdaten_AV!B:B,A3824,Anlagenbewegungsdaten_AV!D:D),2),ROUND(M3824*L3824%,2))</f>
        <v>0</v>
      </c>
      <c r="O3824" s="328">
        <f>ROUND(N3824-SUMIF(Anlagenbewegungsdaten_AV!B:B,A3824,Anlagenbewegungsdaten_AV!D:D),3)</f>
        <v>0</v>
      </c>
    </row>
    <row r="3825" spans="1:15" ht="15" customHeight="1" x14ac:dyDescent="0.25">
      <c r="A3825" s="266" t="s">
        <v>5389</v>
      </c>
      <c r="B3825" s="234" t="s">
        <v>1502</v>
      </c>
      <c r="C3825" s="235" t="s">
        <v>5247</v>
      </c>
      <c r="D3825" s="234" t="s">
        <v>4746</v>
      </c>
      <c r="E3825" s="234"/>
      <c r="F3825" s="290">
        <v>6.79</v>
      </c>
      <c r="G3825" s="331">
        <f>ROUND(SUMIF(Anlagenbewegungsdaten!B:B,A3825,Anlagenbewegungsdaten!C:C),3)</f>
        <v>0</v>
      </c>
      <c r="H3825" s="332">
        <f>IF(ISBLANK(F3825),ROUND(SUMIF(Anlagenbewegungsdaten!B:B,A3825,Anlagenbewegungsdaten!D:D),2),ROUND(G3825*F3825%,2))</f>
        <v>0</v>
      </c>
      <c r="I3825" s="332">
        <f>ROUND((H3825-SUMIF(Anlagenbewegungsdaten!$B:$B,A3825,Anlagenbewegungsdaten!D:D)),3)</f>
        <v>0</v>
      </c>
      <c r="J3825" s="333" t="s">
        <v>5179</v>
      </c>
      <c r="K3825" s="333" t="s">
        <v>5196</v>
      </c>
      <c r="L3825" s="510">
        <v>5.43</v>
      </c>
      <c r="M3825" s="330">
        <f>ROUND(SUMIF(Anlagenbewegungsdaten_AV!B:B,A3825,Anlagenbewegungsdaten_AV!C:C),3)</f>
        <v>0</v>
      </c>
      <c r="N3825" s="328">
        <f>IF(ISBLANK(L3825),ROUND(SUMIF(Anlagenbewegungsdaten_AV!B:B,A3825,Anlagenbewegungsdaten_AV!D:D),2),ROUND(M3825*L3825%,2))</f>
        <v>0</v>
      </c>
      <c r="O3825" s="328">
        <f>ROUND(N3825-SUMIF(Anlagenbewegungsdaten_AV!B:B,A3825,Anlagenbewegungsdaten_AV!D:D),3)</f>
        <v>0</v>
      </c>
    </row>
    <row r="3826" spans="1:15" ht="15" customHeight="1" x14ac:dyDescent="0.25">
      <c r="A3826" s="260"/>
      <c r="B3826" s="165"/>
      <c r="C3826" s="165"/>
      <c r="D3826" s="166"/>
      <c r="E3826" s="165"/>
      <c r="F3826" s="181"/>
    </row>
    <row r="3827" spans="1:15" ht="15" customHeight="1" x14ac:dyDescent="0.25">
      <c r="A3827" s="266" t="s">
        <v>5794</v>
      </c>
      <c r="B3827" s="234" t="s">
        <v>1502</v>
      </c>
      <c r="C3827" s="235" t="s">
        <v>5593</v>
      </c>
      <c r="D3827" s="234" t="s">
        <v>1490</v>
      </c>
      <c r="E3827" s="234"/>
      <c r="F3827" s="290">
        <v>6.59</v>
      </c>
      <c r="G3827" s="331">
        <f>ROUND(SUMIF(Anlagenbewegungsdaten!B:B,A3827,Anlagenbewegungsdaten!C:C),3)</f>
        <v>0</v>
      </c>
      <c r="H3827" s="332">
        <f>IF(ISBLANK(F3827),ROUND(SUMIF(Anlagenbewegungsdaten!B:B,A3827,Anlagenbewegungsdaten!D:D),2),ROUND(G3827*F3827%,2))</f>
        <v>0</v>
      </c>
      <c r="I3827" s="332">
        <f>ROUND((H3827-SUMIF(Anlagenbewegungsdaten!$B:$B,A3827,Anlagenbewegungsdaten!D:D)),3)</f>
        <v>0</v>
      </c>
      <c r="J3827" s="333" t="s">
        <v>5179</v>
      </c>
      <c r="K3827" s="333" t="s">
        <v>5196</v>
      </c>
      <c r="L3827" s="510">
        <v>5.27</v>
      </c>
      <c r="M3827" s="330">
        <f>ROUND(SUMIF(Anlagenbewegungsdaten_AV!B:B,A3827,Anlagenbewegungsdaten_AV!C:C),3)</f>
        <v>0</v>
      </c>
      <c r="N3827" s="328">
        <f>IF(ISBLANK(L3827),ROUND(SUMIF(Anlagenbewegungsdaten_AV!B:B,A3827,Anlagenbewegungsdaten_AV!D:D),2),ROUND(M3827*L3827%,2))</f>
        <v>0</v>
      </c>
      <c r="O3827" s="328">
        <f>ROUND(N3827-SUMIF(Anlagenbewegungsdaten_AV!B:B,A3827,Anlagenbewegungsdaten_AV!D:D),3)</f>
        <v>0</v>
      </c>
    </row>
    <row r="3828" spans="1:15" ht="15" customHeight="1" x14ac:dyDescent="0.25">
      <c r="A3828" s="266" t="s">
        <v>5795</v>
      </c>
      <c r="B3828" s="234" t="s">
        <v>1502</v>
      </c>
      <c r="C3828" s="235" t="s">
        <v>5593</v>
      </c>
      <c r="D3828" s="234" t="s">
        <v>4735</v>
      </c>
      <c r="E3828" s="234"/>
      <c r="F3828" s="290">
        <v>9.5</v>
      </c>
      <c r="G3828" s="331">
        <f>ROUND(SUMIF(Anlagenbewegungsdaten!B:B,A3828,Anlagenbewegungsdaten!C:C),3)</f>
        <v>0</v>
      </c>
      <c r="H3828" s="332">
        <f>IF(ISBLANK(F3828),ROUND(SUMIF(Anlagenbewegungsdaten!B:B,A3828,Anlagenbewegungsdaten!D:D),2),ROUND(G3828*F3828%,2))</f>
        <v>0</v>
      </c>
      <c r="I3828" s="332">
        <f>ROUND((H3828-SUMIF(Anlagenbewegungsdaten!$B:$B,A3828,Anlagenbewegungsdaten!D:D)),3)</f>
        <v>0</v>
      </c>
      <c r="J3828" s="333" t="s">
        <v>5179</v>
      </c>
      <c r="K3828" s="333" t="s">
        <v>5196</v>
      </c>
      <c r="L3828" s="510">
        <v>7.6</v>
      </c>
      <c r="M3828" s="330">
        <f>ROUND(SUMIF(Anlagenbewegungsdaten_AV!B:B,A3828,Anlagenbewegungsdaten_AV!C:C),3)</f>
        <v>0</v>
      </c>
      <c r="N3828" s="328">
        <f>IF(ISBLANK(L3828),ROUND(SUMIF(Anlagenbewegungsdaten_AV!B:B,A3828,Anlagenbewegungsdaten_AV!D:D),2),ROUND(M3828*L3828%,2))</f>
        <v>0</v>
      </c>
      <c r="O3828" s="328">
        <f>ROUND(N3828-SUMIF(Anlagenbewegungsdaten_AV!B:B,A3828,Anlagenbewegungsdaten_AV!D:D),3)</f>
        <v>0</v>
      </c>
    </row>
    <row r="3829" spans="1:15" ht="15" customHeight="1" x14ac:dyDescent="0.25">
      <c r="A3829" s="266" t="s">
        <v>5796</v>
      </c>
      <c r="B3829" s="234" t="s">
        <v>1502</v>
      </c>
      <c r="C3829" s="235" t="s">
        <v>5593</v>
      </c>
      <c r="D3829" s="234" t="s">
        <v>4737</v>
      </c>
      <c r="E3829" s="234"/>
      <c r="F3829" s="290">
        <v>8.5299999999999994</v>
      </c>
      <c r="G3829" s="331">
        <f>ROUND(SUMIF(Anlagenbewegungsdaten!B:B,A3829,Anlagenbewegungsdaten!C:C),3)</f>
        <v>0</v>
      </c>
      <c r="H3829" s="332">
        <f>IF(ISBLANK(F3829),ROUND(SUMIF(Anlagenbewegungsdaten!B:B,A3829,Anlagenbewegungsdaten!D:D),2),ROUND(G3829*F3829%,2))</f>
        <v>0</v>
      </c>
      <c r="I3829" s="332">
        <f>ROUND((H3829-SUMIF(Anlagenbewegungsdaten!$B:$B,A3829,Anlagenbewegungsdaten!D:D)),3)</f>
        <v>0</v>
      </c>
      <c r="J3829" s="333" t="s">
        <v>5179</v>
      </c>
      <c r="K3829" s="333" t="s">
        <v>5196</v>
      </c>
      <c r="L3829" s="510">
        <v>6.82</v>
      </c>
      <c r="M3829" s="330">
        <f>ROUND(SUMIF(Anlagenbewegungsdaten_AV!B:B,A3829,Anlagenbewegungsdaten_AV!C:C),3)</f>
        <v>0</v>
      </c>
      <c r="N3829" s="328">
        <f>IF(ISBLANK(L3829),ROUND(SUMIF(Anlagenbewegungsdaten_AV!B:B,A3829,Anlagenbewegungsdaten_AV!D:D),2),ROUND(M3829*L3829%,2))</f>
        <v>0</v>
      </c>
      <c r="O3829" s="328">
        <f>ROUND(N3829-SUMIF(Anlagenbewegungsdaten_AV!B:B,A3829,Anlagenbewegungsdaten_AV!D:D),3)</f>
        <v>0</v>
      </c>
    </row>
    <row r="3830" spans="1:15" ht="15" customHeight="1" x14ac:dyDescent="0.25">
      <c r="A3830" s="266" t="s">
        <v>5797</v>
      </c>
      <c r="B3830" s="234" t="s">
        <v>1502</v>
      </c>
      <c r="C3830" s="235" t="s">
        <v>5593</v>
      </c>
      <c r="D3830" s="234" t="s">
        <v>4739</v>
      </c>
      <c r="E3830" s="234"/>
      <c r="F3830" s="290">
        <v>7.56</v>
      </c>
      <c r="G3830" s="331">
        <f>ROUND(SUMIF(Anlagenbewegungsdaten!B:B,A3830,Anlagenbewegungsdaten!C:C),3)</f>
        <v>0</v>
      </c>
      <c r="H3830" s="332">
        <f>IF(ISBLANK(F3830),ROUND(SUMIF(Anlagenbewegungsdaten!B:B,A3830,Anlagenbewegungsdaten!D:D),2),ROUND(G3830*F3830%,2))</f>
        <v>0</v>
      </c>
      <c r="I3830" s="332">
        <f>ROUND((H3830-SUMIF(Anlagenbewegungsdaten!$B:$B,A3830,Anlagenbewegungsdaten!D:D)),3)</f>
        <v>0</v>
      </c>
      <c r="J3830" s="333" t="s">
        <v>5179</v>
      </c>
      <c r="K3830" s="333" t="s">
        <v>5196</v>
      </c>
      <c r="L3830" s="510">
        <v>6.05</v>
      </c>
      <c r="M3830" s="330">
        <f>ROUND(SUMIF(Anlagenbewegungsdaten_AV!B:B,A3830,Anlagenbewegungsdaten_AV!C:C),3)</f>
        <v>0</v>
      </c>
      <c r="N3830" s="328">
        <f>IF(ISBLANK(L3830),ROUND(SUMIF(Anlagenbewegungsdaten_AV!B:B,A3830,Anlagenbewegungsdaten_AV!D:D),2),ROUND(M3830*L3830%,2))</f>
        <v>0</v>
      </c>
      <c r="O3830" s="328">
        <f>ROUND(N3830-SUMIF(Anlagenbewegungsdaten_AV!B:B,A3830,Anlagenbewegungsdaten_AV!D:D),3)</f>
        <v>0</v>
      </c>
    </row>
    <row r="3831" spans="1:15" ht="15" customHeight="1" x14ac:dyDescent="0.25">
      <c r="A3831" s="266" t="s">
        <v>5798</v>
      </c>
      <c r="B3831" s="234" t="s">
        <v>1502</v>
      </c>
      <c r="C3831" s="235" t="s">
        <v>5593</v>
      </c>
      <c r="D3831" s="234" t="s">
        <v>1438</v>
      </c>
      <c r="E3831" s="234"/>
      <c r="F3831" s="290">
        <v>5.71</v>
      </c>
      <c r="G3831" s="331">
        <f>ROUND(SUMIF(Anlagenbewegungsdaten!B:B,A3831,Anlagenbewegungsdaten!C:C),3)</f>
        <v>0</v>
      </c>
      <c r="H3831" s="332">
        <f>IF(ISBLANK(F3831),ROUND(SUMIF(Anlagenbewegungsdaten!B:B,A3831,Anlagenbewegungsdaten!D:D),2),ROUND(G3831*F3831%,2))</f>
        <v>0</v>
      </c>
      <c r="I3831" s="332">
        <f>ROUND((H3831-SUMIF(Anlagenbewegungsdaten!$B:$B,A3831,Anlagenbewegungsdaten!D:D)),3)</f>
        <v>0</v>
      </c>
      <c r="J3831" s="333" t="s">
        <v>5179</v>
      </c>
      <c r="K3831" s="333" t="s">
        <v>5196</v>
      </c>
      <c r="L3831" s="510">
        <v>4.57</v>
      </c>
      <c r="M3831" s="330">
        <f>ROUND(SUMIF(Anlagenbewegungsdaten_AV!B:B,A3831,Anlagenbewegungsdaten_AV!C:C),3)</f>
        <v>0</v>
      </c>
      <c r="N3831" s="328">
        <f>IF(ISBLANK(L3831),ROUND(SUMIF(Anlagenbewegungsdaten_AV!B:B,A3831,Anlagenbewegungsdaten_AV!D:D),2),ROUND(M3831*L3831%,2))</f>
        <v>0</v>
      </c>
      <c r="O3831" s="328">
        <f>ROUND(N3831-SUMIF(Anlagenbewegungsdaten_AV!B:B,A3831,Anlagenbewegungsdaten_AV!D:D),3)</f>
        <v>0</v>
      </c>
    </row>
    <row r="3832" spans="1:15" ht="15" customHeight="1" x14ac:dyDescent="0.25">
      <c r="A3832" s="266" t="s">
        <v>5799</v>
      </c>
      <c r="B3832" s="234" t="s">
        <v>1502</v>
      </c>
      <c r="C3832" s="235" t="s">
        <v>5593</v>
      </c>
      <c r="D3832" s="234" t="s">
        <v>4742</v>
      </c>
      <c r="E3832" s="234"/>
      <c r="F3832" s="290">
        <v>8.620000000000001</v>
      </c>
      <c r="G3832" s="331">
        <f>ROUND(SUMIF(Anlagenbewegungsdaten!B:B,A3832,Anlagenbewegungsdaten!C:C),3)</f>
        <v>0</v>
      </c>
      <c r="H3832" s="332">
        <f>IF(ISBLANK(F3832),ROUND(SUMIF(Anlagenbewegungsdaten!B:B,A3832,Anlagenbewegungsdaten!D:D),2),ROUND(G3832*F3832%,2))</f>
        <v>0</v>
      </c>
      <c r="I3832" s="332">
        <f>ROUND((H3832-SUMIF(Anlagenbewegungsdaten!$B:$B,A3832,Anlagenbewegungsdaten!D:D)),3)</f>
        <v>0</v>
      </c>
      <c r="J3832" s="333" t="s">
        <v>5179</v>
      </c>
      <c r="K3832" s="333" t="s">
        <v>5196</v>
      </c>
      <c r="L3832" s="510">
        <v>6.9</v>
      </c>
      <c r="M3832" s="330">
        <f>ROUND(SUMIF(Anlagenbewegungsdaten_AV!B:B,A3832,Anlagenbewegungsdaten_AV!C:C),3)</f>
        <v>0</v>
      </c>
      <c r="N3832" s="328">
        <f>IF(ISBLANK(L3832),ROUND(SUMIF(Anlagenbewegungsdaten_AV!B:B,A3832,Anlagenbewegungsdaten_AV!D:D),2),ROUND(M3832*L3832%,2))</f>
        <v>0</v>
      </c>
      <c r="O3832" s="328">
        <f>ROUND(N3832-SUMIF(Anlagenbewegungsdaten_AV!B:B,A3832,Anlagenbewegungsdaten_AV!D:D),3)</f>
        <v>0</v>
      </c>
    </row>
    <row r="3833" spans="1:15" ht="15" customHeight="1" x14ac:dyDescent="0.25">
      <c r="A3833" s="266" t="s">
        <v>5800</v>
      </c>
      <c r="B3833" s="234" t="s">
        <v>1502</v>
      </c>
      <c r="C3833" s="235" t="s">
        <v>5593</v>
      </c>
      <c r="D3833" s="234" t="s">
        <v>4744</v>
      </c>
      <c r="E3833" s="234"/>
      <c r="F3833" s="290">
        <v>7.65</v>
      </c>
      <c r="G3833" s="331">
        <f>ROUND(SUMIF(Anlagenbewegungsdaten!B:B,A3833,Anlagenbewegungsdaten!C:C),3)</f>
        <v>0</v>
      </c>
      <c r="H3833" s="332">
        <f>IF(ISBLANK(F3833),ROUND(SUMIF(Anlagenbewegungsdaten!B:B,A3833,Anlagenbewegungsdaten!D:D),2),ROUND(G3833*F3833%,2))</f>
        <v>0</v>
      </c>
      <c r="I3833" s="332">
        <f>ROUND((H3833-SUMIF(Anlagenbewegungsdaten!$B:$B,A3833,Anlagenbewegungsdaten!D:D)),3)</f>
        <v>0</v>
      </c>
      <c r="J3833" s="333" t="s">
        <v>5179</v>
      </c>
      <c r="K3833" s="333" t="s">
        <v>5196</v>
      </c>
      <c r="L3833" s="510">
        <v>6.12</v>
      </c>
      <c r="M3833" s="330">
        <f>ROUND(SUMIF(Anlagenbewegungsdaten_AV!B:B,A3833,Anlagenbewegungsdaten_AV!C:C),3)</f>
        <v>0</v>
      </c>
      <c r="N3833" s="328">
        <f>IF(ISBLANK(L3833),ROUND(SUMIF(Anlagenbewegungsdaten_AV!B:B,A3833,Anlagenbewegungsdaten_AV!D:D),2),ROUND(M3833*L3833%,2))</f>
        <v>0</v>
      </c>
      <c r="O3833" s="328">
        <f>ROUND(N3833-SUMIF(Anlagenbewegungsdaten_AV!B:B,A3833,Anlagenbewegungsdaten_AV!D:D),3)</f>
        <v>0</v>
      </c>
    </row>
    <row r="3834" spans="1:15" ht="15" customHeight="1" x14ac:dyDescent="0.25">
      <c r="A3834" s="266" t="s">
        <v>5801</v>
      </c>
      <c r="B3834" s="234" t="s">
        <v>1502</v>
      </c>
      <c r="C3834" s="235" t="s">
        <v>5593</v>
      </c>
      <c r="D3834" s="234" t="s">
        <v>4746</v>
      </c>
      <c r="E3834" s="234"/>
      <c r="F3834" s="290">
        <v>6.68</v>
      </c>
      <c r="G3834" s="331">
        <f>ROUND(SUMIF(Anlagenbewegungsdaten!B:B,A3834,Anlagenbewegungsdaten!C:C),3)</f>
        <v>0</v>
      </c>
      <c r="H3834" s="332">
        <f>IF(ISBLANK(F3834),ROUND(SUMIF(Anlagenbewegungsdaten!B:B,A3834,Anlagenbewegungsdaten!D:D),2),ROUND(G3834*F3834%,2))</f>
        <v>0</v>
      </c>
      <c r="I3834" s="332">
        <f>ROUND((H3834-SUMIF(Anlagenbewegungsdaten!$B:$B,A3834,Anlagenbewegungsdaten!D:D)),3)</f>
        <v>0</v>
      </c>
      <c r="J3834" s="333" t="s">
        <v>5179</v>
      </c>
      <c r="K3834" s="333" t="s">
        <v>5196</v>
      </c>
      <c r="L3834" s="510">
        <v>5.34</v>
      </c>
      <c r="M3834" s="330">
        <f>ROUND(SUMIF(Anlagenbewegungsdaten_AV!B:B,A3834,Anlagenbewegungsdaten_AV!C:C),3)</f>
        <v>0</v>
      </c>
      <c r="N3834" s="328">
        <f>IF(ISBLANK(L3834),ROUND(SUMIF(Anlagenbewegungsdaten_AV!B:B,A3834,Anlagenbewegungsdaten_AV!D:D),2),ROUND(M3834*L3834%,2))</f>
        <v>0</v>
      </c>
      <c r="O3834" s="328">
        <f>ROUND(N3834-SUMIF(Anlagenbewegungsdaten_AV!B:B,A3834,Anlagenbewegungsdaten_AV!D:D),3)</f>
        <v>0</v>
      </c>
    </row>
    <row r="3835" spans="1:15" ht="15" customHeight="1" x14ac:dyDescent="0.25">
      <c r="A3835" s="259"/>
      <c r="B3835" s="166"/>
      <c r="C3835" s="173"/>
      <c r="D3835" s="166"/>
      <c r="E3835" s="166"/>
      <c r="F3835" s="180"/>
    </row>
    <row r="3836" spans="1:15" ht="15" customHeight="1" x14ac:dyDescent="0.25">
      <c r="A3836" s="258" t="s">
        <v>5802</v>
      </c>
      <c r="B3836" s="243" t="s">
        <v>1502</v>
      </c>
      <c r="C3836" s="244" t="s">
        <v>5616</v>
      </c>
      <c r="D3836" s="244" t="s">
        <v>1490</v>
      </c>
      <c r="E3836" s="243"/>
      <c r="F3836" s="160">
        <v>6.49</v>
      </c>
      <c r="G3836" s="331">
        <f>ROUND(SUMIF(Anlagenbewegungsdaten!B:B,A3836,Anlagenbewegungsdaten!C:C),3)</f>
        <v>0</v>
      </c>
      <c r="H3836" s="332">
        <f>IF(ISBLANK(F3836),ROUND(SUMIF(Anlagenbewegungsdaten!B:B,A3836,Anlagenbewegungsdaten!D:D),2),ROUND(G3836*F3836%,2))</f>
        <v>0</v>
      </c>
      <c r="I3836" s="332">
        <f>ROUND((H3836-SUMIF(Anlagenbewegungsdaten!$B:$B,A3836,Anlagenbewegungsdaten!D:D)),3)</f>
        <v>0</v>
      </c>
      <c r="J3836" s="333" t="s">
        <v>5179</v>
      </c>
      <c r="K3836" s="333" t="s">
        <v>5196</v>
      </c>
      <c r="L3836" s="510">
        <v>5.35</v>
      </c>
      <c r="M3836" s="330">
        <f>ROUND(SUMIF(Anlagenbewegungsdaten_AV!B:B,A3836,Anlagenbewegungsdaten_AV!C:C),3)</f>
        <v>0</v>
      </c>
      <c r="N3836" s="328">
        <f>IF(ISBLANK(L3836),ROUND(SUMIF(Anlagenbewegungsdaten_AV!B:B,A3836,Anlagenbewegungsdaten_AV!D:D),2),ROUND(M3836*L3836%,2))</f>
        <v>0</v>
      </c>
      <c r="O3836" s="328">
        <f>ROUND(N3836-SUMIF(Anlagenbewegungsdaten_AV!B:B,A3836,Anlagenbewegungsdaten_AV!D:D),3)</f>
        <v>0</v>
      </c>
    </row>
    <row r="3837" spans="1:15" ht="15" customHeight="1" x14ac:dyDescent="0.25">
      <c r="A3837" s="258" t="s">
        <v>5803</v>
      </c>
      <c r="B3837" s="243" t="s">
        <v>1502</v>
      </c>
      <c r="C3837" s="244" t="s">
        <v>5616</v>
      </c>
      <c r="D3837" s="244" t="s">
        <v>1438</v>
      </c>
      <c r="E3837" s="243"/>
      <c r="F3837" s="160">
        <v>5.63</v>
      </c>
      <c r="G3837" s="331">
        <f>ROUND(SUMIF(Anlagenbewegungsdaten!B:B,A3837,Anlagenbewegungsdaten!C:C),3)</f>
        <v>0</v>
      </c>
      <c r="H3837" s="332">
        <f>IF(ISBLANK(F3837),ROUND(SUMIF(Anlagenbewegungsdaten!B:B,A3837,Anlagenbewegungsdaten!D:D),2),ROUND(G3837*F3837%,2))</f>
        <v>0</v>
      </c>
      <c r="I3837" s="332">
        <f>ROUND((H3837-SUMIF(Anlagenbewegungsdaten!$B:$B,A3837,Anlagenbewegungsdaten!D:D)),3)</f>
        <v>0</v>
      </c>
      <c r="J3837" s="333" t="s">
        <v>5179</v>
      </c>
      <c r="K3837" s="333" t="s">
        <v>5196</v>
      </c>
      <c r="L3837" s="510">
        <v>4.66</v>
      </c>
      <c r="M3837" s="330">
        <f>ROUND(SUMIF(Anlagenbewegungsdaten_AV!B:B,A3837,Anlagenbewegungsdaten_AV!C:C),3)</f>
        <v>0</v>
      </c>
      <c r="N3837" s="328">
        <f>IF(ISBLANK(L3837),ROUND(SUMIF(Anlagenbewegungsdaten_AV!B:B,A3837,Anlagenbewegungsdaten_AV!D:D),2),ROUND(M3837*L3837%,2))</f>
        <v>0</v>
      </c>
      <c r="O3837" s="328">
        <f>ROUND(N3837-SUMIF(Anlagenbewegungsdaten_AV!B:B,A3837,Anlagenbewegungsdaten_AV!D:D),3)</f>
        <v>0</v>
      </c>
    </row>
    <row r="3838" spans="1:15" ht="15" customHeight="1" x14ac:dyDescent="0.25">
      <c r="A3838" s="259"/>
      <c r="B3838" s="166"/>
      <c r="C3838" s="173"/>
      <c r="D3838" s="173"/>
      <c r="E3838" s="166"/>
      <c r="F3838" s="248"/>
    </row>
    <row r="3839" spans="1:15" ht="15" customHeight="1" x14ac:dyDescent="0.25">
      <c r="A3839" s="258" t="s">
        <v>6232</v>
      </c>
      <c r="B3839" s="243" t="s">
        <v>1502</v>
      </c>
      <c r="C3839" s="244" t="s">
        <v>6209</v>
      </c>
      <c r="D3839" s="244" t="s">
        <v>1490</v>
      </c>
      <c r="E3839" s="243"/>
      <c r="F3839" s="160">
        <v>6.49</v>
      </c>
      <c r="G3839" s="331">
        <f>ROUND(SUMIF(Anlagenbewegungsdaten!B:B,A3839,Anlagenbewegungsdaten!C:C),3)</f>
        <v>0</v>
      </c>
      <c r="H3839" s="332">
        <f>IF(ISBLANK(F3839),ROUND(SUMIF(Anlagenbewegungsdaten!B:B,A3839,Anlagenbewegungsdaten!D:D),2),ROUND(G3839*F3839%,2))</f>
        <v>0</v>
      </c>
      <c r="I3839" s="332">
        <f>ROUND((H3839-SUMIF(Anlagenbewegungsdaten!$B:$B,A3839,Anlagenbewegungsdaten!D:D)),3)</f>
        <v>0</v>
      </c>
      <c r="J3839" s="333" t="s">
        <v>5179</v>
      </c>
      <c r="K3839" s="333" t="s">
        <v>5196</v>
      </c>
      <c r="L3839" s="510">
        <v>5.35</v>
      </c>
      <c r="M3839" s="330">
        <f>ROUND(SUMIF(Anlagenbewegungsdaten_AV!B:B,A3839,Anlagenbewegungsdaten_AV!C:C),3)</f>
        <v>0</v>
      </c>
      <c r="N3839" s="328">
        <f>IF(ISBLANK(L3839),ROUND(SUMIF(Anlagenbewegungsdaten_AV!B:B,A3839,Anlagenbewegungsdaten_AV!D:D),2),ROUND(M3839*L3839%,2))</f>
        <v>0</v>
      </c>
      <c r="O3839" s="328">
        <f>ROUND(N3839-SUMIF(Anlagenbewegungsdaten_AV!B:B,A3839,Anlagenbewegungsdaten_AV!D:D),3)</f>
        <v>0</v>
      </c>
    </row>
    <row r="3840" spans="1:15" ht="15" customHeight="1" x14ac:dyDescent="0.25">
      <c r="A3840" s="258" t="s">
        <v>6233</v>
      </c>
      <c r="B3840" s="243" t="s">
        <v>1502</v>
      </c>
      <c r="C3840" s="244" t="s">
        <v>6209</v>
      </c>
      <c r="D3840" s="244" t="s">
        <v>1438</v>
      </c>
      <c r="E3840" s="243"/>
      <c r="F3840" s="160">
        <v>5.63</v>
      </c>
      <c r="G3840" s="331">
        <f>ROUND(SUMIF(Anlagenbewegungsdaten!B:B,A3840,Anlagenbewegungsdaten!C:C),3)</f>
        <v>0</v>
      </c>
      <c r="H3840" s="332">
        <f>IF(ISBLANK(F3840),ROUND(SUMIF(Anlagenbewegungsdaten!B:B,A3840,Anlagenbewegungsdaten!D:D),2),ROUND(G3840*F3840%,2))</f>
        <v>0</v>
      </c>
      <c r="I3840" s="332">
        <f>ROUND((H3840-SUMIF(Anlagenbewegungsdaten!$B:$B,A3840,Anlagenbewegungsdaten!D:D)),3)</f>
        <v>0</v>
      </c>
      <c r="J3840" s="333" t="s">
        <v>5179</v>
      </c>
      <c r="K3840" s="333" t="s">
        <v>5196</v>
      </c>
      <c r="L3840" s="510">
        <v>4.66</v>
      </c>
      <c r="M3840" s="330">
        <f>ROUND(SUMIF(Anlagenbewegungsdaten_AV!B:B,A3840,Anlagenbewegungsdaten_AV!C:C),3)</f>
        <v>0</v>
      </c>
      <c r="N3840" s="328">
        <f>IF(ISBLANK(L3840),ROUND(SUMIF(Anlagenbewegungsdaten_AV!B:B,A3840,Anlagenbewegungsdaten_AV!D:D),2),ROUND(M3840*L3840%,2))</f>
        <v>0</v>
      </c>
      <c r="O3840" s="328">
        <f>ROUND(N3840-SUMIF(Anlagenbewegungsdaten_AV!B:B,A3840,Anlagenbewegungsdaten_AV!D:D),3)</f>
        <v>0</v>
      </c>
    </row>
    <row r="3841" spans="1:15" ht="15" customHeight="1" x14ac:dyDescent="0.25">
      <c r="A3841" s="259"/>
      <c r="B3841" s="166"/>
      <c r="C3841" s="173"/>
      <c r="D3841" s="166"/>
      <c r="E3841" s="166"/>
      <c r="F3841" s="180"/>
    </row>
    <row r="3842" spans="1:15" ht="15" customHeight="1" x14ac:dyDescent="0.25">
      <c r="A3842" s="261" t="s">
        <v>76</v>
      </c>
      <c r="B3842" s="171" t="s">
        <v>77</v>
      </c>
      <c r="C3842" s="171" t="s">
        <v>4048</v>
      </c>
      <c r="D3842" s="171" t="s">
        <v>78</v>
      </c>
      <c r="E3842" s="171"/>
      <c r="F3842" s="246">
        <v>7.16</v>
      </c>
      <c r="G3842" s="331">
        <f>ROUND(SUMIF(Anlagenbewegungsdaten!B:B,A3842,Anlagenbewegungsdaten!C:C),3)</f>
        <v>0</v>
      </c>
      <c r="H3842" s="332">
        <f>IF(ISBLANK(F3842),ROUND(SUMIF(Anlagenbewegungsdaten!B:B,A3842,Anlagenbewegungsdaten!D:D),2),ROUND(G3842*F3842%,2))</f>
        <v>0</v>
      </c>
      <c r="I3842" s="332">
        <f>ROUND((H3842-SUMIF(Anlagenbewegungsdaten!$B:$B,A3842,Anlagenbewegungsdaten!D:D)),3)</f>
        <v>0</v>
      </c>
      <c r="J3842" s="333" t="s">
        <v>5179</v>
      </c>
      <c r="K3842" s="333" t="s">
        <v>5197</v>
      </c>
      <c r="L3842" s="510">
        <v>5.73</v>
      </c>
      <c r="M3842" s="330">
        <f>ROUND(SUMIF(Anlagenbewegungsdaten_AV!B:B,A3842,Anlagenbewegungsdaten_AV!C:C),3)</f>
        <v>0</v>
      </c>
      <c r="N3842" s="328">
        <f>IF(ISBLANK(L3842),ROUND(SUMIF(Anlagenbewegungsdaten_AV!B:B,A3842,Anlagenbewegungsdaten_AV!D:D),2),ROUND(M3842*L3842%,2))</f>
        <v>0</v>
      </c>
      <c r="O3842" s="328">
        <f>ROUND(N3842-SUMIF(Anlagenbewegungsdaten_AV!B:B,A3842,Anlagenbewegungsdaten_AV!D:D),3)</f>
        <v>0</v>
      </c>
    </row>
    <row r="3843" spans="1:15" ht="15" customHeight="1" x14ac:dyDescent="0.25">
      <c r="A3843" s="261" t="s">
        <v>79</v>
      </c>
      <c r="B3843" s="171" t="s">
        <v>77</v>
      </c>
      <c r="C3843" s="171" t="s">
        <v>4048</v>
      </c>
      <c r="D3843" s="172" t="s">
        <v>80</v>
      </c>
      <c r="E3843" s="171"/>
      <c r="F3843" s="246">
        <v>9.16</v>
      </c>
      <c r="G3843" s="331">
        <f>ROUND(SUMIF(Anlagenbewegungsdaten!B:B,A3843,Anlagenbewegungsdaten!C:C),3)</f>
        <v>0</v>
      </c>
      <c r="H3843" s="332">
        <f>IF(ISBLANK(F3843),ROUND(SUMIF(Anlagenbewegungsdaten!B:B,A3843,Anlagenbewegungsdaten!D:D),2),ROUND(G3843*F3843%,2))</f>
        <v>0</v>
      </c>
      <c r="I3843" s="332">
        <f>ROUND((H3843-SUMIF(Anlagenbewegungsdaten!$B:$B,A3843,Anlagenbewegungsdaten!D:D)),3)</f>
        <v>0</v>
      </c>
      <c r="J3843" s="333" t="s">
        <v>5179</v>
      </c>
      <c r="K3843" s="333" t="s">
        <v>5197</v>
      </c>
      <c r="L3843" s="510">
        <v>7.33</v>
      </c>
      <c r="M3843" s="330">
        <f>ROUND(SUMIF(Anlagenbewegungsdaten_AV!B:B,A3843,Anlagenbewegungsdaten_AV!C:C),3)</f>
        <v>0</v>
      </c>
      <c r="N3843" s="328">
        <f>IF(ISBLANK(L3843),ROUND(SUMIF(Anlagenbewegungsdaten_AV!B:B,A3843,Anlagenbewegungsdaten_AV!D:D),2),ROUND(M3843*L3843%,2))</f>
        <v>0</v>
      </c>
      <c r="O3843" s="328">
        <f>ROUND(N3843-SUMIF(Anlagenbewegungsdaten_AV!B:B,A3843,Anlagenbewegungsdaten_AV!D:D),3)</f>
        <v>0</v>
      </c>
    </row>
    <row r="3844" spans="1:15" ht="15" customHeight="1" x14ac:dyDescent="0.25">
      <c r="A3844" s="261" t="s">
        <v>81</v>
      </c>
      <c r="B3844" s="171" t="s">
        <v>77</v>
      </c>
      <c r="C3844" s="171" t="s">
        <v>4048</v>
      </c>
      <c r="D3844" s="171" t="s">
        <v>82</v>
      </c>
      <c r="E3844" s="171"/>
      <c r="F3844" s="246">
        <v>5.16</v>
      </c>
      <c r="G3844" s="331">
        <f>ROUND(SUMIF(Anlagenbewegungsdaten!B:B,A3844,Anlagenbewegungsdaten!C:C),3)</f>
        <v>0</v>
      </c>
      <c r="H3844" s="332">
        <f>IF(ISBLANK(F3844),ROUND(SUMIF(Anlagenbewegungsdaten!B:B,A3844,Anlagenbewegungsdaten!D:D),2),ROUND(G3844*F3844%,2))</f>
        <v>0</v>
      </c>
      <c r="I3844" s="332">
        <f>ROUND((H3844-SUMIF(Anlagenbewegungsdaten!$B:$B,A3844,Anlagenbewegungsdaten!D:D)),3)</f>
        <v>0</v>
      </c>
      <c r="J3844" s="333" t="s">
        <v>5179</v>
      </c>
      <c r="K3844" s="333" t="s">
        <v>5197</v>
      </c>
      <c r="L3844" s="510">
        <v>4.13</v>
      </c>
      <c r="M3844" s="330">
        <f>ROUND(SUMIF(Anlagenbewegungsdaten_AV!B:B,A3844,Anlagenbewegungsdaten_AV!C:C),3)</f>
        <v>0</v>
      </c>
      <c r="N3844" s="328">
        <f>IF(ISBLANK(L3844),ROUND(SUMIF(Anlagenbewegungsdaten_AV!B:B,A3844,Anlagenbewegungsdaten_AV!D:D),2),ROUND(M3844*L3844%,2))</f>
        <v>0</v>
      </c>
      <c r="O3844" s="328">
        <f>ROUND(N3844-SUMIF(Anlagenbewegungsdaten_AV!B:B,A3844,Anlagenbewegungsdaten_AV!D:D),3)</f>
        <v>0</v>
      </c>
    </row>
    <row r="3845" spans="1:15" ht="15" customHeight="1" x14ac:dyDescent="0.25">
      <c r="A3845" s="261" t="s">
        <v>83</v>
      </c>
      <c r="B3845" s="171" t="s">
        <v>77</v>
      </c>
      <c r="C3845" s="171" t="s">
        <v>4048</v>
      </c>
      <c r="D3845" s="172" t="s">
        <v>84</v>
      </c>
      <c r="E3845" s="171"/>
      <c r="F3845" s="246">
        <v>7.16</v>
      </c>
      <c r="G3845" s="331">
        <f>ROUND(SUMIF(Anlagenbewegungsdaten!B:B,A3845,Anlagenbewegungsdaten!C:C),3)</f>
        <v>0</v>
      </c>
      <c r="H3845" s="332">
        <f>IF(ISBLANK(F3845),ROUND(SUMIF(Anlagenbewegungsdaten!B:B,A3845,Anlagenbewegungsdaten!D:D),2),ROUND(G3845*F3845%,2))</f>
        <v>0</v>
      </c>
      <c r="I3845" s="332">
        <f>ROUND((H3845-SUMIF(Anlagenbewegungsdaten!$B:$B,A3845,Anlagenbewegungsdaten!D:D)),3)</f>
        <v>0</v>
      </c>
      <c r="J3845" s="333" t="s">
        <v>5179</v>
      </c>
      <c r="K3845" s="333" t="s">
        <v>5197</v>
      </c>
      <c r="L3845" s="510">
        <v>5.73</v>
      </c>
      <c r="M3845" s="330">
        <f>ROUND(SUMIF(Anlagenbewegungsdaten_AV!B:B,A3845,Anlagenbewegungsdaten_AV!C:C),3)</f>
        <v>0</v>
      </c>
      <c r="N3845" s="328">
        <f>IF(ISBLANK(L3845),ROUND(SUMIF(Anlagenbewegungsdaten_AV!B:B,A3845,Anlagenbewegungsdaten_AV!D:D),2),ROUND(M3845*L3845%,2))</f>
        <v>0</v>
      </c>
      <c r="O3845" s="328">
        <f>ROUND(N3845-SUMIF(Anlagenbewegungsdaten_AV!B:B,A3845,Anlagenbewegungsdaten_AV!D:D),3)</f>
        <v>0</v>
      </c>
    </row>
    <row r="3846" spans="1:15" ht="15" customHeight="1" x14ac:dyDescent="0.25">
      <c r="A3846" s="261" t="s">
        <v>85</v>
      </c>
      <c r="B3846" s="171" t="s">
        <v>77</v>
      </c>
      <c r="C3846" s="171" t="s">
        <v>4048</v>
      </c>
      <c r="D3846" s="171" t="s">
        <v>86</v>
      </c>
      <c r="E3846" s="171"/>
      <c r="F3846" s="246">
        <v>4.16</v>
      </c>
      <c r="G3846" s="331">
        <f>ROUND(SUMIF(Anlagenbewegungsdaten!B:B,A3846,Anlagenbewegungsdaten!C:C),3)</f>
        <v>0</v>
      </c>
      <c r="H3846" s="332">
        <f>IF(ISBLANK(F3846),ROUND(SUMIF(Anlagenbewegungsdaten!B:B,A3846,Anlagenbewegungsdaten!D:D),2),ROUND(G3846*F3846%,2))</f>
        <v>0</v>
      </c>
      <c r="I3846" s="332">
        <f>ROUND((H3846-SUMIF(Anlagenbewegungsdaten!$B:$B,A3846,Anlagenbewegungsdaten!D:D)),3)</f>
        <v>0</v>
      </c>
      <c r="J3846" s="333" t="s">
        <v>5179</v>
      </c>
      <c r="K3846" s="333" t="s">
        <v>5197</v>
      </c>
      <c r="L3846" s="510">
        <v>3.33</v>
      </c>
      <c r="M3846" s="330">
        <f>ROUND(SUMIF(Anlagenbewegungsdaten_AV!B:B,A3846,Anlagenbewegungsdaten_AV!C:C),3)</f>
        <v>0</v>
      </c>
      <c r="N3846" s="328">
        <f>IF(ISBLANK(L3846),ROUND(SUMIF(Anlagenbewegungsdaten_AV!B:B,A3846,Anlagenbewegungsdaten_AV!D:D),2),ROUND(M3846*L3846%,2))</f>
        <v>0</v>
      </c>
      <c r="O3846" s="328">
        <f>ROUND(N3846-SUMIF(Anlagenbewegungsdaten_AV!B:B,A3846,Anlagenbewegungsdaten_AV!D:D),3)</f>
        <v>0</v>
      </c>
    </row>
    <row r="3847" spans="1:15" ht="15" customHeight="1" x14ac:dyDescent="0.25">
      <c r="A3847" s="259"/>
      <c r="B3847" s="166"/>
      <c r="C3847" s="165"/>
      <c r="D3847" s="166"/>
      <c r="E3847" s="165"/>
      <c r="F3847" s="249"/>
    </row>
    <row r="3848" spans="1:15" ht="15" customHeight="1" x14ac:dyDescent="0.25">
      <c r="A3848" s="261" t="s">
        <v>3245</v>
      </c>
      <c r="B3848" s="171" t="s">
        <v>77</v>
      </c>
      <c r="C3848" s="172" t="s">
        <v>4049</v>
      </c>
      <c r="D3848" s="171" t="s">
        <v>78</v>
      </c>
      <c r="E3848" s="171"/>
      <c r="F3848" s="246">
        <v>7.05</v>
      </c>
      <c r="G3848" s="331">
        <f>ROUND(SUMIF(Anlagenbewegungsdaten!B:B,A3848,Anlagenbewegungsdaten!C:C),3)</f>
        <v>0</v>
      </c>
      <c r="H3848" s="332">
        <f>IF(ISBLANK(F3848),ROUND(SUMIF(Anlagenbewegungsdaten!B:B,A3848,Anlagenbewegungsdaten!D:D),2),ROUND(G3848*F3848%,2))</f>
        <v>0</v>
      </c>
      <c r="I3848" s="332">
        <f>ROUND((H3848-SUMIF(Anlagenbewegungsdaten!$B:$B,A3848,Anlagenbewegungsdaten!D:D)),3)</f>
        <v>0</v>
      </c>
      <c r="J3848" s="333" t="s">
        <v>5179</v>
      </c>
      <c r="K3848" s="333" t="s">
        <v>5197</v>
      </c>
      <c r="L3848" s="510">
        <v>5.64</v>
      </c>
      <c r="M3848" s="330">
        <f>ROUND(SUMIF(Anlagenbewegungsdaten_AV!B:B,A3848,Anlagenbewegungsdaten_AV!C:C),3)</f>
        <v>0</v>
      </c>
      <c r="N3848" s="328">
        <f>IF(ISBLANK(L3848),ROUND(SUMIF(Anlagenbewegungsdaten_AV!B:B,A3848,Anlagenbewegungsdaten_AV!D:D),2),ROUND(M3848*L3848%,2))</f>
        <v>0</v>
      </c>
      <c r="O3848" s="328">
        <f>ROUND(N3848-SUMIF(Anlagenbewegungsdaten_AV!B:B,A3848,Anlagenbewegungsdaten_AV!D:D),3)</f>
        <v>0</v>
      </c>
    </row>
    <row r="3849" spans="1:15" ht="15" customHeight="1" x14ac:dyDescent="0.25">
      <c r="A3849" s="261" t="s">
        <v>3246</v>
      </c>
      <c r="B3849" s="171" t="s">
        <v>77</v>
      </c>
      <c r="C3849" s="172" t="s">
        <v>4049</v>
      </c>
      <c r="D3849" s="172" t="s">
        <v>80</v>
      </c>
      <c r="E3849" s="171"/>
      <c r="F3849" s="246">
        <v>9.02</v>
      </c>
      <c r="G3849" s="331">
        <f>ROUND(SUMIF(Anlagenbewegungsdaten!B:B,A3849,Anlagenbewegungsdaten!C:C),3)</f>
        <v>0</v>
      </c>
      <c r="H3849" s="332">
        <f>IF(ISBLANK(F3849),ROUND(SUMIF(Anlagenbewegungsdaten!B:B,A3849,Anlagenbewegungsdaten!D:D),2),ROUND(G3849*F3849%,2))</f>
        <v>0</v>
      </c>
      <c r="I3849" s="332">
        <f>ROUND((H3849-SUMIF(Anlagenbewegungsdaten!$B:$B,A3849,Anlagenbewegungsdaten!D:D)),3)</f>
        <v>0</v>
      </c>
      <c r="J3849" s="333" t="s">
        <v>5179</v>
      </c>
      <c r="K3849" s="333" t="s">
        <v>5197</v>
      </c>
      <c r="L3849" s="510">
        <v>7.22</v>
      </c>
      <c r="M3849" s="330">
        <f>ROUND(SUMIF(Anlagenbewegungsdaten_AV!B:B,A3849,Anlagenbewegungsdaten_AV!C:C),3)</f>
        <v>0</v>
      </c>
      <c r="N3849" s="328">
        <f>IF(ISBLANK(L3849),ROUND(SUMIF(Anlagenbewegungsdaten_AV!B:B,A3849,Anlagenbewegungsdaten_AV!D:D),2),ROUND(M3849*L3849%,2))</f>
        <v>0</v>
      </c>
      <c r="O3849" s="328">
        <f>ROUND(N3849-SUMIF(Anlagenbewegungsdaten_AV!B:B,A3849,Anlagenbewegungsdaten_AV!D:D),3)</f>
        <v>0</v>
      </c>
    </row>
    <row r="3850" spans="1:15" ht="15" customHeight="1" x14ac:dyDescent="0.25">
      <c r="A3850" s="261" t="s">
        <v>3247</v>
      </c>
      <c r="B3850" s="171" t="s">
        <v>77</v>
      </c>
      <c r="C3850" s="172" t="s">
        <v>4049</v>
      </c>
      <c r="D3850" s="171" t="s">
        <v>82</v>
      </c>
      <c r="E3850" s="171"/>
      <c r="F3850" s="246">
        <v>5.08</v>
      </c>
      <c r="G3850" s="331">
        <f>ROUND(SUMIF(Anlagenbewegungsdaten!B:B,A3850,Anlagenbewegungsdaten!C:C),3)</f>
        <v>0</v>
      </c>
      <c r="H3850" s="332">
        <f>IF(ISBLANK(F3850),ROUND(SUMIF(Anlagenbewegungsdaten!B:B,A3850,Anlagenbewegungsdaten!D:D),2),ROUND(G3850*F3850%,2))</f>
        <v>0</v>
      </c>
      <c r="I3850" s="332">
        <f>ROUND((H3850-SUMIF(Anlagenbewegungsdaten!$B:$B,A3850,Anlagenbewegungsdaten!D:D)),3)</f>
        <v>0</v>
      </c>
      <c r="J3850" s="333" t="s">
        <v>5179</v>
      </c>
      <c r="K3850" s="333" t="s">
        <v>5197</v>
      </c>
      <c r="L3850" s="510">
        <v>4.0599999999999996</v>
      </c>
      <c r="M3850" s="330">
        <f>ROUND(SUMIF(Anlagenbewegungsdaten_AV!B:B,A3850,Anlagenbewegungsdaten_AV!C:C),3)</f>
        <v>0</v>
      </c>
      <c r="N3850" s="328">
        <f>IF(ISBLANK(L3850),ROUND(SUMIF(Anlagenbewegungsdaten_AV!B:B,A3850,Anlagenbewegungsdaten_AV!D:D),2),ROUND(M3850*L3850%,2))</f>
        <v>0</v>
      </c>
      <c r="O3850" s="328">
        <f>ROUND(N3850-SUMIF(Anlagenbewegungsdaten_AV!B:B,A3850,Anlagenbewegungsdaten_AV!D:D),3)</f>
        <v>0</v>
      </c>
    </row>
    <row r="3851" spans="1:15" ht="15" customHeight="1" x14ac:dyDescent="0.25">
      <c r="A3851" s="261" t="s">
        <v>3248</v>
      </c>
      <c r="B3851" s="171" t="s">
        <v>77</v>
      </c>
      <c r="C3851" s="172" t="s">
        <v>4049</v>
      </c>
      <c r="D3851" s="172" t="s">
        <v>84</v>
      </c>
      <c r="E3851" s="171"/>
      <c r="F3851" s="246">
        <v>7.05</v>
      </c>
      <c r="G3851" s="331">
        <f>ROUND(SUMIF(Anlagenbewegungsdaten!B:B,A3851,Anlagenbewegungsdaten!C:C),3)</f>
        <v>0</v>
      </c>
      <c r="H3851" s="332">
        <f>IF(ISBLANK(F3851),ROUND(SUMIF(Anlagenbewegungsdaten!B:B,A3851,Anlagenbewegungsdaten!D:D),2),ROUND(G3851*F3851%,2))</f>
        <v>0</v>
      </c>
      <c r="I3851" s="332">
        <f>ROUND((H3851-SUMIF(Anlagenbewegungsdaten!$B:$B,A3851,Anlagenbewegungsdaten!D:D)),3)</f>
        <v>0</v>
      </c>
      <c r="J3851" s="333" t="s">
        <v>5179</v>
      </c>
      <c r="K3851" s="333" t="s">
        <v>5197</v>
      </c>
      <c r="L3851" s="510">
        <v>5.64</v>
      </c>
      <c r="M3851" s="330">
        <f>ROUND(SUMIF(Anlagenbewegungsdaten_AV!B:B,A3851,Anlagenbewegungsdaten_AV!C:C),3)</f>
        <v>0</v>
      </c>
      <c r="N3851" s="328">
        <f>IF(ISBLANK(L3851),ROUND(SUMIF(Anlagenbewegungsdaten_AV!B:B,A3851,Anlagenbewegungsdaten_AV!D:D),2),ROUND(M3851*L3851%,2))</f>
        <v>0</v>
      </c>
      <c r="O3851" s="328">
        <f>ROUND(N3851-SUMIF(Anlagenbewegungsdaten_AV!B:B,A3851,Anlagenbewegungsdaten_AV!D:D),3)</f>
        <v>0</v>
      </c>
    </row>
    <row r="3852" spans="1:15" ht="15" customHeight="1" x14ac:dyDescent="0.25">
      <c r="A3852" s="261" t="s">
        <v>3249</v>
      </c>
      <c r="B3852" s="171" t="s">
        <v>77</v>
      </c>
      <c r="C3852" s="172" t="s">
        <v>4049</v>
      </c>
      <c r="D3852" s="171" t="s">
        <v>86</v>
      </c>
      <c r="E3852" s="171"/>
      <c r="F3852" s="246">
        <v>4.0999999999999996</v>
      </c>
      <c r="G3852" s="331">
        <f>ROUND(SUMIF(Anlagenbewegungsdaten!B:B,A3852,Anlagenbewegungsdaten!C:C),3)</f>
        <v>0</v>
      </c>
      <c r="H3852" s="332">
        <f>IF(ISBLANK(F3852),ROUND(SUMIF(Anlagenbewegungsdaten!B:B,A3852,Anlagenbewegungsdaten!D:D),2),ROUND(G3852*F3852%,2))</f>
        <v>0</v>
      </c>
      <c r="I3852" s="332">
        <f>ROUND((H3852-SUMIF(Anlagenbewegungsdaten!$B:$B,A3852,Anlagenbewegungsdaten!D:D)),3)</f>
        <v>0</v>
      </c>
      <c r="J3852" s="333" t="s">
        <v>5179</v>
      </c>
      <c r="K3852" s="333" t="s">
        <v>5197</v>
      </c>
      <c r="L3852" s="510">
        <v>3.28</v>
      </c>
      <c r="M3852" s="330">
        <f>ROUND(SUMIF(Anlagenbewegungsdaten_AV!B:B,A3852,Anlagenbewegungsdaten_AV!C:C),3)</f>
        <v>0</v>
      </c>
      <c r="N3852" s="328">
        <f>IF(ISBLANK(L3852),ROUND(SUMIF(Anlagenbewegungsdaten_AV!B:B,A3852,Anlagenbewegungsdaten_AV!D:D),2),ROUND(M3852*L3852%,2))</f>
        <v>0</v>
      </c>
      <c r="O3852" s="328">
        <f>ROUND(N3852-SUMIF(Anlagenbewegungsdaten_AV!B:B,A3852,Anlagenbewegungsdaten_AV!D:D),3)</f>
        <v>0</v>
      </c>
    </row>
    <row r="3853" spans="1:15" ht="15" customHeight="1" x14ac:dyDescent="0.25">
      <c r="A3853" s="259"/>
      <c r="B3853" s="166"/>
      <c r="C3853" s="166"/>
      <c r="D3853" s="166"/>
      <c r="E3853" s="166"/>
      <c r="F3853" s="248"/>
    </row>
    <row r="3854" spans="1:15" ht="15" customHeight="1" x14ac:dyDescent="0.25">
      <c r="A3854" s="261" t="s">
        <v>3989</v>
      </c>
      <c r="B3854" s="171" t="s">
        <v>77</v>
      </c>
      <c r="C3854" s="172" t="s">
        <v>4050</v>
      </c>
      <c r="D3854" s="171" t="s">
        <v>78</v>
      </c>
      <c r="E3854" s="171"/>
      <c r="F3854" s="246">
        <v>6.95</v>
      </c>
      <c r="G3854" s="331">
        <f>ROUND(SUMIF(Anlagenbewegungsdaten!B:B,A3854,Anlagenbewegungsdaten!C:C),3)</f>
        <v>0</v>
      </c>
      <c r="H3854" s="332">
        <f>IF(ISBLANK(F3854),ROUND(SUMIF(Anlagenbewegungsdaten!B:B,A3854,Anlagenbewegungsdaten!D:D),2),ROUND(G3854*F3854%,2))</f>
        <v>0</v>
      </c>
      <c r="I3854" s="332">
        <f>ROUND((H3854-SUMIF(Anlagenbewegungsdaten!$B:$B,A3854,Anlagenbewegungsdaten!D:D)),3)</f>
        <v>0</v>
      </c>
      <c r="J3854" s="333" t="s">
        <v>5179</v>
      </c>
      <c r="K3854" s="333" t="s">
        <v>5197</v>
      </c>
      <c r="L3854" s="510">
        <v>5.56</v>
      </c>
      <c r="M3854" s="330">
        <f>ROUND(SUMIF(Anlagenbewegungsdaten_AV!B:B,A3854,Anlagenbewegungsdaten_AV!C:C),3)</f>
        <v>0</v>
      </c>
      <c r="N3854" s="328">
        <f>IF(ISBLANK(L3854),ROUND(SUMIF(Anlagenbewegungsdaten_AV!B:B,A3854,Anlagenbewegungsdaten_AV!D:D),2),ROUND(M3854*L3854%,2))</f>
        <v>0</v>
      </c>
      <c r="O3854" s="328">
        <f>ROUND(N3854-SUMIF(Anlagenbewegungsdaten_AV!B:B,A3854,Anlagenbewegungsdaten_AV!D:D),3)</f>
        <v>0</v>
      </c>
    </row>
    <row r="3855" spans="1:15" ht="15" customHeight="1" x14ac:dyDescent="0.25">
      <c r="A3855" s="261" t="s">
        <v>3990</v>
      </c>
      <c r="B3855" s="171" t="s">
        <v>77</v>
      </c>
      <c r="C3855" s="172" t="s">
        <v>4050</v>
      </c>
      <c r="D3855" s="172" t="s">
        <v>80</v>
      </c>
      <c r="E3855" s="171"/>
      <c r="F3855" s="246">
        <v>8.89</v>
      </c>
      <c r="G3855" s="331">
        <f>ROUND(SUMIF(Anlagenbewegungsdaten!B:B,A3855,Anlagenbewegungsdaten!C:C),3)</f>
        <v>0</v>
      </c>
      <c r="H3855" s="332">
        <f>IF(ISBLANK(F3855),ROUND(SUMIF(Anlagenbewegungsdaten!B:B,A3855,Anlagenbewegungsdaten!D:D),2),ROUND(G3855*F3855%,2))</f>
        <v>0</v>
      </c>
      <c r="I3855" s="332">
        <f>ROUND((H3855-SUMIF(Anlagenbewegungsdaten!$B:$B,A3855,Anlagenbewegungsdaten!D:D)),3)</f>
        <v>0</v>
      </c>
      <c r="J3855" s="333" t="s">
        <v>5179</v>
      </c>
      <c r="K3855" s="333" t="s">
        <v>5197</v>
      </c>
      <c r="L3855" s="510">
        <v>7.11</v>
      </c>
      <c r="M3855" s="330">
        <f>ROUND(SUMIF(Anlagenbewegungsdaten_AV!B:B,A3855,Anlagenbewegungsdaten_AV!C:C),3)</f>
        <v>0</v>
      </c>
      <c r="N3855" s="328">
        <f>IF(ISBLANK(L3855),ROUND(SUMIF(Anlagenbewegungsdaten_AV!B:B,A3855,Anlagenbewegungsdaten_AV!D:D),2),ROUND(M3855*L3855%,2))</f>
        <v>0</v>
      </c>
      <c r="O3855" s="328">
        <f>ROUND(N3855-SUMIF(Anlagenbewegungsdaten_AV!B:B,A3855,Anlagenbewegungsdaten_AV!D:D),3)</f>
        <v>0</v>
      </c>
    </row>
    <row r="3856" spans="1:15" ht="15" customHeight="1" x14ac:dyDescent="0.25">
      <c r="A3856" s="261" t="s">
        <v>3991</v>
      </c>
      <c r="B3856" s="171" t="s">
        <v>77</v>
      </c>
      <c r="C3856" s="172" t="s">
        <v>4050</v>
      </c>
      <c r="D3856" s="171" t="s">
        <v>82</v>
      </c>
      <c r="E3856" s="171"/>
      <c r="F3856" s="246">
        <v>5.01</v>
      </c>
      <c r="G3856" s="331">
        <f>ROUND(SUMIF(Anlagenbewegungsdaten!B:B,A3856,Anlagenbewegungsdaten!C:C),3)</f>
        <v>0</v>
      </c>
      <c r="H3856" s="332">
        <f>IF(ISBLANK(F3856),ROUND(SUMIF(Anlagenbewegungsdaten!B:B,A3856,Anlagenbewegungsdaten!D:D),2),ROUND(G3856*F3856%,2))</f>
        <v>0</v>
      </c>
      <c r="I3856" s="332">
        <f>ROUND((H3856-SUMIF(Anlagenbewegungsdaten!$B:$B,A3856,Anlagenbewegungsdaten!D:D)),3)</f>
        <v>0</v>
      </c>
      <c r="J3856" s="333" t="s">
        <v>5179</v>
      </c>
      <c r="K3856" s="333" t="s">
        <v>5197</v>
      </c>
      <c r="L3856" s="510">
        <v>4.01</v>
      </c>
      <c r="M3856" s="330">
        <f>ROUND(SUMIF(Anlagenbewegungsdaten_AV!B:B,A3856,Anlagenbewegungsdaten_AV!C:C),3)</f>
        <v>0</v>
      </c>
      <c r="N3856" s="328">
        <f>IF(ISBLANK(L3856),ROUND(SUMIF(Anlagenbewegungsdaten_AV!B:B,A3856,Anlagenbewegungsdaten_AV!D:D),2),ROUND(M3856*L3856%,2))</f>
        <v>0</v>
      </c>
      <c r="O3856" s="328">
        <f>ROUND(N3856-SUMIF(Anlagenbewegungsdaten_AV!B:B,A3856,Anlagenbewegungsdaten_AV!D:D),3)</f>
        <v>0</v>
      </c>
    </row>
    <row r="3857" spans="1:15" ht="15" customHeight="1" x14ac:dyDescent="0.25">
      <c r="A3857" s="261" t="s">
        <v>3992</v>
      </c>
      <c r="B3857" s="171" t="s">
        <v>77</v>
      </c>
      <c r="C3857" s="172" t="s">
        <v>4050</v>
      </c>
      <c r="D3857" s="172" t="s">
        <v>84</v>
      </c>
      <c r="E3857" s="171"/>
      <c r="F3857" s="246">
        <v>6.9499999999999993</v>
      </c>
      <c r="G3857" s="331">
        <f>ROUND(SUMIF(Anlagenbewegungsdaten!B:B,A3857,Anlagenbewegungsdaten!C:C),3)</f>
        <v>0</v>
      </c>
      <c r="H3857" s="332">
        <f>IF(ISBLANK(F3857),ROUND(SUMIF(Anlagenbewegungsdaten!B:B,A3857,Anlagenbewegungsdaten!D:D),2),ROUND(G3857*F3857%,2))</f>
        <v>0</v>
      </c>
      <c r="I3857" s="332">
        <f>ROUND((H3857-SUMIF(Anlagenbewegungsdaten!$B:$B,A3857,Anlagenbewegungsdaten!D:D)),3)</f>
        <v>0</v>
      </c>
      <c r="J3857" s="333" t="s">
        <v>5179</v>
      </c>
      <c r="K3857" s="333" t="s">
        <v>5197</v>
      </c>
      <c r="L3857" s="510">
        <v>5.56</v>
      </c>
      <c r="M3857" s="330">
        <f>ROUND(SUMIF(Anlagenbewegungsdaten_AV!B:B,A3857,Anlagenbewegungsdaten_AV!C:C),3)</f>
        <v>0</v>
      </c>
      <c r="N3857" s="328">
        <f>IF(ISBLANK(L3857),ROUND(SUMIF(Anlagenbewegungsdaten_AV!B:B,A3857,Anlagenbewegungsdaten_AV!D:D),2),ROUND(M3857*L3857%,2))</f>
        <v>0</v>
      </c>
      <c r="O3857" s="328">
        <f>ROUND(N3857-SUMIF(Anlagenbewegungsdaten_AV!B:B,A3857,Anlagenbewegungsdaten_AV!D:D),3)</f>
        <v>0</v>
      </c>
    </row>
    <row r="3858" spans="1:15" ht="15" customHeight="1" x14ac:dyDescent="0.25">
      <c r="A3858" s="261" t="s">
        <v>3993</v>
      </c>
      <c r="B3858" s="171" t="s">
        <v>77</v>
      </c>
      <c r="C3858" s="172" t="s">
        <v>4050</v>
      </c>
      <c r="D3858" s="171" t="s">
        <v>86</v>
      </c>
      <c r="E3858" s="171"/>
      <c r="F3858" s="246">
        <v>4.04</v>
      </c>
      <c r="G3858" s="331">
        <f>ROUND(SUMIF(Anlagenbewegungsdaten!B:B,A3858,Anlagenbewegungsdaten!C:C),3)</f>
        <v>0</v>
      </c>
      <c r="H3858" s="332">
        <f>IF(ISBLANK(F3858),ROUND(SUMIF(Anlagenbewegungsdaten!B:B,A3858,Anlagenbewegungsdaten!D:D),2),ROUND(G3858*F3858%,2))</f>
        <v>0</v>
      </c>
      <c r="I3858" s="332">
        <f>ROUND((H3858-SUMIF(Anlagenbewegungsdaten!$B:$B,A3858,Anlagenbewegungsdaten!D:D)),3)</f>
        <v>0</v>
      </c>
      <c r="J3858" s="333" t="s">
        <v>5179</v>
      </c>
      <c r="K3858" s="333" t="s">
        <v>5197</v>
      </c>
      <c r="L3858" s="510">
        <v>3.23</v>
      </c>
      <c r="M3858" s="330">
        <f>ROUND(SUMIF(Anlagenbewegungsdaten_AV!B:B,A3858,Anlagenbewegungsdaten_AV!C:C),3)</f>
        <v>0</v>
      </c>
      <c r="N3858" s="328">
        <f>IF(ISBLANK(L3858),ROUND(SUMIF(Anlagenbewegungsdaten_AV!B:B,A3858,Anlagenbewegungsdaten_AV!D:D),2),ROUND(M3858*L3858%,2))</f>
        <v>0</v>
      </c>
      <c r="O3858" s="328">
        <f>ROUND(N3858-SUMIF(Anlagenbewegungsdaten_AV!B:B,A3858,Anlagenbewegungsdaten_AV!D:D),3)</f>
        <v>0</v>
      </c>
    </row>
    <row r="3859" spans="1:15" ht="15" customHeight="1" x14ac:dyDescent="0.25">
      <c r="A3859" s="259"/>
      <c r="B3859" s="166"/>
      <c r="C3859" s="165"/>
      <c r="D3859" s="166"/>
      <c r="E3859" s="165"/>
      <c r="F3859" s="249"/>
    </row>
    <row r="3860" spans="1:15" ht="15" customHeight="1" x14ac:dyDescent="0.25">
      <c r="A3860" s="264" t="s">
        <v>4755</v>
      </c>
      <c r="B3860" s="204" t="s">
        <v>77</v>
      </c>
      <c r="C3860" s="205" t="s">
        <v>4052</v>
      </c>
      <c r="D3860" s="204" t="s">
        <v>78</v>
      </c>
      <c r="E3860" s="204"/>
      <c r="F3860" s="252">
        <v>6.84</v>
      </c>
      <c r="G3860" s="331">
        <f>ROUND(SUMIF(Anlagenbewegungsdaten!B:B,A3860,Anlagenbewegungsdaten!C:C),3)</f>
        <v>0</v>
      </c>
      <c r="H3860" s="332">
        <f>IF(ISBLANK(F3860),ROUND(SUMIF(Anlagenbewegungsdaten!B:B,A3860,Anlagenbewegungsdaten!D:D),2),ROUND(G3860*F3860%,2))</f>
        <v>0</v>
      </c>
      <c r="I3860" s="332">
        <f>ROUND((H3860-SUMIF(Anlagenbewegungsdaten!$B:$B,A3860,Anlagenbewegungsdaten!D:D)),3)</f>
        <v>0</v>
      </c>
      <c r="J3860" s="333" t="s">
        <v>5179</v>
      </c>
      <c r="K3860" s="333" t="s">
        <v>5197</v>
      </c>
      <c r="L3860" s="510">
        <v>5.47</v>
      </c>
      <c r="M3860" s="330">
        <f>ROUND(SUMIF(Anlagenbewegungsdaten_AV!B:B,A3860,Anlagenbewegungsdaten_AV!C:C),3)</f>
        <v>0</v>
      </c>
      <c r="N3860" s="328">
        <f>IF(ISBLANK(L3860),ROUND(SUMIF(Anlagenbewegungsdaten_AV!B:B,A3860,Anlagenbewegungsdaten_AV!D:D),2),ROUND(M3860*L3860%,2))</f>
        <v>0</v>
      </c>
      <c r="O3860" s="328">
        <f>ROUND(N3860-SUMIF(Anlagenbewegungsdaten_AV!B:B,A3860,Anlagenbewegungsdaten_AV!D:D),3)</f>
        <v>0</v>
      </c>
    </row>
    <row r="3861" spans="1:15" ht="15" customHeight="1" x14ac:dyDescent="0.25">
      <c r="A3861" s="264" t="s">
        <v>4756</v>
      </c>
      <c r="B3861" s="204" t="s">
        <v>77</v>
      </c>
      <c r="C3861" s="205" t="s">
        <v>4052</v>
      </c>
      <c r="D3861" s="204" t="s">
        <v>82</v>
      </c>
      <c r="E3861" s="204"/>
      <c r="F3861" s="252">
        <v>4.93</v>
      </c>
      <c r="G3861" s="331">
        <f>ROUND(SUMIF(Anlagenbewegungsdaten!B:B,A3861,Anlagenbewegungsdaten!C:C),3)</f>
        <v>0</v>
      </c>
      <c r="H3861" s="332">
        <f>IF(ISBLANK(F3861),ROUND(SUMIF(Anlagenbewegungsdaten!B:B,A3861,Anlagenbewegungsdaten!D:D),2),ROUND(G3861*F3861%,2))</f>
        <v>0</v>
      </c>
      <c r="I3861" s="332">
        <f>ROUND((H3861-SUMIF(Anlagenbewegungsdaten!$B:$B,A3861,Anlagenbewegungsdaten!D:D)),3)</f>
        <v>0</v>
      </c>
      <c r="J3861" s="333" t="s">
        <v>5179</v>
      </c>
      <c r="K3861" s="333" t="s">
        <v>5197</v>
      </c>
      <c r="L3861" s="510">
        <v>3.94</v>
      </c>
      <c r="M3861" s="330">
        <f>ROUND(SUMIF(Anlagenbewegungsdaten_AV!B:B,A3861,Anlagenbewegungsdaten_AV!C:C),3)</f>
        <v>0</v>
      </c>
      <c r="N3861" s="328">
        <f>IF(ISBLANK(L3861),ROUND(SUMIF(Anlagenbewegungsdaten_AV!B:B,A3861,Anlagenbewegungsdaten_AV!D:D),2),ROUND(M3861*L3861%,2))</f>
        <v>0</v>
      </c>
      <c r="O3861" s="328">
        <f>ROUND(N3861-SUMIF(Anlagenbewegungsdaten_AV!B:B,A3861,Anlagenbewegungsdaten_AV!D:D),3)</f>
        <v>0</v>
      </c>
    </row>
    <row r="3862" spans="1:15" ht="15" customHeight="1" x14ac:dyDescent="0.25">
      <c r="A3862" s="264" t="s">
        <v>4757</v>
      </c>
      <c r="B3862" s="204" t="s">
        <v>77</v>
      </c>
      <c r="C3862" s="205" t="s">
        <v>4052</v>
      </c>
      <c r="D3862" s="204" t="s">
        <v>4758</v>
      </c>
      <c r="E3862" s="204"/>
      <c r="F3862" s="252">
        <v>3.98</v>
      </c>
      <c r="G3862" s="331">
        <f>ROUND(SUMIF(Anlagenbewegungsdaten!B:B,A3862,Anlagenbewegungsdaten!C:C),3)</f>
        <v>0</v>
      </c>
      <c r="H3862" s="332">
        <f>IF(ISBLANK(F3862),ROUND(SUMIF(Anlagenbewegungsdaten!B:B,A3862,Anlagenbewegungsdaten!D:D),2),ROUND(G3862*F3862%,2))</f>
        <v>0</v>
      </c>
      <c r="I3862" s="332">
        <f>ROUND((H3862-SUMIF(Anlagenbewegungsdaten!$B:$B,A3862,Anlagenbewegungsdaten!D:D)),3)</f>
        <v>0</v>
      </c>
      <c r="J3862" s="333" t="s">
        <v>5179</v>
      </c>
      <c r="K3862" s="333" t="s">
        <v>5197</v>
      </c>
      <c r="L3862" s="510">
        <v>3.18</v>
      </c>
      <c r="M3862" s="330">
        <f>ROUND(SUMIF(Anlagenbewegungsdaten_AV!B:B,A3862,Anlagenbewegungsdaten_AV!C:C),3)</f>
        <v>0</v>
      </c>
      <c r="N3862" s="328">
        <f>IF(ISBLANK(L3862),ROUND(SUMIF(Anlagenbewegungsdaten_AV!B:B,A3862,Anlagenbewegungsdaten_AV!D:D),2),ROUND(M3862*L3862%,2))</f>
        <v>0</v>
      </c>
      <c r="O3862" s="328">
        <f>ROUND(N3862-SUMIF(Anlagenbewegungsdaten_AV!B:B,A3862,Anlagenbewegungsdaten_AV!D:D),3)</f>
        <v>0</v>
      </c>
    </row>
    <row r="3863" spans="1:15" ht="15" customHeight="1" x14ac:dyDescent="0.25">
      <c r="A3863" s="259"/>
      <c r="B3863" s="166"/>
      <c r="C3863" s="165"/>
      <c r="D3863" s="166"/>
      <c r="E3863" s="165"/>
      <c r="F3863" s="249"/>
    </row>
    <row r="3864" spans="1:15" ht="15" customHeight="1" x14ac:dyDescent="0.25">
      <c r="A3864" s="266" t="s">
        <v>5390</v>
      </c>
      <c r="B3864" s="234" t="s">
        <v>77</v>
      </c>
      <c r="C3864" s="235" t="s">
        <v>5247</v>
      </c>
      <c r="D3864" s="234" t="s">
        <v>78</v>
      </c>
      <c r="E3864" s="234"/>
      <c r="F3864" s="250">
        <v>6.74</v>
      </c>
      <c r="G3864" s="331">
        <f>ROUND(SUMIF(Anlagenbewegungsdaten!B:B,A3864,Anlagenbewegungsdaten!C:C),3)</f>
        <v>0</v>
      </c>
      <c r="H3864" s="332">
        <f>IF(ISBLANK(F3864),ROUND(SUMIF(Anlagenbewegungsdaten!B:B,A3864,Anlagenbewegungsdaten!D:D),2),ROUND(G3864*F3864%,2))</f>
        <v>0</v>
      </c>
      <c r="I3864" s="332">
        <f>ROUND((H3864-SUMIF(Anlagenbewegungsdaten!$B:$B,A3864,Anlagenbewegungsdaten!D:D)),3)</f>
        <v>0</v>
      </c>
      <c r="J3864" s="333" t="s">
        <v>5179</v>
      </c>
      <c r="K3864" s="333" t="s">
        <v>5197</v>
      </c>
      <c r="L3864" s="510">
        <v>5.39</v>
      </c>
      <c r="M3864" s="330">
        <f>ROUND(SUMIF(Anlagenbewegungsdaten_AV!B:B,A3864,Anlagenbewegungsdaten_AV!C:C),3)</f>
        <v>0</v>
      </c>
      <c r="N3864" s="328">
        <f>IF(ISBLANK(L3864),ROUND(SUMIF(Anlagenbewegungsdaten_AV!B:B,A3864,Anlagenbewegungsdaten_AV!D:D),2),ROUND(M3864*L3864%,2))</f>
        <v>0</v>
      </c>
      <c r="O3864" s="328">
        <f>ROUND(N3864-SUMIF(Anlagenbewegungsdaten_AV!B:B,A3864,Anlagenbewegungsdaten_AV!D:D),3)</f>
        <v>0</v>
      </c>
    </row>
    <row r="3865" spans="1:15" ht="15" customHeight="1" x14ac:dyDescent="0.25">
      <c r="A3865" s="266" t="s">
        <v>5391</v>
      </c>
      <c r="B3865" s="234" t="s">
        <v>77</v>
      </c>
      <c r="C3865" s="235" t="s">
        <v>5247</v>
      </c>
      <c r="D3865" s="234" t="s">
        <v>82</v>
      </c>
      <c r="E3865" s="234"/>
      <c r="F3865" s="250">
        <v>4.8600000000000003</v>
      </c>
      <c r="G3865" s="331">
        <f>ROUND(SUMIF(Anlagenbewegungsdaten!B:B,A3865,Anlagenbewegungsdaten!C:C),3)</f>
        <v>0</v>
      </c>
      <c r="H3865" s="332">
        <f>IF(ISBLANK(F3865),ROUND(SUMIF(Anlagenbewegungsdaten!B:B,A3865,Anlagenbewegungsdaten!D:D),2),ROUND(G3865*F3865%,2))</f>
        <v>0</v>
      </c>
      <c r="I3865" s="332">
        <f>ROUND((H3865-SUMIF(Anlagenbewegungsdaten!$B:$B,A3865,Anlagenbewegungsdaten!D:D)),3)</f>
        <v>0</v>
      </c>
      <c r="J3865" s="333" t="s">
        <v>5179</v>
      </c>
      <c r="K3865" s="333" t="s">
        <v>5197</v>
      </c>
      <c r="L3865" s="510">
        <v>3.89</v>
      </c>
      <c r="M3865" s="330">
        <f>ROUND(SUMIF(Anlagenbewegungsdaten_AV!B:B,A3865,Anlagenbewegungsdaten_AV!C:C),3)</f>
        <v>0</v>
      </c>
      <c r="N3865" s="328">
        <f>IF(ISBLANK(L3865),ROUND(SUMIF(Anlagenbewegungsdaten_AV!B:B,A3865,Anlagenbewegungsdaten_AV!D:D),2),ROUND(M3865*L3865%,2))</f>
        <v>0</v>
      </c>
      <c r="O3865" s="328">
        <f>ROUND(N3865-SUMIF(Anlagenbewegungsdaten_AV!B:B,A3865,Anlagenbewegungsdaten_AV!D:D),3)</f>
        <v>0</v>
      </c>
    </row>
    <row r="3866" spans="1:15" ht="15" customHeight="1" x14ac:dyDescent="0.25">
      <c r="A3866" s="266" t="s">
        <v>5392</v>
      </c>
      <c r="B3866" s="234" t="s">
        <v>77</v>
      </c>
      <c r="C3866" s="235" t="s">
        <v>5247</v>
      </c>
      <c r="D3866" s="234" t="s">
        <v>4758</v>
      </c>
      <c r="E3866" s="234"/>
      <c r="F3866" s="250">
        <v>3.92</v>
      </c>
      <c r="G3866" s="331">
        <f>ROUND(SUMIF(Anlagenbewegungsdaten!B:B,A3866,Anlagenbewegungsdaten!C:C),3)</f>
        <v>0</v>
      </c>
      <c r="H3866" s="332">
        <f>IF(ISBLANK(F3866),ROUND(SUMIF(Anlagenbewegungsdaten!B:B,A3866,Anlagenbewegungsdaten!D:D),2),ROUND(G3866*F3866%,2))</f>
        <v>0</v>
      </c>
      <c r="I3866" s="332">
        <f>ROUND((H3866-SUMIF(Anlagenbewegungsdaten!$B:$B,A3866,Anlagenbewegungsdaten!D:D)),3)</f>
        <v>0</v>
      </c>
      <c r="J3866" s="333" t="s">
        <v>5179</v>
      </c>
      <c r="K3866" s="333" t="s">
        <v>5197</v>
      </c>
      <c r="L3866" s="510">
        <v>3.14</v>
      </c>
      <c r="M3866" s="330">
        <f>ROUND(SUMIF(Anlagenbewegungsdaten_AV!B:B,A3866,Anlagenbewegungsdaten_AV!C:C),3)</f>
        <v>0</v>
      </c>
      <c r="N3866" s="328">
        <f>IF(ISBLANK(L3866),ROUND(SUMIF(Anlagenbewegungsdaten_AV!B:B,A3866,Anlagenbewegungsdaten_AV!D:D),2),ROUND(M3866*L3866%,2))</f>
        <v>0</v>
      </c>
      <c r="O3866" s="328">
        <f>ROUND(N3866-SUMIF(Anlagenbewegungsdaten_AV!B:B,A3866,Anlagenbewegungsdaten_AV!D:D),3)</f>
        <v>0</v>
      </c>
    </row>
    <row r="3867" spans="1:15" ht="15" customHeight="1" x14ac:dyDescent="0.25">
      <c r="A3867" s="259"/>
      <c r="B3867" s="166"/>
      <c r="C3867" s="165"/>
      <c r="D3867" s="166"/>
      <c r="E3867" s="165"/>
      <c r="F3867" s="249"/>
    </row>
    <row r="3868" spans="1:15" ht="15" customHeight="1" x14ac:dyDescent="0.25">
      <c r="A3868" s="266" t="s">
        <v>5804</v>
      </c>
      <c r="B3868" s="234" t="s">
        <v>77</v>
      </c>
      <c r="C3868" s="235" t="s">
        <v>5593</v>
      </c>
      <c r="D3868" s="234" t="s">
        <v>78</v>
      </c>
      <c r="E3868" s="234"/>
      <c r="F3868" s="250">
        <v>6.64</v>
      </c>
      <c r="G3868" s="331">
        <f>ROUND(SUMIF(Anlagenbewegungsdaten!B:B,A3868,Anlagenbewegungsdaten!C:C),3)</f>
        <v>0</v>
      </c>
      <c r="H3868" s="332">
        <f>IF(ISBLANK(F3868),ROUND(SUMIF(Anlagenbewegungsdaten!B:B,A3868,Anlagenbewegungsdaten!D:D),2),ROUND(G3868*F3868%,2))</f>
        <v>0</v>
      </c>
      <c r="I3868" s="332">
        <f>ROUND((H3868-SUMIF(Anlagenbewegungsdaten!$B:$B,A3868,Anlagenbewegungsdaten!D:D)),3)</f>
        <v>0</v>
      </c>
      <c r="J3868" s="333" t="s">
        <v>5179</v>
      </c>
      <c r="K3868" s="333" t="s">
        <v>5197</v>
      </c>
      <c r="L3868" s="510">
        <v>5.31</v>
      </c>
      <c r="M3868" s="330">
        <f>ROUND(SUMIF(Anlagenbewegungsdaten_AV!B:B,A3868,Anlagenbewegungsdaten_AV!C:C),3)</f>
        <v>0</v>
      </c>
      <c r="N3868" s="328">
        <f>IF(ISBLANK(L3868),ROUND(SUMIF(Anlagenbewegungsdaten_AV!B:B,A3868,Anlagenbewegungsdaten_AV!D:D),2),ROUND(M3868*L3868%,2))</f>
        <v>0</v>
      </c>
      <c r="O3868" s="328">
        <f>ROUND(N3868-SUMIF(Anlagenbewegungsdaten_AV!B:B,A3868,Anlagenbewegungsdaten_AV!D:D),3)</f>
        <v>0</v>
      </c>
    </row>
    <row r="3869" spans="1:15" ht="15" customHeight="1" x14ac:dyDescent="0.25">
      <c r="A3869" s="266" t="s">
        <v>5805</v>
      </c>
      <c r="B3869" s="234" t="s">
        <v>77</v>
      </c>
      <c r="C3869" s="235" t="s">
        <v>5593</v>
      </c>
      <c r="D3869" s="234" t="s">
        <v>82</v>
      </c>
      <c r="E3869" s="234"/>
      <c r="F3869" s="250">
        <v>4.78</v>
      </c>
      <c r="G3869" s="331">
        <f>ROUND(SUMIF(Anlagenbewegungsdaten!B:B,A3869,Anlagenbewegungsdaten!C:C),3)</f>
        <v>0</v>
      </c>
      <c r="H3869" s="332">
        <f>IF(ISBLANK(F3869),ROUND(SUMIF(Anlagenbewegungsdaten!B:B,A3869,Anlagenbewegungsdaten!D:D),2),ROUND(G3869*F3869%,2))</f>
        <v>0</v>
      </c>
      <c r="I3869" s="332">
        <f>ROUND((H3869-SUMIF(Anlagenbewegungsdaten!$B:$B,A3869,Anlagenbewegungsdaten!D:D)),3)</f>
        <v>0</v>
      </c>
      <c r="J3869" s="333" t="s">
        <v>5179</v>
      </c>
      <c r="K3869" s="333" t="s">
        <v>5197</v>
      </c>
      <c r="L3869" s="510">
        <v>3.82</v>
      </c>
      <c r="M3869" s="330">
        <f>ROUND(SUMIF(Anlagenbewegungsdaten_AV!B:B,A3869,Anlagenbewegungsdaten_AV!C:C),3)</f>
        <v>0</v>
      </c>
      <c r="N3869" s="328">
        <f>IF(ISBLANK(L3869),ROUND(SUMIF(Anlagenbewegungsdaten_AV!B:B,A3869,Anlagenbewegungsdaten_AV!D:D),2),ROUND(M3869*L3869%,2))</f>
        <v>0</v>
      </c>
      <c r="O3869" s="328">
        <f>ROUND(N3869-SUMIF(Anlagenbewegungsdaten_AV!B:B,A3869,Anlagenbewegungsdaten_AV!D:D),3)</f>
        <v>0</v>
      </c>
    </row>
    <row r="3870" spans="1:15" ht="15" customHeight="1" x14ac:dyDescent="0.25">
      <c r="A3870" s="266" t="s">
        <v>5806</v>
      </c>
      <c r="B3870" s="234" t="s">
        <v>77</v>
      </c>
      <c r="C3870" s="235" t="s">
        <v>5593</v>
      </c>
      <c r="D3870" s="234" t="s">
        <v>4758</v>
      </c>
      <c r="E3870" s="234"/>
      <c r="F3870" s="250">
        <v>3.86</v>
      </c>
      <c r="G3870" s="331">
        <f>ROUND(SUMIF(Anlagenbewegungsdaten!B:B,A3870,Anlagenbewegungsdaten!C:C),3)</f>
        <v>0</v>
      </c>
      <c r="H3870" s="332">
        <f>IF(ISBLANK(F3870),ROUND(SUMIF(Anlagenbewegungsdaten!B:B,A3870,Anlagenbewegungsdaten!D:D),2),ROUND(G3870*F3870%,2))</f>
        <v>0</v>
      </c>
      <c r="I3870" s="332">
        <f>ROUND((H3870-SUMIF(Anlagenbewegungsdaten!$B:$B,A3870,Anlagenbewegungsdaten!D:D)),3)</f>
        <v>0</v>
      </c>
      <c r="J3870" s="333" t="s">
        <v>5179</v>
      </c>
      <c r="K3870" s="333" t="s">
        <v>5197</v>
      </c>
      <c r="L3870" s="510">
        <v>3.09</v>
      </c>
      <c r="M3870" s="330">
        <f>ROUND(SUMIF(Anlagenbewegungsdaten_AV!B:B,A3870,Anlagenbewegungsdaten_AV!C:C),3)</f>
        <v>0</v>
      </c>
      <c r="N3870" s="328">
        <f>IF(ISBLANK(L3870),ROUND(SUMIF(Anlagenbewegungsdaten_AV!B:B,A3870,Anlagenbewegungsdaten_AV!D:D),2),ROUND(M3870*L3870%,2))</f>
        <v>0</v>
      </c>
      <c r="O3870" s="328">
        <f>ROUND(N3870-SUMIF(Anlagenbewegungsdaten_AV!B:B,A3870,Anlagenbewegungsdaten_AV!D:D),3)</f>
        <v>0</v>
      </c>
    </row>
    <row r="3871" spans="1:15" ht="15" customHeight="1" x14ac:dyDescent="0.25">
      <c r="A3871" s="267"/>
      <c r="B3871" s="166"/>
      <c r="C3871" s="165"/>
      <c r="D3871" s="166"/>
      <c r="E3871" s="165"/>
      <c r="F3871" s="249"/>
    </row>
    <row r="3872" spans="1:15" ht="15" customHeight="1" x14ac:dyDescent="0.25">
      <c r="A3872" s="258" t="s">
        <v>5807</v>
      </c>
      <c r="B3872" s="243" t="s">
        <v>77</v>
      </c>
      <c r="C3872" s="244" t="s">
        <v>5616</v>
      </c>
      <c r="D3872" s="244" t="s">
        <v>78</v>
      </c>
      <c r="E3872" s="243"/>
      <c r="F3872" s="160">
        <v>6.54</v>
      </c>
      <c r="G3872" s="331">
        <f>ROUND(SUMIF(Anlagenbewegungsdaten!B:B,A3872,Anlagenbewegungsdaten!C:C),3)</f>
        <v>0</v>
      </c>
      <c r="H3872" s="332">
        <f>IF(ISBLANK(F3872),ROUND(SUMIF(Anlagenbewegungsdaten!B:B,A3872,Anlagenbewegungsdaten!D:D),2),ROUND(G3872*F3872%,2))</f>
        <v>0</v>
      </c>
      <c r="I3872" s="332">
        <f>ROUND((H3872-SUMIF(Anlagenbewegungsdaten!$B:$B,A3872,Anlagenbewegungsdaten!D:D)),3)</f>
        <v>0</v>
      </c>
      <c r="J3872" s="333" t="s">
        <v>5179</v>
      </c>
      <c r="K3872" s="333" t="s">
        <v>5197</v>
      </c>
      <c r="L3872" s="510">
        <v>5.39</v>
      </c>
      <c r="M3872" s="330">
        <f>ROUND(SUMIF(Anlagenbewegungsdaten_AV!B:B,A3872,Anlagenbewegungsdaten_AV!C:C),3)</f>
        <v>0</v>
      </c>
      <c r="N3872" s="328">
        <f>IF(ISBLANK(L3872),ROUND(SUMIF(Anlagenbewegungsdaten_AV!B:B,A3872,Anlagenbewegungsdaten_AV!D:D),2),ROUND(M3872*L3872%,2))</f>
        <v>0</v>
      </c>
      <c r="O3872" s="328">
        <f>ROUND(N3872-SUMIF(Anlagenbewegungsdaten_AV!B:B,A3872,Anlagenbewegungsdaten_AV!D:D),3)</f>
        <v>0</v>
      </c>
    </row>
    <row r="3873" spans="1:15" ht="15" customHeight="1" x14ac:dyDescent="0.25">
      <c r="A3873" s="258" t="s">
        <v>5808</v>
      </c>
      <c r="B3873" s="243" t="s">
        <v>77</v>
      </c>
      <c r="C3873" s="244" t="s">
        <v>5616</v>
      </c>
      <c r="D3873" s="244" t="s">
        <v>82</v>
      </c>
      <c r="E3873" s="243"/>
      <c r="F3873" s="160">
        <v>4.0999999999999996</v>
      </c>
      <c r="G3873" s="331">
        <f>ROUND(SUMIF(Anlagenbewegungsdaten!B:B,A3873,Anlagenbewegungsdaten!C:C),3)</f>
        <v>0</v>
      </c>
      <c r="H3873" s="332">
        <f>IF(ISBLANK(F3873),ROUND(SUMIF(Anlagenbewegungsdaten!B:B,A3873,Anlagenbewegungsdaten!D:D),2),ROUND(G3873*F3873%,2))</f>
        <v>0</v>
      </c>
      <c r="I3873" s="332">
        <f>ROUND((H3873-SUMIF(Anlagenbewegungsdaten!$B:$B,A3873,Anlagenbewegungsdaten!D:D)),3)</f>
        <v>0</v>
      </c>
      <c r="J3873" s="333" t="s">
        <v>5179</v>
      </c>
      <c r="K3873" s="333" t="s">
        <v>5197</v>
      </c>
      <c r="L3873" s="510">
        <v>3.44</v>
      </c>
      <c r="M3873" s="330">
        <f>ROUND(SUMIF(Anlagenbewegungsdaten_AV!B:B,A3873,Anlagenbewegungsdaten_AV!C:C),3)</f>
        <v>0</v>
      </c>
      <c r="N3873" s="328">
        <f>IF(ISBLANK(L3873),ROUND(SUMIF(Anlagenbewegungsdaten_AV!B:B,A3873,Anlagenbewegungsdaten_AV!D:D),2),ROUND(M3873*L3873%,2))</f>
        <v>0</v>
      </c>
      <c r="O3873" s="328">
        <f>ROUND(N3873-SUMIF(Anlagenbewegungsdaten_AV!B:B,A3873,Anlagenbewegungsdaten_AV!D:D),3)</f>
        <v>0</v>
      </c>
    </row>
    <row r="3874" spans="1:15" ht="15" customHeight="1" x14ac:dyDescent="0.25">
      <c r="A3874" s="258" t="s">
        <v>5809</v>
      </c>
      <c r="B3874" s="243" t="s">
        <v>77</v>
      </c>
      <c r="C3874" s="244" t="s">
        <v>5616</v>
      </c>
      <c r="D3874" s="244" t="s">
        <v>86</v>
      </c>
      <c r="E3874" s="243"/>
      <c r="F3874" s="160">
        <v>3.6</v>
      </c>
      <c r="G3874" s="331">
        <f>ROUND(SUMIF(Anlagenbewegungsdaten!B:B,A3874,Anlagenbewegungsdaten!C:C),3)</f>
        <v>0</v>
      </c>
      <c r="H3874" s="332">
        <f>IF(ISBLANK(F3874),ROUND(SUMIF(Anlagenbewegungsdaten!B:B,A3874,Anlagenbewegungsdaten!D:D),2),ROUND(G3874*F3874%,2))</f>
        <v>0</v>
      </c>
      <c r="I3874" s="332">
        <f>ROUND((H3874-SUMIF(Anlagenbewegungsdaten!$B:$B,A3874,Anlagenbewegungsdaten!D:D)),3)</f>
        <v>0</v>
      </c>
      <c r="J3874" s="333" t="s">
        <v>5179</v>
      </c>
      <c r="K3874" s="333" t="s">
        <v>5197</v>
      </c>
      <c r="L3874" s="510">
        <v>3.04</v>
      </c>
      <c r="M3874" s="330">
        <f>ROUND(SUMIF(Anlagenbewegungsdaten_AV!B:B,A3874,Anlagenbewegungsdaten_AV!C:C),3)</f>
        <v>0</v>
      </c>
      <c r="N3874" s="328">
        <f>IF(ISBLANK(L3874),ROUND(SUMIF(Anlagenbewegungsdaten_AV!B:B,A3874,Anlagenbewegungsdaten_AV!D:D),2),ROUND(M3874*L3874%,2))</f>
        <v>0</v>
      </c>
      <c r="O3874" s="328">
        <f>ROUND(N3874-SUMIF(Anlagenbewegungsdaten_AV!B:B,A3874,Anlagenbewegungsdaten_AV!D:D),3)</f>
        <v>0</v>
      </c>
    </row>
    <row r="3875" spans="1:15" ht="15" customHeight="1" x14ac:dyDescent="0.25">
      <c r="A3875" s="259"/>
      <c r="B3875" s="166"/>
      <c r="C3875" s="173"/>
      <c r="D3875" s="173"/>
      <c r="E3875" s="166"/>
      <c r="F3875" s="248"/>
    </row>
    <row r="3876" spans="1:15" ht="15" customHeight="1" x14ac:dyDescent="0.25">
      <c r="A3876" s="258" t="s">
        <v>6234</v>
      </c>
      <c r="B3876" s="243" t="s">
        <v>77</v>
      </c>
      <c r="C3876" s="244" t="s">
        <v>6209</v>
      </c>
      <c r="D3876" s="244" t="s">
        <v>78</v>
      </c>
      <c r="E3876" s="243"/>
      <c r="F3876" s="160">
        <v>6.54</v>
      </c>
      <c r="G3876" s="331">
        <f>ROUND(SUMIF(Anlagenbewegungsdaten!B:B,A3876,Anlagenbewegungsdaten!C:C),3)</f>
        <v>0</v>
      </c>
      <c r="H3876" s="332">
        <f>IF(ISBLANK(F3876),ROUND(SUMIF(Anlagenbewegungsdaten!B:B,A3876,Anlagenbewegungsdaten!D:D),2),ROUND(G3876*F3876%,2))</f>
        <v>0</v>
      </c>
      <c r="I3876" s="332">
        <f>ROUND((H3876-SUMIF(Anlagenbewegungsdaten!$B:$B,A3876,Anlagenbewegungsdaten!D:D)),3)</f>
        <v>0</v>
      </c>
      <c r="J3876" s="333" t="s">
        <v>5179</v>
      </c>
      <c r="K3876" s="333" t="s">
        <v>5197</v>
      </c>
      <c r="L3876" s="510">
        <v>5.39</v>
      </c>
      <c r="M3876" s="330">
        <f>ROUND(SUMIF(Anlagenbewegungsdaten_AV!B:B,A3876,Anlagenbewegungsdaten_AV!C:C),3)</f>
        <v>0</v>
      </c>
      <c r="N3876" s="328">
        <f>IF(ISBLANK(L3876),ROUND(SUMIF(Anlagenbewegungsdaten_AV!B:B,A3876,Anlagenbewegungsdaten_AV!D:D),2),ROUND(M3876*L3876%,2))</f>
        <v>0</v>
      </c>
      <c r="O3876" s="328">
        <f>ROUND(N3876-SUMIF(Anlagenbewegungsdaten_AV!B:B,A3876,Anlagenbewegungsdaten_AV!D:D),3)</f>
        <v>0</v>
      </c>
    </row>
    <row r="3877" spans="1:15" ht="15" customHeight="1" x14ac:dyDescent="0.25">
      <c r="A3877" s="258" t="s">
        <v>6235</v>
      </c>
      <c r="B3877" s="243" t="s">
        <v>77</v>
      </c>
      <c r="C3877" s="244" t="s">
        <v>6209</v>
      </c>
      <c r="D3877" s="244" t="s">
        <v>82</v>
      </c>
      <c r="E3877" s="243"/>
      <c r="F3877" s="160">
        <v>4.0999999999999996</v>
      </c>
      <c r="G3877" s="331">
        <f>ROUND(SUMIF(Anlagenbewegungsdaten!B:B,A3877,Anlagenbewegungsdaten!C:C),3)</f>
        <v>0</v>
      </c>
      <c r="H3877" s="332">
        <f>IF(ISBLANK(F3877),ROUND(SUMIF(Anlagenbewegungsdaten!B:B,A3877,Anlagenbewegungsdaten!D:D),2),ROUND(G3877*F3877%,2))</f>
        <v>0</v>
      </c>
      <c r="I3877" s="332">
        <f>ROUND((H3877-SUMIF(Anlagenbewegungsdaten!$B:$B,A3877,Anlagenbewegungsdaten!D:D)),3)</f>
        <v>0</v>
      </c>
      <c r="J3877" s="333" t="s">
        <v>5179</v>
      </c>
      <c r="K3877" s="333" t="s">
        <v>5197</v>
      </c>
      <c r="L3877" s="510">
        <v>3.44</v>
      </c>
      <c r="M3877" s="330">
        <f>ROUND(SUMIF(Anlagenbewegungsdaten_AV!B:B,A3877,Anlagenbewegungsdaten_AV!C:C),3)</f>
        <v>0</v>
      </c>
      <c r="N3877" s="328">
        <f>IF(ISBLANK(L3877),ROUND(SUMIF(Anlagenbewegungsdaten_AV!B:B,A3877,Anlagenbewegungsdaten_AV!D:D),2),ROUND(M3877*L3877%,2))</f>
        <v>0</v>
      </c>
      <c r="O3877" s="328">
        <f>ROUND(N3877-SUMIF(Anlagenbewegungsdaten_AV!B:B,A3877,Anlagenbewegungsdaten_AV!D:D),3)</f>
        <v>0</v>
      </c>
    </row>
    <row r="3878" spans="1:15" ht="15" customHeight="1" x14ac:dyDescent="0.25">
      <c r="A3878" s="258" t="s">
        <v>6236</v>
      </c>
      <c r="B3878" s="243" t="s">
        <v>77</v>
      </c>
      <c r="C3878" s="244" t="s">
        <v>6209</v>
      </c>
      <c r="D3878" s="244" t="s">
        <v>86</v>
      </c>
      <c r="E3878" s="243"/>
      <c r="F3878" s="160">
        <v>3.6</v>
      </c>
      <c r="G3878" s="331">
        <f>ROUND(SUMIF(Anlagenbewegungsdaten!B:B,A3878,Anlagenbewegungsdaten!C:C),3)</f>
        <v>0</v>
      </c>
      <c r="H3878" s="332">
        <f>IF(ISBLANK(F3878),ROUND(SUMIF(Anlagenbewegungsdaten!B:B,A3878,Anlagenbewegungsdaten!D:D),2),ROUND(G3878*F3878%,2))</f>
        <v>0</v>
      </c>
      <c r="I3878" s="332">
        <f>ROUND((H3878-SUMIF(Anlagenbewegungsdaten!$B:$B,A3878,Anlagenbewegungsdaten!D:D)),3)</f>
        <v>0</v>
      </c>
      <c r="J3878" s="333" t="s">
        <v>5179</v>
      </c>
      <c r="K3878" s="333" t="s">
        <v>5197</v>
      </c>
      <c r="L3878" s="510">
        <v>3.04</v>
      </c>
      <c r="M3878" s="330">
        <f>ROUND(SUMIF(Anlagenbewegungsdaten_AV!B:B,A3878,Anlagenbewegungsdaten_AV!C:C),3)</f>
        <v>0</v>
      </c>
      <c r="N3878" s="328">
        <f>IF(ISBLANK(L3878),ROUND(SUMIF(Anlagenbewegungsdaten_AV!B:B,A3878,Anlagenbewegungsdaten_AV!D:D),2),ROUND(M3878*L3878%,2))</f>
        <v>0</v>
      </c>
      <c r="O3878" s="328">
        <f>ROUND(N3878-SUMIF(Anlagenbewegungsdaten_AV!B:B,A3878,Anlagenbewegungsdaten_AV!D:D),3)</f>
        <v>0</v>
      </c>
    </row>
    <row r="3879" spans="1:15" ht="15" customHeight="1" x14ac:dyDescent="0.25">
      <c r="A3879" s="168"/>
      <c r="B3879" s="254"/>
      <c r="C3879" s="255"/>
      <c r="D3879" s="256"/>
      <c r="E3879" s="256"/>
      <c r="F3879" s="257"/>
    </row>
    <row r="3880" spans="1:15" ht="23.25" customHeight="1" x14ac:dyDescent="0.35">
      <c r="A3880" s="183" t="s">
        <v>2109</v>
      </c>
      <c r="B3880" s="178"/>
      <c r="C3880" s="178"/>
      <c r="D3880" s="178"/>
      <c r="E3880" s="179"/>
      <c r="F3880" s="185"/>
    </row>
    <row r="3881" spans="1:15" ht="15" customHeight="1" x14ac:dyDescent="0.25">
      <c r="A3881" s="260" t="s">
        <v>1044</v>
      </c>
      <c r="B3881" s="165" t="s">
        <v>2109</v>
      </c>
      <c r="C3881" s="165" t="s">
        <v>4039</v>
      </c>
      <c r="D3881" s="165" t="s">
        <v>1045</v>
      </c>
      <c r="E3881" s="165"/>
      <c r="F3881" s="249">
        <v>8.9499999999999993</v>
      </c>
      <c r="G3881" s="331">
        <f>ROUND(SUMIF(Anlagenbewegungsdaten!B:B,A3881,Anlagenbewegungsdaten!C:C),3)</f>
        <v>0</v>
      </c>
      <c r="H3881" s="332">
        <f>IF(ISBLANK(F3881),ROUND(SUMIF(Anlagenbewegungsdaten!B:B,A3881,Anlagenbewegungsdaten!D:D),2),ROUND(G3881*F3881%,2))</f>
        <v>0</v>
      </c>
      <c r="I3881" s="332">
        <f>ROUND((H3881-SUMIF(Anlagenbewegungsdaten!$B:$B,A3881,Anlagenbewegungsdaten!D:D)),3)</f>
        <v>0</v>
      </c>
      <c r="J3881" s="333" t="s">
        <v>5179</v>
      </c>
      <c r="K3881" s="333" t="s">
        <v>5198</v>
      </c>
      <c r="L3881" s="510">
        <v>7.16</v>
      </c>
      <c r="M3881" s="330">
        <f>ROUND(SUMIF(Anlagenbewegungsdaten_AV!B:B,A3881,Anlagenbewegungsdaten_AV!C:C),3)</f>
        <v>0</v>
      </c>
      <c r="N3881" s="328">
        <f>IF(ISBLANK(L3881),ROUND(SUMIF(Anlagenbewegungsdaten_AV!B:B,A3881,Anlagenbewegungsdaten_AV!D:D),2),ROUND(M3881*L3881%,2))</f>
        <v>0</v>
      </c>
      <c r="O3881" s="328">
        <f>ROUND(N3881-SUMIF(Anlagenbewegungsdaten_AV!B:B,A3881,Anlagenbewegungsdaten_AV!D:D),3)</f>
        <v>0</v>
      </c>
    </row>
    <row r="3882" spans="1:15" ht="15" customHeight="1" x14ac:dyDescent="0.25">
      <c r="A3882" s="260" t="s">
        <v>1046</v>
      </c>
      <c r="B3882" s="165" t="s">
        <v>2109</v>
      </c>
      <c r="C3882" s="165" t="s">
        <v>4039</v>
      </c>
      <c r="D3882" s="165" t="s">
        <v>1047</v>
      </c>
      <c r="E3882" s="165"/>
      <c r="F3882" s="249">
        <v>7.16</v>
      </c>
      <c r="G3882" s="331">
        <f>ROUND(SUMIF(Anlagenbewegungsdaten!B:B,A3882,Anlagenbewegungsdaten!C:C),3)</f>
        <v>0</v>
      </c>
      <c r="H3882" s="332">
        <f>IF(ISBLANK(F3882),ROUND(SUMIF(Anlagenbewegungsdaten!B:B,A3882,Anlagenbewegungsdaten!D:D),2),ROUND(G3882*F3882%,2))</f>
        <v>0</v>
      </c>
      <c r="I3882" s="332">
        <f>ROUND((H3882-SUMIF(Anlagenbewegungsdaten!$B:$B,A3882,Anlagenbewegungsdaten!D:D)),3)</f>
        <v>0</v>
      </c>
      <c r="J3882" s="333" t="s">
        <v>5179</v>
      </c>
      <c r="K3882" s="333" t="s">
        <v>5198</v>
      </c>
      <c r="L3882" s="510">
        <v>5.73</v>
      </c>
      <c r="M3882" s="330">
        <f>ROUND(SUMIF(Anlagenbewegungsdaten_AV!B:B,A3882,Anlagenbewegungsdaten_AV!C:C),3)</f>
        <v>0</v>
      </c>
      <c r="N3882" s="328">
        <f>IF(ISBLANK(L3882),ROUND(SUMIF(Anlagenbewegungsdaten_AV!B:B,A3882,Anlagenbewegungsdaten_AV!D:D),2),ROUND(M3882*L3882%,2))</f>
        <v>0</v>
      </c>
      <c r="O3882" s="328">
        <f>ROUND(N3882-SUMIF(Anlagenbewegungsdaten_AV!B:B,A3882,Anlagenbewegungsdaten_AV!D:D),3)</f>
        <v>0</v>
      </c>
    </row>
    <row r="3883" spans="1:15" ht="15" customHeight="1" x14ac:dyDescent="0.25">
      <c r="A3883" s="260"/>
      <c r="B3883" s="165"/>
      <c r="C3883" s="165"/>
      <c r="D3883" s="165"/>
      <c r="E3883" s="165"/>
      <c r="F3883" s="249"/>
    </row>
    <row r="3884" spans="1:15" ht="15" customHeight="1" x14ac:dyDescent="0.25">
      <c r="A3884" s="260" t="s">
        <v>1048</v>
      </c>
      <c r="B3884" s="165" t="s">
        <v>2109</v>
      </c>
      <c r="C3884" s="165" t="s">
        <v>4040</v>
      </c>
      <c r="D3884" s="165" t="s">
        <v>1045</v>
      </c>
      <c r="E3884" s="165"/>
      <c r="F3884" s="249">
        <v>8.9499999999999993</v>
      </c>
      <c r="G3884" s="331">
        <f>ROUND(SUMIF(Anlagenbewegungsdaten!B:B,A3884,Anlagenbewegungsdaten!C:C),3)</f>
        <v>0</v>
      </c>
      <c r="H3884" s="332">
        <f>IF(ISBLANK(F3884),ROUND(SUMIF(Anlagenbewegungsdaten!B:B,A3884,Anlagenbewegungsdaten!D:D),2),ROUND(G3884*F3884%,2))</f>
        <v>0</v>
      </c>
      <c r="I3884" s="332">
        <f>ROUND((H3884-SUMIF(Anlagenbewegungsdaten!$B:$B,A3884,Anlagenbewegungsdaten!D:D)),3)</f>
        <v>0</v>
      </c>
      <c r="J3884" s="333" t="s">
        <v>5179</v>
      </c>
      <c r="K3884" s="333" t="s">
        <v>5198</v>
      </c>
      <c r="L3884" s="510">
        <v>7.16</v>
      </c>
      <c r="M3884" s="330">
        <f>ROUND(SUMIF(Anlagenbewegungsdaten_AV!B:B,A3884,Anlagenbewegungsdaten_AV!C:C),3)</f>
        <v>0</v>
      </c>
      <c r="N3884" s="328">
        <f>IF(ISBLANK(L3884),ROUND(SUMIF(Anlagenbewegungsdaten_AV!B:B,A3884,Anlagenbewegungsdaten_AV!D:D),2),ROUND(M3884*L3884%,2))</f>
        <v>0</v>
      </c>
      <c r="O3884" s="328">
        <f>ROUND(N3884-SUMIF(Anlagenbewegungsdaten_AV!B:B,A3884,Anlagenbewegungsdaten_AV!D:D),3)</f>
        <v>0</v>
      </c>
    </row>
    <row r="3885" spans="1:15" ht="15" customHeight="1" x14ac:dyDescent="0.25">
      <c r="A3885" s="260" t="s">
        <v>1049</v>
      </c>
      <c r="B3885" s="165" t="s">
        <v>2109</v>
      </c>
      <c r="C3885" s="165" t="s">
        <v>4040</v>
      </c>
      <c r="D3885" s="165" t="s">
        <v>1047</v>
      </c>
      <c r="E3885" s="165"/>
      <c r="F3885" s="249">
        <v>7.16</v>
      </c>
      <c r="G3885" s="331">
        <f>ROUND(SUMIF(Anlagenbewegungsdaten!B:B,A3885,Anlagenbewegungsdaten!C:C),3)</f>
        <v>0</v>
      </c>
      <c r="H3885" s="332">
        <f>IF(ISBLANK(F3885),ROUND(SUMIF(Anlagenbewegungsdaten!B:B,A3885,Anlagenbewegungsdaten!D:D),2),ROUND(G3885*F3885%,2))</f>
        <v>0</v>
      </c>
      <c r="I3885" s="332">
        <f>ROUND((H3885-SUMIF(Anlagenbewegungsdaten!$B:$B,A3885,Anlagenbewegungsdaten!D:D)),3)</f>
        <v>0</v>
      </c>
      <c r="J3885" s="333" t="s">
        <v>5179</v>
      </c>
      <c r="K3885" s="333" t="s">
        <v>5198</v>
      </c>
      <c r="L3885" s="510">
        <v>5.73</v>
      </c>
      <c r="M3885" s="330">
        <f>ROUND(SUMIF(Anlagenbewegungsdaten_AV!B:B,A3885,Anlagenbewegungsdaten_AV!C:C),3)</f>
        <v>0</v>
      </c>
      <c r="N3885" s="328">
        <f>IF(ISBLANK(L3885),ROUND(SUMIF(Anlagenbewegungsdaten_AV!B:B,A3885,Anlagenbewegungsdaten_AV!D:D),2),ROUND(M3885*L3885%,2))</f>
        <v>0</v>
      </c>
      <c r="O3885" s="328">
        <f>ROUND(N3885-SUMIF(Anlagenbewegungsdaten_AV!B:B,A3885,Anlagenbewegungsdaten_AV!D:D),3)</f>
        <v>0</v>
      </c>
    </row>
    <row r="3886" spans="1:15" ht="15" customHeight="1" x14ac:dyDescent="0.25">
      <c r="A3886" s="260"/>
      <c r="B3886" s="165"/>
      <c r="C3886" s="165"/>
      <c r="D3886" s="165"/>
      <c r="E3886" s="165"/>
      <c r="F3886" s="249"/>
    </row>
    <row r="3887" spans="1:15" ht="15" customHeight="1" x14ac:dyDescent="0.25">
      <c r="A3887" s="260" t="s">
        <v>1050</v>
      </c>
      <c r="B3887" s="165" t="s">
        <v>2109</v>
      </c>
      <c r="C3887" s="165" t="s">
        <v>4041</v>
      </c>
      <c r="D3887" s="165" t="s">
        <v>1045</v>
      </c>
      <c r="E3887" s="165"/>
      <c r="F3887" s="249">
        <v>8.9499999999999993</v>
      </c>
      <c r="G3887" s="331">
        <f>ROUND(SUMIF(Anlagenbewegungsdaten!B:B,A3887,Anlagenbewegungsdaten!C:C),3)</f>
        <v>0</v>
      </c>
      <c r="H3887" s="332">
        <f>IF(ISBLANK(F3887),ROUND(SUMIF(Anlagenbewegungsdaten!B:B,A3887,Anlagenbewegungsdaten!D:D),2),ROUND(G3887*F3887%,2))</f>
        <v>0</v>
      </c>
      <c r="I3887" s="332">
        <f>ROUND((H3887-SUMIF(Anlagenbewegungsdaten!$B:$B,A3887,Anlagenbewegungsdaten!D:D)),3)</f>
        <v>0</v>
      </c>
      <c r="J3887" s="333" t="s">
        <v>5179</v>
      </c>
      <c r="K3887" s="333" t="s">
        <v>5198</v>
      </c>
      <c r="L3887" s="510">
        <v>7.16</v>
      </c>
      <c r="M3887" s="330">
        <f>ROUND(SUMIF(Anlagenbewegungsdaten_AV!B:B,A3887,Anlagenbewegungsdaten_AV!C:C),3)</f>
        <v>0</v>
      </c>
      <c r="N3887" s="328">
        <f>IF(ISBLANK(L3887),ROUND(SUMIF(Anlagenbewegungsdaten_AV!B:B,A3887,Anlagenbewegungsdaten_AV!D:D),2),ROUND(M3887*L3887%,2))</f>
        <v>0</v>
      </c>
      <c r="O3887" s="328">
        <f>ROUND(N3887-SUMIF(Anlagenbewegungsdaten_AV!B:B,A3887,Anlagenbewegungsdaten_AV!D:D),3)</f>
        <v>0</v>
      </c>
    </row>
    <row r="3888" spans="1:15" ht="15" customHeight="1" x14ac:dyDescent="0.25">
      <c r="A3888" s="260" t="s">
        <v>1051</v>
      </c>
      <c r="B3888" s="165" t="s">
        <v>2109</v>
      </c>
      <c r="C3888" s="165" t="s">
        <v>4041</v>
      </c>
      <c r="D3888" s="165" t="s">
        <v>1047</v>
      </c>
      <c r="E3888" s="165"/>
      <c r="F3888" s="249">
        <v>7.16</v>
      </c>
      <c r="G3888" s="331">
        <f>ROUND(SUMIF(Anlagenbewegungsdaten!B:B,A3888,Anlagenbewegungsdaten!C:C),3)</f>
        <v>0</v>
      </c>
      <c r="H3888" s="332">
        <f>IF(ISBLANK(F3888),ROUND(SUMIF(Anlagenbewegungsdaten!B:B,A3888,Anlagenbewegungsdaten!D:D),2),ROUND(G3888*F3888%,2))</f>
        <v>0</v>
      </c>
      <c r="I3888" s="332">
        <f>ROUND((H3888-SUMIF(Anlagenbewegungsdaten!$B:$B,A3888,Anlagenbewegungsdaten!D:D)),3)</f>
        <v>0</v>
      </c>
      <c r="J3888" s="333" t="s">
        <v>5179</v>
      </c>
      <c r="K3888" s="333" t="s">
        <v>5198</v>
      </c>
      <c r="L3888" s="510">
        <v>5.73</v>
      </c>
      <c r="M3888" s="330">
        <f>ROUND(SUMIF(Anlagenbewegungsdaten_AV!B:B,A3888,Anlagenbewegungsdaten_AV!C:C),3)</f>
        <v>0</v>
      </c>
      <c r="N3888" s="328">
        <f>IF(ISBLANK(L3888),ROUND(SUMIF(Anlagenbewegungsdaten_AV!B:B,A3888,Anlagenbewegungsdaten_AV!D:D),2),ROUND(M3888*L3888%,2))</f>
        <v>0</v>
      </c>
      <c r="O3888" s="328">
        <f>ROUND(N3888-SUMIF(Anlagenbewegungsdaten_AV!B:B,A3888,Anlagenbewegungsdaten_AV!D:D),3)</f>
        <v>0</v>
      </c>
    </row>
    <row r="3889" spans="1:15" ht="15" customHeight="1" x14ac:dyDescent="0.25">
      <c r="A3889" s="260"/>
      <c r="B3889" s="165"/>
      <c r="C3889" s="165"/>
      <c r="D3889" s="165"/>
      <c r="E3889" s="165"/>
      <c r="F3889" s="249"/>
    </row>
    <row r="3890" spans="1:15" ht="15" customHeight="1" x14ac:dyDescent="0.25">
      <c r="A3890" s="260" t="s">
        <v>1052</v>
      </c>
      <c r="B3890" s="165" t="s">
        <v>2109</v>
      </c>
      <c r="C3890" s="165" t="s">
        <v>4042</v>
      </c>
      <c r="D3890" s="165" t="s">
        <v>1045</v>
      </c>
      <c r="E3890" s="165"/>
      <c r="F3890" s="249">
        <v>8.9499999999999993</v>
      </c>
      <c r="G3890" s="331">
        <f>ROUND(SUMIF(Anlagenbewegungsdaten!B:B,A3890,Anlagenbewegungsdaten!C:C),3)</f>
        <v>0</v>
      </c>
      <c r="H3890" s="332">
        <f>IF(ISBLANK(F3890),ROUND(SUMIF(Anlagenbewegungsdaten!B:B,A3890,Anlagenbewegungsdaten!D:D),2),ROUND(G3890*F3890%,2))</f>
        <v>0</v>
      </c>
      <c r="I3890" s="332">
        <f>ROUND((H3890-SUMIF(Anlagenbewegungsdaten!$B:$B,A3890,Anlagenbewegungsdaten!D:D)),3)</f>
        <v>0</v>
      </c>
      <c r="J3890" s="333" t="s">
        <v>5179</v>
      </c>
      <c r="K3890" s="333" t="s">
        <v>5198</v>
      </c>
      <c r="L3890" s="510">
        <v>7.16</v>
      </c>
      <c r="M3890" s="330">
        <f>ROUND(SUMIF(Anlagenbewegungsdaten_AV!B:B,A3890,Anlagenbewegungsdaten_AV!C:C),3)</f>
        <v>0</v>
      </c>
      <c r="N3890" s="328">
        <f>IF(ISBLANK(L3890),ROUND(SUMIF(Anlagenbewegungsdaten_AV!B:B,A3890,Anlagenbewegungsdaten_AV!D:D),2),ROUND(M3890*L3890%,2))</f>
        <v>0</v>
      </c>
      <c r="O3890" s="328">
        <f>ROUND(N3890-SUMIF(Anlagenbewegungsdaten_AV!B:B,A3890,Anlagenbewegungsdaten_AV!D:D),3)</f>
        <v>0</v>
      </c>
    </row>
    <row r="3891" spans="1:15" ht="15" customHeight="1" x14ac:dyDescent="0.25">
      <c r="A3891" s="260" t="s">
        <v>1053</v>
      </c>
      <c r="B3891" s="165" t="s">
        <v>2109</v>
      </c>
      <c r="C3891" s="165" t="s">
        <v>4042</v>
      </c>
      <c r="D3891" s="165" t="s">
        <v>1047</v>
      </c>
      <c r="E3891" s="165"/>
      <c r="F3891" s="249">
        <v>7.16</v>
      </c>
      <c r="G3891" s="331">
        <f>ROUND(SUMIF(Anlagenbewegungsdaten!B:B,A3891,Anlagenbewegungsdaten!C:C),3)</f>
        <v>0</v>
      </c>
      <c r="H3891" s="332">
        <f>IF(ISBLANK(F3891),ROUND(SUMIF(Anlagenbewegungsdaten!B:B,A3891,Anlagenbewegungsdaten!D:D),2),ROUND(G3891*F3891%,2))</f>
        <v>0</v>
      </c>
      <c r="I3891" s="332">
        <f>ROUND((H3891-SUMIF(Anlagenbewegungsdaten!$B:$B,A3891,Anlagenbewegungsdaten!D:D)),3)</f>
        <v>0</v>
      </c>
      <c r="J3891" s="333" t="s">
        <v>5179</v>
      </c>
      <c r="K3891" s="333" t="s">
        <v>5198</v>
      </c>
      <c r="L3891" s="510">
        <v>5.73</v>
      </c>
      <c r="M3891" s="330">
        <f>ROUND(SUMIF(Anlagenbewegungsdaten_AV!B:B,A3891,Anlagenbewegungsdaten_AV!C:C),3)</f>
        <v>0</v>
      </c>
      <c r="N3891" s="328">
        <f>IF(ISBLANK(L3891),ROUND(SUMIF(Anlagenbewegungsdaten_AV!B:B,A3891,Anlagenbewegungsdaten_AV!D:D),2),ROUND(M3891*L3891%,2))</f>
        <v>0</v>
      </c>
      <c r="O3891" s="328">
        <f>ROUND(N3891-SUMIF(Anlagenbewegungsdaten_AV!B:B,A3891,Anlagenbewegungsdaten_AV!D:D),3)</f>
        <v>0</v>
      </c>
    </row>
    <row r="3892" spans="1:15" ht="15" customHeight="1" x14ac:dyDescent="0.25">
      <c r="A3892" s="260"/>
      <c r="B3892" s="165"/>
      <c r="C3892" s="165"/>
      <c r="D3892" s="165"/>
      <c r="E3892" s="165"/>
      <c r="F3892" s="249"/>
    </row>
    <row r="3893" spans="1:15" ht="15" customHeight="1" x14ac:dyDescent="0.25">
      <c r="A3893" s="268" t="s">
        <v>1054</v>
      </c>
      <c r="B3893" s="175" t="s">
        <v>2109</v>
      </c>
      <c r="C3893" s="176" t="s">
        <v>4043</v>
      </c>
      <c r="D3893" s="175" t="s">
        <v>1055</v>
      </c>
      <c r="E3893" s="175"/>
      <c r="F3893" s="251">
        <v>19</v>
      </c>
      <c r="G3893" s="331">
        <f>ROUND(SUMIF(Anlagenbewegungsdaten!B:B,A3893,Anlagenbewegungsdaten!C:C),3)</f>
        <v>0</v>
      </c>
      <c r="H3893" s="332">
        <f>IF(ISBLANK(F3893),ROUND(SUMIF(Anlagenbewegungsdaten!B:B,A3893,Anlagenbewegungsdaten!D:D),2),ROUND(G3893*F3893%,2))</f>
        <v>0</v>
      </c>
      <c r="I3893" s="332">
        <f>ROUND((H3893-SUMIF(Anlagenbewegungsdaten!$B:$B,A3893,Anlagenbewegungsdaten!D:D)),3)</f>
        <v>0</v>
      </c>
      <c r="J3893" s="333" t="s">
        <v>5179</v>
      </c>
      <c r="K3893" s="333" t="s">
        <v>5198</v>
      </c>
      <c r="L3893" s="510">
        <v>15.2</v>
      </c>
      <c r="M3893" s="330">
        <f>ROUND(SUMIF(Anlagenbewegungsdaten_AV!B:B,A3893,Anlagenbewegungsdaten_AV!C:C),3)</f>
        <v>0</v>
      </c>
      <c r="N3893" s="328">
        <f>IF(ISBLANK(L3893),ROUND(SUMIF(Anlagenbewegungsdaten_AV!B:B,A3893,Anlagenbewegungsdaten_AV!D:D),2),ROUND(M3893*L3893%,2))</f>
        <v>0</v>
      </c>
      <c r="O3893" s="328">
        <f>ROUND(N3893-SUMIF(Anlagenbewegungsdaten_AV!B:B,A3893,Anlagenbewegungsdaten_AV!D:D),3)</f>
        <v>0</v>
      </c>
    </row>
    <row r="3894" spans="1:15" ht="15" customHeight="1" x14ac:dyDescent="0.25">
      <c r="A3894" s="261" t="s">
        <v>87</v>
      </c>
      <c r="B3894" s="171" t="s">
        <v>2109</v>
      </c>
      <c r="C3894" s="172" t="s">
        <v>4043</v>
      </c>
      <c r="D3894" s="172" t="s">
        <v>88</v>
      </c>
      <c r="E3894" s="171"/>
      <c r="F3894" s="246">
        <v>22</v>
      </c>
      <c r="G3894" s="331">
        <f>ROUND(SUMIF(Anlagenbewegungsdaten!B:B,A3894,Anlagenbewegungsdaten!C:C),3)</f>
        <v>0</v>
      </c>
      <c r="H3894" s="332">
        <f>IF(ISBLANK(F3894),ROUND(SUMIF(Anlagenbewegungsdaten!B:B,A3894,Anlagenbewegungsdaten!D:D),2),ROUND(G3894*F3894%,2))</f>
        <v>0</v>
      </c>
      <c r="I3894" s="332">
        <f>ROUND((H3894-SUMIF(Anlagenbewegungsdaten!$B:$B,A3894,Anlagenbewegungsdaten!D:D)),3)</f>
        <v>0</v>
      </c>
      <c r="J3894" s="333" t="s">
        <v>5179</v>
      </c>
      <c r="K3894" s="333" t="s">
        <v>5198</v>
      </c>
      <c r="L3894" s="510">
        <v>17.600000000000001</v>
      </c>
      <c r="M3894" s="330">
        <f>ROUND(SUMIF(Anlagenbewegungsdaten_AV!B:B,A3894,Anlagenbewegungsdaten_AV!C:C),3)</f>
        <v>0</v>
      </c>
      <c r="N3894" s="328">
        <f>IF(ISBLANK(L3894),ROUND(SUMIF(Anlagenbewegungsdaten_AV!B:B,A3894,Anlagenbewegungsdaten_AV!D:D),2),ROUND(M3894*L3894%,2))</f>
        <v>0</v>
      </c>
      <c r="O3894" s="328">
        <f>ROUND(N3894-SUMIF(Anlagenbewegungsdaten_AV!B:B,A3894,Anlagenbewegungsdaten_AV!D:D),3)</f>
        <v>0</v>
      </c>
    </row>
    <row r="3895" spans="1:15" ht="15" customHeight="1" x14ac:dyDescent="0.25">
      <c r="A3895" s="261" t="s">
        <v>89</v>
      </c>
      <c r="B3895" s="171" t="s">
        <v>2109</v>
      </c>
      <c r="C3895" s="172" t="s">
        <v>4043</v>
      </c>
      <c r="D3895" s="172" t="s">
        <v>90</v>
      </c>
      <c r="E3895" s="171"/>
      <c r="F3895" s="246">
        <v>23</v>
      </c>
      <c r="G3895" s="331">
        <f>ROUND(SUMIF(Anlagenbewegungsdaten!B:B,A3895,Anlagenbewegungsdaten!C:C),3)</f>
        <v>0</v>
      </c>
      <c r="H3895" s="332">
        <f>IF(ISBLANK(F3895),ROUND(SUMIF(Anlagenbewegungsdaten!B:B,A3895,Anlagenbewegungsdaten!D:D),2),ROUND(G3895*F3895%,2))</f>
        <v>0</v>
      </c>
      <c r="I3895" s="332">
        <f>ROUND((H3895-SUMIF(Anlagenbewegungsdaten!$B:$B,A3895,Anlagenbewegungsdaten!D:D)),3)</f>
        <v>0</v>
      </c>
      <c r="J3895" s="333" t="s">
        <v>5179</v>
      </c>
      <c r="K3895" s="333" t="s">
        <v>5198</v>
      </c>
      <c r="L3895" s="510">
        <v>18.399999999999999</v>
      </c>
      <c r="M3895" s="330">
        <f>ROUND(SUMIF(Anlagenbewegungsdaten_AV!B:B,A3895,Anlagenbewegungsdaten_AV!C:C),3)</f>
        <v>0</v>
      </c>
      <c r="N3895" s="328">
        <f>IF(ISBLANK(L3895),ROUND(SUMIF(Anlagenbewegungsdaten_AV!B:B,A3895,Anlagenbewegungsdaten_AV!D:D),2),ROUND(M3895*L3895%,2))</f>
        <v>0</v>
      </c>
      <c r="O3895" s="328">
        <f>ROUND(N3895-SUMIF(Anlagenbewegungsdaten_AV!B:B,A3895,Anlagenbewegungsdaten_AV!D:D),3)</f>
        <v>0</v>
      </c>
    </row>
    <row r="3896" spans="1:15" ht="15" customHeight="1" x14ac:dyDescent="0.25">
      <c r="A3896" s="261" t="s">
        <v>91</v>
      </c>
      <c r="B3896" s="171" t="s">
        <v>2109</v>
      </c>
      <c r="C3896" s="172" t="s">
        <v>4043</v>
      </c>
      <c r="D3896" s="172" t="s">
        <v>92</v>
      </c>
      <c r="E3896" s="171"/>
      <c r="F3896" s="246">
        <v>26</v>
      </c>
      <c r="G3896" s="331">
        <f>ROUND(SUMIF(Anlagenbewegungsdaten!B:B,A3896,Anlagenbewegungsdaten!C:C),3)</f>
        <v>0</v>
      </c>
      <c r="H3896" s="332">
        <f>IF(ISBLANK(F3896),ROUND(SUMIF(Anlagenbewegungsdaten!B:B,A3896,Anlagenbewegungsdaten!D:D),2),ROUND(G3896*F3896%,2))</f>
        <v>0</v>
      </c>
      <c r="I3896" s="332">
        <f>ROUND((H3896-SUMIF(Anlagenbewegungsdaten!$B:$B,A3896,Anlagenbewegungsdaten!D:D)),3)</f>
        <v>0</v>
      </c>
      <c r="J3896" s="333" t="s">
        <v>5179</v>
      </c>
      <c r="K3896" s="333" t="s">
        <v>5198</v>
      </c>
      <c r="L3896" s="510">
        <v>20.8</v>
      </c>
      <c r="M3896" s="330">
        <f>ROUND(SUMIF(Anlagenbewegungsdaten_AV!B:B,A3896,Anlagenbewegungsdaten_AV!C:C),3)</f>
        <v>0</v>
      </c>
      <c r="N3896" s="328">
        <f>IF(ISBLANK(L3896),ROUND(SUMIF(Anlagenbewegungsdaten_AV!B:B,A3896,Anlagenbewegungsdaten_AV!D:D),2),ROUND(M3896*L3896%,2))</f>
        <v>0</v>
      </c>
      <c r="O3896" s="328">
        <f>ROUND(N3896-SUMIF(Anlagenbewegungsdaten_AV!B:B,A3896,Anlagenbewegungsdaten_AV!D:D),3)</f>
        <v>0</v>
      </c>
    </row>
    <row r="3897" spans="1:15" ht="15" customHeight="1" x14ac:dyDescent="0.25">
      <c r="A3897" s="268" t="s">
        <v>1056</v>
      </c>
      <c r="B3897" s="175" t="s">
        <v>2109</v>
      </c>
      <c r="C3897" s="175" t="s">
        <v>4043</v>
      </c>
      <c r="D3897" s="175" t="s">
        <v>1057</v>
      </c>
      <c r="E3897" s="175"/>
      <c r="F3897" s="251">
        <v>18</v>
      </c>
      <c r="G3897" s="331">
        <f>ROUND(SUMIF(Anlagenbewegungsdaten!B:B,A3897,Anlagenbewegungsdaten!C:C),3)</f>
        <v>0</v>
      </c>
      <c r="H3897" s="332">
        <f>IF(ISBLANK(F3897),ROUND(SUMIF(Anlagenbewegungsdaten!B:B,A3897,Anlagenbewegungsdaten!D:D),2),ROUND(G3897*F3897%,2))</f>
        <v>0</v>
      </c>
      <c r="I3897" s="332">
        <f>ROUND((H3897-SUMIF(Anlagenbewegungsdaten!$B:$B,A3897,Anlagenbewegungsdaten!D:D)),3)</f>
        <v>0</v>
      </c>
      <c r="J3897" s="333" t="s">
        <v>5179</v>
      </c>
      <c r="K3897" s="333" t="s">
        <v>5198</v>
      </c>
      <c r="L3897" s="510">
        <v>14.4</v>
      </c>
      <c r="M3897" s="330">
        <f>ROUND(SUMIF(Anlagenbewegungsdaten_AV!B:B,A3897,Anlagenbewegungsdaten_AV!C:C),3)</f>
        <v>0</v>
      </c>
      <c r="N3897" s="328">
        <f>IF(ISBLANK(L3897),ROUND(SUMIF(Anlagenbewegungsdaten_AV!B:B,A3897,Anlagenbewegungsdaten_AV!D:D),2),ROUND(M3897*L3897%,2))</f>
        <v>0</v>
      </c>
      <c r="O3897" s="328">
        <f>ROUND(N3897-SUMIF(Anlagenbewegungsdaten_AV!B:B,A3897,Anlagenbewegungsdaten_AV!D:D),3)</f>
        <v>0</v>
      </c>
    </row>
    <row r="3898" spans="1:15" ht="15" customHeight="1" x14ac:dyDescent="0.25">
      <c r="A3898" s="261" t="s">
        <v>93</v>
      </c>
      <c r="B3898" s="171" t="s">
        <v>2109</v>
      </c>
      <c r="C3898" s="172" t="s">
        <v>4043</v>
      </c>
      <c r="D3898" s="172" t="s">
        <v>94</v>
      </c>
      <c r="E3898" s="171"/>
      <c r="F3898" s="246">
        <v>21</v>
      </c>
      <c r="G3898" s="331">
        <f>ROUND(SUMIF(Anlagenbewegungsdaten!B:B,A3898,Anlagenbewegungsdaten!C:C),3)</f>
        <v>0</v>
      </c>
      <c r="H3898" s="332">
        <f>IF(ISBLANK(F3898),ROUND(SUMIF(Anlagenbewegungsdaten!B:B,A3898,Anlagenbewegungsdaten!D:D),2),ROUND(G3898*F3898%,2))</f>
        <v>0</v>
      </c>
      <c r="I3898" s="332">
        <f>ROUND((H3898-SUMIF(Anlagenbewegungsdaten!$B:$B,A3898,Anlagenbewegungsdaten!D:D)),3)</f>
        <v>0</v>
      </c>
      <c r="J3898" s="333" t="s">
        <v>5179</v>
      </c>
      <c r="K3898" s="333" t="s">
        <v>5198</v>
      </c>
      <c r="L3898" s="510">
        <v>16.8</v>
      </c>
      <c r="M3898" s="330">
        <f>ROUND(SUMIF(Anlagenbewegungsdaten_AV!B:B,A3898,Anlagenbewegungsdaten_AV!C:C),3)</f>
        <v>0</v>
      </c>
      <c r="N3898" s="328">
        <f>IF(ISBLANK(L3898),ROUND(SUMIF(Anlagenbewegungsdaten_AV!B:B,A3898,Anlagenbewegungsdaten_AV!D:D),2),ROUND(M3898*L3898%,2))</f>
        <v>0</v>
      </c>
      <c r="O3898" s="328">
        <f>ROUND(N3898-SUMIF(Anlagenbewegungsdaten_AV!B:B,A3898,Anlagenbewegungsdaten_AV!D:D),3)</f>
        <v>0</v>
      </c>
    </row>
    <row r="3899" spans="1:15" ht="15" customHeight="1" x14ac:dyDescent="0.25">
      <c r="A3899" s="261" t="s">
        <v>95</v>
      </c>
      <c r="B3899" s="171" t="s">
        <v>2109</v>
      </c>
      <c r="C3899" s="172" t="s">
        <v>4043</v>
      </c>
      <c r="D3899" s="172" t="s">
        <v>96</v>
      </c>
      <c r="E3899" s="171"/>
      <c r="F3899" s="246">
        <v>22</v>
      </c>
      <c r="G3899" s="331">
        <f>ROUND(SUMIF(Anlagenbewegungsdaten!B:B,A3899,Anlagenbewegungsdaten!C:C),3)</f>
        <v>0</v>
      </c>
      <c r="H3899" s="332">
        <f>IF(ISBLANK(F3899),ROUND(SUMIF(Anlagenbewegungsdaten!B:B,A3899,Anlagenbewegungsdaten!D:D),2),ROUND(G3899*F3899%,2))</f>
        <v>0</v>
      </c>
      <c r="I3899" s="332">
        <f>ROUND((H3899-SUMIF(Anlagenbewegungsdaten!$B:$B,A3899,Anlagenbewegungsdaten!D:D)),3)</f>
        <v>0</v>
      </c>
      <c r="J3899" s="333" t="s">
        <v>5179</v>
      </c>
      <c r="K3899" s="333" t="s">
        <v>5198</v>
      </c>
      <c r="L3899" s="510">
        <v>17.600000000000001</v>
      </c>
      <c r="M3899" s="330">
        <f>ROUND(SUMIF(Anlagenbewegungsdaten_AV!B:B,A3899,Anlagenbewegungsdaten_AV!C:C),3)</f>
        <v>0</v>
      </c>
      <c r="N3899" s="328">
        <f>IF(ISBLANK(L3899),ROUND(SUMIF(Anlagenbewegungsdaten_AV!B:B,A3899,Anlagenbewegungsdaten_AV!D:D),2),ROUND(M3899*L3899%,2))</f>
        <v>0</v>
      </c>
      <c r="O3899" s="328">
        <f>ROUND(N3899-SUMIF(Anlagenbewegungsdaten_AV!B:B,A3899,Anlagenbewegungsdaten_AV!D:D),3)</f>
        <v>0</v>
      </c>
    </row>
    <row r="3900" spans="1:15" ht="15" customHeight="1" x14ac:dyDescent="0.25">
      <c r="A3900" s="261" t="s">
        <v>97</v>
      </c>
      <c r="B3900" s="171" t="s">
        <v>2109</v>
      </c>
      <c r="C3900" s="172" t="s">
        <v>4043</v>
      </c>
      <c r="D3900" s="172" t="s">
        <v>98</v>
      </c>
      <c r="E3900" s="171"/>
      <c r="F3900" s="246">
        <v>25</v>
      </c>
      <c r="G3900" s="331">
        <f>ROUND(SUMIF(Anlagenbewegungsdaten!B:B,A3900,Anlagenbewegungsdaten!C:C),3)</f>
        <v>0</v>
      </c>
      <c r="H3900" s="332">
        <f>IF(ISBLANK(F3900),ROUND(SUMIF(Anlagenbewegungsdaten!B:B,A3900,Anlagenbewegungsdaten!D:D),2),ROUND(G3900*F3900%,2))</f>
        <v>0</v>
      </c>
      <c r="I3900" s="332">
        <f>ROUND((H3900-SUMIF(Anlagenbewegungsdaten!$B:$B,A3900,Anlagenbewegungsdaten!D:D)),3)</f>
        <v>0</v>
      </c>
      <c r="J3900" s="333" t="s">
        <v>5179</v>
      </c>
      <c r="K3900" s="333" t="s">
        <v>5198</v>
      </c>
      <c r="L3900" s="510">
        <v>20</v>
      </c>
      <c r="M3900" s="330">
        <f>ROUND(SUMIF(Anlagenbewegungsdaten_AV!B:B,A3900,Anlagenbewegungsdaten_AV!C:C),3)</f>
        <v>0</v>
      </c>
      <c r="N3900" s="328">
        <f>IF(ISBLANK(L3900),ROUND(SUMIF(Anlagenbewegungsdaten_AV!B:B,A3900,Anlagenbewegungsdaten_AV!D:D),2),ROUND(M3900*L3900%,2))</f>
        <v>0</v>
      </c>
      <c r="O3900" s="328">
        <f>ROUND(N3900-SUMIF(Anlagenbewegungsdaten_AV!B:B,A3900,Anlagenbewegungsdaten_AV!D:D),3)</f>
        <v>0</v>
      </c>
    </row>
    <row r="3901" spans="1:15" ht="15" customHeight="1" x14ac:dyDescent="0.25">
      <c r="A3901" s="268" t="s">
        <v>1058</v>
      </c>
      <c r="B3901" s="175" t="s">
        <v>2109</v>
      </c>
      <c r="C3901" s="175" t="s">
        <v>4043</v>
      </c>
      <c r="D3901" s="175" t="s">
        <v>1059</v>
      </c>
      <c r="E3901" s="175"/>
      <c r="F3901" s="251">
        <v>12.95</v>
      </c>
      <c r="G3901" s="331">
        <f>ROUND(SUMIF(Anlagenbewegungsdaten!B:B,A3901,Anlagenbewegungsdaten!C:C),3)</f>
        <v>0</v>
      </c>
      <c r="H3901" s="332">
        <f>IF(ISBLANK(F3901),ROUND(SUMIF(Anlagenbewegungsdaten!B:B,A3901,Anlagenbewegungsdaten!D:D),2),ROUND(G3901*F3901%,2))</f>
        <v>0</v>
      </c>
      <c r="I3901" s="332">
        <f>ROUND((H3901-SUMIF(Anlagenbewegungsdaten!$B:$B,A3901,Anlagenbewegungsdaten!D:D)),3)</f>
        <v>0</v>
      </c>
      <c r="J3901" s="333" t="s">
        <v>5179</v>
      </c>
      <c r="K3901" s="333" t="s">
        <v>5198</v>
      </c>
      <c r="L3901" s="510">
        <v>10.36</v>
      </c>
      <c r="M3901" s="330">
        <f>ROUND(SUMIF(Anlagenbewegungsdaten_AV!B:B,A3901,Anlagenbewegungsdaten_AV!C:C),3)</f>
        <v>0</v>
      </c>
      <c r="N3901" s="328">
        <f>IF(ISBLANK(L3901),ROUND(SUMIF(Anlagenbewegungsdaten_AV!B:B,A3901,Anlagenbewegungsdaten_AV!D:D),2),ROUND(M3901*L3901%,2))</f>
        <v>0</v>
      </c>
      <c r="O3901" s="328">
        <f>ROUND(N3901-SUMIF(Anlagenbewegungsdaten_AV!B:B,A3901,Anlagenbewegungsdaten_AV!D:D),3)</f>
        <v>0</v>
      </c>
    </row>
    <row r="3902" spans="1:15" ht="15" customHeight="1" x14ac:dyDescent="0.25">
      <c r="A3902" s="268" t="s">
        <v>1060</v>
      </c>
      <c r="B3902" s="175" t="s">
        <v>2109</v>
      </c>
      <c r="C3902" s="175" t="s">
        <v>4043</v>
      </c>
      <c r="D3902" s="175" t="s">
        <v>1047</v>
      </c>
      <c r="E3902" s="175"/>
      <c r="F3902" s="251">
        <v>11.16</v>
      </c>
      <c r="G3902" s="331">
        <f>ROUND(SUMIF(Anlagenbewegungsdaten!B:B,A3902,Anlagenbewegungsdaten!C:C),3)</f>
        <v>0</v>
      </c>
      <c r="H3902" s="332">
        <f>IF(ISBLANK(F3902),ROUND(SUMIF(Anlagenbewegungsdaten!B:B,A3902,Anlagenbewegungsdaten!D:D),2),ROUND(G3902*F3902%,2))</f>
        <v>0</v>
      </c>
      <c r="I3902" s="332">
        <f>ROUND((H3902-SUMIF(Anlagenbewegungsdaten!$B:$B,A3902,Anlagenbewegungsdaten!D:D)),3)</f>
        <v>0</v>
      </c>
      <c r="J3902" s="333" t="s">
        <v>5179</v>
      </c>
      <c r="K3902" s="333" t="s">
        <v>5198</v>
      </c>
      <c r="L3902" s="510">
        <v>8.93</v>
      </c>
      <c r="M3902" s="330">
        <f>ROUND(SUMIF(Anlagenbewegungsdaten_AV!B:B,A3902,Anlagenbewegungsdaten_AV!C:C),3)</f>
        <v>0</v>
      </c>
      <c r="N3902" s="328">
        <f>IF(ISBLANK(L3902),ROUND(SUMIF(Anlagenbewegungsdaten_AV!B:B,A3902,Anlagenbewegungsdaten_AV!D:D),2),ROUND(M3902*L3902%,2))</f>
        <v>0</v>
      </c>
      <c r="O3902" s="328">
        <f>ROUND(N3902-SUMIF(Anlagenbewegungsdaten_AV!B:B,A3902,Anlagenbewegungsdaten_AV!D:D),3)</f>
        <v>0</v>
      </c>
    </row>
    <row r="3903" spans="1:15" ht="15" customHeight="1" x14ac:dyDescent="0.25">
      <c r="A3903" s="260"/>
      <c r="B3903" s="165"/>
      <c r="C3903" s="165"/>
      <c r="D3903" s="165"/>
      <c r="E3903" s="165"/>
      <c r="F3903" s="249"/>
    </row>
    <row r="3904" spans="1:15" ht="15" customHeight="1" x14ac:dyDescent="0.25">
      <c r="A3904" s="268" t="s">
        <v>1061</v>
      </c>
      <c r="B3904" s="175" t="s">
        <v>2109</v>
      </c>
      <c r="C3904" s="175" t="s">
        <v>4044</v>
      </c>
      <c r="D3904" s="175" t="s">
        <v>1055</v>
      </c>
      <c r="E3904" s="175"/>
      <c r="F3904" s="251">
        <v>19</v>
      </c>
      <c r="G3904" s="331">
        <f>ROUND(SUMIF(Anlagenbewegungsdaten!B:B,A3904,Anlagenbewegungsdaten!C:C),3)</f>
        <v>0</v>
      </c>
      <c r="H3904" s="332">
        <f>IF(ISBLANK(F3904),ROUND(SUMIF(Anlagenbewegungsdaten!B:B,A3904,Anlagenbewegungsdaten!D:D),2),ROUND(G3904*F3904%,2))</f>
        <v>0</v>
      </c>
      <c r="I3904" s="332">
        <f>ROUND((H3904-SUMIF(Anlagenbewegungsdaten!$B:$B,A3904,Anlagenbewegungsdaten!D:D)),3)</f>
        <v>0</v>
      </c>
      <c r="J3904" s="333" t="s">
        <v>5179</v>
      </c>
      <c r="K3904" s="333" t="s">
        <v>5198</v>
      </c>
      <c r="L3904" s="510">
        <v>15.2</v>
      </c>
      <c r="M3904" s="330">
        <f>ROUND(SUMIF(Anlagenbewegungsdaten_AV!B:B,A3904,Anlagenbewegungsdaten_AV!C:C),3)</f>
        <v>0</v>
      </c>
      <c r="N3904" s="328">
        <f>IF(ISBLANK(L3904),ROUND(SUMIF(Anlagenbewegungsdaten_AV!B:B,A3904,Anlagenbewegungsdaten_AV!D:D),2),ROUND(M3904*L3904%,2))</f>
        <v>0</v>
      </c>
      <c r="O3904" s="328">
        <f>ROUND(N3904-SUMIF(Anlagenbewegungsdaten_AV!B:B,A3904,Anlagenbewegungsdaten_AV!D:D),3)</f>
        <v>0</v>
      </c>
    </row>
    <row r="3905" spans="1:15" ht="15" customHeight="1" x14ac:dyDescent="0.25">
      <c r="A3905" s="261" t="s">
        <v>99</v>
      </c>
      <c r="B3905" s="171" t="s">
        <v>2109</v>
      </c>
      <c r="C3905" s="171" t="s">
        <v>4044</v>
      </c>
      <c r="D3905" s="172" t="s">
        <v>88</v>
      </c>
      <c r="E3905" s="171"/>
      <c r="F3905" s="246">
        <v>22</v>
      </c>
      <c r="G3905" s="331">
        <f>ROUND(SUMIF(Anlagenbewegungsdaten!B:B,A3905,Anlagenbewegungsdaten!C:C),3)</f>
        <v>0</v>
      </c>
      <c r="H3905" s="332">
        <f>IF(ISBLANK(F3905),ROUND(SUMIF(Anlagenbewegungsdaten!B:B,A3905,Anlagenbewegungsdaten!D:D),2),ROUND(G3905*F3905%,2))</f>
        <v>0</v>
      </c>
      <c r="I3905" s="332">
        <f>ROUND((H3905-SUMIF(Anlagenbewegungsdaten!$B:$B,A3905,Anlagenbewegungsdaten!D:D)),3)</f>
        <v>0</v>
      </c>
      <c r="J3905" s="333" t="s">
        <v>5179</v>
      </c>
      <c r="K3905" s="333" t="s">
        <v>5198</v>
      </c>
      <c r="L3905" s="510">
        <v>17.600000000000001</v>
      </c>
      <c r="M3905" s="330">
        <f>ROUND(SUMIF(Anlagenbewegungsdaten_AV!B:B,A3905,Anlagenbewegungsdaten_AV!C:C),3)</f>
        <v>0</v>
      </c>
      <c r="N3905" s="328">
        <f>IF(ISBLANK(L3905),ROUND(SUMIF(Anlagenbewegungsdaten_AV!B:B,A3905,Anlagenbewegungsdaten_AV!D:D),2),ROUND(M3905*L3905%,2))</f>
        <v>0</v>
      </c>
      <c r="O3905" s="328">
        <f>ROUND(N3905-SUMIF(Anlagenbewegungsdaten_AV!B:B,A3905,Anlagenbewegungsdaten_AV!D:D),3)</f>
        <v>0</v>
      </c>
    </row>
    <row r="3906" spans="1:15" ht="15" customHeight="1" x14ac:dyDescent="0.25">
      <c r="A3906" s="261" t="s">
        <v>100</v>
      </c>
      <c r="B3906" s="171" t="s">
        <v>2109</v>
      </c>
      <c r="C3906" s="171" t="s">
        <v>4044</v>
      </c>
      <c r="D3906" s="172" t="s">
        <v>90</v>
      </c>
      <c r="E3906" s="171"/>
      <c r="F3906" s="246">
        <v>23</v>
      </c>
      <c r="G3906" s="331">
        <f>ROUND(SUMIF(Anlagenbewegungsdaten!B:B,A3906,Anlagenbewegungsdaten!C:C),3)</f>
        <v>0</v>
      </c>
      <c r="H3906" s="332">
        <f>IF(ISBLANK(F3906),ROUND(SUMIF(Anlagenbewegungsdaten!B:B,A3906,Anlagenbewegungsdaten!D:D),2),ROUND(G3906*F3906%,2))</f>
        <v>0</v>
      </c>
      <c r="I3906" s="332">
        <f>ROUND((H3906-SUMIF(Anlagenbewegungsdaten!$B:$B,A3906,Anlagenbewegungsdaten!D:D)),3)</f>
        <v>0</v>
      </c>
      <c r="J3906" s="333" t="s">
        <v>5179</v>
      </c>
      <c r="K3906" s="333" t="s">
        <v>5198</v>
      </c>
      <c r="L3906" s="510">
        <v>18.399999999999999</v>
      </c>
      <c r="M3906" s="330">
        <f>ROUND(SUMIF(Anlagenbewegungsdaten_AV!B:B,A3906,Anlagenbewegungsdaten_AV!C:C),3)</f>
        <v>0</v>
      </c>
      <c r="N3906" s="328">
        <f>IF(ISBLANK(L3906),ROUND(SUMIF(Anlagenbewegungsdaten_AV!B:B,A3906,Anlagenbewegungsdaten_AV!D:D),2),ROUND(M3906*L3906%,2))</f>
        <v>0</v>
      </c>
      <c r="O3906" s="328">
        <f>ROUND(N3906-SUMIF(Anlagenbewegungsdaten_AV!B:B,A3906,Anlagenbewegungsdaten_AV!D:D),3)</f>
        <v>0</v>
      </c>
    </row>
    <row r="3907" spans="1:15" ht="15" customHeight="1" x14ac:dyDescent="0.25">
      <c r="A3907" s="261" t="s">
        <v>101</v>
      </c>
      <c r="B3907" s="171" t="s">
        <v>2109</v>
      </c>
      <c r="C3907" s="171" t="s">
        <v>4044</v>
      </c>
      <c r="D3907" s="172" t="s">
        <v>92</v>
      </c>
      <c r="E3907" s="171"/>
      <c r="F3907" s="246">
        <v>26</v>
      </c>
      <c r="G3907" s="331">
        <f>ROUND(SUMIF(Anlagenbewegungsdaten!B:B,A3907,Anlagenbewegungsdaten!C:C),3)</f>
        <v>0</v>
      </c>
      <c r="H3907" s="332">
        <f>IF(ISBLANK(F3907),ROUND(SUMIF(Anlagenbewegungsdaten!B:B,A3907,Anlagenbewegungsdaten!D:D),2),ROUND(G3907*F3907%,2))</f>
        <v>0</v>
      </c>
      <c r="I3907" s="332">
        <f>ROUND((H3907-SUMIF(Anlagenbewegungsdaten!$B:$B,A3907,Anlagenbewegungsdaten!D:D)),3)</f>
        <v>0</v>
      </c>
      <c r="J3907" s="333" t="s">
        <v>5179</v>
      </c>
      <c r="K3907" s="333" t="s">
        <v>5198</v>
      </c>
      <c r="L3907" s="510">
        <v>20.8</v>
      </c>
      <c r="M3907" s="330">
        <f>ROUND(SUMIF(Anlagenbewegungsdaten_AV!B:B,A3907,Anlagenbewegungsdaten_AV!C:C),3)</f>
        <v>0</v>
      </c>
      <c r="N3907" s="328">
        <f>IF(ISBLANK(L3907),ROUND(SUMIF(Anlagenbewegungsdaten_AV!B:B,A3907,Anlagenbewegungsdaten_AV!D:D),2),ROUND(M3907*L3907%,2))</f>
        <v>0</v>
      </c>
      <c r="O3907" s="328">
        <f>ROUND(N3907-SUMIF(Anlagenbewegungsdaten_AV!B:B,A3907,Anlagenbewegungsdaten_AV!D:D),3)</f>
        <v>0</v>
      </c>
    </row>
    <row r="3908" spans="1:15" ht="15" customHeight="1" x14ac:dyDescent="0.25">
      <c r="A3908" s="268" t="s">
        <v>1062</v>
      </c>
      <c r="B3908" s="175" t="s">
        <v>2109</v>
      </c>
      <c r="C3908" s="175" t="s">
        <v>4044</v>
      </c>
      <c r="D3908" s="175" t="s">
        <v>1057</v>
      </c>
      <c r="E3908" s="175"/>
      <c r="F3908" s="251">
        <v>18</v>
      </c>
      <c r="G3908" s="331">
        <f>ROUND(SUMIF(Anlagenbewegungsdaten!B:B,A3908,Anlagenbewegungsdaten!C:C),3)</f>
        <v>0</v>
      </c>
      <c r="H3908" s="332">
        <f>IF(ISBLANK(F3908),ROUND(SUMIF(Anlagenbewegungsdaten!B:B,A3908,Anlagenbewegungsdaten!D:D),2),ROUND(G3908*F3908%,2))</f>
        <v>0</v>
      </c>
      <c r="I3908" s="332">
        <f>ROUND((H3908-SUMIF(Anlagenbewegungsdaten!$B:$B,A3908,Anlagenbewegungsdaten!D:D)),3)</f>
        <v>0</v>
      </c>
      <c r="J3908" s="333" t="s">
        <v>5179</v>
      </c>
      <c r="K3908" s="333" t="s">
        <v>5198</v>
      </c>
      <c r="L3908" s="510">
        <v>14.4</v>
      </c>
      <c r="M3908" s="330">
        <f>ROUND(SUMIF(Anlagenbewegungsdaten_AV!B:B,A3908,Anlagenbewegungsdaten_AV!C:C),3)</f>
        <v>0</v>
      </c>
      <c r="N3908" s="328">
        <f>IF(ISBLANK(L3908),ROUND(SUMIF(Anlagenbewegungsdaten_AV!B:B,A3908,Anlagenbewegungsdaten_AV!D:D),2),ROUND(M3908*L3908%,2))</f>
        <v>0</v>
      </c>
      <c r="O3908" s="328">
        <f>ROUND(N3908-SUMIF(Anlagenbewegungsdaten_AV!B:B,A3908,Anlagenbewegungsdaten_AV!D:D),3)</f>
        <v>0</v>
      </c>
    </row>
    <row r="3909" spans="1:15" ht="15" customHeight="1" x14ac:dyDescent="0.25">
      <c r="A3909" s="261" t="s">
        <v>102</v>
      </c>
      <c r="B3909" s="171" t="s">
        <v>2109</v>
      </c>
      <c r="C3909" s="171" t="s">
        <v>4044</v>
      </c>
      <c r="D3909" s="172" t="s">
        <v>94</v>
      </c>
      <c r="E3909" s="171"/>
      <c r="F3909" s="246">
        <v>21</v>
      </c>
      <c r="G3909" s="331">
        <f>ROUND(SUMIF(Anlagenbewegungsdaten!B:B,A3909,Anlagenbewegungsdaten!C:C),3)</f>
        <v>0</v>
      </c>
      <c r="H3909" s="332">
        <f>IF(ISBLANK(F3909),ROUND(SUMIF(Anlagenbewegungsdaten!B:B,A3909,Anlagenbewegungsdaten!D:D),2),ROUND(G3909*F3909%,2))</f>
        <v>0</v>
      </c>
      <c r="I3909" s="332">
        <f>ROUND((H3909-SUMIF(Anlagenbewegungsdaten!$B:$B,A3909,Anlagenbewegungsdaten!D:D)),3)</f>
        <v>0</v>
      </c>
      <c r="J3909" s="333" t="s">
        <v>5179</v>
      </c>
      <c r="K3909" s="333" t="s">
        <v>5198</v>
      </c>
      <c r="L3909" s="510">
        <v>16.8</v>
      </c>
      <c r="M3909" s="330">
        <f>ROUND(SUMIF(Anlagenbewegungsdaten_AV!B:B,A3909,Anlagenbewegungsdaten_AV!C:C),3)</f>
        <v>0</v>
      </c>
      <c r="N3909" s="328">
        <f>IF(ISBLANK(L3909),ROUND(SUMIF(Anlagenbewegungsdaten_AV!B:B,A3909,Anlagenbewegungsdaten_AV!D:D),2),ROUND(M3909*L3909%,2))</f>
        <v>0</v>
      </c>
      <c r="O3909" s="328">
        <f>ROUND(N3909-SUMIF(Anlagenbewegungsdaten_AV!B:B,A3909,Anlagenbewegungsdaten_AV!D:D),3)</f>
        <v>0</v>
      </c>
    </row>
    <row r="3910" spans="1:15" ht="15" customHeight="1" x14ac:dyDescent="0.25">
      <c r="A3910" s="261" t="s">
        <v>103</v>
      </c>
      <c r="B3910" s="171" t="s">
        <v>2109</v>
      </c>
      <c r="C3910" s="171" t="s">
        <v>4044</v>
      </c>
      <c r="D3910" s="172" t="s">
        <v>96</v>
      </c>
      <c r="E3910" s="171"/>
      <c r="F3910" s="246">
        <v>22</v>
      </c>
      <c r="G3910" s="331">
        <f>ROUND(SUMIF(Anlagenbewegungsdaten!B:B,A3910,Anlagenbewegungsdaten!C:C),3)</f>
        <v>0</v>
      </c>
      <c r="H3910" s="332">
        <f>IF(ISBLANK(F3910),ROUND(SUMIF(Anlagenbewegungsdaten!B:B,A3910,Anlagenbewegungsdaten!D:D),2),ROUND(G3910*F3910%,2))</f>
        <v>0</v>
      </c>
      <c r="I3910" s="332">
        <f>ROUND((H3910-SUMIF(Anlagenbewegungsdaten!$B:$B,A3910,Anlagenbewegungsdaten!D:D)),3)</f>
        <v>0</v>
      </c>
      <c r="J3910" s="333" t="s">
        <v>5179</v>
      </c>
      <c r="K3910" s="333" t="s">
        <v>5198</v>
      </c>
      <c r="L3910" s="510">
        <v>17.600000000000001</v>
      </c>
      <c r="M3910" s="330">
        <f>ROUND(SUMIF(Anlagenbewegungsdaten_AV!B:B,A3910,Anlagenbewegungsdaten_AV!C:C),3)</f>
        <v>0</v>
      </c>
      <c r="N3910" s="328">
        <f>IF(ISBLANK(L3910),ROUND(SUMIF(Anlagenbewegungsdaten_AV!B:B,A3910,Anlagenbewegungsdaten_AV!D:D),2),ROUND(M3910*L3910%,2))</f>
        <v>0</v>
      </c>
      <c r="O3910" s="328">
        <f>ROUND(N3910-SUMIF(Anlagenbewegungsdaten_AV!B:B,A3910,Anlagenbewegungsdaten_AV!D:D),3)</f>
        <v>0</v>
      </c>
    </row>
    <row r="3911" spans="1:15" ht="15" customHeight="1" x14ac:dyDescent="0.25">
      <c r="A3911" s="261" t="s">
        <v>104</v>
      </c>
      <c r="B3911" s="171" t="s">
        <v>2109</v>
      </c>
      <c r="C3911" s="171" t="s">
        <v>4044</v>
      </c>
      <c r="D3911" s="172" t="s">
        <v>98</v>
      </c>
      <c r="E3911" s="171"/>
      <c r="F3911" s="246">
        <v>25</v>
      </c>
      <c r="G3911" s="331">
        <f>ROUND(SUMIF(Anlagenbewegungsdaten!B:B,A3911,Anlagenbewegungsdaten!C:C),3)</f>
        <v>0</v>
      </c>
      <c r="H3911" s="332">
        <f>IF(ISBLANK(F3911),ROUND(SUMIF(Anlagenbewegungsdaten!B:B,A3911,Anlagenbewegungsdaten!D:D),2),ROUND(G3911*F3911%,2))</f>
        <v>0</v>
      </c>
      <c r="I3911" s="332">
        <f>ROUND((H3911-SUMIF(Anlagenbewegungsdaten!$B:$B,A3911,Anlagenbewegungsdaten!D:D)),3)</f>
        <v>0</v>
      </c>
      <c r="J3911" s="333" t="s">
        <v>5179</v>
      </c>
      <c r="K3911" s="333" t="s">
        <v>5198</v>
      </c>
      <c r="L3911" s="510">
        <v>20</v>
      </c>
      <c r="M3911" s="330">
        <f>ROUND(SUMIF(Anlagenbewegungsdaten_AV!B:B,A3911,Anlagenbewegungsdaten_AV!C:C),3)</f>
        <v>0</v>
      </c>
      <c r="N3911" s="328">
        <f>IF(ISBLANK(L3911),ROUND(SUMIF(Anlagenbewegungsdaten_AV!B:B,A3911,Anlagenbewegungsdaten_AV!D:D),2),ROUND(M3911*L3911%,2))</f>
        <v>0</v>
      </c>
      <c r="O3911" s="328">
        <f>ROUND(N3911-SUMIF(Anlagenbewegungsdaten_AV!B:B,A3911,Anlagenbewegungsdaten_AV!D:D),3)</f>
        <v>0</v>
      </c>
    </row>
    <row r="3912" spans="1:15" ht="15" customHeight="1" x14ac:dyDescent="0.25">
      <c r="A3912" s="268" t="s">
        <v>1063</v>
      </c>
      <c r="B3912" s="175" t="s">
        <v>2109</v>
      </c>
      <c r="C3912" s="175" t="s">
        <v>4044</v>
      </c>
      <c r="D3912" s="175" t="s">
        <v>1059</v>
      </c>
      <c r="E3912" s="175"/>
      <c r="F3912" s="251">
        <v>12.95</v>
      </c>
      <c r="G3912" s="331">
        <f>ROUND(SUMIF(Anlagenbewegungsdaten!B:B,A3912,Anlagenbewegungsdaten!C:C),3)</f>
        <v>0</v>
      </c>
      <c r="H3912" s="332">
        <f>IF(ISBLANK(F3912),ROUND(SUMIF(Anlagenbewegungsdaten!B:B,A3912,Anlagenbewegungsdaten!D:D),2),ROUND(G3912*F3912%,2))</f>
        <v>0</v>
      </c>
      <c r="I3912" s="332">
        <f>ROUND((H3912-SUMIF(Anlagenbewegungsdaten!$B:$B,A3912,Anlagenbewegungsdaten!D:D)),3)</f>
        <v>0</v>
      </c>
      <c r="J3912" s="333" t="s">
        <v>5179</v>
      </c>
      <c r="K3912" s="333" t="s">
        <v>5198</v>
      </c>
      <c r="L3912" s="510">
        <v>10.36</v>
      </c>
      <c r="M3912" s="330">
        <f>ROUND(SUMIF(Anlagenbewegungsdaten_AV!B:B,A3912,Anlagenbewegungsdaten_AV!C:C),3)</f>
        <v>0</v>
      </c>
      <c r="N3912" s="328">
        <f>IF(ISBLANK(L3912),ROUND(SUMIF(Anlagenbewegungsdaten_AV!B:B,A3912,Anlagenbewegungsdaten_AV!D:D),2),ROUND(M3912*L3912%,2))</f>
        <v>0</v>
      </c>
      <c r="O3912" s="328">
        <f>ROUND(N3912-SUMIF(Anlagenbewegungsdaten_AV!B:B,A3912,Anlagenbewegungsdaten_AV!D:D),3)</f>
        <v>0</v>
      </c>
    </row>
    <row r="3913" spans="1:15" ht="15" customHeight="1" x14ac:dyDescent="0.25">
      <c r="A3913" s="268" t="s">
        <v>1064</v>
      </c>
      <c r="B3913" s="175" t="s">
        <v>2109</v>
      </c>
      <c r="C3913" s="175" t="s">
        <v>4044</v>
      </c>
      <c r="D3913" s="175" t="s">
        <v>1047</v>
      </c>
      <c r="E3913" s="175"/>
      <c r="F3913" s="251">
        <v>11.16</v>
      </c>
      <c r="G3913" s="331">
        <f>ROUND(SUMIF(Anlagenbewegungsdaten!B:B,A3913,Anlagenbewegungsdaten!C:C),3)</f>
        <v>0</v>
      </c>
      <c r="H3913" s="332">
        <f>IF(ISBLANK(F3913),ROUND(SUMIF(Anlagenbewegungsdaten!B:B,A3913,Anlagenbewegungsdaten!D:D),2),ROUND(G3913*F3913%,2))</f>
        <v>0</v>
      </c>
      <c r="I3913" s="332">
        <f>ROUND((H3913-SUMIF(Anlagenbewegungsdaten!$B:$B,A3913,Anlagenbewegungsdaten!D:D)),3)</f>
        <v>0</v>
      </c>
      <c r="J3913" s="333" t="s">
        <v>5179</v>
      </c>
      <c r="K3913" s="333" t="s">
        <v>5198</v>
      </c>
      <c r="L3913" s="510">
        <v>8.93</v>
      </c>
      <c r="M3913" s="330">
        <f>ROUND(SUMIF(Anlagenbewegungsdaten_AV!B:B,A3913,Anlagenbewegungsdaten_AV!C:C),3)</f>
        <v>0</v>
      </c>
      <c r="N3913" s="328">
        <f>IF(ISBLANK(L3913),ROUND(SUMIF(Anlagenbewegungsdaten_AV!B:B,A3913,Anlagenbewegungsdaten_AV!D:D),2),ROUND(M3913*L3913%,2))</f>
        <v>0</v>
      </c>
      <c r="O3913" s="328">
        <f>ROUND(N3913-SUMIF(Anlagenbewegungsdaten_AV!B:B,A3913,Anlagenbewegungsdaten_AV!D:D),3)</f>
        <v>0</v>
      </c>
    </row>
    <row r="3914" spans="1:15" ht="15" customHeight="1" x14ac:dyDescent="0.25">
      <c r="A3914" s="260"/>
      <c r="B3914" s="165"/>
      <c r="C3914" s="165"/>
      <c r="D3914" s="165"/>
      <c r="E3914" s="165"/>
      <c r="F3914" s="249"/>
    </row>
    <row r="3915" spans="1:15" ht="15" customHeight="1" x14ac:dyDescent="0.25">
      <c r="A3915" s="268" t="s">
        <v>1065</v>
      </c>
      <c r="B3915" s="175" t="s">
        <v>2109</v>
      </c>
      <c r="C3915" s="175" t="s">
        <v>4045</v>
      </c>
      <c r="D3915" s="175" t="s">
        <v>1055</v>
      </c>
      <c r="E3915" s="175"/>
      <c r="F3915" s="251">
        <v>19</v>
      </c>
      <c r="G3915" s="331">
        <f>ROUND(SUMIF(Anlagenbewegungsdaten!B:B,A3915,Anlagenbewegungsdaten!C:C),3)</f>
        <v>0</v>
      </c>
      <c r="H3915" s="332">
        <f>IF(ISBLANK(F3915),ROUND(SUMIF(Anlagenbewegungsdaten!B:B,A3915,Anlagenbewegungsdaten!D:D),2),ROUND(G3915*F3915%,2))</f>
        <v>0</v>
      </c>
      <c r="I3915" s="332">
        <f>ROUND((H3915-SUMIF(Anlagenbewegungsdaten!$B:$B,A3915,Anlagenbewegungsdaten!D:D)),3)</f>
        <v>0</v>
      </c>
      <c r="J3915" s="333" t="s">
        <v>5179</v>
      </c>
      <c r="K3915" s="333" t="s">
        <v>5198</v>
      </c>
      <c r="L3915" s="510">
        <v>15.2</v>
      </c>
      <c r="M3915" s="330">
        <f>ROUND(SUMIF(Anlagenbewegungsdaten_AV!B:B,A3915,Anlagenbewegungsdaten_AV!C:C),3)</f>
        <v>0</v>
      </c>
      <c r="N3915" s="328">
        <f>IF(ISBLANK(L3915),ROUND(SUMIF(Anlagenbewegungsdaten_AV!B:B,A3915,Anlagenbewegungsdaten_AV!D:D),2),ROUND(M3915*L3915%,2))</f>
        <v>0</v>
      </c>
      <c r="O3915" s="328">
        <f>ROUND(N3915-SUMIF(Anlagenbewegungsdaten_AV!B:B,A3915,Anlagenbewegungsdaten_AV!D:D),3)</f>
        <v>0</v>
      </c>
    </row>
    <row r="3916" spans="1:15" ht="15" customHeight="1" x14ac:dyDescent="0.25">
      <c r="A3916" s="261" t="s">
        <v>105</v>
      </c>
      <c r="B3916" s="171" t="s">
        <v>2109</v>
      </c>
      <c r="C3916" s="171" t="s">
        <v>4045</v>
      </c>
      <c r="D3916" s="172" t="s">
        <v>88</v>
      </c>
      <c r="E3916" s="171"/>
      <c r="F3916" s="246">
        <v>22</v>
      </c>
      <c r="G3916" s="331">
        <f>ROUND(SUMIF(Anlagenbewegungsdaten!B:B,A3916,Anlagenbewegungsdaten!C:C),3)</f>
        <v>0</v>
      </c>
      <c r="H3916" s="332">
        <f>IF(ISBLANK(F3916),ROUND(SUMIF(Anlagenbewegungsdaten!B:B,A3916,Anlagenbewegungsdaten!D:D),2),ROUND(G3916*F3916%,2))</f>
        <v>0</v>
      </c>
      <c r="I3916" s="332">
        <f>ROUND((H3916-SUMIF(Anlagenbewegungsdaten!$B:$B,A3916,Anlagenbewegungsdaten!D:D)),3)</f>
        <v>0</v>
      </c>
      <c r="J3916" s="333" t="s">
        <v>5179</v>
      </c>
      <c r="K3916" s="333" t="s">
        <v>5198</v>
      </c>
      <c r="L3916" s="510">
        <v>17.600000000000001</v>
      </c>
      <c r="M3916" s="330">
        <f>ROUND(SUMIF(Anlagenbewegungsdaten_AV!B:B,A3916,Anlagenbewegungsdaten_AV!C:C),3)</f>
        <v>0</v>
      </c>
      <c r="N3916" s="328">
        <f>IF(ISBLANK(L3916),ROUND(SUMIF(Anlagenbewegungsdaten_AV!B:B,A3916,Anlagenbewegungsdaten_AV!D:D),2),ROUND(M3916*L3916%,2))</f>
        <v>0</v>
      </c>
      <c r="O3916" s="328">
        <f>ROUND(N3916-SUMIF(Anlagenbewegungsdaten_AV!B:B,A3916,Anlagenbewegungsdaten_AV!D:D),3)</f>
        <v>0</v>
      </c>
    </row>
    <row r="3917" spans="1:15" ht="15" customHeight="1" x14ac:dyDescent="0.25">
      <c r="A3917" s="261" t="s">
        <v>106</v>
      </c>
      <c r="B3917" s="171" t="s">
        <v>2109</v>
      </c>
      <c r="C3917" s="171" t="s">
        <v>4045</v>
      </c>
      <c r="D3917" s="172" t="s">
        <v>90</v>
      </c>
      <c r="E3917" s="171"/>
      <c r="F3917" s="246">
        <v>23</v>
      </c>
      <c r="G3917" s="331">
        <f>ROUND(SUMIF(Anlagenbewegungsdaten!B:B,A3917,Anlagenbewegungsdaten!C:C),3)</f>
        <v>0</v>
      </c>
      <c r="H3917" s="332">
        <f>IF(ISBLANK(F3917),ROUND(SUMIF(Anlagenbewegungsdaten!B:B,A3917,Anlagenbewegungsdaten!D:D),2),ROUND(G3917*F3917%,2))</f>
        <v>0</v>
      </c>
      <c r="I3917" s="332">
        <f>ROUND((H3917-SUMIF(Anlagenbewegungsdaten!$B:$B,A3917,Anlagenbewegungsdaten!D:D)),3)</f>
        <v>0</v>
      </c>
      <c r="J3917" s="333" t="s">
        <v>5179</v>
      </c>
      <c r="K3917" s="333" t="s">
        <v>5198</v>
      </c>
      <c r="L3917" s="510">
        <v>18.399999999999999</v>
      </c>
      <c r="M3917" s="330">
        <f>ROUND(SUMIF(Anlagenbewegungsdaten_AV!B:B,A3917,Anlagenbewegungsdaten_AV!C:C),3)</f>
        <v>0</v>
      </c>
      <c r="N3917" s="328">
        <f>IF(ISBLANK(L3917),ROUND(SUMIF(Anlagenbewegungsdaten_AV!B:B,A3917,Anlagenbewegungsdaten_AV!D:D),2),ROUND(M3917*L3917%,2))</f>
        <v>0</v>
      </c>
      <c r="O3917" s="328">
        <f>ROUND(N3917-SUMIF(Anlagenbewegungsdaten_AV!B:B,A3917,Anlagenbewegungsdaten_AV!D:D),3)</f>
        <v>0</v>
      </c>
    </row>
    <row r="3918" spans="1:15" ht="15" customHeight="1" x14ac:dyDescent="0.25">
      <c r="A3918" s="261" t="s">
        <v>107</v>
      </c>
      <c r="B3918" s="171" t="s">
        <v>2109</v>
      </c>
      <c r="C3918" s="171" t="s">
        <v>4045</v>
      </c>
      <c r="D3918" s="172" t="s">
        <v>92</v>
      </c>
      <c r="E3918" s="171"/>
      <c r="F3918" s="246">
        <v>26</v>
      </c>
      <c r="G3918" s="331">
        <f>ROUND(SUMIF(Anlagenbewegungsdaten!B:B,A3918,Anlagenbewegungsdaten!C:C),3)</f>
        <v>0</v>
      </c>
      <c r="H3918" s="332">
        <f>IF(ISBLANK(F3918),ROUND(SUMIF(Anlagenbewegungsdaten!B:B,A3918,Anlagenbewegungsdaten!D:D),2),ROUND(G3918*F3918%,2))</f>
        <v>0</v>
      </c>
      <c r="I3918" s="332">
        <f>ROUND((H3918-SUMIF(Anlagenbewegungsdaten!$B:$B,A3918,Anlagenbewegungsdaten!D:D)),3)</f>
        <v>0</v>
      </c>
      <c r="J3918" s="333" t="s">
        <v>5179</v>
      </c>
      <c r="K3918" s="333" t="s">
        <v>5198</v>
      </c>
      <c r="L3918" s="510">
        <v>20.8</v>
      </c>
      <c r="M3918" s="330">
        <f>ROUND(SUMIF(Anlagenbewegungsdaten_AV!B:B,A3918,Anlagenbewegungsdaten_AV!C:C),3)</f>
        <v>0</v>
      </c>
      <c r="N3918" s="328">
        <f>IF(ISBLANK(L3918),ROUND(SUMIF(Anlagenbewegungsdaten_AV!B:B,A3918,Anlagenbewegungsdaten_AV!D:D),2),ROUND(M3918*L3918%,2))</f>
        <v>0</v>
      </c>
      <c r="O3918" s="328">
        <f>ROUND(N3918-SUMIF(Anlagenbewegungsdaten_AV!B:B,A3918,Anlagenbewegungsdaten_AV!D:D),3)</f>
        <v>0</v>
      </c>
    </row>
    <row r="3919" spans="1:15" ht="15" customHeight="1" x14ac:dyDescent="0.25">
      <c r="A3919" s="268" t="s">
        <v>1066</v>
      </c>
      <c r="B3919" s="175" t="s">
        <v>2109</v>
      </c>
      <c r="C3919" s="175" t="s">
        <v>4045</v>
      </c>
      <c r="D3919" s="175" t="s">
        <v>1057</v>
      </c>
      <c r="E3919" s="175"/>
      <c r="F3919" s="251">
        <v>18</v>
      </c>
      <c r="G3919" s="331">
        <f>ROUND(SUMIF(Anlagenbewegungsdaten!B:B,A3919,Anlagenbewegungsdaten!C:C),3)</f>
        <v>0</v>
      </c>
      <c r="H3919" s="332">
        <f>IF(ISBLANK(F3919),ROUND(SUMIF(Anlagenbewegungsdaten!B:B,A3919,Anlagenbewegungsdaten!D:D),2),ROUND(G3919*F3919%,2))</f>
        <v>0</v>
      </c>
      <c r="I3919" s="332">
        <f>ROUND((H3919-SUMIF(Anlagenbewegungsdaten!$B:$B,A3919,Anlagenbewegungsdaten!D:D)),3)</f>
        <v>0</v>
      </c>
      <c r="J3919" s="333" t="s">
        <v>5179</v>
      </c>
      <c r="K3919" s="333" t="s">
        <v>5198</v>
      </c>
      <c r="L3919" s="510">
        <v>14.4</v>
      </c>
      <c r="M3919" s="330">
        <f>ROUND(SUMIF(Anlagenbewegungsdaten_AV!B:B,A3919,Anlagenbewegungsdaten_AV!C:C),3)</f>
        <v>0</v>
      </c>
      <c r="N3919" s="328">
        <f>IF(ISBLANK(L3919),ROUND(SUMIF(Anlagenbewegungsdaten_AV!B:B,A3919,Anlagenbewegungsdaten_AV!D:D),2),ROUND(M3919*L3919%,2))</f>
        <v>0</v>
      </c>
      <c r="O3919" s="328">
        <f>ROUND(N3919-SUMIF(Anlagenbewegungsdaten_AV!B:B,A3919,Anlagenbewegungsdaten_AV!D:D),3)</f>
        <v>0</v>
      </c>
    </row>
    <row r="3920" spans="1:15" ht="15" customHeight="1" x14ac:dyDescent="0.25">
      <c r="A3920" s="261" t="s">
        <v>108</v>
      </c>
      <c r="B3920" s="171" t="s">
        <v>2109</v>
      </c>
      <c r="C3920" s="171" t="s">
        <v>4045</v>
      </c>
      <c r="D3920" s="172" t="s">
        <v>94</v>
      </c>
      <c r="E3920" s="171"/>
      <c r="F3920" s="246">
        <v>21</v>
      </c>
      <c r="G3920" s="331">
        <f>ROUND(SUMIF(Anlagenbewegungsdaten!B:B,A3920,Anlagenbewegungsdaten!C:C),3)</f>
        <v>0</v>
      </c>
      <c r="H3920" s="332">
        <f>IF(ISBLANK(F3920),ROUND(SUMIF(Anlagenbewegungsdaten!B:B,A3920,Anlagenbewegungsdaten!D:D),2),ROUND(G3920*F3920%,2))</f>
        <v>0</v>
      </c>
      <c r="I3920" s="332">
        <f>ROUND((H3920-SUMIF(Anlagenbewegungsdaten!$B:$B,A3920,Anlagenbewegungsdaten!D:D)),3)</f>
        <v>0</v>
      </c>
      <c r="J3920" s="333" t="s">
        <v>5179</v>
      </c>
      <c r="K3920" s="333" t="s">
        <v>5198</v>
      </c>
      <c r="L3920" s="510">
        <v>16.8</v>
      </c>
      <c r="M3920" s="330">
        <f>ROUND(SUMIF(Anlagenbewegungsdaten_AV!B:B,A3920,Anlagenbewegungsdaten_AV!C:C),3)</f>
        <v>0</v>
      </c>
      <c r="N3920" s="328">
        <f>IF(ISBLANK(L3920),ROUND(SUMIF(Anlagenbewegungsdaten_AV!B:B,A3920,Anlagenbewegungsdaten_AV!D:D),2),ROUND(M3920*L3920%,2))</f>
        <v>0</v>
      </c>
      <c r="O3920" s="328">
        <f>ROUND(N3920-SUMIF(Anlagenbewegungsdaten_AV!B:B,A3920,Anlagenbewegungsdaten_AV!D:D),3)</f>
        <v>0</v>
      </c>
    </row>
    <row r="3921" spans="1:15" ht="15" customHeight="1" x14ac:dyDescent="0.25">
      <c r="A3921" s="261" t="s">
        <v>109</v>
      </c>
      <c r="B3921" s="171" t="s">
        <v>2109</v>
      </c>
      <c r="C3921" s="171" t="s">
        <v>4045</v>
      </c>
      <c r="D3921" s="172" t="s">
        <v>96</v>
      </c>
      <c r="E3921" s="171"/>
      <c r="F3921" s="246">
        <v>22</v>
      </c>
      <c r="G3921" s="331">
        <f>ROUND(SUMIF(Anlagenbewegungsdaten!B:B,A3921,Anlagenbewegungsdaten!C:C),3)</f>
        <v>0</v>
      </c>
      <c r="H3921" s="332">
        <f>IF(ISBLANK(F3921),ROUND(SUMIF(Anlagenbewegungsdaten!B:B,A3921,Anlagenbewegungsdaten!D:D),2),ROUND(G3921*F3921%,2))</f>
        <v>0</v>
      </c>
      <c r="I3921" s="332">
        <f>ROUND((H3921-SUMIF(Anlagenbewegungsdaten!$B:$B,A3921,Anlagenbewegungsdaten!D:D)),3)</f>
        <v>0</v>
      </c>
      <c r="J3921" s="333" t="s">
        <v>5179</v>
      </c>
      <c r="K3921" s="333" t="s">
        <v>5198</v>
      </c>
      <c r="L3921" s="510">
        <v>17.600000000000001</v>
      </c>
      <c r="M3921" s="330">
        <f>ROUND(SUMIF(Anlagenbewegungsdaten_AV!B:B,A3921,Anlagenbewegungsdaten_AV!C:C),3)</f>
        <v>0</v>
      </c>
      <c r="N3921" s="328">
        <f>IF(ISBLANK(L3921),ROUND(SUMIF(Anlagenbewegungsdaten_AV!B:B,A3921,Anlagenbewegungsdaten_AV!D:D),2),ROUND(M3921*L3921%,2))</f>
        <v>0</v>
      </c>
      <c r="O3921" s="328">
        <f>ROUND(N3921-SUMIF(Anlagenbewegungsdaten_AV!B:B,A3921,Anlagenbewegungsdaten_AV!D:D),3)</f>
        <v>0</v>
      </c>
    </row>
    <row r="3922" spans="1:15" ht="15" customHeight="1" x14ac:dyDescent="0.25">
      <c r="A3922" s="261" t="s">
        <v>110</v>
      </c>
      <c r="B3922" s="171" t="s">
        <v>2109</v>
      </c>
      <c r="C3922" s="171" t="s">
        <v>4045</v>
      </c>
      <c r="D3922" s="172" t="s">
        <v>98</v>
      </c>
      <c r="E3922" s="171"/>
      <c r="F3922" s="246">
        <v>25</v>
      </c>
      <c r="G3922" s="331">
        <f>ROUND(SUMIF(Anlagenbewegungsdaten!B:B,A3922,Anlagenbewegungsdaten!C:C),3)</f>
        <v>0</v>
      </c>
      <c r="H3922" s="332">
        <f>IF(ISBLANK(F3922),ROUND(SUMIF(Anlagenbewegungsdaten!B:B,A3922,Anlagenbewegungsdaten!D:D),2),ROUND(G3922*F3922%,2))</f>
        <v>0</v>
      </c>
      <c r="I3922" s="332">
        <f>ROUND((H3922-SUMIF(Anlagenbewegungsdaten!$B:$B,A3922,Anlagenbewegungsdaten!D:D)),3)</f>
        <v>0</v>
      </c>
      <c r="J3922" s="333" t="s">
        <v>5179</v>
      </c>
      <c r="K3922" s="333" t="s">
        <v>5198</v>
      </c>
      <c r="L3922" s="510">
        <v>20</v>
      </c>
      <c r="M3922" s="330">
        <f>ROUND(SUMIF(Anlagenbewegungsdaten_AV!B:B,A3922,Anlagenbewegungsdaten_AV!C:C),3)</f>
        <v>0</v>
      </c>
      <c r="N3922" s="328">
        <f>IF(ISBLANK(L3922),ROUND(SUMIF(Anlagenbewegungsdaten_AV!B:B,A3922,Anlagenbewegungsdaten_AV!D:D),2),ROUND(M3922*L3922%,2))</f>
        <v>0</v>
      </c>
      <c r="O3922" s="328">
        <f>ROUND(N3922-SUMIF(Anlagenbewegungsdaten_AV!B:B,A3922,Anlagenbewegungsdaten_AV!D:D),3)</f>
        <v>0</v>
      </c>
    </row>
    <row r="3923" spans="1:15" ht="15" customHeight="1" x14ac:dyDescent="0.25">
      <c r="A3923" s="268" t="s">
        <v>1067</v>
      </c>
      <c r="B3923" s="175" t="s">
        <v>2109</v>
      </c>
      <c r="C3923" s="175" t="s">
        <v>4045</v>
      </c>
      <c r="D3923" s="175" t="s">
        <v>1059</v>
      </c>
      <c r="E3923" s="175"/>
      <c r="F3923" s="251">
        <v>12.95</v>
      </c>
      <c r="G3923" s="331">
        <f>ROUND(SUMIF(Anlagenbewegungsdaten!B:B,A3923,Anlagenbewegungsdaten!C:C),3)</f>
        <v>0</v>
      </c>
      <c r="H3923" s="332">
        <f>IF(ISBLANK(F3923),ROUND(SUMIF(Anlagenbewegungsdaten!B:B,A3923,Anlagenbewegungsdaten!D:D),2),ROUND(G3923*F3923%,2))</f>
        <v>0</v>
      </c>
      <c r="I3923" s="332">
        <f>ROUND((H3923-SUMIF(Anlagenbewegungsdaten!$B:$B,A3923,Anlagenbewegungsdaten!D:D)),3)</f>
        <v>0</v>
      </c>
      <c r="J3923" s="333" t="s">
        <v>5179</v>
      </c>
      <c r="K3923" s="333" t="s">
        <v>5198</v>
      </c>
      <c r="L3923" s="510">
        <v>10.36</v>
      </c>
      <c r="M3923" s="330">
        <f>ROUND(SUMIF(Anlagenbewegungsdaten_AV!B:B,A3923,Anlagenbewegungsdaten_AV!C:C),3)</f>
        <v>0</v>
      </c>
      <c r="N3923" s="328">
        <f>IF(ISBLANK(L3923),ROUND(SUMIF(Anlagenbewegungsdaten_AV!B:B,A3923,Anlagenbewegungsdaten_AV!D:D),2),ROUND(M3923*L3923%,2))</f>
        <v>0</v>
      </c>
      <c r="O3923" s="328">
        <f>ROUND(N3923-SUMIF(Anlagenbewegungsdaten_AV!B:B,A3923,Anlagenbewegungsdaten_AV!D:D),3)</f>
        <v>0</v>
      </c>
    </row>
    <row r="3924" spans="1:15" ht="15" customHeight="1" x14ac:dyDescent="0.25">
      <c r="A3924" s="268" t="s">
        <v>1068</v>
      </c>
      <c r="B3924" s="175" t="s">
        <v>2109</v>
      </c>
      <c r="C3924" s="175" t="s">
        <v>4045</v>
      </c>
      <c r="D3924" s="175" t="s">
        <v>1047</v>
      </c>
      <c r="E3924" s="175"/>
      <c r="F3924" s="251">
        <v>11.16</v>
      </c>
      <c r="G3924" s="331">
        <f>ROUND(SUMIF(Anlagenbewegungsdaten!B:B,A3924,Anlagenbewegungsdaten!C:C),3)</f>
        <v>0</v>
      </c>
      <c r="H3924" s="332">
        <f>IF(ISBLANK(F3924),ROUND(SUMIF(Anlagenbewegungsdaten!B:B,A3924,Anlagenbewegungsdaten!D:D),2),ROUND(G3924*F3924%,2))</f>
        <v>0</v>
      </c>
      <c r="I3924" s="332">
        <f>ROUND((H3924-SUMIF(Anlagenbewegungsdaten!$B:$B,A3924,Anlagenbewegungsdaten!D:D)),3)</f>
        <v>0</v>
      </c>
      <c r="J3924" s="333" t="s">
        <v>5179</v>
      </c>
      <c r="K3924" s="333" t="s">
        <v>5198</v>
      </c>
      <c r="L3924" s="510">
        <v>8.93</v>
      </c>
      <c r="M3924" s="330">
        <f>ROUND(SUMIF(Anlagenbewegungsdaten_AV!B:B,A3924,Anlagenbewegungsdaten_AV!C:C),3)</f>
        <v>0</v>
      </c>
      <c r="N3924" s="328">
        <f>IF(ISBLANK(L3924),ROUND(SUMIF(Anlagenbewegungsdaten_AV!B:B,A3924,Anlagenbewegungsdaten_AV!D:D),2),ROUND(M3924*L3924%,2))</f>
        <v>0</v>
      </c>
      <c r="O3924" s="328">
        <f>ROUND(N3924-SUMIF(Anlagenbewegungsdaten_AV!B:B,A3924,Anlagenbewegungsdaten_AV!D:D),3)</f>
        <v>0</v>
      </c>
    </row>
    <row r="3925" spans="1:15" ht="15" customHeight="1" x14ac:dyDescent="0.25">
      <c r="A3925" s="260"/>
      <c r="B3925" s="165"/>
      <c r="C3925" s="165"/>
      <c r="D3925" s="165"/>
      <c r="E3925" s="165"/>
      <c r="F3925" s="249"/>
    </row>
    <row r="3926" spans="1:15" ht="15" customHeight="1" x14ac:dyDescent="0.25">
      <c r="A3926" s="268" t="s">
        <v>1069</v>
      </c>
      <c r="B3926" s="175" t="s">
        <v>2109</v>
      </c>
      <c r="C3926" s="175" t="s">
        <v>4046</v>
      </c>
      <c r="D3926" s="175" t="s">
        <v>1055</v>
      </c>
      <c r="E3926" s="175"/>
      <c r="F3926" s="251">
        <v>19</v>
      </c>
      <c r="G3926" s="331">
        <f>ROUND(SUMIF(Anlagenbewegungsdaten!B:B,A3926,Anlagenbewegungsdaten!C:C),3)</f>
        <v>0</v>
      </c>
      <c r="H3926" s="332">
        <f>IF(ISBLANK(F3926),ROUND(SUMIF(Anlagenbewegungsdaten!B:B,A3926,Anlagenbewegungsdaten!D:D),2),ROUND(G3926*F3926%,2))</f>
        <v>0</v>
      </c>
      <c r="I3926" s="332">
        <f>ROUND((H3926-SUMIF(Anlagenbewegungsdaten!$B:$B,A3926,Anlagenbewegungsdaten!D:D)),3)</f>
        <v>0</v>
      </c>
      <c r="J3926" s="333" t="s">
        <v>5179</v>
      </c>
      <c r="K3926" s="333" t="s">
        <v>5198</v>
      </c>
      <c r="L3926" s="510">
        <v>15.2</v>
      </c>
      <c r="M3926" s="330">
        <f>ROUND(SUMIF(Anlagenbewegungsdaten_AV!B:B,A3926,Anlagenbewegungsdaten_AV!C:C),3)</f>
        <v>0</v>
      </c>
      <c r="N3926" s="328">
        <f>IF(ISBLANK(L3926),ROUND(SUMIF(Anlagenbewegungsdaten_AV!B:B,A3926,Anlagenbewegungsdaten_AV!D:D),2),ROUND(M3926*L3926%,2))</f>
        <v>0</v>
      </c>
      <c r="O3926" s="328">
        <f>ROUND(N3926-SUMIF(Anlagenbewegungsdaten_AV!B:B,A3926,Anlagenbewegungsdaten_AV!D:D),3)</f>
        <v>0</v>
      </c>
    </row>
    <row r="3927" spans="1:15" ht="15" customHeight="1" x14ac:dyDescent="0.25">
      <c r="A3927" s="261" t="s">
        <v>111</v>
      </c>
      <c r="B3927" s="171" t="s">
        <v>2109</v>
      </c>
      <c r="C3927" s="171" t="s">
        <v>4046</v>
      </c>
      <c r="D3927" s="172" t="s">
        <v>88</v>
      </c>
      <c r="E3927" s="171"/>
      <c r="F3927" s="246">
        <v>22</v>
      </c>
      <c r="G3927" s="331">
        <f>ROUND(SUMIF(Anlagenbewegungsdaten!B:B,A3927,Anlagenbewegungsdaten!C:C),3)</f>
        <v>0</v>
      </c>
      <c r="H3927" s="332">
        <f>IF(ISBLANK(F3927),ROUND(SUMIF(Anlagenbewegungsdaten!B:B,A3927,Anlagenbewegungsdaten!D:D),2),ROUND(G3927*F3927%,2))</f>
        <v>0</v>
      </c>
      <c r="I3927" s="332">
        <f>ROUND((H3927-SUMIF(Anlagenbewegungsdaten!$B:$B,A3927,Anlagenbewegungsdaten!D:D)),3)</f>
        <v>0</v>
      </c>
      <c r="J3927" s="333" t="s">
        <v>5179</v>
      </c>
      <c r="K3927" s="333" t="s">
        <v>5198</v>
      </c>
      <c r="L3927" s="510">
        <v>17.600000000000001</v>
      </c>
      <c r="M3927" s="330">
        <f>ROUND(SUMIF(Anlagenbewegungsdaten_AV!B:B,A3927,Anlagenbewegungsdaten_AV!C:C),3)</f>
        <v>0</v>
      </c>
      <c r="N3927" s="328">
        <f>IF(ISBLANK(L3927),ROUND(SUMIF(Anlagenbewegungsdaten_AV!B:B,A3927,Anlagenbewegungsdaten_AV!D:D),2),ROUND(M3927*L3927%,2))</f>
        <v>0</v>
      </c>
      <c r="O3927" s="328">
        <f>ROUND(N3927-SUMIF(Anlagenbewegungsdaten_AV!B:B,A3927,Anlagenbewegungsdaten_AV!D:D),3)</f>
        <v>0</v>
      </c>
    </row>
    <row r="3928" spans="1:15" ht="15" customHeight="1" x14ac:dyDescent="0.25">
      <c r="A3928" s="261" t="s">
        <v>112</v>
      </c>
      <c r="B3928" s="171" t="s">
        <v>2109</v>
      </c>
      <c r="C3928" s="171" t="s">
        <v>4046</v>
      </c>
      <c r="D3928" s="172" t="s">
        <v>90</v>
      </c>
      <c r="E3928" s="171"/>
      <c r="F3928" s="246">
        <v>23</v>
      </c>
      <c r="G3928" s="331">
        <f>ROUND(SUMIF(Anlagenbewegungsdaten!B:B,A3928,Anlagenbewegungsdaten!C:C),3)</f>
        <v>0</v>
      </c>
      <c r="H3928" s="332">
        <f>IF(ISBLANK(F3928),ROUND(SUMIF(Anlagenbewegungsdaten!B:B,A3928,Anlagenbewegungsdaten!D:D),2),ROUND(G3928*F3928%,2))</f>
        <v>0</v>
      </c>
      <c r="I3928" s="332">
        <f>ROUND((H3928-SUMIF(Anlagenbewegungsdaten!$B:$B,A3928,Anlagenbewegungsdaten!D:D)),3)</f>
        <v>0</v>
      </c>
      <c r="J3928" s="333" t="s">
        <v>5179</v>
      </c>
      <c r="K3928" s="333" t="s">
        <v>5198</v>
      </c>
      <c r="L3928" s="510">
        <v>18.399999999999999</v>
      </c>
      <c r="M3928" s="330">
        <f>ROUND(SUMIF(Anlagenbewegungsdaten_AV!B:B,A3928,Anlagenbewegungsdaten_AV!C:C),3)</f>
        <v>0</v>
      </c>
      <c r="N3928" s="328">
        <f>IF(ISBLANK(L3928),ROUND(SUMIF(Anlagenbewegungsdaten_AV!B:B,A3928,Anlagenbewegungsdaten_AV!D:D),2),ROUND(M3928*L3928%,2))</f>
        <v>0</v>
      </c>
      <c r="O3928" s="328">
        <f>ROUND(N3928-SUMIF(Anlagenbewegungsdaten_AV!B:B,A3928,Anlagenbewegungsdaten_AV!D:D),3)</f>
        <v>0</v>
      </c>
    </row>
    <row r="3929" spans="1:15" ht="15" customHeight="1" x14ac:dyDescent="0.25">
      <c r="A3929" s="261" t="s">
        <v>113</v>
      </c>
      <c r="B3929" s="171" t="s">
        <v>2109</v>
      </c>
      <c r="C3929" s="171" t="s">
        <v>4046</v>
      </c>
      <c r="D3929" s="172" t="s">
        <v>92</v>
      </c>
      <c r="E3929" s="171"/>
      <c r="F3929" s="246">
        <v>26</v>
      </c>
      <c r="G3929" s="331">
        <f>ROUND(SUMIF(Anlagenbewegungsdaten!B:B,A3929,Anlagenbewegungsdaten!C:C),3)</f>
        <v>0</v>
      </c>
      <c r="H3929" s="332">
        <f>IF(ISBLANK(F3929),ROUND(SUMIF(Anlagenbewegungsdaten!B:B,A3929,Anlagenbewegungsdaten!D:D),2),ROUND(G3929*F3929%,2))</f>
        <v>0</v>
      </c>
      <c r="I3929" s="332">
        <f>ROUND((H3929-SUMIF(Anlagenbewegungsdaten!$B:$B,A3929,Anlagenbewegungsdaten!D:D)),3)</f>
        <v>0</v>
      </c>
      <c r="J3929" s="333" t="s">
        <v>5179</v>
      </c>
      <c r="K3929" s="333" t="s">
        <v>5198</v>
      </c>
      <c r="L3929" s="510">
        <v>20.8</v>
      </c>
      <c r="M3929" s="330">
        <f>ROUND(SUMIF(Anlagenbewegungsdaten_AV!B:B,A3929,Anlagenbewegungsdaten_AV!C:C),3)</f>
        <v>0</v>
      </c>
      <c r="N3929" s="328">
        <f>IF(ISBLANK(L3929),ROUND(SUMIF(Anlagenbewegungsdaten_AV!B:B,A3929,Anlagenbewegungsdaten_AV!D:D),2),ROUND(M3929*L3929%,2))</f>
        <v>0</v>
      </c>
      <c r="O3929" s="328">
        <f>ROUND(N3929-SUMIF(Anlagenbewegungsdaten_AV!B:B,A3929,Anlagenbewegungsdaten_AV!D:D),3)</f>
        <v>0</v>
      </c>
    </row>
    <row r="3930" spans="1:15" ht="15" customHeight="1" x14ac:dyDescent="0.25">
      <c r="A3930" s="268" t="s">
        <v>1070</v>
      </c>
      <c r="B3930" s="175" t="s">
        <v>2109</v>
      </c>
      <c r="C3930" s="175" t="s">
        <v>4046</v>
      </c>
      <c r="D3930" s="175" t="s">
        <v>1057</v>
      </c>
      <c r="E3930" s="175"/>
      <c r="F3930" s="251">
        <v>18</v>
      </c>
      <c r="G3930" s="331">
        <f>ROUND(SUMIF(Anlagenbewegungsdaten!B:B,A3930,Anlagenbewegungsdaten!C:C),3)</f>
        <v>0</v>
      </c>
      <c r="H3930" s="332">
        <f>IF(ISBLANK(F3930),ROUND(SUMIF(Anlagenbewegungsdaten!B:B,A3930,Anlagenbewegungsdaten!D:D),2),ROUND(G3930*F3930%,2))</f>
        <v>0</v>
      </c>
      <c r="I3930" s="332">
        <f>ROUND((H3930-SUMIF(Anlagenbewegungsdaten!$B:$B,A3930,Anlagenbewegungsdaten!D:D)),3)</f>
        <v>0</v>
      </c>
      <c r="J3930" s="333" t="s">
        <v>5179</v>
      </c>
      <c r="K3930" s="333" t="s">
        <v>5198</v>
      </c>
      <c r="L3930" s="510">
        <v>14.4</v>
      </c>
      <c r="M3930" s="330">
        <f>ROUND(SUMIF(Anlagenbewegungsdaten_AV!B:B,A3930,Anlagenbewegungsdaten_AV!C:C),3)</f>
        <v>0</v>
      </c>
      <c r="N3930" s="328">
        <f>IF(ISBLANK(L3930),ROUND(SUMIF(Anlagenbewegungsdaten_AV!B:B,A3930,Anlagenbewegungsdaten_AV!D:D),2),ROUND(M3930*L3930%,2))</f>
        <v>0</v>
      </c>
      <c r="O3930" s="328">
        <f>ROUND(N3930-SUMIF(Anlagenbewegungsdaten_AV!B:B,A3930,Anlagenbewegungsdaten_AV!D:D),3)</f>
        <v>0</v>
      </c>
    </row>
    <row r="3931" spans="1:15" ht="15" customHeight="1" x14ac:dyDescent="0.25">
      <c r="A3931" s="261" t="s">
        <v>114</v>
      </c>
      <c r="B3931" s="171" t="s">
        <v>2109</v>
      </c>
      <c r="C3931" s="171" t="s">
        <v>4046</v>
      </c>
      <c r="D3931" s="172" t="s">
        <v>94</v>
      </c>
      <c r="E3931" s="171"/>
      <c r="F3931" s="246">
        <v>21</v>
      </c>
      <c r="G3931" s="331">
        <f>ROUND(SUMIF(Anlagenbewegungsdaten!B:B,A3931,Anlagenbewegungsdaten!C:C),3)</f>
        <v>0</v>
      </c>
      <c r="H3931" s="332">
        <f>IF(ISBLANK(F3931),ROUND(SUMIF(Anlagenbewegungsdaten!B:B,A3931,Anlagenbewegungsdaten!D:D),2),ROUND(G3931*F3931%,2))</f>
        <v>0</v>
      </c>
      <c r="I3931" s="332">
        <f>ROUND((H3931-SUMIF(Anlagenbewegungsdaten!$B:$B,A3931,Anlagenbewegungsdaten!D:D)),3)</f>
        <v>0</v>
      </c>
      <c r="J3931" s="333" t="s">
        <v>5179</v>
      </c>
      <c r="K3931" s="333" t="s">
        <v>5198</v>
      </c>
      <c r="L3931" s="510">
        <v>16.8</v>
      </c>
      <c r="M3931" s="330">
        <f>ROUND(SUMIF(Anlagenbewegungsdaten_AV!B:B,A3931,Anlagenbewegungsdaten_AV!C:C),3)</f>
        <v>0</v>
      </c>
      <c r="N3931" s="328">
        <f>IF(ISBLANK(L3931),ROUND(SUMIF(Anlagenbewegungsdaten_AV!B:B,A3931,Anlagenbewegungsdaten_AV!D:D),2),ROUND(M3931*L3931%,2))</f>
        <v>0</v>
      </c>
      <c r="O3931" s="328">
        <f>ROUND(N3931-SUMIF(Anlagenbewegungsdaten_AV!B:B,A3931,Anlagenbewegungsdaten_AV!D:D),3)</f>
        <v>0</v>
      </c>
    </row>
    <row r="3932" spans="1:15" ht="15" customHeight="1" x14ac:dyDescent="0.25">
      <c r="A3932" s="261" t="s">
        <v>115</v>
      </c>
      <c r="B3932" s="171" t="s">
        <v>2109</v>
      </c>
      <c r="C3932" s="171" t="s">
        <v>4046</v>
      </c>
      <c r="D3932" s="172" t="s">
        <v>96</v>
      </c>
      <c r="E3932" s="171"/>
      <c r="F3932" s="246">
        <v>22</v>
      </c>
      <c r="G3932" s="331">
        <f>ROUND(SUMIF(Anlagenbewegungsdaten!B:B,A3932,Anlagenbewegungsdaten!C:C),3)</f>
        <v>0</v>
      </c>
      <c r="H3932" s="332">
        <f>IF(ISBLANK(F3932),ROUND(SUMIF(Anlagenbewegungsdaten!B:B,A3932,Anlagenbewegungsdaten!D:D),2),ROUND(G3932*F3932%,2))</f>
        <v>0</v>
      </c>
      <c r="I3932" s="332">
        <f>ROUND((H3932-SUMIF(Anlagenbewegungsdaten!$B:$B,A3932,Anlagenbewegungsdaten!D:D)),3)</f>
        <v>0</v>
      </c>
      <c r="J3932" s="333" t="s">
        <v>5179</v>
      </c>
      <c r="K3932" s="333" t="s">
        <v>5198</v>
      </c>
      <c r="L3932" s="510">
        <v>17.600000000000001</v>
      </c>
      <c r="M3932" s="330">
        <f>ROUND(SUMIF(Anlagenbewegungsdaten_AV!B:B,A3932,Anlagenbewegungsdaten_AV!C:C),3)</f>
        <v>0</v>
      </c>
      <c r="N3932" s="328">
        <f>IF(ISBLANK(L3932),ROUND(SUMIF(Anlagenbewegungsdaten_AV!B:B,A3932,Anlagenbewegungsdaten_AV!D:D),2),ROUND(M3932*L3932%,2))</f>
        <v>0</v>
      </c>
      <c r="O3932" s="328">
        <f>ROUND(N3932-SUMIF(Anlagenbewegungsdaten_AV!B:B,A3932,Anlagenbewegungsdaten_AV!D:D),3)</f>
        <v>0</v>
      </c>
    </row>
    <row r="3933" spans="1:15" ht="15" customHeight="1" x14ac:dyDescent="0.25">
      <c r="A3933" s="261" t="s">
        <v>116</v>
      </c>
      <c r="B3933" s="171" t="s">
        <v>2109</v>
      </c>
      <c r="C3933" s="171" t="s">
        <v>4046</v>
      </c>
      <c r="D3933" s="172" t="s">
        <v>98</v>
      </c>
      <c r="E3933" s="171"/>
      <c r="F3933" s="246">
        <v>25</v>
      </c>
      <c r="G3933" s="331">
        <f>ROUND(SUMIF(Anlagenbewegungsdaten!B:B,A3933,Anlagenbewegungsdaten!C:C),3)</f>
        <v>0</v>
      </c>
      <c r="H3933" s="332">
        <f>IF(ISBLANK(F3933),ROUND(SUMIF(Anlagenbewegungsdaten!B:B,A3933,Anlagenbewegungsdaten!D:D),2),ROUND(G3933*F3933%,2))</f>
        <v>0</v>
      </c>
      <c r="I3933" s="332">
        <f>ROUND((H3933-SUMIF(Anlagenbewegungsdaten!$B:$B,A3933,Anlagenbewegungsdaten!D:D)),3)</f>
        <v>0</v>
      </c>
      <c r="J3933" s="333" t="s">
        <v>5179</v>
      </c>
      <c r="K3933" s="333" t="s">
        <v>5198</v>
      </c>
      <c r="L3933" s="510">
        <v>20</v>
      </c>
      <c r="M3933" s="330">
        <f>ROUND(SUMIF(Anlagenbewegungsdaten_AV!B:B,A3933,Anlagenbewegungsdaten_AV!C:C),3)</f>
        <v>0</v>
      </c>
      <c r="N3933" s="328">
        <f>IF(ISBLANK(L3933),ROUND(SUMIF(Anlagenbewegungsdaten_AV!B:B,A3933,Anlagenbewegungsdaten_AV!D:D),2),ROUND(M3933*L3933%,2))</f>
        <v>0</v>
      </c>
      <c r="O3933" s="328">
        <f>ROUND(N3933-SUMIF(Anlagenbewegungsdaten_AV!B:B,A3933,Anlagenbewegungsdaten_AV!D:D),3)</f>
        <v>0</v>
      </c>
    </row>
    <row r="3934" spans="1:15" ht="15" customHeight="1" x14ac:dyDescent="0.25">
      <c r="A3934" s="268" t="s">
        <v>1071</v>
      </c>
      <c r="B3934" s="175" t="s">
        <v>2109</v>
      </c>
      <c r="C3934" s="175" t="s">
        <v>4046</v>
      </c>
      <c r="D3934" s="175" t="s">
        <v>1059</v>
      </c>
      <c r="E3934" s="175"/>
      <c r="F3934" s="251">
        <v>12.95</v>
      </c>
      <c r="G3934" s="331">
        <f>ROUND(SUMIF(Anlagenbewegungsdaten!B:B,A3934,Anlagenbewegungsdaten!C:C),3)</f>
        <v>0</v>
      </c>
      <c r="H3934" s="332">
        <f>IF(ISBLANK(F3934),ROUND(SUMIF(Anlagenbewegungsdaten!B:B,A3934,Anlagenbewegungsdaten!D:D),2),ROUND(G3934*F3934%,2))</f>
        <v>0</v>
      </c>
      <c r="I3934" s="332">
        <f>ROUND((H3934-SUMIF(Anlagenbewegungsdaten!$B:$B,A3934,Anlagenbewegungsdaten!D:D)),3)</f>
        <v>0</v>
      </c>
      <c r="J3934" s="333" t="s">
        <v>5179</v>
      </c>
      <c r="K3934" s="333" t="s">
        <v>5198</v>
      </c>
      <c r="L3934" s="510">
        <v>10.36</v>
      </c>
      <c r="M3934" s="330">
        <f>ROUND(SUMIF(Anlagenbewegungsdaten_AV!B:B,A3934,Anlagenbewegungsdaten_AV!C:C),3)</f>
        <v>0</v>
      </c>
      <c r="N3934" s="328">
        <f>IF(ISBLANK(L3934),ROUND(SUMIF(Anlagenbewegungsdaten_AV!B:B,A3934,Anlagenbewegungsdaten_AV!D:D),2),ROUND(M3934*L3934%,2))</f>
        <v>0</v>
      </c>
      <c r="O3934" s="328">
        <f>ROUND(N3934-SUMIF(Anlagenbewegungsdaten_AV!B:B,A3934,Anlagenbewegungsdaten_AV!D:D),3)</f>
        <v>0</v>
      </c>
    </row>
    <row r="3935" spans="1:15" ht="15" customHeight="1" x14ac:dyDescent="0.25">
      <c r="A3935" s="268" t="s">
        <v>1072</v>
      </c>
      <c r="B3935" s="175" t="s">
        <v>2109</v>
      </c>
      <c r="C3935" s="175" t="s">
        <v>4046</v>
      </c>
      <c r="D3935" s="175" t="s">
        <v>1047</v>
      </c>
      <c r="E3935" s="175"/>
      <c r="F3935" s="251">
        <v>11.16</v>
      </c>
      <c r="G3935" s="331">
        <f>ROUND(SUMIF(Anlagenbewegungsdaten!B:B,A3935,Anlagenbewegungsdaten!C:C),3)</f>
        <v>0</v>
      </c>
      <c r="H3935" s="332">
        <f>IF(ISBLANK(F3935),ROUND(SUMIF(Anlagenbewegungsdaten!B:B,A3935,Anlagenbewegungsdaten!D:D),2),ROUND(G3935*F3935%,2))</f>
        <v>0</v>
      </c>
      <c r="I3935" s="332">
        <f>ROUND((H3935-SUMIF(Anlagenbewegungsdaten!$B:$B,A3935,Anlagenbewegungsdaten!D:D)),3)</f>
        <v>0</v>
      </c>
      <c r="J3935" s="333" t="s">
        <v>5179</v>
      </c>
      <c r="K3935" s="333" t="s">
        <v>5198</v>
      </c>
      <c r="L3935" s="510">
        <v>8.93</v>
      </c>
      <c r="M3935" s="330">
        <f>ROUND(SUMIF(Anlagenbewegungsdaten_AV!B:B,A3935,Anlagenbewegungsdaten_AV!C:C),3)</f>
        <v>0</v>
      </c>
      <c r="N3935" s="328">
        <f>IF(ISBLANK(L3935),ROUND(SUMIF(Anlagenbewegungsdaten_AV!B:B,A3935,Anlagenbewegungsdaten_AV!D:D),2),ROUND(M3935*L3935%,2))</f>
        <v>0</v>
      </c>
      <c r="O3935" s="328">
        <f>ROUND(N3935-SUMIF(Anlagenbewegungsdaten_AV!B:B,A3935,Anlagenbewegungsdaten_AV!D:D),3)</f>
        <v>0</v>
      </c>
    </row>
    <row r="3936" spans="1:15" ht="15" customHeight="1" x14ac:dyDescent="0.25">
      <c r="A3936" s="260"/>
      <c r="B3936" s="165"/>
      <c r="C3936" s="165"/>
      <c r="D3936" s="165"/>
      <c r="E3936" s="165"/>
      <c r="F3936" s="249"/>
    </row>
    <row r="3937" spans="1:15" ht="15" customHeight="1" x14ac:dyDescent="0.25">
      <c r="A3937" s="268" t="s">
        <v>1073</v>
      </c>
      <c r="B3937" s="175" t="s">
        <v>2109</v>
      </c>
      <c r="C3937" s="175" t="s">
        <v>4047</v>
      </c>
      <c r="D3937" s="175" t="s">
        <v>1055</v>
      </c>
      <c r="E3937" s="175"/>
      <c r="F3937" s="251">
        <v>19</v>
      </c>
      <c r="G3937" s="331">
        <f>ROUND(SUMIF(Anlagenbewegungsdaten!B:B,A3937,Anlagenbewegungsdaten!C:C),3)</f>
        <v>0</v>
      </c>
      <c r="H3937" s="332">
        <f>IF(ISBLANK(F3937),ROUND(SUMIF(Anlagenbewegungsdaten!B:B,A3937,Anlagenbewegungsdaten!D:D),2),ROUND(G3937*F3937%,2))</f>
        <v>0</v>
      </c>
      <c r="I3937" s="332">
        <f>ROUND((H3937-SUMIF(Anlagenbewegungsdaten!$B:$B,A3937,Anlagenbewegungsdaten!D:D)),3)</f>
        <v>0</v>
      </c>
      <c r="J3937" s="333" t="s">
        <v>5179</v>
      </c>
      <c r="K3937" s="333" t="s">
        <v>5198</v>
      </c>
      <c r="L3937" s="510">
        <v>15.2</v>
      </c>
      <c r="M3937" s="330">
        <f>ROUND(SUMIF(Anlagenbewegungsdaten_AV!B:B,A3937,Anlagenbewegungsdaten_AV!C:C),3)</f>
        <v>0</v>
      </c>
      <c r="N3937" s="328">
        <f>IF(ISBLANK(L3937),ROUND(SUMIF(Anlagenbewegungsdaten_AV!B:B,A3937,Anlagenbewegungsdaten_AV!D:D),2),ROUND(M3937*L3937%,2))</f>
        <v>0</v>
      </c>
      <c r="O3937" s="328">
        <f>ROUND(N3937-SUMIF(Anlagenbewegungsdaten_AV!B:B,A3937,Anlagenbewegungsdaten_AV!D:D),3)</f>
        <v>0</v>
      </c>
    </row>
    <row r="3938" spans="1:15" ht="15" customHeight="1" x14ac:dyDescent="0.25">
      <c r="A3938" s="261" t="s">
        <v>117</v>
      </c>
      <c r="B3938" s="171" t="s">
        <v>2109</v>
      </c>
      <c r="C3938" s="171" t="s">
        <v>4047</v>
      </c>
      <c r="D3938" s="172" t="s">
        <v>88</v>
      </c>
      <c r="E3938" s="171"/>
      <c r="F3938" s="246">
        <v>22</v>
      </c>
      <c r="G3938" s="331">
        <f>ROUND(SUMIF(Anlagenbewegungsdaten!B:B,A3938,Anlagenbewegungsdaten!C:C),3)</f>
        <v>0</v>
      </c>
      <c r="H3938" s="332">
        <f>IF(ISBLANK(F3938),ROUND(SUMIF(Anlagenbewegungsdaten!B:B,A3938,Anlagenbewegungsdaten!D:D),2),ROUND(G3938*F3938%,2))</f>
        <v>0</v>
      </c>
      <c r="I3938" s="332">
        <f>ROUND((H3938-SUMIF(Anlagenbewegungsdaten!$B:$B,A3938,Anlagenbewegungsdaten!D:D)),3)</f>
        <v>0</v>
      </c>
      <c r="J3938" s="333" t="s">
        <v>5179</v>
      </c>
      <c r="K3938" s="333" t="s">
        <v>5198</v>
      </c>
      <c r="L3938" s="510">
        <v>17.600000000000001</v>
      </c>
      <c r="M3938" s="330">
        <f>ROUND(SUMIF(Anlagenbewegungsdaten_AV!B:B,A3938,Anlagenbewegungsdaten_AV!C:C),3)</f>
        <v>0</v>
      </c>
      <c r="N3938" s="328">
        <f>IF(ISBLANK(L3938),ROUND(SUMIF(Anlagenbewegungsdaten_AV!B:B,A3938,Anlagenbewegungsdaten_AV!D:D),2),ROUND(M3938*L3938%,2))</f>
        <v>0</v>
      </c>
      <c r="O3938" s="328">
        <f>ROUND(N3938-SUMIF(Anlagenbewegungsdaten_AV!B:B,A3938,Anlagenbewegungsdaten_AV!D:D),3)</f>
        <v>0</v>
      </c>
    </row>
    <row r="3939" spans="1:15" ht="15" customHeight="1" x14ac:dyDescent="0.25">
      <c r="A3939" s="261" t="s">
        <v>118</v>
      </c>
      <c r="B3939" s="171" t="s">
        <v>2109</v>
      </c>
      <c r="C3939" s="171" t="s">
        <v>4047</v>
      </c>
      <c r="D3939" s="172" t="s">
        <v>90</v>
      </c>
      <c r="E3939" s="171"/>
      <c r="F3939" s="246">
        <v>23</v>
      </c>
      <c r="G3939" s="331">
        <f>ROUND(SUMIF(Anlagenbewegungsdaten!B:B,A3939,Anlagenbewegungsdaten!C:C),3)</f>
        <v>0</v>
      </c>
      <c r="H3939" s="332">
        <f>IF(ISBLANK(F3939),ROUND(SUMIF(Anlagenbewegungsdaten!B:B,A3939,Anlagenbewegungsdaten!D:D),2),ROUND(G3939*F3939%,2))</f>
        <v>0</v>
      </c>
      <c r="I3939" s="332">
        <f>ROUND((H3939-SUMIF(Anlagenbewegungsdaten!$B:$B,A3939,Anlagenbewegungsdaten!D:D)),3)</f>
        <v>0</v>
      </c>
      <c r="J3939" s="333" t="s">
        <v>5179</v>
      </c>
      <c r="K3939" s="333" t="s">
        <v>5198</v>
      </c>
      <c r="L3939" s="510">
        <v>18.399999999999999</v>
      </c>
      <c r="M3939" s="330">
        <f>ROUND(SUMIF(Anlagenbewegungsdaten_AV!B:B,A3939,Anlagenbewegungsdaten_AV!C:C),3)</f>
        <v>0</v>
      </c>
      <c r="N3939" s="328">
        <f>IF(ISBLANK(L3939),ROUND(SUMIF(Anlagenbewegungsdaten_AV!B:B,A3939,Anlagenbewegungsdaten_AV!D:D),2),ROUND(M3939*L3939%,2))</f>
        <v>0</v>
      </c>
      <c r="O3939" s="328">
        <f>ROUND(N3939-SUMIF(Anlagenbewegungsdaten_AV!B:B,A3939,Anlagenbewegungsdaten_AV!D:D),3)</f>
        <v>0</v>
      </c>
    </row>
    <row r="3940" spans="1:15" ht="15" customHeight="1" x14ac:dyDescent="0.25">
      <c r="A3940" s="261" t="s">
        <v>119</v>
      </c>
      <c r="B3940" s="171" t="s">
        <v>2109</v>
      </c>
      <c r="C3940" s="171" t="s">
        <v>4047</v>
      </c>
      <c r="D3940" s="172" t="s">
        <v>92</v>
      </c>
      <c r="E3940" s="171"/>
      <c r="F3940" s="246">
        <v>26</v>
      </c>
      <c r="G3940" s="331">
        <f>ROUND(SUMIF(Anlagenbewegungsdaten!B:B,A3940,Anlagenbewegungsdaten!C:C),3)</f>
        <v>0</v>
      </c>
      <c r="H3940" s="332">
        <f>IF(ISBLANK(F3940),ROUND(SUMIF(Anlagenbewegungsdaten!B:B,A3940,Anlagenbewegungsdaten!D:D),2),ROUND(G3940*F3940%,2))</f>
        <v>0</v>
      </c>
      <c r="I3940" s="332">
        <f>ROUND((H3940-SUMIF(Anlagenbewegungsdaten!$B:$B,A3940,Anlagenbewegungsdaten!D:D)),3)</f>
        <v>0</v>
      </c>
      <c r="J3940" s="333" t="s">
        <v>5179</v>
      </c>
      <c r="K3940" s="333" t="s">
        <v>5198</v>
      </c>
      <c r="L3940" s="510">
        <v>20.8</v>
      </c>
      <c r="M3940" s="330">
        <f>ROUND(SUMIF(Anlagenbewegungsdaten_AV!B:B,A3940,Anlagenbewegungsdaten_AV!C:C),3)</f>
        <v>0</v>
      </c>
      <c r="N3940" s="328">
        <f>IF(ISBLANK(L3940),ROUND(SUMIF(Anlagenbewegungsdaten_AV!B:B,A3940,Anlagenbewegungsdaten_AV!D:D),2),ROUND(M3940*L3940%,2))</f>
        <v>0</v>
      </c>
      <c r="O3940" s="328">
        <f>ROUND(N3940-SUMIF(Anlagenbewegungsdaten_AV!B:B,A3940,Anlagenbewegungsdaten_AV!D:D),3)</f>
        <v>0</v>
      </c>
    </row>
    <row r="3941" spans="1:15" ht="15" customHeight="1" x14ac:dyDescent="0.25">
      <c r="A3941" s="268" t="s">
        <v>1074</v>
      </c>
      <c r="B3941" s="175" t="s">
        <v>2109</v>
      </c>
      <c r="C3941" s="175" t="s">
        <v>4047</v>
      </c>
      <c r="D3941" s="175" t="s">
        <v>1057</v>
      </c>
      <c r="E3941" s="175"/>
      <c r="F3941" s="251">
        <v>18</v>
      </c>
      <c r="G3941" s="331">
        <f>ROUND(SUMIF(Anlagenbewegungsdaten!B:B,A3941,Anlagenbewegungsdaten!C:C),3)</f>
        <v>0</v>
      </c>
      <c r="H3941" s="332">
        <f>IF(ISBLANK(F3941),ROUND(SUMIF(Anlagenbewegungsdaten!B:B,A3941,Anlagenbewegungsdaten!D:D),2),ROUND(G3941*F3941%,2))</f>
        <v>0</v>
      </c>
      <c r="I3941" s="332">
        <f>ROUND((H3941-SUMIF(Anlagenbewegungsdaten!$B:$B,A3941,Anlagenbewegungsdaten!D:D)),3)</f>
        <v>0</v>
      </c>
      <c r="J3941" s="333" t="s">
        <v>5179</v>
      </c>
      <c r="K3941" s="333" t="s">
        <v>5198</v>
      </c>
      <c r="L3941" s="510">
        <v>14.4</v>
      </c>
      <c r="M3941" s="330">
        <f>ROUND(SUMIF(Anlagenbewegungsdaten_AV!B:B,A3941,Anlagenbewegungsdaten_AV!C:C),3)</f>
        <v>0</v>
      </c>
      <c r="N3941" s="328">
        <f>IF(ISBLANK(L3941),ROUND(SUMIF(Anlagenbewegungsdaten_AV!B:B,A3941,Anlagenbewegungsdaten_AV!D:D),2),ROUND(M3941*L3941%,2))</f>
        <v>0</v>
      </c>
      <c r="O3941" s="328">
        <f>ROUND(N3941-SUMIF(Anlagenbewegungsdaten_AV!B:B,A3941,Anlagenbewegungsdaten_AV!D:D),3)</f>
        <v>0</v>
      </c>
    </row>
    <row r="3942" spans="1:15" ht="15" customHeight="1" x14ac:dyDescent="0.25">
      <c r="A3942" s="261" t="s">
        <v>120</v>
      </c>
      <c r="B3942" s="171" t="s">
        <v>2109</v>
      </c>
      <c r="C3942" s="171" t="s">
        <v>4047</v>
      </c>
      <c r="D3942" s="172" t="s">
        <v>94</v>
      </c>
      <c r="E3942" s="171"/>
      <c r="F3942" s="246">
        <v>21</v>
      </c>
      <c r="G3942" s="331">
        <f>ROUND(SUMIF(Anlagenbewegungsdaten!B:B,A3942,Anlagenbewegungsdaten!C:C),3)</f>
        <v>0</v>
      </c>
      <c r="H3942" s="332">
        <f>IF(ISBLANK(F3942),ROUND(SUMIF(Anlagenbewegungsdaten!B:B,A3942,Anlagenbewegungsdaten!D:D),2),ROUND(G3942*F3942%,2))</f>
        <v>0</v>
      </c>
      <c r="I3942" s="332">
        <f>ROUND((H3942-SUMIF(Anlagenbewegungsdaten!$B:$B,A3942,Anlagenbewegungsdaten!D:D)),3)</f>
        <v>0</v>
      </c>
      <c r="J3942" s="333" t="s">
        <v>5179</v>
      </c>
      <c r="K3942" s="333" t="s">
        <v>5198</v>
      </c>
      <c r="L3942" s="510">
        <v>16.8</v>
      </c>
      <c r="M3942" s="330">
        <f>ROUND(SUMIF(Anlagenbewegungsdaten_AV!B:B,A3942,Anlagenbewegungsdaten_AV!C:C),3)</f>
        <v>0</v>
      </c>
      <c r="N3942" s="328">
        <f>IF(ISBLANK(L3942),ROUND(SUMIF(Anlagenbewegungsdaten_AV!B:B,A3942,Anlagenbewegungsdaten_AV!D:D),2),ROUND(M3942*L3942%,2))</f>
        <v>0</v>
      </c>
      <c r="O3942" s="328">
        <f>ROUND(N3942-SUMIF(Anlagenbewegungsdaten_AV!B:B,A3942,Anlagenbewegungsdaten_AV!D:D),3)</f>
        <v>0</v>
      </c>
    </row>
    <row r="3943" spans="1:15" ht="15" customHeight="1" x14ac:dyDescent="0.25">
      <c r="A3943" s="261" t="s">
        <v>121</v>
      </c>
      <c r="B3943" s="171" t="s">
        <v>2109</v>
      </c>
      <c r="C3943" s="171" t="s">
        <v>4047</v>
      </c>
      <c r="D3943" s="172" t="s">
        <v>96</v>
      </c>
      <c r="E3943" s="171"/>
      <c r="F3943" s="246">
        <v>22</v>
      </c>
      <c r="G3943" s="331">
        <f>ROUND(SUMIF(Anlagenbewegungsdaten!B:B,A3943,Anlagenbewegungsdaten!C:C),3)</f>
        <v>0</v>
      </c>
      <c r="H3943" s="332">
        <f>IF(ISBLANK(F3943),ROUND(SUMIF(Anlagenbewegungsdaten!B:B,A3943,Anlagenbewegungsdaten!D:D),2),ROUND(G3943*F3943%,2))</f>
        <v>0</v>
      </c>
      <c r="I3943" s="332">
        <f>ROUND((H3943-SUMIF(Anlagenbewegungsdaten!$B:$B,A3943,Anlagenbewegungsdaten!D:D)),3)</f>
        <v>0</v>
      </c>
      <c r="J3943" s="333" t="s">
        <v>5179</v>
      </c>
      <c r="K3943" s="333" t="s">
        <v>5198</v>
      </c>
      <c r="L3943" s="510">
        <v>17.600000000000001</v>
      </c>
      <c r="M3943" s="330">
        <f>ROUND(SUMIF(Anlagenbewegungsdaten_AV!B:B,A3943,Anlagenbewegungsdaten_AV!C:C),3)</f>
        <v>0</v>
      </c>
      <c r="N3943" s="328">
        <f>IF(ISBLANK(L3943),ROUND(SUMIF(Anlagenbewegungsdaten_AV!B:B,A3943,Anlagenbewegungsdaten_AV!D:D),2),ROUND(M3943*L3943%,2))</f>
        <v>0</v>
      </c>
      <c r="O3943" s="328">
        <f>ROUND(N3943-SUMIF(Anlagenbewegungsdaten_AV!B:B,A3943,Anlagenbewegungsdaten_AV!D:D),3)</f>
        <v>0</v>
      </c>
    </row>
    <row r="3944" spans="1:15" ht="15" customHeight="1" x14ac:dyDescent="0.25">
      <c r="A3944" s="261" t="s">
        <v>122</v>
      </c>
      <c r="B3944" s="171" t="s">
        <v>2109</v>
      </c>
      <c r="C3944" s="171" t="s">
        <v>4047</v>
      </c>
      <c r="D3944" s="172" t="s">
        <v>98</v>
      </c>
      <c r="E3944" s="171"/>
      <c r="F3944" s="246">
        <v>25</v>
      </c>
      <c r="G3944" s="331">
        <f>ROUND(SUMIF(Anlagenbewegungsdaten!B:B,A3944,Anlagenbewegungsdaten!C:C),3)</f>
        <v>0</v>
      </c>
      <c r="H3944" s="332">
        <f>IF(ISBLANK(F3944),ROUND(SUMIF(Anlagenbewegungsdaten!B:B,A3944,Anlagenbewegungsdaten!D:D),2),ROUND(G3944*F3944%,2))</f>
        <v>0</v>
      </c>
      <c r="I3944" s="332">
        <f>ROUND((H3944-SUMIF(Anlagenbewegungsdaten!$B:$B,A3944,Anlagenbewegungsdaten!D:D)),3)</f>
        <v>0</v>
      </c>
      <c r="J3944" s="333" t="s">
        <v>5179</v>
      </c>
      <c r="K3944" s="333" t="s">
        <v>5198</v>
      </c>
      <c r="L3944" s="510">
        <v>20</v>
      </c>
      <c r="M3944" s="330">
        <f>ROUND(SUMIF(Anlagenbewegungsdaten_AV!B:B,A3944,Anlagenbewegungsdaten_AV!C:C),3)</f>
        <v>0</v>
      </c>
      <c r="N3944" s="328">
        <f>IF(ISBLANK(L3944),ROUND(SUMIF(Anlagenbewegungsdaten_AV!B:B,A3944,Anlagenbewegungsdaten_AV!D:D),2),ROUND(M3944*L3944%,2))</f>
        <v>0</v>
      </c>
      <c r="O3944" s="328">
        <f>ROUND(N3944-SUMIF(Anlagenbewegungsdaten_AV!B:B,A3944,Anlagenbewegungsdaten_AV!D:D),3)</f>
        <v>0</v>
      </c>
    </row>
    <row r="3945" spans="1:15" ht="15" customHeight="1" x14ac:dyDescent="0.25">
      <c r="A3945" s="268" t="s">
        <v>1075</v>
      </c>
      <c r="B3945" s="175" t="s">
        <v>2109</v>
      </c>
      <c r="C3945" s="175" t="s">
        <v>4047</v>
      </c>
      <c r="D3945" s="175" t="s">
        <v>1059</v>
      </c>
      <c r="E3945" s="175"/>
      <c r="F3945" s="251">
        <v>12.95</v>
      </c>
      <c r="G3945" s="331">
        <f>ROUND(SUMIF(Anlagenbewegungsdaten!B:B,A3945,Anlagenbewegungsdaten!C:C),3)</f>
        <v>0</v>
      </c>
      <c r="H3945" s="332">
        <f>IF(ISBLANK(F3945),ROUND(SUMIF(Anlagenbewegungsdaten!B:B,A3945,Anlagenbewegungsdaten!D:D),2),ROUND(G3945*F3945%,2))</f>
        <v>0</v>
      </c>
      <c r="I3945" s="332">
        <f>ROUND((H3945-SUMIF(Anlagenbewegungsdaten!$B:$B,A3945,Anlagenbewegungsdaten!D:D)),3)</f>
        <v>0</v>
      </c>
      <c r="J3945" s="333" t="s">
        <v>5179</v>
      </c>
      <c r="K3945" s="333" t="s">
        <v>5198</v>
      </c>
      <c r="L3945" s="510">
        <v>10.36</v>
      </c>
      <c r="M3945" s="330">
        <f>ROUND(SUMIF(Anlagenbewegungsdaten_AV!B:B,A3945,Anlagenbewegungsdaten_AV!C:C),3)</f>
        <v>0</v>
      </c>
      <c r="N3945" s="328">
        <f>IF(ISBLANK(L3945),ROUND(SUMIF(Anlagenbewegungsdaten_AV!B:B,A3945,Anlagenbewegungsdaten_AV!D:D),2),ROUND(M3945*L3945%,2))</f>
        <v>0</v>
      </c>
      <c r="O3945" s="328">
        <f>ROUND(N3945-SUMIF(Anlagenbewegungsdaten_AV!B:B,A3945,Anlagenbewegungsdaten_AV!D:D),3)</f>
        <v>0</v>
      </c>
    </row>
    <row r="3946" spans="1:15" ht="15" customHeight="1" x14ac:dyDescent="0.25">
      <c r="A3946" s="268" t="s">
        <v>1076</v>
      </c>
      <c r="B3946" s="175" t="s">
        <v>2109</v>
      </c>
      <c r="C3946" s="175" t="s">
        <v>4047</v>
      </c>
      <c r="D3946" s="175" t="s">
        <v>1047</v>
      </c>
      <c r="E3946" s="175"/>
      <c r="F3946" s="251">
        <v>11.16</v>
      </c>
      <c r="G3946" s="331">
        <f>ROUND(SUMIF(Anlagenbewegungsdaten!B:B,A3946,Anlagenbewegungsdaten!C:C),3)</f>
        <v>0</v>
      </c>
      <c r="H3946" s="332">
        <f>IF(ISBLANK(F3946),ROUND(SUMIF(Anlagenbewegungsdaten!B:B,A3946,Anlagenbewegungsdaten!D:D),2),ROUND(G3946*F3946%,2))</f>
        <v>0</v>
      </c>
      <c r="I3946" s="332">
        <f>ROUND((H3946-SUMIF(Anlagenbewegungsdaten!$B:$B,A3946,Anlagenbewegungsdaten!D:D)),3)</f>
        <v>0</v>
      </c>
      <c r="J3946" s="333" t="s">
        <v>5179</v>
      </c>
      <c r="K3946" s="333" t="s">
        <v>5198</v>
      </c>
      <c r="L3946" s="510">
        <v>8.93</v>
      </c>
      <c r="M3946" s="330">
        <f>ROUND(SUMIF(Anlagenbewegungsdaten_AV!B:B,A3946,Anlagenbewegungsdaten_AV!C:C),3)</f>
        <v>0</v>
      </c>
      <c r="N3946" s="328">
        <f>IF(ISBLANK(L3946),ROUND(SUMIF(Anlagenbewegungsdaten_AV!B:B,A3946,Anlagenbewegungsdaten_AV!D:D),2),ROUND(M3946*L3946%,2))</f>
        <v>0</v>
      </c>
      <c r="O3946" s="328">
        <f>ROUND(N3946-SUMIF(Anlagenbewegungsdaten_AV!B:B,A3946,Anlagenbewegungsdaten_AV!D:D),3)</f>
        <v>0</v>
      </c>
    </row>
    <row r="3947" spans="1:15" ht="15" customHeight="1" x14ac:dyDescent="0.25">
      <c r="A3947" s="260"/>
      <c r="B3947" s="165"/>
      <c r="C3947" s="165"/>
      <c r="D3947" s="165"/>
      <c r="E3947" s="165"/>
      <c r="F3947" s="249"/>
    </row>
    <row r="3948" spans="1:15" ht="15" customHeight="1" x14ac:dyDescent="0.25">
      <c r="A3948" s="261" t="s">
        <v>123</v>
      </c>
      <c r="B3948" s="171" t="s">
        <v>2109</v>
      </c>
      <c r="C3948" s="171" t="s">
        <v>4048</v>
      </c>
      <c r="D3948" s="171" t="s">
        <v>124</v>
      </c>
      <c r="E3948" s="171"/>
      <c r="F3948" s="246">
        <v>20</v>
      </c>
      <c r="G3948" s="331">
        <f>ROUND(SUMIF(Anlagenbewegungsdaten!B:B,A3948,Anlagenbewegungsdaten!C:C),3)</f>
        <v>0</v>
      </c>
      <c r="H3948" s="332">
        <f>IF(ISBLANK(F3948),ROUND(SUMIF(Anlagenbewegungsdaten!B:B,A3948,Anlagenbewegungsdaten!D:D),2),ROUND(G3948*F3948%,2))</f>
        <v>0</v>
      </c>
      <c r="I3948" s="332">
        <f>ROUND((H3948-SUMIF(Anlagenbewegungsdaten!$B:$B,A3948,Anlagenbewegungsdaten!D:D)),3)</f>
        <v>0</v>
      </c>
      <c r="J3948" s="333" t="s">
        <v>5179</v>
      </c>
      <c r="K3948" s="333" t="s">
        <v>5198</v>
      </c>
      <c r="L3948" s="510">
        <v>16</v>
      </c>
      <c r="M3948" s="330">
        <f>ROUND(SUMIF(Anlagenbewegungsdaten_AV!B:B,A3948,Anlagenbewegungsdaten_AV!C:C),3)</f>
        <v>0</v>
      </c>
      <c r="N3948" s="328">
        <f>IF(ISBLANK(L3948),ROUND(SUMIF(Anlagenbewegungsdaten_AV!B:B,A3948,Anlagenbewegungsdaten_AV!D:D),2),ROUND(M3948*L3948%,2))</f>
        <v>0</v>
      </c>
      <c r="O3948" s="328">
        <f>ROUND(N3948-SUMIF(Anlagenbewegungsdaten_AV!B:B,A3948,Anlagenbewegungsdaten_AV!D:D),3)</f>
        <v>0</v>
      </c>
    </row>
    <row r="3949" spans="1:15" ht="15" customHeight="1" x14ac:dyDescent="0.25">
      <c r="A3949" s="261" t="s">
        <v>125</v>
      </c>
      <c r="B3949" s="171" t="s">
        <v>2109</v>
      </c>
      <c r="C3949" s="171" t="s">
        <v>4048</v>
      </c>
      <c r="D3949" s="171" t="s">
        <v>126</v>
      </c>
      <c r="E3949" s="171"/>
      <c r="F3949" s="246">
        <v>23</v>
      </c>
      <c r="G3949" s="331">
        <f>ROUND(SUMIF(Anlagenbewegungsdaten!B:B,A3949,Anlagenbewegungsdaten!C:C),3)</f>
        <v>0</v>
      </c>
      <c r="H3949" s="332">
        <f>IF(ISBLANK(F3949),ROUND(SUMIF(Anlagenbewegungsdaten!B:B,A3949,Anlagenbewegungsdaten!D:D),2),ROUND(G3949*F3949%,2))</f>
        <v>0</v>
      </c>
      <c r="I3949" s="332">
        <f>ROUND((H3949-SUMIF(Anlagenbewegungsdaten!$B:$B,A3949,Anlagenbewegungsdaten!D:D)),3)</f>
        <v>0</v>
      </c>
      <c r="J3949" s="333" t="s">
        <v>5179</v>
      </c>
      <c r="K3949" s="333" t="s">
        <v>5198</v>
      </c>
      <c r="L3949" s="510">
        <v>18.399999999999999</v>
      </c>
      <c r="M3949" s="330">
        <f>ROUND(SUMIF(Anlagenbewegungsdaten_AV!B:B,A3949,Anlagenbewegungsdaten_AV!C:C),3)</f>
        <v>0</v>
      </c>
      <c r="N3949" s="328">
        <f>IF(ISBLANK(L3949),ROUND(SUMIF(Anlagenbewegungsdaten_AV!B:B,A3949,Anlagenbewegungsdaten_AV!D:D),2),ROUND(M3949*L3949%,2))</f>
        <v>0</v>
      </c>
      <c r="O3949" s="328">
        <f>ROUND(N3949-SUMIF(Anlagenbewegungsdaten_AV!B:B,A3949,Anlagenbewegungsdaten_AV!D:D),3)</f>
        <v>0</v>
      </c>
    </row>
    <row r="3950" spans="1:15" ht="15" customHeight="1" x14ac:dyDescent="0.25">
      <c r="A3950" s="261" t="s">
        <v>127</v>
      </c>
      <c r="B3950" s="171" t="s">
        <v>2109</v>
      </c>
      <c r="C3950" s="171" t="s">
        <v>4048</v>
      </c>
      <c r="D3950" s="171" t="s">
        <v>128</v>
      </c>
      <c r="E3950" s="171"/>
      <c r="F3950" s="246">
        <v>24</v>
      </c>
      <c r="G3950" s="331">
        <f>ROUND(SUMIF(Anlagenbewegungsdaten!B:B,A3950,Anlagenbewegungsdaten!C:C),3)</f>
        <v>0</v>
      </c>
      <c r="H3950" s="332">
        <f>IF(ISBLANK(F3950),ROUND(SUMIF(Anlagenbewegungsdaten!B:B,A3950,Anlagenbewegungsdaten!D:D),2),ROUND(G3950*F3950%,2))</f>
        <v>0</v>
      </c>
      <c r="I3950" s="332">
        <f>ROUND((H3950-SUMIF(Anlagenbewegungsdaten!$B:$B,A3950,Anlagenbewegungsdaten!D:D)),3)</f>
        <v>0</v>
      </c>
      <c r="J3950" s="333" t="s">
        <v>5179</v>
      </c>
      <c r="K3950" s="333" t="s">
        <v>5198</v>
      </c>
      <c r="L3950" s="510">
        <v>19.2</v>
      </c>
      <c r="M3950" s="330">
        <f>ROUND(SUMIF(Anlagenbewegungsdaten_AV!B:B,A3950,Anlagenbewegungsdaten_AV!C:C),3)</f>
        <v>0</v>
      </c>
      <c r="N3950" s="328">
        <f>IF(ISBLANK(L3950),ROUND(SUMIF(Anlagenbewegungsdaten_AV!B:B,A3950,Anlagenbewegungsdaten_AV!D:D),2),ROUND(M3950*L3950%,2))</f>
        <v>0</v>
      </c>
      <c r="O3950" s="328">
        <f>ROUND(N3950-SUMIF(Anlagenbewegungsdaten_AV!B:B,A3950,Anlagenbewegungsdaten_AV!D:D),3)</f>
        <v>0</v>
      </c>
    </row>
    <row r="3951" spans="1:15" ht="15" customHeight="1" x14ac:dyDescent="0.25">
      <c r="A3951" s="261" t="s">
        <v>129</v>
      </c>
      <c r="B3951" s="171" t="s">
        <v>2109</v>
      </c>
      <c r="C3951" s="171" t="s">
        <v>4048</v>
      </c>
      <c r="D3951" s="171" t="s">
        <v>130</v>
      </c>
      <c r="E3951" s="171"/>
      <c r="F3951" s="246">
        <v>27</v>
      </c>
      <c r="G3951" s="331">
        <f>ROUND(SUMIF(Anlagenbewegungsdaten!B:B,A3951,Anlagenbewegungsdaten!C:C),3)</f>
        <v>0</v>
      </c>
      <c r="H3951" s="332">
        <f>IF(ISBLANK(F3951),ROUND(SUMIF(Anlagenbewegungsdaten!B:B,A3951,Anlagenbewegungsdaten!D:D),2),ROUND(G3951*F3951%,2))</f>
        <v>0</v>
      </c>
      <c r="I3951" s="332">
        <f>ROUND((H3951-SUMIF(Anlagenbewegungsdaten!$B:$B,A3951,Anlagenbewegungsdaten!D:D)),3)</f>
        <v>0</v>
      </c>
      <c r="J3951" s="333" t="s">
        <v>5179</v>
      </c>
      <c r="K3951" s="333" t="s">
        <v>5198</v>
      </c>
      <c r="L3951" s="510">
        <v>21.6</v>
      </c>
      <c r="M3951" s="330">
        <f>ROUND(SUMIF(Anlagenbewegungsdaten_AV!B:B,A3951,Anlagenbewegungsdaten_AV!C:C),3)</f>
        <v>0</v>
      </c>
      <c r="N3951" s="328">
        <f>IF(ISBLANK(L3951),ROUND(SUMIF(Anlagenbewegungsdaten_AV!B:B,A3951,Anlagenbewegungsdaten_AV!D:D),2),ROUND(M3951*L3951%,2))</f>
        <v>0</v>
      </c>
      <c r="O3951" s="328">
        <f>ROUND(N3951-SUMIF(Anlagenbewegungsdaten_AV!B:B,A3951,Anlagenbewegungsdaten_AV!D:D),3)</f>
        <v>0</v>
      </c>
    </row>
    <row r="3952" spans="1:15" ht="15" customHeight="1" x14ac:dyDescent="0.25">
      <c r="A3952" s="261" t="s">
        <v>131</v>
      </c>
      <c r="B3952" s="171" t="s">
        <v>2109</v>
      </c>
      <c r="C3952" s="171" t="s">
        <v>4048</v>
      </c>
      <c r="D3952" s="171" t="s">
        <v>132</v>
      </c>
      <c r="E3952" s="171"/>
      <c r="F3952" s="246">
        <v>14.5</v>
      </c>
      <c r="G3952" s="331">
        <f>ROUND(SUMIF(Anlagenbewegungsdaten!B:B,A3952,Anlagenbewegungsdaten!C:C),3)</f>
        <v>0</v>
      </c>
      <c r="H3952" s="332">
        <f>IF(ISBLANK(F3952),ROUND(SUMIF(Anlagenbewegungsdaten!B:B,A3952,Anlagenbewegungsdaten!D:D),2),ROUND(G3952*F3952%,2))</f>
        <v>0</v>
      </c>
      <c r="I3952" s="332">
        <f>ROUND((H3952-SUMIF(Anlagenbewegungsdaten!$B:$B,A3952,Anlagenbewegungsdaten!D:D)),3)</f>
        <v>0</v>
      </c>
      <c r="J3952" s="333" t="s">
        <v>5179</v>
      </c>
      <c r="K3952" s="333" t="s">
        <v>5198</v>
      </c>
      <c r="L3952" s="510">
        <v>11.6</v>
      </c>
      <c r="M3952" s="330">
        <f>ROUND(SUMIF(Anlagenbewegungsdaten_AV!B:B,A3952,Anlagenbewegungsdaten_AV!C:C),3)</f>
        <v>0</v>
      </c>
      <c r="N3952" s="328">
        <f>IF(ISBLANK(L3952),ROUND(SUMIF(Anlagenbewegungsdaten_AV!B:B,A3952,Anlagenbewegungsdaten_AV!D:D),2),ROUND(M3952*L3952%,2))</f>
        <v>0</v>
      </c>
      <c r="O3952" s="328">
        <f>ROUND(N3952-SUMIF(Anlagenbewegungsdaten_AV!B:B,A3952,Anlagenbewegungsdaten_AV!D:D),3)</f>
        <v>0</v>
      </c>
    </row>
    <row r="3953" spans="1:15" ht="15" customHeight="1" x14ac:dyDescent="0.25">
      <c r="A3953" s="260"/>
      <c r="B3953" s="165"/>
      <c r="C3953" s="165"/>
      <c r="D3953" s="165"/>
      <c r="E3953" s="165"/>
      <c r="F3953" s="249"/>
    </row>
    <row r="3954" spans="1:15" ht="15" customHeight="1" x14ac:dyDescent="0.25">
      <c r="A3954" s="261" t="s">
        <v>3250</v>
      </c>
      <c r="B3954" s="171" t="s">
        <v>2109</v>
      </c>
      <c r="C3954" s="172" t="s">
        <v>4049</v>
      </c>
      <c r="D3954" s="171" t="s">
        <v>124</v>
      </c>
      <c r="E3954" s="171"/>
      <c r="F3954" s="246">
        <v>19.8</v>
      </c>
      <c r="G3954" s="331">
        <f>ROUND(SUMIF(Anlagenbewegungsdaten!B:B,A3954,Anlagenbewegungsdaten!C:C),3)</f>
        <v>0</v>
      </c>
      <c r="H3954" s="332">
        <f>IF(ISBLANK(F3954),ROUND(SUMIF(Anlagenbewegungsdaten!B:B,A3954,Anlagenbewegungsdaten!D:D),2),ROUND(G3954*F3954%,2))</f>
        <v>0</v>
      </c>
      <c r="I3954" s="332">
        <f>ROUND((H3954-SUMIF(Anlagenbewegungsdaten!$B:$B,A3954,Anlagenbewegungsdaten!D:D)),3)</f>
        <v>0</v>
      </c>
      <c r="J3954" s="333" t="s">
        <v>5179</v>
      </c>
      <c r="K3954" s="333" t="s">
        <v>5198</v>
      </c>
      <c r="L3954" s="510">
        <v>15.84</v>
      </c>
      <c r="M3954" s="330">
        <f>ROUND(SUMIF(Anlagenbewegungsdaten_AV!B:B,A3954,Anlagenbewegungsdaten_AV!C:C),3)</f>
        <v>0</v>
      </c>
      <c r="N3954" s="328">
        <f>IF(ISBLANK(L3954),ROUND(SUMIF(Anlagenbewegungsdaten_AV!B:B,A3954,Anlagenbewegungsdaten_AV!D:D),2),ROUND(M3954*L3954%,2))</f>
        <v>0</v>
      </c>
      <c r="O3954" s="328">
        <f>ROUND(N3954-SUMIF(Anlagenbewegungsdaten_AV!B:B,A3954,Anlagenbewegungsdaten_AV!D:D),3)</f>
        <v>0</v>
      </c>
    </row>
    <row r="3955" spans="1:15" ht="15" customHeight="1" x14ac:dyDescent="0.25">
      <c r="A3955" s="261" t="s">
        <v>3251</v>
      </c>
      <c r="B3955" s="171" t="s">
        <v>2109</v>
      </c>
      <c r="C3955" s="172" t="s">
        <v>4049</v>
      </c>
      <c r="D3955" s="171" t="s">
        <v>126</v>
      </c>
      <c r="E3955" s="171"/>
      <c r="F3955" s="246">
        <v>22.77</v>
      </c>
      <c r="G3955" s="331">
        <f>ROUND(SUMIF(Anlagenbewegungsdaten!B:B,A3955,Anlagenbewegungsdaten!C:C),3)</f>
        <v>0</v>
      </c>
      <c r="H3955" s="332">
        <f>IF(ISBLANK(F3955),ROUND(SUMIF(Anlagenbewegungsdaten!B:B,A3955,Anlagenbewegungsdaten!D:D),2),ROUND(G3955*F3955%,2))</f>
        <v>0</v>
      </c>
      <c r="I3955" s="332">
        <f>ROUND((H3955-SUMIF(Anlagenbewegungsdaten!$B:$B,A3955,Anlagenbewegungsdaten!D:D)),3)</f>
        <v>0</v>
      </c>
      <c r="J3955" s="333" t="s">
        <v>5179</v>
      </c>
      <c r="K3955" s="333" t="s">
        <v>5198</v>
      </c>
      <c r="L3955" s="510">
        <v>18.22</v>
      </c>
      <c r="M3955" s="330">
        <f>ROUND(SUMIF(Anlagenbewegungsdaten_AV!B:B,A3955,Anlagenbewegungsdaten_AV!C:C),3)</f>
        <v>0</v>
      </c>
      <c r="N3955" s="328">
        <f>IF(ISBLANK(L3955),ROUND(SUMIF(Anlagenbewegungsdaten_AV!B:B,A3955,Anlagenbewegungsdaten_AV!D:D),2),ROUND(M3955*L3955%,2))</f>
        <v>0</v>
      </c>
      <c r="O3955" s="328">
        <f>ROUND(N3955-SUMIF(Anlagenbewegungsdaten_AV!B:B,A3955,Anlagenbewegungsdaten_AV!D:D),3)</f>
        <v>0</v>
      </c>
    </row>
    <row r="3956" spans="1:15" ht="15" customHeight="1" x14ac:dyDescent="0.25">
      <c r="A3956" s="261" t="s">
        <v>3252</v>
      </c>
      <c r="B3956" s="171" t="s">
        <v>2109</v>
      </c>
      <c r="C3956" s="172" t="s">
        <v>4049</v>
      </c>
      <c r="D3956" s="171" t="s">
        <v>128</v>
      </c>
      <c r="E3956" s="171"/>
      <c r="F3956" s="246">
        <v>23.759999999999998</v>
      </c>
      <c r="G3956" s="331">
        <f>ROUND(SUMIF(Anlagenbewegungsdaten!B:B,A3956,Anlagenbewegungsdaten!C:C),3)</f>
        <v>0</v>
      </c>
      <c r="H3956" s="332">
        <f>IF(ISBLANK(F3956),ROUND(SUMIF(Anlagenbewegungsdaten!B:B,A3956,Anlagenbewegungsdaten!D:D),2),ROUND(G3956*F3956%,2))</f>
        <v>0</v>
      </c>
      <c r="I3956" s="332">
        <f>ROUND((H3956-SUMIF(Anlagenbewegungsdaten!$B:$B,A3956,Anlagenbewegungsdaten!D:D)),3)</f>
        <v>0</v>
      </c>
      <c r="J3956" s="333" t="s">
        <v>5179</v>
      </c>
      <c r="K3956" s="333" t="s">
        <v>5198</v>
      </c>
      <c r="L3956" s="510">
        <v>19.010000000000002</v>
      </c>
      <c r="M3956" s="330">
        <f>ROUND(SUMIF(Anlagenbewegungsdaten_AV!B:B,A3956,Anlagenbewegungsdaten_AV!C:C),3)</f>
        <v>0</v>
      </c>
      <c r="N3956" s="328">
        <f>IF(ISBLANK(L3956),ROUND(SUMIF(Anlagenbewegungsdaten_AV!B:B,A3956,Anlagenbewegungsdaten_AV!D:D),2),ROUND(M3956*L3956%,2))</f>
        <v>0</v>
      </c>
      <c r="O3956" s="328">
        <f>ROUND(N3956-SUMIF(Anlagenbewegungsdaten_AV!B:B,A3956,Anlagenbewegungsdaten_AV!D:D),3)</f>
        <v>0</v>
      </c>
    </row>
    <row r="3957" spans="1:15" ht="15" customHeight="1" x14ac:dyDescent="0.25">
      <c r="A3957" s="261" t="s">
        <v>3253</v>
      </c>
      <c r="B3957" s="171" t="s">
        <v>2109</v>
      </c>
      <c r="C3957" s="172" t="s">
        <v>4049</v>
      </c>
      <c r="D3957" s="171" t="s">
        <v>130</v>
      </c>
      <c r="E3957" s="171"/>
      <c r="F3957" s="246">
        <v>26.73</v>
      </c>
      <c r="G3957" s="331">
        <f>ROUND(SUMIF(Anlagenbewegungsdaten!B:B,A3957,Anlagenbewegungsdaten!C:C),3)</f>
        <v>0</v>
      </c>
      <c r="H3957" s="332">
        <f>IF(ISBLANK(F3957),ROUND(SUMIF(Anlagenbewegungsdaten!B:B,A3957,Anlagenbewegungsdaten!D:D),2),ROUND(G3957*F3957%,2))</f>
        <v>0</v>
      </c>
      <c r="I3957" s="332">
        <f>ROUND((H3957-SUMIF(Anlagenbewegungsdaten!$B:$B,A3957,Anlagenbewegungsdaten!D:D)),3)</f>
        <v>0</v>
      </c>
      <c r="J3957" s="333" t="s">
        <v>5179</v>
      </c>
      <c r="K3957" s="333" t="s">
        <v>5198</v>
      </c>
      <c r="L3957" s="510">
        <v>21.38</v>
      </c>
      <c r="M3957" s="330">
        <f>ROUND(SUMIF(Anlagenbewegungsdaten_AV!B:B,A3957,Anlagenbewegungsdaten_AV!C:C),3)</f>
        <v>0</v>
      </c>
      <c r="N3957" s="328">
        <f>IF(ISBLANK(L3957),ROUND(SUMIF(Anlagenbewegungsdaten_AV!B:B,A3957,Anlagenbewegungsdaten_AV!D:D),2),ROUND(M3957*L3957%,2))</f>
        <v>0</v>
      </c>
      <c r="O3957" s="328">
        <f>ROUND(N3957-SUMIF(Anlagenbewegungsdaten_AV!B:B,A3957,Anlagenbewegungsdaten_AV!D:D),3)</f>
        <v>0</v>
      </c>
    </row>
    <row r="3958" spans="1:15" ht="15" customHeight="1" x14ac:dyDescent="0.25">
      <c r="A3958" s="261" t="s">
        <v>3254</v>
      </c>
      <c r="B3958" s="171" t="s">
        <v>2109</v>
      </c>
      <c r="C3958" s="172" t="s">
        <v>4049</v>
      </c>
      <c r="D3958" s="171" t="s">
        <v>132</v>
      </c>
      <c r="E3958" s="171"/>
      <c r="F3958" s="246">
        <v>14.36</v>
      </c>
      <c r="G3958" s="331">
        <f>ROUND(SUMIF(Anlagenbewegungsdaten!B:B,A3958,Anlagenbewegungsdaten!C:C),3)</f>
        <v>0</v>
      </c>
      <c r="H3958" s="332">
        <f>IF(ISBLANK(F3958),ROUND(SUMIF(Anlagenbewegungsdaten!B:B,A3958,Anlagenbewegungsdaten!D:D),2),ROUND(G3958*F3958%,2))</f>
        <v>0</v>
      </c>
      <c r="I3958" s="332">
        <f>ROUND((H3958-SUMIF(Anlagenbewegungsdaten!$B:$B,A3958,Anlagenbewegungsdaten!D:D)),3)</f>
        <v>0</v>
      </c>
      <c r="J3958" s="333" t="s">
        <v>5179</v>
      </c>
      <c r="K3958" s="333" t="s">
        <v>5198</v>
      </c>
      <c r="L3958" s="510">
        <v>11.49</v>
      </c>
      <c r="M3958" s="330">
        <f>ROUND(SUMIF(Anlagenbewegungsdaten_AV!B:B,A3958,Anlagenbewegungsdaten_AV!C:C),3)</f>
        <v>0</v>
      </c>
      <c r="N3958" s="328">
        <f>IF(ISBLANK(L3958),ROUND(SUMIF(Anlagenbewegungsdaten_AV!B:B,A3958,Anlagenbewegungsdaten_AV!D:D),2),ROUND(M3958*L3958%,2))</f>
        <v>0</v>
      </c>
      <c r="O3958" s="328">
        <f>ROUND(N3958-SUMIF(Anlagenbewegungsdaten_AV!B:B,A3958,Anlagenbewegungsdaten_AV!D:D),3)</f>
        <v>0</v>
      </c>
    </row>
    <row r="3959" spans="1:15" ht="15" customHeight="1" x14ac:dyDescent="0.25">
      <c r="A3959" s="259"/>
      <c r="B3959" s="166"/>
      <c r="C3959" s="173"/>
      <c r="D3959" s="166"/>
      <c r="E3959" s="166"/>
      <c r="F3959" s="248"/>
    </row>
    <row r="3960" spans="1:15" ht="15" customHeight="1" x14ac:dyDescent="0.25">
      <c r="A3960" s="261" t="s">
        <v>3994</v>
      </c>
      <c r="B3960" s="171" t="s">
        <v>2109</v>
      </c>
      <c r="C3960" s="172" t="s">
        <v>4050</v>
      </c>
      <c r="D3960" s="171" t="s">
        <v>124</v>
      </c>
      <c r="E3960" s="171"/>
      <c r="F3960" s="246">
        <v>19.600000000000001</v>
      </c>
      <c r="G3960" s="331">
        <f>ROUND(SUMIF(Anlagenbewegungsdaten!B:B,A3960,Anlagenbewegungsdaten!C:C),3)</f>
        <v>0</v>
      </c>
      <c r="H3960" s="332">
        <f>IF(ISBLANK(F3960),ROUND(SUMIF(Anlagenbewegungsdaten!B:B,A3960,Anlagenbewegungsdaten!D:D),2),ROUND(G3960*F3960%,2))</f>
        <v>0</v>
      </c>
      <c r="I3960" s="332">
        <f>ROUND((H3960-SUMIF(Anlagenbewegungsdaten!$B:$B,A3960,Anlagenbewegungsdaten!D:D)),3)</f>
        <v>0</v>
      </c>
      <c r="J3960" s="333" t="s">
        <v>5179</v>
      </c>
      <c r="K3960" s="333" t="s">
        <v>5198</v>
      </c>
      <c r="L3960" s="510">
        <v>15.68</v>
      </c>
      <c r="M3960" s="330">
        <f>ROUND(SUMIF(Anlagenbewegungsdaten_AV!B:B,A3960,Anlagenbewegungsdaten_AV!C:C),3)</f>
        <v>0</v>
      </c>
      <c r="N3960" s="328">
        <f>IF(ISBLANK(L3960),ROUND(SUMIF(Anlagenbewegungsdaten_AV!B:B,A3960,Anlagenbewegungsdaten_AV!D:D),2),ROUND(M3960*L3960%,2))</f>
        <v>0</v>
      </c>
      <c r="O3960" s="328">
        <f>ROUND(N3960-SUMIF(Anlagenbewegungsdaten_AV!B:B,A3960,Anlagenbewegungsdaten_AV!D:D),3)</f>
        <v>0</v>
      </c>
    </row>
    <row r="3961" spans="1:15" ht="15" customHeight="1" x14ac:dyDescent="0.25">
      <c r="A3961" s="261" t="s">
        <v>3995</v>
      </c>
      <c r="B3961" s="171" t="s">
        <v>2109</v>
      </c>
      <c r="C3961" s="172" t="s">
        <v>4050</v>
      </c>
      <c r="D3961" s="171" t="s">
        <v>126</v>
      </c>
      <c r="E3961" s="171"/>
      <c r="F3961" s="246">
        <v>22.54</v>
      </c>
      <c r="G3961" s="331">
        <f>ROUND(SUMIF(Anlagenbewegungsdaten!B:B,A3961,Anlagenbewegungsdaten!C:C),3)</f>
        <v>0</v>
      </c>
      <c r="H3961" s="332">
        <f>IF(ISBLANK(F3961),ROUND(SUMIF(Anlagenbewegungsdaten!B:B,A3961,Anlagenbewegungsdaten!D:D),2),ROUND(G3961*F3961%,2))</f>
        <v>0</v>
      </c>
      <c r="I3961" s="332">
        <f>ROUND((H3961-SUMIF(Anlagenbewegungsdaten!$B:$B,A3961,Anlagenbewegungsdaten!D:D)),3)</f>
        <v>0</v>
      </c>
      <c r="J3961" s="333" t="s">
        <v>5179</v>
      </c>
      <c r="K3961" s="333" t="s">
        <v>5198</v>
      </c>
      <c r="L3961" s="510">
        <v>18.03</v>
      </c>
      <c r="M3961" s="330">
        <f>ROUND(SUMIF(Anlagenbewegungsdaten_AV!B:B,A3961,Anlagenbewegungsdaten_AV!C:C),3)</f>
        <v>0</v>
      </c>
      <c r="N3961" s="328">
        <f>IF(ISBLANK(L3961),ROUND(SUMIF(Anlagenbewegungsdaten_AV!B:B,A3961,Anlagenbewegungsdaten_AV!D:D),2),ROUND(M3961*L3961%,2))</f>
        <v>0</v>
      </c>
      <c r="O3961" s="328">
        <f>ROUND(N3961-SUMIF(Anlagenbewegungsdaten_AV!B:B,A3961,Anlagenbewegungsdaten_AV!D:D),3)</f>
        <v>0</v>
      </c>
    </row>
    <row r="3962" spans="1:15" ht="15" customHeight="1" x14ac:dyDescent="0.25">
      <c r="A3962" s="261" t="s">
        <v>3996</v>
      </c>
      <c r="B3962" s="171" t="s">
        <v>2109</v>
      </c>
      <c r="C3962" s="172" t="s">
        <v>4050</v>
      </c>
      <c r="D3962" s="171" t="s">
        <v>128</v>
      </c>
      <c r="E3962" s="171"/>
      <c r="F3962" s="246">
        <v>23.52</v>
      </c>
      <c r="G3962" s="331">
        <f>ROUND(SUMIF(Anlagenbewegungsdaten!B:B,A3962,Anlagenbewegungsdaten!C:C),3)</f>
        <v>0</v>
      </c>
      <c r="H3962" s="332">
        <f>IF(ISBLANK(F3962),ROUND(SUMIF(Anlagenbewegungsdaten!B:B,A3962,Anlagenbewegungsdaten!D:D),2),ROUND(G3962*F3962%,2))</f>
        <v>0</v>
      </c>
      <c r="I3962" s="332">
        <f>ROUND((H3962-SUMIF(Anlagenbewegungsdaten!$B:$B,A3962,Anlagenbewegungsdaten!D:D)),3)</f>
        <v>0</v>
      </c>
      <c r="J3962" s="333" t="s">
        <v>5179</v>
      </c>
      <c r="K3962" s="333" t="s">
        <v>5198</v>
      </c>
      <c r="L3962" s="510">
        <v>18.82</v>
      </c>
      <c r="M3962" s="330">
        <f>ROUND(SUMIF(Anlagenbewegungsdaten_AV!B:B,A3962,Anlagenbewegungsdaten_AV!C:C),3)</f>
        <v>0</v>
      </c>
      <c r="N3962" s="328">
        <f>IF(ISBLANK(L3962),ROUND(SUMIF(Anlagenbewegungsdaten_AV!B:B,A3962,Anlagenbewegungsdaten_AV!D:D),2),ROUND(M3962*L3962%,2))</f>
        <v>0</v>
      </c>
      <c r="O3962" s="328">
        <f>ROUND(N3962-SUMIF(Anlagenbewegungsdaten_AV!B:B,A3962,Anlagenbewegungsdaten_AV!D:D),3)</f>
        <v>0</v>
      </c>
    </row>
    <row r="3963" spans="1:15" ht="15" customHeight="1" x14ac:dyDescent="0.25">
      <c r="A3963" s="261" t="s">
        <v>3997</v>
      </c>
      <c r="B3963" s="171" t="s">
        <v>2109</v>
      </c>
      <c r="C3963" s="172" t="s">
        <v>4050</v>
      </c>
      <c r="D3963" s="171" t="s">
        <v>130</v>
      </c>
      <c r="E3963" s="171"/>
      <c r="F3963" s="246">
        <v>26.46</v>
      </c>
      <c r="G3963" s="331">
        <f>ROUND(SUMIF(Anlagenbewegungsdaten!B:B,A3963,Anlagenbewegungsdaten!C:C),3)</f>
        <v>0</v>
      </c>
      <c r="H3963" s="332">
        <f>IF(ISBLANK(F3963),ROUND(SUMIF(Anlagenbewegungsdaten!B:B,A3963,Anlagenbewegungsdaten!D:D),2),ROUND(G3963*F3963%,2))</f>
        <v>0</v>
      </c>
      <c r="I3963" s="332">
        <f>ROUND((H3963-SUMIF(Anlagenbewegungsdaten!$B:$B,A3963,Anlagenbewegungsdaten!D:D)),3)</f>
        <v>0</v>
      </c>
      <c r="J3963" s="333" t="s">
        <v>5179</v>
      </c>
      <c r="K3963" s="333" t="s">
        <v>5198</v>
      </c>
      <c r="L3963" s="510">
        <v>21.17</v>
      </c>
      <c r="M3963" s="330">
        <f>ROUND(SUMIF(Anlagenbewegungsdaten_AV!B:B,A3963,Anlagenbewegungsdaten_AV!C:C),3)</f>
        <v>0</v>
      </c>
      <c r="N3963" s="328">
        <f>IF(ISBLANK(L3963),ROUND(SUMIF(Anlagenbewegungsdaten_AV!B:B,A3963,Anlagenbewegungsdaten_AV!D:D),2),ROUND(M3963*L3963%,2))</f>
        <v>0</v>
      </c>
      <c r="O3963" s="328">
        <f>ROUND(N3963-SUMIF(Anlagenbewegungsdaten_AV!B:B,A3963,Anlagenbewegungsdaten_AV!D:D),3)</f>
        <v>0</v>
      </c>
    </row>
    <row r="3964" spans="1:15" ht="15" customHeight="1" x14ac:dyDescent="0.25">
      <c r="A3964" s="261" t="s">
        <v>3998</v>
      </c>
      <c r="B3964" s="171" t="s">
        <v>2109</v>
      </c>
      <c r="C3964" s="172" t="s">
        <v>4050</v>
      </c>
      <c r="D3964" s="171" t="s">
        <v>132</v>
      </c>
      <c r="E3964" s="171"/>
      <c r="F3964" s="246">
        <v>14.209999999999999</v>
      </c>
      <c r="G3964" s="331">
        <f>ROUND(SUMIF(Anlagenbewegungsdaten!B:B,A3964,Anlagenbewegungsdaten!C:C),3)</f>
        <v>0</v>
      </c>
      <c r="H3964" s="332">
        <f>IF(ISBLANK(F3964),ROUND(SUMIF(Anlagenbewegungsdaten!B:B,A3964,Anlagenbewegungsdaten!D:D),2),ROUND(G3964*F3964%,2))</f>
        <v>0</v>
      </c>
      <c r="I3964" s="332">
        <f>ROUND((H3964-SUMIF(Anlagenbewegungsdaten!$B:$B,A3964,Anlagenbewegungsdaten!D:D)),3)</f>
        <v>0</v>
      </c>
      <c r="J3964" s="333" t="s">
        <v>5179</v>
      </c>
      <c r="K3964" s="333" t="s">
        <v>5198</v>
      </c>
      <c r="L3964" s="510">
        <v>11.37</v>
      </c>
      <c r="M3964" s="330">
        <f>ROUND(SUMIF(Anlagenbewegungsdaten_AV!B:B,A3964,Anlagenbewegungsdaten_AV!C:C),3)</f>
        <v>0</v>
      </c>
      <c r="N3964" s="328">
        <f>IF(ISBLANK(L3964),ROUND(SUMIF(Anlagenbewegungsdaten_AV!B:B,A3964,Anlagenbewegungsdaten_AV!D:D),2),ROUND(M3964*L3964%,2))</f>
        <v>0</v>
      </c>
      <c r="O3964" s="328">
        <f>ROUND(N3964-SUMIF(Anlagenbewegungsdaten_AV!B:B,A3964,Anlagenbewegungsdaten_AV!D:D),3)</f>
        <v>0</v>
      </c>
    </row>
    <row r="3965" spans="1:15" ht="15" customHeight="1" x14ac:dyDescent="0.25">
      <c r="A3965" s="260"/>
      <c r="B3965" s="165"/>
      <c r="C3965" s="165"/>
      <c r="D3965" s="165"/>
      <c r="E3965" s="165"/>
      <c r="F3965" s="249"/>
    </row>
    <row r="3966" spans="1:15" ht="15" customHeight="1" x14ac:dyDescent="0.25">
      <c r="A3966" s="264" t="s">
        <v>4759</v>
      </c>
      <c r="B3966" s="204" t="s">
        <v>2109</v>
      </c>
      <c r="C3966" s="204" t="s">
        <v>4052</v>
      </c>
      <c r="D3966" s="204" t="s">
        <v>4760</v>
      </c>
      <c r="E3966" s="204"/>
      <c r="F3966" s="252">
        <v>25</v>
      </c>
      <c r="G3966" s="331">
        <f>ROUND(SUMIF(Anlagenbewegungsdaten!B:B,A3966,Anlagenbewegungsdaten!C:C),3)</f>
        <v>0</v>
      </c>
      <c r="H3966" s="332">
        <f>IF(ISBLANK(F3966),ROUND(SUMIF(Anlagenbewegungsdaten!B:B,A3966,Anlagenbewegungsdaten!D:D),2),ROUND(G3966*F3966%,2))</f>
        <v>0</v>
      </c>
      <c r="I3966" s="332">
        <f>ROUND((H3966-SUMIF(Anlagenbewegungsdaten!$B:$B,A3966,Anlagenbewegungsdaten!D:D)),3)</f>
        <v>0</v>
      </c>
      <c r="J3966" s="333" t="s">
        <v>5179</v>
      </c>
      <c r="K3966" s="333" t="s">
        <v>5198</v>
      </c>
      <c r="L3966" s="510">
        <v>20</v>
      </c>
      <c r="M3966" s="330">
        <f>ROUND(SUMIF(Anlagenbewegungsdaten_AV!B:B,A3966,Anlagenbewegungsdaten_AV!C:C),3)</f>
        <v>0</v>
      </c>
      <c r="N3966" s="328">
        <f>IF(ISBLANK(L3966),ROUND(SUMIF(Anlagenbewegungsdaten_AV!B:B,A3966,Anlagenbewegungsdaten_AV!D:D),2),ROUND(M3966*L3966%,2))</f>
        <v>0</v>
      </c>
      <c r="O3966" s="328">
        <f>ROUND(N3966-SUMIF(Anlagenbewegungsdaten_AV!B:B,A3966,Anlagenbewegungsdaten_AV!D:D),3)</f>
        <v>0</v>
      </c>
    </row>
    <row r="3967" spans="1:15" ht="15" customHeight="1" x14ac:dyDescent="0.25">
      <c r="A3967" s="264" t="s">
        <v>4761</v>
      </c>
      <c r="B3967" s="204" t="s">
        <v>2109</v>
      </c>
      <c r="C3967" s="204" t="s">
        <v>4052</v>
      </c>
      <c r="D3967" s="204" t="s">
        <v>4762</v>
      </c>
      <c r="E3967" s="204"/>
      <c r="F3967" s="252">
        <v>30</v>
      </c>
      <c r="G3967" s="331">
        <f>ROUND(SUMIF(Anlagenbewegungsdaten!B:B,A3967,Anlagenbewegungsdaten!C:C),3)</f>
        <v>0</v>
      </c>
      <c r="H3967" s="332">
        <f>IF(ISBLANK(F3967),ROUND(SUMIF(Anlagenbewegungsdaten!B:B,A3967,Anlagenbewegungsdaten!D:D),2),ROUND(G3967*F3967%,2))</f>
        <v>0</v>
      </c>
      <c r="I3967" s="332">
        <f>ROUND((H3967-SUMIF(Anlagenbewegungsdaten!$B:$B,A3967,Anlagenbewegungsdaten!D:D)),3)</f>
        <v>0</v>
      </c>
      <c r="J3967" s="333" t="s">
        <v>5179</v>
      </c>
      <c r="K3967" s="333" t="s">
        <v>5198</v>
      </c>
      <c r="L3967" s="510">
        <v>24</v>
      </c>
      <c r="M3967" s="330">
        <f>ROUND(SUMIF(Anlagenbewegungsdaten_AV!B:B,A3967,Anlagenbewegungsdaten_AV!C:C),3)</f>
        <v>0</v>
      </c>
      <c r="N3967" s="328">
        <f>IF(ISBLANK(L3967),ROUND(SUMIF(Anlagenbewegungsdaten_AV!B:B,A3967,Anlagenbewegungsdaten_AV!D:D),2),ROUND(M3967*L3967%,2))</f>
        <v>0</v>
      </c>
      <c r="O3967" s="328">
        <f>ROUND(N3967-SUMIF(Anlagenbewegungsdaten_AV!B:B,A3967,Anlagenbewegungsdaten_AV!D:D),3)</f>
        <v>0</v>
      </c>
    </row>
    <row r="3968" spans="1:15" ht="15" customHeight="1" x14ac:dyDescent="0.25">
      <c r="A3968" s="260"/>
      <c r="B3968" s="165"/>
      <c r="C3968" s="165"/>
      <c r="D3968" s="166"/>
      <c r="E3968" s="165"/>
      <c r="F3968" s="249"/>
    </row>
    <row r="3969" spans="1:15" ht="15" customHeight="1" x14ac:dyDescent="0.25">
      <c r="A3969" s="266" t="s">
        <v>5393</v>
      </c>
      <c r="B3969" s="234" t="s">
        <v>2109</v>
      </c>
      <c r="C3969" s="234" t="s">
        <v>5247</v>
      </c>
      <c r="D3969" s="234" t="s">
        <v>4760</v>
      </c>
      <c r="E3969" s="234"/>
      <c r="F3969" s="250">
        <v>25</v>
      </c>
      <c r="G3969" s="331">
        <f>ROUND(SUMIF(Anlagenbewegungsdaten!B:B,A3969,Anlagenbewegungsdaten!C:C),3)</f>
        <v>0</v>
      </c>
      <c r="H3969" s="332">
        <f>IF(ISBLANK(F3969),ROUND(SUMIF(Anlagenbewegungsdaten!B:B,A3969,Anlagenbewegungsdaten!D:D),2),ROUND(G3969*F3969%,2))</f>
        <v>0</v>
      </c>
      <c r="I3969" s="332">
        <f>ROUND((H3969-SUMIF(Anlagenbewegungsdaten!$B:$B,A3969,Anlagenbewegungsdaten!D:D)),3)</f>
        <v>0</v>
      </c>
      <c r="J3969" s="333" t="s">
        <v>5179</v>
      </c>
      <c r="K3969" s="333" t="s">
        <v>5198</v>
      </c>
      <c r="L3969" s="510">
        <v>20</v>
      </c>
      <c r="M3969" s="330">
        <f>ROUND(SUMIF(Anlagenbewegungsdaten_AV!B:B,A3969,Anlagenbewegungsdaten_AV!C:C),3)</f>
        <v>0</v>
      </c>
      <c r="N3969" s="328">
        <f>IF(ISBLANK(L3969),ROUND(SUMIF(Anlagenbewegungsdaten_AV!B:B,A3969,Anlagenbewegungsdaten_AV!D:D),2),ROUND(M3969*L3969%,2))</f>
        <v>0</v>
      </c>
      <c r="O3969" s="328">
        <f>ROUND(N3969-SUMIF(Anlagenbewegungsdaten_AV!B:B,A3969,Anlagenbewegungsdaten_AV!D:D),3)</f>
        <v>0</v>
      </c>
    </row>
    <row r="3970" spans="1:15" ht="15" customHeight="1" x14ac:dyDescent="0.25">
      <c r="A3970" s="266" t="s">
        <v>5394</v>
      </c>
      <c r="B3970" s="234" t="s">
        <v>2109</v>
      </c>
      <c r="C3970" s="234" t="s">
        <v>5247</v>
      </c>
      <c r="D3970" s="234" t="s">
        <v>4762</v>
      </c>
      <c r="E3970" s="234"/>
      <c r="F3970" s="250">
        <v>30</v>
      </c>
      <c r="G3970" s="331">
        <f>ROUND(SUMIF(Anlagenbewegungsdaten!B:B,A3970,Anlagenbewegungsdaten!C:C),3)</f>
        <v>0</v>
      </c>
      <c r="H3970" s="332">
        <f>IF(ISBLANK(F3970),ROUND(SUMIF(Anlagenbewegungsdaten!B:B,A3970,Anlagenbewegungsdaten!D:D),2),ROUND(G3970*F3970%,2))</f>
        <v>0</v>
      </c>
      <c r="I3970" s="332">
        <f>ROUND((H3970-SUMIF(Anlagenbewegungsdaten!$B:$B,A3970,Anlagenbewegungsdaten!D:D)),3)</f>
        <v>0</v>
      </c>
      <c r="J3970" s="333" t="s">
        <v>5179</v>
      </c>
      <c r="K3970" s="333" t="s">
        <v>5198</v>
      </c>
      <c r="L3970" s="510">
        <v>24</v>
      </c>
      <c r="M3970" s="330">
        <f>ROUND(SUMIF(Anlagenbewegungsdaten_AV!B:B,A3970,Anlagenbewegungsdaten_AV!C:C),3)</f>
        <v>0</v>
      </c>
      <c r="N3970" s="328">
        <f>IF(ISBLANK(L3970),ROUND(SUMIF(Anlagenbewegungsdaten_AV!B:B,A3970,Anlagenbewegungsdaten_AV!D:D),2),ROUND(M3970*L3970%,2))</f>
        <v>0</v>
      </c>
      <c r="O3970" s="328">
        <f>ROUND(N3970-SUMIF(Anlagenbewegungsdaten_AV!B:B,A3970,Anlagenbewegungsdaten_AV!D:D),3)</f>
        <v>0</v>
      </c>
    </row>
    <row r="3971" spans="1:15" ht="15" customHeight="1" x14ac:dyDescent="0.25">
      <c r="A3971" s="260"/>
      <c r="B3971" s="165"/>
      <c r="C3971" s="165"/>
      <c r="D3971" s="166"/>
      <c r="E3971" s="165"/>
      <c r="F3971" s="249"/>
    </row>
    <row r="3972" spans="1:15" ht="15" customHeight="1" x14ac:dyDescent="0.25">
      <c r="A3972" s="266" t="s">
        <v>5810</v>
      </c>
      <c r="B3972" s="234" t="s">
        <v>2109</v>
      </c>
      <c r="C3972" s="234" t="s">
        <v>5593</v>
      </c>
      <c r="D3972" s="234" t="s">
        <v>4760</v>
      </c>
      <c r="E3972" s="234"/>
      <c r="F3972" s="250">
        <v>25</v>
      </c>
      <c r="G3972" s="331">
        <f>ROUND(SUMIF(Anlagenbewegungsdaten!B:B,A3972,Anlagenbewegungsdaten!C:C),3)</f>
        <v>0</v>
      </c>
      <c r="H3972" s="332">
        <f>IF(ISBLANK(F3972),ROUND(SUMIF(Anlagenbewegungsdaten!B:B,A3972,Anlagenbewegungsdaten!D:D),2),ROUND(G3972*F3972%,2))</f>
        <v>0</v>
      </c>
      <c r="I3972" s="332">
        <f>ROUND((H3972-SUMIF(Anlagenbewegungsdaten!$B:$B,A3972,Anlagenbewegungsdaten!D:D)),3)</f>
        <v>0</v>
      </c>
      <c r="J3972" s="333" t="s">
        <v>5179</v>
      </c>
      <c r="K3972" s="333" t="s">
        <v>5198</v>
      </c>
      <c r="L3972" s="510">
        <v>20</v>
      </c>
      <c r="M3972" s="330">
        <f>ROUND(SUMIF(Anlagenbewegungsdaten_AV!B:B,A3972,Anlagenbewegungsdaten_AV!C:C),3)</f>
        <v>0</v>
      </c>
      <c r="N3972" s="328">
        <f>IF(ISBLANK(L3972),ROUND(SUMIF(Anlagenbewegungsdaten_AV!B:B,A3972,Anlagenbewegungsdaten_AV!D:D),2),ROUND(M3972*L3972%,2))</f>
        <v>0</v>
      </c>
      <c r="O3972" s="328">
        <f>ROUND(N3972-SUMIF(Anlagenbewegungsdaten_AV!B:B,A3972,Anlagenbewegungsdaten_AV!D:D),3)</f>
        <v>0</v>
      </c>
    </row>
    <row r="3973" spans="1:15" ht="15" customHeight="1" x14ac:dyDescent="0.25">
      <c r="A3973" s="266" t="s">
        <v>5811</v>
      </c>
      <c r="B3973" s="234" t="s">
        <v>2109</v>
      </c>
      <c r="C3973" s="234" t="s">
        <v>5593</v>
      </c>
      <c r="D3973" s="234" t="s">
        <v>4762</v>
      </c>
      <c r="E3973" s="234"/>
      <c r="F3973" s="250">
        <v>30</v>
      </c>
      <c r="G3973" s="331">
        <f>ROUND(SUMIF(Anlagenbewegungsdaten!B:B,A3973,Anlagenbewegungsdaten!C:C),3)</f>
        <v>0</v>
      </c>
      <c r="H3973" s="332">
        <f>IF(ISBLANK(F3973),ROUND(SUMIF(Anlagenbewegungsdaten!B:B,A3973,Anlagenbewegungsdaten!D:D),2),ROUND(G3973*F3973%,2))</f>
        <v>0</v>
      </c>
      <c r="I3973" s="332">
        <f>ROUND((H3973-SUMIF(Anlagenbewegungsdaten!$B:$B,A3973,Anlagenbewegungsdaten!D:D)),3)</f>
        <v>0</v>
      </c>
      <c r="J3973" s="333" t="s">
        <v>5179</v>
      </c>
      <c r="K3973" s="333" t="s">
        <v>5198</v>
      </c>
      <c r="L3973" s="510">
        <v>24</v>
      </c>
      <c r="M3973" s="330">
        <f>ROUND(SUMIF(Anlagenbewegungsdaten_AV!B:B,A3973,Anlagenbewegungsdaten_AV!C:C),3)</f>
        <v>0</v>
      </c>
      <c r="N3973" s="328">
        <f>IF(ISBLANK(L3973),ROUND(SUMIF(Anlagenbewegungsdaten_AV!B:B,A3973,Anlagenbewegungsdaten_AV!D:D),2),ROUND(M3973*L3973%,2))</f>
        <v>0</v>
      </c>
      <c r="O3973" s="328">
        <f>ROUND(N3973-SUMIF(Anlagenbewegungsdaten_AV!B:B,A3973,Anlagenbewegungsdaten_AV!D:D),3)</f>
        <v>0</v>
      </c>
    </row>
    <row r="3974" spans="1:15" ht="15" customHeight="1" x14ac:dyDescent="0.25">
      <c r="A3974" s="267"/>
      <c r="B3974" s="166"/>
      <c r="C3974" s="165"/>
      <c r="D3974" s="166"/>
      <c r="E3974" s="165"/>
      <c r="F3974" s="249"/>
    </row>
    <row r="3975" spans="1:15" ht="15" customHeight="1" x14ac:dyDescent="0.25">
      <c r="A3975" s="258" t="s">
        <v>5812</v>
      </c>
      <c r="B3975" s="243" t="s">
        <v>2109</v>
      </c>
      <c r="C3975" s="244" t="s">
        <v>5616</v>
      </c>
      <c r="D3975" s="244" t="s">
        <v>4760</v>
      </c>
      <c r="E3975" s="243"/>
      <c r="F3975" s="160">
        <v>25</v>
      </c>
      <c r="G3975" s="331">
        <f>ROUND(SUMIF(Anlagenbewegungsdaten!B:B,A3975,Anlagenbewegungsdaten!C:C),3)</f>
        <v>0</v>
      </c>
      <c r="H3975" s="332">
        <f>IF(ISBLANK(F3975),ROUND(SUMIF(Anlagenbewegungsdaten!B:B,A3975,Anlagenbewegungsdaten!D:D),2),ROUND(G3975*F3975%,2))</f>
        <v>0</v>
      </c>
      <c r="I3975" s="332">
        <f>ROUND((H3975-SUMIF(Anlagenbewegungsdaten!$B:$B,A3975,Anlagenbewegungsdaten!D:D)),3)</f>
        <v>0</v>
      </c>
      <c r="J3975" s="333" t="s">
        <v>5179</v>
      </c>
      <c r="K3975" s="333" t="s">
        <v>5198</v>
      </c>
      <c r="L3975" s="510">
        <v>20.16</v>
      </c>
      <c r="M3975" s="330">
        <f>ROUND(SUMIF(Anlagenbewegungsdaten_AV!B:B,A3975,Anlagenbewegungsdaten_AV!C:C),3)</f>
        <v>0</v>
      </c>
      <c r="N3975" s="328">
        <f>IF(ISBLANK(L3975),ROUND(SUMIF(Anlagenbewegungsdaten_AV!B:B,A3975,Anlagenbewegungsdaten_AV!D:D),2),ROUND(M3975*L3975%,2))</f>
        <v>0</v>
      </c>
      <c r="O3975" s="328">
        <f>ROUND(N3975-SUMIF(Anlagenbewegungsdaten_AV!B:B,A3975,Anlagenbewegungsdaten_AV!D:D),3)</f>
        <v>0</v>
      </c>
    </row>
    <row r="3976" spans="1:15" ht="15" customHeight="1" x14ac:dyDescent="0.25">
      <c r="A3976" s="259"/>
      <c r="B3976" s="166"/>
      <c r="C3976" s="173"/>
      <c r="D3976" s="173"/>
      <c r="E3976" s="166"/>
      <c r="F3976" s="248"/>
    </row>
    <row r="3977" spans="1:15" ht="15" customHeight="1" x14ac:dyDescent="0.25">
      <c r="A3977" s="258" t="s">
        <v>6237</v>
      </c>
      <c r="B3977" s="243" t="s">
        <v>2109</v>
      </c>
      <c r="C3977" s="244" t="s">
        <v>6209</v>
      </c>
      <c r="D3977" s="244" t="s">
        <v>4760</v>
      </c>
      <c r="E3977" s="243"/>
      <c r="F3977" s="160">
        <v>25</v>
      </c>
      <c r="G3977" s="331">
        <f>ROUND(SUMIF(Anlagenbewegungsdaten!B:B,A3977,Anlagenbewegungsdaten!C:C),3)</f>
        <v>0</v>
      </c>
      <c r="H3977" s="332">
        <f>IF(ISBLANK(F3977),ROUND(SUMIF(Anlagenbewegungsdaten!B:B,A3977,Anlagenbewegungsdaten!D:D),2),ROUND(G3977*F3977%,2))</f>
        <v>0</v>
      </c>
      <c r="I3977" s="332">
        <f>ROUND((H3977-SUMIF(Anlagenbewegungsdaten!$B:$B,A3977,Anlagenbewegungsdaten!D:D)),3)</f>
        <v>0</v>
      </c>
      <c r="J3977" s="333" t="s">
        <v>5179</v>
      </c>
      <c r="K3977" s="333" t="s">
        <v>5198</v>
      </c>
      <c r="L3977" s="510">
        <v>20.16</v>
      </c>
      <c r="M3977" s="330">
        <f>ROUND(SUMIF(Anlagenbewegungsdaten_AV!B:B,A3977,Anlagenbewegungsdaten_AV!C:C),3)</f>
        <v>0</v>
      </c>
      <c r="N3977" s="328">
        <f>IF(ISBLANK(L3977),ROUND(SUMIF(Anlagenbewegungsdaten_AV!B:B,A3977,Anlagenbewegungsdaten_AV!D:D),2),ROUND(M3977*L3977%,2))</f>
        <v>0</v>
      </c>
      <c r="O3977" s="328">
        <f>ROUND(N3977-SUMIF(Anlagenbewegungsdaten_AV!B:B,A3977,Anlagenbewegungsdaten_AV!D:D),3)</f>
        <v>0</v>
      </c>
    </row>
    <row r="3978" spans="1:15" ht="23.25" customHeight="1" x14ac:dyDescent="0.35">
      <c r="A3978" s="183" t="s">
        <v>6369</v>
      </c>
      <c r="B3978" s="178"/>
      <c r="C3978" s="178"/>
      <c r="D3978" s="178"/>
      <c r="E3978" s="178"/>
      <c r="F3978" s="185"/>
    </row>
    <row r="3979" spans="1:15" ht="15" customHeight="1" x14ac:dyDescent="0.25">
      <c r="A3979" s="260" t="s">
        <v>1077</v>
      </c>
      <c r="B3979" s="165" t="s">
        <v>2110</v>
      </c>
      <c r="C3979" s="165" t="s">
        <v>4039</v>
      </c>
      <c r="D3979" s="166" t="s">
        <v>1078</v>
      </c>
      <c r="E3979" s="165"/>
      <c r="F3979" s="249">
        <v>9.1</v>
      </c>
      <c r="G3979" s="331">
        <f>ROUND(SUMIF(Anlagenbewegungsdaten!B:B,A3979,Anlagenbewegungsdaten!C:C),3)</f>
        <v>0</v>
      </c>
      <c r="H3979" s="332">
        <f>IF(ISBLANK(F3979),ROUND(SUMIF(Anlagenbewegungsdaten!B:B,A3979,Anlagenbewegungsdaten!D:D),2),ROUND(G3979*F3979%,2))</f>
        <v>0</v>
      </c>
      <c r="I3979" s="332">
        <f>ROUND((H3979-SUMIF(Anlagenbewegungsdaten!$B:$B,A3979,Anlagenbewegungsdaten!D:D)),3)</f>
        <v>0</v>
      </c>
      <c r="J3979" s="333" t="s">
        <v>5179</v>
      </c>
      <c r="K3979" s="333" t="s">
        <v>5199</v>
      </c>
      <c r="L3979" s="510">
        <v>7.28</v>
      </c>
      <c r="M3979" s="330">
        <f>ROUND(SUMIF(Anlagenbewegungsdaten_AV!B:B,A3979,Anlagenbewegungsdaten_AV!C:C),3)</f>
        <v>0</v>
      </c>
      <c r="N3979" s="328">
        <f>IF(ISBLANK(L3979),ROUND(SUMIF(Anlagenbewegungsdaten_AV!B:B,A3979,Anlagenbewegungsdaten_AV!D:D),2),ROUND(M3979*L3979%,2))</f>
        <v>0</v>
      </c>
      <c r="O3979" s="328">
        <f>ROUND(N3979-SUMIF(Anlagenbewegungsdaten_AV!B:B,A3979,Anlagenbewegungsdaten_AV!D:D),3)</f>
        <v>0</v>
      </c>
    </row>
    <row r="3980" spans="1:15" ht="15" customHeight="1" x14ac:dyDescent="0.25">
      <c r="A3980" s="260" t="s">
        <v>1079</v>
      </c>
      <c r="B3980" s="165" t="s">
        <v>2110</v>
      </c>
      <c r="C3980" s="165" t="s">
        <v>4039</v>
      </c>
      <c r="D3980" s="166" t="s">
        <v>1080</v>
      </c>
      <c r="E3980" s="165"/>
      <c r="F3980" s="249">
        <v>6.19</v>
      </c>
      <c r="G3980" s="331">
        <f>ROUND(SUMIF(Anlagenbewegungsdaten!B:B,A3980,Anlagenbewegungsdaten!C:C),3)</f>
        <v>0</v>
      </c>
      <c r="H3980" s="332">
        <f>IF(ISBLANK(F3980),ROUND(SUMIF(Anlagenbewegungsdaten!B:B,A3980,Anlagenbewegungsdaten!D:D),2),ROUND(G3980*F3980%,2))</f>
        <v>0</v>
      </c>
      <c r="I3980" s="332">
        <f>ROUND((H3980-SUMIF(Anlagenbewegungsdaten!$B:$B,A3980,Anlagenbewegungsdaten!D:D)),3)</f>
        <v>0</v>
      </c>
      <c r="J3980" s="333" t="s">
        <v>5179</v>
      </c>
      <c r="K3980" s="333" t="s">
        <v>5199</v>
      </c>
      <c r="L3980" s="510">
        <v>4.95</v>
      </c>
      <c r="M3980" s="330">
        <f>ROUND(SUMIF(Anlagenbewegungsdaten_AV!B:B,A3980,Anlagenbewegungsdaten_AV!C:C),3)</f>
        <v>0</v>
      </c>
      <c r="N3980" s="328">
        <f>IF(ISBLANK(L3980),ROUND(SUMIF(Anlagenbewegungsdaten_AV!B:B,A3980,Anlagenbewegungsdaten_AV!D:D),2),ROUND(M3980*L3980%,2))</f>
        <v>0</v>
      </c>
      <c r="O3980" s="328">
        <f>ROUND(N3980-SUMIF(Anlagenbewegungsdaten_AV!B:B,A3980,Anlagenbewegungsdaten_AV!D:D),3)</f>
        <v>0</v>
      </c>
    </row>
    <row r="3981" spans="1:15" ht="15" customHeight="1" x14ac:dyDescent="0.25">
      <c r="A3981" s="260"/>
      <c r="B3981" s="165"/>
      <c r="C3981" s="165"/>
      <c r="D3981" s="166"/>
      <c r="E3981" s="165"/>
      <c r="F3981" s="249"/>
    </row>
    <row r="3982" spans="1:15" ht="15" customHeight="1" x14ac:dyDescent="0.25">
      <c r="A3982" s="260" t="s">
        <v>1081</v>
      </c>
      <c r="B3982" s="165" t="s">
        <v>2110</v>
      </c>
      <c r="C3982" s="165" t="s">
        <v>4040</v>
      </c>
      <c r="D3982" s="166" t="s">
        <v>1078</v>
      </c>
      <c r="E3982" s="165"/>
      <c r="F3982" s="249">
        <v>9</v>
      </c>
      <c r="G3982" s="331">
        <f>ROUND(SUMIF(Anlagenbewegungsdaten!B:B,A3982,Anlagenbewegungsdaten!C:C),3)</f>
        <v>0</v>
      </c>
      <c r="H3982" s="332">
        <f>IF(ISBLANK(F3982),ROUND(SUMIF(Anlagenbewegungsdaten!B:B,A3982,Anlagenbewegungsdaten!D:D),2),ROUND(G3982*F3982%,2))</f>
        <v>0</v>
      </c>
      <c r="I3982" s="332">
        <f>ROUND((H3982-SUMIF(Anlagenbewegungsdaten!$B:$B,A3982,Anlagenbewegungsdaten!D:D)),3)</f>
        <v>0</v>
      </c>
      <c r="J3982" s="333" t="s">
        <v>5179</v>
      </c>
      <c r="K3982" s="333" t="s">
        <v>5199</v>
      </c>
      <c r="L3982" s="510">
        <v>7.2</v>
      </c>
      <c r="M3982" s="330">
        <f>ROUND(SUMIF(Anlagenbewegungsdaten_AV!B:B,A3982,Anlagenbewegungsdaten_AV!C:C),3)</f>
        <v>0</v>
      </c>
      <c r="N3982" s="328">
        <f>IF(ISBLANK(L3982),ROUND(SUMIF(Anlagenbewegungsdaten_AV!B:B,A3982,Anlagenbewegungsdaten_AV!D:D),2),ROUND(M3982*L3982%,2))</f>
        <v>0</v>
      </c>
      <c r="O3982" s="328">
        <f>ROUND(N3982-SUMIF(Anlagenbewegungsdaten_AV!B:B,A3982,Anlagenbewegungsdaten_AV!D:D),3)</f>
        <v>0</v>
      </c>
    </row>
    <row r="3983" spans="1:15" ht="15" customHeight="1" x14ac:dyDescent="0.25">
      <c r="A3983" s="260" t="s">
        <v>1082</v>
      </c>
      <c r="B3983" s="165" t="s">
        <v>2110</v>
      </c>
      <c r="C3983" s="165" t="s">
        <v>4040</v>
      </c>
      <c r="D3983" s="166" t="s">
        <v>1080</v>
      </c>
      <c r="E3983" s="165"/>
      <c r="F3983" s="249">
        <v>6.1</v>
      </c>
      <c r="G3983" s="331">
        <f>ROUND(SUMIF(Anlagenbewegungsdaten!B:B,A3983,Anlagenbewegungsdaten!C:C),3)</f>
        <v>0</v>
      </c>
      <c r="H3983" s="332">
        <f>IF(ISBLANK(F3983),ROUND(SUMIF(Anlagenbewegungsdaten!B:B,A3983,Anlagenbewegungsdaten!D:D),2),ROUND(G3983*F3983%,2))</f>
        <v>0</v>
      </c>
      <c r="I3983" s="332">
        <f>ROUND((H3983-SUMIF(Anlagenbewegungsdaten!$B:$B,A3983,Anlagenbewegungsdaten!D:D)),3)</f>
        <v>0</v>
      </c>
      <c r="J3983" s="333" t="s">
        <v>5179</v>
      </c>
      <c r="K3983" s="333" t="s">
        <v>5199</v>
      </c>
      <c r="L3983" s="510">
        <v>4.88</v>
      </c>
      <c r="M3983" s="330">
        <f>ROUND(SUMIF(Anlagenbewegungsdaten_AV!B:B,A3983,Anlagenbewegungsdaten_AV!C:C),3)</f>
        <v>0</v>
      </c>
      <c r="N3983" s="328">
        <f>IF(ISBLANK(L3983),ROUND(SUMIF(Anlagenbewegungsdaten_AV!B:B,A3983,Anlagenbewegungsdaten_AV!D:D),2),ROUND(M3983*L3983%,2))</f>
        <v>0</v>
      </c>
      <c r="O3983" s="328">
        <f>ROUND(N3983-SUMIF(Anlagenbewegungsdaten_AV!B:B,A3983,Anlagenbewegungsdaten_AV!D:D),3)</f>
        <v>0</v>
      </c>
    </row>
    <row r="3984" spans="1:15" ht="15" customHeight="1" x14ac:dyDescent="0.25">
      <c r="A3984" s="261" t="s">
        <v>133</v>
      </c>
      <c r="B3984" s="171" t="s">
        <v>2110</v>
      </c>
      <c r="C3984" s="171" t="s">
        <v>4040</v>
      </c>
      <c r="D3984" s="172" t="s">
        <v>134</v>
      </c>
      <c r="E3984" s="171"/>
      <c r="F3984" s="246">
        <v>9.6999999999999993</v>
      </c>
      <c r="G3984" s="331">
        <f>ROUND(SUMIF(Anlagenbewegungsdaten!B:B,A3984,Anlagenbewegungsdaten!C:C),3)</f>
        <v>0</v>
      </c>
      <c r="H3984" s="332">
        <f>IF(ISBLANK(F3984),ROUND(SUMIF(Anlagenbewegungsdaten!B:B,A3984,Anlagenbewegungsdaten!D:D),2),ROUND(G3984*F3984%,2))</f>
        <v>0</v>
      </c>
      <c r="I3984" s="332">
        <f>ROUND((H3984-SUMIF(Anlagenbewegungsdaten!$B:$B,A3984,Anlagenbewegungsdaten!D:D)),3)</f>
        <v>0</v>
      </c>
      <c r="J3984" s="333" t="s">
        <v>5179</v>
      </c>
      <c r="K3984" s="333" t="s">
        <v>5199</v>
      </c>
      <c r="L3984" s="510">
        <v>7.76</v>
      </c>
      <c r="M3984" s="330">
        <f>ROUND(SUMIF(Anlagenbewegungsdaten_AV!B:B,A3984,Anlagenbewegungsdaten_AV!C:C),3)</f>
        <v>0</v>
      </c>
      <c r="N3984" s="328">
        <f>IF(ISBLANK(L3984),ROUND(SUMIF(Anlagenbewegungsdaten_AV!B:B,A3984,Anlagenbewegungsdaten_AV!D:D),2),ROUND(M3984*L3984%,2))</f>
        <v>0</v>
      </c>
      <c r="O3984" s="328">
        <f>ROUND(N3984-SUMIF(Anlagenbewegungsdaten_AV!B:B,A3984,Anlagenbewegungsdaten_AV!D:D),3)</f>
        <v>0</v>
      </c>
    </row>
    <row r="3985" spans="1:15" ht="15" customHeight="1" x14ac:dyDescent="0.25">
      <c r="A3985" s="261" t="s">
        <v>135</v>
      </c>
      <c r="B3985" s="171" t="s">
        <v>2110</v>
      </c>
      <c r="C3985" s="171" t="s">
        <v>4040</v>
      </c>
      <c r="D3985" s="172" t="s">
        <v>136</v>
      </c>
      <c r="E3985" s="171"/>
      <c r="F3985" s="246">
        <v>6.8</v>
      </c>
      <c r="G3985" s="331">
        <f>ROUND(SUMIF(Anlagenbewegungsdaten!B:B,A3985,Anlagenbewegungsdaten!C:C),3)</f>
        <v>0</v>
      </c>
      <c r="H3985" s="332">
        <f>IF(ISBLANK(F3985),ROUND(SUMIF(Anlagenbewegungsdaten!B:B,A3985,Anlagenbewegungsdaten!D:D),2),ROUND(G3985*F3985%,2))</f>
        <v>0</v>
      </c>
      <c r="I3985" s="332">
        <f>ROUND((H3985-SUMIF(Anlagenbewegungsdaten!$B:$B,A3985,Anlagenbewegungsdaten!D:D)),3)</f>
        <v>0</v>
      </c>
      <c r="J3985" s="333" t="s">
        <v>5179</v>
      </c>
      <c r="K3985" s="333" t="s">
        <v>5199</v>
      </c>
      <c r="L3985" s="510">
        <v>5.44</v>
      </c>
      <c r="M3985" s="330">
        <f>ROUND(SUMIF(Anlagenbewegungsdaten_AV!B:B,A3985,Anlagenbewegungsdaten_AV!C:C),3)</f>
        <v>0</v>
      </c>
      <c r="N3985" s="328">
        <f>IF(ISBLANK(L3985),ROUND(SUMIF(Anlagenbewegungsdaten_AV!B:B,A3985,Anlagenbewegungsdaten_AV!D:D),2),ROUND(M3985*L3985%,2))</f>
        <v>0</v>
      </c>
      <c r="O3985" s="328">
        <f>ROUND(N3985-SUMIF(Anlagenbewegungsdaten_AV!B:B,A3985,Anlagenbewegungsdaten_AV!D:D),3)</f>
        <v>0</v>
      </c>
    </row>
    <row r="3986" spans="1:15" ht="15" customHeight="1" x14ac:dyDescent="0.25">
      <c r="A3986" s="260"/>
      <c r="B3986" s="165"/>
      <c r="C3986" s="165"/>
      <c r="D3986" s="166"/>
      <c r="E3986" s="165"/>
      <c r="F3986" s="249"/>
    </row>
    <row r="3987" spans="1:15" ht="15" customHeight="1" x14ac:dyDescent="0.25">
      <c r="A3987" s="260" t="s">
        <v>1083</v>
      </c>
      <c r="B3987" s="165" t="s">
        <v>2110</v>
      </c>
      <c r="C3987" s="165" t="s">
        <v>4041</v>
      </c>
      <c r="D3987" s="166" t="s">
        <v>1078</v>
      </c>
      <c r="E3987" s="165"/>
      <c r="F3987" s="249">
        <v>8.9</v>
      </c>
      <c r="G3987" s="331">
        <f>ROUND(SUMIF(Anlagenbewegungsdaten!B:B,A3987,Anlagenbewegungsdaten!C:C),3)</f>
        <v>0</v>
      </c>
      <c r="H3987" s="332">
        <f>IF(ISBLANK(F3987),ROUND(SUMIF(Anlagenbewegungsdaten!B:B,A3987,Anlagenbewegungsdaten!D:D),2),ROUND(G3987*F3987%,2))</f>
        <v>0</v>
      </c>
      <c r="I3987" s="332">
        <f>ROUND((H3987-SUMIF(Anlagenbewegungsdaten!$B:$B,A3987,Anlagenbewegungsdaten!D:D)),3)</f>
        <v>0</v>
      </c>
      <c r="J3987" s="333" t="s">
        <v>5179</v>
      </c>
      <c r="K3987" s="333" t="s">
        <v>5199</v>
      </c>
      <c r="L3987" s="510">
        <v>7.12</v>
      </c>
      <c r="M3987" s="330">
        <f>ROUND(SUMIF(Anlagenbewegungsdaten_AV!B:B,A3987,Anlagenbewegungsdaten_AV!C:C),3)</f>
        <v>0</v>
      </c>
      <c r="N3987" s="328">
        <f>IF(ISBLANK(L3987),ROUND(SUMIF(Anlagenbewegungsdaten_AV!B:B,A3987,Anlagenbewegungsdaten_AV!D:D),2),ROUND(M3987*L3987%,2))</f>
        <v>0</v>
      </c>
      <c r="O3987" s="328">
        <f>ROUND(N3987-SUMIF(Anlagenbewegungsdaten_AV!B:B,A3987,Anlagenbewegungsdaten_AV!D:D),3)</f>
        <v>0</v>
      </c>
    </row>
    <row r="3988" spans="1:15" ht="15" customHeight="1" x14ac:dyDescent="0.25">
      <c r="A3988" s="260" t="s">
        <v>1084</v>
      </c>
      <c r="B3988" s="165" t="s">
        <v>2110</v>
      </c>
      <c r="C3988" s="165" t="s">
        <v>4041</v>
      </c>
      <c r="D3988" s="166" t="s">
        <v>1080</v>
      </c>
      <c r="E3988" s="165"/>
      <c r="F3988" s="249">
        <v>6</v>
      </c>
      <c r="G3988" s="331">
        <f>ROUND(SUMIF(Anlagenbewegungsdaten!B:B,A3988,Anlagenbewegungsdaten!C:C),3)</f>
        <v>0</v>
      </c>
      <c r="H3988" s="332">
        <f>IF(ISBLANK(F3988),ROUND(SUMIF(Anlagenbewegungsdaten!B:B,A3988,Anlagenbewegungsdaten!D:D),2),ROUND(G3988*F3988%,2))</f>
        <v>0</v>
      </c>
      <c r="I3988" s="332">
        <f>ROUND((H3988-SUMIF(Anlagenbewegungsdaten!$B:$B,A3988,Anlagenbewegungsdaten!D:D)),3)</f>
        <v>0</v>
      </c>
      <c r="J3988" s="333" t="s">
        <v>5179</v>
      </c>
      <c r="K3988" s="333" t="s">
        <v>5199</v>
      </c>
      <c r="L3988" s="510">
        <v>4.8</v>
      </c>
      <c r="M3988" s="330">
        <f>ROUND(SUMIF(Anlagenbewegungsdaten_AV!B:B,A3988,Anlagenbewegungsdaten_AV!C:C),3)</f>
        <v>0</v>
      </c>
      <c r="N3988" s="328">
        <f>IF(ISBLANK(L3988),ROUND(SUMIF(Anlagenbewegungsdaten_AV!B:B,A3988,Anlagenbewegungsdaten_AV!D:D),2),ROUND(M3988*L3988%,2))</f>
        <v>0</v>
      </c>
      <c r="O3988" s="328">
        <f>ROUND(N3988-SUMIF(Anlagenbewegungsdaten_AV!B:B,A3988,Anlagenbewegungsdaten_AV!D:D),3)</f>
        <v>0</v>
      </c>
    </row>
    <row r="3989" spans="1:15" ht="15" customHeight="1" x14ac:dyDescent="0.25">
      <c r="A3989" s="261" t="s">
        <v>137</v>
      </c>
      <c r="B3989" s="171" t="s">
        <v>2110</v>
      </c>
      <c r="C3989" s="171" t="s">
        <v>4041</v>
      </c>
      <c r="D3989" s="172" t="s">
        <v>134</v>
      </c>
      <c r="E3989" s="171"/>
      <c r="F3989" s="246">
        <v>9.6</v>
      </c>
      <c r="G3989" s="331">
        <f>ROUND(SUMIF(Anlagenbewegungsdaten!B:B,A3989,Anlagenbewegungsdaten!C:C),3)</f>
        <v>0</v>
      </c>
      <c r="H3989" s="332">
        <f>IF(ISBLANK(F3989),ROUND(SUMIF(Anlagenbewegungsdaten!B:B,A3989,Anlagenbewegungsdaten!D:D),2),ROUND(G3989*F3989%,2))</f>
        <v>0</v>
      </c>
      <c r="I3989" s="332">
        <f>ROUND((H3989-SUMIF(Anlagenbewegungsdaten!$B:$B,A3989,Anlagenbewegungsdaten!D:D)),3)</f>
        <v>0</v>
      </c>
      <c r="J3989" s="333" t="s">
        <v>5179</v>
      </c>
      <c r="K3989" s="333" t="s">
        <v>5199</v>
      </c>
      <c r="L3989" s="510">
        <v>7.68</v>
      </c>
      <c r="M3989" s="330">
        <f>ROUND(SUMIF(Anlagenbewegungsdaten_AV!B:B,A3989,Anlagenbewegungsdaten_AV!C:C),3)</f>
        <v>0</v>
      </c>
      <c r="N3989" s="328">
        <f>IF(ISBLANK(L3989),ROUND(SUMIF(Anlagenbewegungsdaten_AV!B:B,A3989,Anlagenbewegungsdaten_AV!D:D),2),ROUND(M3989*L3989%,2))</f>
        <v>0</v>
      </c>
      <c r="O3989" s="328">
        <f>ROUND(N3989-SUMIF(Anlagenbewegungsdaten_AV!B:B,A3989,Anlagenbewegungsdaten_AV!D:D),3)</f>
        <v>0</v>
      </c>
    </row>
    <row r="3990" spans="1:15" ht="15" customHeight="1" x14ac:dyDescent="0.25">
      <c r="A3990" s="261" t="s">
        <v>138</v>
      </c>
      <c r="B3990" s="171" t="s">
        <v>2110</v>
      </c>
      <c r="C3990" s="171" t="s">
        <v>4041</v>
      </c>
      <c r="D3990" s="172" t="s">
        <v>136</v>
      </c>
      <c r="E3990" s="171"/>
      <c r="F3990" s="246">
        <v>6.7</v>
      </c>
      <c r="G3990" s="331">
        <f>ROUND(SUMIF(Anlagenbewegungsdaten!B:B,A3990,Anlagenbewegungsdaten!C:C),3)</f>
        <v>0</v>
      </c>
      <c r="H3990" s="332">
        <f>IF(ISBLANK(F3990),ROUND(SUMIF(Anlagenbewegungsdaten!B:B,A3990,Anlagenbewegungsdaten!D:D),2),ROUND(G3990*F3990%,2))</f>
        <v>0</v>
      </c>
      <c r="I3990" s="332">
        <f>ROUND((H3990-SUMIF(Anlagenbewegungsdaten!$B:$B,A3990,Anlagenbewegungsdaten!D:D)),3)</f>
        <v>0</v>
      </c>
      <c r="J3990" s="333" t="s">
        <v>5179</v>
      </c>
      <c r="K3990" s="333" t="s">
        <v>5199</v>
      </c>
      <c r="L3990" s="510">
        <v>5.36</v>
      </c>
      <c r="M3990" s="330">
        <f>ROUND(SUMIF(Anlagenbewegungsdaten_AV!B:B,A3990,Anlagenbewegungsdaten_AV!C:C),3)</f>
        <v>0</v>
      </c>
      <c r="N3990" s="328">
        <f>IF(ISBLANK(L3990),ROUND(SUMIF(Anlagenbewegungsdaten_AV!B:B,A3990,Anlagenbewegungsdaten_AV!D:D),2),ROUND(M3990*L3990%,2))</f>
        <v>0</v>
      </c>
      <c r="O3990" s="328">
        <f>ROUND(N3990-SUMIF(Anlagenbewegungsdaten_AV!B:B,A3990,Anlagenbewegungsdaten_AV!D:D),3)</f>
        <v>0</v>
      </c>
    </row>
    <row r="3991" spans="1:15" ht="15" customHeight="1" x14ac:dyDescent="0.25">
      <c r="A3991" s="260"/>
      <c r="B3991" s="165"/>
      <c r="C3991" s="165"/>
      <c r="D3991" s="166"/>
      <c r="E3991" s="165"/>
      <c r="F3991" s="249"/>
    </row>
    <row r="3992" spans="1:15" ht="15" customHeight="1" x14ac:dyDescent="0.25">
      <c r="A3992" s="260" t="s">
        <v>1085</v>
      </c>
      <c r="B3992" s="165" t="s">
        <v>2110</v>
      </c>
      <c r="C3992" s="165" t="s">
        <v>4042</v>
      </c>
      <c r="D3992" s="166" t="s">
        <v>1078</v>
      </c>
      <c r="E3992" s="165"/>
      <c r="F3992" s="249">
        <v>8.8000000000000007</v>
      </c>
      <c r="G3992" s="331">
        <f>ROUND(SUMIF(Anlagenbewegungsdaten!B:B,A3992,Anlagenbewegungsdaten!C:C),3)</f>
        <v>0</v>
      </c>
      <c r="H3992" s="332">
        <f>IF(ISBLANK(F3992),ROUND(SUMIF(Anlagenbewegungsdaten!B:B,A3992,Anlagenbewegungsdaten!D:D),2),ROUND(G3992*F3992%,2))</f>
        <v>0</v>
      </c>
      <c r="I3992" s="332">
        <f>ROUND((H3992-SUMIF(Anlagenbewegungsdaten!$B:$B,A3992,Anlagenbewegungsdaten!D:D)),3)</f>
        <v>0</v>
      </c>
      <c r="J3992" s="333" t="s">
        <v>5179</v>
      </c>
      <c r="K3992" s="333" t="s">
        <v>5199</v>
      </c>
      <c r="L3992" s="510">
        <v>7.04</v>
      </c>
      <c r="M3992" s="330">
        <f>ROUND(SUMIF(Anlagenbewegungsdaten_AV!B:B,A3992,Anlagenbewegungsdaten_AV!C:C),3)</f>
        <v>0</v>
      </c>
      <c r="N3992" s="328">
        <f>IF(ISBLANK(L3992),ROUND(SUMIF(Anlagenbewegungsdaten_AV!B:B,A3992,Anlagenbewegungsdaten_AV!D:D),2),ROUND(M3992*L3992%,2))</f>
        <v>0</v>
      </c>
      <c r="O3992" s="328">
        <f>ROUND(N3992-SUMIF(Anlagenbewegungsdaten_AV!B:B,A3992,Anlagenbewegungsdaten_AV!D:D),3)</f>
        <v>0</v>
      </c>
    </row>
    <row r="3993" spans="1:15" ht="15" customHeight="1" x14ac:dyDescent="0.25">
      <c r="A3993" s="260" t="s">
        <v>1086</v>
      </c>
      <c r="B3993" s="165" t="s">
        <v>2110</v>
      </c>
      <c r="C3993" s="165" t="s">
        <v>4042</v>
      </c>
      <c r="D3993" s="166" t="s">
        <v>1080</v>
      </c>
      <c r="E3993" s="165"/>
      <c r="F3993" s="249">
        <v>5.9</v>
      </c>
      <c r="G3993" s="331">
        <f>ROUND(SUMIF(Anlagenbewegungsdaten!B:B,A3993,Anlagenbewegungsdaten!C:C),3)</f>
        <v>0</v>
      </c>
      <c r="H3993" s="332">
        <f>IF(ISBLANK(F3993),ROUND(SUMIF(Anlagenbewegungsdaten!B:B,A3993,Anlagenbewegungsdaten!D:D),2),ROUND(G3993*F3993%,2))</f>
        <v>0</v>
      </c>
      <c r="I3993" s="332">
        <f>ROUND((H3993-SUMIF(Anlagenbewegungsdaten!$B:$B,A3993,Anlagenbewegungsdaten!D:D)),3)</f>
        <v>0</v>
      </c>
      <c r="J3993" s="333" t="s">
        <v>5179</v>
      </c>
      <c r="K3993" s="333" t="s">
        <v>5199</v>
      </c>
      <c r="L3993" s="510">
        <v>4.72</v>
      </c>
      <c r="M3993" s="330">
        <f>ROUND(SUMIF(Anlagenbewegungsdaten_AV!B:B,A3993,Anlagenbewegungsdaten_AV!C:C),3)</f>
        <v>0</v>
      </c>
      <c r="N3993" s="328">
        <f>IF(ISBLANK(L3993),ROUND(SUMIF(Anlagenbewegungsdaten_AV!B:B,A3993,Anlagenbewegungsdaten_AV!D:D),2),ROUND(M3993*L3993%,2))</f>
        <v>0</v>
      </c>
      <c r="O3993" s="328">
        <f>ROUND(N3993-SUMIF(Anlagenbewegungsdaten_AV!B:B,A3993,Anlagenbewegungsdaten_AV!D:D),3)</f>
        <v>0</v>
      </c>
    </row>
    <row r="3994" spans="1:15" ht="15" customHeight="1" x14ac:dyDescent="0.25">
      <c r="A3994" s="261" t="s">
        <v>139</v>
      </c>
      <c r="B3994" s="171" t="s">
        <v>2110</v>
      </c>
      <c r="C3994" s="171" t="s">
        <v>4042</v>
      </c>
      <c r="D3994" s="172" t="s">
        <v>134</v>
      </c>
      <c r="E3994" s="171"/>
      <c r="F3994" s="246">
        <v>9.5</v>
      </c>
      <c r="G3994" s="331">
        <f>ROUND(SUMIF(Anlagenbewegungsdaten!B:B,A3994,Anlagenbewegungsdaten!C:C),3)</f>
        <v>0</v>
      </c>
      <c r="H3994" s="332">
        <f>IF(ISBLANK(F3994),ROUND(SUMIF(Anlagenbewegungsdaten!B:B,A3994,Anlagenbewegungsdaten!D:D),2),ROUND(G3994*F3994%,2))</f>
        <v>0</v>
      </c>
      <c r="I3994" s="332">
        <f>ROUND((H3994-SUMIF(Anlagenbewegungsdaten!$B:$B,A3994,Anlagenbewegungsdaten!D:D)),3)</f>
        <v>0</v>
      </c>
      <c r="J3994" s="333" t="s">
        <v>5179</v>
      </c>
      <c r="K3994" s="333" t="s">
        <v>5199</v>
      </c>
      <c r="L3994" s="510">
        <v>7.6</v>
      </c>
      <c r="M3994" s="330">
        <f>ROUND(SUMIF(Anlagenbewegungsdaten_AV!B:B,A3994,Anlagenbewegungsdaten_AV!C:C),3)</f>
        <v>0</v>
      </c>
      <c r="N3994" s="328">
        <f>IF(ISBLANK(L3994),ROUND(SUMIF(Anlagenbewegungsdaten_AV!B:B,A3994,Anlagenbewegungsdaten_AV!D:D),2),ROUND(M3994*L3994%,2))</f>
        <v>0</v>
      </c>
      <c r="O3994" s="328">
        <f>ROUND(N3994-SUMIF(Anlagenbewegungsdaten_AV!B:B,A3994,Anlagenbewegungsdaten_AV!D:D),3)</f>
        <v>0</v>
      </c>
    </row>
    <row r="3995" spans="1:15" ht="15" customHeight="1" x14ac:dyDescent="0.25">
      <c r="A3995" s="261" t="s">
        <v>140</v>
      </c>
      <c r="B3995" s="171" t="s">
        <v>2110</v>
      </c>
      <c r="C3995" s="171" t="s">
        <v>4042</v>
      </c>
      <c r="D3995" s="172" t="s">
        <v>136</v>
      </c>
      <c r="E3995" s="171"/>
      <c r="F3995" s="246">
        <v>6.6</v>
      </c>
      <c r="G3995" s="331">
        <f>ROUND(SUMIF(Anlagenbewegungsdaten!B:B,A3995,Anlagenbewegungsdaten!C:C),3)</f>
        <v>0</v>
      </c>
      <c r="H3995" s="332">
        <f>IF(ISBLANK(F3995),ROUND(SUMIF(Anlagenbewegungsdaten!B:B,A3995,Anlagenbewegungsdaten!D:D),2),ROUND(G3995*F3995%,2))</f>
        <v>0</v>
      </c>
      <c r="I3995" s="332">
        <f>ROUND((H3995-SUMIF(Anlagenbewegungsdaten!$B:$B,A3995,Anlagenbewegungsdaten!D:D)),3)</f>
        <v>0</v>
      </c>
      <c r="J3995" s="333" t="s">
        <v>5179</v>
      </c>
      <c r="K3995" s="333" t="s">
        <v>5199</v>
      </c>
      <c r="L3995" s="510">
        <v>5.28</v>
      </c>
      <c r="M3995" s="330">
        <f>ROUND(SUMIF(Anlagenbewegungsdaten_AV!B:B,A3995,Anlagenbewegungsdaten_AV!C:C),3)</f>
        <v>0</v>
      </c>
      <c r="N3995" s="328">
        <f>IF(ISBLANK(L3995),ROUND(SUMIF(Anlagenbewegungsdaten_AV!B:B,A3995,Anlagenbewegungsdaten_AV!D:D),2),ROUND(M3995*L3995%,2))</f>
        <v>0</v>
      </c>
      <c r="O3995" s="328">
        <f>ROUND(N3995-SUMIF(Anlagenbewegungsdaten_AV!B:B,A3995,Anlagenbewegungsdaten_AV!D:D),3)</f>
        <v>0</v>
      </c>
    </row>
    <row r="3996" spans="1:15" ht="15" customHeight="1" x14ac:dyDescent="0.25">
      <c r="A3996" s="260"/>
      <c r="B3996" s="165"/>
      <c r="C3996" s="165"/>
      <c r="D3996" s="165"/>
      <c r="E3996" s="165"/>
      <c r="F3996" s="249"/>
    </row>
    <row r="3997" spans="1:15" ht="15" customHeight="1" x14ac:dyDescent="0.25">
      <c r="A3997" s="260" t="s">
        <v>1087</v>
      </c>
      <c r="B3997" s="165" t="s">
        <v>2110</v>
      </c>
      <c r="C3997" s="165" t="s">
        <v>4043</v>
      </c>
      <c r="D3997" s="177" t="s">
        <v>153</v>
      </c>
      <c r="E3997" s="165"/>
      <c r="F3997" s="249">
        <v>8.6999999999999993</v>
      </c>
      <c r="G3997" s="331">
        <f>ROUND(SUMIF(Anlagenbewegungsdaten!B:B,A3997,Anlagenbewegungsdaten!C:C),3)</f>
        <v>0</v>
      </c>
      <c r="H3997" s="332">
        <f>IF(ISBLANK(F3997),ROUND(SUMIF(Anlagenbewegungsdaten!B:B,A3997,Anlagenbewegungsdaten!D:D),2),ROUND(G3997*F3997%,2))</f>
        <v>0</v>
      </c>
      <c r="I3997" s="332">
        <f>ROUND((H3997-SUMIF(Anlagenbewegungsdaten!$B:$B,A3997,Anlagenbewegungsdaten!D:D)),3)</f>
        <v>0</v>
      </c>
      <c r="J3997" s="333" t="s">
        <v>5179</v>
      </c>
      <c r="K3997" s="333" t="s">
        <v>5199</v>
      </c>
      <c r="L3997" s="510">
        <v>6.96</v>
      </c>
      <c r="M3997" s="330">
        <f>ROUND(SUMIF(Anlagenbewegungsdaten_AV!B:B,A3997,Anlagenbewegungsdaten_AV!C:C),3)</f>
        <v>0</v>
      </c>
      <c r="N3997" s="328">
        <f>IF(ISBLANK(L3997),ROUND(SUMIF(Anlagenbewegungsdaten_AV!B:B,A3997,Anlagenbewegungsdaten_AV!D:D),2),ROUND(M3997*L3997%,2))</f>
        <v>0</v>
      </c>
      <c r="O3997" s="328">
        <f>ROUND(N3997-SUMIF(Anlagenbewegungsdaten_AV!B:B,A3997,Anlagenbewegungsdaten_AV!D:D),3)</f>
        <v>0</v>
      </c>
    </row>
    <row r="3998" spans="1:15" ht="15" customHeight="1" x14ac:dyDescent="0.25">
      <c r="A3998" s="260" t="s">
        <v>1088</v>
      </c>
      <c r="B3998" s="165" t="s">
        <v>2110</v>
      </c>
      <c r="C3998" s="165" t="s">
        <v>4043</v>
      </c>
      <c r="D3998" s="177" t="s">
        <v>157</v>
      </c>
      <c r="E3998" s="165"/>
      <c r="F3998" s="249">
        <v>5.5</v>
      </c>
      <c r="G3998" s="331">
        <f>ROUND(SUMIF(Anlagenbewegungsdaten!B:B,A3998,Anlagenbewegungsdaten!C:C),3)</f>
        <v>0</v>
      </c>
      <c r="H3998" s="332">
        <f>IF(ISBLANK(F3998),ROUND(SUMIF(Anlagenbewegungsdaten!B:B,A3998,Anlagenbewegungsdaten!D:D),2),ROUND(G3998*F3998%,2))</f>
        <v>0</v>
      </c>
      <c r="I3998" s="332">
        <f>ROUND((H3998-SUMIF(Anlagenbewegungsdaten!$B:$B,A3998,Anlagenbewegungsdaten!D:D)),3)</f>
        <v>0</v>
      </c>
      <c r="J3998" s="333" t="s">
        <v>5179</v>
      </c>
      <c r="K3998" s="333" t="s">
        <v>5199</v>
      </c>
      <c r="L3998" s="510">
        <v>4.4000000000000004</v>
      </c>
      <c r="M3998" s="330">
        <f>ROUND(SUMIF(Anlagenbewegungsdaten_AV!B:B,A3998,Anlagenbewegungsdaten_AV!C:C),3)</f>
        <v>0</v>
      </c>
      <c r="N3998" s="328">
        <f>IF(ISBLANK(L3998),ROUND(SUMIF(Anlagenbewegungsdaten_AV!B:B,A3998,Anlagenbewegungsdaten_AV!D:D),2),ROUND(M3998*L3998%,2))</f>
        <v>0</v>
      </c>
      <c r="O3998" s="328">
        <f>ROUND(N3998-SUMIF(Anlagenbewegungsdaten_AV!B:B,A3998,Anlagenbewegungsdaten_AV!D:D),3)</f>
        <v>0</v>
      </c>
    </row>
    <row r="3999" spans="1:15" ht="15" customHeight="1" x14ac:dyDescent="0.25">
      <c r="A3999" s="261" t="s">
        <v>141</v>
      </c>
      <c r="B3999" s="171" t="s">
        <v>2110</v>
      </c>
      <c r="C3999" s="171" t="s">
        <v>4043</v>
      </c>
      <c r="D3999" s="172" t="s">
        <v>155</v>
      </c>
      <c r="E3999" s="171"/>
      <c r="F3999" s="246">
        <v>9.4</v>
      </c>
      <c r="G3999" s="331">
        <f>ROUND(SUMIF(Anlagenbewegungsdaten!B:B,A3999,Anlagenbewegungsdaten!C:C),3)</f>
        <v>0</v>
      </c>
      <c r="H3999" s="332">
        <f>IF(ISBLANK(F3999),ROUND(SUMIF(Anlagenbewegungsdaten!B:B,A3999,Anlagenbewegungsdaten!D:D),2),ROUND(G3999*F3999%,2))</f>
        <v>0</v>
      </c>
      <c r="I3999" s="332">
        <f>ROUND((H3999-SUMIF(Anlagenbewegungsdaten!$B:$B,A3999,Anlagenbewegungsdaten!D:D)),3)</f>
        <v>0</v>
      </c>
      <c r="J3999" s="333" t="s">
        <v>5179</v>
      </c>
      <c r="K3999" s="333" t="s">
        <v>5199</v>
      </c>
      <c r="L3999" s="510">
        <v>7.52</v>
      </c>
      <c r="M3999" s="330">
        <f>ROUND(SUMIF(Anlagenbewegungsdaten_AV!B:B,A3999,Anlagenbewegungsdaten_AV!C:C),3)</f>
        <v>0</v>
      </c>
      <c r="N3999" s="328">
        <f>IF(ISBLANK(L3999),ROUND(SUMIF(Anlagenbewegungsdaten_AV!B:B,A3999,Anlagenbewegungsdaten_AV!D:D),2),ROUND(M3999*L3999%,2))</f>
        <v>0</v>
      </c>
      <c r="O3999" s="328">
        <f>ROUND(N3999-SUMIF(Anlagenbewegungsdaten_AV!B:B,A3999,Anlagenbewegungsdaten_AV!D:D),3)</f>
        <v>0</v>
      </c>
    </row>
    <row r="4000" spans="1:15" ht="15" customHeight="1" x14ac:dyDescent="0.25">
      <c r="A4000" s="261" t="s">
        <v>142</v>
      </c>
      <c r="B4000" s="171" t="s">
        <v>2110</v>
      </c>
      <c r="C4000" s="171" t="s">
        <v>4043</v>
      </c>
      <c r="D4000" s="172" t="s">
        <v>4763</v>
      </c>
      <c r="E4000" s="171"/>
      <c r="F4000" s="246">
        <v>6.2</v>
      </c>
      <c r="G4000" s="331">
        <f>ROUND(SUMIF(Anlagenbewegungsdaten!B:B,A4000,Anlagenbewegungsdaten!C:C),3)</f>
        <v>0</v>
      </c>
      <c r="H4000" s="332">
        <f>IF(ISBLANK(F4000),ROUND(SUMIF(Anlagenbewegungsdaten!B:B,A4000,Anlagenbewegungsdaten!D:D),2),ROUND(G4000*F4000%,2))</f>
        <v>0</v>
      </c>
      <c r="I4000" s="332">
        <f>ROUND((H4000-SUMIF(Anlagenbewegungsdaten!$B:$B,A4000,Anlagenbewegungsdaten!D:D)),3)</f>
        <v>0</v>
      </c>
      <c r="J4000" s="333" t="s">
        <v>5179</v>
      </c>
      <c r="K4000" s="333" t="s">
        <v>5199</v>
      </c>
      <c r="L4000" s="510">
        <v>4.96</v>
      </c>
      <c r="M4000" s="330">
        <f>ROUND(SUMIF(Anlagenbewegungsdaten_AV!B:B,A4000,Anlagenbewegungsdaten_AV!C:C),3)</f>
        <v>0</v>
      </c>
      <c r="N4000" s="328">
        <f>IF(ISBLANK(L4000),ROUND(SUMIF(Anlagenbewegungsdaten_AV!B:B,A4000,Anlagenbewegungsdaten_AV!D:D),2),ROUND(M4000*L4000%,2))</f>
        <v>0</v>
      </c>
      <c r="O4000" s="328">
        <f>ROUND(N4000-SUMIF(Anlagenbewegungsdaten_AV!B:B,A4000,Anlagenbewegungsdaten_AV!D:D),3)</f>
        <v>0</v>
      </c>
    </row>
    <row r="4001" spans="1:15" ht="15" customHeight="1" x14ac:dyDescent="0.25">
      <c r="A4001" s="260"/>
      <c r="B4001" s="165"/>
      <c r="C4001" s="165"/>
      <c r="D4001" s="165"/>
      <c r="E4001" s="165"/>
      <c r="F4001" s="249"/>
    </row>
    <row r="4002" spans="1:15" ht="15" customHeight="1" x14ac:dyDescent="0.25">
      <c r="A4002" s="260" t="s">
        <v>1091</v>
      </c>
      <c r="B4002" s="165" t="s">
        <v>2110</v>
      </c>
      <c r="C4002" s="165" t="s">
        <v>4044</v>
      </c>
      <c r="D4002" s="177" t="s">
        <v>153</v>
      </c>
      <c r="E4002" s="165"/>
      <c r="F4002" s="249">
        <v>8.5299999999999994</v>
      </c>
      <c r="G4002" s="331">
        <f>ROUND(SUMIF(Anlagenbewegungsdaten!B:B,A4002,Anlagenbewegungsdaten!C:C),3)</f>
        <v>0</v>
      </c>
      <c r="H4002" s="332">
        <f>IF(ISBLANK(F4002),ROUND(SUMIF(Anlagenbewegungsdaten!B:B,A4002,Anlagenbewegungsdaten!D:D),2),ROUND(G4002*F4002%,2))</f>
        <v>0</v>
      </c>
      <c r="I4002" s="332">
        <f>ROUND((H4002-SUMIF(Anlagenbewegungsdaten!$B:$B,A4002,Anlagenbewegungsdaten!D:D)),3)</f>
        <v>0</v>
      </c>
      <c r="J4002" s="333" t="s">
        <v>5179</v>
      </c>
      <c r="K4002" s="333" t="s">
        <v>5199</v>
      </c>
      <c r="L4002" s="510">
        <v>6.82</v>
      </c>
      <c r="M4002" s="330">
        <f>ROUND(SUMIF(Anlagenbewegungsdaten_AV!B:B,A4002,Anlagenbewegungsdaten_AV!C:C),3)</f>
        <v>0</v>
      </c>
      <c r="N4002" s="328">
        <f>IF(ISBLANK(L4002),ROUND(SUMIF(Anlagenbewegungsdaten_AV!B:B,A4002,Anlagenbewegungsdaten_AV!D:D),2),ROUND(M4002*L4002%,2))</f>
        <v>0</v>
      </c>
      <c r="O4002" s="328">
        <f>ROUND(N4002-SUMIF(Anlagenbewegungsdaten_AV!B:B,A4002,Anlagenbewegungsdaten_AV!D:D),3)</f>
        <v>0</v>
      </c>
    </row>
    <row r="4003" spans="1:15" ht="15" customHeight="1" x14ac:dyDescent="0.25">
      <c r="A4003" s="259" t="s">
        <v>1092</v>
      </c>
      <c r="B4003" s="165" t="s">
        <v>2110</v>
      </c>
      <c r="C4003" s="165" t="s">
        <v>4044</v>
      </c>
      <c r="D4003" s="177" t="s">
        <v>157</v>
      </c>
      <c r="E4003" s="165"/>
      <c r="F4003" s="249">
        <v>5.39</v>
      </c>
      <c r="G4003" s="331">
        <f>ROUND(SUMIF(Anlagenbewegungsdaten!B:B,A4003,Anlagenbewegungsdaten!C:C),3)</f>
        <v>0</v>
      </c>
      <c r="H4003" s="332">
        <f>IF(ISBLANK(F4003),ROUND(SUMIF(Anlagenbewegungsdaten!B:B,A4003,Anlagenbewegungsdaten!D:D),2),ROUND(G4003*F4003%,2))</f>
        <v>0</v>
      </c>
      <c r="I4003" s="332">
        <f>ROUND((H4003-SUMIF(Anlagenbewegungsdaten!$B:$B,A4003,Anlagenbewegungsdaten!D:D)),3)</f>
        <v>0</v>
      </c>
      <c r="J4003" s="333" t="s">
        <v>5179</v>
      </c>
      <c r="K4003" s="333" t="s">
        <v>5199</v>
      </c>
      <c r="L4003" s="510">
        <v>4.3099999999999996</v>
      </c>
      <c r="M4003" s="330">
        <f>ROUND(SUMIF(Anlagenbewegungsdaten_AV!B:B,A4003,Anlagenbewegungsdaten_AV!C:C),3)</f>
        <v>0</v>
      </c>
      <c r="N4003" s="328">
        <f>IF(ISBLANK(L4003),ROUND(SUMIF(Anlagenbewegungsdaten_AV!B:B,A4003,Anlagenbewegungsdaten_AV!D:D),2),ROUND(M4003*L4003%,2))</f>
        <v>0</v>
      </c>
      <c r="O4003" s="328">
        <f>ROUND(N4003-SUMIF(Anlagenbewegungsdaten_AV!B:B,A4003,Anlagenbewegungsdaten_AV!D:D),3)</f>
        <v>0</v>
      </c>
    </row>
    <row r="4004" spans="1:15" ht="15" customHeight="1" x14ac:dyDescent="0.25">
      <c r="A4004" s="261" t="s">
        <v>143</v>
      </c>
      <c r="B4004" s="171" t="s">
        <v>2110</v>
      </c>
      <c r="C4004" s="171" t="s">
        <v>4044</v>
      </c>
      <c r="D4004" s="172" t="s">
        <v>155</v>
      </c>
      <c r="E4004" s="171"/>
      <c r="F4004" s="246">
        <v>9.23</v>
      </c>
      <c r="G4004" s="331">
        <f>ROUND(SUMIF(Anlagenbewegungsdaten!B:B,A4004,Anlagenbewegungsdaten!C:C),3)</f>
        <v>0</v>
      </c>
      <c r="H4004" s="332">
        <f>IF(ISBLANK(F4004),ROUND(SUMIF(Anlagenbewegungsdaten!B:B,A4004,Anlagenbewegungsdaten!D:D),2),ROUND(G4004*F4004%,2))</f>
        <v>0</v>
      </c>
      <c r="I4004" s="332">
        <f>ROUND((H4004-SUMIF(Anlagenbewegungsdaten!$B:$B,A4004,Anlagenbewegungsdaten!D:D)),3)</f>
        <v>0</v>
      </c>
      <c r="J4004" s="333" t="s">
        <v>5179</v>
      </c>
      <c r="K4004" s="333" t="s">
        <v>5199</v>
      </c>
      <c r="L4004" s="510">
        <v>7.38</v>
      </c>
      <c r="M4004" s="330">
        <f>ROUND(SUMIF(Anlagenbewegungsdaten_AV!B:B,A4004,Anlagenbewegungsdaten_AV!C:C),3)</f>
        <v>0</v>
      </c>
      <c r="N4004" s="328">
        <f>IF(ISBLANK(L4004),ROUND(SUMIF(Anlagenbewegungsdaten_AV!B:B,A4004,Anlagenbewegungsdaten_AV!D:D),2),ROUND(M4004*L4004%,2))</f>
        <v>0</v>
      </c>
      <c r="O4004" s="328">
        <f>ROUND(N4004-SUMIF(Anlagenbewegungsdaten_AV!B:B,A4004,Anlagenbewegungsdaten_AV!D:D),3)</f>
        <v>0</v>
      </c>
    </row>
    <row r="4005" spans="1:15" ht="15" customHeight="1" x14ac:dyDescent="0.25">
      <c r="A4005" s="261" t="s">
        <v>144</v>
      </c>
      <c r="B4005" s="171" t="s">
        <v>2110</v>
      </c>
      <c r="C4005" s="171" t="s">
        <v>4044</v>
      </c>
      <c r="D4005" s="172" t="s">
        <v>4763</v>
      </c>
      <c r="E4005" s="171"/>
      <c r="F4005" s="246">
        <v>6.09</v>
      </c>
      <c r="G4005" s="331">
        <f>ROUND(SUMIF(Anlagenbewegungsdaten!B:B,A4005,Anlagenbewegungsdaten!C:C),3)</f>
        <v>0</v>
      </c>
      <c r="H4005" s="332">
        <f>IF(ISBLANK(F4005),ROUND(SUMIF(Anlagenbewegungsdaten!B:B,A4005,Anlagenbewegungsdaten!D:D),2),ROUND(G4005*F4005%,2))</f>
        <v>0</v>
      </c>
      <c r="I4005" s="332">
        <f>ROUND((H4005-SUMIF(Anlagenbewegungsdaten!$B:$B,A4005,Anlagenbewegungsdaten!D:D)),3)</f>
        <v>0</v>
      </c>
      <c r="J4005" s="333" t="s">
        <v>5179</v>
      </c>
      <c r="K4005" s="333" t="s">
        <v>5199</v>
      </c>
      <c r="L4005" s="510">
        <v>4.87</v>
      </c>
      <c r="M4005" s="330">
        <f>ROUND(SUMIF(Anlagenbewegungsdaten_AV!B:B,A4005,Anlagenbewegungsdaten_AV!C:C),3)</f>
        <v>0</v>
      </c>
      <c r="N4005" s="328">
        <f>IF(ISBLANK(L4005),ROUND(SUMIF(Anlagenbewegungsdaten_AV!B:B,A4005,Anlagenbewegungsdaten_AV!D:D),2),ROUND(M4005*L4005%,2))</f>
        <v>0</v>
      </c>
      <c r="O4005" s="328">
        <f>ROUND(N4005-SUMIF(Anlagenbewegungsdaten_AV!B:B,A4005,Anlagenbewegungsdaten_AV!D:D),3)</f>
        <v>0</v>
      </c>
    </row>
    <row r="4006" spans="1:15" ht="15" customHeight="1" x14ac:dyDescent="0.25">
      <c r="A4006" s="259"/>
      <c r="B4006" s="166"/>
      <c r="C4006" s="165"/>
      <c r="D4006" s="166"/>
      <c r="E4006" s="165"/>
      <c r="F4006" s="249"/>
    </row>
    <row r="4007" spans="1:15" ht="15" customHeight="1" x14ac:dyDescent="0.25">
      <c r="A4007" s="259" t="s">
        <v>1095</v>
      </c>
      <c r="B4007" s="166" t="s">
        <v>2110</v>
      </c>
      <c r="C4007" s="165" t="s">
        <v>4045</v>
      </c>
      <c r="D4007" s="173" t="s">
        <v>153</v>
      </c>
      <c r="E4007" s="165"/>
      <c r="F4007" s="249">
        <v>8.36</v>
      </c>
      <c r="G4007" s="331">
        <f>ROUND(SUMIF(Anlagenbewegungsdaten!B:B,A4007,Anlagenbewegungsdaten!C:C),3)</f>
        <v>0</v>
      </c>
      <c r="H4007" s="332">
        <f>IF(ISBLANK(F4007),ROUND(SUMIF(Anlagenbewegungsdaten!B:B,A4007,Anlagenbewegungsdaten!D:D),2),ROUND(G4007*F4007%,2))</f>
        <v>0</v>
      </c>
      <c r="I4007" s="332">
        <f>ROUND((H4007-SUMIF(Anlagenbewegungsdaten!$B:$B,A4007,Anlagenbewegungsdaten!D:D)),3)</f>
        <v>0</v>
      </c>
      <c r="J4007" s="333" t="s">
        <v>5179</v>
      </c>
      <c r="K4007" s="333" t="s">
        <v>5199</v>
      </c>
      <c r="L4007" s="510">
        <v>6.69</v>
      </c>
      <c r="M4007" s="330">
        <f>ROUND(SUMIF(Anlagenbewegungsdaten_AV!B:B,A4007,Anlagenbewegungsdaten_AV!C:C),3)</f>
        <v>0</v>
      </c>
      <c r="N4007" s="328">
        <f>IF(ISBLANK(L4007),ROUND(SUMIF(Anlagenbewegungsdaten_AV!B:B,A4007,Anlagenbewegungsdaten_AV!D:D),2),ROUND(M4007*L4007%,2))</f>
        <v>0</v>
      </c>
      <c r="O4007" s="328">
        <f>ROUND(N4007-SUMIF(Anlagenbewegungsdaten_AV!B:B,A4007,Anlagenbewegungsdaten_AV!D:D),3)</f>
        <v>0</v>
      </c>
    </row>
    <row r="4008" spans="1:15" ht="15" customHeight="1" x14ac:dyDescent="0.25">
      <c r="A4008" s="259" t="s">
        <v>1096</v>
      </c>
      <c r="B4008" s="166" t="s">
        <v>2110</v>
      </c>
      <c r="C4008" s="165" t="s">
        <v>4045</v>
      </c>
      <c r="D4008" s="173" t="s">
        <v>157</v>
      </c>
      <c r="E4008" s="165"/>
      <c r="F4008" s="249">
        <v>5.28</v>
      </c>
      <c r="G4008" s="331">
        <f>ROUND(SUMIF(Anlagenbewegungsdaten!B:B,A4008,Anlagenbewegungsdaten!C:C),3)</f>
        <v>0</v>
      </c>
      <c r="H4008" s="332">
        <f>IF(ISBLANK(F4008),ROUND(SUMIF(Anlagenbewegungsdaten!B:B,A4008,Anlagenbewegungsdaten!D:D),2),ROUND(G4008*F4008%,2))</f>
        <v>0</v>
      </c>
      <c r="I4008" s="332">
        <f>ROUND((H4008-SUMIF(Anlagenbewegungsdaten!$B:$B,A4008,Anlagenbewegungsdaten!D:D)),3)</f>
        <v>0</v>
      </c>
      <c r="J4008" s="333" t="s">
        <v>5179</v>
      </c>
      <c r="K4008" s="333" t="s">
        <v>5199</v>
      </c>
      <c r="L4008" s="510">
        <v>4.22</v>
      </c>
      <c r="M4008" s="330">
        <f>ROUND(SUMIF(Anlagenbewegungsdaten_AV!B:B,A4008,Anlagenbewegungsdaten_AV!C:C),3)</f>
        <v>0</v>
      </c>
      <c r="N4008" s="328">
        <f>IF(ISBLANK(L4008),ROUND(SUMIF(Anlagenbewegungsdaten_AV!B:B,A4008,Anlagenbewegungsdaten_AV!D:D),2),ROUND(M4008*L4008%,2))</f>
        <v>0</v>
      </c>
      <c r="O4008" s="328">
        <f>ROUND(N4008-SUMIF(Anlagenbewegungsdaten_AV!B:B,A4008,Anlagenbewegungsdaten_AV!D:D),3)</f>
        <v>0</v>
      </c>
    </row>
    <row r="4009" spans="1:15" ht="15" customHeight="1" x14ac:dyDescent="0.25">
      <c r="A4009" s="261" t="s">
        <v>145</v>
      </c>
      <c r="B4009" s="171" t="s">
        <v>2110</v>
      </c>
      <c r="C4009" s="171" t="s">
        <v>4045</v>
      </c>
      <c r="D4009" s="172" t="s">
        <v>155</v>
      </c>
      <c r="E4009" s="171"/>
      <c r="F4009" s="246">
        <v>9.06</v>
      </c>
      <c r="G4009" s="331">
        <f>ROUND(SUMIF(Anlagenbewegungsdaten!B:B,A4009,Anlagenbewegungsdaten!C:C),3)</f>
        <v>0</v>
      </c>
      <c r="H4009" s="332">
        <f>IF(ISBLANK(F4009),ROUND(SUMIF(Anlagenbewegungsdaten!B:B,A4009,Anlagenbewegungsdaten!D:D),2),ROUND(G4009*F4009%,2))</f>
        <v>0</v>
      </c>
      <c r="I4009" s="332">
        <f>ROUND((H4009-SUMIF(Anlagenbewegungsdaten!$B:$B,A4009,Anlagenbewegungsdaten!D:D)),3)</f>
        <v>0</v>
      </c>
      <c r="J4009" s="333" t="s">
        <v>5179</v>
      </c>
      <c r="K4009" s="333" t="s">
        <v>5199</v>
      </c>
      <c r="L4009" s="510">
        <v>7.25</v>
      </c>
      <c r="M4009" s="330">
        <f>ROUND(SUMIF(Anlagenbewegungsdaten_AV!B:B,A4009,Anlagenbewegungsdaten_AV!C:C),3)</f>
        <v>0</v>
      </c>
      <c r="N4009" s="328">
        <f>IF(ISBLANK(L4009),ROUND(SUMIF(Anlagenbewegungsdaten_AV!B:B,A4009,Anlagenbewegungsdaten_AV!D:D),2),ROUND(M4009*L4009%,2))</f>
        <v>0</v>
      </c>
      <c r="O4009" s="328">
        <f>ROUND(N4009-SUMIF(Anlagenbewegungsdaten_AV!B:B,A4009,Anlagenbewegungsdaten_AV!D:D),3)</f>
        <v>0</v>
      </c>
    </row>
    <row r="4010" spans="1:15" ht="15" customHeight="1" x14ac:dyDescent="0.25">
      <c r="A4010" s="261" t="s">
        <v>146</v>
      </c>
      <c r="B4010" s="171" t="s">
        <v>2110</v>
      </c>
      <c r="C4010" s="171" t="s">
        <v>4045</v>
      </c>
      <c r="D4010" s="172" t="s">
        <v>4763</v>
      </c>
      <c r="E4010" s="171"/>
      <c r="F4010" s="246">
        <v>5.98</v>
      </c>
      <c r="G4010" s="331">
        <f>ROUND(SUMIF(Anlagenbewegungsdaten!B:B,A4010,Anlagenbewegungsdaten!C:C),3)</f>
        <v>0</v>
      </c>
      <c r="H4010" s="332">
        <f>IF(ISBLANK(F4010),ROUND(SUMIF(Anlagenbewegungsdaten!B:B,A4010,Anlagenbewegungsdaten!D:D),2),ROUND(G4010*F4010%,2))</f>
        <v>0</v>
      </c>
      <c r="I4010" s="332">
        <f>ROUND((H4010-SUMIF(Anlagenbewegungsdaten!$B:$B,A4010,Anlagenbewegungsdaten!D:D)),3)</f>
        <v>0</v>
      </c>
      <c r="J4010" s="333" t="s">
        <v>5179</v>
      </c>
      <c r="K4010" s="333" t="s">
        <v>5199</v>
      </c>
      <c r="L4010" s="510">
        <v>4.78</v>
      </c>
      <c r="M4010" s="330">
        <f>ROUND(SUMIF(Anlagenbewegungsdaten_AV!B:B,A4010,Anlagenbewegungsdaten_AV!C:C),3)</f>
        <v>0</v>
      </c>
      <c r="N4010" s="328">
        <f>IF(ISBLANK(L4010),ROUND(SUMIF(Anlagenbewegungsdaten_AV!B:B,A4010,Anlagenbewegungsdaten_AV!D:D),2),ROUND(M4010*L4010%,2))</f>
        <v>0</v>
      </c>
      <c r="O4010" s="328">
        <f>ROUND(N4010-SUMIF(Anlagenbewegungsdaten_AV!B:B,A4010,Anlagenbewegungsdaten_AV!D:D),3)</f>
        <v>0</v>
      </c>
    </row>
    <row r="4011" spans="1:15" ht="15" customHeight="1" x14ac:dyDescent="0.25">
      <c r="A4011" s="259"/>
      <c r="B4011" s="166"/>
      <c r="C4011" s="165"/>
      <c r="D4011" s="166"/>
      <c r="E4011" s="165"/>
      <c r="F4011" s="249"/>
    </row>
    <row r="4012" spans="1:15" ht="15" customHeight="1" x14ac:dyDescent="0.25">
      <c r="A4012" s="259" t="s">
        <v>1099</v>
      </c>
      <c r="B4012" s="166" t="s">
        <v>2110</v>
      </c>
      <c r="C4012" s="165" t="s">
        <v>4046</v>
      </c>
      <c r="D4012" s="173" t="s">
        <v>153</v>
      </c>
      <c r="E4012" s="165"/>
      <c r="F4012" s="249">
        <v>8.19</v>
      </c>
      <c r="G4012" s="331">
        <f>ROUND(SUMIF(Anlagenbewegungsdaten!B:B,A4012,Anlagenbewegungsdaten!C:C),3)</f>
        <v>0</v>
      </c>
      <c r="H4012" s="332">
        <f>IF(ISBLANK(F4012),ROUND(SUMIF(Anlagenbewegungsdaten!B:B,A4012,Anlagenbewegungsdaten!D:D),2),ROUND(G4012*F4012%,2))</f>
        <v>0</v>
      </c>
      <c r="I4012" s="332">
        <f>ROUND((H4012-SUMIF(Anlagenbewegungsdaten!$B:$B,A4012,Anlagenbewegungsdaten!D:D)),3)</f>
        <v>0</v>
      </c>
      <c r="J4012" s="333" t="s">
        <v>5179</v>
      </c>
      <c r="K4012" s="333" t="s">
        <v>5199</v>
      </c>
      <c r="L4012" s="510">
        <v>6.55</v>
      </c>
      <c r="M4012" s="330">
        <f>ROUND(SUMIF(Anlagenbewegungsdaten_AV!B:B,A4012,Anlagenbewegungsdaten_AV!C:C),3)</f>
        <v>0</v>
      </c>
      <c r="N4012" s="328">
        <f>IF(ISBLANK(L4012),ROUND(SUMIF(Anlagenbewegungsdaten_AV!B:B,A4012,Anlagenbewegungsdaten_AV!D:D),2),ROUND(M4012*L4012%,2))</f>
        <v>0</v>
      </c>
      <c r="O4012" s="328">
        <f>ROUND(N4012-SUMIF(Anlagenbewegungsdaten_AV!B:B,A4012,Anlagenbewegungsdaten_AV!D:D),3)</f>
        <v>0</v>
      </c>
    </row>
    <row r="4013" spans="1:15" ht="15" customHeight="1" x14ac:dyDescent="0.25">
      <c r="A4013" s="259" t="s">
        <v>1100</v>
      </c>
      <c r="B4013" s="166" t="s">
        <v>2110</v>
      </c>
      <c r="C4013" s="165" t="s">
        <v>4046</v>
      </c>
      <c r="D4013" s="173" t="s">
        <v>157</v>
      </c>
      <c r="E4013" s="165"/>
      <c r="F4013" s="249">
        <v>5.17</v>
      </c>
      <c r="G4013" s="331">
        <f>ROUND(SUMIF(Anlagenbewegungsdaten!B:B,A4013,Anlagenbewegungsdaten!C:C),3)</f>
        <v>0</v>
      </c>
      <c r="H4013" s="332">
        <f>IF(ISBLANK(F4013),ROUND(SUMIF(Anlagenbewegungsdaten!B:B,A4013,Anlagenbewegungsdaten!D:D),2),ROUND(G4013*F4013%,2))</f>
        <v>0</v>
      </c>
      <c r="I4013" s="332">
        <f>ROUND((H4013-SUMIF(Anlagenbewegungsdaten!$B:$B,A4013,Anlagenbewegungsdaten!D:D)),3)</f>
        <v>0</v>
      </c>
      <c r="J4013" s="333" t="s">
        <v>5179</v>
      </c>
      <c r="K4013" s="333" t="s">
        <v>5199</v>
      </c>
      <c r="L4013" s="510">
        <v>4.1399999999999997</v>
      </c>
      <c r="M4013" s="330">
        <f>ROUND(SUMIF(Anlagenbewegungsdaten_AV!B:B,A4013,Anlagenbewegungsdaten_AV!C:C),3)</f>
        <v>0</v>
      </c>
      <c r="N4013" s="328">
        <f>IF(ISBLANK(L4013),ROUND(SUMIF(Anlagenbewegungsdaten_AV!B:B,A4013,Anlagenbewegungsdaten_AV!D:D),2),ROUND(M4013*L4013%,2))</f>
        <v>0</v>
      </c>
      <c r="O4013" s="328">
        <f>ROUND(N4013-SUMIF(Anlagenbewegungsdaten_AV!B:B,A4013,Anlagenbewegungsdaten_AV!D:D),3)</f>
        <v>0</v>
      </c>
    </row>
    <row r="4014" spans="1:15" ht="15" customHeight="1" x14ac:dyDescent="0.25">
      <c r="A4014" s="261" t="s">
        <v>147</v>
      </c>
      <c r="B4014" s="171" t="s">
        <v>2110</v>
      </c>
      <c r="C4014" s="171" t="s">
        <v>4046</v>
      </c>
      <c r="D4014" s="172" t="s">
        <v>155</v>
      </c>
      <c r="E4014" s="171"/>
      <c r="F4014" s="246">
        <v>8.89</v>
      </c>
      <c r="G4014" s="331">
        <f>ROUND(SUMIF(Anlagenbewegungsdaten!B:B,A4014,Anlagenbewegungsdaten!C:C),3)</f>
        <v>0</v>
      </c>
      <c r="H4014" s="332">
        <f>IF(ISBLANK(F4014),ROUND(SUMIF(Anlagenbewegungsdaten!B:B,A4014,Anlagenbewegungsdaten!D:D),2),ROUND(G4014*F4014%,2))</f>
        <v>0</v>
      </c>
      <c r="I4014" s="332">
        <f>ROUND((H4014-SUMIF(Anlagenbewegungsdaten!$B:$B,A4014,Anlagenbewegungsdaten!D:D)),3)</f>
        <v>0</v>
      </c>
      <c r="J4014" s="333" t="s">
        <v>5179</v>
      </c>
      <c r="K4014" s="333" t="s">
        <v>5199</v>
      </c>
      <c r="L4014" s="510">
        <v>7.11</v>
      </c>
      <c r="M4014" s="330">
        <f>ROUND(SUMIF(Anlagenbewegungsdaten_AV!B:B,A4014,Anlagenbewegungsdaten_AV!C:C),3)</f>
        <v>0</v>
      </c>
      <c r="N4014" s="328">
        <f>IF(ISBLANK(L4014),ROUND(SUMIF(Anlagenbewegungsdaten_AV!B:B,A4014,Anlagenbewegungsdaten_AV!D:D),2),ROUND(M4014*L4014%,2))</f>
        <v>0</v>
      </c>
      <c r="O4014" s="328">
        <f>ROUND(N4014-SUMIF(Anlagenbewegungsdaten_AV!B:B,A4014,Anlagenbewegungsdaten_AV!D:D),3)</f>
        <v>0</v>
      </c>
    </row>
    <row r="4015" spans="1:15" ht="15" customHeight="1" x14ac:dyDescent="0.25">
      <c r="A4015" s="261" t="s">
        <v>148</v>
      </c>
      <c r="B4015" s="171" t="s">
        <v>2110</v>
      </c>
      <c r="C4015" s="171" t="s">
        <v>4046</v>
      </c>
      <c r="D4015" s="172" t="s">
        <v>4763</v>
      </c>
      <c r="E4015" s="171"/>
      <c r="F4015" s="246">
        <v>5.87</v>
      </c>
      <c r="G4015" s="331">
        <f>ROUND(SUMIF(Anlagenbewegungsdaten!B:B,A4015,Anlagenbewegungsdaten!C:C),3)</f>
        <v>0</v>
      </c>
      <c r="H4015" s="332">
        <f>IF(ISBLANK(F4015),ROUND(SUMIF(Anlagenbewegungsdaten!B:B,A4015,Anlagenbewegungsdaten!D:D),2),ROUND(G4015*F4015%,2))</f>
        <v>0</v>
      </c>
      <c r="I4015" s="332">
        <f>ROUND((H4015-SUMIF(Anlagenbewegungsdaten!$B:$B,A4015,Anlagenbewegungsdaten!D:D)),3)</f>
        <v>0</v>
      </c>
      <c r="J4015" s="333" t="s">
        <v>5179</v>
      </c>
      <c r="K4015" s="333" t="s">
        <v>5199</v>
      </c>
      <c r="L4015" s="510">
        <v>4.7</v>
      </c>
      <c r="M4015" s="330">
        <f>ROUND(SUMIF(Anlagenbewegungsdaten_AV!B:B,A4015,Anlagenbewegungsdaten_AV!C:C),3)</f>
        <v>0</v>
      </c>
      <c r="N4015" s="328">
        <f>IF(ISBLANK(L4015),ROUND(SUMIF(Anlagenbewegungsdaten_AV!B:B,A4015,Anlagenbewegungsdaten_AV!D:D),2),ROUND(M4015*L4015%,2))</f>
        <v>0</v>
      </c>
      <c r="O4015" s="328">
        <f>ROUND(N4015-SUMIF(Anlagenbewegungsdaten_AV!B:B,A4015,Anlagenbewegungsdaten_AV!D:D),3)</f>
        <v>0</v>
      </c>
    </row>
    <row r="4016" spans="1:15" ht="15" customHeight="1" x14ac:dyDescent="0.25">
      <c r="A4016" s="259"/>
      <c r="B4016" s="166"/>
      <c r="C4016" s="165"/>
      <c r="D4016" s="166"/>
      <c r="E4016" s="165"/>
      <c r="F4016" s="249"/>
    </row>
    <row r="4017" spans="1:15" ht="15" customHeight="1" x14ac:dyDescent="0.25">
      <c r="A4017" s="259" t="s">
        <v>1102</v>
      </c>
      <c r="B4017" s="166" t="s">
        <v>2110</v>
      </c>
      <c r="C4017" s="165" t="s">
        <v>4047</v>
      </c>
      <c r="D4017" s="173" t="s">
        <v>153</v>
      </c>
      <c r="E4017" s="165"/>
      <c r="F4017" s="249">
        <v>8.0299999999999994</v>
      </c>
      <c r="G4017" s="331">
        <f>ROUND(SUMIF(Anlagenbewegungsdaten!B:B,A4017,Anlagenbewegungsdaten!C:C),3)</f>
        <v>0</v>
      </c>
      <c r="H4017" s="332">
        <f>IF(ISBLANK(F4017),ROUND(SUMIF(Anlagenbewegungsdaten!B:B,A4017,Anlagenbewegungsdaten!D:D),2),ROUND(G4017*F4017%,2))</f>
        <v>0</v>
      </c>
      <c r="I4017" s="332">
        <f>ROUND((H4017-SUMIF(Anlagenbewegungsdaten!$B:$B,A4017,Anlagenbewegungsdaten!D:D)),3)</f>
        <v>0</v>
      </c>
      <c r="J4017" s="333" t="s">
        <v>5179</v>
      </c>
      <c r="K4017" s="333" t="s">
        <v>5199</v>
      </c>
      <c r="L4017" s="510">
        <v>6.42</v>
      </c>
      <c r="M4017" s="330">
        <f>ROUND(SUMIF(Anlagenbewegungsdaten_AV!B:B,A4017,Anlagenbewegungsdaten_AV!C:C),3)</f>
        <v>0</v>
      </c>
      <c r="N4017" s="328">
        <f>IF(ISBLANK(L4017),ROUND(SUMIF(Anlagenbewegungsdaten_AV!B:B,A4017,Anlagenbewegungsdaten_AV!D:D),2),ROUND(M4017*L4017%,2))</f>
        <v>0</v>
      </c>
      <c r="O4017" s="328">
        <f>ROUND(N4017-SUMIF(Anlagenbewegungsdaten_AV!B:B,A4017,Anlagenbewegungsdaten_AV!D:D),3)</f>
        <v>0</v>
      </c>
    </row>
    <row r="4018" spans="1:15" ht="15" customHeight="1" x14ac:dyDescent="0.25">
      <c r="A4018" s="259" t="s">
        <v>1103</v>
      </c>
      <c r="B4018" s="166" t="s">
        <v>2110</v>
      </c>
      <c r="C4018" s="165" t="s">
        <v>4047</v>
      </c>
      <c r="D4018" s="173" t="s">
        <v>157</v>
      </c>
      <c r="E4018" s="165"/>
      <c r="F4018" s="249">
        <v>5.07</v>
      </c>
      <c r="G4018" s="331">
        <f>ROUND(SUMIF(Anlagenbewegungsdaten!B:B,A4018,Anlagenbewegungsdaten!C:C),3)</f>
        <v>0</v>
      </c>
      <c r="H4018" s="332">
        <f>IF(ISBLANK(F4018),ROUND(SUMIF(Anlagenbewegungsdaten!B:B,A4018,Anlagenbewegungsdaten!D:D),2),ROUND(G4018*F4018%,2))</f>
        <v>0</v>
      </c>
      <c r="I4018" s="332">
        <f>ROUND((H4018-SUMIF(Anlagenbewegungsdaten!$B:$B,A4018,Anlagenbewegungsdaten!D:D)),3)</f>
        <v>0</v>
      </c>
      <c r="J4018" s="333" t="s">
        <v>5179</v>
      </c>
      <c r="K4018" s="333" t="s">
        <v>5199</v>
      </c>
      <c r="L4018" s="510">
        <v>4.0599999999999996</v>
      </c>
      <c r="M4018" s="330">
        <f>ROUND(SUMIF(Anlagenbewegungsdaten_AV!B:B,A4018,Anlagenbewegungsdaten_AV!C:C),3)</f>
        <v>0</v>
      </c>
      <c r="N4018" s="328">
        <f>IF(ISBLANK(L4018),ROUND(SUMIF(Anlagenbewegungsdaten_AV!B:B,A4018,Anlagenbewegungsdaten_AV!D:D),2),ROUND(M4018*L4018%,2))</f>
        <v>0</v>
      </c>
      <c r="O4018" s="328">
        <f>ROUND(N4018-SUMIF(Anlagenbewegungsdaten_AV!B:B,A4018,Anlagenbewegungsdaten_AV!D:D),3)</f>
        <v>0</v>
      </c>
    </row>
    <row r="4019" spans="1:15" ht="15" customHeight="1" x14ac:dyDescent="0.25">
      <c r="A4019" s="261" t="s">
        <v>149</v>
      </c>
      <c r="B4019" s="171" t="s">
        <v>2110</v>
      </c>
      <c r="C4019" s="171" t="s">
        <v>4047</v>
      </c>
      <c r="D4019" s="172" t="s">
        <v>155</v>
      </c>
      <c r="E4019" s="171"/>
      <c r="F4019" s="246">
        <v>8.73</v>
      </c>
      <c r="G4019" s="331">
        <f>ROUND(SUMIF(Anlagenbewegungsdaten!B:B,A4019,Anlagenbewegungsdaten!C:C),3)</f>
        <v>0</v>
      </c>
      <c r="H4019" s="332">
        <f>IF(ISBLANK(F4019),ROUND(SUMIF(Anlagenbewegungsdaten!B:B,A4019,Anlagenbewegungsdaten!D:D),2),ROUND(G4019*F4019%,2))</f>
        <v>0</v>
      </c>
      <c r="I4019" s="332">
        <f>ROUND((H4019-SUMIF(Anlagenbewegungsdaten!$B:$B,A4019,Anlagenbewegungsdaten!D:D)),3)</f>
        <v>0</v>
      </c>
      <c r="J4019" s="333" t="s">
        <v>5179</v>
      </c>
      <c r="K4019" s="333" t="s">
        <v>5199</v>
      </c>
      <c r="L4019" s="510">
        <v>6.98</v>
      </c>
      <c r="M4019" s="330">
        <f>ROUND(SUMIF(Anlagenbewegungsdaten_AV!B:B,A4019,Anlagenbewegungsdaten_AV!C:C),3)</f>
        <v>0</v>
      </c>
      <c r="N4019" s="328">
        <f>IF(ISBLANK(L4019),ROUND(SUMIF(Anlagenbewegungsdaten_AV!B:B,A4019,Anlagenbewegungsdaten_AV!D:D),2),ROUND(M4019*L4019%,2))</f>
        <v>0</v>
      </c>
      <c r="O4019" s="328">
        <f>ROUND(N4019-SUMIF(Anlagenbewegungsdaten_AV!B:B,A4019,Anlagenbewegungsdaten_AV!D:D),3)</f>
        <v>0</v>
      </c>
    </row>
    <row r="4020" spans="1:15" ht="15" customHeight="1" x14ac:dyDescent="0.25">
      <c r="A4020" s="261" t="s">
        <v>150</v>
      </c>
      <c r="B4020" s="171" t="s">
        <v>2110</v>
      </c>
      <c r="C4020" s="171" t="s">
        <v>4047</v>
      </c>
      <c r="D4020" s="172" t="s">
        <v>4763</v>
      </c>
      <c r="E4020" s="171"/>
      <c r="F4020" s="246">
        <v>5.77</v>
      </c>
      <c r="G4020" s="331">
        <f>ROUND(SUMIF(Anlagenbewegungsdaten!B:B,A4020,Anlagenbewegungsdaten!C:C),3)</f>
        <v>0</v>
      </c>
      <c r="H4020" s="332">
        <f>IF(ISBLANK(F4020),ROUND(SUMIF(Anlagenbewegungsdaten!B:B,A4020,Anlagenbewegungsdaten!D:D),2),ROUND(G4020*F4020%,2))</f>
        <v>0</v>
      </c>
      <c r="I4020" s="332">
        <f>ROUND((H4020-SUMIF(Anlagenbewegungsdaten!$B:$B,A4020,Anlagenbewegungsdaten!D:D)),3)</f>
        <v>0</v>
      </c>
      <c r="J4020" s="333" t="s">
        <v>5179</v>
      </c>
      <c r="K4020" s="333" t="s">
        <v>5199</v>
      </c>
      <c r="L4020" s="510">
        <v>4.62</v>
      </c>
      <c r="M4020" s="330">
        <f>ROUND(SUMIF(Anlagenbewegungsdaten_AV!B:B,A4020,Anlagenbewegungsdaten_AV!C:C),3)</f>
        <v>0</v>
      </c>
      <c r="N4020" s="328">
        <f>IF(ISBLANK(L4020),ROUND(SUMIF(Anlagenbewegungsdaten_AV!B:B,A4020,Anlagenbewegungsdaten_AV!D:D),2),ROUND(M4020*L4020%,2))</f>
        <v>0</v>
      </c>
      <c r="O4020" s="328">
        <f>ROUND(N4020-SUMIF(Anlagenbewegungsdaten_AV!B:B,A4020,Anlagenbewegungsdaten_AV!D:D),3)</f>
        <v>0</v>
      </c>
    </row>
    <row r="4021" spans="1:15" ht="15" customHeight="1" x14ac:dyDescent="0.25">
      <c r="A4021" s="259"/>
      <c r="B4021" s="166"/>
      <c r="C4021" s="165"/>
      <c r="D4021" s="166"/>
      <c r="E4021" s="165"/>
      <c r="F4021" s="249"/>
    </row>
    <row r="4022" spans="1:15" ht="15" customHeight="1" x14ac:dyDescent="0.25">
      <c r="A4022" s="261" t="s">
        <v>151</v>
      </c>
      <c r="B4022" s="171" t="s">
        <v>152</v>
      </c>
      <c r="C4022" s="171" t="s">
        <v>4048</v>
      </c>
      <c r="D4022" s="171" t="s">
        <v>153</v>
      </c>
      <c r="E4022" s="171"/>
      <c r="F4022" s="246">
        <v>9.1999999999999993</v>
      </c>
      <c r="G4022" s="331">
        <f>ROUND(SUMIF(Anlagenbewegungsdaten!B:B,A4022,Anlagenbewegungsdaten!C:C),3)</f>
        <v>0</v>
      </c>
      <c r="H4022" s="332">
        <f>IF(ISBLANK(F4022),ROUND(SUMIF(Anlagenbewegungsdaten!B:B,A4022,Anlagenbewegungsdaten!D:D),2),ROUND(G4022*F4022%,2))</f>
        <v>0</v>
      </c>
      <c r="I4022" s="332">
        <f>ROUND((H4022-SUMIF(Anlagenbewegungsdaten!$B:$B,A4022,Anlagenbewegungsdaten!D:D)),3)</f>
        <v>0</v>
      </c>
      <c r="J4022" s="333" t="s">
        <v>5179</v>
      </c>
      <c r="K4022" s="333" t="s">
        <v>5199</v>
      </c>
      <c r="L4022" s="510">
        <v>7.36</v>
      </c>
      <c r="M4022" s="330">
        <f>ROUND(SUMIF(Anlagenbewegungsdaten_AV!B:B,A4022,Anlagenbewegungsdaten_AV!C:C),3)</f>
        <v>0</v>
      </c>
      <c r="N4022" s="328">
        <f>IF(ISBLANK(L4022),ROUND(SUMIF(Anlagenbewegungsdaten_AV!B:B,A4022,Anlagenbewegungsdaten_AV!D:D),2),ROUND(M4022*L4022%,2))</f>
        <v>0</v>
      </c>
      <c r="O4022" s="328">
        <f>ROUND(N4022-SUMIF(Anlagenbewegungsdaten_AV!B:B,A4022,Anlagenbewegungsdaten_AV!D:D),3)</f>
        <v>0</v>
      </c>
    </row>
    <row r="4023" spans="1:15" ht="15" customHeight="1" x14ac:dyDescent="0.25">
      <c r="A4023" s="261" t="s">
        <v>154</v>
      </c>
      <c r="B4023" s="171" t="s">
        <v>152</v>
      </c>
      <c r="C4023" s="171" t="s">
        <v>4048</v>
      </c>
      <c r="D4023" s="171" t="s">
        <v>155</v>
      </c>
      <c r="E4023" s="171"/>
      <c r="F4023" s="246">
        <v>9.6999999999999993</v>
      </c>
      <c r="G4023" s="331">
        <f>ROUND(SUMIF(Anlagenbewegungsdaten!B:B,A4023,Anlagenbewegungsdaten!C:C),3)</f>
        <v>0</v>
      </c>
      <c r="H4023" s="332">
        <f>IF(ISBLANK(F4023),ROUND(SUMIF(Anlagenbewegungsdaten!B:B,A4023,Anlagenbewegungsdaten!D:D),2),ROUND(G4023*F4023%,2))</f>
        <v>0</v>
      </c>
      <c r="I4023" s="332">
        <f>ROUND((H4023-SUMIF(Anlagenbewegungsdaten!$B:$B,A4023,Anlagenbewegungsdaten!D:D)),3)</f>
        <v>0</v>
      </c>
      <c r="J4023" s="333" t="s">
        <v>5179</v>
      </c>
      <c r="K4023" s="333" t="s">
        <v>5199</v>
      </c>
      <c r="L4023" s="510">
        <v>7.76</v>
      </c>
      <c r="M4023" s="330">
        <f>ROUND(SUMIF(Anlagenbewegungsdaten_AV!B:B,A4023,Anlagenbewegungsdaten_AV!C:C),3)</f>
        <v>0</v>
      </c>
      <c r="N4023" s="328">
        <f>IF(ISBLANK(L4023),ROUND(SUMIF(Anlagenbewegungsdaten_AV!B:B,A4023,Anlagenbewegungsdaten_AV!D:D),2),ROUND(M4023*L4023%,2))</f>
        <v>0</v>
      </c>
      <c r="O4023" s="328">
        <f>ROUND(N4023-SUMIF(Anlagenbewegungsdaten_AV!B:B,A4023,Anlagenbewegungsdaten_AV!D:D),3)</f>
        <v>0</v>
      </c>
    </row>
    <row r="4024" spans="1:15" ht="15" customHeight="1" x14ac:dyDescent="0.25">
      <c r="A4024" s="261" t="s">
        <v>156</v>
      </c>
      <c r="B4024" s="171" t="s">
        <v>152</v>
      </c>
      <c r="C4024" s="171" t="s">
        <v>4048</v>
      </c>
      <c r="D4024" s="171" t="s">
        <v>157</v>
      </c>
      <c r="E4024" s="171"/>
      <c r="F4024" s="246">
        <v>5.0199999999999996</v>
      </c>
      <c r="G4024" s="331">
        <f>ROUND(SUMIF(Anlagenbewegungsdaten!B:B,A4024,Anlagenbewegungsdaten!C:C),3)</f>
        <v>0</v>
      </c>
      <c r="H4024" s="332">
        <f>IF(ISBLANK(F4024),ROUND(SUMIF(Anlagenbewegungsdaten!B:B,A4024,Anlagenbewegungsdaten!D:D),2),ROUND(G4024*F4024%,2))</f>
        <v>0</v>
      </c>
      <c r="I4024" s="332">
        <f>ROUND((H4024-SUMIF(Anlagenbewegungsdaten!$B:$B,A4024,Anlagenbewegungsdaten!D:D)),3)</f>
        <v>0</v>
      </c>
      <c r="J4024" s="333" t="s">
        <v>5179</v>
      </c>
      <c r="K4024" s="333" t="s">
        <v>5199</v>
      </c>
      <c r="L4024" s="510">
        <v>4.0199999999999996</v>
      </c>
      <c r="M4024" s="330">
        <f>ROUND(SUMIF(Anlagenbewegungsdaten_AV!B:B,A4024,Anlagenbewegungsdaten_AV!C:C),3)</f>
        <v>0</v>
      </c>
      <c r="N4024" s="328">
        <f>IF(ISBLANK(L4024),ROUND(SUMIF(Anlagenbewegungsdaten_AV!B:B,A4024,Anlagenbewegungsdaten_AV!D:D),2),ROUND(M4024*L4024%,2))</f>
        <v>0</v>
      </c>
      <c r="O4024" s="328">
        <f>ROUND(N4024-SUMIF(Anlagenbewegungsdaten_AV!B:B,A4024,Anlagenbewegungsdaten_AV!D:D),3)</f>
        <v>0</v>
      </c>
    </row>
    <row r="4025" spans="1:15" ht="15" customHeight="1" x14ac:dyDescent="0.25">
      <c r="A4025" s="260"/>
      <c r="B4025" s="165"/>
      <c r="C4025" s="165"/>
      <c r="D4025" s="166"/>
      <c r="E4025" s="165"/>
      <c r="F4025" s="249"/>
    </row>
    <row r="4026" spans="1:15" ht="15" customHeight="1" x14ac:dyDescent="0.25">
      <c r="A4026" s="261" t="s">
        <v>3255</v>
      </c>
      <c r="B4026" s="171" t="s">
        <v>152</v>
      </c>
      <c r="C4026" s="172" t="s">
        <v>4049</v>
      </c>
      <c r="D4026" s="171" t="s">
        <v>153</v>
      </c>
      <c r="E4026" s="171"/>
      <c r="F4026" s="246">
        <v>9.11</v>
      </c>
      <c r="G4026" s="331">
        <f>ROUND(SUMIF(Anlagenbewegungsdaten!B:B,A4026,Anlagenbewegungsdaten!C:C),3)</f>
        <v>0</v>
      </c>
      <c r="H4026" s="332">
        <f>IF(ISBLANK(F4026),ROUND(SUMIF(Anlagenbewegungsdaten!B:B,A4026,Anlagenbewegungsdaten!D:D),2),ROUND(G4026*F4026%,2))</f>
        <v>0</v>
      </c>
      <c r="I4026" s="332">
        <f>ROUND((H4026-SUMIF(Anlagenbewegungsdaten!$B:$B,A4026,Anlagenbewegungsdaten!D:D)),3)</f>
        <v>0</v>
      </c>
      <c r="J4026" s="333" t="s">
        <v>5179</v>
      </c>
      <c r="K4026" s="333" t="s">
        <v>5199</v>
      </c>
      <c r="L4026" s="510">
        <v>7.29</v>
      </c>
      <c r="M4026" s="330">
        <f>ROUND(SUMIF(Anlagenbewegungsdaten_AV!B:B,A4026,Anlagenbewegungsdaten_AV!C:C),3)</f>
        <v>0</v>
      </c>
      <c r="N4026" s="328">
        <f>IF(ISBLANK(L4026),ROUND(SUMIF(Anlagenbewegungsdaten_AV!B:B,A4026,Anlagenbewegungsdaten_AV!D:D),2),ROUND(M4026*L4026%,2))</f>
        <v>0</v>
      </c>
      <c r="O4026" s="328">
        <f>ROUND(N4026-SUMIF(Anlagenbewegungsdaten_AV!B:B,A4026,Anlagenbewegungsdaten_AV!D:D),3)</f>
        <v>0</v>
      </c>
    </row>
    <row r="4027" spans="1:15" ht="15" customHeight="1" x14ac:dyDescent="0.25">
      <c r="A4027" s="261" t="s">
        <v>3256</v>
      </c>
      <c r="B4027" s="171" t="s">
        <v>152</v>
      </c>
      <c r="C4027" s="172" t="s">
        <v>4049</v>
      </c>
      <c r="D4027" s="171" t="s">
        <v>155</v>
      </c>
      <c r="E4027" s="171"/>
      <c r="F4027" s="246">
        <v>9.61</v>
      </c>
      <c r="G4027" s="331">
        <f>ROUND(SUMIF(Anlagenbewegungsdaten!B:B,A4027,Anlagenbewegungsdaten!C:C),3)</f>
        <v>0</v>
      </c>
      <c r="H4027" s="332">
        <f>IF(ISBLANK(F4027),ROUND(SUMIF(Anlagenbewegungsdaten!B:B,A4027,Anlagenbewegungsdaten!D:D),2),ROUND(G4027*F4027%,2))</f>
        <v>0</v>
      </c>
      <c r="I4027" s="332">
        <f>ROUND((H4027-SUMIF(Anlagenbewegungsdaten!$B:$B,A4027,Anlagenbewegungsdaten!D:D)),3)</f>
        <v>0</v>
      </c>
      <c r="J4027" s="333" t="s">
        <v>5179</v>
      </c>
      <c r="K4027" s="333" t="s">
        <v>5199</v>
      </c>
      <c r="L4027" s="510">
        <v>7.69</v>
      </c>
      <c r="M4027" s="330">
        <f>ROUND(SUMIF(Anlagenbewegungsdaten_AV!B:B,A4027,Anlagenbewegungsdaten_AV!C:C),3)</f>
        <v>0</v>
      </c>
      <c r="N4027" s="328">
        <f>IF(ISBLANK(L4027),ROUND(SUMIF(Anlagenbewegungsdaten_AV!B:B,A4027,Anlagenbewegungsdaten_AV!D:D),2),ROUND(M4027*L4027%,2))</f>
        <v>0</v>
      </c>
      <c r="O4027" s="328">
        <f>ROUND(N4027-SUMIF(Anlagenbewegungsdaten_AV!B:B,A4027,Anlagenbewegungsdaten_AV!D:D),3)</f>
        <v>0</v>
      </c>
    </row>
    <row r="4028" spans="1:15" ht="15" customHeight="1" x14ac:dyDescent="0.25">
      <c r="A4028" s="261" t="s">
        <v>3257</v>
      </c>
      <c r="B4028" s="171" t="s">
        <v>152</v>
      </c>
      <c r="C4028" s="172" t="s">
        <v>4049</v>
      </c>
      <c r="D4028" s="171" t="s">
        <v>157</v>
      </c>
      <c r="E4028" s="171"/>
      <c r="F4028" s="246">
        <v>4.97</v>
      </c>
      <c r="G4028" s="331">
        <f>ROUND(SUMIF(Anlagenbewegungsdaten!B:B,A4028,Anlagenbewegungsdaten!C:C),3)</f>
        <v>0</v>
      </c>
      <c r="H4028" s="332">
        <f>IF(ISBLANK(F4028),ROUND(SUMIF(Anlagenbewegungsdaten!B:B,A4028,Anlagenbewegungsdaten!D:D),2),ROUND(G4028*F4028%,2))</f>
        <v>0</v>
      </c>
      <c r="I4028" s="332">
        <f>ROUND((H4028-SUMIF(Anlagenbewegungsdaten!$B:$B,A4028,Anlagenbewegungsdaten!D:D)),3)</f>
        <v>0</v>
      </c>
      <c r="J4028" s="333" t="s">
        <v>5179</v>
      </c>
      <c r="K4028" s="333" t="s">
        <v>5199</v>
      </c>
      <c r="L4028" s="510">
        <v>3.98</v>
      </c>
      <c r="M4028" s="330">
        <f>ROUND(SUMIF(Anlagenbewegungsdaten_AV!B:B,A4028,Anlagenbewegungsdaten_AV!C:C),3)</f>
        <v>0</v>
      </c>
      <c r="N4028" s="328">
        <f>IF(ISBLANK(L4028),ROUND(SUMIF(Anlagenbewegungsdaten_AV!B:B,A4028,Anlagenbewegungsdaten_AV!D:D),2),ROUND(M4028*L4028%,2))</f>
        <v>0</v>
      </c>
      <c r="O4028" s="328">
        <f>ROUND(N4028-SUMIF(Anlagenbewegungsdaten_AV!B:B,A4028,Anlagenbewegungsdaten_AV!D:D),3)</f>
        <v>0</v>
      </c>
    </row>
    <row r="4029" spans="1:15" ht="15" customHeight="1" x14ac:dyDescent="0.25">
      <c r="A4029" s="259"/>
      <c r="B4029" s="166"/>
      <c r="C4029" s="165"/>
      <c r="D4029" s="166"/>
      <c r="E4029" s="165"/>
      <c r="F4029" s="249"/>
    </row>
    <row r="4030" spans="1:15" ht="15" customHeight="1" x14ac:dyDescent="0.25">
      <c r="A4030" s="261" t="s">
        <v>3999</v>
      </c>
      <c r="B4030" s="171" t="s">
        <v>152</v>
      </c>
      <c r="C4030" s="172" t="s">
        <v>4050</v>
      </c>
      <c r="D4030" s="171" t="s">
        <v>153</v>
      </c>
      <c r="E4030" s="171"/>
      <c r="F4030" s="246">
        <v>9.02</v>
      </c>
      <c r="G4030" s="331">
        <f>ROUND(SUMIF(Anlagenbewegungsdaten!B:B,A4030,Anlagenbewegungsdaten!C:C),3)</f>
        <v>0</v>
      </c>
      <c r="H4030" s="332">
        <f>IF(ISBLANK(F4030),ROUND(SUMIF(Anlagenbewegungsdaten!B:B,A4030,Anlagenbewegungsdaten!D:D),2),ROUND(G4030*F4030%,2))</f>
        <v>0</v>
      </c>
      <c r="I4030" s="332">
        <f>ROUND((H4030-SUMIF(Anlagenbewegungsdaten!$B:$B,A4030,Anlagenbewegungsdaten!D:D)),3)</f>
        <v>0</v>
      </c>
      <c r="J4030" s="333" t="s">
        <v>5179</v>
      </c>
      <c r="K4030" s="333" t="s">
        <v>5199</v>
      </c>
      <c r="L4030" s="510">
        <v>7.22</v>
      </c>
      <c r="M4030" s="330">
        <f>ROUND(SUMIF(Anlagenbewegungsdaten_AV!B:B,A4030,Anlagenbewegungsdaten_AV!C:C),3)</f>
        <v>0</v>
      </c>
      <c r="N4030" s="328">
        <f>IF(ISBLANK(L4030),ROUND(SUMIF(Anlagenbewegungsdaten_AV!B:B,A4030,Anlagenbewegungsdaten_AV!D:D),2),ROUND(M4030*L4030%,2))</f>
        <v>0</v>
      </c>
      <c r="O4030" s="328">
        <f>ROUND(N4030-SUMIF(Anlagenbewegungsdaten_AV!B:B,A4030,Anlagenbewegungsdaten_AV!D:D),3)</f>
        <v>0</v>
      </c>
    </row>
    <row r="4031" spans="1:15" ht="15" customHeight="1" x14ac:dyDescent="0.25">
      <c r="A4031" s="261" t="s">
        <v>4000</v>
      </c>
      <c r="B4031" s="171" t="s">
        <v>152</v>
      </c>
      <c r="C4031" s="172" t="s">
        <v>4050</v>
      </c>
      <c r="D4031" s="171" t="s">
        <v>155</v>
      </c>
      <c r="E4031" s="171"/>
      <c r="F4031" s="246">
        <v>9.51</v>
      </c>
      <c r="G4031" s="331">
        <f>ROUND(SUMIF(Anlagenbewegungsdaten!B:B,A4031,Anlagenbewegungsdaten!C:C),3)</f>
        <v>0</v>
      </c>
      <c r="H4031" s="332">
        <f>IF(ISBLANK(F4031),ROUND(SUMIF(Anlagenbewegungsdaten!B:B,A4031,Anlagenbewegungsdaten!D:D),2),ROUND(G4031*F4031%,2))</f>
        <v>0</v>
      </c>
      <c r="I4031" s="332">
        <f>ROUND((H4031-SUMIF(Anlagenbewegungsdaten!$B:$B,A4031,Anlagenbewegungsdaten!D:D)),3)</f>
        <v>0</v>
      </c>
      <c r="J4031" s="333" t="s">
        <v>5179</v>
      </c>
      <c r="K4031" s="333" t="s">
        <v>5199</v>
      </c>
      <c r="L4031" s="510">
        <v>7.61</v>
      </c>
      <c r="M4031" s="330">
        <f>ROUND(SUMIF(Anlagenbewegungsdaten_AV!B:B,A4031,Anlagenbewegungsdaten_AV!C:C),3)</f>
        <v>0</v>
      </c>
      <c r="N4031" s="328">
        <f>IF(ISBLANK(L4031),ROUND(SUMIF(Anlagenbewegungsdaten_AV!B:B,A4031,Anlagenbewegungsdaten_AV!D:D),2),ROUND(M4031*L4031%,2))</f>
        <v>0</v>
      </c>
      <c r="O4031" s="328">
        <f>ROUND(N4031-SUMIF(Anlagenbewegungsdaten_AV!B:B,A4031,Anlagenbewegungsdaten_AV!D:D),3)</f>
        <v>0</v>
      </c>
    </row>
    <row r="4032" spans="1:15" ht="15" customHeight="1" x14ac:dyDescent="0.25">
      <c r="A4032" s="261" t="s">
        <v>4001</v>
      </c>
      <c r="B4032" s="171" t="s">
        <v>152</v>
      </c>
      <c r="C4032" s="172" t="s">
        <v>4050</v>
      </c>
      <c r="D4032" s="171" t="s">
        <v>157</v>
      </c>
      <c r="E4032" s="171"/>
      <c r="F4032" s="246">
        <v>4.92</v>
      </c>
      <c r="G4032" s="331">
        <f>ROUND(SUMIF(Anlagenbewegungsdaten!B:B,A4032,Anlagenbewegungsdaten!C:C),3)</f>
        <v>0</v>
      </c>
      <c r="H4032" s="332">
        <f>IF(ISBLANK(F4032),ROUND(SUMIF(Anlagenbewegungsdaten!B:B,A4032,Anlagenbewegungsdaten!D:D),2),ROUND(G4032*F4032%,2))</f>
        <v>0</v>
      </c>
      <c r="I4032" s="332">
        <f>ROUND((H4032-SUMIF(Anlagenbewegungsdaten!$B:$B,A4032,Anlagenbewegungsdaten!D:D)),3)</f>
        <v>0</v>
      </c>
      <c r="J4032" s="333" t="s">
        <v>5179</v>
      </c>
      <c r="K4032" s="333" t="s">
        <v>5199</v>
      </c>
      <c r="L4032" s="510">
        <v>3.94</v>
      </c>
      <c r="M4032" s="330">
        <f>ROUND(SUMIF(Anlagenbewegungsdaten_AV!B:B,A4032,Anlagenbewegungsdaten_AV!C:C),3)</f>
        <v>0</v>
      </c>
      <c r="N4032" s="328">
        <f>IF(ISBLANK(L4032),ROUND(SUMIF(Anlagenbewegungsdaten_AV!B:B,A4032,Anlagenbewegungsdaten_AV!D:D),2),ROUND(M4032*L4032%,2))</f>
        <v>0</v>
      </c>
      <c r="O4032" s="328">
        <f>ROUND(N4032-SUMIF(Anlagenbewegungsdaten_AV!B:B,A4032,Anlagenbewegungsdaten_AV!D:D),3)</f>
        <v>0</v>
      </c>
    </row>
    <row r="4033" spans="1:15" ht="15" customHeight="1" x14ac:dyDescent="0.25">
      <c r="A4033" s="259"/>
      <c r="B4033" s="166"/>
      <c r="C4033" s="165"/>
      <c r="D4033" s="166"/>
      <c r="E4033" s="165"/>
      <c r="F4033" s="249"/>
    </row>
    <row r="4034" spans="1:15" ht="15" customHeight="1" x14ac:dyDescent="0.25">
      <c r="A4034" s="264" t="s">
        <v>4764</v>
      </c>
      <c r="B4034" s="204" t="s">
        <v>152</v>
      </c>
      <c r="C4034" s="204" t="s">
        <v>4052</v>
      </c>
      <c r="D4034" s="204" t="s">
        <v>153</v>
      </c>
      <c r="E4034" s="204"/>
      <c r="F4034" s="252">
        <v>8.93</v>
      </c>
      <c r="G4034" s="331">
        <f>ROUND(SUMIF(Anlagenbewegungsdaten!B:B,A4034,Anlagenbewegungsdaten!C:C),3)</f>
        <v>0</v>
      </c>
      <c r="H4034" s="332">
        <f>IF(ISBLANK(F4034),ROUND(SUMIF(Anlagenbewegungsdaten!B:B,A4034,Anlagenbewegungsdaten!D:D),2),ROUND(G4034*F4034%,2))</f>
        <v>0</v>
      </c>
      <c r="I4034" s="332">
        <f>ROUND((H4034-SUMIF(Anlagenbewegungsdaten!$B:$B,A4034,Anlagenbewegungsdaten!D:D)),3)</f>
        <v>0</v>
      </c>
      <c r="J4034" s="333" t="s">
        <v>5179</v>
      </c>
      <c r="K4034" s="333" t="s">
        <v>5199</v>
      </c>
      <c r="L4034" s="510">
        <v>7.14</v>
      </c>
      <c r="M4034" s="330">
        <f>ROUND(SUMIF(Anlagenbewegungsdaten_AV!B:B,A4034,Anlagenbewegungsdaten_AV!C:C),3)</f>
        <v>0</v>
      </c>
      <c r="N4034" s="328">
        <f>IF(ISBLANK(L4034),ROUND(SUMIF(Anlagenbewegungsdaten_AV!B:B,A4034,Anlagenbewegungsdaten_AV!D:D),2),ROUND(M4034*L4034%,2))</f>
        <v>0</v>
      </c>
      <c r="O4034" s="328">
        <f>ROUND(N4034-SUMIF(Anlagenbewegungsdaten_AV!B:B,A4034,Anlagenbewegungsdaten_AV!D:D),3)</f>
        <v>0</v>
      </c>
    </row>
    <row r="4035" spans="1:15" ht="15" customHeight="1" x14ac:dyDescent="0.25">
      <c r="A4035" s="264" t="s">
        <v>4765</v>
      </c>
      <c r="B4035" s="204" t="s">
        <v>152</v>
      </c>
      <c r="C4035" s="204" t="s">
        <v>4052</v>
      </c>
      <c r="D4035" s="204" t="s">
        <v>155</v>
      </c>
      <c r="E4035" s="204"/>
      <c r="F4035" s="252">
        <v>9.41</v>
      </c>
      <c r="G4035" s="331">
        <f>ROUND(SUMIF(Anlagenbewegungsdaten!B:B,A4035,Anlagenbewegungsdaten!C:C),3)</f>
        <v>0</v>
      </c>
      <c r="H4035" s="332">
        <f>IF(ISBLANK(F4035),ROUND(SUMIF(Anlagenbewegungsdaten!B:B,A4035,Anlagenbewegungsdaten!D:D),2),ROUND(G4035*F4035%,2))</f>
        <v>0</v>
      </c>
      <c r="I4035" s="332">
        <f>ROUND((H4035-SUMIF(Anlagenbewegungsdaten!$B:$B,A4035,Anlagenbewegungsdaten!D:D)),3)</f>
        <v>0</v>
      </c>
      <c r="J4035" s="333" t="s">
        <v>5179</v>
      </c>
      <c r="K4035" s="333" t="s">
        <v>5199</v>
      </c>
      <c r="L4035" s="510">
        <v>7.53</v>
      </c>
      <c r="M4035" s="330">
        <f>ROUND(SUMIF(Anlagenbewegungsdaten_AV!B:B,A4035,Anlagenbewegungsdaten_AV!C:C),3)</f>
        <v>0</v>
      </c>
      <c r="N4035" s="328">
        <f>IF(ISBLANK(L4035),ROUND(SUMIF(Anlagenbewegungsdaten_AV!B:B,A4035,Anlagenbewegungsdaten_AV!D:D),2),ROUND(M4035*L4035%,2))</f>
        <v>0</v>
      </c>
      <c r="O4035" s="328">
        <f>ROUND(N4035-SUMIF(Anlagenbewegungsdaten_AV!B:B,A4035,Anlagenbewegungsdaten_AV!D:D),3)</f>
        <v>0</v>
      </c>
    </row>
    <row r="4036" spans="1:15" ht="15" customHeight="1" x14ac:dyDescent="0.25">
      <c r="A4036" s="264" t="s">
        <v>4766</v>
      </c>
      <c r="B4036" s="204" t="s">
        <v>152</v>
      </c>
      <c r="C4036" s="204" t="s">
        <v>4052</v>
      </c>
      <c r="D4036" s="204" t="s">
        <v>157</v>
      </c>
      <c r="E4036" s="204"/>
      <c r="F4036" s="252">
        <v>4.87</v>
      </c>
      <c r="G4036" s="331">
        <f>ROUND(SUMIF(Anlagenbewegungsdaten!B:B,A4036,Anlagenbewegungsdaten!C:C),3)</f>
        <v>0</v>
      </c>
      <c r="H4036" s="332">
        <f>IF(ISBLANK(F4036),ROUND(SUMIF(Anlagenbewegungsdaten!B:B,A4036,Anlagenbewegungsdaten!D:D),2),ROUND(G4036*F4036%,2))</f>
        <v>0</v>
      </c>
      <c r="I4036" s="332">
        <f>ROUND((H4036-SUMIF(Anlagenbewegungsdaten!$B:$B,A4036,Anlagenbewegungsdaten!D:D)),3)</f>
        <v>0</v>
      </c>
      <c r="J4036" s="333" t="s">
        <v>5179</v>
      </c>
      <c r="K4036" s="333" t="s">
        <v>5199</v>
      </c>
      <c r="L4036" s="510">
        <v>3.9</v>
      </c>
      <c r="M4036" s="330">
        <f>ROUND(SUMIF(Anlagenbewegungsdaten_AV!B:B,A4036,Anlagenbewegungsdaten_AV!C:C),3)</f>
        <v>0</v>
      </c>
      <c r="N4036" s="328">
        <f>IF(ISBLANK(L4036),ROUND(SUMIF(Anlagenbewegungsdaten_AV!B:B,A4036,Anlagenbewegungsdaten_AV!D:D),2),ROUND(M4036*L4036%,2))</f>
        <v>0</v>
      </c>
      <c r="O4036" s="328">
        <f>ROUND(N4036-SUMIF(Anlagenbewegungsdaten_AV!B:B,A4036,Anlagenbewegungsdaten_AV!D:D),3)</f>
        <v>0</v>
      </c>
    </row>
    <row r="4037" spans="1:15" ht="15" customHeight="1" x14ac:dyDescent="0.25">
      <c r="A4037" s="260"/>
      <c r="B4037" s="165"/>
      <c r="C4037" s="165"/>
      <c r="D4037" s="166"/>
      <c r="E4037" s="165"/>
      <c r="F4037" s="249"/>
    </row>
    <row r="4038" spans="1:15" ht="15" customHeight="1" x14ac:dyDescent="0.25">
      <c r="A4038" s="266" t="s">
        <v>5395</v>
      </c>
      <c r="B4038" s="234" t="s">
        <v>152</v>
      </c>
      <c r="C4038" s="234" t="s">
        <v>5247</v>
      </c>
      <c r="D4038" s="234" t="s">
        <v>153</v>
      </c>
      <c r="E4038" s="234"/>
      <c r="F4038" s="250">
        <v>8.8000000000000007</v>
      </c>
      <c r="G4038" s="331">
        <f>ROUND(SUMIF(Anlagenbewegungsdaten!B:B,A4038,Anlagenbewegungsdaten!C:C),3)</f>
        <v>0</v>
      </c>
      <c r="H4038" s="332">
        <f>IF(ISBLANK(F4038),ROUND(SUMIF(Anlagenbewegungsdaten!B:B,A4038,Anlagenbewegungsdaten!D:D),2),ROUND(G4038*F4038%,2))</f>
        <v>0</v>
      </c>
      <c r="I4038" s="332">
        <f>ROUND((H4038-SUMIF(Anlagenbewegungsdaten!$B:$B,A4038,Anlagenbewegungsdaten!D:D)),3)</f>
        <v>0</v>
      </c>
      <c r="J4038" s="333" t="s">
        <v>5179</v>
      </c>
      <c r="K4038" s="333" t="s">
        <v>5199</v>
      </c>
      <c r="L4038" s="510">
        <v>7.04</v>
      </c>
      <c r="M4038" s="330">
        <f>ROUND(SUMIF(Anlagenbewegungsdaten_AV!B:B,A4038,Anlagenbewegungsdaten_AV!C:C),3)</f>
        <v>0</v>
      </c>
      <c r="N4038" s="328">
        <f>IF(ISBLANK(L4038),ROUND(SUMIF(Anlagenbewegungsdaten_AV!B:B,A4038,Anlagenbewegungsdaten_AV!D:D),2),ROUND(M4038*L4038%,2))</f>
        <v>0</v>
      </c>
      <c r="O4038" s="328">
        <f>ROUND(N4038-SUMIF(Anlagenbewegungsdaten_AV!B:B,A4038,Anlagenbewegungsdaten_AV!D:D),3)</f>
        <v>0</v>
      </c>
    </row>
    <row r="4039" spans="1:15" ht="15" customHeight="1" x14ac:dyDescent="0.25">
      <c r="A4039" s="266" t="s">
        <v>5396</v>
      </c>
      <c r="B4039" s="234" t="s">
        <v>152</v>
      </c>
      <c r="C4039" s="234" t="s">
        <v>5247</v>
      </c>
      <c r="D4039" s="234" t="s">
        <v>155</v>
      </c>
      <c r="E4039" s="234"/>
      <c r="F4039" s="250">
        <v>9.2700000000000014</v>
      </c>
      <c r="G4039" s="331">
        <f>ROUND(SUMIF(Anlagenbewegungsdaten!B:B,A4039,Anlagenbewegungsdaten!C:C),3)</f>
        <v>0</v>
      </c>
      <c r="H4039" s="332">
        <f>IF(ISBLANK(F4039),ROUND(SUMIF(Anlagenbewegungsdaten!B:B,A4039,Anlagenbewegungsdaten!D:D),2),ROUND(G4039*F4039%,2))</f>
        <v>0</v>
      </c>
      <c r="I4039" s="332">
        <f>ROUND((H4039-SUMIF(Anlagenbewegungsdaten!$B:$B,A4039,Anlagenbewegungsdaten!D:D)),3)</f>
        <v>0</v>
      </c>
      <c r="J4039" s="333" t="s">
        <v>5179</v>
      </c>
      <c r="K4039" s="333" t="s">
        <v>5199</v>
      </c>
      <c r="L4039" s="510">
        <v>7.42</v>
      </c>
      <c r="M4039" s="330">
        <f>ROUND(SUMIF(Anlagenbewegungsdaten_AV!B:B,A4039,Anlagenbewegungsdaten_AV!C:C),3)</f>
        <v>0</v>
      </c>
      <c r="N4039" s="328">
        <f>IF(ISBLANK(L4039),ROUND(SUMIF(Anlagenbewegungsdaten_AV!B:B,A4039,Anlagenbewegungsdaten_AV!D:D),2),ROUND(M4039*L4039%,2))</f>
        <v>0</v>
      </c>
      <c r="O4039" s="328">
        <f>ROUND(N4039-SUMIF(Anlagenbewegungsdaten_AV!B:B,A4039,Anlagenbewegungsdaten_AV!D:D),3)</f>
        <v>0</v>
      </c>
    </row>
    <row r="4040" spans="1:15" ht="15" customHeight="1" x14ac:dyDescent="0.25">
      <c r="A4040" s="266" t="s">
        <v>5397</v>
      </c>
      <c r="B4040" s="234" t="s">
        <v>152</v>
      </c>
      <c r="C4040" s="234" t="s">
        <v>5247</v>
      </c>
      <c r="D4040" s="234" t="s">
        <v>157</v>
      </c>
      <c r="E4040" s="234"/>
      <c r="F4040" s="250">
        <v>4.8</v>
      </c>
      <c r="G4040" s="331">
        <f>ROUND(SUMIF(Anlagenbewegungsdaten!B:B,A4040,Anlagenbewegungsdaten!C:C),3)</f>
        <v>0</v>
      </c>
      <c r="H4040" s="332">
        <f>IF(ISBLANK(F4040),ROUND(SUMIF(Anlagenbewegungsdaten!B:B,A4040,Anlagenbewegungsdaten!D:D),2),ROUND(G4040*F4040%,2))</f>
        <v>0</v>
      </c>
      <c r="I4040" s="332">
        <f>ROUND((H4040-SUMIF(Anlagenbewegungsdaten!$B:$B,A4040,Anlagenbewegungsdaten!D:D)),3)</f>
        <v>0</v>
      </c>
      <c r="J4040" s="333" t="s">
        <v>5179</v>
      </c>
      <c r="K4040" s="333" t="s">
        <v>5199</v>
      </c>
      <c r="L4040" s="510">
        <v>3.84</v>
      </c>
      <c r="M4040" s="330">
        <f>ROUND(SUMIF(Anlagenbewegungsdaten_AV!B:B,A4040,Anlagenbewegungsdaten_AV!C:C),3)</f>
        <v>0</v>
      </c>
      <c r="N4040" s="328">
        <f>IF(ISBLANK(L4040),ROUND(SUMIF(Anlagenbewegungsdaten_AV!B:B,A4040,Anlagenbewegungsdaten_AV!D:D),2),ROUND(M4040*L4040%,2))</f>
        <v>0</v>
      </c>
      <c r="O4040" s="328">
        <f>ROUND(N4040-SUMIF(Anlagenbewegungsdaten_AV!B:B,A4040,Anlagenbewegungsdaten_AV!D:D),3)</f>
        <v>0</v>
      </c>
    </row>
    <row r="4041" spans="1:15" ht="15" customHeight="1" x14ac:dyDescent="0.25">
      <c r="A4041" s="260"/>
      <c r="B4041" s="165"/>
      <c r="C4041" s="165"/>
      <c r="D4041" s="166"/>
      <c r="E4041" s="165"/>
      <c r="F4041" s="249"/>
    </row>
    <row r="4042" spans="1:15" ht="15" customHeight="1" x14ac:dyDescent="0.25">
      <c r="A4042" s="266" t="s">
        <v>5813</v>
      </c>
      <c r="B4042" s="234" t="s">
        <v>152</v>
      </c>
      <c r="C4042" s="234" t="s">
        <v>5593</v>
      </c>
      <c r="D4042" s="234" t="s">
        <v>153</v>
      </c>
      <c r="E4042" s="234"/>
      <c r="F4042" s="250">
        <v>8.66</v>
      </c>
      <c r="G4042" s="331">
        <f>ROUND(SUMIF(Anlagenbewegungsdaten!B:B,A4042,Anlagenbewegungsdaten!C:C),3)</f>
        <v>0</v>
      </c>
      <c r="H4042" s="332">
        <f>IF(ISBLANK(F4042),ROUND(SUMIF(Anlagenbewegungsdaten!B:B,A4042,Anlagenbewegungsdaten!D:D),2),ROUND(G4042*F4042%,2))</f>
        <v>0</v>
      </c>
      <c r="I4042" s="332">
        <f>ROUND((H4042-SUMIF(Anlagenbewegungsdaten!$B:$B,A4042,Anlagenbewegungsdaten!D:D)),3)</f>
        <v>0</v>
      </c>
      <c r="J4042" s="333" t="s">
        <v>5179</v>
      </c>
      <c r="K4042" s="333" t="s">
        <v>5199</v>
      </c>
      <c r="L4042" s="510">
        <v>6.93</v>
      </c>
      <c r="M4042" s="330">
        <f>ROUND(SUMIF(Anlagenbewegungsdaten_AV!B:B,A4042,Anlagenbewegungsdaten_AV!C:C),3)</f>
        <v>0</v>
      </c>
      <c r="N4042" s="328">
        <f>IF(ISBLANK(L4042),ROUND(SUMIF(Anlagenbewegungsdaten_AV!B:B,A4042,Anlagenbewegungsdaten_AV!D:D),2),ROUND(M4042*L4042%,2))</f>
        <v>0</v>
      </c>
      <c r="O4042" s="328">
        <f>ROUND(N4042-SUMIF(Anlagenbewegungsdaten_AV!B:B,A4042,Anlagenbewegungsdaten_AV!D:D),3)</f>
        <v>0</v>
      </c>
    </row>
    <row r="4043" spans="1:15" ht="15" customHeight="1" x14ac:dyDescent="0.25">
      <c r="A4043" s="266" t="s">
        <v>5814</v>
      </c>
      <c r="B4043" s="234" t="s">
        <v>152</v>
      </c>
      <c r="C4043" s="234" t="s">
        <v>5593</v>
      </c>
      <c r="D4043" s="234" t="s">
        <v>155</v>
      </c>
      <c r="E4043" s="234"/>
      <c r="F4043" s="250">
        <v>9.1300000000000008</v>
      </c>
      <c r="G4043" s="331">
        <f>ROUND(SUMIF(Anlagenbewegungsdaten!B:B,A4043,Anlagenbewegungsdaten!C:C),3)</f>
        <v>0</v>
      </c>
      <c r="H4043" s="332">
        <f>IF(ISBLANK(F4043),ROUND(SUMIF(Anlagenbewegungsdaten!B:B,A4043,Anlagenbewegungsdaten!D:D),2),ROUND(G4043*F4043%,2))</f>
        <v>0</v>
      </c>
      <c r="I4043" s="332">
        <f>ROUND((H4043-SUMIF(Anlagenbewegungsdaten!$B:$B,A4043,Anlagenbewegungsdaten!D:D)),3)</f>
        <v>0</v>
      </c>
      <c r="J4043" s="333" t="s">
        <v>5179</v>
      </c>
      <c r="K4043" s="333" t="s">
        <v>5199</v>
      </c>
      <c r="L4043" s="510">
        <v>7.3</v>
      </c>
      <c r="M4043" s="330">
        <f>ROUND(SUMIF(Anlagenbewegungsdaten_AV!B:B,A4043,Anlagenbewegungsdaten_AV!C:C),3)</f>
        <v>0</v>
      </c>
      <c r="N4043" s="328">
        <f>IF(ISBLANK(L4043),ROUND(SUMIF(Anlagenbewegungsdaten_AV!B:B,A4043,Anlagenbewegungsdaten_AV!D:D),2),ROUND(M4043*L4043%,2))</f>
        <v>0</v>
      </c>
      <c r="O4043" s="328">
        <f>ROUND(N4043-SUMIF(Anlagenbewegungsdaten_AV!B:B,A4043,Anlagenbewegungsdaten_AV!D:D),3)</f>
        <v>0</v>
      </c>
    </row>
    <row r="4044" spans="1:15" ht="15" customHeight="1" x14ac:dyDescent="0.25">
      <c r="A4044" s="266" t="s">
        <v>5815</v>
      </c>
      <c r="B4044" s="234" t="s">
        <v>152</v>
      </c>
      <c r="C4044" s="234" t="s">
        <v>5593</v>
      </c>
      <c r="D4044" s="234" t="s">
        <v>157</v>
      </c>
      <c r="E4044" s="234"/>
      <c r="F4044" s="250">
        <v>4.72</v>
      </c>
      <c r="G4044" s="331">
        <f>ROUND(SUMIF(Anlagenbewegungsdaten!B:B,A4044,Anlagenbewegungsdaten!C:C),3)</f>
        <v>0</v>
      </c>
      <c r="H4044" s="332">
        <f>IF(ISBLANK(F4044),ROUND(SUMIF(Anlagenbewegungsdaten!B:B,A4044,Anlagenbewegungsdaten!D:D),2),ROUND(G4044*F4044%,2))</f>
        <v>0</v>
      </c>
      <c r="I4044" s="332">
        <f>ROUND((H4044-SUMIF(Anlagenbewegungsdaten!$B:$B,A4044,Anlagenbewegungsdaten!D:D)),3)</f>
        <v>0</v>
      </c>
      <c r="J4044" s="333" t="s">
        <v>5179</v>
      </c>
      <c r="K4044" s="333" t="s">
        <v>5199</v>
      </c>
      <c r="L4044" s="510">
        <v>3.78</v>
      </c>
      <c r="M4044" s="330">
        <f>ROUND(SUMIF(Anlagenbewegungsdaten_AV!B:B,A4044,Anlagenbewegungsdaten_AV!C:C),3)</f>
        <v>0</v>
      </c>
      <c r="N4044" s="328">
        <f>IF(ISBLANK(L4044),ROUND(SUMIF(Anlagenbewegungsdaten_AV!B:B,A4044,Anlagenbewegungsdaten_AV!D:D),2),ROUND(M4044*L4044%,2))</f>
        <v>0</v>
      </c>
      <c r="O4044" s="328">
        <f>ROUND(N4044-SUMIF(Anlagenbewegungsdaten_AV!B:B,A4044,Anlagenbewegungsdaten_AV!D:D),3)</f>
        <v>0</v>
      </c>
    </row>
    <row r="4045" spans="1:15" ht="15" customHeight="1" x14ac:dyDescent="0.25">
      <c r="A4045" s="267"/>
      <c r="B4045" s="166"/>
      <c r="C4045" s="165"/>
      <c r="D4045" s="166"/>
      <c r="E4045" s="165"/>
      <c r="F4045" s="249"/>
    </row>
    <row r="4046" spans="1:15" ht="15" customHeight="1" x14ac:dyDescent="0.25">
      <c r="A4046" s="258" t="s">
        <v>5816</v>
      </c>
      <c r="B4046" s="243" t="s">
        <v>152</v>
      </c>
      <c r="C4046" s="244" t="s">
        <v>5616</v>
      </c>
      <c r="D4046" s="244" t="s">
        <v>153</v>
      </c>
      <c r="E4046" s="243"/>
      <c r="F4046" s="160">
        <v>8.5</v>
      </c>
      <c r="G4046" s="331">
        <f>ROUND(SUMIF(Anlagenbewegungsdaten!B:B,A4046,Anlagenbewegungsdaten!C:C),3)</f>
        <v>0</v>
      </c>
      <c r="H4046" s="332">
        <f>IF(ISBLANK(F4046),ROUND(SUMIF(Anlagenbewegungsdaten!B:B,A4046,Anlagenbewegungsdaten!D:D),2),ROUND(G4046*F4046%,2))</f>
        <v>0</v>
      </c>
      <c r="I4046" s="332">
        <f>ROUND((H4046-SUMIF(Anlagenbewegungsdaten!$B:$B,A4046,Anlagenbewegungsdaten!D:D)),3)</f>
        <v>0</v>
      </c>
      <c r="J4046" s="333" t="s">
        <v>5179</v>
      </c>
      <c r="K4046" s="333" t="s">
        <v>5199</v>
      </c>
      <c r="L4046" s="510">
        <v>7.12</v>
      </c>
      <c r="M4046" s="330">
        <f>ROUND(SUMIF(Anlagenbewegungsdaten_AV!B:B,A4046,Anlagenbewegungsdaten_AV!C:C),3)</f>
        <v>0</v>
      </c>
      <c r="N4046" s="328">
        <f>IF(ISBLANK(L4046),ROUND(SUMIF(Anlagenbewegungsdaten_AV!B:B,A4046,Anlagenbewegungsdaten_AV!D:D),2),ROUND(M4046*L4046%,2))</f>
        <v>0</v>
      </c>
      <c r="O4046" s="328">
        <f>ROUND(N4046-SUMIF(Anlagenbewegungsdaten_AV!B:B,A4046,Anlagenbewegungsdaten_AV!D:D),3)</f>
        <v>0</v>
      </c>
    </row>
    <row r="4047" spans="1:15" ht="15" customHeight="1" x14ac:dyDescent="0.25">
      <c r="A4047" s="258" t="s">
        <v>5817</v>
      </c>
      <c r="B4047" s="243" t="s">
        <v>152</v>
      </c>
      <c r="C4047" s="244" t="s">
        <v>5616</v>
      </c>
      <c r="D4047" s="244" t="s">
        <v>157</v>
      </c>
      <c r="E4047" s="243"/>
      <c r="F4047" s="160">
        <v>4.55</v>
      </c>
      <c r="G4047" s="331">
        <f>ROUND(SUMIF(Anlagenbewegungsdaten!B:B,A4047,Anlagenbewegungsdaten!C:C),3)</f>
        <v>0</v>
      </c>
      <c r="H4047" s="332">
        <f>IF(ISBLANK(F4047),ROUND(SUMIF(Anlagenbewegungsdaten!B:B,A4047,Anlagenbewegungsdaten!D:D),2),ROUND(G4047*F4047%,2))</f>
        <v>0</v>
      </c>
      <c r="I4047" s="332">
        <f>ROUND((H4047-SUMIF(Anlagenbewegungsdaten!$B:$B,A4047,Anlagenbewegungsdaten!D:D)),3)</f>
        <v>0</v>
      </c>
      <c r="J4047" s="333" t="s">
        <v>5179</v>
      </c>
      <c r="K4047" s="333" t="s">
        <v>5199</v>
      </c>
      <c r="L4047" s="510">
        <v>3.96</v>
      </c>
      <c r="M4047" s="330">
        <f>ROUND(SUMIF(Anlagenbewegungsdaten_AV!B:B,A4047,Anlagenbewegungsdaten_AV!C:C),3)</f>
        <v>0</v>
      </c>
      <c r="N4047" s="328">
        <f>IF(ISBLANK(L4047),ROUND(SUMIF(Anlagenbewegungsdaten_AV!B:B,A4047,Anlagenbewegungsdaten_AV!D:D),2),ROUND(M4047*L4047%,2))</f>
        <v>0</v>
      </c>
      <c r="O4047" s="328">
        <f>ROUND(N4047-SUMIF(Anlagenbewegungsdaten_AV!B:B,A4047,Anlagenbewegungsdaten_AV!D:D),3)</f>
        <v>0</v>
      </c>
    </row>
    <row r="4048" spans="1:15" ht="15" customHeight="1" x14ac:dyDescent="0.25">
      <c r="A4048" s="259"/>
      <c r="B4048" s="166"/>
      <c r="C4048" s="173"/>
      <c r="D4048" s="173"/>
      <c r="E4048" s="166"/>
      <c r="F4048" s="248"/>
    </row>
    <row r="4049" spans="1:15" ht="15" customHeight="1" x14ac:dyDescent="0.25">
      <c r="A4049" s="258" t="s">
        <v>6238</v>
      </c>
      <c r="B4049" s="243" t="s">
        <v>152</v>
      </c>
      <c r="C4049" s="244" t="s">
        <v>6209</v>
      </c>
      <c r="D4049" s="244" t="s">
        <v>153</v>
      </c>
      <c r="E4049" s="243"/>
      <c r="F4049" s="160">
        <v>8.5</v>
      </c>
      <c r="G4049" s="331">
        <f>ROUND(SUMIF(Anlagenbewegungsdaten!B:B,A4049,Anlagenbewegungsdaten!C:C),3)</f>
        <v>0</v>
      </c>
      <c r="H4049" s="332">
        <f>IF(ISBLANK(F4049),ROUND(SUMIF(Anlagenbewegungsdaten!B:B,A4049,Anlagenbewegungsdaten!D:D),2),ROUND(G4049*F4049%,2))</f>
        <v>0</v>
      </c>
      <c r="I4049" s="332">
        <f>ROUND((H4049-SUMIF(Anlagenbewegungsdaten!$B:$B,A4049,Anlagenbewegungsdaten!D:D)),3)</f>
        <v>0</v>
      </c>
      <c r="J4049" s="333" t="s">
        <v>5179</v>
      </c>
      <c r="K4049" s="333" t="s">
        <v>5199</v>
      </c>
      <c r="L4049" s="510">
        <v>7.12</v>
      </c>
      <c r="M4049" s="330">
        <f>ROUND(SUMIF(Anlagenbewegungsdaten_AV!B:B,A4049,Anlagenbewegungsdaten_AV!C:C),3)</f>
        <v>0</v>
      </c>
      <c r="N4049" s="328">
        <f>IF(ISBLANK(L4049),ROUND(SUMIF(Anlagenbewegungsdaten_AV!B:B,A4049,Anlagenbewegungsdaten_AV!D:D),2),ROUND(M4049*L4049%,2))</f>
        <v>0</v>
      </c>
      <c r="O4049" s="328">
        <f>ROUND(N4049-SUMIF(Anlagenbewegungsdaten_AV!B:B,A4049,Anlagenbewegungsdaten_AV!D:D),3)</f>
        <v>0</v>
      </c>
    </row>
    <row r="4050" spans="1:15" ht="15" customHeight="1" x14ac:dyDescent="0.25">
      <c r="A4050" s="258" t="s">
        <v>6239</v>
      </c>
      <c r="B4050" s="243" t="s">
        <v>152</v>
      </c>
      <c r="C4050" s="244" t="s">
        <v>6209</v>
      </c>
      <c r="D4050" s="244" t="s">
        <v>157</v>
      </c>
      <c r="E4050" s="243"/>
      <c r="F4050" s="160">
        <v>4.55</v>
      </c>
      <c r="G4050" s="331">
        <f>ROUND(SUMIF(Anlagenbewegungsdaten!B:B,A4050,Anlagenbewegungsdaten!C:C),3)</f>
        <v>0</v>
      </c>
      <c r="H4050" s="332">
        <f>IF(ISBLANK(F4050),ROUND(SUMIF(Anlagenbewegungsdaten!B:B,A4050,Anlagenbewegungsdaten!D:D),2),ROUND(G4050*F4050%,2))</f>
        <v>0</v>
      </c>
      <c r="I4050" s="332">
        <f>ROUND((H4050-SUMIF(Anlagenbewegungsdaten!$B:$B,A4050,Anlagenbewegungsdaten!D:D)),3)</f>
        <v>0</v>
      </c>
      <c r="J4050" s="333" t="s">
        <v>5179</v>
      </c>
      <c r="K4050" s="333" t="s">
        <v>5199</v>
      </c>
      <c r="L4050" s="510">
        <v>3.96</v>
      </c>
      <c r="M4050" s="330">
        <f>ROUND(SUMIF(Anlagenbewegungsdaten_AV!B:B,A4050,Anlagenbewegungsdaten_AV!C:C),3)</f>
        <v>0</v>
      </c>
      <c r="N4050" s="328">
        <f>IF(ISBLANK(L4050),ROUND(SUMIF(Anlagenbewegungsdaten_AV!B:B,A4050,Anlagenbewegungsdaten_AV!D:D),2),ROUND(M4050*L4050%,2))</f>
        <v>0</v>
      </c>
      <c r="O4050" s="328">
        <f>ROUND(N4050-SUMIF(Anlagenbewegungsdaten_AV!B:B,A4050,Anlagenbewegungsdaten_AV!D:D),3)</f>
        <v>0</v>
      </c>
    </row>
    <row r="4051" spans="1:15" ht="15" customHeight="1" x14ac:dyDescent="0.25">
      <c r="A4051" s="170"/>
      <c r="B4051" s="174"/>
      <c r="C4051" s="169"/>
      <c r="D4051" s="174"/>
      <c r="E4051" s="169"/>
      <c r="F4051" s="299"/>
    </row>
    <row r="4052" spans="1:15" ht="23.25" customHeight="1" x14ac:dyDescent="0.35">
      <c r="A4052" s="183" t="s">
        <v>158</v>
      </c>
      <c r="B4052" s="178"/>
      <c r="C4052" s="178"/>
      <c r="D4052" s="178"/>
      <c r="E4052" s="178"/>
      <c r="F4052" s="185"/>
    </row>
    <row r="4053" spans="1:15" ht="15" customHeight="1" x14ac:dyDescent="0.25">
      <c r="A4053" s="261" t="s">
        <v>159</v>
      </c>
      <c r="B4053" s="171" t="s">
        <v>160</v>
      </c>
      <c r="C4053" s="171" t="s">
        <v>4048</v>
      </c>
      <c r="D4053" s="171" t="s">
        <v>161</v>
      </c>
      <c r="E4053" s="171"/>
      <c r="F4053" s="246">
        <v>9.6999999999999993</v>
      </c>
      <c r="G4053" s="331">
        <f>ROUND(SUMIF(Anlagenbewegungsdaten!B:B,A4053,Anlagenbewegungsdaten!C:C),3)</f>
        <v>0</v>
      </c>
      <c r="H4053" s="332">
        <f>IF(ISBLANK(F4053),ROUND(SUMIF(Anlagenbewegungsdaten!B:B,A4053,Anlagenbewegungsdaten!D:D),2),ROUND(G4053*F4053%,2))</f>
        <v>0</v>
      </c>
      <c r="I4053" s="332">
        <f>ROUND((H4053-SUMIF(Anlagenbewegungsdaten!$B:$B,A4053,Anlagenbewegungsdaten!D:D)),3)</f>
        <v>0</v>
      </c>
      <c r="J4053" s="333" t="s">
        <v>5179</v>
      </c>
      <c r="K4053" s="333" t="s">
        <v>5201</v>
      </c>
      <c r="L4053" s="510">
        <v>7.76</v>
      </c>
      <c r="M4053" s="330">
        <f>ROUND(SUMIF(Anlagenbewegungsdaten_AV!B:B,A4053,Anlagenbewegungsdaten_AV!C:C),3)</f>
        <v>0</v>
      </c>
      <c r="N4053" s="328">
        <f>IF(ISBLANK(L4053),ROUND(SUMIF(Anlagenbewegungsdaten_AV!B:B,A4053,Anlagenbewegungsdaten_AV!D:D),2),ROUND(M4053*L4053%,2))</f>
        <v>0</v>
      </c>
      <c r="O4053" s="328">
        <f>ROUND(N4053-SUMIF(Anlagenbewegungsdaten_AV!B:B,A4053,Anlagenbewegungsdaten_AV!D:D),3)</f>
        <v>0</v>
      </c>
    </row>
    <row r="4054" spans="1:15" ht="15" customHeight="1" x14ac:dyDescent="0.25">
      <c r="A4054" s="261" t="s">
        <v>162</v>
      </c>
      <c r="B4054" s="171" t="s">
        <v>160</v>
      </c>
      <c r="C4054" s="171" t="s">
        <v>4048</v>
      </c>
      <c r="D4054" s="171" t="s">
        <v>163</v>
      </c>
      <c r="E4054" s="171"/>
      <c r="F4054" s="246">
        <v>10.199999999999999</v>
      </c>
      <c r="G4054" s="331">
        <f>ROUND(SUMIF(Anlagenbewegungsdaten!B:B,A4054,Anlagenbewegungsdaten!C:C),3)</f>
        <v>0</v>
      </c>
      <c r="H4054" s="332">
        <f>IF(ISBLANK(F4054),ROUND(SUMIF(Anlagenbewegungsdaten!B:B,A4054,Anlagenbewegungsdaten!D:D),2),ROUND(G4054*F4054%,2))</f>
        <v>0</v>
      </c>
      <c r="I4054" s="332">
        <f>ROUND((H4054-SUMIF(Anlagenbewegungsdaten!$B:$B,A4054,Anlagenbewegungsdaten!D:D)),3)</f>
        <v>0</v>
      </c>
      <c r="J4054" s="333" t="s">
        <v>5179</v>
      </c>
      <c r="K4054" s="333" t="s">
        <v>5201</v>
      </c>
      <c r="L4054" s="510">
        <v>8.16</v>
      </c>
      <c r="M4054" s="330">
        <f>ROUND(SUMIF(Anlagenbewegungsdaten_AV!B:B,A4054,Anlagenbewegungsdaten_AV!C:C),3)</f>
        <v>0</v>
      </c>
      <c r="N4054" s="328">
        <f>IF(ISBLANK(L4054),ROUND(SUMIF(Anlagenbewegungsdaten_AV!B:B,A4054,Anlagenbewegungsdaten_AV!D:D),2),ROUND(M4054*L4054%,2))</f>
        <v>0</v>
      </c>
      <c r="O4054" s="328">
        <f>ROUND(N4054-SUMIF(Anlagenbewegungsdaten_AV!B:B,A4054,Anlagenbewegungsdaten_AV!D:D),3)</f>
        <v>0</v>
      </c>
    </row>
    <row r="4055" spans="1:15" ht="15" customHeight="1" x14ac:dyDescent="0.25">
      <c r="A4055" s="261" t="s">
        <v>164</v>
      </c>
      <c r="B4055" s="171" t="s">
        <v>160</v>
      </c>
      <c r="C4055" s="171" t="s">
        <v>4048</v>
      </c>
      <c r="D4055" s="171" t="s">
        <v>165</v>
      </c>
      <c r="E4055" s="171"/>
      <c r="F4055" s="246">
        <v>5.0199999999999996</v>
      </c>
      <c r="G4055" s="331">
        <f>ROUND(SUMIF(Anlagenbewegungsdaten!B:B,A4055,Anlagenbewegungsdaten!C:C),3)</f>
        <v>0</v>
      </c>
      <c r="H4055" s="332">
        <f>IF(ISBLANK(F4055),ROUND(SUMIF(Anlagenbewegungsdaten!B:B,A4055,Anlagenbewegungsdaten!D:D),2),ROUND(G4055*F4055%,2))</f>
        <v>0</v>
      </c>
      <c r="I4055" s="332">
        <f>ROUND((H4055-SUMIF(Anlagenbewegungsdaten!$B:$B,A4055,Anlagenbewegungsdaten!D:D)),3)</f>
        <v>0</v>
      </c>
      <c r="J4055" s="333" t="s">
        <v>5179</v>
      </c>
      <c r="K4055" s="333" t="s">
        <v>5201</v>
      </c>
      <c r="L4055" s="510">
        <v>4.0199999999999996</v>
      </c>
      <c r="M4055" s="330">
        <f>ROUND(SUMIF(Anlagenbewegungsdaten_AV!B:B,A4055,Anlagenbewegungsdaten_AV!C:C),3)</f>
        <v>0</v>
      </c>
      <c r="N4055" s="328">
        <f>IF(ISBLANK(L4055),ROUND(SUMIF(Anlagenbewegungsdaten_AV!B:B,A4055,Anlagenbewegungsdaten_AV!D:D),2),ROUND(M4055*L4055%,2))</f>
        <v>0</v>
      </c>
      <c r="O4055" s="328">
        <f>ROUND(N4055-SUMIF(Anlagenbewegungsdaten_AV!B:B,A4055,Anlagenbewegungsdaten_AV!D:D),3)</f>
        <v>0</v>
      </c>
    </row>
    <row r="4056" spans="1:15" ht="15" customHeight="1" x14ac:dyDescent="0.25">
      <c r="A4056" s="260"/>
      <c r="B4056" s="165"/>
      <c r="C4056" s="165"/>
      <c r="D4056" s="166"/>
      <c r="E4056" s="165"/>
      <c r="F4056" s="249"/>
    </row>
    <row r="4057" spans="1:15" ht="15" customHeight="1" x14ac:dyDescent="0.25">
      <c r="A4057" s="261" t="s">
        <v>3258</v>
      </c>
      <c r="B4057" s="171" t="s">
        <v>160</v>
      </c>
      <c r="C4057" s="172" t="s">
        <v>4049</v>
      </c>
      <c r="D4057" s="171" t="s">
        <v>161</v>
      </c>
      <c r="E4057" s="171"/>
      <c r="F4057" s="246">
        <v>9.61</v>
      </c>
      <c r="G4057" s="331">
        <f>ROUND(SUMIF(Anlagenbewegungsdaten!B:B,A4057,Anlagenbewegungsdaten!C:C),3)</f>
        <v>0</v>
      </c>
      <c r="H4057" s="332">
        <f>IF(ISBLANK(F4057),ROUND(SUMIF(Anlagenbewegungsdaten!B:B,A4057,Anlagenbewegungsdaten!D:D),2),ROUND(G4057*F4057%,2))</f>
        <v>0</v>
      </c>
      <c r="I4057" s="332">
        <f>ROUND((H4057-SUMIF(Anlagenbewegungsdaten!$B:$B,A4057,Anlagenbewegungsdaten!D:D)),3)</f>
        <v>0</v>
      </c>
      <c r="J4057" s="333" t="s">
        <v>5179</v>
      </c>
      <c r="K4057" s="333" t="s">
        <v>5201</v>
      </c>
      <c r="L4057" s="510">
        <v>7.69</v>
      </c>
      <c r="M4057" s="330">
        <f>ROUND(SUMIF(Anlagenbewegungsdaten_AV!B:B,A4057,Anlagenbewegungsdaten_AV!C:C),3)</f>
        <v>0</v>
      </c>
      <c r="N4057" s="328">
        <f>IF(ISBLANK(L4057),ROUND(SUMIF(Anlagenbewegungsdaten_AV!B:B,A4057,Anlagenbewegungsdaten_AV!D:D),2),ROUND(M4057*L4057%,2))</f>
        <v>0</v>
      </c>
      <c r="O4057" s="328">
        <f>ROUND(N4057-SUMIF(Anlagenbewegungsdaten_AV!B:B,A4057,Anlagenbewegungsdaten_AV!D:D),3)</f>
        <v>0</v>
      </c>
    </row>
    <row r="4058" spans="1:15" ht="15" customHeight="1" x14ac:dyDescent="0.25">
      <c r="A4058" s="261" t="s">
        <v>3259</v>
      </c>
      <c r="B4058" s="171" t="s">
        <v>160</v>
      </c>
      <c r="C4058" s="172" t="s">
        <v>4049</v>
      </c>
      <c r="D4058" s="171" t="s">
        <v>163</v>
      </c>
      <c r="E4058" s="171"/>
      <c r="F4058" s="246">
        <v>10.11</v>
      </c>
      <c r="G4058" s="331">
        <f>ROUND(SUMIF(Anlagenbewegungsdaten!B:B,A4058,Anlagenbewegungsdaten!C:C),3)</f>
        <v>0</v>
      </c>
      <c r="H4058" s="332">
        <f>IF(ISBLANK(F4058),ROUND(SUMIF(Anlagenbewegungsdaten!B:B,A4058,Anlagenbewegungsdaten!D:D),2),ROUND(G4058*F4058%,2))</f>
        <v>0</v>
      </c>
      <c r="I4058" s="332">
        <f>ROUND((H4058-SUMIF(Anlagenbewegungsdaten!$B:$B,A4058,Anlagenbewegungsdaten!D:D)),3)</f>
        <v>0</v>
      </c>
      <c r="J4058" s="333" t="s">
        <v>5179</v>
      </c>
      <c r="K4058" s="333" t="s">
        <v>5201</v>
      </c>
      <c r="L4058" s="510">
        <v>8.09</v>
      </c>
      <c r="M4058" s="330">
        <f>ROUND(SUMIF(Anlagenbewegungsdaten_AV!B:B,A4058,Anlagenbewegungsdaten_AV!C:C),3)</f>
        <v>0</v>
      </c>
      <c r="N4058" s="328">
        <f>IF(ISBLANK(L4058),ROUND(SUMIF(Anlagenbewegungsdaten_AV!B:B,A4058,Anlagenbewegungsdaten_AV!D:D),2),ROUND(M4058*L4058%,2))</f>
        <v>0</v>
      </c>
      <c r="O4058" s="328">
        <f>ROUND(N4058-SUMIF(Anlagenbewegungsdaten_AV!B:B,A4058,Anlagenbewegungsdaten_AV!D:D),3)</f>
        <v>0</v>
      </c>
    </row>
    <row r="4059" spans="1:15" ht="15" customHeight="1" x14ac:dyDescent="0.25">
      <c r="A4059" s="261" t="s">
        <v>3260</v>
      </c>
      <c r="B4059" s="171" t="s">
        <v>160</v>
      </c>
      <c r="C4059" s="172" t="s">
        <v>4049</v>
      </c>
      <c r="D4059" s="171" t="s">
        <v>165</v>
      </c>
      <c r="E4059" s="171"/>
      <c r="F4059" s="246">
        <v>4.97</v>
      </c>
      <c r="G4059" s="331">
        <f>ROUND(SUMIF(Anlagenbewegungsdaten!B:B,A4059,Anlagenbewegungsdaten!C:C),3)</f>
        <v>0</v>
      </c>
      <c r="H4059" s="332">
        <f>IF(ISBLANK(F4059),ROUND(SUMIF(Anlagenbewegungsdaten!B:B,A4059,Anlagenbewegungsdaten!D:D),2),ROUND(G4059*F4059%,2))</f>
        <v>0</v>
      </c>
      <c r="I4059" s="332">
        <f>ROUND((H4059-SUMIF(Anlagenbewegungsdaten!$B:$B,A4059,Anlagenbewegungsdaten!D:D)),3)</f>
        <v>0</v>
      </c>
      <c r="J4059" s="333" t="s">
        <v>5179</v>
      </c>
      <c r="K4059" s="333" t="s">
        <v>5201</v>
      </c>
      <c r="L4059" s="510">
        <v>3.98</v>
      </c>
      <c r="M4059" s="330">
        <f>ROUND(SUMIF(Anlagenbewegungsdaten_AV!B:B,A4059,Anlagenbewegungsdaten_AV!C:C),3)</f>
        <v>0</v>
      </c>
      <c r="N4059" s="328">
        <f>IF(ISBLANK(L4059),ROUND(SUMIF(Anlagenbewegungsdaten_AV!B:B,A4059,Anlagenbewegungsdaten_AV!D:D),2),ROUND(M4059*L4059%,2))</f>
        <v>0</v>
      </c>
      <c r="O4059" s="328">
        <f>ROUND(N4059-SUMIF(Anlagenbewegungsdaten_AV!B:B,A4059,Anlagenbewegungsdaten_AV!D:D),3)</f>
        <v>0</v>
      </c>
    </row>
    <row r="4060" spans="1:15" ht="15" customHeight="1" x14ac:dyDescent="0.25">
      <c r="A4060" s="259"/>
      <c r="B4060" s="166"/>
      <c r="C4060" s="165"/>
      <c r="D4060" s="166"/>
      <c r="E4060" s="165"/>
      <c r="F4060" s="249"/>
    </row>
    <row r="4061" spans="1:15" ht="15" customHeight="1" x14ac:dyDescent="0.25">
      <c r="A4061" s="261" t="s">
        <v>4002</v>
      </c>
      <c r="B4061" s="171" t="s">
        <v>160</v>
      </c>
      <c r="C4061" s="172" t="s">
        <v>4050</v>
      </c>
      <c r="D4061" s="171" t="s">
        <v>161</v>
      </c>
      <c r="E4061" s="171"/>
      <c r="F4061" s="246">
        <v>9.51</v>
      </c>
      <c r="G4061" s="331">
        <f>ROUND(SUMIF(Anlagenbewegungsdaten!B:B,A4061,Anlagenbewegungsdaten!C:C),3)</f>
        <v>0</v>
      </c>
      <c r="H4061" s="332">
        <f>IF(ISBLANK(F4061),ROUND(SUMIF(Anlagenbewegungsdaten!B:B,A4061,Anlagenbewegungsdaten!D:D),2),ROUND(G4061*F4061%,2))</f>
        <v>0</v>
      </c>
      <c r="I4061" s="332">
        <f>ROUND((H4061-SUMIF(Anlagenbewegungsdaten!$B:$B,A4061,Anlagenbewegungsdaten!D:D)),3)</f>
        <v>0</v>
      </c>
      <c r="J4061" s="333" t="s">
        <v>5179</v>
      </c>
      <c r="K4061" s="333" t="s">
        <v>5201</v>
      </c>
      <c r="L4061" s="510">
        <v>7.61</v>
      </c>
      <c r="M4061" s="330">
        <f>ROUND(SUMIF(Anlagenbewegungsdaten_AV!B:B,A4061,Anlagenbewegungsdaten_AV!C:C),3)</f>
        <v>0</v>
      </c>
      <c r="N4061" s="328">
        <f>IF(ISBLANK(L4061),ROUND(SUMIF(Anlagenbewegungsdaten_AV!B:B,A4061,Anlagenbewegungsdaten_AV!D:D),2),ROUND(M4061*L4061%,2))</f>
        <v>0</v>
      </c>
      <c r="O4061" s="328">
        <f>ROUND(N4061-SUMIF(Anlagenbewegungsdaten_AV!B:B,A4061,Anlagenbewegungsdaten_AV!D:D),3)</f>
        <v>0</v>
      </c>
    </row>
    <row r="4062" spans="1:15" ht="15" customHeight="1" x14ac:dyDescent="0.25">
      <c r="A4062" s="261" t="s">
        <v>4003</v>
      </c>
      <c r="B4062" s="171" t="s">
        <v>160</v>
      </c>
      <c r="C4062" s="172" t="s">
        <v>4050</v>
      </c>
      <c r="D4062" s="171" t="s">
        <v>163</v>
      </c>
      <c r="E4062" s="171"/>
      <c r="F4062" s="246">
        <v>10</v>
      </c>
      <c r="G4062" s="331">
        <f>ROUND(SUMIF(Anlagenbewegungsdaten!B:B,A4062,Anlagenbewegungsdaten!C:C),3)</f>
        <v>0</v>
      </c>
      <c r="H4062" s="332">
        <f>IF(ISBLANK(F4062),ROUND(SUMIF(Anlagenbewegungsdaten!B:B,A4062,Anlagenbewegungsdaten!D:D),2),ROUND(G4062*F4062%,2))</f>
        <v>0</v>
      </c>
      <c r="I4062" s="332">
        <f>ROUND((H4062-SUMIF(Anlagenbewegungsdaten!$B:$B,A4062,Anlagenbewegungsdaten!D:D)),3)</f>
        <v>0</v>
      </c>
      <c r="J4062" s="333" t="s">
        <v>5179</v>
      </c>
      <c r="K4062" s="333" t="s">
        <v>5201</v>
      </c>
      <c r="L4062" s="510">
        <v>8</v>
      </c>
      <c r="M4062" s="330">
        <f>ROUND(SUMIF(Anlagenbewegungsdaten_AV!B:B,A4062,Anlagenbewegungsdaten_AV!C:C),3)</f>
        <v>0</v>
      </c>
      <c r="N4062" s="328">
        <f>IF(ISBLANK(L4062),ROUND(SUMIF(Anlagenbewegungsdaten_AV!B:B,A4062,Anlagenbewegungsdaten_AV!D:D),2),ROUND(M4062*L4062%,2))</f>
        <v>0</v>
      </c>
      <c r="O4062" s="328">
        <f>ROUND(N4062-SUMIF(Anlagenbewegungsdaten_AV!B:B,A4062,Anlagenbewegungsdaten_AV!D:D),3)</f>
        <v>0</v>
      </c>
    </row>
    <row r="4063" spans="1:15" ht="15" customHeight="1" x14ac:dyDescent="0.25">
      <c r="A4063" s="261" t="s">
        <v>4004</v>
      </c>
      <c r="B4063" s="171" t="s">
        <v>160</v>
      </c>
      <c r="C4063" s="172" t="s">
        <v>4050</v>
      </c>
      <c r="D4063" s="171" t="s">
        <v>165</v>
      </c>
      <c r="E4063" s="171"/>
      <c r="F4063" s="246">
        <v>4.92</v>
      </c>
      <c r="G4063" s="331">
        <f>ROUND(SUMIF(Anlagenbewegungsdaten!B:B,A4063,Anlagenbewegungsdaten!C:C),3)</f>
        <v>0</v>
      </c>
      <c r="H4063" s="332">
        <f>IF(ISBLANK(F4063),ROUND(SUMIF(Anlagenbewegungsdaten!B:B,A4063,Anlagenbewegungsdaten!D:D),2),ROUND(G4063*F4063%,2))</f>
        <v>0</v>
      </c>
      <c r="I4063" s="332">
        <f>ROUND((H4063-SUMIF(Anlagenbewegungsdaten!$B:$B,A4063,Anlagenbewegungsdaten!D:D)),3)</f>
        <v>0</v>
      </c>
      <c r="J4063" s="333" t="s">
        <v>5179</v>
      </c>
      <c r="K4063" s="333" t="s">
        <v>5201</v>
      </c>
      <c r="L4063" s="510">
        <v>3.94</v>
      </c>
      <c r="M4063" s="330">
        <f>ROUND(SUMIF(Anlagenbewegungsdaten_AV!B:B,A4063,Anlagenbewegungsdaten_AV!C:C),3)</f>
        <v>0</v>
      </c>
      <c r="N4063" s="328">
        <f>IF(ISBLANK(L4063),ROUND(SUMIF(Anlagenbewegungsdaten_AV!B:B,A4063,Anlagenbewegungsdaten_AV!D:D),2),ROUND(M4063*L4063%,2))</f>
        <v>0</v>
      </c>
      <c r="O4063" s="328">
        <f>ROUND(N4063-SUMIF(Anlagenbewegungsdaten_AV!B:B,A4063,Anlagenbewegungsdaten_AV!D:D),3)</f>
        <v>0</v>
      </c>
    </row>
    <row r="4064" spans="1:15" ht="15" customHeight="1" x14ac:dyDescent="0.25">
      <c r="A4064" s="259"/>
      <c r="B4064" s="166"/>
      <c r="C4064" s="165"/>
      <c r="D4064" s="166"/>
      <c r="E4064" s="165"/>
      <c r="F4064" s="249"/>
    </row>
    <row r="4065" spans="1:15" ht="15" customHeight="1" x14ac:dyDescent="0.25">
      <c r="A4065" s="269" t="s">
        <v>4767</v>
      </c>
      <c r="B4065" s="204" t="s">
        <v>160</v>
      </c>
      <c r="C4065" s="204" t="s">
        <v>4052</v>
      </c>
      <c r="D4065" s="204" t="s">
        <v>161</v>
      </c>
      <c r="E4065" s="204"/>
      <c r="F4065" s="252">
        <v>9.43</v>
      </c>
      <c r="G4065" s="331">
        <f>ROUND(SUMIF(Anlagenbewegungsdaten!B:B,A4065,Anlagenbewegungsdaten!C:C),3)</f>
        <v>0</v>
      </c>
      <c r="H4065" s="332">
        <f>IF(ISBLANK(F4065),ROUND(SUMIF(Anlagenbewegungsdaten!B:B,A4065,Anlagenbewegungsdaten!D:D),2),ROUND(G4065*F4065%,2))</f>
        <v>0</v>
      </c>
      <c r="I4065" s="332">
        <f>ROUND((H4065-SUMIF(Anlagenbewegungsdaten!$B:$B,A4065,Anlagenbewegungsdaten!D:D)),3)</f>
        <v>0</v>
      </c>
      <c r="J4065" s="333" t="s">
        <v>5179</v>
      </c>
      <c r="K4065" s="333" t="s">
        <v>5201</v>
      </c>
      <c r="L4065" s="510">
        <v>7.54</v>
      </c>
      <c r="M4065" s="330">
        <f>ROUND(SUMIF(Anlagenbewegungsdaten_AV!B:B,A4065,Anlagenbewegungsdaten_AV!C:C),3)</f>
        <v>0</v>
      </c>
      <c r="N4065" s="328">
        <f>IF(ISBLANK(L4065),ROUND(SUMIF(Anlagenbewegungsdaten_AV!B:B,A4065,Anlagenbewegungsdaten_AV!D:D),2),ROUND(M4065*L4065%,2))</f>
        <v>0</v>
      </c>
      <c r="O4065" s="328">
        <f>ROUND(N4065-SUMIF(Anlagenbewegungsdaten_AV!B:B,A4065,Anlagenbewegungsdaten_AV!D:D),3)</f>
        <v>0</v>
      </c>
    </row>
    <row r="4066" spans="1:15" ht="15" customHeight="1" x14ac:dyDescent="0.25">
      <c r="A4066" s="269" t="s">
        <v>4768</v>
      </c>
      <c r="B4066" s="204" t="s">
        <v>160</v>
      </c>
      <c r="C4066" s="204" t="s">
        <v>4052</v>
      </c>
      <c r="D4066" s="204" t="s">
        <v>163</v>
      </c>
      <c r="E4066" s="204"/>
      <c r="F4066" s="252">
        <v>9.91</v>
      </c>
      <c r="G4066" s="331">
        <f>ROUND(SUMIF(Anlagenbewegungsdaten!B:B,A4066,Anlagenbewegungsdaten!C:C),3)</f>
        <v>0</v>
      </c>
      <c r="H4066" s="332">
        <f>IF(ISBLANK(F4066),ROUND(SUMIF(Anlagenbewegungsdaten!B:B,A4066,Anlagenbewegungsdaten!D:D),2),ROUND(G4066*F4066%,2))</f>
        <v>0</v>
      </c>
      <c r="I4066" s="332">
        <f>ROUND((H4066-SUMIF(Anlagenbewegungsdaten!$B:$B,A4066,Anlagenbewegungsdaten!D:D)),3)</f>
        <v>0</v>
      </c>
      <c r="J4066" s="333" t="s">
        <v>5179</v>
      </c>
      <c r="K4066" s="333" t="s">
        <v>5201</v>
      </c>
      <c r="L4066" s="510">
        <v>7.93</v>
      </c>
      <c r="M4066" s="330">
        <f>ROUND(SUMIF(Anlagenbewegungsdaten_AV!B:B,A4066,Anlagenbewegungsdaten_AV!C:C),3)</f>
        <v>0</v>
      </c>
      <c r="N4066" s="328">
        <f>IF(ISBLANK(L4066),ROUND(SUMIF(Anlagenbewegungsdaten_AV!B:B,A4066,Anlagenbewegungsdaten_AV!D:D),2),ROUND(M4066*L4066%,2))</f>
        <v>0</v>
      </c>
      <c r="O4066" s="328">
        <f>ROUND(N4066-SUMIF(Anlagenbewegungsdaten_AV!B:B,A4066,Anlagenbewegungsdaten_AV!D:D),3)</f>
        <v>0</v>
      </c>
    </row>
    <row r="4067" spans="1:15" ht="15" customHeight="1" x14ac:dyDescent="0.25">
      <c r="A4067" s="269" t="s">
        <v>4769</v>
      </c>
      <c r="B4067" s="204" t="s">
        <v>160</v>
      </c>
      <c r="C4067" s="204" t="s">
        <v>4052</v>
      </c>
      <c r="D4067" s="204" t="s">
        <v>165</v>
      </c>
      <c r="E4067" s="204"/>
      <c r="F4067" s="252">
        <v>4.87</v>
      </c>
      <c r="G4067" s="331">
        <f>ROUND(SUMIF(Anlagenbewegungsdaten!B:B,A4067,Anlagenbewegungsdaten!C:C),3)</f>
        <v>0</v>
      </c>
      <c r="H4067" s="332">
        <f>IF(ISBLANK(F4067),ROUND(SUMIF(Anlagenbewegungsdaten!B:B,A4067,Anlagenbewegungsdaten!D:D),2),ROUND(G4067*F4067%,2))</f>
        <v>0</v>
      </c>
      <c r="I4067" s="332">
        <f>ROUND((H4067-SUMIF(Anlagenbewegungsdaten!$B:$B,A4067,Anlagenbewegungsdaten!D:D)),3)</f>
        <v>0</v>
      </c>
      <c r="J4067" s="333" t="s">
        <v>5179</v>
      </c>
      <c r="K4067" s="333" t="s">
        <v>5201</v>
      </c>
      <c r="L4067" s="510">
        <v>3.9</v>
      </c>
      <c r="M4067" s="330">
        <f>ROUND(SUMIF(Anlagenbewegungsdaten_AV!B:B,A4067,Anlagenbewegungsdaten_AV!C:C),3)</f>
        <v>0</v>
      </c>
      <c r="N4067" s="328">
        <f>IF(ISBLANK(L4067),ROUND(SUMIF(Anlagenbewegungsdaten_AV!B:B,A4067,Anlagenbewegungsdaten_AV!D:D),2),ROUND(M4067*L4067%,2))</f>
        <v>0</v>
      </c>
      <c r="O4067" s="328">
        <f>ROUND(N4067-SUMIF(Anlagenbewegungsdaten_AV!B:B,A4067,Anlagenbewegungsdaten_AV!D:D),3)</f>
        <v>0</v>
      </c>
    </row>
    <row r="4068" spans="1:15" ht="15" customHeight="1" x14ac:dyDescent="0.25">
      <c r="A4068" s="260"/>
      <c r="B4068" s="165"/>
      <c r="C4068" s="165"/>
      <c r="D4068" s="166"/>
      <c r="E4068" s="165"/>
      <c r="F4068" s="249"/>
    </row>
    <row r="4069" spans="1:15" ht="15" customHeight="1" x14ac:dyDescent="0.25">
      <c r="A4069" s="270" t="s">
        <v>5398</v>
      </c>
      <c r="B4069" s="234" t="s">
        <v>160</v>
      </c>
      <c r="C4069" s="234" t="s">
        <v>5247</v>
      </c>
      <c r="D4069" s="234" t="s">
        <v>161</v>
      </c>
      <c r="E4069" s="234"/>
      <c r="F4069" s="250">
        <v>9.2900000000000009</v>
      </c>
      <c r="G4069" s="331">
        <f>ROUND(SUMIF(Anlagenbewegungsdaten!B:B,A4069,Anlagenbewegungsdaten!C:C),3)</f>
        <v>0</v>
      </c>
      <c r="H4069" s="332">
        <f>IF(ISBLANK(F4069),ROUND(SUMIF(Anlagenbewegungsdaten!B:B,A4069,Anlagenbewegungsdaten!D:D),2),ROUND(G4069*F4069%,2))</f>
        <v>0</v>
      </c>
      <c r="I4069" s="332">
        <f>ROUND((H4069-SUMIF(Anlagenbewegungsdaten!$B:$B,A4069,Anlagenbewegungsdaten!D:D)),3)</f>
        <v>0</v>
      </c>
      <c r="J4069" s="333" t="s">
        <v>5179</v>
      </c>
      <c r="K4069" s="333" t="s">
        <v>5201</v>
      </c>
      <c r="L4069" s="510">
        <v>7.43</v>
      </c>
      <c r="M4069" s="330">
        <f>ROUND(SUMIF(Anlagenbewegungsdaten_AV!B:B,A4069,Anlagenbewegungsdaten_AV!C:C),3)</f>
        <v>0</v>
      </c>
      <c r="N4069" s="328">
        <f>IF(ISBLANK(L4069),ROUND(SUMIF(Anlagenbewegungsdaten_AV!B:B,A4069,Anlagenbewegungsdaten_AV!D:D),2),ROUND(M4069*L4069%,2))</f>
        <v>0</v>
      </c>
      <c r="O4069" s="328">
        <f>ROUND(N4069-SUMIF(Anlagenbewegungsdaten_AV!B:B,A4069,Anlagenbewegungsdaten_AV!D:D),3)</f>
        <v>0</v>
      </c>
    </row>
    <row r="4070" spans="1:15" ht="15" customHeight="1" x14ac:dyDescent="0.25">
      <c r="A4070" s="270" t="s">
        <v>5399</v>
      </c>
      <c r="B4070" s="234" t="s">
        <v>160</v>
      </c>
      <c r="C4070" s="234" t="s">
        <v>5247</v>
      </c>
      <c r="D4070" s="234" t="s">
        <v>163</v>
      </c>
      <c r="E4070" s="234"/>
      <c r="F4070" s="250">
        <v>9.7600000000000016</v>
      </c>
      <c r="G4070" s="331">
        <f>ROUND(SUMIF(Anlagenbewegungsdaten!B:B,A4070,Anlagenbewegungsdaten!C:C),3)</f>
        <v>0</v>
      </c>
      <c r="H4070" s="332">
        <f>IF(ISBLANK(F4070),ROUND(SUMIF(Anlagenbewegungsdaten!B:B,A4070,Anlagenbewegungsdaten!D:D),2),ROUND(G4070*F4070%,2))</f>
        <v>0</v>
      </c>
      <c r="I4070" s="332">
        <f>ROUND((H4070-SUMIF(Anlagenbewegungsdaten!$B:$B,A4070,Anlagenbewegungsdaten!D:D)),3)</f>
        <v>0</v>
      </c>
      <c r="J4070" s="333" t="s">
        <v>5179</v>
      </c>
      <c r="K4070" s="333" t="s">
        <v>5201</v>
      </c>
      <c r="L4070" s="510">
        <v>7.81</v>
      </c>
      <c r="M4070" s="330">
        <f>ROUND(SUMIF(Anlagenbewegungsdaten_AV!B:B,A4070,Anlagenbewegungsdaten_AV!C:C),3)</f>
        <v>0</v>
      </c>
      <c r="N4070" s="328">
        <f>IF(ISBLANK(L4070),ROUND(SUMIF(Anlagenbewegungsdaten_AV!B:B,A4070,Anlagenbewegungsdaten_AV!D:D),2),ROUND(M4070*L4070%,2))</f>
        <v>0</v>
      </c>
      <c r="O4070" s="328">
        <f>ROUND(N4070-SUMIF(Anlagenbewegungsdaten_AV!B:B,A4070,Anlagenbewegungsdaten_AV!D:D),3)</f>
        <v>0</v>
      </c>
    </row>
    <row r="4071" spans="1:15" ht="15" customHeight="1" x14ac:dyDescent="0.25">
      <c r="A4071" s="270" t="s">
        <v>5400</v>
      </c>
      <c r="B4071" s="234" t="s">
        <v>160</v>
      </c>
      <c r="C4071" s="234" t="s">
        <v>5247</v>
      </c>
      <c r="D4071" s="234" t="s">
        <v>165</v>
      </c>
      <c r="E4071" s="234"/>
      <c r="F4071" s="250">
        <v>4.8</v>
      </c>
      <c r="G4071" s="331">
        <f>ROUND(SUMIF(Anlagenbewegungsdaten!B:B,A4071,Anlagenbewegungsdaten!C:C),3)</f>
        <v>0</v>
      </c>
      <c r="H4071" s="332">
        <f>IF(ISBLANK(F4071),ROUND(SUMIF(Anlagenbewegungsdaten!B:B,A4071,Anlagenbewegungsdaten!D:D),2),ROUND(G4071*F4071%,2))</f>
        <v>0</v>
      </c>
      <c r="I4071" s="332">
        <f>ROUND((H4071-SUMIF(Anlagenbewegungsdaten!$B:$B,A4071,Anlagenbewegungsdaten!D:D)),3)</f>
        <v>0</v>
      </c>
      <c r="J4071" s="333" t="s">
        <v>5179</v>
      </c>
      <c r="K4071" s="333" t="s">
        <v>5201</v>
      </c>
      <c r="L4071" s="510">
        <v>3.84</v>
      </c>
      <c r="M4071" s="330">
        <f>ROUND(SUMIF(Anlagenbewegungsdaten_AV!B:B,A4071,Anlagenbewegungsdaten_AV!C:C),3)</f>
        <v>0</v>
      </c>
      <c r="N4071" s="328">
        <f>IF(ISBLANK(L4071),ROUND(SUMIF(Anlagenbewegungsdaten_AV!B:B,A4071,Anlagenbewegungsdaten_AV!D:D),2),ROUND(M4071*L4071%,2))</f>
        <v>0</v>
      </c>
      <c r="O4071" s="328">
        <f>ROUND(N4071-SUMIF(Anlagenbewegungsdaten_AV!B:B,A4071,Anlagenbewegungsdaten_AV!D:D),3)</f>
        <v>0</v>
      </c>
    </row>
    <row r="4072" spans="1:15" ht="15" customHeight="1" x14ac:dyDescent="0.25">
      <c r="A4072" s="260"/>
      <c r="B4072" s="165"/>
      <c r="C4072" s="165"/>
      <c r="D4072" s="166"/>
      <c r="E4072" s="165"/>
      <c r="F4072" s="249"/>
    </row>
    <row r="4073" spans="1:15" ht="15" customHeight="1" x14ac:dyDescent="0.25">
      <c r="A4073" s="270" t="s">
        <v>5818</v>
      </c>
      <c r="B4073" s="234" t="s">
        <v>160</v>
      </c>
      <c r="C4073" s="234" t="s">
        <v>5593</v>
      </c>
      <c r="D4073" s="234" t="s">
        <v>161</v>
      </c>
      <c r="E4073" s="234"/>
      <c r="F4073" s="250">
        <v>9.15</v>
      </c>
      <c r="G4073" s="331">
        <f>ROUND(SUMIF(Anlagenbewegungsdaten!B:B,A4073,Anlagenbewegungsdaten!C:C),3)</f>
        <v>0</v>
      </c>
      <c r="H4073" s="332">
        <f>IF(ISBLANK(F4073),ROUND(SUMIF(Anlagenbewegungsdaten!B:B,A4073,Anlagenbewegungsdaten!D:D),2),ROUND(G4073*F4073%,2))</f>
        <v>0</v>
      </c>
      <c r="I4073" s="332">
        <f>ROUND((H4073-SUMIF(Anlagenbewegungsdaten!$B:$B,A4073,Anlagenbewegungsdaten!D:D)),3)</f>
        <v>0</v>
      </c>
      <c r="J4073" s="333" t="s">
        <v>5179</v>
      </c>
      <c r="K4073" s="333" t="s">
        <v>5201</v>
      </c>
      <c r="L4073" s="510">
        <v>7.32</v>
      </c>
      <c r="M4073" s="330">
        <f>ROUND(SUMIF(Anlagenbewegungsdaten_AV!B:B,A4073,Anlagenbewegungsdaten_AV!C:C),3)</f>
        <v>0</v>
      </c>
      <c r="N4073" s="328">
        <f>IF(ISBLANK(L4073),ROUND(SUMIF(Anlagenbewegungsdaten_AV!B:B,A4073,Anlagenbewegungsdaten_AV!D:D),2),ROUND(M4073*L4073%,2))</f>
        <v>0</v>
      </c>
      <c r="O4073" s="328">
        <f>ROUND(N4073-SUMIF(Anlagenbewegungsdaten_AV!B:B,A4073,Anlagenbewegungsdaten_AV!D:D),3)</f>
        <v>0</v>
      </c>
    </row>
    <row r="4074" spans="1:15" ht="15" customHeight="1" x14ac:dyDescent="0.25">
      <c r="A4074" s="270" t="s">
        <v>5819</v>
      </c>
      <c r="B4074" s="234" t="s">
        <v>160</v>
      </c>
      <c r="C4074" s="234" t="s">
        <v>5593</v>
      </c>
      <c r="D4074" s="234" t="s">
        <v>163</v>
      </c>
      <c r="E4074" s="234"/>
      <c r="F4074" s="250">
        <v>9.620000000000001</v>
      </c>
      <c r="G4074" s="331">
        <f>ROUND(SUMIF(Anlagenbewegungsdaten!B:B,A4074,Anlagenbewegungsdaten!C:C),3)</f>
        <v>0</v>
      </c>
      <c r="H4074" s="332">
        <f>IF(ISBLANK(F4074),ROUND(SUMIF(Anlagenbewegungsdaten!B:B,A4074,Anlagenbewegungsdaten!D:D),2),ROUND(G4074*F4074%,2))</f>
        <v>0</v>
      </c>
      <c r="I4074" s="332">
        <f>ROUND((H4074-SUMIF(Anlagenbewegungsdaten!$B:$B,A4074,Anlagenbewegungsdaten!D:D)),3)</f>
        <v>0</v>
      </c>
      <c r="J4074" s="333" t="s">
        <v>5179</v>
      </c>
      <c r="K4074" s="333" t="s">
        <v>5201</v>
      </c>
      <c r="L4074" s="510">
        <v>7.7</v>
      </c>
      <c r="M4074" s="330">
        <f>ROUND(SUMIF(Anlagenbewegungsdaten_AV!B:B,A4074,Anlagenbewegungsdaten_AV!C:C),3)</f>
        <v>0</v>
      </c>
      <c r="N4074" s="328">
        <f>IF(ISBLANK(L4074),ROUND(SUMIF(Anlagenbewegungsdaten_AV!B:B,A4074,Anlagenbewegungsdaten_AV!D:D),2),ROUND(M4074*L4074%,2))</f>
        <v>0</v>
      </c>
      <c r="O4074" s="328">
        <f>ROUND(N4074-SUMIF(Anlagenbewegungsdaten_AV!B:B,A4074,Anlagenbewegungsdaten_AV!D:D),3)</f>
        <v>0</v>
      </c>
    </row>
    <row r="4075" spans="1:15" ht="15" customHeight="1" x14ac:dyDescent="0.25">
      <c r="A4075" s="270" t="s">
        <v>5820</v>
      </c>
      <c r="B4075" s="234" t="s">
        <v>160</v>
      </c>
      <c r="C4075" s="234" t="s">
        <v>5593</v>
      </c>
      <c r="D4075" s="234" t="s">
        <v>165</v>
      </c>
      <c r="E4075" s="234"/>
      <c r="F4075" s="250">
        <v>4.72</v>
      </c>
      <c r="G4075" s="331">
        <f>ROUND(SUMIF(Anlagenbewegungsdaten!B:B,A4075,Anlagenbewegungsdaten!C:C),3)</f>
        <v>0</v>
      </c>
      <c r="H4075" s="332">
        <f>IF(ISBLANK(F4075),ROUND(SUMIF(Anlagenbewegungsdaten!B:B,A4075,Anlagenbewegungsdaten!D:D),2),ROUND(G4075*F4075%,2))</f>
        <v>0</v>
      </c>
      <c r="I4075" s="332">
        <f>ROUND((H4075-SUMIF(Anlagenbewegungsdaten!$B:$B,A4075,Anlagenbewegungsdaten!D:D)),3)</f>
        <v>0</v>
      </c>
      <c r="J4075" s="333" t="s">
        <v>5179</v>
      </c>
      <c r="K4075" s="333" t="s">
        <v>5201</v>
      </c>
      <c r="L4075" s="510">
        <v>3.78</v>
      </c>
      <c r="M4075" s="330">
        <f>ROUND(SUMIF(Anlagenbewegungsdaten_AV!B:B,A4075,Anlagenbewegungsdaten_AV!C:C),3)</f>
        <v>0</v>
      </c>
      <c r="N4075" s="328">
        <f>IF(ISBLANK(L4075),ROUND(SUMIF(Anlagenbewegungsdaten_AV!B:B,A4075,Anlagenbewegungsdaten_AV!D:D),2),ROUND(M4075*L4075%,2))</f>
        <v>0</v>
      </c>
      <c r="O4075" s="328">
        <f>ROUND(N4075-SUMIF(Anlagenbewegungsdaten_AV!B:B,A4075,Anlagenbewegungsdaten_AV!D:D),3)</f>
        <v>0</v>
      </c>
    </row>
    <row r="4076" spans="1:15" ht="15" customHeight="1" x14ac:dyDescent="0.25">
      <c r="A4076" s="170"/>
      <c r="B4076" s="174"/>
      <c r="C4076" s="169"/>
      <c r="D4076" s="174"/>
      <c r="E4076" s="169"/>
      <c r="F4076" s="299"/>
    </row>
    <row r="4077" spans="1:15" ht="23.25" customHeight="1" x14ac:dyDescent="0.35">
      <c r="A4077" s="183" t="s">
        <v>6370</v>
      </c>
      <c r="B4077" s="178"/>
      <c r="C4077" s="178"/>
      <c r="D4077" s="178"/>
      <c r="E4077" s="178"/>
      <c r="F4077" s="185"/>
    </row>
    <row r="4078" spans="1:15" ht="15" customHeight="1" x14ac:dyDescent="0.25">
      <c r="A4078" s="140" t="s">
        <v>1089</v>
      </c>
      <c r="B4078" s="140" t="s">
        <v>2110</v>
      </c>
      <c r="C4078" s="140" t="s">
        <v>4043</v>
      </c>
      <c r="D4078" s="140" t="s">
        <v>168</v>
      </c>
      <c r="E4078" s="140"/>
      <c r="F4078" s="140">
        <v>15</v>
      </c>
      <c r="G4078" s="331">
        <f>ROUND(SUMIF(Anlagenbewegungsdaten!B:B,A4078,Anlagenbewegungsdaten!C:C),3)</f>
        <v>0</v>
      </c>
      <c r="H4078" s="332">
        <f>IF(ISBLANK(F4078),ROUND(SUMIF(Anlagenbewegungsdaten!B:B,A4078,Anlagenbewegungsdaten!D:D),2),ROUND(G4078*F4078%,2))</f>
        <v>0</v>
      </c>
      <c r="I4078" s="332">
        <f>ROUND((H4078-SUMIF(Anlagenbewegungsdaten!$B:$B,A4078,Anlagenbewegungsdaten!D:D)),3)</f>
        <v>0</v>
      </c>
      <c r="L4078" s="510">
        <v>12</v>
      </c>
      <c r="M4078" s="330">
        <f>ROUND(SUMIF(Anlagenbewegungsdaten_AV!B:B,A4078,Anlagenbewegungsdaten_AV!C:C),3)</f>
        <v>0</v>
      </c>
      <c r="N4078" s="328">
        <f>IF(ISBLANK(L4078),ROUND(SUMIF(Anlagenbewegungsdaten_AV!B:B,A4078,Anlagenbewegungsdaten_AV!D:D),2),ROUND(M4078*L4078%,2))</f>
        <v>0</v>
      </c>
      <c r="O4078" s="328">
        <f>ROUND(N4078-SUMIF(Anlagenbewegungsdaten_AV!B:B,A4078,Anlagenbewegungsdaten_AV!D:D),3)</f>
        <v>0</v>
      </c>
    </row>
    <row r="4079" spans="1:15" ht="15" customHeight="1" x14ac:dyDescent="0.25">
      <c r="A4079" s="140" t="s">
        <v>1090</v>
      </c>
      <c r="B4079" s="140" t="s">
        <v>2110</v>
      </c>
      <c r="C4079" s="140" t="s">
        <v>4043</v>
      </c>
      <c r="D4079" s="140" t="s">
        <v>170</v>
      </c>
      <c r="E4079" s="140"/>
      <c r="F4079" s="140">
        <v>3.5</v>
      </c>
      <c r="G4079" s="331">
        <f>ROUND(SUMIF(Anlagenbewegungsdaten!B:B,A4079,Anlagenbewegungsdaten!C:C),3)</f>
        <v>0</v>
      </c>
      <c r="H4079" s="332">
        <f>IF(ISBLANK(F4079),ROUND(SUMIF(Anlagenbewegungsdaten!B:B,A4079,Anlagenbewegungsdaten!D:D),2),ROUND(G4079*F4079%,2))</f>
        <v>0</v>
      </c>
      <c r="I4079" s="332">
        <f>ROUND((H4079-SUMIF(Anlagenbewegungsdaten!$B:$B,A4079,Anlagenbewegungsdaten!D:D)),3)</f>
        <v>0</v>
      </c>
      <c r="L4079" s="510">
        <v>2.8</v>
      </c>
      <c r="M4079" s="330">
        <f>ROUND(SUMIF(Anlagenbewegungsdaten_AV!B:B,A4079,Anlagenbewegungsdaten_AV!C:C),3)</f>
        <v>0</v>
      </c>
      <c r="N4079" s="328">
        <f>IF(ISBLANK(L4079),ROUND(SUMIF(Anlagenbewegungsdaten_AV!B:B,A4079,Anlagenbewegungsdaten_AV!D:D),2),ROUND(M4079*L4079%,2))</f>
        <v>0</v>
      </c>
      <c r="O4079" s="328">
        <f>ROUND(N4079-SUMIF(Anlagenbewegungsdaten_AV!B:B,A4079,Anlagenbewegungsdaten_AV!D:D),3)</f>
        <v>0</v>
      </c>
    </row>
    <row r="4080" spans="1:15" ht="15" customHeight="1" x14ac:dyDescent="0.25">
      <c r="A4080" s="140"/>
      <c r="B4080" s="140"/>
      <c r="C4080" s="140"/>
      <c r="D4080" s="140"/>
      <c r="E4080" s="140"/>
      <c r="F4080" s="140"/>
    </row>
    <row r="4081" spans="1:15" ht="15" customHeight="1" x14ac:dyDescent="0.25">
      <c r="A4081" s="140" t="s">
        <v>1093</v>
      </c>
      <c r="B4081" s="140" t="s">
        <v>2110</v>
      </c>
      <c r="C4081" s="140" t="s">
        <v>4044</v>
      </c>
      <c r="D4081" s="140" t="s">
        <v>168</v>
      </c>
      <c r="E4081" s="140"/>
      <c r="F4081" s="140">
        <v>15</v>
      </c>
      <c r="G4081" s="331">
        <f>ROUND(SUMIF(Anlagenbewegungsdaten!B:B,A4081,Anlagenbewegungsdaten!C:C),3)</f>
        <v>0</v>
      </c>
      <c r="H4081" s="332">
        <f>IF(ISBLANK(F4081),ROUND(SUMIF(Anlagenbewegungsdaten!B:B,A4081,Anlagenbewegungsdaten!D:D),2),ROUND(G4081*F4081%,2))</f>
        <v>0</v>
      </c>
      <c r="I4081" s="332">
        <f>ROUND((H4081-SUMIF(Anlagenbewegungsdaten!$B:$B,A4081,Anlagenbewegungsdaten!D:D)),3)</f>
        <v>0</v>
      </c>
      <c r="L4081" s="510">
        <v>12</v>
      </c>
      <c r="M4081" s="330">
        <f>ROUND(SUMIF(Anlagenbewegungsdaten_AV!B:B,A4081,Anlagenbewegungsdaten_AV!C:C),3)</f>
        <v>0</v>
      </c>
      <c r="N4081" s="328">
        <f>IF(ISBLANK(L4081),ROUND(SUMIF(Anlagenbewegungsdaten_AV!B:B,A4081,Anlagenbewegungsdaten_AV!D:D),2),ROUND(M4081*L4081%,2))</f>
        <v>0</v>
      </c>
      <c r="O4081" s="328">
        <f>ROUND(N4081-SUMIF(Anlagenbewegungsdaten_AV!B:B,A4081,Anlagenbewegungsdaten_AV!D:D),3)</f>
        <v>0</v>
      </c>
    </row>
    <row r="4082" spans="1:15" ht="15" customHeight="1" x14ac:dyDescent="0.25">
      <c r="A4082" s="140" t="s">
        <v>1094</v>
      </c>
      <c r="B4082" s="140" t="s">
        <v>2110</v>
      </c>
      <c r="C4082" s="140" t="s">
        <v>4044</v>
      </c>
      <c r="D4082" s="140" t="s">
        <v>170</v>
      </c>
      <c r="E4082" s="140"/>
      <c r="F4082" s="140">
        <v>3.5</v>
      </c>
      <c r="G4082" s="331">
        <f>ROUND(SUMIF(Anlagenbewegungsdaten!B:B,A4082,Anlagenbewegungsdaten!C:C),3)</f>
        <v>0</v>
      </c>
      <c r="H4082" s="332">
        <f>IF(ISBLANK(F4082),ROUND(SUMIF(Anlagenbewegungsdaten!B:B,A4082,Anlagenbewegungsdaten!D:D),2),ROUND(G4082*F4082%,2))</f>
        <v>0</v>
      </c>
      <c r="I4082" s="332">
        <f>ROUND((H4082-SUMIF(Anlagenbewegungsdaten!$B:$B,A4082,Anlagenbewegungsdaten!D:D)),3)</f>
        <v>0</v>
      </c>
      <c r="L4082" s="510">
        <v>2.8</v>
      </c>
      <c r="M4082" s="330">
        <f>ROUND(SUMIF(Anlagenbewegungsdaten_AV!B:B,A4082,Anlagenbewegungsdaten_AV!C:C),3)</f>
        <v>0</v>
      </c>
      <c r="N4082" s="328">
        <f>IF(ISBLANK(L4082),ROUND(SUMIF(Anlagenbewegungsdaten_AV!B:B,A4082,Anlagenbewegungsdaten_AV!D:D),2),ROUND(M4082*L4082%,2))</f>
        <v>0</v>
      </c>
      <c r="O4082" s="328">
        <f>ROUND(N4082-SUMIF(Anlagenbewegungsdaten_AV!B:B,A4082,Anlagenbewegungsdaten_AV!D:D),3)</f>
        <v>0</v>
      </c>
    </row>
    <row r="4083" spans="1:15" ht="15" customHeight="1" x14ac:dyDescent="0.25">
      <c r="A4083" s="140"/>
      <c r="B4083" s="140"/>
      <c r="C4083" s="140"/>
      <c r="D4083" s="140"/>
      <c r="E4083" s="140"/>
      <c r="F4083" s="140"/>
    </row>
    <row r="4084" spans="1:15" ht="15" customHeight="1" x14ac:dyDescent="0.25">
      <c r="A4084" s="140" t="s">
        <v>1097</v>
      </c>
      <c r="B4084" s="140" t="s">
        <v>2110</v>
      </c>
      <c r="C4084" s="140" t="s">
        <v>4045</v>
      </c>
      <c r="D4084" s="140" t="s">
        <v>168</v>
      </c>
      <c r="E4084" s="140"/>
      <c r="F4084" s="140">
        <v>15</v>
      </c>
      <c r="G4084" s="331">
        <f>ROUND(SUMIF(Anlagenbewegungsdaten!B:B,A4084,Anlagenbewegungsdaten!C:C),3)</f>
        <v>0</v>
      </c>
      <c r="H4084" s="332">
        <f>IF(ISBLANK(F4084),ROUND(SUMIF(Anlagenbewegungsdaten!B:B,A4084,Anlagenbewegungsdaten!D:D),2),ROUND(G4084*F4084%,2))</f>
        <v>0</v>
      </c>
      <c r="I4084" s="332">
        <f>ROUND((H4084-SUMIF(Anlagenbewegungsdaten!$B:$B,A4084,Anlagenbewegungsdaten!D:D)),3)</f>
        <v>0</v>
      </c>
      <c r="L4084" s="510">
        <v>12</v>
      </c>
      <c r="M4084" s="330">
        <f>ROUND(SUMIF(Anlagenbewegungsdaten_AV!B:B,A4084,Anlagenbewegungsdaten_AV!C:C),3)</f>
        <v>0</v>
      </c>
      <c r="N4084" s="328">
        <f>IF(ISBLANK(L4084),ROUND(SUMIF(Anlagenbewegungsdaten_AV!B:B,A4084,Anlagenbewegungsdaten_AV!D:D),2),ROUND(M4084*L4084%,2))</f>
        <v>0</v>
      </c>
      <c r="O4084" s="328">
        <f>ROUND(N4084-SUMIF(Anlagenbewegungsdaten_AV!B:B,A4084,Anlagenbewegungsdaten_AV!D:D),3)</f>
        <v>0</v>
      </c>
    </row>
    <row r="4085" spans="1:15" ht="15" customHeight="1" x14ac:dyDescent="0.25">
      <c r="A4085" s="140" t="s">
        <v>1098</v>
      </c>
      <c r="B4085" s="140" t="s">
        <v>2110</v>
      </c>
      <c r="C4085" s="140" t="s">
        <v>4045</v>
      </c>
      <c r="D4085" s="140" t="s">
        <v>170</v>
      </c>
      <c r="E4085" s="140"/>
      <c r="F4085" s="140">
        <v>3.5</v>
      </c>
      <c r="G4085" s="331">
        <f>ROUND(SUMIF(Anlagenbewegungsdaten!B:B,A4085,Anlagenbewegungsdaten!C:C),3)</f>
        <v>0</v>
      </c>
      <c r="H4085" s="332">
        <f>IF(ISBLANK(F4085),ROUND(SUMIF(Anlagenbewegungsdaten!B:B,A4085,Anlagenbewegungsdaten!D:D),2),ROUND(G4085*F4085%,2))</f>
        <v>0</v>
      </c>
      <c r="I4085" s="332">
        <f>ROUND((H4085-SUMIF(Anlagenbewegungsdaten!$B:$B,A4085,Anlagenbewegungsdaten!D:D)),3)</f>
        <v>0</v>
      </c>
      <c r="L4085" s="510">
        <v>2.8</v>
      </c>
      <c r="M4085" s="330">
        <f>ROUND(SUMIF(Anlagenbewegungsdaten_AV!B:B,A4085,Anlagenbewegungsdaten_AV!C:C),3)</f>
        <v>0</v>
      </c>
      <c r="N4085" s="328">
        <f>IF(ISBLANK(L4085),ROUND(SUMIF(Anlagenbewegungsdaten_AV!B:B,A4085,Anlagenbewegungsdaten_AV!D:D),2),ROUND(M4085*L4085%,2))</f>
        <v>0</v>
      </c>
      <c r="O4085" s="328">
        <f>ROUND(N4085-SUMIF(Anlagenbewegungsdaten_AV!B:B,A4085,Anlagenbewegungsdaten_AV!D:D),3)</f>
        <v>0</v>
      </c>
    </row>
    <row r="4086" spans="1:15" ht="15" customHeight="1" x14ac:dyDescent="0.25">
      <c r="A4086" s="140"/>
      <c r="B4086" s="140"/>
      <c r="C4086" s="140"/>
      <c r="D4086" s="140"/>
      <c r="E4086" s="140"/>
      <c r="F4086" s="140"/>
    </row>
    <row r="4087" spans="1:15" ht="15" customHeight="1" x14ac:dyDescent="0.25">
      <c r="A4087" s="140" t="s">
        <v>1101</v>
      </c>
      <c r="B4087" s="140" t="s">
        <v>2110</v>
      </c>
      <c r="C4087" s="140" t="s">
        <v>4046</v>
      </c>
      <c r="D4087" s="140" t="s">
        <v>168</v>
      </c>
      <c r="E4087" s="140"/>
      <c r="F4087" s="140">
        <v>15</v>
      </c>
      <c r="G4087" s="331">
        <f>ROUND(SUMIF(Anlagenbewegungsdaten!B:B,A4087,Anlagenbewegungsdaten!C:C),3)</f>
        <v>0</v>
      </c>
      <c r="H4087" s="332">
        <f>IF(ISBLANK(F4087),ROUND(SUMIF(Anlagenbewegungsdaten!B:B,A4087,Anlagenbewegungsdaten!D:D),2),ROUND(G4087*F4087%,2))</f>
        <v>0</v>
      </c>
      <c r="I4087" s="332">
        <f>ROUND((H4087-SUMIF(Anlagenbewegungsdaten!$B:$B,A4087,Anlagenbewegungsdaten!D:D)),3)</f>
        <v>0</v>
      </c>
      <c r="L4087" s="510">
        <v>12</v>
      </c>
      <c r="M4087" s="330">
        <f>ROUND(SUMIF(Anlagenbewegungsdaten_AV!B:B,A4087,Anlagenbewegungsdaten_AV!C:C),3)</f>
        <v>0</v>
      </c>
      <c r="N4087" s="328">
        <f>IF(ISBLANK(L4087),ROUND(SUMIF(Anlagenbewegungsdaten_AV!B:B,A4087,Anlagenbewegungsdaten_AV!D:D),2),ROUND(M4087*L4087%,2))</f>
        <v>0</v>
      </c>
      <c r="O4087" s="328">
        <f>ROUND(N4087-SUMIF(Anlagenbewegungsdaten_AV!B:B,A4087,Anlagenbewegungsdaten_AV!D:D),3)</f>
        <v>0</v>
      </c>
    </row>
    <row r="4088" spans="1:15" ht="15" customHeight="1" x14ac:dyDescent="0.25">
      <c r="A4088" s="140" t="s">
        <v>1187</v>
      </c>
      <c r="B4088" s="140" t="s">
        <v>2110</v>
      </c>
      <c r="C4088" s="140" t="s">
        <v>4046</v>
      </c>
      <c r="D4088" s="140" t="s">
        <v>170</v>
      </c>
      <c r="E4088" s="140"/>
      <c r="F4088" s="140">
        <v>3.5</v>
      </c>
      <c r="G4088" s="331">
        <f>ROUND(SUMIF(Anlagenbewegungsdaten!B:B,A4088,Anlagenbewegungsdaten!C:C),3)</f>
        <v>0</v>
      </c>
      <c r="H4088" s="332">
        <f>IF(ISBLANK(F4088),ROUND(SUMIF(Anlagenbewegungsdaten!B:B,A4088,Anlagenbewegungsdaten!D:D),2),ROUND(G4088*F4088%,2))</f>
        <v>0</v>
      </c>
      <c r="I4088" s="332">
        <f>ROUND((H4088-SUMIF(Anlagenbewegungsdaten!$B:$B,A4088,Anlagenbewegungsdaten!D:D)),3)</f>
        <v>0</v>
      </c>
      <c r="L4088" s="510">
        <v>2.8</v>
      </c>
      <c r="M4088" s="330">
        <f>ROUND(SUMIF(Anlagenbewegungsdaten_AV!B:B,A4088,Anlagenbewegungsdaten_AV!C:C),3)</f>
        <v>0</v>
      </c>
      <c r="N4088" s="328">
        <f>IF(ISBLANK(L4088),ROUND(SUMIF(Anlagenbewegungsdaten_AV!B:B,A4088,Anlagenbewegungsdaten_AV!D:D),2),ROUND(M4088*L4088%,2))</f>
        <v>0</v>
      </c>
      <c r="O4088" s="328">
        <f>ROUND(N4088-SUMIF(Anlagenbewegungsdaten_AV!B:B,A4088,Anlagenbewegungsdaten_AV!D:D),3)</f>
        <v>0</v>
      </c>
    </row>
    <row r="4089" spans="1:15" ht="15" customHeight="1" x14ac:dyDescent="0.25">
      <c r="A4089" s="140"/>
      <c r="B4089" s="140"/>
      <c r="C4089" s="140"/>
      <c r="D4089" s="140"/>
      <c r="E4089" s="140"/>
      <c r="F4089" s="140"/>
    </row>
    <row r="4090" spans="1:15" ht="15" customHeight="1" x14ac:dyDescent="0.25">
      <c r="A4090" s="140" t="s">
        <v>1104</v>
      </c>
      <c r="B4090" s="140" t="s">
        <v>2110</v>
      </c>
      <c r="C4090" s="140" t="s">
        <v>4047</v>
      </c>
      <c r="D4090" s="140" t="s">
        <v>168</v>
      </c>
      <c r="E4090" s="140"/>
      <c r="F4090" s="140">
        <v>15</v>
      </c>
      <c r="G4090" s="331">
        <f>ROUND(SUMIF(Anlagenbewegungsdaten!B:B,A4090,Anlagenbewegungsdaten!C:C),3)</f>
        <v>0</v>
      </c>
      <c r="H4090" s="332">
        <f>IF(ISBLANK(F4090),ROUND(SUMIF(Anlagenbewegungsdaten!B:B,A4090,Anlagenbewegungsdaten!D:D),2),ROUND(G4090*F4090%,2))</f>
        <v>0</v>
      </c>
      <c r="I4090" s="332">
        <f>ROUND((H4090-SUMIF(Anlagenbewegungsdaten!$B:$B,A4090,Anlagenbewegungsdaten!D:D)),3)</f>
        <v>0</v>
      </c>
      <c r="L4090" s="510">
        <v>12</v>
      </c>
      <c r="M4090" s="330">
        <f>ROUND(SUMIF(Anlagenbewegungsdaten_AV!B:B,A4090,Anlagenbewegungsdaten_AV!C:C),3)</f>
        <v>0</v>
      </c>
      <c r="N4090" s="328">
        <f>IF(ISBLANK(L4090),ROUND(SUMIF(Anlagenbewegungsdaten_AV!B:B,A4090,Anlagenbewegungsdaten_AV!D:D),2),ROUND(M4090*L4090%,2))</f>
        <v>0</v>
      </c>
      <c r="O4090" s="328">
        <f>ROUND(N4090-SUMIF(Anlagenbewegungsdaten_AV!B:B,A4090,Anlagenbewegungsdaten_AV!D:D),3)</f>
        <v>0</v>
      </c>
    </row>
    <row r="4091" spans="1:15" ht="15" customHeight="1" x14ac:dyDescent="0.25">
      <c r="A4091" s="140" t="s">
        <v>1188</v>
      </c>
      <c r="B4091" s="140" t="s">
        <v>2110</v>
      </c>
      <c r="C4091" s="140" t="s">
        <v>4047</v>
      </c>
      <c r="D4091" s="140" t="s">
        <v>170</v>
      </c>
      <c r="E4091" s="140"/>
      <c r="F4091" s="140">
        <v>3.5</v>
      </c>
      <c r="G4091" s="331">
        <f>ROUND(SUMIF(Anlagenbewegungsdaten!B:B,A4091,Anlagenbewegungsdaten!C:C),3)</f>
        <v>0</v>
      </c>
      <c r="H4091" s="332">
        <f>IF(ISBLANK(F4091),ROUND(SUMIF(Anlagenbewegungsdaten!B:B,A4091,Anlagenbewegungsdaten!D:D),2),ROUND(G4091*F4091%,2))</f>
        <v>0</v>
      </c>
      <c r="I4091" s="332">
        <f>ROUND((H4091-SUMIF(Anlagenbewegungsdaten!$B:$B,A4091,Anlagenbewegungsdaten!D:D)),3)</f>
        <v>0</v>
      </c>
      <c r="L4091" s="510">
        <v>2.8</v>
      </c>
      <c r="M4091" s="330">
        <f>ROUND(SUMIF(Anlagenbewegungsdaten_AV!B:B,A4091,Anlagenbewegungsdaten_AV!C:C),3)</f>
        <v>0</v>
      </c>
      <c r="N4091" s="328">
        <f>IF(ISBLANK(L4091),ROUND(SUMIF(Anlagenbewegungsdaten_AV!B:B,A4091,Anlagenbewegungsdaten_AV!D:D),2),ROUND(M4091*L4091%,2))</f>
        <v>0</v>
      </c>
      <c r="O4091" s="328">
        <f>ROUND(N4091-SUMIF(Anlagenbewegungsdaten_AV!B:B,A4091,Anlagenbewegungsdaten_AV!D:D),3)</f>
        <v>0</v>
      </c>
    </row>
    <row r="4092" spans="1:15" ht="15" customHeight="1" x14ac:dyDescent="0.25">
      <c r="A4092" s="140"/>
      <c r="B4092" s="140"/>
      <c r="C4092" s="140"/>
      <c r="D4092" s="140"/>
      <c r="E4092" s="140"/>
      <c r="F4092" s="140"/>
    </row>
    <row r="4093" spans="1:15" ht="15" customHeight="1" x14ac:dyDescent="0.25">
      <c r="A4093" s="140" t="s">
        <v>166</v>
      </c>
      <c r="B4093" s="140" t="s">
        <v>167</v>
      </c>
      <c r="C4093" s="140" t="s">
        <v>4048</v>
      </c>
      <c r="D4093" s="140" t="s">
        <v>168</v>
      </c>
      <c r="E4093" s="140"/>
      <c r="F4093" s="140">
        <v>15</v>
      </c>
      <c r="G4093" s="331">
        <f>ROUND(SUMIF(Anlagenbewegungsdaten!B:B,A4093,Anlagenbewegungsdaten!C:C),3)</f>
        <v>0</v>
      </c>
      <c r="H4093" s="332">
        <f>IF(ISBLANK(F4093),ROUND(SUMIF(Anlagenbewegungsdaten!B:B,A4093,Anlagenbewegungsdaten!D:D),2),ROUND(G4093*F4093%,2))</f>
        <v>0</v>
      </c>
      <c r="I4093" s="332">
        <f>ROUND((H4093-SUMIF(Anlagenbewegungsdaten!$B:$B,A4093,Anlagenbewegungsdaten!D:D)),3)</f>
        <v>0</v>
      </c>
      <c r="L4093" s="510">
        <v>12</v>
      </c>
      <c r="M4093" s="330">
        <f>ROUND(SUMIF(Anlagenbewegungsdaten_AV!B:B,A4093,Anlagenbewegungsdaten_AV!C:C),3)</f>
        <v>0</v>
      </c>
      <c r="N4093" s="328">
        <f>IF(ISBLANK(L4093),ROUND(SUMIF(Anlagenbewegungsdaten_AV!B:B,A4093,Anlagenbewegungsdaten_AV!D:D),2),ROUND(M4093*L4093%,2))</f>
        <v>0</v>
      </c>
      <c r="O4093" s="328">
        <f>ROUND(N4093-SUMIF(Anlagenbewegungsdaten_AV!B:B,A4093,Anlagenbewegungsdaten_AV!D:D),3)</f>
        <v>0</v>
      </c>
    </row>
    <row r="4094" spans="1:15" ht="15" customHeight="1" x14ac:dyDescent="0.25">
      <c r="A4094" s="140" t="s">
        <v>169</v>
      </c>
      <c r="B4094" s="140" t="s">
        <v>167</v>
      </c>
      <c r="C4094" s="140" t="s">
        <v>4048</v>
      </c>
      <c r="D4094" s="140" t="s">
        <v>170</v>
      </c>
      <c r="E4094" s="140"/>
      <c r="F4094" s="140">
        <v>3.5</v>
      </c>
      <c r="G4094" s="331">
        <f>ROUND(SUMIF(Anlagenbewegungsdaten!B:B,A4094,Anlagenbewegungsdaten!C:C),3)</f>
        <v>0</v>
      </c>
      <c r="H4094" s="332">
        <f>IF(ISBLANK(F4094),ROUND(SUMIF(Anlagenbewegungsdaten!B:B,A4094,Anlagenbewegungsdaten!D:D),2),ROUND(G4094*F4094%,2))</f>
        <v>0</v>
      </c>
      <c r="I4094" s="332">
        <f>ROUND((H4094-SUMIF(Anlagenbewegungsdaten!$B:$B,A4094,Anlagenbewegungsdaten!D:D)),3)</f>
        <v>0</v>
      </c>
      <c r="L4094" s="510">
        <v>2.8</v>
      </c>
      <c r="M4094" s="330">
        <f>ROUND(SUMIF(Anlagenbewegungsdaten_AV!B:B,A4094,Anlagenbewegungsdaten_AV!C:C),3)</f>
        <v>0</v>
      </c>
      <c r="N4094" s="328">
        <f>IF(ISBLANK(L4094),ROUND(SUMIF(Anlagenbewegungsdaten_AV!B:B,A4094,Anlagenbewegungsdaten_AV!D:D),2),ROUND(M4094*L4094%,2))</f>
        <v>0</v>
      </c>
      <c r="O4094" s="328">
        <f>ROUND(N4094-SUMIF(Anlagenbewegungsdaten_AV!B:B,A4094,Anlagenbewegungsdaten_AV!D:D),3)</f>
        <v>0</v>
      </c>
    </row>
    <row r="4095" spans="1:15" ht="15" customHeight="1" x14ac:dyDescent="0.25">
      <c r="A4095" s="140"/>
      <c r="B4095" s="140"/>
      <c r="C4095" s="140"/>
      <c r="D4095" s="140"/>
      <c r="E4095" s="140"/>
      <c r="F4095" s="140"/>
    </row>
    <row r="4096" spans="1:15" ht="15" customHeight="1" x14ac:dyDescent="0.25">
      <c r="A4096" s="140" t="s">
        <v>3261</v>
      </c>
      <c r="B4096" s="140" t="s">
        <v>167</v>
      </c>
      <c r="C4096" s="140" t="s">
        <v>4049</v>
      </c>
      <c r="D4096" s="140" t="s">
        <v>168</v>
      </c>
      <c r="E4096" s="140"/>
      <c r="F4096" s="140">
        <v>15</v>
      </c>
      <c r="G4096" s="331">
        <f>ROUND(SUMIF(Anlagenbewegungsdaten!B:B,A4096,Anlagenbewegungsdaten!C:C),3)</f>
        <v>0</v>
      </c>
      <c r="H4096" s="332">
        <f>IF(ISBLANK(F4096),ROUND(SUMIF(Anlagenbewegungsdaten!B:B,A4096,Anlagenbewegungsdaten!D:D),2),ROUND(G4096*F4096%,2))</f>
        <v>0</v>
      </c>
      <c r="I4096" s="332">
        <f>ROUND((H4096-SUMIF(Anlagenbewegungsdaten!$B:$B,A4096,Anlagenbewegungsdaten!D:D)),3)</f>
        <v>0</v>
      </c>
      <c r="L4096" s="510">
        <v>12</v>
      </c>
      <c r="M4096" s="330">
        <f>ROUND(SUMIF(Anlagenbewegungsdaten_AV!B:B,A4096,Anlagenbewegungsdaten_AV!C:C),3)</f>
        <v>0</v>
      </c>
      <c r="N4096" s="328">
        <f>IF(ISBLANK(L4096),ROUND(SUMIF(Anlagenbewegungsdaten_AV!B:B,A4096,Anlagenbewegungsdaten_AV!D:D),2),ROUND(M4096*L4096%,2))</f>
        <v>0</v>
      </c>
      <c r="O4096" s="328">
        <f>ROUND(N4096-SUMIF(Anlagenbewegungsdaten_AV!B:B,A4096,Anlagenbewegungsdaten_AV!D:D),3)</f>
        <v>0</v>
      </c>
    </row>
    <row r="4097" spans="1:15" ht="15" customHeight="1" x14ac:dyDescent="0.25">
      <c r="A4097" s="140" t="s">
        <v>3262</v>
      </c>
      <c r="B4097" s="140" t="s">
        <v>167</v>
      </c>
      <c r="C4097" s="140" t="s">
        <v>4049</v>
      </c>
      <c r="D4097" s="140" t="s">
        <v>170</v>
      </c>
      <c r="E4097" s="140"/>
      <c r="F4097" s="140">
        <v>3.5</v>
      </c>
      <c r="G4097" s="331">
        <f>ROUND(SUMIF(Anlagenbewegungsdaten!B:B,A4097,Anlagenbewegungsdaten!C:C),3)</f>
        <v>0</v>
      </c>
      <c r="H4097" s="332">
        <f>IF(ISBLANK(F4097),ROUND(SUMIF(Anlagenbewegungsdaten!B:B,A4097,Anlagenbewegungsdaten!D:D),2),ROUND(G4097*F4097%,2))</f>
        <v>0</v>
      </c>
      <c r="I4097" s="332">
        <f>ROUND((H4097-SUMIF(Anlagenbewegungsdaten!$B:$B,A4097,Anlagenbewegungsdaten!D:D)),3)</f>
        <v>0</v>
      </c>
      <c r="L4097" s="510">
        <v>2.8</v>
      </c>
      <c r="M4097" s="330">
        <f>ROUND(SUMIF(Anlagenbewegungsdaten_AV!B:B,A4097,Anlagenbewegungsdaten_AV!C:C),3)</f>
        <v>0</v>
      </c>
      <c r="N4097" s="328">
        <f>IF(ISBLANK(L4097),ROUND(SUMIF(Anlagenbewegungsdaten_AV!B:B,A4097,Anlagenbewegungsdaten_AV!D:D),2),ROUND(M4097*L4097%,2))</f>
        <v>0</v>
      </c>
      <c r="O4097" s="328">
        <f>ROUND(N4097-SUMIF(Anlagenbewegungsdaten_AV!B:B,A4097,Anlagenbewegungsdaten_AV!D:D),3)</f>
        <v>0</v>
      </c>
    </row>
    <row r="4098" spans="1:15" ht="15" customHeight="1" x14ac:dyDescent="0.25">
      <c r="A4098" s="140"/>
      <c r="B4098" s="140"/>
      <c r="C4098" s="140"/>
      <c r="D4098" s="140"/>
      <c r="E4098" s="140"/>
      <c r="F4098" s="140"/>
    </row>
    <row r="4099" spans="1:15" ht="15" customHeight="1" x14ac:dyDescent="0.25">
      <c r="A4099" s="140" t="s">
        <v>4005</v>
      </c>
      <c r="B4099" s="140" t="s">
        <v>167</v>
      </c>
      <c r="C4099" s="140" t="s">
        <v>4050</v>
      </c>
      <c r="D4099" s="140" t="s">
        <v>168</v>
      </c>
      <c r="E4099" s="140"/>
      <c r="F4099" s="140">
        <v>15</v>
      </c>
      <c r="G4099" s="331">
        <f>ROUND(SUMIF(Anlagenbewegungsdaten!B:B,A4099,Anlagenbewegungsdaten!C:C),3)</f>
        <v>0</v>
      </c>
      <c r="H4099" s="332">
        <f>IF(ISBLANK(F4099),ROUND(SUMIF(Anlagenbewegungsdaten!B:B,A4099,Anlagenbewegungsdaten!D:D),2),ROUND(G4099*F4099%,2))</f>
        <v>0</v>
      </c>
      <c r="I4099" s="332">
        <f>ROUND((H4099-SUMIF(Anlagenbewegungsdaten!$B:$B,A4099,Anlagenbewegungsdaten!D:D)),3)</f>
        <v>0</v>
      </c>
      <c r="L4099" s="510">
        <v>12</v>
      </c>
      <c r="M4099" s="330">
        <f>ROUND(SUMIF(Anlagenbewegungsdaten_AV!B:B,A4099,Anlagenbewegungsdaten_AV!C:C),3)</f>
        <v>0</v>
      </c>
      <c r="N4099" s="328">
        <f>IF(ISBLANK(L4099),ROUND(SUMIF(Anlagenbewegungsdaten_AV!B:B,A4099,Anlagenbewegungsdaten_AV!D:D),2),ROUND(M4099*L4099%,2))</f>
        <v>0</v>
      </c>
      <c r="O4099" s="328">
        <f>ROUND(N4099-SUMIF(Anlagenbewegungsdaten_AV!B:B,A4099,Anlagenbewegungsdaten_AV!D:D),3)</f>
        <v>0</v>
      </c>
    </row>
    <row r="4100" spans="1:15" ht="15" customHeight="1" x14ac:dyDescent="0.25">
      <c r="A4100" s="140" t="s">
        <v>4006</v>
      </c>
      <c r="B4100" s="140" t="s">
        <v>167</v>
      </c>
      <c r="C4100" s="140" t="s">
        <v>4050</v>
      </c>
      <c r="D4100" s="140" t="s">
        <v>170</v>
      </c>
      <c r="E4100" s="140"/>
      <c r="F4100" s="140">
        <v>3.5</v>
      </c>
      <c r="G4100" s="331">
        <f>ROUND(SUMIF(Anlagenbewegungsdaten!B:B,A4100,Anlagenbewegungsdaten!C:C),3)</f>
        <v>0</v>
      </c>
      <c r="H4100" s="332">
        <f>IF(ISBLANK(F4100),ROUND(SUMIF(Anlagenbewegungsdaten!B:B,A4100,Anlagenbewegungsdaten!D:D),2),ROUND(G4100*F4100%,2))</f>
        <v>0</v>
      </c>
      <c r="I4100" s="332">
        <f>ROUND((H4100-SUMIF(Anlagenbewegungsdaten!$B:$B,A4100,Anlagenbewegungsdaten!D:D)),3)</f>
        <v>0</v>
      </c>
      <c r="L4100" s="510">
        <v>2.8</v>
      </c>
      <c r="M4100" s="330">
        <f>ROUND(SUMIF(Anlagenbewegungsdaten_AV!B:B,A4100,Anlagenbewegungsdaten_AV!C:C),3)</f>
        <v>0</v>
      </c>
      <c r="N4100" s="328">
        <f>IF(ISBLANK(L4100),ROUND(SUMIF(Anlagenbewegungsdaten_AV!B:B,A4100,Anlagenbewegungsdaten_AV!D:D),2),ROUND(M4100*L4100%,2))</f>
        <v>0</v>
      </c>
      <c r="O4100" s="328">
        <f>ROUND(N4100-SUMIF(Anlagenbewegungsdaten_AV!B:B,A4100,Anlagenbewegungsdaten_AV!D:D),3)</f>
        <v>0</v>
      </c>
    </row>
    <row r="4101" spans="1:15" ht="15" customHeight="1" x14ac:dyDescent="0.25">
      <c r="A4101" s="140"/>
      <c r="B4101" s="140"/>
      <c r="C4101" s="140"/>
      <c r="D4101" s="140"/>
      <c r="E4101" s="140"/>
      <c r="F4101" s="140"/>
    </row>
    <row r="4102" spans="1:15" ht="15" customHeight="1" x14ac:dyDescent="0.25">
      <c r="A4102" s="140" t="s">
        <v>4770</v>
      </c>
      <c r="B4102" s="140" t="s">
        <v>167</v>
      </c>
      <c r="C4102" s="140" t="s">
        <v>4052</v>
      </c>
      <c r="D4102" s="140" t="s">
        <v>168</v>
      </c>
      <c r="E4102" s="140"/>
      <c r="F4102" s="140">
        <v>15</v>
      </c>
      <c r="G4102" s="331">
        <f>ROUND(SUMIF(Anlagenbewegungsdaten!B:B,A4102,Anlagenbewegungsdaten!C:C),3)</f>
        <v>0</v>
      </c>
      <c r="H4102" s="332">
        <f>IF(ISBLANK(F4102),ROUND(SUMIF(Anlagenbewegungsdaten!B:B,A4102,Anlagenbewegungsdaten!D:D),2),ROUND(G4102*F4102%,2))</f>
        <v>0</v>
      </c>
      <c r="I4102" s="332">
        <f>ROUND((H4102-SUMIF(Anlagenbewegungsdaten!$B:$B,A4102,Anlagenbewegungsdaten!D:D)),3)</f>
        <v>0</v>
      </c>
      <c r="L4102" s="510">
        <v>12</v>
      </c>
      <c r="M4102" s="330">
        <f>ROUND(SUMIF(Anlagenbewegungsdaten_AV!B:B,A4102,Anlagenbewegungsdaten_AV!C:C),3)</f>
        <v>0</v>
      </c>
      <c r="N4102" s="328">
        <f>IF(ISBLANK(L4102),ROUND(SUMIF(Anlagenbewegungsdaten_AV!B:B,A4102,Anlagenbewegungsdaten_AV!D:D),2),ROUND(M4102*L4102%,2))</f>
        <v>0</v>
      </c>
      <c r="O4102" s="328">
        <f>ROUND(N4102-SUMIF(Anlagenbewegungsdaten_AV!B:B,A4102,Anlagenbewegungsdaten_AV!D:D),3)</f>
        <v>0</v>
      </c>
    </row>
    <row r="4103" spans="1:15" ht="15" customHeight="1" x14ac:dyDescent="0.25">
      <c r="A4103" s="140" t="s">
        <v>4771</v>
      </c>
      <c r="B4103" s="140" t="s">
        <v>167</v>
      </c>
      <c r="C4103" s="140" t="s">
        <v>4052</v>
      </c>
      <c r="D4103" s="140" t="s">
        <v>4772</v>
      </c>
      <c r="E4103" s="140"/>
      <c r="F4103" s="140">
        <v>19</v>
      </c>
      <c r="G4103" s="331">
        <f>ROUND(SUMIF(Anlagenbewegungsdaten!B:B,A4103,Anlagenbewegungsdaten!C:C),3)</f>
        <v>0</v>
      </c>
      <c r="H4103" s="332">
        <f>IF(ISBLANK(F4103),ROUND(SUMIF(Anlagenbewegungsdaten!B:B,A4103,Anlagenbewegungsdaten!D:D),2),ROUND(G4103*F4103%,2))</f>
        <v>0</v>
      </c>
      <c r="I4103" s="332">
        <f>ROUND((H4103-SUMIF(Anlagenbewegungsdaten!$B:$B,A4103,Anlagenbewegungsdaten!D:D)),3)</f>
        <v>0</v>
      </c>
      <c r="L4103" s="510">
        <v>15.2</v>
      </c>
      <c r="M4103" s="330">
        <f>ROUND(SUMIF(Anlagenbewegungsdaten_AV!B:B,A4103,Anlagenbewegungsdaten_AV!C:C),3)</f>
        <v>0</v>
      </c>
      <c r="N4103" s="328">
        <f>IF(ISBLANK(L4103),ROUND(SUMIF(Anlagenbewegungsdaten_AV!B:B,A4103,Anlagenbewegungsdaten_AV!D:D),2),ROUND(M4103*L4103%,2))</f>
        <v>0</v>
      </c>
      <c r="O4103" s="328">
        <f>ROUND(N4103-SUMIF(Anlagenbewegungsdaten_AV!B:B,A4103,Anlagenbewegungsdaten_AV!D:D),3)</f>
        <v>0</v>
      </c>
    </row>
    <row r="4104" spans="1:15" ht="15" customHeight="1" x14ac:dyDescent="0.25">
      <c r="A4104" s="140" t="s">
        <v>4773</v>
      </c>
      <c r="B4104" s="140" t="s">
        <v>167</v>
      </c>
      <c r="C4104" s="140" t="s">
        <v>4052</v>
      </c>
      <c r="D4104" s="140" t="s">
        <v>170</v>
      </c>
      <c r="E4104" s="140"/>
      <c r="F4104" s="140">
        <v>3.5</v>
      </c>
      <c r="G4104" s="331">
        <f>ROUND(SUMIF(Anlagenbewegungsdaten!B:B,A4104,Anlagenbewegungsdaten!C:C),3)</f>
        <v>0</v>
      </c>
      <c r="H4104" s="332">
        <f>IF(ISBLANK(F4104),ROUND(SUMIF(Anlagenbewegungsdaten!B:B,A4104,Anlagenbewegungsdaten!D:D),2),ROUND(G4104*F4104%,2))</f>
        <v>0</v>
      </c>
      <c r="I4104" s="332">
        <f>ROUND((H4104-SUMIF(Anlagenbewegungsdaten!$B:$B,A4104,Anlagenbewegungsdaten!D:D)),3)</f>
        <v>0</v>
      </c>
      <c r="L4104" s="510">
        <v>2.8</v>
      </c>
      <c r="M4104" s="330">
        <f>ROUND(SUMIF(Anlagenbewegungsdaten_AV!B:B,A4104,Anlagenbewegungsdaten_AV!C:C),3)</f>
        <v>0</v>
      </c>
      <c r="N4104" s="328">
        <f>IF(ISBLANK(L4104),ROUND(SUMIF(Anlagenbewegungsdaten_AV!B:B,A4104,Anlagenbewegungsdaten_AV!D:D),2),ROUND(M4104*L4104%,2))</f>
        <v>0</v>
      </c>
      <c r="O4104" s="328">
        <f>ROUND(N4104-SUMIF(Anlagenbewegungsdaten_AV!B:B,A4104,Anlagenbewegungsdaten_AV!D:D),3)</f>
        <v>0</v>
      </c>
    </row>
    <row r="4105" spans="1:15" ht="15" customHeight="1" x14ac:dyDescent="0.25">
      <c r="A4105" s="140"/>
      <c r="B4105" s="140"/>
      <c r="C4105" s="140"/>
      <c r="D4105" s="140"/>
      <c r="E4105" s="140"/>
      <c r="F4105" s="140"/>
    </row>
    <row r="4106" spans="1:15" ht="15" customHeight="1" x14ac:dyDescent="0.25">
      <c r="A4106" s="140" t="s">
        <v>5401</v>
      </c>
      <c r="B4106" s="140" t="s">
        <v>167</v>
      </c>
      <c r="C4106" s="140" t="s">
        <v>5247</v>
      </c>
      <c r="D4106" s="140" t="s">
        <v>168</v>
      </c>
      <c r="E4106" s="140"/>
      <c r="F4106" s="140">
        <v>15</v>
      </c>
      <c r="G4106" s="331">
        <f>ROUND(SUMIF(Anlagenbewegungsdaten!B:B,A4106,Anlagenbewegungsdaten!C:C),3)</f>
        <v>0</v>
      </c>
      <c r="H4106" s="332">
        <f>IF(ISBLANK(F4106),ROUND(SUMIF(Anlagenbewegungsdaten!B:B,A4106,Anlagenbewegungsdaten!D:D),2),ROUND(G4106*F4106%,2))</f>
        <v>0</v>
      </c>
      <c r="I4106" s="332">
        <f>ROUND((H4106-SUMIF(Anlagenbewegungsdaten!$B:$B,A4106,Anlagenbewegungsdaten!D:D)),3)</f>
        <v>0</v>
      </c>
      <c r="L4106" s="510">
        <v>12</v>
      </c>
      <c r="M4106" s="330">
        <f>ROUND(SUMIF(Anlagenbewegungsdaten_AV!B:B,A4106,Anlagenbewegungsdaten_AV!C:C),3)</f>
        <v>0</v>
      </c>
      <c r="N4106" s="328">
        <f>IF(ISBLANK(L4106),ROUND(SUMIF(Anlagenbewegungsdaten_AV!B:B,A4106,Anlagenbewegungsdaten_AV!D:D),2),ROUND(M4106*L4106%,2))</f>
        <v>0</v>
      </c>
      <c r="O4106" s="328">
        <f>ROUND(N4106-SUMIF(Anlagenbewegungsdaten_AV!B:B,A4106,Anlagenbewegungsdaten_AV!D:D),3)</f>
        <v>0</v>
      </c>
    </row>
    <row r="4107" spans="1:15" ht="15" customHeight="1" x14ac:dyDescent="0.25">
      <c r="A4107" s="140" t="s">
        <v>5402</v>
      </c>
      <c r="B4107" s="140" t="s">
        <v>167</v>
      </c>
      <c r="C4107" s="140" t="s">
        <v>5247</v>
      </c>
      <c r="D4107" s="140" t="s">
        <v>4772</v>
      </c>
      <c r="E4107" s="140"/>
      <c r="F4107" s="140">
        <v>19</v>
      </c>
      <c r="G4107" s="331">
        <f>ROUND(SUMIF(Anlagenbewegungsdaten!B:B,A4107,Anlagenbewegungsdaten!C:C),3)</f>
        <v>0</v>
      </c>
      <c r="H4107" s="332">
        <f>IF(ISBLANK(F4107),ROUND(SUMIF(Anlagenbewegungsdaten!B:B,A4107,Anlagenbewegungsdaten!D:D),2),ROUND(G4107*F4107%,2))</f>
        <v>0</v>
      </c>
      <c r="I4107" s="332">
        <f>ROUND((H4107-SUMIF(Anlagenbewegungsdaten!$B:$B,A4107,Anlagenbewegungsdaten!D:D)),3)</f>
        <v>0</v>
      </c>
      <c r="L4107" s="510">
        <v>15.2</v>
      </c>
      <c r="M4107" s="330">
        <f>ROUND(SUMIF(Anlagenbewegungsdaten_AV!B:B,A4107,Anlagenbewegungsdaten_AV!C:C),3)</f>
        <v>0</v>
      </c>
      <c r="N4107" s="328">
        <f>IF(ISBLANK(L4107),ROUND(SUMIF(Anlagenbewegungsdaten_AV!B:B,A4107,Anlagenbewegungsdaten_AV!D:D),2),ROUND(M4107*L4107%,2))</f>
        <v>0</v>
      </c>
      <c r="O4107" s="328">
        <f>ROUND(N4107-SUMIF(Anlagenbewegungsdaten_AV!B:B,A4107,Anlagenbewegungsdaten_AV!D:D),3)</f>
        <v>0</v>
      </c>
    </row>
    <row r="4108" spans="1:15" ht="15" customHeight="1" x14ac:dyDescent="0.25">
      <c r="A4108" s="140" t="s">
        <v>5403</v>
      </c>
      <c r="B4108" s="140" t="s">
        <v>167</v>
      </c>
      <c r="C4108" s="140" t="s">
        <v>5247</v>
      </c>
      <c r="D4108" s="140" t="s">
        <v>170</v>
      </c>
      <c r="E4108" s="140"/>
      <c r="F4108" s="140">
        <v>3.5</v>
      </c>
      <c r="G4108" s="331">
        <f>ROUND(SUMIF(Anlagenbewegungsdaten!B:B,A4108,Anlagenbewegungsdaten!C:C),3)</f>
        <v>0</v>
      </c>
      <c r="H4108" s="332">
        <f>IF(ISBLANK(F4108),ROUND(SUMIF(Anlagenbewegungsdaten!B:B,A4108,Anlagenbewegungsdaten!D:D),2),ROUND(G4108*F4108%,2))</f>
        <v>0</v>
      </c>
      <c r="I4108" s="332">
        <f>ROUND((H4108-SUMIF(Anlagenbewegungsdaten!$B:$B,A4108,Anlagenbewegungsdaten!D:D)),3)</f>
        <v>0</v>
      </c>
      <c r="L4108" s="510">
        <v>2.8</v>
      </c>
      <c r="M4108" s="330">
        <f>ROUND(SUMIF(Anlagenbewegungsdaten_AV!B:B,A4108,Anlagenbewegungsdaten_AV!C:C),3)</f>
        <v>0</v>
      </c>
      <c r="N4108" s="328">
        <f>IF(ISBLANK(L4108),ROUND(SUMIF(Anlagenbewegungsdaten_AV!B:B,A4108,Anlagenbewegungsdaten_AV!D:D),2),ROUND(M4108*L4108%,2))</f>
        <v>0</v>
      </c>
      <c r="O4108" s="328">
        <f>ROUND(N4108-SUMIF(Anlagenbewegungsdaten_AV!B:B,A4108,Anlagenbewegungsdaten_AV!D:D),3)</f>
        <v>0</v>
      </c>
    </row>
    <row r="4109" spans="1:15" ht="15" customHeight="1" x14ac:dyDescent="0.25">
      <c r="A4109" s="140"/>
      <c r="B4109" s="140"/>
      <c r="C4109" s="140"/>
      <c r="D4109" s="140"/>
      <c r="E4109" s="140"/>
      <c r="F4109" s="140"/>
    </row>
    <row r="4110" spans="1:15" ht="15" customHeight="1" x14ac:dyDescent="0.25">
      <c r="A4110" s="140" t="s">
        <v>5821</v>
      </c>
      <c r="B4110" s="140" t="s">
        <v>167</v>
      </c>
      <c r="C4110" s="140" t="s">
        <v>5593</v>
      </c>
      <c r="D4110" s="140" t="s">
        <v>168</v>
      </c>
      <c r="E4110" s="140"/>
      <c r="F4110" s="140">
        <v>15</v>
      </c>
      <c r="G4110" s="331">
        <f>ROUND(SUMIF(Anlagenbewegungsdaten!B:B,A4110,Anlagenbewegungsdaten!C:C),3)</f>
        <v>0</v>
      </c>
      <c r="H4110" s="332">
        <f>IF(ISBLANK(F4110),ROUND(SUMIF(Anlagenbewegungsdaten!B:B,A4110,Anlagenbewegungsdaten!D:D),2),ROUND(G4110*F4110%,2))</f>
        <v>0</v>
      </c>
      <c r="I4110" s="332">
        <f>ROUND((H4110-SUMIF(Anlagenbewegungsdaten!$B:$B,A4110,Anlagenbewegungsdaten!D:D)),3)</f>
        <v>0</v>
      </c>
      <c r="L4110" s="510">
        <v>12</v>
      </c>
      <c r="M4110" s="330">
        <f>ROUND(SUMIF(Anlagenbewegungsdaten_AV!B:B,A4110,Anlagenbewegungsdaten_AV!C:C),3)</f>
        <v>0</v>
      </c>
      <c r="N4110" s="328">
        <f>IF(ISBLANK(L4110),ROUND(SUMIF(Anlagenbewegungsdaten_AV!B:B,A4110,Anlagenbewegungsdaten_AV!D:D),2),ROUND(M4110*L4110%,2))</f>
        <v>0</v>
      </c>
      <c r="O4110" s="328">
        <f>ROUND(N4110-SUMIF(Anlagenbewegungsdaten_AV!B:B,A4110,Anlagenbewegungsdaten_AV!D:D),3)</f>
        <v>0</v>
      </c>
    </row>
    <row r="4111" spans="1:15" ht="15" customHeight="1" x14ac:dyDescent="0.25">
      <c r="A4111" s="140" t="s">
        <v>5822</v>
      </c>
      <c r="B4111" s="140" t="s">
        <v>167</v>
      </c>
      <c r="C4111" s="140" t="s">
        <v>5593</v>
      </c>
      <c r="D4111" s="140" t="s">
        <v>4772</v>
      </c>
      <c r="E4111" s="140"/>
      <c r="F4111" s="140">
        <v>19</v>
      </c>
      <c r="G4111" s="331">
        <f>ROUND(SUMIF(Anlagenbewegungsdaten!B:B,A4111,Anlagenbewegungsdaten!C:C),3)</f>
        <v>0</v>
      </c>
      <c r="H4111" s="332">
        <f>IF(ISBLANK(F4111),ROUND(SUMIF(Anlagenbewegungsdaten!B:B,A4111,Anlagenbewegungsdaten!D:D),2),ROUND(G4111*F4111%,2))</f>
        <v>0</v>
      </c>
      <c r="I4111" s="332">
        <f>ROUND((H4111-SUMIF(Anlagenbewegungsdaten!$B:$B,A4111,Anlagenbewegungsdaten!D:D)),3)</f>
        <v>0</v>
      </c>
      <c r="L4111" s="510">
        <v>15.2</v>
      </c>
      <c r="M4111" s="330">
        <f>ROUND(SUMIF(Anlagenbewegungsdaten_AV!B:B,A4111,Anlagenbewegungsdaten_AV!C:C),3)</f>
        <v>0</v>
      </c>
      <c r="N4111" s="328">
        <f>IF(ISBLANK(L4111),ROUND(SUMIF(Anlagenbewegungsdaten_AV!B:B,A4111,Anlagenbewegungsdaten_AV!D:D),2),ROUND(M4111*L4111%,2))</f>
        <v>0</v>
      </c>
      <c r="O4111" s="328">
        <f>ROUND(N4111-SUMIF(Anlagenbewegungsdaten_AV!B:B,A4111,Anlagenbewegungsdaten_AV!D:D),3)</f>
        <v>0</v>
      </c>
    </row>
    <row r="4112" spans="1:15" ht="15" customHeight="1" x14ac:dyDescent="0.25">
      <c r="A4112" s="140" t="s">
        <v>5823</v>
      </c>
      <c r="B4112" s="140" t="s">
        <v>167</v>
      </c>
      <c r="C4112" s="140" t="s">
        <v>5593</v>
      </c>
      <c r="D4112" s="140" t="s">
        <v>170</v>
      </c>
      <c r="E4112" s="140"/>
      <c r="F4112" s="140">
        <v>3.5</v>
      </c>
      <c r="G4112" s="331">
        <f>ROUND(SUMIF(Anlagenbewegungsdaten!B:B,A4112,Anlagenbewegungsdaten!C:C),3)</f>
        <v>0</v>
      </c>
      <c r="H4112" s="332">
        <f>IF(ISBLANK(F4112),ROUND(SUMIF(Anlagenbewegungsdaten!B:B,A4112,Anlagenbewegungsdaten!D:D),2),ROUND(G4112*F4112%,2))</f>
        <v>0</v>
      </c>
      <c r="I4112" s="332">
        <f>ROUND((H4112-SUMIF(Anlagenbewegungsdaten!$B:$B,A4112,Anlagenbewegungsdaten!D:D)),3)</f>
        <v>0</v>
      </c>
      <c r="L4112" s="510">
        <v>2.8</v>
      </c>
      <c r="M4112" s="330">
        <f>ROUND(SUMIF(Anlagenbewegungsdaten_AV!B:B,A4112,Anlagenbewegungsdaten_AV!C:C),3)</f>
        <v>0</v>
      </c>
      <c r="N4112" s="328">
        <f>IF(ISBLANK(L4112),ROUND(SUMIF(Anlagenbewegungsdaten_AV!B:B,A4112,Anlagenbewegungsdaten_AV!D:D),2),ROUND(M4112*L4112%,2))</f>
        <v>0</v>
      </c>
      <c r="O4112" s="328">
        <f>ROUND(N4112-SUMIF(Anlagenbewegungsdaten_AV!B:B,A4112,Anlagenbewegungsdaten_AV!D:D),3)</f>
        <v>0</v>
      </c>
    </row>
    <row r="4113" spans="1:15" ht="15" customHeight="1" x14ac:dyDescent="0.25">
      <c r="A4113" s="140"/>
      <c r="B4113" s="140"/>
      <c r="C4113" s="140"/>
      <c r="D4113" s="140"/>
      <c r="E4113" s="140"/>
      <c r="F4113" s="140"/>
    </row>
    <row r="4114" spans="1:15" ht="15" customHeight="1" x14ac:dyDescent="0.25">
      <c r="A4114" s="140" t="s">
        <v>5824</v>
      </c>
      <c r="B4114" s="140" t="s">
        <v>167</v>
      </c>
      <c r="C4114" s="140" t="s">
        <v>5616</v>
      </c>
      <c r="D4114" s="140" t="s">
        <v>168</v>
      </c>
      <c r="E4114" s="140"/>
      <c r="F4114" s="140">
        <v>15</v>
      </c>
      <c r="G4114" s="331">
        <f>ROUND(SUMIF(Anlagenbewegungsdaten!B:B,A4114,Anlagenbewegungsdaten!C:C),3)</f>
        <v>0</v>
      </c>
      <c r="H4114" s="332">
        <f>IF(ISBLANK(F4114),ROUND(SUMIF(Anlagenbewegungsdaten!B:B,A4114,Anlagenbewegungsdaten!D:D),2),ROUND(G4114*F4114%,2))</f>
        <v>0</v>
      </c>
      <c r="I4114" s="332">
        <f>ROUND((H4114-SUMIF(Anlagenbewegungsdaten!$B:$B,A4114,Anlagenbewegungsdaten!D:D)),3)</f>
        <v>0</v>
      </c>
      <c r="L4114" s="510">
        <v>12.32</v>
      </c>
      <c r="M4114" s="330">
        <f>ROUND(SUMIF(Anlagenbewegungsdaten_AV!B:B,A4114,Anlagenbewegungsdaten_AV!C:C),3)</f>
        <v>0</v>
      </c>
      <c r="N4114" s="328">
        <f>IF(ISBLANK(L4114),ROUND(SUMIF(Anlagenbewegungsdaten_AV!B:B,A4114,Anlagenbewegungsdaten_AV!D:D),2),ROUND(M4114*L4114%,2))</f>
        <v>0</v>
      </c>
      <c r="O4114" s="328">
        <f>ROUND(N4114-SUMIF(Anlagenbewegungsdaten_AV!B:B,A4114,Anlagenbewegungsdaten_AV!D:D),3)</f>
        <v>0</v>
      </c>
    </row>
    <row r="4115" spans="1:15" ht="15" customHeight="1" x14ac:dyDescent="0.25">
      <c r="A4115" s="140" t="s">
        <v>5825</v>
      </c>
      <c r="B4115" s="140" t="s">
        <v>167</v>
      </c>
      <c r="C4115" s="140" t="s">
        <v>5616</v>
      </c>
      <c r="D4115" s="140" t="s">
        <v>5826</v>
      </c>
      <c r="E4115" s="140"/>
      <c r="F4115" s="140">
        <v>19</v>
      </c>
      <c r="G4115" s="331">
        <f>ROUND(SUMIF(Anlagenbewegungsdaten!B:B,A4115,Anlagenbewegungsdaten!C:C),3)</f>
        <v>0</v>
      </c>
      <c r="H4115" s="332">
        <f>IF(ISBLANK(F4115),ROUND(SUMIF(Anlagenbewegungsdaten!B:B,A4115,Anlagenbewegungsdaten!D:D),2),ROUND(G4115*F4115%,2))</f>
        <v>0</v>
      </c>
      <c r="I4115" s="332">
        <f>ROUND((H4115-SUMIF(Anlagenbewegungsdaten!$B:$B,A4115,Anlagenbewegungsdaten!D:D)),3)</f>
        <v>0</v>
      </c>
      <c r="L4115" s="510">
        <v>15.52</v>
      </c>
      <c r="M4115" s="330">
        <f>ROUND(SUMIF(Anlagenbewegungsdaten_AV!B:B,A4115,Anlagenbewegungsdaten_AV!C:C),3)</f>
        <v>0</v>
      </c>
      <c r="N4115" s="328">
        <f>IF(ISBLANK(L4115),ROUND(SUMIF(Anlagenbewegungsdaten_AV!B:B,A4115,Anlagenbewegungsdaten_AV!D:D),2),ROUND(M4115*L4115%,2))</f>
        <v>0</v>
      </c>
      <c r="O4115" s="328">
        <f>ROUND(N4115-SUMIF(Anlagenbewegungsdaten_AV!B:B,A4115,Anlagenbewegungsdaten_AV!D:D),3)</f>
        <v>0</v>
      </c>
    </row>
    <row r="4116" spans="1:15" ht="15" customHeight="1" x14ac:dyDescent="0.25">
      <c r="A4116" s="140" t="s">
        <v>5827</v>
      </c>
      <c r="B4116" s="140" t="s">
        <v>167</v>
      </c>
      <c r="C4116" s="140" t="s">
        <v>5616</v>
      </c>
      <c r="D4116" s="140" t="s">
        <v>170</v>
      </c>
      <c r="E4116" s="140"/>
      <c r="F4116" s="140">
        <v>3.5</v>
      </c>
      <c r="G4116" s="331">
        <f>ROUND(SUMIF(Anlagenbewegungsdaten!B:B,A4116,Anlagenbewegungsdaten!C:C),3)</f>
        <v>0</v>
      </c>
      <c r="H4116" s="332">
        <f>IF(ISBLANK(F4116),ROUND(SUMIF(Anlagenbewegungsdaten!B:B,A4116,Anlagenbewegungsdaten!D:D),2),ROUND(G4116*F4116%,2))</f>
        <v>0</v>
      </c>
      <c r="I4116" s="332">
        <f>ROUND((H4116-SUMIF(Anlagenbewegungsdaten!$B:$B,A4116,Anlagenbewegungsdaten!D:D)),3)</f>
        <v>0</v>
      </c>
      <c r="L4116" s="510">
        <v>3.12</v>
      </c>
      <c r="M4116" s="330">
        <f>ROUND(SUMIF(Anlagenbewegungsdaten_AV!B:B,A4116,Anlagenbewegungsdaten_AV!C:C),3)</f>
        <v>0</v>
      </c>
      <c r="N4116" s="328">
        <f>IF(ISBLANK(L4116),ROUND(SUMIF(Anlagenbewegungsdaten_AV!B:B,A4116,Anlagenbewegungsdaten_AV!D:D),2),ROUND(M4116*L4116%,2))</f>
        <v>0</v>
      </c>
      <c r="O4116" s="328">
        <f>ROUND(N4116-SUMIF(Anlagenbewegungsdaten_AV!B:B,A4116,Anlagenbewegungsdaten_AV!D:D),3)</f>
        <v>0</v>
      </c>
    </row>
    <row r="4117" spans="1:15" ht="15" customHeight="1" x14ac:dyDescent="0.25">
      <c r="A4117" s="140"/>
      <c r="B4117" s="140"/>
      <c r="C4117" s="140"/>
      <c r="D4117" s="140"/>
      <c r="E4117" s="140"/>
      <c r="F4117" s="140"/>
    </row>
    <row r="4118" spans="1:15" ht="15" customHeight="1" x14ac:dyDescent="0.25">
      <c r="A4118" s="140" t="s">
        <v>6371</v>
      </c>
      <c r="B4118" s="140" t="s">
        <v>167</v>
      </c>
      <c r="C4118" s="140" t="s">
        <v>6209</v>
      </c>
      <c r="D4118" s="140" t="s">
        <v>168</v>
      </c>
      <c r="E4118" s="140"/>
      <c r="F4118" s="140">
        <v>15</v>
      </c>
      <c r="G4118" s="331">
        <f>ROUND(SUMIF(Anlagenbewegungsdaten!B:B,A4118,Anlagenbewegungsdaten!C:C),3)</f>
        <v>0</v>
      </c>
      <c r="H4118" s="332">
        <f>IF(ISBLANK(F4118),ROUND(SUMIF(Anlagenbewegungsdaten!B:B,A4118,Anlagenbewegungsdaten!D:D),2),ROUND(G4118*F4118%,2))</f>
        <v>0</v>
      </c>
      <c r="I4118" s="332">
        <f>ROUND((H4118-SUMIF(Anlagenbewegungsdaten!$B:$B,A4118,Anlagenbewegungsdaten!D:D)),3)</f>
        <v>0</v>
      </c>
      <c r="L4118" s="510">
        <v>12.32</v>
      </c>
      <c r="M4118" s="330">
        <f>ROUND(SUMIF(Anlagenbewegungsdaten_AV!B:B,A4118,Anlagenbewegungsdaten_AV!C:C),3)</f>
        <v>0</v>
      </c>
      <c r="N4118" s="328">
        <f>IF(ISBLANK(L4118),ROUND(SUMIF(Anlagenbewegungsdaten_AV!B:B,A4118,Anlagenbewegungsdaten_AV!D:D),2),ROUND(M4118*L4118%,2))</f>
        <v>0</v>
      </c>
      <c r="O4118" s="328">
        <f>ROUND(N4118-SUMIF(Anlagenbewegungsdaten_AV!B:B,A4118,Anlagenbewegungsdaten_AV!D:D),3)</f>
        <v>0</v>
      </c>
    </row>
    <row r="4119" spans="1:15" ht="15" customHeight="1" x14ac:dyDescent="0.25">
      <c r="A4119" s="140" t="s">
        <v>6372</v>
      </c>
      <c r="B4119" s="140" t="s">
        <v>167</v>
      </c>
      <c r="C4119" s="140" t="s">
        <v>6209</v>
      </c>
      <c r="D4119" s="140" t="s">
        <v>5826</v>
      </c>
      <c r="E4119" s="140"/>
      <c r="F4119" s="140">
        <v>19</v>
      </c>
      <c r="G4119" s="331">
        <f>ROUND(SUMIF(Anlagenbewegungsdaten!B:B,A4119,Anlagenbewegungsdaten!C:C),3)</f>
        <v>0</v>
      </c>
      <c r="H4119" s="332">
        <f>IF(ISBLANK(F4119),ROUND(SUMIF(Anlagenbewegungsdaten!B:B,A4119,Anlagenbewegungsdaten!D:D),2),ROUND(G4119*F4119%,2))</f>
        <v>0</v>
      </c>
      <c r="I4119" s="332">
        <f>ROUND((H4119-SUMIF(Anlagenbewegungsdaten!$B:$B,A4119,Anlagenbewegungsdaten!D:D)),3)</f>
        <v>0</v>
      </c>
      <c r="L4119" s="510">
        <v>15.52</v>
      </c>
      <c r="M4119" s="330">
        <f>ROUND(SUMIF(Anlagenbewegungsdaten_AV!B:B,A4119,Anlagenbewegungsdaten_AV!C:C),3)</f>
        <v>0</v>
      </c>
      <c r="N4119" s="328">
        <f>IF(ISBLANK(L4119),ROUND(SUMIF(Anlagenbewegungsdaten_AV!B:B,A4119,Anlagenbewegungsdaten_AV!D:D),2),ROUND(M4119*L4119%,2))</f>
        <v>0</v>
      </c>
      <c r="O4119" s="328">
        <f>ROUND(N4119-SUMIF(Anlagenbewegungsdaten_AV!B:B,A4119,Anlagenbewegungsdaten_AV!D:D),3)</f>
        <v>0</v>
      </c>
    </row>
    <row r="4120" spans="1:15" ht="15" customHeight="1" x14ac:dyDescent="0.25">
      <c r="A4120" s="140" t="s">
        <v>6373</v>
      </c>
      <c r="B4120" s="140" t="s">
        <v>167</v>
      </c>
      <c r="C4120" s="140" t="s">
        <v>6209</v>
      </c>
      <c r="D4120" s="140" t="s">
        <v>170</v>
      </c>
      <c r="E4120" s="140"/>
      <c r="F4120" s="140">
        <v>3.5</v>
      </c>
      <c r="G4120" s="331">
        <f>ROUND(SUMIF(Anlagenbewegungsdaten!B:B,A4120,Anlagenbewegungsdaten!C:C),3)</f>
        <v>0</v>
      </c>
      <c r="H4120" s="332">
        <f>IF(ISBLANK(F4120),ROUND(SUMIF(Anlagenbewegungsdaten!B:B,A4120,Anlagenbewegungsdaten!D:D),2),ROUND(G4120*F4120%,2))</f>
        <v>0</v>
      </c>
      <c r="I4120" s="332">
        <f>ROUND((H4120-SUMIF(Anlagenbewegungsdaten!$B:$B,A4120,Anlagenbewegungsdaten!D:D)),3)</f>
        <v>0</v>
      </c>
      <c r="L4120" s="510">
        <v>3.12</v>
      </c>
      <c r="M4120" s="330">
        <f>ROUND(SUMIF(Anlagenbewegungsdaten_AV!B:B,A4120,Anlagenbewegungsdaten_AV!C:C),3)</f>
        <v>0</v>
      </c>
      <c r="N4120" s="328">
        <f>IF(ISBLANK(L4120),ROUND(SUMIF(Anlagenbewegungsdaten_AV!B:B,A4120,Anlagenbewegungsdaten_AV!D:D),2),ROUND(M4120*L4120%,2))</f>
        <v>0</v>
      </c>
      <c r="O4120" s="328">
        <f>ROUND(N4120-SUMIF(Anlagenbewegungsdaten_AV!B:B,A4120,Anlagenbewegungsdaten_AV!D:D),3)</f>
        <v>0</v>
      </c>
    </row>
    <row r="4121" spans="1:15" ht="15" customHeight="1" x14ac:dyDescent="0.25">
      <c r="A4121" s="168"/>
      <c r="B4121" s="166"/>
      <c r="C4121" s="165"/>
      <c r="D4121" s="166"/>
      <c r="E4121" s="165"/>
      <c r="F4121" s="249"/>
    </row>
    <row r="4122" spans="1:15" ht="23.25" customHeight="1" x14ac:dyDescent="0.35">
      <c r="A4122" s="183" t="s">
        <v>171</v>
      </c>
      <c r="B4122" s="178"/>
      <c r="C4122" s="178"/>
      <c r="D4122" s="178"/>
      <c r="E4122" s="178"/>
      <c r="F4122" s="185"/>
    </row>
    <row r="4123" spans="1:15" ht="15" customHeight="1" x14ac:dyDescent="0.25">
      <c r="A4123" s="259" t="s">
        <v>1105</v>
      </c>
      <c r="B4123" s="166" t="s">
        <v>2111</v>
      </c>
      <c r="C4123" s="165" t="s">
        <v>4039</v>
      </c>
      <c r="D4123" s="166"/>
      <c r="E4123" s="165"/>
      <c r="F4123" s="249">
        <v>50.62</v>
      </c>
      <c r="G4123" s="331">
        <f>ROUND(SUMIF(Anlagenbewegungsdaten!B:B,A4123,Anlagenbewegungsdaten!C:C),3)</f>
        <v>0</v>
      </c>
      <c r="H4123" s="332">
        <f>IF(ISBLANK(F4123),ROUND(SUMIF(Anlagenbewegungsdaten!B:B,A4123,Anlagenbewegungsdaten!D:D),2),ROUND(G4123*F4123%,2))</f>
        <v>0</v>
      </c>
      <c r="I4123" s="332">
        <f>ROUND((H4123-SUMIF(Anlagenbewegungsdaten!$B:$B,A4123,Anlagenbewegungsdaten!D:D)),3)</f>
        <v>0</v>
      </c>
      <c r="J4123" s="333" t="s">
        <v>5179</v>
      </c>
      <c r="K4123" s="333" t="s">
        <v>5203</v>
      </c>
      <c r="L4123" s="510">
        <v>40.5</v>
      </c>
      <c r="M4123" s="330">
        <f>ROUND(SUMIF(Anlagenbewegungsdaten_AV!B:B,A4123,Anlagenbewegungsdaten_AV!C:C),3)</f>
        <v>0</v>
      </c>
      <c r="N4123" s="328">
        <f>IF(ISBLANK(L4123),ROUND(SUMIF(Anlagenbewegungsdaten_AV!B:B,A4123,Anlagenbewegungsdaten_AV!D:D),2),ROUND(M4123*L4123%,2))</f>
        <v>0</v>
      </c>
      <c r="O4123" s="328">
        <f>ROUND(N4123-SUMIF(Anlagenbewegungsdaten_AV!B:B,A4123,Anlagenbewegungsdaten_AV!D:D),3)</f>
        <v>0</v>
      </c>
    </row>
    <row r="4124" spans="1:15" ht="15" customHeight="1" x14ac:dyDescent="0.25">
      <c r="A4124" s="259"/>
      <c r="B4124" s="166"/>
      <c r="C4124" s="165"/>
      <c r="D4124" s="166"/>
      <c r="E4124" s="165"/>
      <c r="F4124" s="249"/>
    </row>
    <row r="4125" spans="1:15" ht="15" customHeight="1" x14ac:dyDescent="0.25">
      <c r="A4125" s="259" t="s">
        <v>1106</v>
      </c>
      <c r="B4125" s="166" t="s">
        <v>2111</v>
      </c>
      <c r="C4125" s="165" t="s">
        <v>4040</v>
      </c>
      <c r="D4125" s="166"/>
      <c r="E4125" s="165"/>
      <c r="F4125" s="249">
        <v>48.1</v>
      </c>
      <c r="G4125" s="331">
        <f>ROUND(SUMIF(Anlagenbewegungsdaten!B:B,A4125,Anlagenbewegungsdaten!C:C),3)</f>
        <v>0</v>
      </c>
      <c r="H4125" s="332">
        <f>IF(ISBLANK(F4125),ROUND(SUMIF(Anlagenbewegungsdaten!B:B,A4125,Anlagenbewegungsdaten!D:D),2),ROUND(G4125*F4125%,2))</f>
        <v>0</v>
      </c>
      <c r="I4125" s="332">
        <f>ROUND((H4125-SUMIF(Anlagenbewegungsdaten!$B:$B,A4125,Anlagenbewegungsdaten!D:D)),3)</f>
        <v>0</v>
      </c>
      <c r="J4125" s="333" t="s">
        <v>5179</v>
      </c>
      <c r="K4125" s="333" t="s">
        <v>5203</v>
      </c>
      <c r="L4125" s="510">
        <v>38.479999999999997</v>
      </c>
      <c r="M4125" s="330">
        <f>ROUND(SUMIF(Anlagenbewegungsdaten_AV!B:B,A4125,Anlagenbewegungsdaten_AV!C:C),3)</f>
        <v>0</v>
      </c>
      <c r="N4125" s="328">
        <f>IF(ISBLANK(L4125),ROUND(SUMIF(Anlagenbewegungsdaten_AV!B:B,A4125,Anlagenbewegungsdaten_AV!D:D),2),ROUND(M4125*L4125%,2))</f>
        <v>0</v>
      </c>
      <c r="O4125" s="328">
        <f>ROUND(N4125-SUMIF(Anlagenbewegungsdaten_AV!B:B,A4125,Anlagenbewegungsdaten_AV!D:D),3)</f>
        <v>0</v>
      </c>
    </row>
    <row r="4126" spans="1:15" ht="15" customHeight="1" x14ac:dyDescent="0.25">
      <c r="A4126" s="259"/>
      <c r="B4126" s="166"/>
      <c r="C4126" s="165"/>
      <c r="D4126" s="166"/>
      <c r="E4126" s="165"/>
      <c r="F4126" s="249"/>
    </row>
    <row r="4127" spans="1:15" ht="15" customHeight="1" x14ac:dyDescent="0.25">
      <c r="A4127" s="259" t="s">
        <v>1107</v>
      </c>
      <c r="B4127" s="166" t="s">
        <v>2111</v>
      </c>
      <c r="C4127" s="165" t="s">
        <v>4041</v>
      </c>
      <c r="D4127" s="166"/>
      <c r="E4127" s="165"/>
      <c r="F4127" s="249">
        <v>45.7</v>
      </c>
      <c r="G4127" s="331">
        <f>ROUND(SUMIF(Anlagenbewegungsdaten!B:B,A4127,Anlagenbewegungsdaten!C:C),3)</f>
        <v>0</v>
      </c>
      <c r="H4127" s="332">
        <f>IF(ISBLANK(F4127),ROUND(SUMIF(Anlagenbewegungsdaten!B:B,A4127,Anlagenbewegungsdaten!D:D),2),ROUND(G4127*F4127%,2))</f>
        <v>0</v>
      </c>
      <c r="I4127" s="332">
        <f>ROUND((H4127-SUMIF(Anlagenbewegungsdaten!$B:$B,A4127,Anlagenbewegungsdaten!D:D)),3)</f>
        <v>0</v>
      </c>
      <c r="J4127" s="333" t="s">
        <v>5179</v>
      </c>
      <c r="K4127" s="333" t="s">
        <v>5203</v>
      </c>
      <c r="L4127" s="510">
        <v>36.56</v>
      </c>
      <c r="M4127" s="330">
        <f>ROUND(SUMIF(Anlagenbewegungsdaten_AV!B:B,A4127,Anlagenbewegungsdaten_AV!C:C),3)</f>
        <v>0</v>
      </c>
      <c r="N4127" s="328">
        <f>IF(ISBLANK(L4127),ROUND(SUMIF(Anlagenbewegungsdaten_AV!B:B,A4127,Anlagenbewegungsdaten_AV!D:D),2),ROUND(M4127*L4127%,2))</f>
        <v>0</v>
      </c>
      <c r="O4127" s="328">
        <f>ROUND(N4127-SUMIF(Anlagenbewegungsdaten_AV!B:B,A4127,Anlagenbewegungsdaten_AV!D:D),3)</f>
        <v>0</v>
      </c>
    </row>
    <row r="4128" spans="1:15" ht="15" customHeight="1" x14ac:dyDescent="0.25">
      <c r="A4128" s="259"/>
      <c r="B4128" s="166"/>
      <c r="C4128" s="165"/>
      <c r="D4128" s="166"/>
      <c r="E4128" s="165"/>
      <c r="F4128" s="249"/>
    </row>
    <row r="4129" spans="1:15" ht="15" customHeight="1" x14ac:dyDescent="0.25">
      <c r="A4129" s="259" t="s">
        <v>1108</v>
      </c>
      <c r="B4129" s="166" t="s">
        <v>2111</v>
      </c>
      <c r="C4129" s="165" t="s">
        <v>4208</v>
      </c>
      <c r="D4129" s="166" t="s">
        <v>4774</v>
      </c>
      <c r="E4129" s="165"/>
      <c r="F4129" s="249">
        <v>57.4</v>
      </c>
      <c r="G4129" s="331">
        <f>ROUND(SUMIF(Anlagenbewegungsdaten!B:B,A4129,Anlagenbewegungsdaten!C:C),3)</f>
        <v>0</v>
      </c>
      <c r="H4129" s="332">
        <f>IF(ISBLANK(F4129),ROUND(SUMIF(Anlagenbewegungsdaten!B:B,A4129,Anlagenbewegungsdaten!D:D),2),ROUND(G4129*F4129%,2))</f>
        <v>0</v>
      </c>
      <c r="I4129" s="332">
        <f>ROUND((H4129-SUMIF(Anlagenbewegungsdaten!$B:$B,A4129,Anlagenbewegungsdaten!D:D)),3)</f>
        <v>0</v>
      </c>
      <c r="J4129" s="333" t="s">
        <v>5179</v>
      </c>
      <c r="K4129" s="333" t="s">
        <v>5203</v>
      </c>
      <c r="L4129" s="510">
        <v>45.92</v>
      </c>
      <c r="M4129" s="330">
        <f>ROUND(SUMIF(Anlagenbewegungsdaten_AV!B:B,A4129,Anlagenbewegungsdaten_AV!C:C),3)</f>
        <v>0</v>
      </c>
      <c r="N4129" s="328">
        <f>IF(ISBLANK(L4129),ROUND(SUMIF(Anlagenbewegungsdaten_AV!B:B,A4129,Anlagenbewegungsdaten_AV!D:D),2),ROUND(M4129*L4129%,2))</f>
        <v>0</v>
      </c>
      <c r="O4129" s="328">
        <f>ROUND(N4129-SUMIF(Anlagenbewegungsdaten_AV!B:B,A4129,Anlagenbewegungsdaten_AV!D:D),3)</f>
        <v>0</v>
      </c>
    </row>
    <row r="4130" spans="1:15" ht="15" customHeight="1" x14ac:dyDescent="0.25">
      <c r="A4130" s="259" t="s">
        <v>1109</v>
      </c>
      <c r="B4130" s="166" t="s">
        <v>2111</v>
      </c>
      <c r="C4130" s="165" t="s">
        <v>4208</v>
      </c>
      <c r="D4130" s="166" t="s">
        <v>4775</v>
      </c>
      <c r="E4130" s="165"/>
      <c r="F4130" s="249">
        <v>54.6</v>
      </c>
      <c r="G4130" s="331">
        <f>ROUND(SUMIF(Anlagenbewegungsdaten!B:B,A4130,Anlagenbewegungsdaten!C:C),3)</f>
        <v>0</v>
      </c>
      <c r="H4130" s="332">
        <f>IF(ISBLANK(F4130),ROUND(SUMIF(Anlagenbewegungsdaten!B:B,A4130,Anlagenbewegungsdaten!D:D),2),ROUND(G4130*F4130%,2))</f>
        <v>0</v>
      </c>
      <c r="I4130" s="332">
        <f>ROUND((H4130-SUMIF(Anlagenbewegungsdaten!$B:$B,A4130,Anlagenbewegungsdaten!D:D)),3)</f>
        <v>0</v>
      </c>
      <c r="J4130" s="333" t="s">
        <v>5179</v>
      </c>
      <c r="K4130" s="333" t="s">
        <v>5203</v>
      </c>
      <c r="L4130" s="510">
        <v>43.68</v>
      </c>
      <c r="M4130" s="330">
        <f>ROUND(SUMIF(Anlagenbewegungsdaten_AV!B:B,A4130,Anlagenbewegungsdaten_AV!C:C),3)</f>
        <v>0</v>
      </c>
      <c r="N4130" s="328">
        <f>IF(ISBLANK(L4130),ROUND(SUMIF(Anlagenbewegungsdaten_AV!B:B,A4130,Anlagenbewegungsdaten_AV!D:D),2),ROUND(M4130*L4130%,2))</f>
        <v>0</v>
      </c>
      <c r="O4130" s="328">
        <f>ROUND(N4130-SUMIF(Anlagenbewegungsdaten_AV!B:B,A4130,Anlagenbewegungsdaten_AV!D:D),3)</f>
        <v>0</v>
      </c>
    </row>
    <row r="4131" spans="1:15" ht="15" customHeight="1" x14ac:dyDescent="0.25">
      <c r="A4131" s="259" t="s">
        <v>1110</v>
      </c>
      <c r="B4131" s="166" t="s">
        <v>2111</v>
      </c>
      <c r="C4131" s="165" t="s">
        <v>4208</v>
      </c>
      <c r="D4131" s="166" t="s">
        <v>4776</v>
      </c>
      <c r="E4131" s="165"/>
      <c r="F4131" s="249">
        <v>54</v>
      </c>
      <c r="G4131" s="331">
        <f>ROUND(SUMIF(Anlagenbewegungsdaten!B:B,A4131,Anlagenbewegungsdaten!C:C),3)</f>
        <v>0</v>
      </c>
      <c r="H4131" s="332">
        <f>IF(ISBLANK(F4131),ROUND(SUMIF(Anlagenbewegungsdaten!B:B,A4131,Anlagenbewegungsdaten!D:D),2),ROUND(G4131*F4131%,2))</f>
        <v>0</v>
      </c>
      <c r="I4131" s="332">
        <f>ROUND((H4131-SUMIF(Anlagenbewegungsdaten!$B:$B,A4131,Anlagenbewegungsdaten!D:D)),3)</f>
        <v>0</v>
      </c>
      <c r="J4131" s="333" t="s">
        <v>5179</v>
      </c>
      <c r="K4131" s="333" t="s">
        <v>5203</v>
      </c>
      <c r="L4131" s="510">
        <v>43.2</v>
      </c>
      <c r="M4131" s="330">
        <f>ROUND(SUMIF(Anlagenbewegungsdaten_AV!B:B,A4131,Anlagenbewegungsdaten_AV!C:C),3)</f>
        <v>0</v>
      </c>
      <c r="N4131" s="328">
        <f>IF(ISBLANK(L4131),ROUND(SUMIF(Anlagenbewegungsdaten_AV!B:B,A4131,Anlagenbewegungsdaten_AV!D:D),2),ROUND(M4131*L4131%,2))</f>
        <v>0</v>
      </c>
      <c r="O4131" s="328">
        <f>ROUND(N4131-SUMIF(Anlagenbewegungsdaten_AV!B:B,A4131,Anlagenbewegungsdaten_AV!D:D),3)</f>
        <v>0</v>
      </c>
    </row>
    <row r="4132" spans="1:15" ht="15" customHeight="1" x14ac:dyDescent="0.25">
      <c r="A4132" s="259" t="s">
        <v>1111</v>
      </c>
      <c r="B4132" s="166" t="s">
        <v>2111</v>
      </c>
      <c r="C4132" s="165" t="s">
        <v>4208</v>
      </c>
      <c r="D4132" s="166" t="s">
        <v>4777</v>
      </c>
      <c r="E4132" s="165"/>
      <c r="F4132" s="249">
        <v>62.4</v>
      </c>
      <c r="G4132" s="331">
        <f>ROUND(SUMIF(Anlagenbewegungsdaten!B:B,A4132,Anlagenbewegungsdaten!C:C),3)</f>
        <v>0</v>
      </c>
      <c r="H4132" s="332">
        <f>IF(ISBLANK(F4132),ROUND(SUMIF(Anlagenbewegungsdaten!B:B,A4132,Anlagenbewegungsdaten!D:D),2),ROUND(G4132*F4132%,2))</f>
        <v>0</v>
      </c>
      <c r="I4132" s="332">
        <f>ROUND((H4132-SUMIF(Anlagenbewegungsdaten!$B:$B,A4132,Anlagenbewegungsdaten!D:D)),3)</f>
        <v>0</v>
      </c>
      <c r="J4132" s="333" t="s">
        <v>5179</v>
      </c>
      <c r="K4132" s="333" t="s">
        <v>5203</v>
      </c>
      <c r="L4132" s="510">
        <v>49.92</v>
      </c>
      <c r="M4132" s="330">
        <f>ROUND(SUMIF(Anlagenbewegungsdaten_AV!B:B,A4132,Anlagenbewegungsdaten_AV!C:C),3)</f>
        <v>0</v>
      </c>
      <c r="N4132" s="328">
        <f>IF(ISBLANK(L4132),ROUND(SUMIF(Anlagenbewegungsdaten_AV!B:B,A4132,Anlagenbewegungsdaten_AV!D:D),2),ROUND(M4132*L4132%,2))</f>
        <v>0</v>
      </c>
      <c r="O4132" s="328">
        <f>ROUND(N4132-SUMIF(Anlagenbewegungsdaten_AV!B:B,A4132,Anlagenbewegungsdaten_AV!D:D),3)</f>
        <v>0</v>
      </c>
    </row>
    <row r="4133" spans="1:15" ht="15" customHeight="1" x14ac:dyDescent="0.25">
      <c r="A4133" s="259" t="s">
        <v>1112</v>
      </c>
      <c r="B4133" s="166" t="s">
        <v>2111</v>
      </c>
      <c r="C4133" s="165" t="s">
        <v>4208</v>
      </c>
      <c r="D4133" s="166" t="s">
        <v>4778</v>
      </c>
      <c r="E4133" s="165"/>
      <c r="F4133" s="249">
        <v>59.6</v>
      </c>
      <c r="G4133" s="331">
        <f>ROUND(SUMIF(Anlagenbewegungsdaten!B:B,A4133,Anlagenbewegungsdaten!C:C),3)</f>
        <v>0</v>
      </c>
      <c r="H4133" s="332">
        <f>IF(ISBLANK(F4133),ROUND(SUMIF(Anlagenbewegungsdaten!B:B,A4133,Anlagenbewegungsdaten!D:D),2),ROUND(G4133*F4133%,2))</f>
        <v>0</v>
      </c>
      <c r="I4133" s="332">
        <f>ROUND((H4133-SUMIF(Anlagenbewegungsdaten!$B:$B,A4133,Anlagenbewegungsdaten!D:D)),3)</f>
        <v>0</v>
      </c>
      <c r="J4133" s="333" t="s">
        <v>5179</v>
      </c>
      <c r="K4133" s="333" t="s">
        <v>5203</v>
      </c>
      <c r="L4133" s="510">
        <v>47.68</v>
      </c>
      <c r="M4133" s="330">
        <f>ROUND(SUMIF(Anlagenbewegungsdaten_AV!B:B,A4133,Anlagenbewegungsdaten_AV!C:C),3)</f>
        <v>0</v>
      </c>
      <c r="N4133" s="328">
        <f>IF(ISBLANK(L4133),ROUND(SUMIF(Anlagenbewegungsdaten_AV!B:B,A4133,Anlagenbewegungsdaten_AV!D:D),2),ROUND(M4133*L4133%,2))</f>
        <v>0</v>
      </c>
      <c r="O4133" s="328">
        <f>ROUND(N4133-SUMIF(Anlagenbewegungsdaten_AV!B:B,A4133,Anlagenbewegungsdaten_AV!D:D),3)</f>
        <v>0</v>
      </c>
    </row>
    <row r="4134" spans="1:15" ht="15" customHeight="1" x14ac:dyDescent="0.25">
      <c r="A4134" s="259" t="s">
        <v>1113</v>
      </c>
      <c r="B4134" s="166" t="s">
        <v>2111</v>
      </c>
      <c r="C4134" s="165" t="s">
        <v>4208</v>
      </c>
      <c r="D4134" s="166" t="s">
        <v>4779</v>
      </c>
      <c r="E4134" s="165"/>
      <c r="F4134" s="249">
        <v>59</v>
      </c>
      <c r="G4134" s="331">
        <f>ROUND(SUMIF(Anlagenbewegungsdaten!B:B,A4134,Anlagenbewegungsdaten!C:C),3)</f>
        <v>0</v>
      </c>
      <c r="H4134" s="332">
        <f>IF(ISBLANK(F4134),ROUND(SUMIF(Anlagenbewegungsdaten!B:B,A4134,Anlagenbewegungsdaten!D:D),2),ROUND(G4134*F4134%,2))</f>
        <v>0</v>
      </c>
      <c r="I4134" s="332">
        <f>ROUND((H4134-SUMIF(Anlagenbewegungsdaten!$B:$B,A4134,Anlagenbewegungsdaten!D:D)),3)</f>
        <v>0</v>
      </c>
      <c r="J4134" s="333" t="s">
        <v>5179</v>
      </c>
      <c r="K4134" s="333" t="s">
        <v>5203</v>
      </c>
      <c r="L4134" s="510">
        <v>47.2</v>
      </c>
      <c r="M4134" s="330">
        <f>ROUND(SUMIF(Anlagenbewegungsdaten_AV!B:B,A4134,Anlagenbewegungsdaten_AV!C:C),3)</f>
        <v>0</v>
      </c>
      <c r="N4134" s="328">
        <f>IF(ISBLANK(L4134),ROUND(SUMIF(Anlagenbewegungsdaten_AV!B:B,A4134,Anlagenbewegungsdaten_AV!D:D),2),ROUND(M4134*L4134%,2))</f>
        <v>0</v>
      </c>
      <c r="O4134" s="328">
        <f>ROUND(N4134-SUMIF(Anlagenbewegungsdaten_AV!B:B,A4134,Anlagenbewegungsdaten_AV!D:D),3)</f>
        <v>0</v>
      </c>
    </row>
    <row r="4135" spans="1:15" ht="15" customHeight="1" x14ac:dyDescent="0.25">
      <c r="A4135" s="259" t="s">
        <v>1114</v>
      </c>
      <c r="B4135" s="166" t="s">
        <v>2111</v>
      </c>
      <c r="C4135" s="165" t="s">
        <v>4208</v>
      </c>
      <c r="D4135" s="166" t="s">
        <v>4780</v>
      </c>
      <c r="E4135" s="165"/>
      <c r="F4135" s="249">
        <v>45.7</v>
      </c>
      <c r="G4135" s="331">
        <f>ROUND(SUMIF(Anlagenbewegungsdaten!B:B,A4135,Anlagenbewegungsdaten!C:C),3)</f>
        <v>0</v>
      </c>
      <c r="H4135" s="332">
        <f>IF(ISBLANK(F4135),ROUND(SUMIF(Anlagenbewegungsdaten!B:B,A4135,Anlagenbewegungsdaten!D:D),2),ROUND(G4135*F4135%,2))</f>
        <v>0</v>
      </c>
      <c r="I4135" s="332">
        <f>ROUND((H4135-SUMIF(Anlagenbewegungsdaten!$B:$B,A4135,Anlagenbewegungsdaten!D:D)),3)</f>
        <v>0</v>
      </c>
      <c r="J4135" s="333" t="s">
        <v>5179</v>
      </c>
      <c r="K4135" s="333" t="s">
        <v>5203</v>
      </c>
      <c r="L4135" s="510">
        <v>36.56</v>
      </c>
      <c r="M4135" s="330">
        <f>ROUND(SUMIF(Anlagenbewegungsdaten_AV!B:B,A4135,Anlagenbewegungsdaten_AV!C:C),3)</f>
        <v>0</v>
      </c>
      <c r="N4135" s="328">
        <f>IF(ISBLANK(L4135),ROUND(SUMIF(Anlagenbewegungsdaten_AV!B:B,A4135,Anlagenbewegungsdaten_AV!D:D),2),ROUND(M4135*L4135%,2))</f>
        <v>0</v>
      </c>
      <c r="O4135" s="328">
        <f>ROUND(N4135-SUMIF(Anlagenbewegungsdaten_AV!B:B,A4135,Anlagenbewegungsdaten_AV!D:D),3)</f>
        <v>0</v>
      </c>
    </row>
    <row r="4136" spans="1:15" ht="15" customHeight="1" x14ac:dyDescent="0.25">
      <c r="A4136" s="259"/>
      <c r="B4136" s="166"/>
      <c r="C4136" s="165"/>
      <c r="D4136" s="166"/>
      <c r="E4136" s="165"/>
      <c r="F4136" s="249"/>
    </row>
    <row r="4137" spans="1:15" ht="15" customHeight="1" x14ac:dyDescent="0.25">
      <c r="A4137" s="259" t="s">
        <v>1115</v>
      </c>
      <c r="B4137" s="166" t="s">
        <v>2111</v>
      </c>
      <c r="C4137" s="165" t="s">
        <v>4044</v>
      </c>
      <c r="D4137" s="166" t="s">
        <v>4774</v>
      </c>
      <c r="E4137" s="165"/>
      <c r="F4137" s="249">
        <v>54.53</v>
      </c>
      <c r="G4137" s="331">
        <f>ROUND(SUMIF(Anlagenbewegungsdaten!B:B,A4137,Anlagenbewegungsdaten!C:C),3)</f>
        <v>0</v>
      </c>
      <c r="H4137" s="332">
        <f>IF(ISBLANK(F4137),ROUND(SUMIF(Anlagenbewegungsdaten!B:B,A4137,Anlagenbewegungsdaten!D:D),2),ROUND(G4137*F4137%,2))</f>
        <v>0</v>
      </c>
      <c r="I4137" s="332">
        <f>ROUND((H4137-SUMIF(Anlagenbewegungsdaten!$B:$B,A4137,Anlagenbewegungsdaten!D:D)),3)</f>
        <v>0</v>
      </c>
      <c r="J4137" s="333" t="s">
        <v>5179</v>
      </c>
      <c r="K4137" s="333" t="s">
        <v>5203</v>
      </c>
      <c r="L4137" s="510">
        <v>43.62</v>
      </c>
      <c r="M4137" s="330">
        <f>ROUND(SUMIF(Anlagenbewegungsdaten_AV!B:B,A4137,Anlagenbewegungsdaten_AV!C:C),3)</f>
        <v>0</v>
      </c>
      <c r="N4137" s="328">
        <f>IF(ISBLANK(L4137),ROUND(SUMIF(Anlagenbewegungsdaten_AV!B:B,A4137,Anlagenbewegungsdaten_AV!D:D),2),ROUND(M4137*L4137%,2))</f>
        <v>0</v>
      </c>
      <c r="O4137" s="328">
        <f>ROUND(N4137-SUMIF(Anlagenbewegungsdaten_AV!B:B,A4137,Anlagenbewegungsdaten_AV!D:D),3)</f>
        <v>0</v>
      </c>
    </row>
    <row r="4138" spans="1:15" ht="15" customHeight="1" x14ac:dyDescent="0.25">
      <c r="A4138" s="259" t="s">
        <v>1116</v>
      </c>
      <c r="B4138" s="166" t="s">
        <v>2111</v>
      </c>
      <c r="C4138" s="165" t="s">
        <v>4044</v>
      </c>
      <c r="D4138" s="166" t="s">
        <v>4775</v>
      </c>
      <c r="E4138" s="165"/>
      <c r="F4138" s="249">
        <v>51.87</v>
      </c>
      <c r="G4138" s="331">
        <f>ROUND(SUMIF(Anlagenbewegungsdaten!B:B,A4138,Anlagenbewegungsdaten!C:C),3)</f>
        <v>0</v>
      </c>
      <c r="H4138" s="332">
        <f>IF(ISBLANK(F4138),ROUND(SUMIF(Anlagenbewegungsdaten!B:B,A4138,Anlagenbewegungsdaten!D:D),2),ROUND(G4138*F4138%,2))</f>
        <v>0</v>
      </c>
      <c r="I4138" s="332">
        <f>ROUND((H4138-SUMIF(Anlagenbewegungsdaten!$B:$B,A4138,Anlagenbewegungsdaten!D:D)),3)</f>
        <v>0</v>
      </c>
      <c r="J4138" s="333" t="s">
        <v>5179</v>
      </c>
      <c r="K4138" s="333" t="s">
        <v>5203</v>
      </c>
      <c r="L4138" s="510">
        <v>41.5</v>
      </c>
      <c r="M4138" s="330">
        <f>ROUND(SUMIF(Anlagenbewegungsdaten_AV!B:B,A4138,Anlagenbewegungsdaten_AV!C:C),3)</f>
        <v>0</v>
      </c>
      <c r="N4138" s="328">
        <f>IF(ISBLANK(L4138),ROUND(SUMIF(Anlagenbewegungsdaten_AV!B:B,A4138,Anlagenbewegungsdaten_AV!D:D),2),ROUND(M4138*L4138%,2))</f>
        <v>0</v>
      </c>
      <c r="O4138" s="328">
        <f>ROUND(N4138-SUMIF(Anlagenbewegungsdaten_AV!B:B,A4138,Anlagenbewegungsdaten_AV!D:D),3)</f>
        <v>0</v>
      </c>
    </row>
    <row r="4139" spans="1:15" ht="15" customHeight="1" x14ac:dyDescent="0.25">
      <c r="A4139" s="259" t="s">
        <v>1117</v>
      </c>
      <c r="B4139" s="166" t="s">
        <v>2111</v>
      </c>
      <c r="C4139" s="165" t="s">
        <v>4044</v>
      </c>
      <c r="D4139" s="166" t="s">
        <v>4776</v>
      </c>
      <c r="E4139" s="165"/>
      <c r="F4139" s="249">
        <v>51.3</v>
      </c>
      <c r="G4139" s="331">
        <f>ROUND(SUMIF(Anlagenbewegungsdaten!B:B,A4139,Anlagenbewegungsdaten!C:C),3)</f>
        <v>0</v>
      </c>
      <c r="H4139" s="332">
        <f>IF(ISBLANK(F4139),ROUND(SUMIF(Anlagenbewegungsdaten!B:B,A4139,Anlagenbewegungsdaten!D:D),2),ROUND(G4139*F4139%,2))</f>
        <v>0</v>
      </c>
      <c r="I4139" s="332">
        <f>ROUND((H4139-SUMIF(Anlagenbewegungsdaten!$B:$B,A4139,Anlagenbewegungsdaten!D:D)),3)</f>
        <v>0</v>
      </c>
      <c r="J4139" s="333" t="s">
        <v>5179</v>
      </c>
      <c r="K4139" s="333" t="s">
        <v>5203</v>
      </c>
      <c r="L4139" s="510">
        <v>41.04</v>
      </c>
      <c r="M4139" s="330">
        <f>ROUND(SUMIF(Anlagenbewegungsdaten_AV!B:B,A4139,Anlagenbewegungsdaten_AV!C:C),3)</f>
        <v>0</v>
      </c>
      <c r="N4139" s="328">
        <f>IF(ISBLANK(L4139),ROUND(SUMIF(Anlagenbewegungsdaten_AV!B:B,A4139,Anlagenbewegungsdaten_AV!D:D),2),ROUND(M4139*L4139%,2))</f>
        <v>0</v>
      </c>
      <c r="O4139" s="328">
        <f>ROUND(N4139-SUMIF(Anlagenbewegungsdaten_AV!B:B,A4139,Anlagenbewegungsdaten_AV!D:D),3)</f>
        <v>0</v>
      </c>
    </row>
    <row r="4140" spans="1:15" ht="15" customHeight="1" x14ac:dyDescent="0.25">
      <c r="A4140" s="259" t="s">
        <v>1118</v>
      </c>
      <c r="B4140" s="166" t="s">
        <v>2111</v>
      </c>
      <c r="C4140" s="165" t="s">
        <v>4044</v>
      </c>
      <c r="D4140" s="166" t="s">
        <v>4777</v>
      </c>
      <c r="E4140" s="165"/>
      <c r="F4140" s="249">
        <v>59.53</v>
      </c>
      <c r="G4140" s="331">
        <f>ROUND(SUMIF(Anlagenbewegungsdaten!B:B,A4140,Anlagenbewegungsdaten!C:C),3)</f>
        <v>0</v>
      </c>
      <c r="H4140" s="332">
        <f>IF(ISBLANK(F4140),ROUND(SUMIF(Anlagenbewegungsdaten!B:B,A4140,Anlagenbewegungsdaten!D:D),2),ROUND(G4140*F4140%,2))</f>
        <v>0</v>
      </c>
      <c r="I4140" s="332">
        <f>ROUND((H4140-SUMIF(Anlagenbewegungsdaten!$B:$B,A4140,Anlagenbewegungsdaten!D:D)),3)</f>
        <v>0</v>
      </c>
      <c r="J4140" s="333" t="s">
        <v>5179</v>
      </c>
      <c r="K4140" s="333" t="s">
        <v>5203</v>
      </c>
      <c r="L4140" s="510">
        <v>47.62</v>
      </c>
      <c r="M4140" s="330">
        <f>ROUND(SUMIF(Anlagenbewegungsdaten_AV!B:B,A4140,Anlagenbewegungsdaten_AV!C:C),3)</f>
        <v>0</v>
      </c>
      <c r="N4140" s="328">
        <f>IF(ISBLANK(L4140),ROUND(SUMIF(Anlagenbewegungsdaten_AV!B:B,A4140,Anlagenbewegungsdaten_AV!D:D),2),ROUND(M4140*L4140%,2))</f>
        <v>0</v>
      </c>
      <c r="O4140" s="328">
        <f>ROUND(N4140-SUMIF(Anlagenbewegungsdaten_AV!B:B,A4140,Anlagenbewegungsdaten_AV!D:D),3)</f>
        <v>0</v>
      </c>
    </row>
    <row r="4141" spans="1:15" ht="15" customHeight="1" x14ac:dyDescent="0.25">
      <c r="A4141" s="259" t="s">
        <v>1119</v>
      </c>
      <c r="B4141" s="166" t="s">
        <v>2111</v>
      </c>
      <c r="C4141" s="165" t="s">
        <v>4044</v>
      </c>
      <c r="D4141" s="166" t="s">
        <v>4778</v>
      </c>
      <c r="E4141" s="165"/>
      <c r="F4141" s="249">
        <v>56.87</v>
      </c>
      <c r="G4141" s="331">
        <f>ROUND(SUMIF(Anlagenbewegungsdaten!B:B,A4141,Anlagenbewegungsdaten!C:C),3)</f>
        <v>0</v>
      </c>
      <c r="H4141" s="332">
        <f>IF(ISBLANK(F4141),ROUND(SUMIF(Anlagenbewegungsdaten!B:B,A4141,Anlagenbewegungsdaten!D:D),2),ROUND(G4141*F4141%,2))</f>
        <v>0</v>
      </c>
      <c r="I4141" s="332">
        <f>ROUND((H4141-SUMIF(Anlagenbewegungsdaten!$B:$B,A4141,Anlagenbewegungsdaten!D:D)),3)</f>
        <v>0</v>
      </c>
      <c r="J4141" s="333" t="s">
        <v>5179</v>
      </c>
      <c r="K4141" s="333" t="s">
        <v>5203</v>
      </c>
      <c r="L4141" s="510">
        <v>45.5</v>
      </c>
      <c r="M4141" s="330">
        <f>ROUND(SUMIF(Anlagenbewegungsdaten_AV!B:B,A4141,Anlagenbewegungsdaten_AV!C:C),3)</f>
        <v>0</v>
      </c>
      <c r="N4141" s="328">
        <f>IF(ISBLANK(L4141),ROUND(SUMIF(Anlagenbewegungsdaten_AV!B:B,A4141,Anlagenbewegungsdaten_AV!D:D),2),ROUND(M4141*L4141%,2))</f>
        <v>0</v>
      </c>
      <c r="O4141" s="328">
        <f>ROUND(N4141-SUMIF(Anlagenbewegungsdaten_AV!B:B,A4141,Anlagenbewegungsdaten_AV!D:D),3)</f>
        <v>0</v>
      </c>
    </row>
    <row r="4142" spans="1:15" ht="15" customHeight="1" x14ac:dyDescent="0.25">
      <c r="A4142" s="259" t="s">
        <v>1120</v>
      </c>
      <c r="B4142" s="166" t="s">
        <v>2111</v>
      </c>
      <c r="C4142" s="165" t="s">
        <v>4044</v>
      </c>
      <c r="D4142" s="166" t="s">
        <v>4779</v>
      </c>
      <c r="E4142" s="165"/>
      <c r="F4142" s="249">
        <v>56.3</v>
      </c>
      <c r="G4142" s="331">
        <f>ROUND(SUMIF(Anlagenbewegungsdaten!B:B,A4142,Anlagenbewegungsdaten!C:C),3)</f>
        <v>0</v>
      </c>
      <c r="H4142" s="332">
        <f>IF(ISBLANK(F4142),ROUND(SUMIF(Anlagenbewegungsdaten!B:B,A4142,Anlagenbewegungsdaten!D:D),2),ROUND(G4142*F4142%,2))</f>
        <v>0</v>
      </c>
      <c r="I4142" s="332">
        <f>ROUND((H4142-SUMIF(Anlagenbewegungsdaten!$B:$B,A4142,Anlagenbewegungsdaten!D:D)),3)</f>
        <v>0</v>
      </c>
      <c r="J4142" s="333" t="s">
        <v>5179</v>
      </c>
      <c r="K4142" s="333" t="s">
        <v>5203</v>
      </c>
      <c r="L4142" s="510">
        <v>45.04</v>
      </c>
      <c r="M4142" s="330">
        <f>ROUND(SUMIF(Anlagenbewegungsdaten_AV!B:B,A4142,Anlagenbewegungsdaten_AV!C:C),3)</f>
        <v>0</v>
      </c>
      <c r="N4142" s="328">
        <f>IF(ISBLANK(L4142),ROUND(SUMIF(Anlagenbewegungsdaten_AV!B:B,A4142,Anlagenbewegungsdaten_AV!D:D),2),ROUND(M4142*L4142%,2))</f>
        <v>0</v>
      </c>
      <c r="O4142" s="328">
        <f>ROUND(N4142-SUMIF(Anlagenbewegungsdaten_AV!B:B,A4142,Anlagenbewegungsdaten_AV!D:D),3)</f>
        <v>0</v>
      </c>
    </row>
    <row r="4143" spans="1:15" ht="15" customHeight="1" x14ac:dyDescent="0.25">
      <c r="A4143" s="259" t="s">
        <v>1121</v>
      </c>
      <c r="B4143" s="166" t="s">
        <v>2111</v>
      </c>
      <c r="C4143" s="165" t="s">
        <v>4044</v>
      </c>
      <c r="D4143" s="166" t="s">
        <v>4780</v>
      </c>
      <c r="E4143" s="165"/>
      <c r="F4143" s="249">
        <v>43.42</v>
      </c>
      <c r="G4143" s="331">
        <f>ROUND(SUMIF(Anlagenbewegungsdaten!B:B,A4143,Anlagenbewegungsdaten!C:C),3)</f>
        <v>0</v>
      </c>
      <c r="H4143" s="332">
        <f>IF(ISBLANK(F4143),ROUND(SUMIF(Anlagenbewegungsdaten!B:B,A4143,Anlagenbewegungsdaten!D:D),2),ROUND(G4143*F4143%,2))</f>
        <v>0</v>
      </c>
      <c r="I4143" s="332">
        <f>ROUND((H4143-SUMIF(Anlagenbewegungsdaten!$B:$B,A4143,Anlagenbewegungsdaten!D:D)),3)</f>
        <v>0</v>
      </c>
      <c r="J4143" s="333" t="s">
        <v>5179</v>
      </c>
      <c r="K4143" s="333" t="s">
        <v>5203</v>
      </c>
      <c r="L4143" s="510">
        <v>34.74</v>
      </c>
      <c r="M4143" s="330">
        <f>ROUND(SUMIF(Anlagenbewegungsdaten_AV!B:B,A4143,Anlagenbewegungsdaten_AV!C:C),3)</f>
        <v>0</v>
      </c>
      <c r="N4143" s="328">
        <f>IF(ISBLANK(L4143),ROUND(SUMIF(Anlagenbewegungsdaten_AV!B:B,A4143,Anlagenbewegungsdaten_AV!D:D),2),ROUND(M4143*L4143%,2))</f>
        <v>0</v>
      </c>
      <c r="O4143" s="328">
        <f>ROUND(N4143-SUMIF(Anlagenbewegungsdaten_AV!B:B,A4143,Anlagenbewegungsdaten_AV!D:D),3)</f>
        <v>0</v>
      </c>
    </row>
    <row r="4144" spans="1:15" ht="15" customHeight="1" x14ac:dyDescent="0.25">
      <c r="A4144" s="259"/>
      <c r="B4144" s="166"/>
      <c r="C4144" s="165"/>
      <c r="D4144" s="166"/>
      <c r="E4144" s="165"/>
      <c r="F4144" s="249"/>
    </row>
    <row r="4145" spans="1:15" ht="15" customHeight="1" x14ac:dyDescent="0.25">
      <c r="A4145" s="259" t="s">
        <v>1122</v>
      </c>
      <c r="B4145" s="166" t="s">
        <v>2111</v>
      </c>
      <c r="C4145" s="165" t="s">
        <v>4045</v>
      </c>
      <c r="D4145" s="166" t="s">
        <v>4774</v>
      </c>
      <c r="E4145" s="165"/>
      <c r="F4145" s="249">
        <v>51.8</v>
      </c>
      <c r="G4145" s="331">
        <f>ROUND(SUMIF(Anlagenbewegungsdaten!B:B,A4145,Anlagenbewegungsdaten!C:C),3)</f>
        <v>0</v>
      </c>
      <c r="H4145" s="332">
        <f>IF(ISBLANK(F4145),ROUND(SUMIF(Anlagenbewegungsdaten!B:B,A4145,Anlagenbewegungsdaten!D:D),2),ROUND(G4145*F4145%,2))</f>
        <v>0</v>
      </c>
      <c r="I4145" s="332">
        <f>ROUND((H4145-SUMIF(Anlagenbewegungsdaten!$B:$B,A4145,Anlagenbewegungsdaten!D:D)),3)</f>
        <v>0</v>
      </c>
      <c r="J4145" s="333" t="s">
        <v>5179</v>
      </c>
      <c r="K4145" s="333" t="s">
        <v>5203</v>
      </c>
      <c r="L4145" s="510">
        <v>41.44</v>
      </c>
      <c r="M4145" s="330">
        <f>ROUND(SUMIF(Anlagenbewegungsdaten_AV!B:B,A4145,Anlagenbewegungsdaten_AV!C:C),3)</f>
        <v>0</v>
      </c>
      <c r="N4145" s="328">
        <f>IF(ISBLANK(L4145),ROUND(SUMIF(Anlagenbewegungsdaten_AV!B:B,A4145,Anlagenbewegungsdaten_AV!D:D),2),ROUND(M4145*L4145%,2))</f>
        <v>0</v>
      </c>
      <c r="O4145" s="328">
        <f>ROUND(N4145-SUMIF(Anlagenbewegungsdaten_AV!B:B,A4145,Anlagenbewegungsdaten_AV!D:D),3)</f>
        <v>0</v>
      </c>
    </row>
    <row r="4146" spans="1:15" ht="15" customHeight="1" x14ac:dyDescent="0.25">
      <c r="A4146" s="259" t="s">
        <v>1123</v>
      </c>
      <c r="B4146" s="166" t="s">
        <v>2111</v>
      </c>
      <c r="C4146" s="165" t="s">
        <v>4045</v>
      </c>
      <c r="D4146" s="166" t="s">
        <v>4775</v>
      </c>
      <c r="E4146" s="165"/>
      <c r="F4146" s="249">
        <v>49.28</v>
      </c>
      <c r="G4146" s="331">
        <f>ROUND(SUMIF(Anlagenbewegungsdaten!B:B,A4146,Anlagenbewegungsdaten!C:C),3)</f>
        <v>0</v>
      </c>
      <c r="H4146" s="332">
        <f>IF(ISBLANK(F4146),ROUND(SUMIF(Anlagenbewegungsdaten!B:B,A4146,Anlagenbewegungsdaten!D:D),2),ROUND(G4146*F4146%,2))</f>
        <v>0</v>
      </c>
      <c r="I4146" s="332">
        <f>ROUND((H4146-SUMIF(Anlagenbewegungsdaten!$B:$B,A4146,Anlagenbewegungsdaten!D:D)),3)</f>
        <v>0</v>
      </c>
      <c r="J4146" s="333" t="s">
        <v>5179</v>
      </c>
      <c r="K4146" s="333" t="s">
        <v>5203</v>
      </c>
      <c r="L4146" s="510">
        <v>39.42</v>
      </c>
      <c r="M4146" s="330">
        <f>ROUND(SUMIF(Anlagenbewegungsdaten_AV!B:B,A4146,Anlagenbewegungsdaten_AV!C:C),3)</f>
        <v>0</v>
      </c>
      <c r="N4146" s="328">
        <f>IF(ISBLANK(L4146),ROUND(SUMIF(Anlagenbewegungsdaten_AV!B:B,A4146,Anlagenbewegungsdaten_AV!D:D),2),ROUND(M4146*L4146%,2))</f>
        <v>0</v>
      </c>
      <c r="O4146" s="328">
        <f>ROUND(N4146-SUMIF(Anlagenbewegungsdaten_AV!B:B,A4146,Anlagenbewegungsdaten_AV!D:D),3)</f>
        <v>0</v>
      </c>
    </row>
    <row r="4147" spans="1:15" ht="15" customHeight="1" x14ac:dyDescent="0.25">
      <c r="A4147" s="259" t="s">
        <v>1124</v>
      </c>
      <c r="B4147" s="166" t="s">
        <v>2111</v>
      </c>
      <c r="C4147" s="165" t="s">
        <v>4045</v>
      </c>
      <c r="D4147" s="166" t="s">
        <v>4776</v>
      </c>
      <c r="E4147" s="165"/>
      <c r="F4147" s="249">
        <v>48.74</v>
      </c>
      <c r="G4147" s="331">
        <f>ROUND(SUMIF(Anlagenbewegungsdaten!B:B,A4147,Anlagenbewegungsdaten!C:C),3)</f>
        <v>0</v>
      </c>
      <c r="H4147" s="332">
        <f>IF(ISBLANK(F4147),ROUND(SUMIF(Anlagenbewegungsdaten!B:B,A4147,Anlagenbewegungsdaten!D:D),2),ROUND(G4147*F4147%,2))</f>
        <v>0</v>
      </c>
      <c r="I4147" s="332">
        <f>ROUND((H4147-SUMIF(Anlagenbewegungsdaten!$B:$B,A4147,Anlagenbewegungsdaten!D:D)),3)</f>
        <v>0</v>
      </c>
      <c r="J4147" s="333" t="s">
        <v>5179</v>
      </c>
      <c r="K4147" s="333" t="s">
        <v>5203</v>
      </c>
      <c r="L4147" s="510">
        <v>38.99</v>
      </c>
      <c r="M4147" s="330">
        <f>ROUND(SUMIF(Anlagenbewegungsdaten_AV!B:B,A4147,Anlagenbewegungsdaten_AV!C:C),3)</f>
        <v>0</v>
      </c>
      <c r="N4147" s="328">
        <f>IF(ISBLANK(L4147),ROUND(SUMIF(Anlagenbewegungsdaten_AV!B:B,A4147,Anlagenbewegungsdaten_AV!D:D),2),ROUND(M4147*L4147%,2))</f>
        <v>0</v>
      </c>
      <c r="O4147" s="328">
        <f>ROUND(N4147-SUMIF(Anlagenbewegungsdaten_AV!B:B,A4147,Anlagenbewegungsdaten_AV!D:D),3)</f>
        <v>0</v>
      </c>
    </row>
    <row r="4148" spans="1:15" ht="15" customHeight="1" x14ac:dyDescent="0.25">
      <c r="A4148" s="259" t="s">
        <v>1125</v>
      </c>
      <c r="B4148" s="166" t="s">
        <v>2111</v>
      </c>
      <c r="C4148" s="165" t="s">
        <v>4045</v>
      </c>
      <c r="D4148" s="166" t="s">
        <v>4777</v>
      </c>
      <c r="E4148" s="165"/>
      <c r="F4148" s="249">
        <v>56.8</v>
      </c>
      <c r="G4148" s="331">
        <f>ROUND(SUMIF(Anlagenbewegungsdaten!B:B,A4148,Anlagenbewegungsdaten!C:C),3)</f>
        <v>0</v>
      </c>
      <c r="H4148" s="332">
        <f>IF(ISBLANK(F4148),ROUND(SUMIF(Anlagenbewegungsdaten!B:B,A4148,Anlagenbewegungsdaten!D:D),2),ROUND(G4148*F4148%,2))</f>
        <v>0</v>
      </c>
      <c r="I4148" s="332">
        <f>ROUND((H4148-SUMIF(Anlagenbewegungsdaten!$B:$B,A4148,Anlagenbewegungsdaten!D:D)),3)</f>
        <v>0</v>
      </c>
      <c r="J4148" s="333" t="s">
        <v>5179</v>
      </c>
      <c r="K4148" s="333" t="s">
        <v>5203</v>
      </c>
      <c r="L4148" s="510">
        <v>45.44</v>
      </c>
      <c r="M4148" s="330">
        <f>ROUND(SUMIF(Anlagenbewegungsdaten_AV!B:B,A4148,Anlagenbewegungsdaten_AV!C:C),3)</f>
        <v>0</v>
      </c>
      <c r="N4148" s="328">
        <f>IF(ISBLANK(L4148),ROUND(SUMIF(Anlagenbewegungsdaten_AV!B:B,A4148,Anlagenbewegungsdaten_AV!D:D),2),ROUND(M4148*L4148%,2))</f>
        <v>0</v>
      </c>
      <c r="O4148" s="328">
        <f>ROUND(N4148-SUMIF(Anlagenbewegungsdaten_AV!B:B,A4148,Anlagenbewegungsdaten_AV!D:D),3)</f>
        <v>0</v>
      </c>
    </row>
    <row r="4149" spans="1:15" ht="15" customHeight="1" x14ac:dyDescent="0.25">
      <c r="A4149" s="259" t="s">
        <v>1126</v>
      </c>
      <c r="B4149" s="166" t="s">
        <v>2111</v>
      </c>
      <c r="C4149" s="165" t="s">
        <v>4045</v>
      </c>
      <c r="D4149" s="166" t="s">
        <v>4778</v>
      </c>
      <c r="E4149" s="165"/>
      <c r="F4149" s="249">
        <v>54.28</v>
      </c>
      <c r="G4149" s="331">
        <f>ROUND(SUMIF(Anlagenbewegungsdaten!B:B,A4149,Anlagenbewegungsdaten!C:C),3)</f>
        <v>0</v>
      </c>
      <c r="H4149" s="332">
        <f>IF(ISBLANK(F4149),ROUND(SUMIF(Anlagenbewegungsdaten!B:B,A4149,Anlagenbewegungsdaten!D:D),2),ROUND(G4149*F4149%,2))</f>
        <v>0</v>
      </c>
      <c r="I4149" s="332">
        <f>ROUND((H4149-SUMIF(Anlagenbewegungsdaten!$B:$B,A4149,Anlagenbewegungsdaten!D:D)),3)</f>
        <v>0</v>
      </c>
      <c r="J4149" s="333" t="s">
        <v>5179</v>
      </c>
      <c r="K4149" s="333" t="s">
        <v>5203</v>
      </c>
      <c r="L4149" s="510">
        <v>43.42</v>
      </c>
      <c r="M4149" s="330">
        <f>ROUND(SUMIF(Anlagenbewegungsdaten_AV!B:B,A4149,Anlagenbewegungsdaten_AV!C:C),3)</f>
        <v>0</v>
      </c>
      <c r="N4149" s="328">
        <f>IF(ISBLANK(L4149),ROUND(SUMIF(Anlagenbewegungsdaten_AV!B:B,A4149,Anlagenbewegungsdaten_AV!D:D),2),ROUND(M4149*L4149%,2))</f>
        <v>0</v>
      </c>
      <c r="O4149" s="328">
        <f>ROUND(N4149-SUMIF(Anlagenbewegungsdaten_AV!B:B,A4149,Anlagenbewegungsdaten_AV!D:D),3)</f>
        <v>0</v>
      </c>
    </row>
    <row r="4150" spans="1:15" ht="15" customHeight="1" x14ac:dyDescent="0.25">
      <c r="A4150" s="259" t="s">
        <v>1127</v>
      </c>
      <c r="B4150" s="166" t="s">
        <v>2111</v>
      </c>
      <c r="C4150" s="165" t="s">
        <v>4045</v>
      </c>
      <c r="D4150" s="166" t="s">
        <v>4779</v>
      </c>
      <c r="E4150" s="165"/>
      <c r="F4150" s="249">
        <v>53.74</v>
      </c>
      <c r="G4150" s="331">
        <f>ROUND(SUMIF(Anlagenbewegungsdaten!B:B,A4150,Anlagenbewegungsdaten!C:C),3)</f>
        <v>0</v>
      </c>
      <c r="H4150" s="332">
        <f>IF(ISBLANK(F4150),ROUND(SUMIF(Anlagenbewegungsdaten!B:B,A4150,Anlagenbewegungsdaten!D:D),2),ROUND(G4150*F4150%,2))</f>
        <v>0</v>
      </c>
      <c r="I4150" s="332">
        <f>ROUND((H4150-SUMIF(Anlagenbewegungsdaten!$B:$B,A4150,Anlagenbewegungsdaten!D:D)),3)</f>
        <v>0</v>
      </c>
      <c r="J4150" s="333" t="s">
        <v>5179</v>
      </c>
      <c r="K4150" s="333" t="s">
        <v>5203</v>
      </c>
      <c r="L4150" s="510">
        <v>42.99</v>
      </c>
      <c r="M4150" s="330">
        <f>ROUND(SUMIF(Anlagenbewegungsdaten_AV!B:B,A4150,Anlagenbewegungsdaten_AV!C:C),3)</f>
        <v>0</v>
      </c>
      <c r="N4150" s="328">
        <f>IF(ISBLANK(L4150),ROUND(SUMIF(Anlagenbewegungsdaten_AV!B:B,A4150,Anlagenbewegungsdaten_AV!D:D),2),ROUND(M4150*L4150%,2))</f>
        <v>0</v>
      </c>
      <c r="O4150" s="328">
        <f>ROUND(N4150-SUMIF(Anlagenbewegungsdaten_AV!B:B,A4150,Anlagenbewegungsdaten_AV!D:D),3)</f>
        <v>0</v>
      </c>
    </row>
    <row r="4151" spans="1:15" ht="15" customHeight="1" x14ac:dyDescent="0.25">
      <c r="A4151" s="259" t="s">
        <v>1128</v>
      </c>
      <c r="B4151" s="166" t="s">
        <v>2111</v>
      </c>
      <c r="C4151" s="165" t="s">
        <v>4045</v>
      </c>
      <c r="D4151" s="166" t="s">
        <v>4780</v>
      </c>
      <c r="E4151" s="165"/>
      <c r="F4151" s="249">
        <v>40.6</v>
      </c>
      <c r="G4151" s="331">
        <f>ROUND(SUMIF(Anlagenbewegungsdaten!B:B,A4151,Anlagenbewegungsdaten!C:C),3)</f>
        <v>0</v>
      </c>
      <c r="H4151" s="332">
        <f>IF(ISBLANK(F4151),ROUND(SUMIF(Anlagenbewegungsdaten!B:B,A4151,Anlagenbewegungsdaten!D:D),2),ROUND(G4151*F4151%,2))</f>
        <v>0</v>
      </c>
      <c r="I4151" s="332">
        <f>ROUND((H4151-SUMIF(Anlagenbewegungsdaten!$B:$B,A4151,Anlagenbewegungsdaten!D:D)),3)</f>
        <v>0</v>
      </c>
      <c r="J4151" s="333" t="s">
        <v>5179</v>
      </c>
      <c r="K4151" s="333" t="s">
        <v>5203</v>
      </c>
      <c r="L4151" s="510">
        <v>32.479999999999997</v>
      </c>
      <c r="M4151" s="330">
        <f>ROUND(SUMIF(Anlagenbewegungsdaten_AV!B:B,A4151,Anlagenbewegungsdaten_AV!C:C),3)</f>
        <v>0</v>
      </c>
      <c r="N4151" s="328">
        <f>IF(ISBLANK(L4151),ROUND(SUMIF(Anlagenbewegungsdaten_AV!B:B,A4151,Anlagenbewegungsdaten_AV!D:D),2),ROUND(M4151*L4151%,2))</f>
        <v>0</v>
      </c>
      <c r="O4151" s="328">
        <f>ROUND(N4151-SUMIF(Anlagenbewegungsdaten_AV!B:B,A4151,Anlagenbewegungsdaten_AV!D:D),3)</f>
        <v>0</v>
      </c>
    </row>
    <row r="4152" spans="1:15" ht="15" customHeight="1" x14ac:dyDescent="0.25">
      <c r="A4152" s="259"/>
      <c r="B4152" s="166"/>
      <c r="C4152" s="165"/>
      <c r="D4152" s="166"/>
      <c r="E4152" s="165"/>
      <c r="F4152" s="249"/>
    </row>
    <row r="4153" spans="1:15" ht="15" customHeight="1" x14ac:dyDescent="0.25">
      <c r="A4153" s="259" t="s">
        <v>1129</v>
      </c>
      <c r="B4153" s="166" t="s">
        <v>2111</v>
      </c>
      <c r="C4153" s="165" t="s">
        <v>4046</v>
      </c>
      <c r="D4153" s="166" t="s">
        <v>4774</v>
      </c>
      <c r="E4153" s="165"/>
      <c r="F4153" s="249">
        <v>49.21</v>
      </c>
      <c r="G4153" s="331">
        <f>ROUND(SUMIF(Anlagenbewegungsdaten!B:B,A4153,Anlagenbewegungsdaten!C:C),3)</f>
        <v>0</v>
      </c>
      <c r="H4153" s="332">
        <f>IF(ISBLANK(F4153),ROUND(SUMIF(Anlagenbewegungsdaten!B:B,A4153,Anlagenbewegungsdaten!D:D),2),ROUND(G4153*F4153%,2))</f>
        <v>0</v>
      </c>
      <c r="I4153" s="332">
        <f>ROUND((H4153-SUMIF(Anlagenbewegungsdaten!$B:$B,A4153,Anlagenbewegungsdaten!D:D)),3)</f>
        <v>0</v>
      </c>
      <c r="J4153" s="333" t="s">
        <v>5179</v>
      </c>
      <c r="K4153" s="333" t="s">
        <v>5203</v>
      </c>
      <c r="L4153" s="510">
        <v>39.369999999999997</v>
      </c>
      <c r="M4153" s="330">
        <f>ROUND(SUMIF(Anlagenbewegungsdaten_AV!B:B,A4153,Anlagenbewegungsdaten_AV!C:C),3)</f>
        <v>0</v>
      </c>
      <c r="N4153" s="328">
        <f>IF(ISBLANK(L4153),ROUND(SUMIF(Anlagenbewegungsdaten_AV!B:B,A4153,Anlagenbewegungsdaten_AV!D:D),2),ROUND(M4153*L4153%,2))</f>
        <v>0</v>
      </c>
      <c r="O4153" s="328">
        <f>ROUND(N4153-SUMIF(Anlagenbewegungsdaten_AV!B:B,A4153,Anlagenbewegungsdaten_AV!D:D),3)</f>
        <v>0</v>
      </c>
    </row>
    <row r="4154" spans="1:15" ht="15" customHeight="1" x14ac:dyDescent="0.25">
      <c r="A4154" s="259" t="s">
        <v>1130</v>
      </c>
      <c r="B4154" s="166" t="s">
        <v>2111</v>
      </c>
      <c r="C4154" s="165" t="s">
        <v>4046</v>
      </c>
      <c r="D4154" s="166" t="s">
        <v>4775</v>
      </c>
      <c r="E4154" s="165"/>
      <c r="F4154" s="249">
        <v>46.82</v>
      </c>
      <c r="G4154" s="331">
        <f>ROUND(SUMIF(Anlagenbewegungsdaten!B:B,A4154,Anlagenbewegungsdaten!C:C),3)</f>
        <v>0</v>
      </c>
      <c r="H4154" s="332">
        <f>IF(ISBLANK(F4154),ROUND(SUMIF(Anlagenbewegungsdaten!B:B,A4154,Anlagenbewegungsdaten!D:D),2),ROUND(G4154*F4154%,2))</f>
        <v>0</v>
      </c>
      <c r="I4154" s="332">
        <f>ROUND((H4154-SUMIF(Anlagenbewegungsdaten!$B:$B,A4154,Anlagenbewegungsdaten!D:D)),3)</f>
        <v>0</v>
      </c>
      <c r="J4154" s="333" t="s">
        <v>5179</v>
      </c>
      <c r="K4154" s="333" t="s">
        <v>5203</v>
      </c>
      <c r="L4154" s="510">
        <v>37.46</v>
      </c>
      <c r="M4154" s="330">
        <f>ROUND(SUMIF(Anlagenbewegungsdaten_AV!B:B,A4154,Anlagenbewegungsdaten_AV!C:C),3)</f>
        <v>0</v>
      </c>
      <c r="N4154" s="328">
        <f>IF(ISBLANK(L4154),ROUND(SUMIF(Anlagenbewegungsdaten_AV!B:B,A4154,Anlagenbewegungsdaten_AV!D:D),2),ROUND(M4154*L4154%,2))</f>
        <v>0</v>
      </c>
      <c r="O4154" s="328">
        <f>ROUND(N4154-SUMIF(Anlagenbewegungsdaten_AV!B:B,A4154,Anlagenbewegungsdaten_AV!D:D),3)</f>
        <v>0</v>
      </c>
    </row>
    <row r="4155" spans="1:15" ht="15" customHeight="1" x14ac:dyDescent="0.25">
      <c r="A4155" s="259" t="s">
        <v>1131</v>
      </c>
      <c r="B4155" s="166" t="s">
        <v>2111</v>
      </c>
      <c r="C4155" s="165" t="s">
        <v>4046</v>
      </c>
      <c r="D4155" s="166" t="s">
        <v>4776</v>
      </c>
      <c r="E4155" s="165"/>
      <c r="F4155" s="249">
        <v>46.3</v>
      </c>
      <c r="G4155" s="331">
        <f>ROUND(SUMIF(Anlagenbewegungsdaten!B:B,A4155,Anlagenbewegungsdaten!C:C),3)</f>
        <v>0</v>
      </c>
      <c r="H4155" s="332">
        <f>IF(ISBLANK(F4155),ROUND(SUMIF(Anlagenbewegungsdaten!B:B,A4155,Anlagenbewegungsdaten!D:D),2),ROUND(G4155*F4155%,2))</f>
        <v>0</v>
      </c>
      <c r="I4155" s="332">
        <f>ROUND((H4155-SUMIF(Anlagenbewegungsdaten!$B:$B,A4155,Anlagenbewegungsdaten!D:D)),3)</f>
        <v>0</v>
      </c>
      <c r="J4155" s="333" t="s">
        <v>5179</v>
      </c>
      <c r="K4155" s="333" t="s">
        <v>5203</v>
      </c>
      <c r="L4155" s="510">
        <v>37.04</v>
      </c>
      <c r="M4155" s="330">
        <f>ROUND(SUMIF(Anlagenbewegungsdaten_AV!B:B,A4155,Anlagenbewegungsdaten_AV!C:C),3)</f>
        <v>0</v>
      </c>
      <c r="N4155" s="328">
        <f>IF(ISBLANK(L4155),ROUND(SUMIF(Anlagenbewegungsdaten_AV!B:B,A4155,Anlagenbewegungsdaten_AV!D:D),2),ROUND(M4155*L4155%,2))</f>
        <v>0</v>
      </c>
      <c r="O4155" s="328">
        <f>ROUND(N4155-SUMIF(Anlagenbewegungsdaten_AV!B:B,A4155,Anlagenbewegungsdaten_AV!D:D),3)</f>
        <v>0</v>
      </c>
    </row>
    <row r="4156" spans="1:15" ht="15" customHeight="1" x14ac:dyDescent="0.25">
      <c r="A4156" s="259" t="s">
        <v>1132</v>
      </c>
      <c r="B4156" s="166" t="s">
        <v>2111</v>
      </c>
      <c r="C4156" s="165" t="s">
        <v>4046</v>
      </c>
      <c r="D4156" s="166" t="s">
        <v>4777</v>
      </c>
      <c r="E4156" s="165"/>
      <c r="F4156" s="249">
        <v>54.21</v>
      </c>
      <c r="G4156" s="331">
        <f>ROUND(SUMIF(Anlagenbewegungsdaten!B:B,A4156,Anlagenbewegungsdaten!C:C),3)</f>
        <v>0</v>
      </c>
      <c r="H4156" s="332">
        <f>IF(ISBLANK(F4156),ROUND(SUMIF(Anlagenbewegungsdaten!B:B,A4156,Anlagenbewegungsdaten!D:D),2),ROUND(G4156*F4156%,2))</f>
        <v>0</v>
      </c>
      <c r="I4156" s="332">
        <f>ROUND((H4156-SUMIF(Anlagenbewegungsdaten!$B:$B,A4156,Anlagenbewegungsdaten!D:D)),3)</f>
        <v>0</v>
      </c>
      <c r="J4156" s="333" t="s">
        <v>5179</v>
      </c>
      <c r="K4156" s="333" t="s">
        <v>5203</v>
      </c>
      <c r="L4156" s="510">
        <v>43.37</v>
      </c>
      <c r="M4156" s="330">
        <f>ROUND(SUMIF(Anlagenbewegungsdaten_AV!B:B,A4156,Anlagenbewegungsdaten_AV!C:C),3)</f>
        <v>0</v>
      </c>
      <c r="N4156" s="328">
        <f>IF(ISBLANK(L4156),ROUND(SUMIF(Anlagenbewegungsdaten_AV!B:B,A4156,Anlagenbewegungsdaten_AV!D:D),2),ROUND(M4156*L4156%,2))</f>
        <v>0</v>
      </c>
      <c r="O4156" s="328">
        <f>ROUND(N4156-SUMIF(Anlagenbewegungsdaten_AV!B:B,A4156,Anlagenbewegungsdaten_AV!D:D),3)</f>
        <v>0</v>
      </c>
    </row>
    <row r="4157" spans="1:15" ht="15" customHeight="1" x14ac:dyDescent="0.25">
      <c r="A4157" s="259" t="s">
        <v>1133</v>
      </c>
      <c r="B4157" s="166" t="s">
        <v>2111</v>
      </c>
      <c r="C4157" s="165" t="s">
        <v>4046</v>
      </c>
      <c r="D4157" s="166" t="s">
        <v>4778</v>
      </c>
      <c r="E4157" s="165"/>
      <c r="F4157" s="249">
        <v>51.82</v>
      </c>
      <c r="G4157" s="331">
        <f>ROUND(SUMIF(Anlagenbewegungsdaten!B:B,A4157,Anlagenbewegungsdaten!C:C),3)</f>
        <v>0</v>
      </c>
      <c r="H4157" s="332">
        <f>IF(ISBLANK(F4157),ROUND(SUMIF(Anlagenbewegungsdaten!B:B,A4157,Anlagenbewegungsdaten!D:D),2),ROUND(G4157*F4157%,2))</f>
        <v>0</v>
      </c>
      <c r="I4157" s="332">
        <f>ROUND((H4157-SUMIF(Anlagenbewegungsdaten!$B:$B,A4157,Anlagenbewegungsdaten!D:D)),3)</f>
        <v>0</v>
      </c>
      <c r="J4157" s="333" t="s">
        <v>5179</v>
      </c>
      <c r="K4157" s="333" t="s">
        <v>5203</v>
      </c>
      <c r="L4157" s="510">
        <v>41.46</v>
      </c>
      <c r="M4157" s="330">
        <f>ROUND(SUMIF(Anlagenbewegungsdaten_AV!B:B,A4157,Anlagenbewegungsdaten_AV!C:C),3)</f>
        <v>0</v>
      </c>
      <c r="N4157" s="328">
        <f>IF(ISBLANK(L4157),ROUND(SUMIF(Anlagenbewegungsdaten_AV!B:B,A4157,Anlagenbewegungsdaten_AV!D:D),2),ROUND(M4157*L4157%,2))</f>
        <v>0</v>
      </c>
      <c r="O4157" s="328">
        <f>ROUND(N4157-SUMIF(Anlagenbewegungsdaten_AV!B:B,A4157,Anlagenbewegungsdaten_AV!D:D),3)</f>
        <v>0</v>
      </c>
    </row>
    <row r="4158" spans="1:15" ht="15" customHeight="1" x14ac:dyDescent="0.25">
      <c r="A4158" s="259" t="s">
        <v>1134</v>
      </c>
      <c r="B4158" s="166" t="s">
        <v>2111</v>
      </c>
      <c r="C4158" s="165" t="s">
        <v>4046</v>
      </c>
      <c r="D4158" s="166" t="s">
        <v>4779</v>
      </c>
      <c r="E4158" s="165"/>
      <c r="F4158" s="249">
        <v>51.3</v>
      </c>
      <c r="G4158" s="331">
        <f>ROUND(SUMIF(Anlagenbewegungsdaten!B:B,A4158,Anlagenbewegungsdaten!C:C),3)</f>
        <v>0</v>
      </c>
      <c r="H4158" s="332">
        <f>IF(ISBLANK(F4158),ROUND(SUMIF(Anlagenbewegungsdaten!B:B,A4158,Anlagenbewegungsdaten!D:D),2),ROUND(G4158*F4158%,2))</f>
        <v>0</v>
      </c>
      <c r="I4158" s="332">
        <f>ROUND((H4158-SUMIF(Anlagenbewegungsdaten!$B:$B,A4158,Anlagenbewegungsdaten!D:D)),3)</f>
        <v>0</v>
      </c>
      <c r="J4158" s="333" t="s">
        <v>5179</v>
      </c>
      <c r="K4158" s="333" t="s">
        <v>5203</v>
      </c>
      <c r="L4158" s="510">
        <v>41.04</v>
      </c>
      <c r="M4158" s="330">
        <f>ROUND(SUMIF(Anlagenbewegungsdaten_AV!B:B,A4158,Anlagenbewegungsdaten_AV!C:C),3)</f>
        <v>0</v>
      </c>
      <c r="N4158" s="328">
        <f>IF(ISBLANK(L4158),ROUND(SUMIF(Anlagenbewegungsdaten_AV!B:B,A4158,Anlagenbewegungsdaten_AV!D:D),2),ROUND(M4158*L4158%,2))</f>
        <v>0</v>
      </c>
      <c r="O4158" s="328">
        <f>ROUND(N4158-SUMIF(Anlagenbewegungsdaten_AV!B:B,A4158,Anlagenbewegungsdaten_AV!D:D),3)</f>
        <v>0</v>
      </c>
    </row>
    <row r="4159" spans="1:15" ht="15" customHeight="1" x14ac:dyDescent="0.25">
      <c r="A4159" s="259" t="s">
        <v>1135</v>
      </c>
      <c r="B4159" s="166" t="s">
        <v>2111</v>
      </c>
      <c r="C4159" s="165" t="s">
        <v>4046</v>
      </c>
      <c r="D4159" s="166" t="s">
        <v>4780</v>
      </c>
      <c r="E4159" s="165"/>
      <c r="F4159" s="249">
        <v>37.96</v>
      </c>
      <c r="G4159" s="331">
        <f>ROUND(SUMIF(Anlagenbewegungsdaten!B:B,A4159,Anlagenbewegungsdaten!C:C),3)</f>
        <v>0</v>
      </c>
      <c r="H4159" s="332">
        <f>IF(ISBLANK(F4159),ROUND(SUMIF(Anlagenbewegungsdaten!B:B,A4159,Anlagenbewegungsdaten!D:D),2),ROUND(G4159*F4159%,2))</f>
        <v>0</v>
      </c>
      <c r="I4159" s="332">
        <f>ROUND((H4159-SUMIF(Anlagenbewegungsdaten!$B:$B,A4159,Anlagenbewegungsdaten!D:D)),3)</f>
        <v>0</v>
      </c>
      <c r="J4159" s="333" t="s">
        <v>5179</v>
      </c>
      <c r="K4159" s="333" t="s">
        <v>5203</v>
      </c>
      <c r="L4159" s="510">
        <v>30.37</v>
      </c>
      <c r="M4159" s="330">
        <f>ROUND(SUMIF(Anlagenbewegungsdaten_AV!B:B,A4159,Anlagenbewegungsdaten_AV!C:C),3)</f>
        <v>0</v>
      </c>
      <c r="N4159" s="328">
        <f>IF(ISBLANK(L4159),ROUND(SUMIF(Anlagenbewegungsdaten_AV!B:B,A4159,Anlagenbewegungsdaten_AV!D:D),2),ROUND(M4159*L4159%,2))</f>
        <v>0</v>
      </c>
      <c r="O4159" s="328">
        <f>ROUND(N4159-SUMIF(Anlagenbewegungsdaten_AV!B:B,A4159,Anlagenbewegungsdaten_AV!D:D),3)</f>
        <v>0</v>
      </c>
    </row>
    <row r="4160" spans="1:15" ht="15" customHeight="1" x14ac:dyDescent="0.25">
      <c r="A4160" s="259"/>
      <c r="B4160" s="166"/>
      <c r="C4160" s="165"/>
      <c r="D4160" s="166"/>
      <c r="E4160" s="165"/>
      <c r="F4160" s="249"/>
    </row>
    <row r="4161" spans="1:15" ht="15" customHeight="1" x14ac:dyDescent="0.25">
      <c r="A4161" s="259" t="s">
        <v>1136</v>
      </c>
      <c r="B4161" s="166" t="s">
        <v>2111</v>
      </c>
      <c r="C4161" s="165" t="s">
        <v>4047</v>
      </c>
      <c r="D4161" s="166" t="s">
        <v>4774</v>
      </c>
      <c r="E4161" s="165"/>
      <c r="F4161" s="249">
        <v>46.75</v>
      </c>
      <c r="G4161" s="331">
        <f>ROUND(SUMIF(Anlagenbewegungsdaten!B:B,A4161,Anlagenbewegungsdaten!C:C),3)</f>
        <v>0</v>
      </c>
      <c r="H4161" s="332">
        <f>IF(ISBLANK(F4161),ROUND(SUMIF(Anlagenbewegungsdaten!B:B,A4161,Anlagenbewegungsdaten!D:D),2),ROUND(G4161*F4161%,2))</f>
        <v>0</v>
      </c>
      <c r="I4161" s="332">
        <f>ROUND((H4161-SUMIF(Anlagenbewegungsdaten!$B:$B,A4161,Anlagenbewegungsdaten!D:D)),3)</f>
        <v>0</v>
      </c>
      <c r="J4161" s="333" t="s">
        <v>5179</v>
      </c>
      <c r="K4161" s="333" t="s">
        <v>5203</v>
      </c>
      <c r="L4161" s="510">
        <v>37.4</v>
      </c>
      <c r="M4161" s="330">
        <f>ROUND(SUMIF(Anlagenbewegungsdaten_AV!B:B,A4161,Anlagenbewegungsdaten_AV!C:C),3)</f>
        <v>0</v>
      </c>
      <c r="N4161" s="328">
        <f>IF(ISBLANK(L4161),ROUND(SUMIF(Anlagenbewegungsdaten_AV!B:B,A4161,Anlagenbewegungsdaten_AV!D:D),2),ROUND(M4161*L4161%,2))</f>
        <v>0</v>
      </c>
      <c r="O4161" s="328">
        <f>ROUND(N4161-SUMIF(Anlagenbewegungsdaten_AV!B:B,A4161,Anlagenbewegungsdaten_AV!D:D),3)</f>
        <v>0</v>
      </c>
    </row>
    <row r="4162" spans="1:15" ht="15" customHeight="1" x14ac:dyDescent="0.25">
      <c r="A4162" s="259" t="s">
        <v>1137</v>
      </c>
      <c r="B4162" s="166" t="s">
        <v>2111</v>
      </c>
      <c r="C4162" s="165" t="s">
        <v>4047</v>
      </c>
      <c r="D4162" s="166" t="s">
        <v>4775</v>
      </c>
      <c r="E4162" s="165"/>
      <c r="F4162" s="249">
        <v>44.48</v>
      </c>
      <c r="G4162" s="331">
        <f>ROUND(SUMIF(Anlagenbewegungsdaten!B:B,A4162,Anlagenbewegungsdaten!C:C),3)</f>
        <v>0</v>
      </c>
      <c r="H4162" s="332">
        <f>IF(ISBLANK(F4162),ROUND(SUMIF(Anlagenbewegungsdaten!B:B,A4162,Anlagenbewegungsdaten!D:D),2),ROUND(G4162*F4162%,2))</f>
        <v>0</v>
      </c>
      <c r="I4162" s="332">
        <f>ROUND((H4162-SUMIF(Anlagenbewegungsdaten!$B:$B,A4162,Anlagenbewegungsdaten!D:D)),3)</f>
        <v>0</v>
      </c>
      <c r="J4162" s="333" t="s">
        <v>5179</v>
      </c>
      <c r="K4162" s="333" t="s">
        <v>5203</v>
      </c>
      <c r="L4162" s="510">
        <v>35.58</v>
      </c>
      <c r="M4162" s="330">
        <f>ROUND(SUMIF(Anlagenbewegungsdaten_AV!B:B,A4162,Anlagenbewegungsdaten_AV!C:C),3)</f>
        <v>0</v>
      </c>
      <c r="N4162" s="328">
        <f>IF(ISBLANK(L4162),ROUND(SUMIF(Anlagenbewegungsdaten_AV!B:B,A4162,Anlagenbewegungsdaten_AV!D:D),2),ROUND(M4162*L4162%,2))</f>
        <v>0</v>
      </c>
      <c r="O4162" s="328">
        <f>ROUND(N4162-SUMIF(Anlagenbewegungsdaten_AV!B:B,A4162,Anlagenbewegungsdaten_AV!D:D),3)</f>
        <v>0</v>
      </c>
    </row>
    <row r="4163" spans="1:15" ht="15" customHeight="1" x14ac:dyDescent="0.25">
      <c r="A4163" s="259" t="s">
        <v>1138</v>
      </c>
      <c r="B4163" s="166" t="s">
        <v>2111</v>
      </c>
      <c r="C4163" s="165" t="s">
        <v>4047</v>
      </c>
      <c r="D4163" s="166" t="s">
        <v>4776</v>
      </c>
      <c r="E4163" s="165"/>
      <c r="F4163" s="249">
        <v>43.99</v>
      </c>
      <c r="G4163" s="331">
        <f>ROUND(SUMIF(Anlagenbewegungsdaten!B:B,A4163,Anlagenbewegungsdaten!C:C),3)</f>
        <v>0</v>
      </c>
      <c r="H4163" s="332">
        <f>IF(ISBLANK(F4163),ROUND(SUMIF(Anlagenbewegungsdaten!B:B,A4163,Anlagenbewegungsdaten!D:D),2),ROUND(G4163*F4163%,2))</f>
        <v>0</v>
      </c>
      <c r="I4163" s="332">
        <f>ROUND((H4163-SUMIF(Anlagenbewegungsdaten!$B:$B,A4163,Anlagenbewegungsdaten!D:D)),3)</f>
        <v>0</v>
      </c>
      <c r="J4163" s="333" t="s">
        <v>5179</v>
      </c>
      <c r="K4163" s="333" t="s">
        <v>5203</v>
      </c>
      <c r="L4163" s="510">
        <v>35.19</v>
      </c>
      <c r="M4163" s="330">
        <f>ROUND(SUMIF(Anlagenbewegungsdaten_AV!B:B,A4163,Anlagenbewegungsdaten_AV!C:C),3)</f>
        <v>0</v>
      </c>
      <c r="N4163" s="328">
        <f>IF(ISBLANK(L4163),ROUND(SUMIF(Anlagenbewegungsdaten_AV!B:B,A4163,Anlagenbewegungsdaten_AV!D:D),2),ROUND(M4163*L4163%,2))</f>
        <v>0</v>
      </c>
      <c r="O4163" s="328">
        <f>ROUND(N4163-SUMIF(Anlagenbewegungsdaten_AV!B:B,A4163,Anlagenbewegungsdaten_AV!D:D),3)</f>
        <v>0</v>
      </c>
    </row>
    <row r="4164" spans="1:15" ht="15" customHeight="1" x14ac:dyDescent="0.25">
      <c r="A4164" s="259" t="s">
        <v>1139</v>
      </c>
      <c r="B4164" s="166" t="s">
        <v>2111</v>
      </c>
      <c r="C4164" s="165" t="s">
        <v>4047</v>
      </c>
      <c r="D4164" s="166" t="s">
        <v>4777</v>
      </c>
      <c r="E4164" s="165"/>
      <c r="F4164" s="249">
        <v>51.75</v>
      </c>
      <c r="G4164" s="331">
        <f>ROUND(SUMIF(Anlagenbewegungsdaten!B:B,A4164,Anlagenbewegungsdaten!C:C),3)</f>
        <v>0</v>
      </c>
      <c r="H4164" s="332">
        <f>IF(ISBLANK(F4164),ROUND(SUMIF(Anlagenbewegungsdaten!B:B,A4164,Anlagenbewegungsdaten!D:D),2),ROUND(G4164*F4164%,2))</f>
        <v>0</v>
      </c>
      <c r="I4164" s="332">
        <f>ROUND((H4164-SUMIF(Anlagenbewegungsdaten!$B:$B,A4164,Anlagenbewegungsdaten!D:D)),3)</f>
        <v>0</v>
      </c>
      <c r="J4164" s="333" t="s">
        <v>5179</v>
      </c>
      <c r="K4164" s="333" t="s">
        <v>5203</v>
      </c>
      <c r="L4164" s="510">
        <v>41.4</v>
      </c>
      <c r="M4164" s="330">
        <f>ROUND(SUMIF(Anlagenbewegungsdaten_AV!B:B,A4164,Anlagenbewegungsdaten_AV!C:C),3)</f>
        <v>0</v>
      </c>
      <c r="N4164" s="328">
        <f>IF(ISBLANK(L4164),ROUND(SUMIF(Anlagenbewegungsdaten_AV!B:B,A4164,Anlagenbewegungsdaten_AV!D:D),2),ROUND(M4164*L4164%,2))</f>
        <v>0</v>
      </c>
      <c r="O4164" s="328">
        <f>ROUND(N4164-SUMIF(Anlagenbewegungsdaten_AV!B:B,A4164,Anlagenbewegungsdaten_AV!D:D),3)</f>
        <v>0</v>
      </c>
    </row>
    <row r="4165" spans="1:15" ht="15" customHeight="1" x14ac:dyDescent="0.25">
      <c r="A4165" s="259" t="s">
        <v>1140</v>
      </c>
      <c r="B4165" s="166" t="s">
        <v>2111</v>
      </c>
      <c r="C4165" s="165" t="s">
        <v>4047</v>
      </c>
      <c r="D4165" s="166" t="s">
        <v>4778</v>
      </c>
      <c r="E4165" s="165"/>
      <c r="F4165" s="249">
        <v>49.48</v>
      </c>
      <c r="G4165" s="331">
        <f>ROUND(SUMIF(Anlagenbewegungsdaten!B:B,A4165,Anlagenbewegungsdaten!C:C),3)</f>
        <v>0</v>
      </c>
      <c r="H4165" s="332">
        <f>IF(ISBLANK(F4165),ROUND(SUMIF(Anlagenbewegungsdaten!B:B,A4165,Anlagenbewegungsdaten!D:D),2),ROUND(G4165*F4165%,2))</f>
        <v>0</v>
      </c>
      <c r="I4165" s="332">
        <f>ROUND((H4165-SUMIF(Anlagenbewegungsdaten!$B:$B,A4165,Anlagenbewegungsdaten!D:D)),3)</f>
        <v>0</v>
      </c>
      <c r="J4165" s="333" t="s">
        <v>5179</v>
      </c>
      <c r="K4165" s="333" t="s">
        <v>5203</v>
      </c>
      <c r="L4165" s="510">
        <v>39.58</v>
      </c>
      <c r="M4165" s="330">
        <f>ROUND(SUMIF(Anlagenbewegungsdaten_AV!B:B,A4165,Anlagenbewegungsdaten_AV!C:C),3)</f>
        <v>0</v>
      </c>
      <c r="N4165" s="328">
        <f>IF(ISBLANK(L4165),ROUND(SUMIF(Anlagenbewegungsdaten_AV!B:B,A4165,Anlagenbewegungsdaten_AV!D:D),2),ROUND(M4165*L4165%,2))</f>
        <v>0</v>
      </c>
      <c r="O4165" s="328">
        <f>ROUND(N4165-SUMIF(Anlagenbewegungsdaten_AV!B:B,A4165,Anlagenbewegungsdaten_AV!D:D),3)</f>
        <v>0</v>
      </c>
    </row>
    <row r="4166" spans="1:15" ht="15" customHeight="1" x14ac:dyDescent="0.25">
      <c r="A4166" s="259" t="s">
        <v>1141</v>
      </c>
      <c r="B4166" s="166" t="s">
        <v>2111</v>
      </c>
      <c r="C4166" s="165" t="s">
        <v>4047</v>
      </c>
      <c r="D4166" s="166" t="s">
        <v>4779</v>
      </c>
      <c r="E4166" s="165"/>
      <c r="F4166" s="249">
        <v>48.99</v>
      </c>
      <c r="G4166" s="331">
        <f>ROUND(SUMIF(Anlagenbewegungsdaten!B:B,A4166,Anlagenbewegungsdaten!C:C),3)</f>
        <v>0</v>
      </c>
      <c r="H4166" s="332">
        <f>IF(ISBLANK(F4166),ROUND(SUMIF(Anlagenbewegungsdaten!B:B,A4166,Anlagenbewegungsdaten!D:D),2),ROUND(G4166*F4166%,2))</f>
        <v>0</v>
      </c>
      <c r="I4166" s="332">
        <f>ROUND((H4166-SUMIF(Anlagenbewegungsdaten!$B:$B,A4166,Anlagenbewegungsdaten!D:D)),3)</f>
        <v>0</v>
      </c>
      <c r="J4166" s="333" t="s">
        <v>5179</v>
      </c>
      <c r="K4166" s="333" t="s">
        <v>5203</v>
      </c>
      <c r="L4166" s="510">
        <v>39.19</v>
      </c>
      <c r="M4166" s="330">
        <f>ROUND(SUMIF(Anlagenbewegungsdaten_AV!B:B,A4166,Anlagenbewegungsdaten_AV!C:C),3)</f>
        <v>0</v>
      </c>
      <c r="N4166" s="328">
        <f>IF(ISBLANK(L4166),ROUND(SUMIF(Anlagenbewegungsdaten_AV!B:B,A4166,Anlagenbewegungsdaten_AV!D:D),2),ROUND(M4166*L4166%,2))</f>
        <v>0</v>
      </c>
      <c r="O4166" s="328">
        <f>ROUND(N4166-SUMIF(Anlagenbewegungsdaten_AV!B:B,A4166,Anlagenbewegungsdaten_AV!D:D),3)</f>
        <v>0</v>
      </c>
    </row>
    <row r="4167" spans="1:15" ht="15" customHeight="1" x14ac:dyDescent="0.25">
      <c r="A4167" s="259" t="s">
        <v>1142</v>
      </c>
      <c r="B4167" s="166" t="s">
        <v>2111</v>
      </c>
      <c r="C4167" s="165" t="s">
        <v>4047</v>
      </c>
      <c r="D4167" s="166" t="s">
        <v>4780</v>
      </c>
      <c r="E4167" s="165"/>
      <c r="F4167" s="249">
        <v>35.49</v>
      </c>
      <c r="G4167" s="331">
        <f>ROUND(SUMIF(Anlagenbewegungsdaten!B:B,A4167,Anlagenbewegungsdaten!C:C),3)</f>
        <v>0</v>
      </c>
      <c r="H4167" s="332">
        <f>IF(ISBLANK(F4167),ROUND(SUMIF(Anlagenbewegungsdaten!B:B,A4167,Anlagenbewegungsdaten!D:D),2),ROUND(G4167*F4167%,2))</f>
        <v>0</v>
      </c>
      <c r="I4167" s="332">
        <f>ROUND((H4167-SUMIF(Anlagenbewegungsdaten!$B:$B,A4167,Anlagenbewegungsdaten!D:D)),3)</f>
        <v>0</v>
      </c>
      <c r="J4167" s="333" t="s">
        <v>5179</v>
      </c>
      <c r="K4167" s="333" t="s">
        <v>5203</v>
      </c>
      <c r="L4167" s="510">
        <v>28.39</v>
      </c>
      <c r="M4167" s="330">
        <f>ROUND(SUMIF(Anlagenbewegungsdaten_AV!B:B,A4167,Anlagenbewegungsdaten_AV!C:C),3)</f>
        <v>0</v>
      </c>
      <c r="N4167" s="328">
        <f>IF(ISBLANK(L4167),ROUND(SUMIF(Anlagenbewegungsdaten_AV!B:B,A4167,Anlagenbewegungsdaten_AV!D:D),2),ROUND(M4167*L4167%,2))</f>
        <v>0</v>
      </c>
      <c r="O4167" s="328">
        <f>ROUND(N4167-SUMIF(Anlagenbewegungsdaten_AV!B:B,A4167,Anlagenbewegungsdaten_AV!D:D),3)</f>
        <v>0</v>
      </c>
    </row>
    <row r="4168" spans="1:15" ht="15" customHeight="1" x14ac:dyDescent="0.25">
      <c r="A4168" s="259"/>
      <c r="B4168" s="166"/>
      <c r="C4168" s="165"/>
      <c r="D4168" s="166"/>
      <c r="E4168" s="165"/>
      <c r="F4168" s="249"/>
    </row>
    <row r="4169" spans="1:15" ht="15" customHeight="1" x14ac:dyDescent="0.25">
      <c r="A4169" s="261" t="s">
        <v>172</v>
      </c>
      <c r="B4169" s="171" t="s">
        <v>2111</v>
      </c>
      <c r="C4169" s="171" t="s">
        <v>4048</v>
      </c>
      <c r="D4169" s="171"/>
      <c r="E4169" s="171"/>
      <c r="F4169" s="246">
        <v>31.94</v>
      </c>
      <c r="G4169" s="331">
        <f>ROUND(SUMIF(Anlagenbewegungsdaten!B:B,A4169,Anlagenbewegungsdaten!C:C),3)</f>
        <v>0</v>
      </c>
      <c r="H4169" s="332">
        <f>IF(ISBLANK(F4169),ROUND(SUMIF(Anlagenbewegungsdaten!B:B,A4169,Anlagenbewegungsdaten!D:D),2),ROUND(G4169*F4169%,2))</f>
        <v>0</v>
      </c>
      <c r="I4169" s="332">
        <f>ROUND((H4169-SUMIF(Anlagenbewegungsdaten!$B:$B,A4169,Anlagenbewegungsdaten!D:D)),3)</f>
        <v>0</v>
      </c>
      <c r="J4169" s="333" t="s">
        <v>5179</v>
      </c>
      <c r="K4169" s="333" t="s">
        <v>5203</v>
      </c>
      <c r="L4169" s="510">
        <v>25.55</v>
      </c>
      <c r="M4169" s="330">
        <f>ROUND(SUMIF(Anlagenbewegungsdaten_AV!B:B,A4169,Anlagenbewegungsdaten_AV!C:C),3)</f>
        <v>0</v>
      </c>
      <c r="N4169" s="328">
        <f>IF(ISBLANK(L4169),ROUND(SUMIF(Anlagenbewegungsdaten_AV!B:B,A4169,Anlagenbewegungsdaten_AV!D:D),2),ROUND(M4169*L4169%,2))</f>
        <v>0</v>
      </c>
      <c r="O4169" s="328">
        <f>ROUND(N4169-SUMIF(Anlagenbewegungsdaten_AV!B:B,A4169,Anlagenbewegungsdaten_AV!D:D),3)</f>
        <v>0</v>
      </c>
    </row>
    <row r="4170" spans="1:15" ht="15" customHeight="1" x14ac:dyDescent="0.25">
      <c r="A4170" s="259"/>
      <c r="B4170" s="166"/>
      <c r="C4170" s="165"/>
      <c r="D4170" s="166"/>
      <c r="E4170" s="165"/>
      <c r="F4170" s="249"/>
    </row>
    <row r="4171" spans="1:15" ht="15" customHeight="1" x14ac:dyDescent="0.25">
      <c r="A4171" s="261" t="s">
        <v>3263</v>
      </c>
      <c r="B4171" s="171" t="s">
        <v>2111</v>
      </c>
      <c r="C4171" s="172" t="s">
        <v>4781</v>
      </c>
      <c r="D4171" s="171"/>
      <c r="E4171" s="171"/>
      <c r="F4171" s="246">
        <v>28.43</v>
      </c>
      <c r="G4171" s="331">
        <f>ROUND(SUMIF(Anlagenbewegungsdaten!B:B,A4171,Anlagenbewegungsdaten!C:C),3)</f>
        <v>0</v>
      </c>
      <c r="H4171" s="332">
        <f>IF(ISBLANK(F4171),ROUND(SUMIF(Anlagenbewegungsdaten!B:B,A4171,Anlagenbewegungsdaten!D:D),2),ROUND(G4171*F4171%,2))</f>
        <v>0</v>
      </c>
      <c r="I4171" s="332">
        <f>ROUND((H4171-SUMIF(Anlagenbewegungsdaten!$B:$B,A4171,Anlagenbewegungsdaten!D:D)),3)</f>
        <v>0</v>
      </c>
      <c r="J4171" s="333" t="s">
        <v>5179</v>
      </c>
      <c r="K4171" s="333" t="s">
        <v>5203</v>
      </c>
      <c r="L4171" s="510">
        <v>22.74</v>
      </c>
      <c r="M4171" s="330">
        <f>ROUND(SUMIF(Anlagenbewegungsdaten_AV!B:B,A4171,Anlagenbewegungsdaten_AV!C:C),3)</f>
        <v>0</v>
      </c>
      <c r="N4171" s="328">
        <f>IF(ISBLANK(L4171),ROUND(SUMIF(Anlagenbewegungsdaten_AV!B:B,A4171,Anlagenbewegungsdaten_AV!D:D),2),ROUND(M4171*L4171%,2))</f>
        <v>0</v>
      </c>
      <c r="O4171" s="328">
        <f>ROUND(N4171-SUMIF(Anlagenbewegungsdaten_AV!B:B,A4171,Anlagenbewegungsdaten_AV!D:D),3)</f>
        <v>0</v>
      </c>
    </row>
    <row r="4172" spans="1:15" ht="15" customHeight="1" x14ac:dyDescent="0.25">
      <c r="A4172" s="259"/>
      <c r="B4172" s="166"/>
      <c r="C4172" s="165"/>
      <c r="D4172" s="166"/>
      <c r="E4172" s="165"/>
      <c r="F4172" s="249"/>
    </row>
    <row r="4173" spans="1:15" ht="15" customHeight="1" x14ac:dyDescent="0.25">
      <c r="A4173" s="261" t="s">
        <v>3270</v>
      </c>
      <c r="B4173" s="171" t="s">
        <v>2111</v>
      </c>
      <c r="C4173" s="172" t="s">
        <v>4782</v>
      </c>
      <c r="D4173" s="172" t="s">
        <v>3271</v>
      </c>
      <c r="E4173" s="171"/>
      <c r="F4173" s="246">
        <v>28.43</v>
      </c>
      <c r="G4173" s="331">
        <f>ROUND(SUMIF(Anlagenbewegungsdaten!B:B,A4173,Anlagenbewegungsdaten!C:C),3)</f>
        <v>0</v>
      </c>
      <c r="H4173" s="332">
        <f>IF(ISBLANK(F4173),ROUND(SUMIF(Anlagenbewegungsdaten!B:B,A4173,Anlagenbewegungsdaten!D:D),2),ROUND(G4173*F4173%,2))</f>
        <v>0</v>
      </c>
      <c r="I4173" s="332">
        <f>ROUND((H4173-SUMIF(Anlagenbewegungsdaten!$B:$B,A4173,Anlagenbewegungsdaten!D:D)),3)</f>
        <v>0</v>
      </c>
      <c r="J4173" s="333" t="s">
        <v>5179</v>
      </c>
      <c r="K4173" s="333" t="s">
        <v>5203</v>
      </c>
      <c r="L4173" s="510">
        <v>22.74</v>
      </c>
      <c r="M4173" s="330">
        <f>ROUND(SUMIF(Anlagenbewegungsdaten_AV!B:B,A4173,Anlagenbewegungsdaten_AV!C:C),3)</f>
        <v>0</v>
      </c>
      <c r="N4173" s="328">
        <f>IF(ISBLANK(L4173),ROUND(SUMIF(Anlagenbewegungsdaten_AV!B:B,A4173,Anlagenbewegungsdaten_AV!D:D),2),ROUND(M4173*L4173%,2))</f>
        <v>0</v>
      </c>
      <c r="O4173" s="328">
        <f>ROUND(N4173-SUMIF(Anlagenbewegungsdaten_AV!B:B,A4173,Anlagenbewegungsdaten_AV!D:D),3)</f>
        <v>0</v>
      </c>
    </row>
    <row r="4174" spans="1:15" ht="15" customHeight="1" x14ac:dyDescent="0.25">
      <c r="A4174" s="261" t="s">
        <v>3272</v>
      </c>
      <c r="B4174" s="171" t="s">
        <v>2111</v>
      </c>
      <c r="C4174" s="172" t="s">
        <v>4782</v>
      </c>
      <c r="D4174" s="172" t="s">
        <v>4783</v>
      </c>
      <c r="E4174" s="171"/>
      <c r="F4174" s="246">
        <v>25.02</v>
      </c>
      <c r="G4174" s="331">
        <f>ROUND(SUMIF(Anlagenbewegungsdaten!B:B,A4174,Anlagenbewegungsdaten!C:C),3)</f>
        <v>0</v>
      </c>
      <c r="H4174" s="332">
        <f>IF(ISBLANK(F4174),ROUND(SUMIF(Anlagenbewegungsdaten!B:B,A4174,Anlagenbewegungsdaten!D:D),2),ROUND(G4174*F4174%,2))</f>
        <v>0</v>
      </c>
      <c r="I4174" s="332">
        <f>ROUND((H4174-SUMIF(Anlagenbewegungsdaten!$B:$B,A4174,Anlagenbewegungsdaten!D:D)),3)</f>
        <v>0</v>
      </c>
      <c r="J4174" s="333" t="s">
        <v>5179</v>
      </c>
      <c r="K4174" s="333" t="s">
        <v>5203</v>
      </c>
      <c r="L4174" s="510">
        <v>20.02</v>
      </c>
      <c r="M4174" s="330">
        <f>ROUND(SUMIF(Anlagenbewegungsdaten_AV!B:B,A4174,Anlagenbewegungsdaten_AV!C:C),3)</f>
        <v>0</v>
      </c>
      <c r="N4174" s="328">
        <f>IF(ISBLANK(L4174),ROUND(SUMIF(Anlagenbewegungsdaten_AV!B:B,A4174,Anlagenbewegungsdaten_AV!D:D),2),ROUND(M4174*L4174%,2))</f>
        <v>0</v>
      </c>
      <c r="O4174" s="328">
        <f>ROUND(N4174-SUMIF(Anlagenbewegungsdaten_AV!B:B,A4174,Anlagenbewegungsdaten_AV!D:D),3)</f>
        <v>0</v>
      </c>
    </row>
    <row r="4175" spans="1:15" ht="15" customHeight="1" x14ac:dyDescent="0.25">
      <c r="A4175" s="261" t="s">
        <v>3273</v>
      </c>
      <c r="B4175" s="171" t="s">
        <v>2111</v>
      </c>
      <c r="C4175" s="172" t="s">
        <v>4782</v>
      </c>
      <c r="D4175" s="172" t="s">
        <v>3274</v>
      </c>
      <c r="E4175" s="171"/>
      <c r="F4175" s="246">
        <v>26.15</v>
      </c>
      <c r="G4175" s="331">
        <f>ROUND(SUMIF(Anlagenbewegungsdaten!B:B,A4175,Anlagenbewegungsdaten!C:C),3)</f>
        <v>0</v>
      </c>
      <c r="H4175" s="332">
        <f>IF(ISBLANK(F4175),ROUND(SUMIF(Anlagenbewegungsdaten!B:B,A4175,Anlagenbewegungsdaten!D:D),2),ROUND(G4175*F4175%,2))</f>
        <v>0</v>
      </c>
      <c r="I4175" s="332">
        <f>ROUND((H4175-SUMIF(Anlagenbewegungsdaten!$B:$B,A4175,Anlagenbewegungsdaten!D:D)),3)</f>
        <v>0</v>
      </c>
      <c r="J4175" s="333" t="s">
        <v>5179</v>
      </c>
      <c r="K4175" s="333" t="s">
        <v>5203</v>
      </c>
      <c r="L4175" s="510">
        <v>20.92</v>
      </c>
      <c r="M4175" s="330">
        <f>ROUND(SUMIF(Anlagenbewegungsdaten_AV!B:B,A4175,Anlagenbewegungsdaten_AV!C:C),3)</f>
        <v>0</v>
      </c>
      <c r="N4175" s="328">
        <f>IF(ISBLANK(L4175),ROUND(SUMIF(Anlagenbewegungsdaten_AV!B:B,A4175,Anlagenbewegungsdaten_AV!D:D),2),ROUND(M4175*L4175%,2))</f>
        <v>0</v>
      </c>
      <c r="O4175" s="328">
        <f>ROUND(N4175-SUMIF(Anlagenbewegungsdaten_AV!B:B,A4175,Anlagenbewegungsdaten_AV!D:D),3)</f>
        <v>0</v>
      </c>
    </row>
    <row r="4176" spans="1:15" ht="15" customHeight="1" x14ac:dyDescent="0.25">
      <c r="A4176" s="199"/>
      <c r="B4176" s="164"/>
      <c r="C4176" s="164"/>
      <c r="D4176" s="164"/>
      <c r="E4176" s="164"/>
      <c r="F4176" s="295"/>
    </row>
    <row r="4177" spans="1:15" ht="15" customHeight="1" x14ac:dyDescent="0.25">
      <c r="A4177" s="261" t="s">
        <v>3288</v>
      </c>
      <c r="B4177" s="171" t="s">
        <v>2111</v>
      </c>
      <c r="C4177" s="172" t="s">
        <v>4784</v>
      </c>
      <c r="D4177" s="172" t="s">
        <v>3271</v>
      </c>
      <c r="E4177" s="171"/>
      <c r="F4177" s="246">
        <v>28.43</v>
      </c>
      <c r="G4177" s="331">
        <f>ROUND(SUMIF(Anlagenbewegungsdaten!B:B,A4177,Anlagenbewegungsdaten!C:C),3)</f>
        <v>0</v>
      </c>
      <c r="H4177" s="332">
        <f>IF(ISBLANK(F4177),ROUND(SUMIF(Anlagenbewegungsdaten!B:B,A4177,Anlagenbewegungsdaten!D:D),2),ROUND(G4177*F4177%,2))</f>
        <v>0</v>
      </c>
      <c r="I4177" s="332">
        <f>ROUND((H4177-SUMIF(Anlagenbewegungsdaten!$B:$B,A4177,Anlagenbewegungsdaten!D:D)),3)</f>
        <v>0</v>
      </c>
      <c r="J4177" s="333" t="s">
        <v>5179</v>
      </c>
      <c r="K4177" s="333" t="s">
        <v>5203</v>
      </c>
      <c r="L4177" s="510">
        <v>22.74</v>
      </c>
      <c r="M4177" s="330">
        <f>ROUND(SUMIF(Anlagenbewegungsdaten_AV!B:B,A4177,Anlagenbewegungsdaten_AV!C:C),3)</f>
        <v>0</v>
      </c>
      <c r="N4177" s="328">
        <f>IF(ISBLANK(L4177),ROUND(SUMIF(Anlagenbewegungsdaten_AV!B:B,A4177,Anlagenbewegungsdaten_AV!D:D),2),ROUND(M4177*L4177%,2))</f>
        <v>0</v>
      </c>
      <c r="O4177" s="328">
        <f>ROUND(N4177-SUMIF(Anlagenbewegungsdaten_AV!B:B,A4177,Anlagenbewegungsdaten_AV!D:D),3)</f>
        <v>0</v>
      </c>
    </row>
    <row r="4178" spans="1:15" ht="15" customHeight="1" x14ac:dyDescent="0.25">
      <c r="A4178" s="261" t="s">
        <v>3289</v>
      </c>
      <c r="B4178" s="171" t="s">
        <v>2111</v>
      </c>
      <c r="C4178" s="172" t="s">
        <v>4784</v>
      </c>
      <c r="D4178" s="172" t="s">
        <v>4783</v>
      </c>
      <c r="E4178" s="171"/>
      <c r="F4178" s="246">
        <v>24.26</v>
      </c>
      <c r="G4178" s="331">
        <f>ROUND(SUMIF(Anlagenbewegungsdaten!B:B,A4178,Anlagenbewegungsdaten!C:C),3)</f>
        <v>0</v>
      </c>
      <c r="H4178" s="332">
        <f>IF(ISBLANK(F4178),ROUND(SUMIF(Anlagenbewegungsdaten!B:B,A4178,Anlagenbewegungsdaten!D:D),2),ROUND(G4178*F4178%,2))</f>
        <v>0</v>
      </c>
      <c r="I4178" s="332">
        <f>ROUND((H4178-SUMIF(Anlagenbewegungsdaten!$B:$B,A4178,Anlagenbewegungsdaten!D:D)),3)</f>
        <v>0</v>
      </c>
      <c r="J4178" s="333" t="s">
        <v>5179</v>
      </c>
      <c r="K4178" s="333" t="s">
        <v>5203</v>
      </c>
      <c r="L4178" s="510">
        <v>19.41</v>
      </c>
      <c r="M4178" s="330">
        <f>ROUND(SUMIF(Anlagenbewegungsdaten_AV!B:B,A4178,Anlagenbewegungsdaten_AV!C:C),3)</f>
        <v>0</v>
      </c>
      <c r="N4178" s="328">
        <f>IF(ISBLANK(L4178),ROUND(SUMIF(Anlagenbewegungsdaten_AV!B:B,A4178,Anlagenbewegungsdaten_AV!D:D),2),ROUND(M4178*L4178%,2))</f>
        <v>0</v>
      </c>
      <c r="O4178" s="328">
        <f>ROUND(N4178-SUMIF(Anlagenbewegungsdaten_AV!B:B,A4178,Anlagenbewegungsdaten_AV!D:D),3)</f>
        <v>0</v>
      </c>
    </row>
    <row r="4179" spans="1:15" ht="15" customHeight="1" x14ac:dyDescent="0.25">
      <c r="A4179" s="261" t="s">
        <v>3290</v>
      </c>
      <c r="B4179" s="171" t="s">
        <v>2111</v>
      </c>
      <c r="C4179" s="172" t="s">
        <v>4785</v>
      </c>
      <c r="D4179" s="172" t="s">
        <v>3274</v>
      </c>
      <c r="E4179" s="171"/>
      <c r="F4179" s="246">
        <v>25.37</v>
      </c>
      <c r="G4179" s="331">
        <f>ROUND(SUMIF(Anlagenbewegungsdaten!B:B,A4179,Anlagenbewegungsdaten!C:C),3)</f>
        <v>0</v>
      </c>
      <c r="H4179" s="332">
        <f>IF(ISBLANK(F4179),ROUND(SUMIF(Anlagenbewegungsdaten!B:B,A4179,Anlagenbewegungsdaten!D:D),2),ROUND(G4179*F4179%,2))</f>
        <v>0</v>
      </c>
      <c r="I4179" s="332">
        <f>ROUND((H4179-SUMIF(Anlagenbewegungsdaten!$B:$B,A4179,Anlagenbewegungsdaten!D:D)),3)</f>
        <v>0</v>
      </c>
      <c r="J4179" s="333" t="s">
        <v>5179</v>
      </c>
      <c r="K4179" s="333" t="s">
        <v>5203</v>
      </c>
      <c r="L4179" s="510">
        <v>20.3</v>
      </c>
      <c r="M4179" s="330">
        <f>ROUND(SUMIF(Anlagenbewegungsdaten_AV!B:B,A4179,Anlagenbewegungsdaten_AV!C:C),3)</f>
        <v>0</v>
      </c>
      <c r="N4179" s="328">
        <f>IF(ISBLANK(L4179),ROUND(SUMIF(Anlagenbewegungsdaten_AV!B:B,A4179,Anlagenbewegungsdaten_AV!D:D),2),ROUND(M4179*L4179%,2))</f>
        <v>0</v>
      </c>
      <c r="O4179" s="328">
        <f>ROUND(N4179-SUMIF(Anlagenbewegungsdaten_AV!B:B,A4179,Anlagenbewegungsdaten_AV!D:D),3)</f>
        <v>0</v>
      </c>
    </row>
    <row r="4180" spans="1:15" ht="15" customHeight="1" x14ac:dyDescent="0.25">
      <c r="A4180" s="199"/>
      <c r="B4180" s="164"/>
      <c r="C4180" s="164"/>
      <c r="D4180" s="164"/>
      <c r="E4180" s="164"/>
      <c r="F4180" s="295"/>
    </row>
    <row r="4181" spans="1:15" ht="15" customHeight="1" x14ac:dyDescent="0.25">
      <c r="A4181" s="261" t="s">
        <v>4007</v>
      </c>
      <c r="B4181" s="171" t="s">
        <v>2111</v>
      </c>
      <c r="C4181" s="172" t="s">
        <v>4050</v>
      </c>
      <c r="D4181" s="172" t="s">
        <v>4008</v>
      </c>
      <c r="E4181" s="171"/>
      <c r="F4181" s="246">
        <v>21.11</v>
      </c>
      <c r="G4181" s="331">
        <f>ROUND(SUMIF(Anlagenbewegungsdaten!B:B,A4181,Anlagenbewegungsdaten!C:C),3)</f>
        <v>0</v>
      </c>
      <c r="H4181" s="332">
        <f>IF(ISBLANK(F4181),ROUND(SUMIF(Anlagenbewegungsdaten!B:B,A4181,Anlagenbewegungsdaten!D:D),2),ROUND(G4181*F4181%,2))</f>
        <v>0</v>
      </c>
      <c r="I4181" s="332">
        <f>ROUND((H4181-SUMIF(Anlagenbewegungsdaten!$B:$B,A4181,Anlagenbewegungsdaten!D:D)),3)</f>
        <v>0</v>
      </c>
      <c r="J4181" s="333" t="s">
        <v>5179</v>
      </c>
      <c r="K4181" s="333" t="s">
        <v>5203</v>
      </c>
      <c r="L4181" s="510">
        <v>16.89</v>
      </c>
      <c r="M4181" s="330">
        <f>ROUND(SUMIF(Anlagenbewegungsdaten_AV!B:B,A4181,Anlagenbewegungsdaten_AV!C:C),3)</f>
        <v>0</v>
      </c>
      <c r="N4181" s="328">
        <f>IF(ISBLANK(L4181),ROUND(SUMIF(Anlagenbewegungsdaten_AV!B:B,A4181,Anlagenbewegungsdaten_AV!D:D),2),ROUND(M4181*L4181%,2))</f>
        <v>0</v>
      </c>
      <c r="O4181" s="328">
        <f>ROUND(N4181-SUMIF(Anlagenbewegungsdaten_AV!B:B,A4181,Anlagenbewegungsdaten_AV!D:D),3)</f>
        <v>0</v>
      </c>
    </row>
    <row r="4182" spans="1:15" ht="15" customHeight="1" x14ac:dyDescent="0.25">
      <c r="A4182" s="261" t="s">
        <v>4009</v>
      </c>
      <c r="B4182" s="171" t="s">
        <v>2111</v>
      </c>
      <c r="C4182" s="172" t="s">
        <v>4050</v>
      </c>
      <c r="D4182" s="172" t="s">
        <v>3274</v>
      </c>
      <c r="E4182" s="171"/>
      <c r="F4182" s="246">
        <v>22.07</v>
      </c>
      <c r="G4182" s="331">
        <f>ROUND(SUMIF(Anlagenbewegungsdaten!B:B,A4182,Anlagenbewegungsdaten!C:C),3)</f>
        <v>0</v>
      </c>
      <c r="H4182" s="332">
        <f>IF(ISBLANK(F4182),ROUND(SUMIF(Anlagenbewegungsdaten!B:B,A4182,Anlagenbewegungsdaten!D:D),2),ROUND(G4182*F4182%,2))</f>
        <v>0</v>
      </c>
      <c r="I4182" s="332">
        <f>ROUND((H4182-SUMIF(Anlagenbewegungsdaten!$B:$B,A4182,Anlagenbewegungsdaten!D:D)),3)</f>
        <v>0</v>
      </c>
      <c r="J4182" s="333" t="s">
        <v>5179</v>
      </c>
      <c r="K4182" s="333" t="s">
        <v>5203</v>
      </c>
      <c r="L4182" s="510">
        <v>17.66</v>
      </c>
      <c r="M4182" s="330">
        <f>ROUND(SUMIF(Anlagenbewegungsdaten_AV!B:B,A4182,Anlagenbewegungsdaten_AV!C:C),3)</f>
        <v>0</v>
      </c>
      <c r="N4182" s="328">
        <f>IF(ISBLANK(L4182),ROUND(SUMIF(Anlagenbewegungsdaten_AV!B:B,A4182,Anlagenbewegungsdaten_AV!D:D),2),ROUND(M4182*L4182%,2))</f>
        <v>0</v>
      </c>
      <c r="O4182" s="328">
        <f>ROUND(N4182-SUMIF(Anlagenbewegungsdaten_AV!B:B,A4182,Anlagenbewegungsdaten_AV!D:D),3)</f>
        <v>0</v>
      </c>
    </row>
    <row r="4183" spans="1:15" ht="15" customHeight="1" x14ac:dyDescent="0.25">
      <c r="A4183" s="199"/>
      <c r="B4183" s="164"/>
      <c r="C4183" s="164"/>
      <c r="D4183" s="164"/>
      <c r="E4183" s="164"/>
      <c r="F4183" s="295"/>
    </row>
    <row r="4184" spans="1:15" ht="15" customHeight="1" x14ac:dyDescent="0.25">
      <c r="A4184" s="264" t="s">
        <v>4786</v>
      </c>
      <c r="B4184" s="204" t="s">
        <v>2111</v>
      </c>
      <c r="C4184" s="228" t="s">
        <v>4828</v>
      </c>
      <c r="D4184" s="228" t="s">
        <v>4787</v>
      </c>
      <c r="E4184" s="228"/>
      <c r="F4184" s="252">
        <v>17.940000000000001</v>
      </c>
      <c r="G4184" s="331">
        <f>ROUND(SUMIF(Anlagenbewegungsdaten!B:B,A4184,Anlagenbewegungsdaten!C:C),3)</f>
        <v>0</v>
      </c>
      <c r="H4184" s="332">
        <f>IF(ISBLANK(F4184),ROUND(SUMIF(Anlagenbewegungsdaten!B:B,A4184,Anlagenbewegungsdaten!D:D),2),ROUND(G4184*F4184%,2))</f>
        <v>0</v>
      </c>
      <c r="I4184" s="332">
        <f>ROUND((H4184-SUMIF(Anlagenbewegungsdaten!$B:$B,A4184,Anlagenbewegungsdaten!D:D)),3)</f>
        <v>0</v>
      </c>
      <c r="J4184" s="333" t="s">
        <v>5179</v>
      </c>
      <c r="K4184" s="333" t="s">
        <v>5203</v>
      </c>
      <c r="L4184" s="510">
        <v>14.35</v>
      </c>
      <c r="M4184" s="330">
        <f>ROUND(SUMIF(Anlagenbewegungsdaten_AV!B:B,A4184,Anlagenbewegungsdaten_AV!C:C),3)</f>
        <v>0</v>
      </c>
      <c r="N4184" s="328">
        <f>IF(ISBLANK(L4184),ROUND(SUMIF(Anlagenbewegungsdaten_AV!B:B,A4184,Anlagenbewegungsdaten_AV!D:D),2),ROUND(M4184*L4184%,2))</f>
        <v>0</v>
      </c>
      <c r="O4184" s="328">
        <f>ROUND(N4184-SUMIF(Anlagenbewegungsdaten_AV!B:B,A4184,Anlagenbewegungsdaten_AV!D:D),3)</f>
        <v>0</v>
      </c>
    </row>
    <row r="4185" spans="1:15" ht="15" customHeight="1" x14ac:dyDescent="0.25">
      <c r="A4185" s="264" t="s">
        <v>4788</v>
      </c>
      <c r="B4185" s="204" t="s">
        <v>2111</v>
      </c>
      <c r="C4185" s="228" t="s">
        <v>4828</v>
      </c>
      <c r="D4185" s="228" t="s">
        <v>4789</v>
      </c>
      <c r="E4185" s="228"/>
      <c r="F4185" s="252">
        <v>18.760000000000002</v>
      </c>
      <c r="G4185" s="331">
        <f>ROUND(SUMIF(Anlagenbewegungsdaten!B:B,A4185,Anlagenbewegungsdaten!C:C),3)</f>
        <v>0</v>
      </c>
      <c r="H4185" s="332">
        <f>IF(ISBLANK(F4185),ROUND(SUMIF(Anlagenbewegungsdaten!B:B,A4185,Anlagenbewegungsdaten!D:D),2),ROUND(G4185*F4185%,2))</f>
        <v>0</v>
      </c>
      <c r="I4185" s="332">
        <f>ROUND((H4185-SUMIF(Anlagenbewegungsdaten!$B:$B,A4185,Anlagenbewegungsdaten!D:D)),3)</f>
        <v>0</v>
      </c>
      <c r="J4185" s="333" t="s">
        <v>5179</v>
      </c>
      <c r="K4185" s="333" t="s">
        <v>5203</v>
      </c>
      <c r="L4185" s="510">
        <v>15.01</v>
      </c>
      <c r="M4185" s="330">
        <f>ROUND(SUMIF(Anlagenbewegungsdaten_AV!B:B,A4185,Anlagenbewegungsdaten_AV!C:C),3)</f>
        <v>0</v>
      </c>
      <c r="N4185" s="328">
        <f>IF(ISBLANK(L4185),ROUND(SUMIF(Anlagenbewegungsdaten_AV!B:B,A4185,Anlagenbewegungsdaten_AV!D:D),2),ROUND(M4185*L4185%,2))</f>
        <v>0</v>
      </c>
      <c r="O4185" s="328">
        <f>ROUND(N4185-SUMIF(Anlagenbewegungsdaten_AV!B:B,A4185,Anlagenbewegungsdaten_AV!D:D),3)</f>
        <v>0</v>
      </c>
    </row>
    <row r="4186" spans="1:15" ht="15" customHeight="1" x14ac:dyDescent="0.25">
      <c r="A4186" s="199"/>
      <c r="B4186" s="164"/>
      <c r="C4186" s="164"/>
      <c r="D4186" s="164"/>
      <c r="E4186" s="164"/>
      <c r="F4186" s="295"/>
    </row>
    <row r="4187" spans="1:15" ht="15" customHeight="1" x14ac:dyDescent="0.25">
      <c r="A4187" s="265" t="s">
        <v>4790</v>
      </c>
      <c r="B4187" s="227" t="s">
        <v>2111</v>
      </c>
      <c r="C4187" s="228" t="s">
        <v>4842</v>
      </c>
      <c r="D4187" s="228" t="s">
        <v>4791</v>
      </c>
      <c r="E4187" s="227"/>
      <c r="F4187" s="300">
        <v>17.940000000000001</v>
      </c>
      <c r="G4187" s="331">
        <f>ROUND(SUMIF(Anlagenbewegungsdaten!B:B,A4187,Anlagenbewegungsdaten!C:C),3)</f>
        <v>0</v>
      </c>
      <c r="H4187" s="332">
        <f>IF(ISBLANK(F4187),ROUND(SUMIF(Anlagenbewegungsdaten!B:B,A4187,Anlagenbewegungsdaten!D:D),2),ROUND(G4187*F4187%,2))</f>
        <v>0</v>
      </c>
      <c r="I4187" s="332">
        <f>ROUND((H4187-SUMIF(Anlagenbewegungsdaten!$B:$B,A4187,Anlagenbewegungsdaten!D:D)),3)</f>
        <v>0</v>
      </c>
      <c r="J4187" s="333" t="s">
        <v>5179</v>
      </c>
      <c r="K4187" s="333" t="s">
        <v>5203</v>
      </c>
      <c r="L4187" s="510">
        <v>14.35</v>
      </c>
      <c r="M4187" s="330">
        <f>ROUND(SUMIF(Anlagenbewegungsdaten_AV!B:B,A4187,Anlagenbewegungsdaten_AV!C:C),3)</f>
        <v>0</v>
      </c>
      <c r="N4187" s="328">
        <f>IF(ISBLANK(L4187),ROUND(SUMIF(Anlagenbewegungsdaten_AV!B:B,A4187,Anlagenbewegungsdaten_AV!D:D),2),ROUND(M4187*L4187%,2))</f>
        <v>0</v>
      </c>
      <c r="O4187" s="328">
        <f>ROUND(N4187-SUMIF(Anlagenbewegungsdaten_AV!B:B,A4187,Anlagenbewegungsdaten_AV!D:D),3)</f>
        <v>0</v>
      </c>
    </row>
    <row r="4188" spans="1:15" ht="15" customHeight="1" x14ac:dyDescent="0.25">
      <c r="A4188" s="265" t="s">
        <v>4792</v>
      </c>
      <c r="B4188" s="227" t="s">
        <v>2111</v>
      </c>
      <c r="C4188" s="228" t="s">
        <v>4842</v>
      </c>
      <c r="D4188" s="228" t="s">
        <v>4793</v>
      </c>
      <c r="E4188" s="227"/>
      <c r="F4188" s="300">
        <v>18.760000000000002</v>
      </c>
      <c r="G4188" s="331">
        <f>ROUND(SUMIF(Anlagenbewegungsdaten!B:B,A4188,Anlagenbewegungsdaten!C:C),3)</f>
        <v>0</v>
      </c>
      <c r="H4188" s="332">
        <f>IF(ISBLANK(F4188),ROUND(SUMIF(Anlagenbewegungsdaten!B:B,A4188,Anlagenbewegungsdaten!D:D),2),ROUND(G4188*F4188%,2))</f>
        <v>0</v>
      </c>
      <c r="I4188" s="332">
        <f>ROUND((H4188-SUMIF(Anlagenbewegungsdaten!$B:$B,A4188,Anlagenbewegungsdaten!D:D)),3)</f>
        <v>0</v>
      </c>
      <c r="J4188" s="333" t="s">
        <v>5179</v>
      </c>
      <c r="K4188" s="333" t="s">
        <v>5203</v>
      </c>
      <c r="L4188" s="510">
        <v>15.01</v>
      </c>
      <c r="M4188" s="330">
        <f>ROUND(SUMIF(Anlagenbewegungsdaten_AV!B:B,A4188,Anlagenbewegungsdaten_AV!C:C),3)</f>
        <v>0</v>
      </c>
      <c r="N4188" s="328">
        <f>IF(ISBLANK(L4188),ROUND(SUMIF(Anlagenbewegungsdaten_AV!B:B,A4188,Anlagenbewegungsdaten_AV!D:D),2),ROUND(M4188*L4188%,2))</f>
        <v>0</v>
      </c>
      <c r="O4188" s="328">
        <f>ROUND(N4188-SUMIF(Anlagenbewegungsdaten_AV!B:B,A4188,Anlagenbewegungsdaten_AV!D:D),3)</f>
        <v>0</v>
      </c>
    </row>
    <row r="4189" spans="1:15" ht="15" customHeight="1" x14ac:dyDescent="0.25">
      <c r="A4189" s="265" t="s">
        <v>4794</v>
      </c>
      <c r="B4189" s="227" t="s">
        <v>2111</v>
      </c>
      <c r="C4189" s="228" t="s">
        <v>5168</v>
      </c>
      <c r="D4189" s="228" t="s">
        <v>4795</v>
      </c>
      <c r="E4189" s="227"/>
      <c r="F4189" s="300">
        <v>15.95</v>
      </c>
      <c r="G4189" s="331">
        <f>ROUND(SUMIF(Anlagenbewegungsdaten!B:B,A4189,Anlagenbewegungsdaten!C:C),3)</f>
        <v>0</v>
      </c>
      <c r="H4189" s="332">
        <f>IF(ISBLANK(F4189),ROUND(SUMIF(Anlagenbewegungsdaten!B:B,A4189,Anlagenbewegungsdaten!D:D),2),ROUND(G4189*F4189%,2))</f>
        <v>0</v>
      </c>
      <c r="I4189" s="332">
        <f>ROUND((H4189-SUMIF(Anlagenbewegungsdaten!$B:$B,A4189,Anlagenbewegungsdaten!D:D)),3)</f>
        <v>0</v>
      </c>
      <c r="J4189" s="333" t="s">
        <v>5179</v>
      </c>
      <c r="K4189" s="333" t="s">
        <v>5203</v>
      </c>
      <c r="L4189" s="510">
        <v>12.76</v>
      </c>
      <c r="M4189" s="330">
        <f>ROUND(SUMIF(Anlagenbewegungsdaten_AV!B:B,A4189,Anlagenbewegungsdaten_AV!C:C),3)</f>
        <v>0</v>
      </c>
      <c r="N4189" s="328">
        <f>IF(ISBLANK(L4189),ROUND(SUMIF(Anlagenbewegungsdaten_AV!B:B,A4189,Anlagenbewegungsdaten_AV!D:D),2),ROUND(M4189*L4189%,2))</f>
        <v>0</v>
      </c>
      <c r="O4189" s="328">
        <f>ROUND(N4189-SUMIF(Anlagenbewegungsdaten_AV!B:B,A4189,Anlagenbewegungsdaten_AV!D:D),3)</f>
        <v>0</v>
      </c>
    </row>
    <row r="4190" spans="1:15" ht="15" customHeight="1" x14ac:dyDescent="0.25">
      <c r="A4190" s="199"/>
      <c r="B4190" s="164"/>
      <c r="C4190" s="164"/>
      <c r="D4190" s="164"/>
      <c r="E4190" s="164"/>
      <c r="F4190" s="295"/>
    </row>
    <row r="4191" spans="1:15" ht="15" customHeight="1" x14ac:dyDescent="0.25">
      <c r="A4191" s="265" t="s">
        <v>4797</v>
      </c>
      <c r="B4191" s="227" t="s">
        <v>2111</v>
      </c>
      <c r="C4191" s="228" t="s">
        <v>4798</v>
      </c>
      <c r="D4191" s="228" t="s">
        <v>4796</v>
      </c>
      <c r="E4191" s="227"/>
      <c r="F4191" s="300">
        <v>13.5</v>
      </c>
      <c r="G4191" s="331">
        <f>ROUND(SUMIF(Anlagenbewegungsdaten!B:B,A4191,Anlagenbewegungsdaten!C:C),3)</f>
        <v>0</v>
      </c>
      <c r="H4191" s="332">
        <f>IF(ISBLANK(F4191),ROUND(SUMIF(Anlagenbewegungsdaten!B:B,A4191,Anlagenbewegungsdaten!D:D),2),ROUND(G4191*F4191%,2))</f>
        <v>0</v>
      </c>
      <c r="I4191" s="332">
        <f>ROUND((H4191-SUMIF(Anlagenbewegungsdaten!$B:$B,A4191,Anlagenbewegungsdaten!D:D)),3)</f>
        <v>0</v>
      </c>
      <c r="J4191" s="333" t="s">
        <v>5179</v>
      </c>
      <c r="K4191" s="333" t="s">
        <v>5203</v>
      </c>
      <c r="L4191" s="510">
        <v>10.8</v>
      </c>
      <c r="M4191" s="330">
        <f>ROUND(SUMIF(Anlagenbewegungsdaten_AV!B:B,A4191,Anlagenbewegungsdaten_AV!C:C),3)</f>
        <v>0</v>
      </c>
      <c r="N4191" s="328">
        <f>IF(ISBLANK(L4191),ROUND(SUMIF(Anlagenbewegungsdaten_AV!B:B,A4191,Anlagenbewegungsdaten_AV!D:D),2),ROUND(M4191*L4191%,2))</f>
        <v>0</v>
      </c>
      <c r="O4191" s="328">
        <f>ROUND(N4191-SUMIF(Anlagenbewegungsdaten_AV!B:B,A4191,Anlagenbewegungsdaten_AV!D:D),3)</f>
        <v>0</v>
      </c>
    </row>
    <row r="4192" spans="1:15" ht="15" customHeight="1" x14ac:dyDescent="0.25">
      <c r="A4192" s="265" t="s">
        <v>4799</v>
      </c>
      <c r="B4192" s="227" t="s">
        <v>2111</v>
      </c>
      <c r="C4192" s="228" t="s">
        <v>4800</v>
      </c>
      <c r="D4192" s="227" t="s">
        <v>4796</v>
      </c>
      <c r="E4192" s="227"/>
      <c r="F4192" s="300">
        <v>13.37</v>
      </c>
      <c r="G4192" s="331">
        <f>ROUND(SUMIF(Anlagenbewegungsdaten!B:B,A4192,Anlagenbewegungsdaten!C:C),3)</f>
        <v>0</v>
      </c>
      <c r="H4192" s="332">
        <f>IF(ISBLANK(F4192),ROUND(SUMIF(Anlagenbewegungsdaten!B:B,A4192,Anlagenbewegungsdaten!D:D),2),ROUND(G4192*F4192%,2))</f>
        <v>0</v>
      </c>
      <c r="I4192" s="332">
        <f>ROUND((H4192-SUMIF(Anlagenbewegungsdaten!$B:$B,A4192,Anlagenbewegungsdaten!D:D)),3)</f>
        <v>0</v>
      </c>
      <c r="J4192" s="333" t="s">
        <v>5179</v>
      </c>
      <c r="K4192" s="333" t="s">
        <v>5203</v>
      </c>
      <c r="L4192" s="510">
        <v>10.7</v>
      </c>
      <c r="M4192" s="330">
        <f>ROUND(SUMIF(Anlagenbewegungsdaten_AV!B:B,A4192,Anlagenbewegungsdaten_AV!C:C),3)</f>
        <v>0</v>
      </c>
      <c r="N4192" s="328">
        <f>IF(ISBLANK(L4192),ROUND(SUMIF(Anlagenbewegungsdaten_AV!B:B,A4192,Anlagenbewegungsdaten_AV!D:D),2),ROUND(M4192*L4192%,2))</f>
        <v>0</v>
      </c>
      <c r="O4192" s="328">
        <f>ROUND(N4192-SUMIF(Anlagenbewegungsdaten_AV!B:B,A4192,Anlagenbewegungsdaten_AV!D:D),3)</f>
        <v>0</v>
      </c>
    </row>
    <row r="4193" spans="1:15" ht="15" customHeight="1" x14ac:dyDescent="0.25">
      <c r="A4193" s="265" t="s">
        <v>4801</v>
      </c>
      <c r="B4193" s="227" t="s">
        <v>2111</v>
      </c>
      <c r="C4193" s="228" t="s">
        <v>4802</v>
      </c>
      <c r="D4193" s="227" t="s">
        <v>4796</v>
      </c>
      <c r="E4193" s="227"/>
      <c r="F4193" s="300">
        <v>13.23</v>
      </c>
      <c r="G4193" s="331">
        <f>ROUND(SUMIF(Anlagenbewegungsdaten!B:B,A4193,Anlagenbewegungsdaten!C:C),3)</f>
        <v>0</v>
      </c>
      <c r="H4193" s="332">
        <f>IF(ISBLANK(F4193),ROUND(SUMIF(Anlagenbewegungsdaten!B:B,A4193,Anlagenbewegungsdaten!D:D),2),ROUND(G4193*F4193%,2))</f>
        <v>0</v>
      </c>
      <c r="I4193" s="332">
        <f>ROUND((H4193-SUMIF(Anlagenbewegungsdaten!$B:$B,A4193,Anlagenbewegungsdaten!D:D)),3)</f>
        <v>0</v>
      </c>
      <c r="J4193" s="333" t="s">
        <v>5179</v>
      </c>
      <c r="K4193" s="333" t="s">
        <v>5203</v>
      </c>
      <c r="L4193" s="510">
        <v>10.58</v>
      </c>
      <c r="M4193" s="330">
        <f>ROUND(SUMIF(Anlagenbewegungsdaten_AV!B:B,A4193,Anlagenbewegungsdaten_AV!C:C),3)</f>
        <v>0</v>
      </c>
      <c r="N4193" s="328">
        <f>IF(ISBLANK(L4193),ROUND(SUMIF(Anlagenbewegungsdaten_AV!B:B,A4193,Anlagenbewegungsdaten_AV!D:D),2),ROUND(M4193*L4193%,2))</f>
        <v>0</v>
      </c>
      <c r="O4193" s="328">
        <f>ROUND(N4193-SUMIF(Anlagenbewegungsdaten_AV!B:B,A4193,Anlagenbewegungsdaten_AV!D:D),3)</f>
        <v>0</v>
      </c>
    </row>
    <row r="4194" spans="1:15" ht="15" customHeight="1" x14ac:dyDescent="0.25">
      <c r="A4194" s="265" t="s">
        <v>4803</v>
      </c>
      <c r="B4194" s="227" t="s">
        <v>2111</v>
      </c>
      <c r="C4194" s="228" t="s">
        <v>4804</v>
      </c>
      <c r="D4194" s="227" t="s">
        <v>4796</v>
      </c>
      <c r="E4194" s="227"/>
      <c r="F4194" s="300">
        <v>13.1</v>
      </c>
      <c r="G4194" s="331">
        <f>ROUND(SUMIF(Anlagenbewegungsdaten!B:B,A4194,Anlagenbewegungsdaten!C:C),3)</f>
        <v>0</v>
      </c>
      <c r="H4194" s="332">
        <f>IF(ISBLANK(F4194),ROUND(SUMIF(Anlagenbewegungsdaten!B:B,A4194,Anlagenbewegungsdaten!D:D),2),ROUND(G4194*F4194%,2))</f>
        <v>0</v>
      </c>
      <c r="I4194" s="332">
        <f>ROUND((H4194-SUMIF(Anlagenbewegungsdaten!$B:$B,A4194,Anlagenbewegungsdaten!D:D)),3)</f>
        <v>0</v>
      </c>
      <c r="J4194" s="333" t="s">
        <v>5179</v>
      </c>
      <c r="K4194" s="333" t="s">
        <v>5203</v>
      </c>
      <c r="L4194" s="510">
        <v>10.48</v>
      </c>
      <c r="M4194" s="330">
        <f>ROUND(SUMIF(Anlagenbewegungsdaten_AV!B:B,A4194,Anlagenbewegungsdaten_AV!C:C),3)</f>
        <v>0</v>
      </c>
      <c r="N4194" s="328">
        <f>IF(ISBLANK(L4194),ROUND(SUMIF(Anlagenbewegungsdaten_AV!B:B,A4194,Anlagenbewegungsdaten_AV!D:D),2),ROUND(M4194*L4194%,2))</f>
        <v>0</v>
      </c>
      <c r="O4194" s="328">
        <f>ROUND(N4194-SUMIF(Anlagenbewegungsdaten_AV!B:B,A4194,Anlagenbewegungsdaten_AV!D:D),3)</f>
        <v>0</v>
      </c>
    </row>
    <row r="4195" spans="1:15" ht="15" customHeight="1" x14ac:dyDescent="0.25">
      <c r="A4195" s="265" t="s">
        <v>4805</v>
      </c>
      <c r="B4195" s="227" t="s">
        <v>2111</v>
      </c>
      <c r="C4195" s="228" t="s">
        <v>4806</v>
      </c>
      <c r="D4195" s="227" t="s">
        <v>4796</v>
      </c>
      <c r="E4195" s="227"/>
      <c r="F4195" s="300">
        <v>12.97</v>
      </c>
      <c r="G4195" s="331">
        <f>ROUND(SUMIF(Anlagenbewegungsdaten!B:B,A4195,Anlagenbewegungsdaten!C:C),3)</f>
        <v>0</v>
      </c>
      <c r="H4195" s="332">
        <f>IF(ISBLANK(F4195),ROUND(SUMIF(Anlagenbewegungsdaten!B:B,A4195,Anlagenbewegungsdaten!D:D),2),ROUND(G4195*F4195%,2))</f>
        <v>0</v>
      </c>
      <c r="I4195" s="332">
        <f>ROUND((H4195-SUMIF(Anlagenbewegungsdaten!$B:$B,A4195,Anlagenbewegungsdaten!D:D)),3)</f>
        <v>0</v>
      </c>
      <c r="J4195" s="333" t="s">
        <v>5179</v>
      </c>
      <c r="K4195" s="333" t="s">
        <v>5203</v>
      </c>
      <c r="L4195" s="510">
        <v>10.38</v>
      </c>
      <c r="M4195" s="330">
        <f>ROUND(SUMIF(Anlagenbewegungsdaten_AV!B:B,A4195,Anlagenbewegungsdaten_AV!C:C),3)</f>
        <v>0</v>
      </c>
      <c r="N4195" s="328">
        <f>IF(ISBLANK(L4195),ROUND(SUMIF(Anlagenbewegungsdaten_AV!B:B,A4195,Anlagenbewegungsdaten_AV!D:D),2),ROUND(M4195*L4195%,2))</f>
        <v>0</v>
      </c>
      <c r="O4195" s="328">
        <f>ROUND(N4195-SUMIF(Anlagenbewegungsdaten_AV!B:B,A4195,Anlagenbewegungsdaten_AV!D:D),3)</f>
        <v>0</v>
      </c>
    </row>
    <row r="4196" spans="1:15" ht="15" customHeight="1" x14ac:dyDescent="0.25">
      <c r="A4196" s="265" t="s">
        <v>4807</v>
      </c>
      <c r="B4196" s="227" t="s">
        <v>2111</v>
      </c>
      <c r="C4196" s="228" t="s">
        <v>4808</v>
      </c>
      <c r="D4196" s="227" t="s">
        <v>4796</v>
      </c>
      <c r="E4196" s="227"/>
      <c r="F4196" s="300">
        <v>12.84</v>
      </c>
      <c r="G4196" s="331">
        <f>ROUND(SUMIF(Anlagenbewegungsdaten!B:B,A4196,Anlagenbewegungsdaten!C:C),3)</f>
        <v>0</v>
      </c>
      <c r="H4196" s="332">
        <f>IF(ISBLANK(F4196),ROUND(SUMIF(Anlagenbewegungsdaten!B:B,A4196,Anlagenbewegungsdaten!D:D),2),ROUND(G4196*F4196%,2))</f>
        <v>0</v>
      </c>
      <c r="I4196" s="332">
        <f>ROUND((H4196-SUMIF(Anlagenbewegungsdaten!$B:$B,A4196,Anlagenbewegungsdaten!D:D)),3)</f>
        <v>0</v>
      </c>
      <c r="J4196" s="333" t="s">
        <v>5179</v>
      </c>
      <c r="K4196" s="333" t="s">
        <v>5203</v>
      </c>
      <c r="L4196" s="510">
        <v>10.27</v>
      </c>
      <c r="M4196" s="330">
        <f>ROUND(SUMIF(Anlagenbewegungsdaten_AV!B:B,A4196,Anlagenbewegungsdaten_AV!C:C),3)</f>
        <v>0</v>
      </c>
      <c r="N4196" s="328">
        <f>IF(ISBLANK(L4196),ROUND(SUMIF(Anlagenbewegungsdaten_AV!B:B,A4196,Anlagenbewegungsdaten_AV!D:D),2),ROUND(M4196*L4196%,2))</f>
        <v>0</v>
      </c>
      <c r="O4196" s="328">
        <f>ROUND(N4196-SUMIF(Anlagenbewegungsdaten_AV!B:B,A4196,Anlagenbewegungsdaten_AV!D:D),3)</f>
        <v>0</v>
      </c>
    </row>
    <row r="4197" spans="1:15" ht="15" customHeight="1" x14ac:dyDescent="0.25">
      <c r="A4197" s="265" t="s">
        <v>4809</v>
      </c>
      <c r="B4197" s="227" t="s">
        <v>2111</v>
      </c>
      <c r="C4197" s="228" t="s">
        <v>4810</v>
      </c>
      <c r="D4197" s="227" t="s">
        <v>4796</v>
      </c>
      <c r="E4197" s="227"/>
      <c r="F4197" s="300">
        <v>12.71</v>
      </c>
      <c r="G4197" s="331">
        <f>ROUND(SUMIF(Anlagenbewegungsdaten!B:B,A4197,Anlagenbewegungsdaten!C:C),3)</f>
        <v>0</v>
      </c>
      <c r="H4197" s="332">
        <f>IF(ISBLANK(F4197),ROUND(SUMIF(Anlagenbewegungsdaten!B:B,A4197,Anlagenbewegungsdaten!D:D),2),ROUND(G4197*F4197%,2))</f>
        <v>0</v>
      </c>
      <c r="I4197" s="332">
        <f>ROUND((H4197-SUMIF(Anlagenbewegungsdaten!$B:$B,A4197,Anlagenbewegungsdaten!D:D)),3)</f>
        <v>0</v>
      </c>
      <c r="J4197" s="333" t="s">
        <v>5179</v>
      </c>
      <c r="K4197" s="333" t="s">
        <v>5203</v>
      </c>
      <c r="L4197" s="510">
        <v>10.17</v>
      </c>
      <c r="M4197" s="330">
        <f>ROUND(SUMIF(Anlagenbewegungsdaten_AV!B:B,A4197,Anlagenbewegungsdaten_AV!C:C),3)</f>
        <v>0</v>
      </c>
      <c r="N4197" s="328">
        <f>IF(ISBLANK(L4197),ROUND(SUMIF(Anlagenbewegungsdaten_AV!B:B,A4197,Anlagenbewegungsdaten_AV!D:D),2),ROUND(M4197*L4197%,2))</f>
        <v>0</v>
      </c>
      <c r="O4197" s="328">
        <f>ROUND(N4197-SUMIF(Anlagenbewegungsdaten_AV!B:B,A4197,Anlagenbewegungsdaten_AV!D:D),3)</f>
        <v>0</v>
      </c>
    </row>
    <row r="4198" spans="1:15" ht="15" customHeight="1" x14ac:dyDescent="0.25">
      <c r="A4198" s="265" t="s">
        <v>4811</v>
      </c>
      <c r="B4198" s="227" t="s">
        <v>2111</v>
      </c>
      <c r="C4198" s="228" t="s">
        <v>4812</v>
      </c>
      <c r="D4198" s="227" t="s">
        <v>4796</v>
      </c>
      <c r="E4198" s="227"/>
      <c r="F4198" s="300">
        <v>12.39</v>
      </c>
      <c r="G4198" s="331">
        <f>ROUND(SUMIF(Anlagenbewegungsdaten!B:B,A4198,Anlagenbewegungsdaten!C:C),3)</f>
        <v>0</v>
      </c>
      <c r="H4198" s="332">
        <f>IF(ISBLANK(F4198),ROUND(SUMIF(Anlagenbewegungsdaten!B:B,A4198,Anlagenbewegungsdaten!D:D),2),ROUND(G4198*F4198%,2))</f>
        <v>0</v>
      </c>
      <c r="I4198" s="332">
        <f>ROUND((H4198-SUMIF(Anlagenbewegungsdaten!$B:$B,A4198,Anlagenbewegungsdaten!D:D)),3)</f>
        <v>0</v>
      </c>
      <c r="J4198" s="333" t="s">
        <v>5179</v>
      </c>
      <c r="K4198" s="333" t="s">
        <v>5203</v>
      </c>
      <c r="L4198" s="510">
        <v>9.91</v>
      </c>
      <c r="M4198" s="330">
        <f>ROUND(SUMIF(Anlagenbewegungsdaten_AV!B:B,A4198,Anlagenbewegungsdaten_AV!C:C),3)</f>
        <v>0</v>
      </c>
      <c r="N4198" s="328">
        <f>IF(ISBLANK(L4198),ROUND(SUMIF(Anlagenbewegungsdaten_AV!B:B,A4198,Anlagenbewegungsdaten_AV!D:D),2),ROUND(M4198*L4198%,2))</f>
        <v>0</v>
      </c>
      <c r="O4198" s="328">
        <f>ROUND(N4198-SUMIF(Anlagenbewegungsdaten_AV!B:B,A4198,Anlagenbewegungsdaten_AV!D:D),3)</f>
        <v>0</v>
      </c>
    </row>
    <row r="4199" spans="1:15" ht="15" customHeight="1" x14ac:dyDescent="0.25">
      <c r="A4199" s="265" t="s">
        <v>4813</v>
      </c>
      <c r="B4199" s="227" t="s">
        <v>2111</v>
      </c>
      <c r="C4199" s="228" t="s">
        <v>4814</v>
      </c>
      <c r="D4199" s="227" t="s">
        <v>4796</v>
      </c>
      <c r="E4199" s="227"/>
      <c r="F4199" s="300">
        <v>12.08</v>
      </c>
      <c r="G4199" s="331">
        <f>ROUND(SUMIF(Anlagenbewegungsdaten!B:B,A4199,Anlagenbewegungsdaten!C:C),3)</f>
        <v>0</v>
      </c>
      <c r="H4199" s="332">
        <f>IF(ISBLANK(F4199),ROUND(SUMIF(Anlagenbewegungsdaten!B:B,A4199,Anlagenbewegungsdaten!D:D),2),ROUND(G4199*F4199%,2))</f>
        <v>0</v>
      </c>
      <c r="I4199" s="332">
        <f>ROUND((H4199-SUMIF(Anlagenbewegungsdaten!$B:$B,A4199,Anlagenbewegungsdaten!D:D)),3)</f>
        <v>0</v>
      </c>
      <c r="J4199" s="333" t="s">
        <v>5179</v>
      </c>
      <c r="K4199" s="333" t="s">
        <v>5203</v>
      </c>
      <c r="L4199" s="510">
        <v>9.66</v>
      </c>
      <c r="M4199" s="330">
        <f>ROUND(SUMIF(Anlagenbewegungsdaten_AV!B:B,A4199,Anlagenbewegungsdaten_AV!C:C),3)</f>
        <v>0</v>
      </c>
      <c r="N4199" s="328">
        <f>IF(ISBLANK(L4199),ROUND(SUMIF(Anlagenbewegungsdaten_AV!B:B,A4199,Anlagenbewegungsdaten_AV!D:D),2),ROUND(M4199*L4199%,2))</f>
        <v>0</v>
      </c>
      <c r="O4199" s="328">
        <f>ROUND(N4199-SUMIF(Anlagenbewegungsdaten_AV!B:B,A4199,Anlagenbewegungsdaten_AV!D:D),3)</f>
        <v>0</v>
      </c>
    </row>
    <row r="4200" spans="1:15" ht="15" customHeight="1" x14ac:dyDescent="0.25">
      <c r="A4200" s="199"/>
      <c r="B4200" s="164"/>
      <c r="C4200" s="164"/>
      <c r="D4200" s="164"/>
      <c r="E4200" s="164"/>
      <c r="F4200" s="295"/>
    </row>
    <row r="4201" spans="1:15" ht="15" customHeight="1" x14ac:dyDescent="0.25">
      <c r="A4201" s="266" t="s">
        <v>5404</v>
      </c>
      <c r="B4201" s="234" t="s">
        <v>2111</v>
      </c>
      <c r="C4201" s="235" t="s">
        <v>5416</v>
      </c>
      <c r="D4201" s="235" t="s">
        <v>4796</v>
      </c>
      <c r="E4201" s="234"/>
      <c r="F4201" s="250">
        <v>11.78</v>
      </c>
      <c r="G4201" s="331">
        <f>ROUND(SUMIF(Anlagenbewegungsdaten!B:B,A4201,Anlagenbewegungsdaten!C:C),3)</f>
        <v>0</v>
      </c>
      <c r="H4201" s="332">
        <f>IF(ISBLANK(F4201),ROUND(SUMIF(Anlagenbewegungsdaten!B:B,A4201,Anlagenbewegungsdaten!D:D),2),ROUND(G4201*F4201%,2))</f>
        <v>0</v>
      </c>
      <c r="I4201" s="332">
        <f>ROUND((H4201-SUMIF(Anlagenbewegungsdaten!$B:$B,A4201,Anlagenbewegungsdaten!D:D)),3)</f>
        <v>0</v>
      </c>
      <c r="J4201" s="333" t="s">
        <v>5179</v>
      </c>
      <c r="K4201" s="333" t="s">
        <v>5203</v>
      </c>
      <c r="L4201" s="510">
        <v>9.42</v>
      </c>
      <c r="M4201" s="330">
        <f>ROUND(SUMIF(Anlagenbewegungsdaten_AV!B:B,A4201,Anlagenbewegungsdaten_AV!C:C),3)</f>
        <v>0</v>
      </c>
      <c r="N4201" s="328">
        <f>IF(ISBLANK(L4201),ROUND(SUMIF(Anlagenbewegungsdaten_AV!B:B,A4201,Anlagenbewegungsdaten_AV!D:D),2),ROUND(M4201*L4201%,2))</f>
        <v>0</v>
      </c>
      <c r="O4201" s="328">
        <f>ROUND(N4201-SUMIF(Anlagenbewegungsdaten_AV!B:B,A4201,Anlagenbewegungsdaten_AV!D:D),3)</f>
        <v>0</v>
      </c>
    </row>
    <row r="4202" spans="1:15" ht="15" customHeight="1" x14ac:dyDescent="0.25">
      <c r="A4202" s="266" t="s">
        <v>5405</v>
      </c>
      <c r="B4202" s="234" t="s">
        <v>2111</v>
      </c>
      <c r="C4202" s="235" t="s">
        <v>5417</v>
      </c>
      <c r="D4202" s="234" t="s">
        <v>4796</v>
      </c>
      <c r="E4202" s="234"/>
      <c r="F4202" s="250">
        <v>11.52</v>
      </c>
      <c r="G4202" s="331">
        <f>ROUND(SUMIF(Anlagenbewegungsdaten!B:B,A4202,Anlagenbewegungsdaten!C:C),3)</f>
        <v>0</v>
      </c>
      <c r="H4202" s="332">
        <f>IF(ISBLANK(F4202),ROUND(SUMIF(Anlagenbewegungsdaten!B:B,A4202,Anlagenbewegungsdaten!D:D),2),ROUND(G4202*F4202%,2))</f>
        <v>0</v>
      </c>
      <c r="I4202" s="332">
        <f>ROUND((H4202-SUMIF(Anlagenbewegungsdaten!$B:$B,A4202,Anlagenbewegungsdaten!D:D)),3)</f>
        <v>0</v>
      </c>
      <c r="J4202" s="333" t="s">
        <v>5179</v>
      </c>
      <c r="K4202" s="333" t="s">
        <v>5203</v>
      </c>
      <c r="L4202" s="510">
        <v>9.2200000000000006</v>
      </c>
      <c r="M4202" s="330">
        <f>ROUND(SUMIF(Anlagenbewegungsdaten_AV!B:B,A4202,Anlagenbewegungsdaten_AV!C:C),3)</f>
        <v>0</v>
      </c>
      <c r="N4202" s="328">
        <f>IF(ISBLANK(L4202),ROUND(SUMIF(Anlagenbewegungsdaten_AV!B:B,A4202,Anlagenbewegungsdaten_AV!D:D),2),ROUND(M4202*L4202%,2))</f>
        <v>0</v>
      </c>
      <c r="O4202" s="328">
        <f>ROUND(N4202-SUMIF(Anlagenbewegungsdaten_AV!B:B,A4202,Anlagenbewegungsdaten_AV!D:D),3)</f>
        <v>0</v>
      </c>
    </row>
    <row r="4203" spans="1:15" ht="15" customHeight="1" x14ac:dyDescent="0.25">
      <c r="A4203" s="266" t="s">
        <v>5406</v>
      </c>
      <c r="B4203" s="234" t="s">
        <v>2111</v>
      </c>
      <c r="C4203" s="235" t="s">
        <v>5418</v>
      </c>
      <c r="D4203" s="234" t="s">
        <v>4796</v>
      </c>
      <c r="E4203" s="234"/>
      <c r="F4203" s="250">
        <v>11.27</v>
      </c>
      <c r="G4203" s="331">
        <f>ROUND(SUMIF(Anlagenbewegungsdaten!B:B,A4203,Anlagenbewegungsdaten!C:C),3)</f>
        <v>0</v>
      </c>
      <c r="H4203" s="332">
        <f>IF(ISBLANK(F4203),ROUND(SUMIF(Anlagenbewegungsdaten!B:B,A4203,Anlagenbewegungsdaten!D:D),2),ROUND(G4203*F4203%,2))</f>
        <v>0</v>
      </c>
      <c r="I4203" s="332">
        <f>ROUND((H4203-SUMIF(Anlagenbewegungsdaten!$B:$B,A4203,Anlagenbewegungsdaten!D:D)),3)</f>
        <v>0</v>
      </c>
      <c r="J4203" s="333" t="s">
        <v>5179</v>
      </c>
      <c r="K4203" s="333" t="s">
        <v>5203</v>
      </c>
      <c r="L4203" s="510">
        <v>9.02</v>
      </c>
      <c r="M4203" s="330">
        <f>ROUND(SUMIF(Anlagenbewegungsdaten_AV!B:B,A4203,Anlagenbewegungsdaten_AV!C:C),3)</f>
        <v>0</v>
      </c>
      <c r="N4203" s="328">
        <f>IF(ISBLANK(L4203),ROUND(SUMIF(Anlagenbewegungsdaten_AV!B:B,A4203,Anlagenbewegungsdaten_AV!D:D),2),ROUND(M4203*L4203%,2))</f>
        <v>0</v>
      </c>
      <c r="O4203" s="328">
        <f>ROUND(N4203-SUMIF(Anlagenbewegungsdaten_AV!B:B,A4203,Anlagenbewegungsdaten_AV!D:D),3)</f>
        <v>0</v>
      </c>
    </row>
    <row r="4204" spans="1:15" ht="15" customHeight="1" x14ac:dyDescent="0.25">
      <c r="A4204" s="266" t="s">
        <v>5407</v>
      </c>
      <c r="B4204" s="234" t="s">
        <v>2111</v>
      </c>
      <c r="C4204" s="235" t="s">
        <v>5419</v>
      </c>
      <c r="D4204" s="235" t="s">
        <v>4796</v>
      </c>
      <c r="E4204" s="234"/>
      <c r="F4204" s="250">
        <v>11.02</v>
      </c>
      <c r="G4204" s="331">
        <f>ROUND(SUMIF(Anlagenbewegungsdaten!B:B,A4204,Anlagenbewegungsdaten!C:C),3)</f>
        <v>0</v>
      </c>
      <c r="H4204" s="332">
        <f>IF(ISBLANK(F4204),ROUND(SUMIF(Anlagenbewegungsdaten!B:B,A4204,Anlagenbewegungsdaten!D:D),2),ROUND(G4204*F4204%,2))</f>
        <v>0</v>
      </c>
      <c r="I4204" s="332">
        <f>ROUND((H4204-SUMIF(Anlagenbewegungsdaten!$B:$B,A4204,Anlagenbewegungsdaten!D:D)),3)</f>
        <v>0</v>
      </c>
      <c r="J4204" s="333" t="s">
        <v>5179</v>
      </c>
      <c r="K4204" s="333" t="s">
        <v>5203</v>
      </c>
      <c r="L4204" s="510">
        <v>8.82</v>
      </c>
      <c r="M4204" s="330">
        <f>ROUND(SUMIF(Anlagenbewegungsdaten_AV!B:B,A4204,Anlagenbewegungsdaten_AV!C:C),3)</f>
        <v>0</v>
      </c>
      <c r="N4204" s="328">
        <f>IF(ISBLANK(L4204),ROUND(SUMIF(Anlagenbewegungsdaten_AV!B:B,A4204,Anlagenbewegungsdaten_AV!D:D),2),ROUND(M4204*L4204%,2))</f>
        <v>0</v>
      </c>
      <c r="O4204" s="328">
        <f>ROUND(N4204-SUMIF(Anlagenbewegungsdaten_AV!B:B,A4204,Anlagenbewegungsdaten_AV!D:D),3)</f>
        <v>0</v>
      </c>
    </row>
    <row r="4205" spans="1:15" ht="15" customHeight="1" x14ac:dyDescent="0.25">
      <c r="A4205" s="266" t="s">
        <v>5408</v>
      </c>
      <c r="B4205" s="234" t="s">
        <v>2111</v>
      </c>
      <c r="C4205" s="235" t="s">
        <v>5420</v>
      </c>
      <c r="D4205" s="234" t="s">
        <v>4796</v>
      </c>
      <c r="E4205" s="234"/>
      <c r="F4205" s="250">
        <v>10.82</v>
      </c>
      <c r="G4205" s="331">
        <f>ROUND(SUMIF(Anlagenbewegungsdaten!B:B,A4205,Anlagenbewegungsdaten!C:C),3)</f>
        <v>0</v>
      </c>
      <c r="H4205" s="332">
        <f>IF(ISBLANK(F4205),ROUND(SUMIF(Anlagenbewegungsdaten!B:B,A4205,Anlagenbewegungsdaten!D:D),2),ROUND(G4205*F4205%,2))</f>
        <v>0</v>
      </c>
      <c r="I4205" s="332">
        <f>ROUND((H4205-SUMIF(Anlagenbewegungsdaten!$B:$B,A4205,Anlagenbewegungsdaten!D:D)),3)</f>
        <v>0</v>
      </c>
      <c r="J4205" s="333" t="s">
        <v>5179</v>
      </c>
      <c r="K4205" s="333" t="s">
        <v>5203</v>
      </c>
      <c r="L4205" s="510">
        <v>8.66</v>
      </c>
      <c r="M4205" s="330">
        <f>ROUND(SUMIF(Anlagenbewegungsdaten_AV!B:B,A4205,Anlagenbewegungsdaten_AV!C:C),3)</f>
        <v>0</v>
      </c>
      <c r="N4205" s="328">
        <f>IF(ISBLANK(L4205),ROUND(SUMIF(Anlagenbewegungsdaten_AV!B:B,A4205,Anlagenbewegungsdaten_AV!D:D),2),ROUND(M4205*L4205%,2))</f>
        <v>0</v>
      </c>
      <c r="O4205" s="328">
        <f>ROUND(N4205-SUMIF(Anlagenbewegungsdaten_AV!B:B,A4205,Anlagenbewegungsdaten_AV!D:D),3)</f>
        <v>0</v>
      </c>
    </row>
    <row r="4206" spans="1:15" ht="15" customHeight="1" x14ac:dyDescent="0.25">
      <c r="A4206" s="266" t="s">
        <v>5409</v>
      </c>
      <c r="B4206" s="234" t="s">
        <v>2111</v>
      </c>
      <c r="C4206" s="235" t="s">
        <v>5421</v>
      </c>
      <c r="D4206" s="234" t="s">
        <v>4796</v>
      </c>
      <c r="E4206" s="234"/>
      <c r="F4206" s="250">
        <v>10.63</v>
      </c>
      <c r="G4206" s="331">
        <f>ROUND(SUMIF(Anlagenbewegungsdaten!B:B,A4206,Anlagenbewegungsdaten!C:C),3)</f>
        <v>0</v>
      </c>
      <c r="H4206" s="332">
        <f>IF(ISBLANK(F4206),ROUND(SUMIF(Anlagenbewegungsdaten!B:B,A4206,Anlagenbewegungsdaten!D:D),2),ROUND(G4206*F4206%,2))</f>
        <v>0</v>
      </c>
      <c r="I4206" s="332">
        <f>ROUND((H4206-SUMIF(Anlagenbewegungsdaten!$B:$B,A4206,Anlagenbewegungsdaten!D:D)),3)</f>
        <v>0</v>
      </c>
      <c r="J4206" s="333" t="s">
        <v>5179</v>
      </c>
      <c r="K4206" s="333" t="s">
        <v>5203</v>
      </c>
      <c r="L4206" s="510">
        <v>8.5</v>
      </c>
      <c r="M4206" s="330">
        <f>ROUND(SUMIF(Anlagenbewegungsdaten_AV!B:B,A4206,Anlagenbewegungsdaten_AV!C:C),3)</f>
        <v>0</v>
      </c>
      <c r="N4206" s="328">
        <f>IF(ISBLANK(L4206),ROUND(SUMIF(Anlagenbewegungsdaten_AV!B:B,A4206,Anlagenbewegungsdaten_AV!D:D),2),ROUND(M4206*L4206%,2))</f>
        <v>0</v>
      </c>
      <c r="O4206" s="328">
        <f>ROUND(N4206-SUMIF(Anlagenbewegungsdaten_AV!B:B,A4206,Anlagenbewegungsdaten_AV!D:D),3)</f>
        <v>0</v>
      </c>
    </row>
    <row r="4207" spans="1:15" ht="15" customHeight="1" x14ac:dyDescent="0.25">
      <c r="A4207" s="266" t="s">
        <v>5410</v>
      </c>
      <c r="B4207" s="234" t="s">
        <v>2111</v>
      </c>
      <c r="C4207" s="235" t="s">
        <v>5422</v>
      </c>
      <c r="D4207" s="234" t="s">
        <v>4796</v>
      </c>
      <c r="E4207" s="234"/>
      <c r="F4207" s="250">
        <v>10.44</v>
      </c>
      <c r="G4207" s="331">
        <f>ROUND(SUMIF(Anlagenbewegungsdaten!B:B,A4207,Anlagenbewegungsdaten!C:C),3)</f>
        <v>0</v>
      </c>
      <c r="H4207" s="332">
        <f>IF(ISBLANK(F4207),ROUND(SUMIF(Anlagenbewegungsdaten!B:B,A4207,Anlagenbewegungsdaten!D:D),2),ROUND(G4207*F4207%,2))</f>
        <v>0</v>
      </c>
      <c r="I4207" s="332">
        <f>ROUND((H4207-SUMIF(Anlagenbewegungsdaten!$B:$B,A4207,Anlagenbewegungsdaten!D:D)),3)</f>
        <v>0</v>
      </c>
      <c r="J4207" s="333" t="s">
        <v>5179</v>
      </c>
      <c r="K4207" s="333" t="s">
        <v>5203</v>
      </c>
      <c r="L4207" s="510">
        <v>8.35</v>
      </c>
      <c r="M4207" s="330">
        <f>ROUND(SUMIF(Anlagenbewegungsdaten_AV!B:B,A4207,Anlagenbewegungsdaten_AV!C:C),3)</f>
        <v>0</v>
      </c>
      <c r="N4207" s="328">
        <f>IF(ISBLANK(L4207),ROUND(SUMIF(Anlagenbewegungsdaten_AV!B:B,A4207,Anlagenbewegungsdaten_AV!D:D),2),ROUND(M4207*L4207%,2))</f>
        <v>0</v>
      </c>
      <c r="O4207" s="328">
        <f>ROUND(N4207-SUMIF(Anlagenbewegungsdaten_AV!B:B,A4207,Anlagenbewegungsdaten_AV!D:D),3)</f>
        <v>0</v>
      </c>
    </row>
    <row r="4208" spans="1:15" ht="15" customHeight="1" x14ac:dyDescent="0.25">
      <c r="A4208" s="266" t="s">
        <v>5411</v>
      </c>
      <c r="B4208" s="234" t="s">
        <v>2111</v>
      </c>
      <c r="C4208" s="235" t="s">
        <v>5423</v>
      </c>
      <c r="D4208" s="234" t="s">
        <v>4796</v>
      </c>
      <c r="E4208" s="234"/>
      <c r="F4208" s="250">
        <v>10.25</v>
      </c>
      <c r="G4208" s="331">
        <f>ROUND(SUMIF(Anlagenbewegungsdaten!B:B,A4208,Anlagenbewegungsdaten!C:C),3)</f>
        <v>0</v>
      </c>
      <c r="H4208" s="332">
        <f>IF(ISBLANK(F4208),ROUND(SUMIF(Anlagenbewegungsdaten!B:B,A4208,Anlagenbewegungsdaten!D:D),2),ROUND(G4208*F4208%,2))</f>
        <v>0</v>
      </c>
      <c r="I4208" s="332">
        <f>ROUND((H4208-SUMIF(Anlagenbewegungsdaten!$B:$B,A4208,Anlagenbewegungsdaten!D:D)),3)</f>
        <v>0</v>
      </c>
      <c r="J4208" s="333" t="s">
        <v>5179</v>
      </c>
      <c r="K4208" s="333" t="s">
        <v>5203</v>
      </c>
      <c r="L4208" s="510">
        <v>8.1999999999999993</v>
      </c>
      <c r="M4208" s="330">
        <f>ROUND(SUMIF(Anlagenbewegungsdaten_AV!B:B,A4208,Anlagenbewegungsdaten_AV!C:C),3)</f>
        <v>0</v>
      </c>
      <c r="N4208" s="328">
        <f>IF(ISBLANK(L4208),ROUND(SUMIF(Anlagenbewegungsdaten_AV!B:B,A4208,Anlagenbewegungsdaten_AV!D:D),2),ROUND(M4208*L4208%,2))</f>
        <v>0</v>
      </c>
      <c r="O4208" s="328">
        <f>ROUND(N4208-SUMIF(Anlagenbewegungsdaten_AV!B:B,A4208,Anlagenbewegungsdaten_AV!D:D),3)</f>
        <v>0</v>
      </c>
    </row>
    <row r="4209" spans="1:15" ht="15" customHeight="1" x14ac:dyDescent="0.25">
      <c r="A4209" s="266" t="s">
        <v>5412</v>
      </c>
      <c r="B4209" s="234" t="s">
        <v>2111</v>
      </c>
      <c r="C4209" s="235" t="s">
        <v>5424</v>
      </c>
      <c r="D4209" s="234" t="s">
        <v>4796</v>
      </c>
      <c r="E4209" s="234"/>
      <c r="F4209" s="250">
        <v>10.06</v>
      </c>
      <c r="G4209" s="331">
        <f>ROUND(SUMIF(Anlagenbewegungsdaten!B:B,A4209,Anlagenbewegungsdaten!C:C),3)</f>
        <v>0</v>
      </c>
      <c r="H4209" s="332">
        <f>IF(ISBLANK(F4209),ROUND(SUMIF(Anlagenbewegungsdaten!B:B,A4209,Anlagenbewegungsdaten!D:D),2),ROUND(G4209*F4209%,2))</f>
        <v>0</v>
      </c>
      <c r="I4209" s="332">
        <f>ROUND((H4209-SUMIF(Anlagenbewegungsdaten!$B:$B,A4209,Anlagenbewegungsdaten!D:D)),3)</f>
        <v>0</v>
      </c>
      <c r="J4209" s="333" t="s">
        <v>5179</v>
      </c>
      <c r="K4209" s="333" t="s">
        <v>5203</v>
      </c>
      <c r="L4209" s="510">
        <v>8.0500000000000007</v>
      </c>
      <c r="M4209" s="330">
        <f>ROUND(SUMIF(Anlagenbewegungsdaten_AV!B:B,A4209,Anlagenbewegungsdaten_AV!C:C),3)</f>
        <v>0</v>
      </c>
      <c r="N4209" s="328">
        <f>IF(ISBLANK(L4209),ROUND(SUMIF(Anlagenbewegungsdaten_AV!B:B,A4209,Anlagenbewegungsdaten_AV!D:D),2),ROUND(M4209*L4209%,2))</f>
        <v>0</v>
      </c>
      <c r="O4209" s="328">
        <f>ROUND(N4209-SUMIF(Anlagenbewegungsdaten_AV!B:B,A4209,Anlagenbewegungsdaten_AV!D:D),3)</f>
        <v>0</v>
      </c>
    </row>
    <row r="4210" spans="1:15" ht="15" customHeight="1" x14ac:dyDescent="0.25">
      <c r="A4210" s="266" t="s">
        <v>5413</v>
      </c>
      <c r="B4210" s="234" t="s">
        <v>2111</v>
      </c>
      <c r="C4210" s="235" t="s">
        <v>5425</v>
      </c>
      <c r="D4210" s="234" t="s">
        <v>4796</v>
      </c>
      <c r="E4210" s="234"/>
      <c r="F4210" s="250">
        <v>9.8800000000000008</v>
      </c>
      <c r="G4210" s="331">
        <f>ROUND(SUMIF(Anlagenbewegungsdaten!B:B,A4210,Anlagenbewegungsdaten!C:C),3)</f>
        <v>0</v>
      </c>
      <c r="H4210" s="332">
        <f>IF(ISBLANK(F4210),ROUND(SUMIF(Anlagenbewegungsdaten!B:B,A4210,Anlagenbewegungsdaten!D:D),2),ROUND(G4210*F4210%,2))</f>
        <v>0</v>
      </c>
      <c r="I4210" s="332">
        <f>ROUND((H4210-SUMIF(Anlagenbewegungsdaten!$B:$B,A4210,Anlagenbewegungsdaten!D:D)),3)</f>
        <v>0</v>
      </c>
      <c r="J4210" s="333" t="s">
        <v>5179</v>
      </c>
      <c r="K4210" s="333" t="s">
        <v>5203</v>
      </c>
      <c r="L4210" s="510">
        <v>7.9</v>
      </c>
      <c r="M4210" s="330">
        <f>ROUND(SUMIF(Anlagenbewegungsdaten_AV!B:B,A4210,Anlagenbewegungsdaten_AV!C:C),3)</f>
        <v>0</v>
      </c>
      <c r="N4210" s="328">
        <f>IF(ISBLANK(L4210),ROUND(SUMIF(Anlagenbewegungsdaten_AV!B:B,A4210,Anlagenbewegungsdaten_AV!D:D),2),ROUND(M4210*L4210%,2))</f>
        <v>0</v>
      </c>
      <c r="O4210" s="328">
        <f>ROUND(N4210-SUMIF(Anlagenbewegungsdaten_AV!B:B,A4210,Anlagenbewegungsdaten_AV!D:D),3)</f>
        <v>0</v>
      </c>
    </row>
    <row r="4211" spans="1:15" ht="15" customHeight="1" x14ac:dyDescent="0.25">
      <c r="A4211" s="266" t="s">
        <v>5414</v>
      </c>
      <c r="B4211" s="234" t="s">
        <v>2111</v>
      </c>
      <c r="C4211" s="235" t="s">
        <v>5426</v>
      </c>
      <c r="D4211" s="234" t="s">
        <v>4796</v>
      </c>
      <c r="E4211" s="234"/>
      <c r="F4211" s="250">
        <v>9.74</v>
      </c>
      <c r="G4211" s="331">
        <f>ROUND(SUMIF(Anlagenbewegungsdaten!B:B,A4211,Anlagenbewegungsdaten!C:C),3)</f>
        <v>0</v>
      </c>
      <c r="H4211" s="332">
        <f>IF(ISBLANK(F4211),ROUND(SUMIF(Anlagenbewegungsdaten!B:B,A4211,Anlagenbewegungsdaten!D:D),2),ROUND(G4211*F4211%,2))</f>
        <v>0</v>
      </c>
      <c r="I4211" s="332">
        <f>ROUND((H4211-SUMIF(Anlagenbewegungsdaten!$B:$B,A4211,Anlagenbewegungsdaten!D:D)),3)</f>
        <v>0</v>
      </c>
      <c r="J4211" s="333" t="s">
        <v>5179</v>
      </c>
      <c r="K4211" s="333" t="s">
        <v>5203</v>
      </c>
      <c r="L4211" s="510">
        <v>7.79</v>
      </c>
      <c r="M4211" s="330">
        <f>ROUND(SUMIF(Anlagenbewegungsdaten_AV!B:B,A4211,Anlagenbewegungsdaten_AV!C:C),3)</f>
        <v>0</v>
      </c>
      <c r="N4211" s="328">
        <f>IF(ISBLANK(L4211),ROUND(SUMIF(Anlagenbewegungsdaten_AV!B:B,A4211,Anlagenbewegungsdaten_AV!D:D),2),ROUND(M4211*L4211%,2))</f>
        <v>0</v>
      </c>
      <c r="O4211" s="328">
        <f>ROUND(N4211-SUMIF(Anlagenbewegungsdaten_AV!B:B,A4211,Anlagenbewegungsdaten_AV!D:D),3)</f>
        <v>0</v>
      </c>
    </row>
    <row r="4212" spans="1:15" ht="15" customHeight="1" x14ac:dyDescent="0.25">
      <c r="A4212" s="266" t="s">
        <v>5415</v>
      </c>
      <c r="B4212" s="234" t="s">
        <v>2111</v>
      </c>
      <c r="C4212" s="235" t="s">
        <v>5427</v>
      </c>
      <c r="D4212" s="234" t="s">
        <v>4796</v>
      </c>
      <c r="E4212" s="234"/>
      <c r="F4212" s="250">
        <v>9.61</v>
      </c>
      <c r="G4212" s="331">
        <f>ROUND(SUMIF(Anlagenbewegungsdaten!B:B,A4212,Anlagenbewegungsdaten!C:C),3)</f>
        <v>0</v>
      </c>
      <c r="H4212" s="332">
        <f>IF(ISBLANK(F4212),ROUND(SUMIF(Anlagenbewegungsdaten!B:B,A4212,Anlagenbewegungsdaten!D:D),2),ROUND(G4212*F4212%,2))</f>
        <v>0</v>
      </c>
      <c r="I4212" s="332">
        <f>ROUND((H4212-SUMIF(Anlagenbewegungsdaten!$B:$B,A4212,Anlagenbewegungsdaten!D:D)),3)</f>
        <v>0</v>
      </c>
      <c r="J4212" s="333" t="s">
        <v>5179</v>
      </c>
      <c r="K4212" s="333" t="s">
        <v>5203</v>
      </c>
      <c r="L4212" s="510">
        <v>7.69</v>
      </c>
      <c r="M4212" s="330">
        <f>ROUND(SUMIF(Anlagenbewegungsdaten_AV!B:B,A4212,Anlagenbewegungsdaten_AV!C:C),3)</f>
        <v>0</v>
      </c>
      <c r="N4212" s="328">
        <f>IF(ISBLANK(L4212),ROUND(SUMIF(Anlagenbewegungsdaten_AV!B:B,A4212,Anlagenbewegungsdaten_AV!D:D),2),ROUND(M4212*L4212%,2))</f>
        <v>0</v>
      </c>
      <c r="O4212" s="328">
        <f>ROUND(N4212-SUMIF(Anlagenbewegungsdaten_AV!B:B,A4212,Anlagenbewegungsdaten_AV!D:D),3)</f>
        <v>0</v>
      </c>
    </row>
    <row r="4213" spans="1:15" ht="15" customHeight="1" x14ac:dyDescent="0.25">
      <c r="A4213" s="199"/>
      <c r="B4213" s="164"/>
      <c r="C4213" s="164"/>
      <c r="D4213" s="164"/>
      <c r="E4213" s="164"/>
      <c r="F4213" s="295"/>
    </row>
    <row r="4214" spans="1:15" ht="15" customHeight="1" x14ac:dyDescent="0.25">
      <c r="A4214" s="266" t="s">
        <v>5828</v>
      </c>
      <c r="B4214" s="234" t="s">
        <v>2111</v>
      </c>
      <c r="C4214" s="235" t="s">
        <v>5829</v>
      </c>
      <c r="D4214" s="234" t="s">
        <v>4796</v>
      </c>
      <c r="E4214" s="234"/>
      <c r="F4214" s="250">
        <v>9.4700000000000006</v>
      </c>
      <c r="G4214" s="331">
        <f>ROUND(SUMIF(Anlagenbewegungsdaten!B:B,A4214,Anlagenbewegungsdaten!C:C),3)</f>
        <v>0</v>
      </c>
      <c r="H4214" s="332">
        <f>IF(ISBLANK(F4214),ROUND(SUMIF(Anlagenbewegungsdaten!B:B,A4214,Anlagenbewegungsdaten!D:D),2),ROUND(G4214*F4214%,2))</f>
        <v>0</v>
      </c>
      <c r="I4214" s="332">
        <f>ROUND((H4214-SUMIF(Anlagenbewegungsdaten!$B:$B,A4214,Anlagenbewegungsdaten!D:D)),3)</f>
        <v>0</v>
      </c>
      <c r="J4214" s="333" t="s">
        <v>5179</v>
      </c>
      <c r="K4214" s="333" t="s">
        <v>5203</v>
      </c>
      <c r="L4214" s="510">
        <v>7.58</v>
      </c>
      <c r="M4214" s="330">
        <f>ROUND(SUMIF(Anlagenbewegungsdaten_AV!B:B,A4214,Anlagenbewegungsdaten_AV!C:C),3)</f>
        <v>0</v>
      </c>
      <c r="N4214" s="328">
        <f>IF(ISBLANK(L4214),ROUND(SUMIF(Anlagenbewegungsdaten_AV!B:B,A4214,Anlagenbewegungsdaten_AV!D:D),2),ROUND(M4214*L4214%,2))</f>
        <v>0</v>
      </c>
      <c r="O4214" s="328">
        <f>ROUND(N4214-SUMIF(Anlagenbewegungsdaten_AV!B:B,A4214,Anlagenbewegungsdaten_AV!D:D),3)</f>
        <v>0</v>
      </c>
    </row>
    <row r="4215" spans="1:15" ht="15" customHeight="1" x14ac:dyDescent="0.25">
      <c r="A4215" s="266" t="s">
        <v>5830</v>
      </c>
      <c r="B4215" s="234" t="s">
        <v>2111</v>
      </c>
      <c r="C4215" s="235" t="s">
        <v>5831</v>
      </c>
      <c r="D4215" s="234" t="s">
        <v>4796</v>
      </c>
      <c r="E4215" s="234"/>
      <c r="F4215" s="250">
        <v>9.3800000000000008</v>
      </c>
      <c r="G4215" s="331">
        <f>ROUND(SUMIF(Anlagenbewegungsdaten!B:B,A4215,Anlagenbewegungsdaten!C:C),3)</f>
        <v>0</v>
      </c>
      <c r="H4215" s="332">
        <f>IF(ISBLANK(F4215),ROUND(SUMIF(Anlagenbewegungsdaten!B:B,A4215,Anlagenbewegungsdaten!D:D),2),ROUND(G4215*F4215%,2))</f>
        <v>0</v>
      </c>
      <c r="I4215" s="332">
        <f>ROUND((H4215-SUMIF(Anlagenbewegungsdaten!$B:$B,A4215,Anlagenbewegungsdaten!D:D)),3)</f>
        <v>0</v>
      </c>
      <c r="J4215" s="333" t="s">
        <v>5179</v>
      </c>
      <c r="K4215" s="333" t="s">
        <v>5203</v>
      </c>
      <c r="L4215" s="510">
        <v>7.5</v>
      </c>
      <c r="M4215" s="330">
        <f>ROUND(SUMIF(Anlagenbewegungsdaten_AV!B:B,A4215,Anlagenbewegungsdaten_AV!C:C),3)</f>
        <v>0</v>
      </c>
      <c r="N4215" s="328">
        <f>IF(ISBLANK(L4215),ROUND(SUMIF(Anlagenbewegungsdaten_AV!B:B,A4215,Anlagenbewegungsdaten_AV!D:D),2),ROUND(M4215*L4215%,2))</f>
        <v>0</v>
      </c>
      <c r="O4215" s="328">
        <f>ROUND(N4215-SUMIF(Anlagenbewegungsdaten_AV!B:B,A4215,Anlagenbewegungsdaten_AV!D:D),3)</f>
        <v>0</v>
      </c>
    </row>
    <row r="4216" spans="1:15" ht="15" customHeight="1" x14ac:dyDescent="0.25">
      <c r="A4216" s="266" t="s">
        <v>5832</v>
      </c>
      <c r="B4216" s="234" t="s">
        <v>2111</v>
      </c>
      <c r="C4216" s="235" t="s">
        <v>5833</v>
      </c>
      <c r="D4216" s="234" t="s">
        <v>4796</v>
      </c>
      <c r="E4216" s="234"/>
      <c r="F4216" s="250">
        <v>9.2799999999999994</v>
      </c>
      <c r="G4216" s="331">
        <f>ROUND(SUMIF(Anlagenbewegungsdaten!B:B,A4216,Anlagenbewegungsdaten!C:C),3)</f>
        <v>0</v>
      </c>
      <c r="H4216" s="332">
        <f>IF(ISBLANK(F4216),ROUND(SUMIF(Anlagenbewegungsdaten!B:B,A4216,Anlagenbewegungsdaten!D:D),2),ROUND(G4216*F4216%,2))</f>
        <v>0</v>
      </c>
      <c r="I4216" s="332">
        <f>ROUND((H4216-SUMIF(Anlagenbewegungsdaten!$B:$B,A4216,Anlagenbewegungsdaten!D:D)),3)</f>
        <v>0</v>
      </c>
      <c r="J4216" s="333" t="s">
        <v>5179</v>
      </c>
      <c r="K4216" s="333" t="s">
        <v>5203</v>
      </c>
      <c r="L4216" s="510">
        <v>7.42</v>
      </c>
      <c r="M4216" s="330">
        <f>ROUND(SUMIF(Anlagenbewegungsdaten_AV!B:B,A4216,Anlagenbewegungsdaten_AV!C:C),3)</f>
        <v>0</v>
      </c>
      <c r="N4216" s="328">
        <f>IF(ISBLANK(L4216),ROUND(SUMIF(Anlagenbewegungsdaten_AV!B:B,A4216,Anlagenbewegungsdaten_AV!D:D),2),ROUND(M4216*L4216%,2))</f>
        <v>0</v>
      </c>
      <c r="O4216" s="328">
        <f>ROUND(N4216-SUMIF(Anlagenbewegungsdaten_AV!B:B,A4216,Anlagenbewegungsdaten_AV!D:D),3)</f>
        <v>0</v>
      </c>
    </row>
    <row r="4217" spans="1:15" ht="15" customHeight="1" x14ac:dyDescent="0.25">
      <c r="A4217" s="266" t="s">
        <v>5834</v>
      </c>
      <c r="B4217" s="234" t="s">
        <v>2111</v>
      </c>
      <c r="C4217" s="235" t="s">
        <v>5835</v>
      </c>
      <c r="D4217" s="234" t="s">
        <v>4796</v>
      </c>
      <c r="E4217" s="234"/>
      <c r="F4217" s="250">
        <v>9.19</v>
      </c>
      <c r="G4217" s="331">
        <f>ROUND(SUMIF(Anlagenbewegungsdaten!B:B,A4217,Anlagenbewegungsdaten!C:C),3)</f>
        <v>0</v>
      </c>
      <c r="H4217" s="332">
        <f>IF(ISBLANK(F4217),ROUND(SUMIF(Anlagenbewegungsdaten!B:B,A4217,Anlagenbewegungsdaten!D:D),2),ROUND(G4217*F4217%,2))</f>
        <v>0</v>
      </c>
      <c r="I4217" s="332">
        <f>ROUND((H4217-SUMIF(Anlagenbewegungsdaten!$B:$B,A4217,Anlagenbewegungsdaten!D:D)),3)</f>
        <v>0</v>
      </c>
      <c r="J4217" s="333" t="s">
        <v>5179</v>
      </c>
      <c r="K4217" s="333" t="s">
        <v>5203</v>
      </c>
      <c r="L4217" s="510">
        <v>7.35</v>
      </c>
      <c r="M4217" s="330">
        <f>ROUND(SUMIF(Anlagenbewegungsdaten_AV!B:B,A4217,Anlagenbewegungsdaten_AV!C:C),3)</f>
        <v>0</v>
      </c>
      <c r="N4217" s="328">
        <f>IF(ISBLANK(L4217),ROUND(SUMIF(Anlagenbewegungsdaten_AV!B:B,A4217,Anlagenbewegungsdaten_AV!D:D),2),ROUND(M4217*L4217%,2))</f>
        <v>0</v>
      </c>
      <c r="O4217" s="328">
        <f>ROUND(N4217-SUMIF(Anlagenbewegungsdaten_AV!B:B,A4217,Anlagenbewegungsdaten_AV!D:D),3)</f>
        <v>0</v>
      </c>
    </row>
    <row r="4218" spans="1:15" ht="15" customHeight="1" x14ac:dyDescent="0.25">
      <c r="A4218" s="266" t="s">
        <v>5836</v>
      </c>
      <c r="B4218" s="234" t="s">
        <v>2111</v>
      </c>
      <c r="C4218" s="235" t="s">
        <v>5837</v>
      </c>
      <c r="D4218" s="234" t="s">
        <v>4796</v>
      </c>
      <c r="E4218" s="234"/>
      <c r="F4218" s="250">
        <v>9.1</v>
      </c>
      <c r="G4218" s="331">
        <f>ROUND(SUMIF(Anlagenbewegungsdaten!B:B,A4218,Anlagenbewegungsdaten!C:C),3)</f>
        <v>0</v>
      </c>
      <c r="H4218" s="332">
        <f>IF(ISBLANK(F4218),ROUND(SUMIF(Anlagenbewegungsdaten!B:B,A4218,Anlagenbewegungsdaten!D:D),2),ROUND(G4218*F4218%,2))</f>
        <v>0</v>
      </c>
      <c r="I4218" s="332">
        <f>ROUND((H4218-SUMIF(Anlagenbewegungsdaten!$B:$B,A4218,Anlagenbewegungsdaten!D:D)),3)</f>
        <v>0</v>
      </c>
      <c r="J4218" s="333" t="s">
        <v>5179</v>
      </c>
      <c r="K4218" s="333" t="s">
        <v>5203</v>
      </c>
      <c r="L4218" s="510">
        <v>7.28</v>
      </c>
      <c r="M4218" s="330">
        <f>ROUND(SUMIF(Anlagenbewegungsdaten_AV!B:B,A4218,Anlagenbewegungsdaten_AV!C:C),3)</f>
        <v>0</v>
      </c>
      <c r="N4218" s="328">
        <f>IF(ISBLANK(L4218),ROUND(SUMIF(Anlagenbewegungsdaten_AV!B:B,A4218,Anlagenbewegungsdaten_AV!D:D),2),ROUND(M4218*L4218%,2))</f>
        <v>0</v>
      </c>
      <c r="O4218" s="328">
        <f>ROUND(N4218-SUMIF(Anlagenbewegungsdaten_AV!B:B,A4218,Anlagenbewegungsdaten_AV!D:D),3)</f>
        <v>0</v>
      </c>
    </row>
    <row r="4219" spans="1:15" ht="15" customHeight="1" x14ac:dyDescent="0.25">
      <c r="A4219" s="266" t="s">
        <v>5838</v>
      </c>
      <c r="B4219" s="234" t="s">
        <v>2111</v>
      </c>
      <c r="C4219" s="235" t="s">
        <v>5839</v>
      </c>
      <c r="D4219" s="234" t="s">
        <v>4796</v>
      </c>
      <c r="E4219" s="234"/>
      <c r="F4219" s="250">
        <v>9.01</v>
      </c>
      <c r="G4219" s="331">
        <f>ROUND(SUMIF(Anlagenbewegungsdaten!B:B,A4219,Anlagenbewegungsdaten!C:C),3)</f>
        <v>0</v>
      </c>
      <c r="H4219" s="332">
        <f>IF(ISBLANK(F4219),ROUND(SUMIF(Anlagenbewegungsdaten!B:B,A4219,Anlagenbewegungsdaten!D:D),2),ROUND(G4219*F4219%,2))</f>
        <v>0</v>
      </c>
      <c r="I4219" s="332">
        <f>ROUND((H4219-SUMIF(Anlagenbewegungsdaten!$B:$B,A4219,Anlagenbewegungsdaten!D:D)),3)</f>
        <v>0</v>
      </c>
      <c r="J4219" s="333" t="s">
        <v>5179</v>
      </c>
      <c r="K4219" s="333" t="s">
        <v>5203</v>
      </c>
      <c r="L4219" s="510">
        <v>7.21</v>
      </c>
      <c r="M4219" s="330">
        <f>ROUND(SUMIF(Anlagenbewegungsdaten_AV!B:B,A4219,Anlagenbewegungsdaten_AV!C:C),3)</f>
        <v>0</v>
      </c>
      <c r="N4219" s="328">
        <f>IF(ISBLANK(L4219),ROUND(SUMIF(Anlagenbewegungsdaten_AV!B:B,A4219,Anlagenbewegungsdaten_AV!D:D),2),ROUND(M4219*L4219%,2))</f>
        <v>0</v>
      </c>
      <c r="O4219" s="328">
        <f>ROUND(N4219-SUMIF(Anlagenbewegungsdaten_AV!B:B,A4219,Anlagenbewegungsdaten_AV!D:D),3)</f>
        <v>0</v>
      </c>
    </row>
    <row r="4220" spans="1:15" ht="15" customHeight="1" x14ac:dyDescent="0.25">
      <c r="A4220" s="266" t="s">
        <v>5840</v>
      </c>
      <c r="B4220" s="234" t="s">
        <v>2111</v>
      </c>
      <c r="C4220" s="235" t="s">
        <v>5841</v>
      </c>
      <c r="D4220" s="234" t="s">
        <v>4796</v>
      </c>
      <c r="E4220" s="234"/>
      <c r="F4220" s="250">
        <v>8.92</v>
      </c>
      <c r="G4220" s="331">
        <f>ROUND(SUMIF(Anlagenbewegungsdaten!B:B,A4220,Anlagenbewegungsdaten!C:C),3)</f>
        <v>0</v>
      </c>
      <c r="H4220" s="332">
        <f>IF(ISBLANK(F4220),ROUND(SUMIF(Anlagenbewegungsdaten!B:B,A4220,Anlagenbewegungsdaten!D:D),2),ROUND(G4220*F4220%,2))</f>
        <v>0</v>
      </c>
      <c r="I4220" s="332">
        <f>ROUND((H4220-SUMIF(Anlagenbewegungsdaten!$B:$B,A4220,Anlagenbewegungsdaten!D:D)),3)</f>
        <v>0</v>
      </c>
      <c r="J4220" s="333" t="s">
        <v>5179</v>
      </c>
      <c r="K4220" s="333" t="s">
        <v>5203</v>
      </c>
      <c r="L4220" s="510">
        <v>7.14</v>
      </c>
      <c r="M4220" s="330">
        <f>ROUND(SUMIF(Anlagenbewegungsdaten_AV!B:B,A4220,Anlagenbewegungsdaten_AV!C:C),3)</f>
        <v>0</v>
      </c>
      <c r="N4220" s="328">
        <f>IF(ISBLANK(L4220),ROUND(SUMIF(Anlagenbewegungsdaten_AV!B:B,A4220,Anlagenbewegungsdaten_AV!D:D),2),ROUND(M4220*L4220%,2))</f>
        <v>0</v>
      </c>
      <c r="O4220" s="328">
        <f>ROUND(N4220-SUMIF(Anlagenbewegungsdaten_AV!B:B,A4220,Anlagenbewegungsdaten_AV!D:D),3)</f>
        <v>0</v>
      </c>
    </row>
    <row r="4221" spans="1:15" ht="15" customHeight="1" x14ac:dyDescent="0.25">
      <c r="A4221" s="267"/>
      <c r="B4221" s="166"/>
      <c r="C4221" s="165"/>
      <c r="D4221" s="166"/>
      <c r="E4221" s="165"/>
      <c r="F4221" s="249"/>
    </row>
    <row r="4222" spans="1:15" ht="15" customHeight="1" x14ac:dyDescent="0.25">
      <c r="A4222" s="258" t="s">
        <v>5842</v>
      </c>
      <c r="B4222" s="243" t="s">
        <v>2111</v>
      </c>
      <c r="C4222" s="244" t="s">
        <v>5843</v>
      </c>
      <c r="D4222" s="244" t="s">
        <v>4796</v>
      </c>
      <c r="E4222" s="245"/>
      <c r="F4222" s="160">
        <v>8.83</v>
      </c>
      <c r="G4222" s="331">
        <f>ROUND(SUMIF(Anlagenbewegungsdaten!B:B,A4222,Anlagenbewegungsdaten!C:C),3)</f>
        <v>0</v>
      </c>
      <c r="H4222" s="332">
        <f>IF(ISBLANK(F4222),ROUND(SUMIF(Anlagenbewegungsdaten!B:B,A4222,Anlagenbewegungsdaten!D:D),2),ROUND(G4222*F4222%,2))</f>
        <v>0</v>
      </c>
      <c r="I4222" s="332">
        <f>ROUND((H4222-SUMIF(Anlagenbewegungsdaten!$B:$B,A4222,Anlagenbewegungsdaten!D:D)),3)</f>
        <v>0</v>
      </c>
      <c r="J4222" s="333" t="s">
        <v>5179</v>
      </c>
      <c r="K4222" s="333" t="s">
        <v>5203</v>
      </c>
      <c r="L4222" s="510">
        <v>7.38</v>
      </c>
      <c r="M4222" s="330">
        <f>ROUND(SUMIF(Anlagenbewegungsdaten_AV!B:B,A4222,Anlagenbewegungsdaten_AV!C:C),3)</f>
        <v>0</v>
      </c>
      <c r="N4222" s="328">
        <f>IF(ISBLANK(L4222),ROUND(SUMIF(Anlagenbewegungsdaten_AV!B:B,A4222,Anlagenbewegungsdaten_AV!D:D),2),ROUND(M4222*L4222%,2))</f>
        <v>0</v>
      </c>
      <c r="O4222" s="328">
        <f>ROUND(N4222-SUMIF(Anlagenbewegungsdaten_AV!B:B,A4222,Anlagenbewegungsdaten_AV!D:D),3)</f>
        <v>0</v>
      </c>
    </row>
    <row r="4223" spans="1:15" ht="15" customHeight="1" x14ac:dyDescent="0.25">
      <c r="A4223" s="258" t="s">
        <v>5844</v>
      </c>
      <c r="B4223" s="243" t="s">
        <v>2111</v>
      </c>
      <c r="C4223" s="244" t="s">
        <v>5845</v>
      </c>
      <c r="D4223" s="244" t="s">
        <v>4796</v>
      </c>
      <c r="E4223" s="245"/>
      <c r="F4223" s="160">
        <v>8.7899999999999991</v>
      </c>
      <c r="G4223" s="331">
        <f>ROUND(SUMIF(Anlagenbewegungsdaten!B:B,A4223,Anlagenbewegungsdaten!C:C),3)</f>
        <v>0</v>
      </c>
      <c r="H4223" s="332">
        <f>IF(ISBLANK(F4223),ROUND(SUMIF(Anlagenbewegungsdaten!B:B,A4223,Anlagenbewegungsdaten!D:D),2),ROUND(G4223*F4223%,2))</f>
        <v>0</v>
      </c>
      <c r="I4223" s="332">
        <f>ROUND((H4223-SUMIF(Anlagenbewegungsdaten!$B:$B,A4223,Anlagenbewegungsdaten!D:D)),3)</f>
        <v>0</v>
      </c>
      <c r="J4223" s="333" t="s">
        <v>5179</v>
      </c>
      <c r="K4223" s="333" t="s">
        <v>5203</v>
      </c>
      <c r="L4223" s="510">
        <v>7.34</v>
      </c>
      <c r="M4223" s="330">
        <f>ROUND(SUMIF(Anlagenbewegungsdaten_AV!B:B,A4223,Anlagenbewegungsdaten_AV!C:C),3)</f>
        <v>0</v>
      </c>
      <c r="N4223" s="328">
        <f>IF(ISBLANK(L4223),ROUND(SUMIF(Anlagenbewegungsdaten_AV!B:B,A4223,Anlagenbewegungsdaten_AV!D:D),2),ROUND(M4223*L4223%,2))</f>
        <v>0</v>
      </c>
      <c r="O4223" s="328">
        <f>ROUND(N4223-SUMIF(Anlagenbewegungsdaten_AV!B:B,A4223,Anlagenbewegungsdaten_AV!D:D),3)</f>
        <v>0</v>
      </c>
    </row>
    <row r="4224" spans="1:15" ht="15" customHeight="1" x14ac:dyDescent="0.25">
      <c r="A4224" s="258" t="s">
        <v>5846</v>
      </c>
      <c r="B4224" s="243" t="s">
        <v>2111</v>
      </c>
      <c r="C4224" s="244" t="s">
        <v>5847</v>
      </c>
      <c r="D4224" s="244" t="s">
        <v>4796</v>
      </c>
      <c r="E4224" s="245"/>
      <c r="F4224" s="160">
        <v>8.76</v>
      </c>
      <c r="G4224" s="331">
        <f>ROUND(SUMIF(Anlagenbewegungsdaten!B:B,A4224,Anlagenbewegungsdaten!C:C),3)</f>
        <v>0</v>
      </c>
      <c r="H4224" s="332">
        <f>IF(ISBLANK(F4224),ROUND(SUMIF(Anlagenbewegungsdaten!B:B,A4224,Anlagenbewegungsdaten!D:D),2),ROUND(G4224*F4224%,2))</f>
        <v>0</v>
      </c>
      <c r="I4224" s="332">
        <f>ROUND((H4224-SUMIF(Anlagenbewegungsdaten!$B:$B,A4224,Anlagenbewegungsdaten!D:D)),3)</f>
        <v>0</v>
      </c>
      <c r="J4224" s="333" t="s">
        <v>5179</v>
      </c>
      <c r="K4224" s="333" t="s">
        <v>5203</v>
      </c>
      <c r="L4224" s="510">
        <v>7.33</v>
      </c>
      <c r="M4224" s="330">
        <f>ROUND(SUMIF(Anlagenbewegungsdaten_AV!B:B,A4224,Anlagenbewegungsdaten_AV!C:C),3)</f>
        <v>0</v>
      </c>
      <c r="N4224" s="328">
        <f>IF(ISBLANK(L4224),ROUND(SUMIF(Anlagenbewegungsdaten_AV!B:B,A4224,Anlagenbewegungsdaten_AV!D:D),2),ROUND(M4224*L4224%,2))</f>
        <v>0</v>
      </c>
      <c r="O4224" s="328">
        <f>ROUND(N4224-SUMIF(Anlagenbewegungsdaten_AV!B:B,A4224,Anlagenbewegungsdaten_AV!D:D),3)</f>
        <v>0</v>
      </c>
    </row>
    <row r="4225" spans="1:15" ht="15" customHeight="1" x14ac:dyDescent="0.25">
      <c r="A4225" s="258" t="s">
        <v>5848</v>
      </c>
      <c r="B4225" s="243" t="s">
        <v>2111</v>
      </c>
      <c r="C4225" s="244" t="s">
        <v>5849</v>
      </c>
      <c r="D4225" s="244" t="s">
        <v>4796</v>
      </c>
      <c r="E4225" s="245"/>
      <c r="F4225" s="160">
        <v>8.74</v>
      </c>
      <c r="G4225" s="331">
        <f>ROUND(SUMIF(Anlagenbewegungsdaten!B:B,A4225,Anlagenbewegungsdaten!C:C),3)</f>
        <v>0</v>
      </c>
      <c r="H4225" s="332">
        <f>IF(ISBLANK(F4225),ROUND(SUMIF(Anlagenbewegungsdaten!B:B,A4225,Anlagenbewegungsdaten!D:D),2),ROUND(G4225*F4225%,2))</f>
        <v>0</v>
      </c>
      <c r="I4225" s="332">
        <f>ROUND((H4225-SUMIF(Anlagenbewegungsdaten!$B:$B,A4225,Anlagenbewegungsdaten!D:D)),3)</f>
        <v>0</v>
      </c>
      <c r="J4225" s="333" t="s">
        <v>5179</v>
      </c>
      <c r="K4225" s="333" t="s">
        <v>5203</v>
      </c>
      <c r="L4225" s="510">
        <v>7.31</v>
      </c>
      <c r="M4225" s="330">
        <f>ROUND(SUMIF(Anlagenbewegungsdaten_AV!B:B,A4225,Anlagenbewegungsdaten_AV!C:C),3)</f>
        <v>0</v>
      </c>
      <c r="N4225" s="328">
        <f>IF(ISBLANK(L4225),ROUND(SUMIF(Anlagenbewegungsdaten_AV!B:B,A4225,Anlagenbewegungsdaten_AV!D:D),2),ROUND(M4225*L4225%,2))</f>
        <v>0</v>
      </c>
      <c r="O4225" s="328">
        <f>ROUND(N4225-SUMIF(Anlagenbewegungsdaten_AV!B:B,A4225,Anlagenbewegungsdaten_AV!D:D),3)</f>
        <v>0</v>
      </c>
    </row>
    <row r="4226" spans="1:15" ht="15" customHeight="1" x14ac:dyDescent="0.25">
      <c r="A4226" s="258" t="s">
        <v>5850</v>
      </c>
      <c r="B4226" s="243" t="s">
        <v>2111</v>
      </c>
      <c r="C4226" s="244" t="s">
        <v>5851</v>
      </c>
      <c r="D4226" s="244" t="s">
        <v>4796</v>
      </c>
      <c r="E4226" s="245"/>
      <c r="F4226" s="160">
        <v>8.7200000000000006</v>
      </c>
      <c r="G4226" s="331">
        <f>ROUND(SUMIF(Anlagenbewegungsdaten!B:B,A4226,Anlagenbewegungsdaten!C:C),3)</f>
        <v>0</v>
      </c>
      <c r="H4226" s="332">
        <f>IF(ISBLANK(F4226),ROUND(SUMIF(Anlagenbewegungsdaten!B:B,A4226,Anlagenbewegungsdaten!D:D),2),ROUND(G4226*F4226%,2))</f>
        <v>0</v>
      </c>
      <c r="I4226" s="332">
        <f>ROUND((H4226-SUMIF(Anlagenbewegungsdaten!$B:$B,A4226,Anlagenbewegungsdaten!D:D)),3)</f>
        <v>0</v>
      </c>
      <c r="J4226" s="333" t="s">
        <v>5179</v>
      </c>
      <c r="K4226" s="333" t="s">
        <v>5203</v>
      </c>
      <c r="L4226" s="510">
        <v>7.3</v>
      </c>
      <c r="M4226" s="330">
        <f>ROUND(SUMIF(Anlagenbewegungsdaten_AV!B:B,A4226,Anlagenbewegungsdaten_AV!C:C),3)</f>
        <v>0</v>
      </c>
      <c r="N4226" s="328">
        <f>IF(ISBLANK(L4226),ROUND(SUMIF(Anlagenbewegungsdaten_AV!B:B,A4226,Anlagenbewegungsdaten_AV!D:D),2),ROUND(M4226*L4226%,2))</f>
        <v>0</v>
      </c>
      <c r="O4226" s="328">
        <f>ROUND(N4226-SUMIF(Anlagenbewegungsdaten_AV!B:B,A4226,Anlagenbewegungsdaten_AV!D:D),3)</f>
        <v>0</v>
      </c>
    </row>
    <row r="4227" spans="1:15" ht="15" customHeight="1" x14ac:dyDescent="0.25">
      <c r="A4227" s="259"/>
      <c r="B4227" s="166"/>
      <c r="C4227" s="173"/>
      <c r="D4227" s="173"/>
      <c r="E4227" s="166"/>
      <c r="F4227" s="248"/>
    </row>
    <row r="4228" spans="1:15" ht="15" customHeight="1" x14ac:dyDescent="0.25">
      <c r="A4228" s="258" t="s">
        <v>6240</v>
      </c>
      <c r="B4228" s="243" t="s">
        <v>2111</v>
      </c>
      <c r="C4228" s="244" t="s">
        <v>6241</v>
      </c>
      <c r="D4228" s="244" t="s">
        <v>4796</v>
      </c>
      <c r="E4228" s="245"/>
      <c r="F4228" s="160">
        <v>8.6999999999999993</v>
      </c>
      <c r="G4228" s="331">
        <f>ROUND(SUMIF(Anlagenbewegungsdaten!B:B,A4228,Anlagenbewegungsdaten!C:C),3)</f>
        <v>0</v>
      </c>
      <c r="H4228" s="332">
        <f>IF(ISBLANK(F4228),ROUND(SUMIF(Anlagenbewegungsdaten!B:B,A4228,Anlagenbewegungsdaten!D:D),2),ROUND(G4228*F4228%,2))</f>
        <v>0</v>
      </c>
      <c r="I4228" s="332">
        <f>ROUND((H4228-SUMIF(Anlagenbewegungsdaten!$B:$B,A4228,Anlagenbewegungsdaten!D:D)),3)</f>
        <v>0</v>
      </c>
      <c r="J4228" s="333" t="s">
        <v>5179</v>
      </c>
      <c r="K4228" s="333" t="s">
        <v>5203</v>
      </c>
      <c r="L4228" s="510">
        <v>7.27</v>
      </c>
      <c r="M4228" s="330">
        <f>ROUND(SUMIF(Anlagenbewegungsdaten_AV!B:B,A4228,Anlagenbewegungsdaten_AV!C:C),3)</f>
        <v>0</v>
      </c>
      <c r="N4228" s="328">
        <f>IF(ISBLANK(L4228),ROUND(SUMIF(Anlagenbewegungsdaten_AV!B:B,A4228,Anlagenbewegungsdaten_AV!D:D),2),ROUND(M4228*L4228%,2))</f>
        <v>0</v>
      </c>
      <c r="O4228" s="328">
        <f>ROUND(N4228-SUMIF(Anlagenbewegungsdaten_AV!B:B,A4228,Anlagenbewegungsdaten_AV!D:D),3)</f>
        <v>0</v>
      </c>
    </row>
    <row r="4229" spans="1:15" ht="15" customHeight="1" x14ac:dyDescent="0.25">
      <c r="A4229" s="258" t="s">
        <v>6242</v>
      </c>
      <c r="B4229" s="243" t="s">
        <v>2111</v>
      </c>
      <c r="C4229" s="244" t="s">
        <v>6243</v>
      </c>
      <c r="D4229" s="244" t="s">
        <v>4796</v>
      </c>
      <c r="E4229" s="245"/>
      <c r="F4229" s="160">
        <v>8.68</v>
      </c>
      <c r="G4229" s="331">
        <f>ROUND(SUMIF(Anlagenbewegungsdaten!B:B,A4229,Anlagenbewegungsdaten!C:C),3)</f>
        <v>0</v>
      </c>
      <c r="H4229" s="332">
        <f>IF(ISBLANK(F4229),ROUND(SUMIF(Anlagenbewegungsdaten!B:B,A4229,Anlagenbewegungsdaten!D:D),2),ROUND(G4229*F4229%,2))</f>
        <v>0</v>
      </c>
      <c r="I4229" s="332">
        <f>ROUND((H4229-SUMIF(Anlagenbewegungsdaten!$B:$B,A4229,Anlagenbewegungsdaten!D:D)),3)</f>
        <v>0</v>
      </c>
      <c r="J4229" s="333" t="s">
        <v>5179</v>
      </c>
      <c r="K4229" s="333" t="s">
        <v>5203</v>
      </c>
      <c r="L4229" s="510">
        <v>7.26</v>
      </c>
      <c r="M4229" s="330">
        <f>ROUND(SUMIF(Anlagenbewegungsdaten_AV!B:B,A4229,Anlagenbewegungsdaten_AV!C:C),3)</f>
        <v>0</v>
      </c>
      <c r="N4229" s="328">
        <f>IF(ISBLANK(L4229),ROUND(SUMIF(Anlagenbewegungsdaten_AV!B:B,A4229,Anlagenbewegungsdaten_AV!D:D),2),ROUND(M4229*L4229%,2))</f>
        <v>0</v>
      </c>
      <c r="O4229" s="328">
        <f>ROUND(N4229-SUMIF(Anlagenbewegungsdaten_AV!B:B,A4229,Anlagenbewegungsdaten_AV!D:D),3)</f>
        <v>0</v>
      </c>
    </row>
    <row r="4230" spans="1:15" ht="15" customHeight="1" x14ac:dyDescent="0.25">
      <c r="A4230" s="258" t="s">
        <v>6244</v>
      </c>
      <c r="B4230" s="243" t="s">
        <v>2111</v>
      </c>
      <c r="C4230" s="244" t="s">
        <v>6245</v>
      </c>
      <c r="D4230" s="244" t="s">
        <v>4796</v>
      </c>
      <c r="E4230" s="245"/>
      <c r="F4230" s="160">
        <v>8.65</v>
      </c>
      <c r="G4230" s="331">
        <f>ROUND(SUMIF(Anlagenbewegungsdaten!B:B,A4230,Anlagenbewegungsdaten!C:C),3)</f>
        <v>0</v>
      </c>
      <c r="H4230" s="332">
        <f>IF(ISBLANK(F4230),ROUND(SUMIF(Anlagenbewegungsdaten!B:B,A4230,Anlagenbewegungsdaten!D:D),2),ROUND(G4230*F4230%,2))</f>
        <v>0</v>
      </c>
      <c r="I4230" s="332">
        <f>ROUND((H4230-SUMIF(Anlagenbewegungsdaten!$B:$B,A4230,Anlagenbewegungsdaten!D:D)),3)</f>
        <v>0</v>
      </c>
      <c r="J4230" s="333" t="s">
        <v>5179</v>
      </c>
      <c r="K4230" s="333" t="s">
        <v>5203</v>
      </c>
      <c r="L4230" s="510">
        <v>7.24</v>
      </c>
      <c r="M4230" s="330">
        <f>ROUND(SUMIF(Anlagenbewegungsdaten_AV!B:B,A4230,Anlagenbewegungsdaten_AV!C:C),3)</f>
        <v>0</v>
      </c>
      <c r="N4230" s="328">
        <f>IF(ISBLANK(L4230),ROUND(SUMIF(Anlagenbewegungsdaten_AV!B:B,A4230,Anlagenbewegungsdaten_AV!D:D),2),ROUND(M4230*L4230%,2))</f>
        <v>0</v>
      </c>
      <c r="O4230" s="328">
        <f>ROUND(N4230-SUMIF(Anlagenbewegungsdaten_AV!B:B,A4230,Anlagenbewegungsdaten_AV!D:D),3)</f>
        <v>0</v>
      </c>
    </row>
    <row r="4231" spans="1:15" ht="15" customHeight="1" x14ac:dyDescent="0.25">
      <c r="A4231" s="258" t="s">
        <v>6246</v>
      </c>
      <c r="B4231" s="243" t="s">
        <v>2111</v>
      </c>
      <c r="C4231" s="244" t="s">
        <v>6247</v>
      </c>
      <c r="D4231" s="244" t="s">
        <v>4796</v>
      </c>
      <c r="E4231" s="245"/>
      <c r="F4231" s="160">
        <v>8.6300000000000008</v>
      </c>
      <c r="G4231" s="331">
        <f>ROUND(SUMIF(Anlagenbewegungsdaten!B:B,A4231,Anlagenbewegungsdaten!C:C),3)</f>
        <v>0</v>
      </c>
      <c r="H4231" s="332">
        <f>IF(ISBLANK(F4231),ROUND(SUMIF(Anlagenbewegungsdaten!B:B,A4231,Anlagenbewegungsdaten!D:D),2),ROUND(G4231*F4231%,2))</f>
        <v>0</v>
      </c>
      <c r="I4231" s="332">
        <f>ROUND((H4231-SUMIF(Anlagenbewegungsdaten!$B:$B,A4231,Anlagenbewegungsdaten!D:D)),3)</f>
        <v>0</v>
      </c>
      <c r="J4231" s="333" t="s">
        <v>5179</v>
      </c>
      <c r="K4231" s="333" t="s">
        <v>5203</v>
      </c>
      <c r="L4231" s="510">
        <v>7.22</v>
      </c>
      <c r="M4231" s="330">
        <f>ROUND(SUMIF(Anlagenbewegungsdaten_AV!B:B,A4231,Anlagenbewegungsdaten_AV!C:C),3)</f>
        <v>0</v>
      </c>
      <c r="N4231" s="328">
        <f>IF(ISBLANK(L4231),ROUND(SUMIF(Anlagenbewegungsdaten_AV!B:B,A4231,Anlagenbewegungsdaten_AV!D:D),2),ROUND(M4231*L4231%,2))</f>
        <v>0</v>
      </c>
      <c r="O4231" s="328">
        <f>ROUND(N4231-SUMIF(Anlagenbewegungsdaten_AV!B:B,A4231,Anlagenbewegungsdaten_AV!D:D),3)</f>
        <v>0</v>
      </c>
    </row>
    <row r="4232" spans="1:15" ht="15" customHeight="1" x14ac:dyDescent="0.25">
      <c r="A4232" s="258" t="s">
        <v>6248</v>
      </c>
      <c r="B4232" s="243" t="s">
        <v>2111</v>
      </c>
      <c r="C4232" s="244" t="s">
        <v>6249</v>
      </c>
      <c r="D4232" s="244" t="s">
        <v>4796</v>
      </c>
      <c r="E4232" s="245"/>
      <c r="F4232" s="160">
        <v>8.61</v>
      </c>
      <c r="G4232" s="331">
        <f>ROUND(SUMIF(Anlagenbewegungsdaten!B:B,A4232,Anlagenbewegungsdaten!C:C),3)</f>
        <v>0</v>
      </c>
      <c r="H4232" s="332">
        <f>IF(ISBLANK(F4232),ROUND(SUMIF(Anlagenbewegungsdaten!B:B,A4232,Anlagenbewegungsdaten!D:D),2),ROUND(G4232*F4232%,2))</f>
        <v>0</v>
      </c>
      <c r="I4232" s="332">
        <f>ROUND((H4232-SUMIF(Anlagenbewegungsdaten!$B:$B,A4232,Anlagenbewegungsdaten!D:D)),3)</f>
        <v>0</v>
      </c>
      <c r="J4232" s="333" t="s">
        <v>5179</v>
      </c>
      <c r="K4232" s="333" t="s">
        <v>5203</v>
      </c>
      <c r="L4232" s="510">
        <v>7.2</v>
      </c>
      <c r="M4232" s="330">
        <f>ROUND(SUMIF(Anlagenbewegungsdaten_AV!B:B,A4232,Anlagenbewegungsdaten_AV!C:C),3)</f>
        <v>0</v>
      </c>
      <c r="N4232" s="328">
        <f>IF(ISBLANK(L4232),ROUND(SUMIF(Anlagenbewegungsdaten_AV!B:B,A4232,Anlagenbewegungsdaten_AV!D:D),2),ROUND(M4232*L4232%,2))</f>
        <v>0</v>
      </c>
      <c r="O4232" s="328">
        <f>ROUND(N4232-SUMIF(Anlagenbewegungsdaten_AV!B:B,A4232,Anlagenbewegungsdaten_AV!D:D),3)</f>
        <v>0</v>
      </c>
    </row>
    <row r="4233" spans="1:15" ht="15" customHeight="1" x14ac:dyDescent="0.25">
      <c r="A4233" s="258" t="s">
        <v>6250</v>
      </c>
      <c r="B4233" s="243" t="s">
        <v>2111</v>
      </c>
      <c r="C4233" s="244" t="s">
        <v>6251</v>
      </c>
      <c r="D4233" s="244" t="s">
        <v>4796</v>
      </c>
      <c r="E4233" s="245"/>
      <c r="F4233" s="160">
        <v>8.59</v>
      </c>
      <c r="G4233" s="331">
        <f>ROUND(SUMIF(Anlagenbewegungsdaten!B:B,A4233,Anlagenbewegungsdaten!C:C),3)</f>
        <v>0</v>
      </c>
      <c r="H4233" s="332">
        <f>IF(ISBLANK(F4233),ROUND(SUMIF(Anlagenbewegungsdaten!B:B,A4233,Anlagenbewegungsdaten!D:D),2),ROUND(G4233*F4233%,2))</f>
        <v>0</v>
      </c>
      <c r="I4233" s="332">
        <f>ROUND((H4233-SUMIF(Anlagenbewegungsdaten!$B:$B,A4233,Anlagenbewegungsdaten!D:D)),3)</f>
        <v>0</v>
      </c>
      <c r="J4233" s="333" t="s">
        <v>5179</v>
      </c>
      <c r="K4233" s="333" t="s">
        <v>5203</v>
      </c>
      <c r="L4233" s="510">
        <v>7.18</v>
      </c>
      <c r="M4233" s="330">
        <f>ROUND(SUMIF(Anlagenbewegungsdaten_AV!B:B,A4233,Anlagenbewegungsdaten_AV!C:C),3)</f>
        <v>0</v>
      </c>
      <c r="N4233" s="328">
        <f>IF(ISBLANK(L4233),ROUND(SUMIF(Anlagenbewegungsdaten_AV!B:B,A4233,Anlagenbewegungsdaten_AV!D:D),2),ROUND(M4233*L4233%,2))</f>
        <v>0</v>
      </c>
      <c r="O4233" s="328">
        <f>ROUND(N4233-SUMIF(Anlagenbewegungsdaten_AV!B:B,A4233,Anlagenbewegungsdaten_AV!D:D),3)</f>
        <v>0</v>
      </c>
    </row>
    <row r="4234" spans="1:15" ht="15" customHeight="1" x14ac:dyDescent="0.25">
      <c r="A4234" s="258" t="s">
        <v>6252</v>
      </c>
      <c r="B4234" s="243" t="s">
        <v>2111</v>
      </c>
      <c r="C4234" s="244" t="s">
        <v>6253</v>
      </c>
      <c r="D4234" s="244" t="s">
        <v>4796</v>
      </c>
      <c r="E4234" s="245"/>
      <c r="F4234" s="160">
        <v>8.57</v>
      </c>
      <c r="G4234" s="331">
        <f>ROUND(SUMIF(Anlagenbewegungsdaten!B:B,A4234,Anlagenbewegungsdaten!C:C),3)</f>
        <v>0</v>
      </c>
      <c r="H4234" s="332">
        <f>IF(ISBLANK(F4234),ROUND(SUMIF(Anlagenbewegungsdaten!B:B,A4234,Anlagenbewegungsdaten!D:D),2),ROUND(G4234*F4234%,2))</f>
        <v>0</v>
      </c>
      <c r="I4234" s="332">
        <f>ROUND((H4234-SUMIF(Anlagenbewegungsdaten!$B:$B,A4234,Anlagenbewegungsdaten!D:D)),3)</f>
        <v>0</v>
      </c>
      <c r="J4234" s="333" t="s">
        <v>5179</v>
      </c>
      <c r="K4234" s="333" t="s">
        <v>5203</v>
      </c>
      <c r="L4234" s="510">
        <v>7.17</v>
      </c>
      <c r="M4234" s="330">
        <f>ROUND(SUMIF(Anlagenbewegungsdaten_AV!B:B,A4234,Anlagenbewegungsdaten_AV!C:C),3)</f>
        <v>0</v>
      </c>
      <c r="N4234" s="328">
        <f>IF(ISBLANK(L4234),ROUND(SUMIF(Anlagenbewegungsdaten_AV!B:B,A4234,Anlagenbewegungsdaten_AV!D:D),2),ROUND(M4234*L4234%,2))</f>
        <v>0</v>
      </c>
      <c r="O4234" s="328">
        <f>ROUND(N4234-SUMIF(Anlagenbewegungsdaten_AV!B:B,A4234,Anlagenbewegungsdaten_AV!D:D),3)</f>
        <v>0</v>
      </c>
    </row>
    <row r="4235" spans="1:15" ht="15" customHeight="1" x14ac:dyDescent="0.25">
      <c r="A4235" s="258" t="s">
        <v>6254</v>
      </c>
      <c r="B4235" s="243" t="s">
        <v>2111</v>
      </c>
      <c r="C4235" s="244" t="s">
        <v>6255</v>
      </c>
      <c r="D4235" s="244" t="s">
        <v>4796</v>
      </c>
      <c r="E4235" s="245"/>
      <c r="F4235" s="160">
        <v>8.5500000000000007</v>
      </c>
      <c r="G4235" s="331">
        <f>ROUND(SUMIF(Anlagenbewegungsdaten!B:B,A4235,Anlagenbewegungsdaten!C:C),3)</f>
        <v>0</v>
      </c>
      <c r="H4235" s="332">
        <f>IF(ISBLANK(F4235),ROUND(SUMIF(Anlagenbewegungsdaten!B:B,A4235,Anlagenbewegungsdaten!D:D),2),ROUND(G4235*F4235%,2))</f>
        <v>0</v>
      </c>
      <c r="I4235" s="332">
        <f>ROUND((H4235-SUMIF(Anlagenbewegungsdaten!$B:$B,A4235,Anlagenbewegungsdaten!D:D)),3)</f>
        <v>0</v>
      </c>
      <c r="J4235" s="333" t="s">
        <v>5179</v>
      </c>
      <c r="K4235" s="333" t="s">
        <v>5203</v>
      </c>
      <c r="L4235" s="510">
        <v>7.14</v>
      </c>
      <c r="M4235" s="330">
        <f>ROUND(SUMIF(Anlagenbewegungsdaten_AV!B:B,A4235,Anlagenbewegungsdaten_AV!C:C),3)</f>
        <v>0</v>
      </c>
      <c r="N4235" s="328">
        <f>IF(ISBLANK(L4235),ROUND(SUMIF(Anlagenbewegungsdaten_AV!B:B,A4235,Anlagenbewegungsdaten_AV!D:D),2),ROUND(M4235*L4235%,2))</f>
        <v>0</v>
      </c>
      <c r="O4235" s="328">
        <f>ROUND(N4235-SUMIF(Anlagenbewegungsdaten_AV!B:B,A4235,Anlagenbewegungsdaten_AV!D:D),3)</f>
        <v>0</v>
      </c>
    </row>
    <row r="4236" spans="1:15" ht="15" customHeight="1" x14ac:dyDescent="0.25">
      <c r="A4236" s="258" t="s">
        <v>6256</v>
      </c>
      <c r="B4236" s="243" t="s">
        <v>2111</v>
      </c>
      <c r="C4236" s="244" t="s">
        <v>6257</v>
      </c>
      <c r="D4236" s="244" t="s">
        <v>6258</v>
      </c>
      <c r="E4236" s="245"/>
      <c r="F4236" s="160">
        <v>8.5299999999999994</v>
      </c>
      <c r="G4236" s="331">
        <f>ROUND(SUMIF(Anlagenbewegungsdaten!B:B,A4236,Anlagenbewegungsdaten!C:C),3)</f>
        <v>0</v>
      </c>
      <c r="H4236" s="332">
        <f>IF(ISBLANK(F4236),ROUND(SUMIF(Anlagenbewegungsdaten!B:B,A4236,Anlagenbewegungsdaten!D:D),2),ROUND(G4236*F4236%,2))</f>
        <v>0</v>
      </c>
      <c r="I4236" s="332">
        <f>ROUND((H4236-SUMIF(Anlagenbewegungsdaten!$B:$B,A4236,Anlagenbewegungsdaten!D:D)),3)</f>
        <v>0</v>
      </c>
      <c r="J4236" s="333" t="s">
        <v>5179</v>
      </c>
      <c r="K4236" s="333" t="s">
        <v>5203</v>
      </c>
      <c r="L4236" s="510">
        <v>7.13</v>
      </c>
      <c r="M4236" s="330">
        <f>ROUND(SUMIF(Anlagenbewegungsdaten_AV!B:B,A4236,Anlagenbewegungsdaten_AV!C:C),3)</f>
        <v>0</v>
      </c>
      <c r="N4236" s="328">
        <f>IF(ISBLANK(L4236),ROUND(SUMIF(Anlagenbewegungsdaten_AV!B:B,A4236,Anlagenbewegungsdaten_AV!D:D),2),ROUND(M4236*L4236%,2))</f>
        <v>0</v>
      </c>
      <c r="O4236" s="328">
        <f>ROUND(N4236-SUMIF(Anlagenbewegungsdaten_AV!B:B,A4236,Anlagenbewegungsdaten_AV!D:D),3)</f>
        <v>0</v>
      </c>
    </row>
    <row r="4237" spans="1:15" ht="15" customHeight="1" x14ac:dyDescent="0.25">
      <c r="A4237" s="258" t="s">
        <v>6259</v>
      </c>
      <c r="B4237" s="243" t="s">
        <v>2111</v>
      </c>
      <c r="C4237" s="244" t="s">
        <v>6260</v>
      </c>
      <c r="D4237" s="244" t="s">
        <v>6258</v>
      </c>
      <c r="E4237" s="245"/>
      <c r="F4237" s="160">
        <v>8.5299999999999994</v>
      </c>
      <c r="G4237" s="331">
        <f>ROUND(SUMIF(Anlagenbewegungsdaten!B:B,A4237,Anlagenbewegungsdaten!C:C),3)</f>
        <v>0</v>
      </c>
      <c r="H4237" s="332">
        <f>IF(ISBLANK(F4237),ROUND(SUMIF(Anlagenbewegungsdaten!B:B,A4237,Anlagenbewegungsdaten!D:D),2),ROUND(G4237*F4237%,2))</f>
        <v>0</v>
      </c>
      <c r="I4237" s="332">
        <f>ROUND((H4237-SUMIF(Anlagenbewegungsdaten!$B:$B,A4237,Anlagenbewegungsdaten!D:D)),3)</f>
        <v>0</v>
      </c>
      <c r="J4237" s="333" t="s">
        <v>5179</v>
      </c>
      <c r="K4237" s="333" t="s">
        <v>5203</v>
      </c>
      <c r="L4237" s="510">
        <v>7.13</v>
      </c>
      <c r="M4237" s="330">
        <f>ROUND(SUMIF(Anlagenbewegungsdaten_AV!B:B,A4237,Anlagenbewegungsdaten_AV!C:C),3)</f>
        <v>0</v>
      </c>
      <c r="N4237" s="328">
        <f>IF(ISBLANK(L4237),ROUND(SUMIF(Anlagenbewegungsdaten_AV!B:B,A4237,Anlagenbewegungsdaten_AV!D:D),2),ROUND(M4237*L4237%,2))</f>
        <v>0</v>
      </c>
      <c r="O4237" s="328">
        <f>ROUND(N4237-SUMIF(Anlagenbewegungsdaten_AV!B:B,A4237,Anlagenbewegungsdaten_AV!D:D),3)</f>
        <v>0</v>
      </c>
    </row>
    <row r="4238" spans="1:15" ht="15" customHeight="1" x14ac:dyDescent="0.25">
      <c r="A4238" s="258" t="s">
        <v>6261</v>
      </c>
      <c r="B4238" s="243" t="s">
        <v>2111</v>
      </c>
      <c r="C4238" s="244" t="s">
        <v>6262</v>
      </c>
      <c r="D4238" s="244" t="s">
        <v>6258</v>
      </c>
      <c r="E4238" s="245"/>
      <c r="F4238" s="160">
        <v>8.5299999999999994</v>
      </c>
      <c r="G4238" s="331">
        <f>ROUND(SUMIF(Anlagenbewegungsdaten!B:B,A4238,Anlagenbewegungsdaten!C:C),3)</f>
        <v>0</v>
      </c>
      <c r="H4238" s="332">
        <f>IF(ISBLANK(F4238),ROUND(SUMIF(Anlagenbewegungsdaten!B:B,A4238,Anlagenbewegungsdaten!D:D),2),ROUND(G4238*F4238%,2))</f>
        <v>0</v>
      </c>
      <c r="I4238" s="332">
        <f>ROUND((H4238-SUMIF(Anlagenbewegungsdaten!$B:$B,A4238,Anlagenbewegungsdaten!D:D)),3)</f>
        <v>0</v>
      </c>
      <c r="J4238" s="333" t="s">
        <v>5179</v>
      </c>
      <c r="K4238" s="333" t="s">
        <v>5203</v>
      </c>
      <c r="L4238" s="510">
        <v>7.13</v>
      </c>
      <c r="M4238" s="330">
        <f>ROUND(SUMIF(Anlagenbewegungsdaten_AV!B:B,A4238,Anlagenbewegungsdaten_AV!C:C),3)</f>
        <v>0</v>
      </c>
      <c r="N4238" s="328">
        <f>IF(ISBLANK(L4238),ROUND(SUMIF(Anlagenbewegungsdaten_AV!B:B,A4238,Anlagenbewegungsdaten_AV!D:D),2),ROUND(M4238*L4238%,2))</f>
        <v>0</v>
      </c>
      <c r="O4238" s="328">
        <f>ROUND(N4238-SUMIF(Anlagenbewegungsdaten_AV!B:B,A4238,Anlagenbewegungsdaten_AV!D:D),3)</f>
        <v>0</v>
      </c>
    </row>
    <row r="4239" spans="1:15" ht="15" customHeight="1" x14ac:dyDescent="0.25">
      <c r="A4239" s="258" t="s">
        <v>6263</v>
      </c>
      <c r="B4239" s="243" t="s">
        <v>2111</v>
      </c>
      <c r="C4239" s="244" t="s">
        <v>6264</v>
      </c>
      <c r="D4239" s="244" t="s">
        <v>6258</v>
      </c>
      <c r="E4239" s="245"/>
      <c r="F4239" s="160">
        <v>8.5299999999999994</v>
      </c>
      <c r="G4239" s="331">
        <f>ROUND(SUMIF(Anlagenbewegungsdaten!B:B,A4239,Anlagenbewegungsdaten!C:C),3)</f>
        <v>0</v>
      </c>
      <c r="H4239" s="332">
        <f>IF(ISBLANK(F4239),ROUND(SUMIF(Anlagenbewegungsdaten!B:B,A4239,Anlagenbewegungsdaten!D:D),2),ROUND(G4239*F4239%,2))</f>
        <v>0</v>
      </c>
      <c r="I4239" s="332">
        <f>ROUND((H4239-SUMIF(Anlagenbewegungsdaten!$B:$B,A4239,Anlagenbewegungsdaten!D:D)),3)</f>
        <v>0</v>
      </c>
      <c r="J4239" s="333" t="s">
        <v>5179</v>
      </c>
      <c r="K4239" s="333" t="s">
        <v>5203</v>
      </c>
      <c r="L4239" s="510">
        <v>7.13</v>
      </c>
      <c r="M4239" s="330">
        <f>ROUND(SUMIF(Anlagenbewegungsdaten_AV!B:B,A4239,Anlagenbewegungsdaten_AV!C:C),3)</f>
        <v>0</v>
      </c>
      <c r="N4239" s="328">
        <f>IF(ISBLANK(L4239),ROUND(SUMIF(Anlagenbewegungsdaten_AV!B:B,A4239,Anlagenbewegungsdaten_AV!D:D),2),ROUND(M4239*L4239%,2))</f>
        <v>0</v>
      </c>
      <c r="O4239" s="328">
        <f>ROUND(N4239-SUMIF(Anlagenbewegungsdaten_AV!B:B,A4239,Anlagenbewegungsdaten_AV!D:D),3)</f>
        <v>0</v>
      </c>
    </row>
    <row r="4240" spans="1:15" ht="15" customHeight="1" x14ac:dyDescent="0.25">
      <c r="A4240" s="280"/>
      <c r="B4240" s="164"/>
      <c r="C4240" s="164"/>
      <c r="D4240" s="164"/>
      <c r="E4240" s="164"/>
      <c r="F4240" s="301"/>
    </row>
    <row r="4241" spans="1:15" ht="15" customHeight="1" x14ac:dyDescent="0.25">
      <c r="A4241" s="281" t="s">
        <v>6374</v>
      </c>
      <c r="B4241" s="282" t="s">
        <v>2111</v>
      </c>
      <c r="C4241" s="283" t="s">
        <v>6375</v>
      </c>
      <c r="D4241" s="283" t="s">
        <v>6376</v>
      </c>
      <c r="E4241" s="284"/>
      <c r="F4241" s="302"/>
      <c r="G4241" s="331">
        <f>ROUND(SUMIF(Anlagenbewegungsdaten!B:B,A4241,Anlagenbewegungsdaten!C:C),3)</f>
        <v>0</v>
      </c>
      <c r="H4241" s="332">
        <f>IF(ISBLANK(F4241),ROUND(SUMIF(Anlagenbewegungsdaten!B:B,A4241,Anlagenbewegungsdaten!D:D),2),ROUND(G4241*F4241%,2))</f>
        <v>0</v>
      </c>
      <c r="I4241" s="332">
        <f>ROUND((H4241-SUMIF(Anlagenbewegungsdaten!$B:$B,A4241,Anlagenbewegungsdaten!D:D)),3)</f>
        <v>0</v>
      </c>
      <c r="J4241" s="333" t="s">
        <v>5179</v>
      </c>
      <c r="K4241" s="333" t="s">
        <v>5203</v>
      </c>
      <c r="L4241" s="510">
        <v>0</v>
      </c>
      <c r="M4241" s="330">
        <f>ROUND(SUMIF(Anlagenbewegungsdaten_AV!B:B,A4241,Anlagenbewegungsdaten_AV!C:C),3)</f>
        <v>0</v>
      </c>
      <c r="N4241" s="328">
        <f>IF(ISBLANK(L4241),ROUND(SUMIF(Anlagenbewegungsdaten_AV!B:B,A4241,Anlagenbewegungsdaten_AV!D:D),2),ROUND(M4241*L4241%,2))</f>
        <v>0</v>
      </c>
      <c r="O4241" s="328">
        <f>ROUND(N4241-SUMIF(Anlagenbewegungsdaten_AV!B:B,A4241,Anlagenbewegungsdaten_AV!D:D),3)</f>
        <v>0</v>
      </c>
    </row>
    <row r="4242" spans="1:15" ht="15" customHeight="1" x14ac:dyDescent="0.25">
      <c r="A4242" s="199"/>
      <c r="B4242" s="164"/>
      <c r="C4242" s="164"/>
      <c r="D4242" s="164"/>
      <c r="E4242" s="164"/>
      <c r="F4242" s="295"/>
    </row>
    <row r="4243" spans="1:15" ht="15" customHeight="1" x14ac:dyDescent="0.25">
      <c r="A4243" s="261" t="s">
        <v>173</v>
      </c>
      <c r="B4243" s="171" t="s">
        <v>174</v>
      </c>
      <c r="C4243" s="171" t="s">
        <v>4048</v>
      </c>
      <c r="D4243" s="171" t="s">
        <v>4774</v>
      </c>
      <c r="E4243" s="171"/>
      <c r="F4243" s="246">
        <v>43.01</v>
      </c>
      <c r="G4243" s="331">
        <f>ROUND(SUMIF(Anlagenbewegungsdaten!B:B,A4243,Anlagenbewegungsdaten!C:C),3)</f>
        <v>0</v>
      </c>
      <c r="H4243" s="332">
        <f>IF(ISBLANK(F4243),ROUND(SUMIF(Anlagenbewegungsdaten!B:B,A4243,Anlagenbewegungsdaten!D:D),2),ROUND(G4243*F4243%,2))</f>
        <v>0</v>
      </c>
      <c r="I4243" s="332">
        <f>ROUND((H4243-SUMIF(Anlagenbewegungsdaten!$B:$B,A4243,Anlagenbewegungsdaten!D:D)),3)</f>
        <v>0</v>
      </c>
      <c r="J4243" s="333" t="s">
        <v>5179</v>
      </c>
      <c r="K4243" s="333" t="s">
        <v>5204</v>
      </c>
      <c r="L4243" s="510">
        <v>34.409999999999997</v>
      </c>
      <c r="M4243" s="330">
        <f>ROUND(SUMIF(Anlagenbewegungsdaten_AV!B:B,A4243,Anlagenbewegungsdaten_AV!C:C),3)</f>
        <v>0</v>
      </c>
      <c r="N4243" s="328">
        <f>IF(ISBLANK(L4243),ROUND(SUMIF(Anlagenbewegungsdaten_AV!B:B,A4243,Anlagenbewegungsdaten_AV!D:D),2),ROUND(M4243*L4243%,2))</f>
        <v>0</v>
      </c>
      <c r="O4243" s="328">
        <f>ROUND(N4243-SUMIF(Anlagenbewegungsdaten_AV!B:B,A4243,Anlagenbewegungsdaten_AV!D:D),3)</f>
        <v>0</v>
      </c>
    </row>
    <row r="4244" spans="1:15" ht="15" customHeight="1" x14ac:dyDescent="0.25">
      <c r="A4244" s="261" t="s">
        <v>175</v>
      </c>
      <c r="B4244" s="171" t="s">
        <v>174</v>
      </c>
      <c r="C4244" s="171" t="s">
        <v>4048</v>
      </c>
      <c r="D4244" s="171" t="s">
        <v>4775</v>
      </c>
      <c r="E4244" s="171"/>
      <c r="F4244" s="246">
        <v>40.909999999999997</v>
      </c>
      <c r="G4244" s="331">
        <f>ROUND(SUMIF(Anlagenbewegungsdaten!B:B,A4244,Anlagenbewegungsdaten!C:C),3)</f>
        <v>0</v>
      </c>
      <c r="H4244" s="332">
        <f>IF(ISBLANK(F4244),ROUND(SUMIF(Anlagenbewegungsdaten!B:B,A4244,Anlagenbewegungsdaten!D:D),2),ROUND(G4244*F4244%,2))</f>
        <v>0</v>
      </c>
      <c r="I4244" s="332">
        <f>ROUND((H4244-SUMIF(Anlagenbewegungsdaten!$B:$B,A4244,Anlagenbewegungsdaten!D:D)),3)</f>
        <v>0</v>
      </c>
      <c r="J4244" s="333" t="s">
        <v>5179</v>
      </c>
      <c r="K4244" s="333" t="s">
        <v>5204</v>
      </c>
      <c r="L4244" s="510">
        <v>32.729999999999997</v>
      </c>
      <c r="M4244" s="330">
        <f>ROUND(SUMIF(Anlagenbewegungsdaten_AV!B:B,A4244,Anlagenbewegungsdaten_AV!C:C),3)</f>
        <v>0</v>
      </c>
      <c r="N4244" s="328">
        <f>IF(ISBLANK(L4244),ROUND(SUMIF(Anlagenbewegungsdaten_AV!B:B,A4244,Anlagenbewegungsdaten_AV!D:D),2),ROUND(M4244*L4244%,2))</f>
        <v>0</v>
      </c>
      <c r="O4244" s="328">
        <f>ROUND(N4244-SUMIF(Anlagenbewegungsdaten_AV!B:B,A4244,Anlagenbewegungsdaten_AV!D:D),3)</f>
        <v>0</v>
      </c>
    </row>
    <row r="4245" spans="1:15" ht="15" customHeight="1" x14ac:dyDescent="0.25">
      <c r="A4245" s="261" t="s">
        <v>176</v>
      </c>
      <c r="B4245" s="171" t="s">
        <v>174</v>
      </c>
      <c r="C4245" s="171" t="s">
        <v>4048</v>
      </c>
      <c r="D4245" s="171" t="s">
        <v>4815</v>
      </c>
      <c r="E4245" s="171"/>
      <c r="F4245" s="246">
        <v>39.58</v>
      </c>
      <c r="G4245" s="331">
        <f>ROUND(SUMIF(Anlagenbewegungsdaten!B:B,A4245,Anlagenbewegungsdaten!C:C),3)</f>
        <v>0</v>
      </c>
      <c r="H4245" s="332">
        <f>IF(ISBLANK(F4245),ROUND(SUMIF(Anlagenbewegungsdaten!B:B,A4245,Anlagenbewegungsdaten!D:D),2),ROUND(G4245*F4245%,2))</f>
        <v>0</v>
      </c>
      <c r="I4245" s="332">
        <f>ROUND((H4245-SUMIF(Anlagenbewegungsdaten!$B:$B,A4245,Anlagenbewegungsdaten!D:D)),3)</f>
        <v>0</v>
      </c>
      <c r="J4245" s="333" t="s">
        <v>5179</v>
      </c>
      <c r="K4245" s="333" t="s">
        <v>5204</v>
      </c>
      <c r="L4245" s="510">
        <v>31.66</v>
      </c>
      <c r="M4245" s="330">
        <f>ROUND(SUMIF(Anlagenbewegungsdaten_AV!B:B,A4245,Anlagenbewegungsdaten_AV!C:C),3)</f>
        <v>0</v>
      </c>
      <c r="N4245" s="328">
        <f>IF(ISBLANK(L4245),ROUND(SUMIF(Anlagenbewegungsdaten_AV!B:B,A4245,Anlagenbewegungsdaten_AV!D:D),2),ROUND(M4245*L4245%,2))</f>
        <v>0</v>
      </c>
      <c r="O4245" s="328">
        <f>ROUND(N4245-SUMIF(Anlagenbewegungsdaten_AV!B:B,A4245,Anlagenbewegungsdaten_AV!D:D),3)</f>
        <v>0</v>
      </c>
    </row>
    <row r="4246" spans="1:15" ht="15" customHeight="1" x14ac:dyDescent="0.25">
      <c r="A4246" s="261" t="s">
        <v>177</v>
      </c>
      <c r="B4246" s="171" t="s">
        <v>174</v>
      </c>
      <c r="C4246" s="171" t="s">
        <v>4048</v>
      </c>
      <c r="D4246" s="171" t="s">
        <v>4816</v>
      </c>
      <c r="E4246" s="171"/>
      <c r="F4246" s="246">
        <v>33</v>
      </c>
      <c r="G4246" s="331">
        <f>ROUND(SUMIF(Anlagenbewegungsdaten!B:B,A4246,Anlagenbewegungsdaten!C:C),3)</f>
        <v>0</v>
      </c>
      <c r="H4246" s="332">
        <f>IF(ISBLANK(F4246),ROUND(SUMIF(Anlagenbewegungsdaten!B:B,A4246,Anlagenbewegungsdaten!D:D),2),ROUND(G4246*F4246%,2))</f>
        <v>0</v>
      </c>
      <c r="I4246" s="332">
        <f>ROUND((H4246-SUMIF(Anlagenbewegungsdaten!$B:$B,A4246,Anlagenbewegungsdaten!D:D)),3)</f>
        <v>0</v>
      </c>
      <c r="J4246" s="333" t="s">
        <v>5179</v>
      </c>
      <c r="K4246" s="333" t="s">
        <v>5204</v>
      </c>
      <c r="L4246" s="510">
        <v>26.4</v>
      </c>
      <c r="M4246" s="330">
        <f>ROUND(SUMIF(Anlagenbewegungsdaten_AV!B:B,A4246,Anlagenbewegungsdaten_AV!C:C),3)</f>
        <v>0</v>
      </c>
      <c r="N4246" s="328">
        <f>IF(ISBLANK(L4246),ROUND(SUMIF(Anlagenbewegungsdaten_AV!B:B,A4246,Anlagenbewegungsdaten_AV!D:D),2),ROUND(M4246*L4246%,2))</f>
        <v>0</v>
      </c>
      <c r="O4246" s="328">
        <f>ROUND(N4246-SUMIF(Anlagenbewegungsdaten_AV!B:B,A4246,Anlagenbewegungsdaten_AV!D:D),3)</f>
        <v>0</v>
      </c>
    </row>
    <row r="4247" spans="1:15" ht="15" customHeight="1" x14ac:dyDescent="0.25">
      <c r="A4247" s="261" t="s">
        <v>178</v>
      </c>
      <c r="B4247" s="171" t="s">
        <v>174</v>
      </c>
      <c r="C4247" s="171" t="s">
        <v>4048</v>
      </c>
      <c r="D4247" s="172" t="s">
        <v>4817</v>
      </c>
      <c r="E4247" s="171"/>
      <c r="F4247" s="246">
        <v>43.01</v>
      </c>
      <c r="G4247" s="331">
        <f>ROUND(SUMIF(Anlagenbewegungsdaten!B:B,A4247,Anlagenbewegungsdaten!C:C),3)</f>
        <v>0</v>
      </c>
      <c r="H4247" s="332">
        <f>IF(ISBLANK(F4247),ROUND(SUMIF(Anlagenbewegungsdaten!B:B,A4247,Anlagenbewegungsdaten!D:D),2),ROUND(G4247*F4247%,2))</f>
        <v>0</v>
      </c>
      <c r="I4247" s="332">
        <f>ROUND((H4247-SUMIF(Anlagenbewegungsdaten!$B:$B,A4247,Anlagenbewegungsdaten!D:D)),3)</f>
        <v>0</v>
      </c>
      <c r="J4247" s="333" t="s">
        <v>5185</v>
      </c>
      <c r="K4247" s="333" t="s">
        <v>5204</v>
      </c>
      <c r="L4247" s="510">
        <v>0</v>
      </c>
      <c r="M4247" s="330">
        <f>ROUND(SUMIF(Anlagenbewegungsdaten_AV!B:B,A4247,Anlagenbewegungsdaten_AV!C:C),3)</f>
        <v>0</v>
      </c>
      <c r="N4247" s="328">
        <f>IF(ISBLANK(L4247),ROUND(SUMIF(Anlagenbewegungsdaten_AV!B:B,A4247,Anlagenbewegungsdaten_AV!D:D),2),ROUND(M4247*L4247%,2))</f>
        <v>0</v>
      </c>
      <c r="O4247" s="328">
        <f>ROUND(N4247-SUMIF(Anlagenbewegungsdaten_AV!B:B,A4247,Anlagenbewegungsdaten_AV!D:D),3)</f>
        <v>0</v>
      </c>
    </row>
    <row r="4248" spans="1:15" ht="15" customHeight="1" x14ac:dyDescent="0.25">
      <c r="A4248" s="261" t="s">
        <v>179</v>
      </c>
      <c r="B4248" s="171" t="s">
        <v>174</v>
      </c>
      <c r="C4248" s="171" t="s">
        <v>4048</v>
      </c>
      <c r="D4248" s="172" t="s">
        <v>4818</v>
      </c>
      <c r="E4248" s="171"/>
      <c r="F4248" s="246">
        <v>17.999999999999996</v>
      </c>
      <c r="G4248" s="331">
        <f>ROUND(SUMIF(Anlagenbewegungsdaten!B:B,A4248,Anlagenbewegungsdaten!C:C),3)</f>
        <v>0</v>
      </c>
      <c r="H4248" s="332">
        <f>IF(ISBLANK(F4248),ROUND(SUMIF(Anlagenbewegungsdaten!B:B,A4248,Anlagenbewegungsdaten!D:D),2),ROUND(G4248*F4248%,2))</f>
        <v>0</v>
      </c>
      <c r="I4248" s="332">
        <f>ROUND((H4248-SUMIF(Anlagenbewegungsdaten!$B:$B,A4248,Anlagenbewegungsdaten!D:D)),3)</f>
        <v>0</v>
      </c>
      <c r="J4248" s="333" t="s">
        <v>5185</v>
      </c>
      <c r="K4248" s="333" t="s">
        <v>5204</v>
      </c>
      <c r="L4248" s="510">
        <v>0</v>
      </c>
      <c r="M4248" s="330">
        <f>ROUND(SUMIF(Anlagenbewegungsdaten_AV!B:B,A4248,Anlagenbewegungsdaten_AV!C:C),3)</f>
        <v>0</v>
      </c>
      <c r="N4248" s="328">
        <f>IF(ISBLANK(L4248),ROUND(SUMIF(Anlagenbewegungsdaten_AV!B:B,A4248,Anlagenbewegungsdaten_AV!D:D),2),ROUND(M4248*L4248%,2))</f>
        <v>0</v>
      </c>
      <c r="O4248" s="328">
        <f>ROUND(N4248-SUMIF(Anlagenbewegungsdaten_AV!B:B,A4248,Anlagenbewegungsdaten_AV!D:D),3)</f>
        <v>0</v>
      </c>
    </row>
    <row r="4249" spans="1:15" ht="15" customHeight="1" x14ac:dyDescent="0.25">
      <c r="A4249" s="259"/>
      <c r="B4249" s="166"/>
      <c r="C4249" s="165"/>
      <c r="D4249" s="166"/>
      <c r="E4249" s="165"/>
      <c r="F4249" s="249"/>
    </row>
    <row r="4250" spans="1:15" ht="15" customHeight="1" x14ac:dyDescent="0.25">
      <c r="A4250" s="261" t="s">
        <v>3264</v>
      </c>
      <c r="B4250" s="171" t="s">
        <v>174</v>
      </c>
      <c r="C4250" s="172" t="s">
        <v>4781</v>
      </c>
      <c r="D4250" s="171" t="s">
        <v>4774</v>
      </c>
      <c r="E4250" s="171"/>
      <c r="F4250" s="246">
        <v>39.14</v>
      </c>
      <c r="G4250" s="331">
        <f>ROUND(SUMIF(Anlagenbewegungsdaten!B:B,A4250,Anlagenbewegungsdaten!C:C),3)</f>
        <v>0</v>
      </c>
      <c r="H4250" s="332">
        <f>IF(ISBLANK(F4250),ROUND(SUMIF(Anlagenbewegungsdaten!B:B,A4250,Anlagenbewegungsdaten!D:D),2),ROUND(G4250*F4250%,2))</f>
        <v>0</v>
      </c>
      <c r="I4250" s="332">
        <f>ROUND((H4250-SUMIF(Anlagenbewegungsdaten!$B:$B,A4250,Anlagenbewegungsdaten!D:D)),3)</f>
        <v>0</v>
      </c>
      <c r="J4250" s="333" t="s">
        <v>5179</v>
      </c>
      <c r="K4250" s="333" t="s">
        <v>5204</v>
      </c>
      <c r="L4250" s="510">
        <v>31.31</v>
      </c>
      <c r="M4250" s="330">
        <f>ROUND(SUMIF(Anlagenbewegungsdaten_AV!B:B,A4250,Anlagenbewegungsdaten_AV!C:C),3)</f>
        <v>0</v>
      </c>
      <c r="N4250" s="328">
        <f>IF(ISBLANK(L4250),ROUND(SUMIF(Anlagenbewegungsdaten_AV!B:B,A4250,Anlagenbewegungsdaten_AV!D:D),2),ROUND(M4250*L4250%,2))</f>
        <v>0</v>
      </c>
      <c r="O4250" s="328">
        <f>ROUND(N4250-SUMIF(Anlagenbewegungsdaten_AV!B:B,A4250,Anlagenbewegungsdaten_AV!D:D),3)</f>
        <v>0</v>
      </c>
    </row>
    <row r="4251" spans="1:15" ht="15" customHeight="1" x14ac:dyDescent="0.25">
      <c r="A4251" s="261" t="s">
        <v>3265</v>
      </c>
      <c r="B4251" s="171" t="s">
        <v>174</v>
      </c>
      <c r="C4251" s="172" t="s">
        <v>4781</v>
      </c>
      <c r="D4251" s="171" t="s">
        <v>4775</v>
      </c>
      <c r="E4251" s="171"/>
      <c r="F4251" s="246">
        <v>37.229999999999997</v>
      </c>
      <c r="G4251" s="331">
        <f>ROUND(SUMIF(Anlagenbewegungsdaten!B:B,A4251,Anlagenbewegungsdaten!C:C),3)</f>
        <v>0</v>
      </c>
      <c r="H4251" s="332">
        <f>IF(ISBLANK(F4251),ROUND(SUMIF(Anlagenbewegungsdaten!B:B,A4251,Anlagenbewegungsdaten!D:D),2),ROUND(G4251*F4251%,2))</f>
        <v>0</v>
      </c>
      <c r="I4251" s="332">
        <f>ROUND((H4251-SUMIF(Anlagenbewegungsdaten!$B:$B,A4251,Anlagenbewegungsdaten!D:D)),3)</f>
        <v>0</v>
      </c>
      <c r="J4251" s="333" t="s">
        <v>5179</v>
      </c>
      <c r="K4251" s="333" t="s">
        <v>5204</v>
      </c>
      <c r="L4251" s="510">
        <v>29.78</v>
      </c>
      <c r="M4251" s="330">
        <f>ROUND(SUMIF(Anlagenbewegungsdaten_AV!B:B,A4251,Anlagenbewegungsdaten_AV!C:C),3)</f>
        <v>0</v>
      </c>
      <c r="N4251" s="328">
        <f>IF(ISBLANK(L4251),ROUND(SUMIF(Anlagenbewegungsdaten_AV!B:B,A4251,Anlagenbewegungsdaten_AV!D:D),2),ROUND(M4251*L4251%,2))</f>
        <v>0</v>
      </c>
      <c r="O4251" s="328">
        <f>ROUND(N4251-SUMIF(Anlagenbewegungsdaten_AV!B:B,A4251,Anlagenbewegungsdaten_AV!D:D),3)</f>
        <v>0</v>
      </c>
    </row>
    <row r="4252" spans="1:15" ht="15" customHeight="1" x14ac:dyDescent="0.25">
      <c r="A4252" s="261" t="s">
        <v>3266</v>
      </c>
      <c r="B4252" s="171" t="s">
        <v>174</v>
      </c>
      <c r="C4252" s="172" t="s">
        <v>4781</v>
      </c>
      <c r="D4252" s="171" t="s">
        <v>4815</v>
      </c>
      <c r="E4252" s="171"/>
      <c r="F4252" s="246">
        <v>35.229999999999997</v>
      </c>
      <c r="G4252" s="331">
        <f>ROUND(SUMIF(Anlagenbewegungsdaten!B:B,A4252,Anlagenbewegungsdaten!C:C),3)</f>
        <v>0</v>
      </c>
      <c r="H4252" s="332">
        <f>IF(ISBLANK(F4252),ROUND(SUMIF(Anlagenbewegungsdaten!B:B,A4252,Anlagenbewegungsdaten!D:D),2),ROUND(G4252*F4252%,2))</f>
        <v>0</v>
      </c>
      <c r="I4252" s="332">
        <f>ROUND((H4252-SUMIF(Anlagenbewegungsdaten!$B:$B,A4252,Anlagenbewegungsdaten!D:D)),3)</f>
        <v>0</v>
      </c>
      <c r="J4252" s="333" t="s">
        <v>5179</v>
      </c>
      <c r="K4252" s="333" t="s">
        <v>5204</v>
      </c>
      <c r="L4252" s="510">
        <v>28.18</v>
      </c>
      <c r="M4252" s="330">
        <f>ROUND(SUMIF(Anlagenbewegungsdaten_AV!B:B,A4252,Anlagenbewegungsdaten_AV!C:C),3)</f>
        <v>0</v>
      </c>
      <c r="N4252" s="328">
        <f>IF(ISBLANK(L4252),ROUND(SUMIF(Anlagenbewegungsdaten_AV!B:B,A4252,Anlagenbewegungsdaten_AV!D:D),2),ROUND(M4252*L4252%,2))</f>
        <v>0</v>
      </c>
      <c r="O4252" s="328">
        <f>ROUND(N4252-SUMIF(Anlagenbewegungsdaten_AV!B:B,A4252,Anlagenbewegungsdaten_AV!D:D),3)</f>
        <v>0</v>
      </c>
    </row>
    <row r="4253" spans="1:15" ht="15" customHeight="1" x14ac:dyDescent="0.25">
      <c r="A4253" s="261" t="s">
        <v>3267</v>
      </c>
      <c r="B4253" s="171" t="s">
        <v>174</v>
      </c>
      <c r="C4253" s="172" t="s">
        <v>4781</v>
      </c>
      <c r="D4253" s="171" t="s">
        <v>4816</v>
      </c>
      <c r="E4253" s="171"/>
      <c r="F4253" s="246">
        <v>29.37</v>
      </c>
      <c r="G4253" s="331">
        <f>ROUND(SUMIF(Anlagenbewegungsdaten!B:B,A4253,Anlagenbewegungsdaten!C:C),3)</f>
        <v>0</v>
      </c>
      <c r="H4253" s="332">
        <f>IF(ISBLANK(F4253),ROUND(SUMIF(Anlagenbewegungsdaten!B:B,A4253,Anlagenbewegungsdaten!D:D),2),ROUND(G4253*F4253%,2))</f>
        <v>0</v>
      </c>
      <c r="I4253" s="332">
        <f>ROUND((H4253-SUMIF(Anlagenbewegungsdaten!$B:$B,A4253,Anlagenbewegungsdaten!D:D)),3)</f>
        <v>0</v>
      </c>
      <c r="J4253" s="333" t="s">
        <v>5179</v>
      </c>
      <c r="K4253" s="333" t="s">
        <v>5204</v>
      </c>
      <c r="L4253" s="510">
        <v>23.5</v>
      </c>
      <c r="M4253" s="330">
        <f>ROUND(SUMIF(Anlagenbewegungsdaten_AV!B:B,A4253,Anlagenbewegungsdaten_AV!C:C),3)</f>
        <v>0</v>
      </c>
      <c r="N4253" s="328">
        <f>IF(ISBLANK(L4253),ROUND(SUMIF(Anlagenbewegungsdaten_AV!B:B,A4253,Anlagenbewegungsdaten_AV!D:D),2),ROUND(M4253*L4253%,2))</f>
        <v>0</v>
      </c>
      <c r="O4253" s="328">
        <f>ROUND(N4253-SUMIF(Anlagenbewegungsdaten_AV!B:B,A4253,Anlagenbewegungsdaten_AV!D:D),3)</f>
        <v>0</v>
      </c>
    </row>
    <row r="4254" spans="1:15" ht="15" customHeight="1" x14ac:dyDescent="0.25">
      <c r="A4254" s="261" t="s">
        <v>3268</v>
      </c>
      <c r="B4254" s="171" t="s">
        <v>174</v>
      </c>
      <c r="C4254" s="172" t="s">
        <v>4781</v>
      </c>
      <c r="D4254" s="172" t="s">
        <v>4817</v>
      </c>
      <c r="E4254" s="171"/>
      <c r="F4254" s="246">
        <v>39.14</v>
      </c>
      <c r="G4254" s="331">
        <f>ROUND(SUMIF(Anlagenbewegungsdaten!B:B,A4254,Anlagenbewegungsdaten!C:C),3)</f>
        <v>0</v>
      </c>
      <c r="H4254" s="332">
        <f>IF(ISBLANK(F4254),ROUND(SUMIF(Anlagenbewegungsdaten!B:B,A4254,Anlagenbewegungsdaten!D:D),2),ROUND(G4254*F4254%,2))</f>
        <v>0</v>
      </c>
      <c r="I4254" s="332">
        <f>ROUND((H4254-SUMIF(Anlagenbewegungsdaten!$B:$B,A4254,Anlagenbewegungsdaten!D:D)),3)</f>
        <v>0</v>
      </c>
      <c r="J4254" s="333" t="s">
        <v>5185</v>
      </c>
      <c r="K4254" s="333" t="s">
        <v>5204</v>
      </c>
      <c r="L4254" s="510">
        <v>0</v>
      </c>
      <c r="M4254" s="330">
        <f>ROUND(SUMIF(Anlagenbewegungsdaten_AV!B:B,A4254,Anlagenbewegungsdaten_AV!C:C),3)</f>
        <v>0</v>
      </c>
      <c r="N4254" s="328">
        <f>IF(ISBLANK(L4254),ROUND(SUMIF(Anlagenbewegungsdaten_AV!B:B,A4254,Anlagenbewegungsdaten_AV!D:D),2),ROUND(M4254*L4254%,2))</f>
        <v>0</v>
      </c>
      <c r="O4254" s="328">
        <f>ROUND(N4254-SUMIF(Anlagenbewegungsdaten_AV!B:B,A4254,Anlagenbewegungsdaten_AV!D:D),3)</f>
        <v>0</v>
      </c>
    </row>
    <row r="4255" spans="1:15" ht="15" customHeight="1" x14ac:dyDescent="0.25">
      <c r="A4255" s="261" t="s">
        <v>3269</v>
      </c>
      <c r="B4255" s="171" t="s">
        <v>174</v>
      </c>
      <c r="C4255" s="172" t="s">
        <v>4781</v>
      </c>
      <c r="D4255" s="172" t="s">
        <v>4818</v>
      </c>
      <c r="E4255" s="171"/>
      <c r="F4255" s="246">
        <v>16.38</v>
      </c>
      <c r="G4255" s="331">
        <f>ROUND(SUMIF(Anlagenbewegungsdaten!B:B,A4255,Anlagenbewegungsdaten!C:C),3)</f>
        <v>0</v>
      </c>
      <c r="H4255" s="332">
        <f>IF(ISBLANK(F4255),ROUND(SUMIF(Anlagenbewegungsdaten!B:B,A4255,Anlagenbewegungsdaten!D:D),2),ROUND(G4255*F4255%,2))</f>
        <v>0</v>
      </c>
      <c r="I4255" s="332">
        <f>ROUND((H4255-SUMIF(Anlagenbewegungsdaten!$B:$B,A4255,Anlagenbewegungsdaten!D:D)),3)</f>
        <v>0</v>
      </c>
      <c r="J4255" s="333" t="s">
        <v>5185</v>
      </c>
      <c r="K4255" s="333" t="s">
        <v>5204</v>
      </c>
      <c r="L4255" s="510">
        <v>0</v>
      </c>
      <c r="M4255" s="330">
        <f>ROUND(SUMIF(Anlagenbewegungsdaten_AV!B:B,A4255,Anlagenbewegungsdaten_AV!C:C),3)</f>
        <v>0</v>
      </c>
      <c r="N4255" s="328">
        <f>IF(ISBLANK(L4255),ROUND(SUMIF(Anlagenbewegungsdaten_AV!B:B,A4255,Anlagenbewegungsdaten_AV!D:D),2),ROUND(M4255*L4255%,2))</f>
        <v>0</v>
      </c>
      <c r="O4255" s="328">
        <f>ROUND(N4255-SUMIF(Anlagenbewegungsdaten_AV!B:B,A4255,Anlagenbewegungsdaten_AV!D:D),3)</f>
        <v>0</v>
      </c>
    </row>
    <row r="4256" spans="1:15" ht="15" customHeight="1" x14ac:dyDescent="0.25">
      <c r="A4256" s="259"/>
      <c r="B4256" s="166"/>
      <c r="C4256" s="165"/>
      <c r="D4256" s="166"/>
      <c r="E4256" s="165"/>
      <c r="F4256" s="249"/>
    </row>
    <row r="4257" spans="1:15" ht="15" customHeight="1" x14ac:dyDescent="0.25">
      <c r="A4257" s="261" t="s">
        <v>3275</v>
      </c>
      <c r="B4257" s="171" t="s">
        <v>174</v>
      </c>
      <c r="C4257" s="172" t="s">
        <v>4782</v>
      </c>
      <c r="D4257" s="171" t="s">
        <v>4774</v>
      </c>
      <c r="E4257" s="171"/>
      <c r="F4257" s="246">
        <v>34.049999999999997</v>
      </c>
      <c r="G4257" s="331">
        <f>ROUND(SUMIF(Anlagenbewegungsdaten!B:B,A4257,Anlagenbewegungsdaten!C:C),3)</f>
        <v>0</v>
      </c>
      <c r="H4257" s="332">
        <f>IF(ISBLANK(F4257),ROUND(SUMIF(Anlagenbewegungsdaten!B:B,A4257,Anlagenbewegungsdaten!D:D),2),ROUND(G4257*F4257%,2))</f>
        <v>0</v>
      </c>
      <c r="I4257" s="332">
        <f>ROUND((H4257-SUMIF(Anlagenbewegungsdaten!$B:$B,A4257,Anlagenbewegungsdaten!D:D)),3)</f>
        <v>0</v>
      </c>
      <c r="J4257" s="333" t="s">
        <v>5179</v>
      </c>
      <c r="K4257" s="333" t="s">
        <v>5204</v>
      </c>
      <c r="L4257" s="510">
        <v>27.24</v>
      </c>
      <c r="M4257" s="330">
        <f>ROUND(SUMIF(Anlagenbewegungsdaten_AV!B:B,A4257,Anlagenbewegungsdaten_AV!C:C),3)</f>
        <v>0</v>
      </c>
      <c r="N4257" s="328">
        <f>IF(ISBLANK(L4257),ROUND(SUMIF(Anlagenbewegungsdaten_AV!B:B,A4257,Anlagenbewegungsdaten_AV!D:D),2),ROUND(M4257*L4257%,2))</f>
        <v>0</v>
      </c>
      <c r="O4257" s="328">
        <f>ROUND(N4257-SUMIF(Anlagenbewegungsdaten_AV!B:B,A4257,Anlagenbewegungsdaten_AV!D:D),3)</f>
        <v>0</v>
      </c>
    </row>
    <row r="4258" spans="1:15" ht="15" customHeight="1" x14ac:dyDescent="0.25">
      <c r="A4258" s="261" t="s">
        <v>3276</v>
      </c>
      <c r="B4258" s="171" t="s">
        <v>174</v>
      </c>
      <c r="C4258" s="172" t="s">
        <v>4782</v>
      </c>
      <c r="D4258" s="171" t="s">
        <v>4775</v>
      </c>
      <c r="E4258" s="171"/>
      <c r="F4258" s="246">
        <v>32.39</v>
      </c>
      <c r="G4258" s="331">
        <f>ROUND(SUMIF(Anlagenbewegungsdaten!B:B,A4258,Anlagenbewegungsdaten!C:C),3)</f>
        <v>0</v>
      </c>
      <c r="H4258" s="332">
        <f>IF(ISBLANK(F4258),ROUND(SUMIF(Anlagenbewegungsdaten!B:B,A4258,Anlagenbewegungsdaten!D:D),2),ROUND(G4258*F4258%,2))</f>
        <v>0</v>
      </c>
      <c r="I4258" s="332">
        <f>ROUND((H4258-SUMIF(Anlagenbewegungsdaten!$B:$B,A4258,Anlagenbewegungsdaten!D:D)),3)</f>
        <v>0</v>
      </c>
      <c r="J4258" s="333" t="s">
        <v>5179</v>
      </c>
      <c r="K4258" s="333" t="s">
        <v>5204</v>
      </c>
      <c r="L4258" s="510">
        <v>25.91</v>
      </c>
      <c r="M4258" s="330">
        <f>ROUND(SUMIF(Anlagenbewegungsdaten_AV!B:B,A4258,Anlagenbewegungsdaten_AV!C:C),3)</f>
        <v>0</v>
      </c>
      <c r="N4258" s="328">
        <f>IF(ISBLANK(L4258),ROUND(SUMIF(Anlagenbewegungsdaten_AV!B:B,A4258,Anlagenbewegungsdaten_AV!D:D),2),ROUND(M4258*L4258%,2))</f>
        <v>0</v>
      </c>
      <c r="O4258" s="328">
        <f>ROUND(N4258-SUMIF(Anlagenbewegungsdaten_AV!B:B,A4258,Anlagenbewegungsdaten_AV!D:D),3)</f>
        <v>0</v>
      </c>
    </row>
    <row r="4259" spans="1:15" ht="15" customHeight="1" x14ac:dyDescent="0.25">
      <c r="A4259" s="261" t="s">
        <v>3277</v>
      </c>
      <c r="B4259" s="171" t="s">
        <v>174</v>
      </c>
      <c r="C4259" s="172" t="s">
        <v>4782</v>
      </c>
      <c r="D4259" s="171" t="s">
        <v>4815</v>
      </c>
      <c r="E4259" s="171"/>
      <c r="F4259" s="246">
        <v>30.65</v>
      </c>
      <c r="G4259" s="331">
        <f>ROUND(SUMIF(Anlagenbewegungsdaten!B:B,A4259,Anlagenbewegungsdaten!C:C),3)</f>
        <v>0</v>
      </c>
      <c r="H4259" s="332">
        <f>IF(ISBLANK(F4259),ROUND(SUMIF(Anlagenbewegungsdaten!B:B,A4259,Anlagenbewegungsdaten!D:D),2),ROUND(G4259*F4259%,2))</f>
        <v>0</v>
      </c>
      <c r="I4259" s="332">
        <f>ROUND((H4259-SUMIF(Anlagenbewegungsdaten!$B:$B,A4259,Anlagenbewegungsdaten!D:D)),3)</f>
        <v>0</v>
      </c>
      <c r="J4259" s="333" t="s">
        <v>5179</v>
      </c>
      <c r="K4259" s="333" t="s">
        <v>5204</v>
      </c>
      <c r="L4259" s="510">
        <v>24.52</v>
      </c>
      <c r="M4259" s="330">
        <f>ROUND(SUMIF(Anlagenbewegungsdaten_AV!B:B,A4259,Anlagenbewegungsdaten_AV!C:C),3)</f>
        <v>0</v>
      </c>
      <c r="N4259" s="328">
        <f>IF(ISBLANK(L4259),ROUND(SUMIF(Anlagenbewegungsdaten_AV!B:B,A4259,Anlagenbewegungsdaten_AV!D:D),2),ROUND(M4259*L4259%,2))</f>
        <v>0</v>
      </c>
      <c r="O4259" s="328">
        <f>ROUND(N4259-SUMIF(Anlagenbewegungsdaten_AV!B:B,A4259,Anlagenbewegungsdaten_AV!D:D),3)</f>
        <v>0</v>
      </c>
    </row>
    <row r="4260" spans="1:15" ht="15" customHeight="1" x14ac:dyDescent="0.25">
      <c r="A4260" s="261" t="s">
        <v>3278</v>
      </c>
      <c r="B4260" s="171" t="s">
        <v>174</v>
      </c>
      <c r="C4260" s="172" t="s">
        <v>4782</v>
      </c>
      <c r="D4260" s="171" t="s">
        <v>4816</v>
      </c>
      <c r="E4260" s="171"/>
      <c r="F4260" s="246">
        <v>25.55</v>
      </c>
      <c r="G4260" s="331">
        <f>ROUND(SUMIF(Anlagenbewegungsdaten!B:B,A4260,Anlagenbewegungsdaten!C:C),3)</f>
        <v>0</v>
      </c>
      <c r="H4260" s="332">
        <f>IF(ISBLANK(F4260),ROUND(SUMIF(Anlagenbewegungsdaten!B:B,A4260,Anlagenbewegungsdaten!D:D),2),ROUND(G4260*F4260%,2))</f>
        <v>0</v>
      </c>
      <c r="I4260" s="332">
        <f>ROUND((H4260-SUMIF(Anlagenbewegungsdaten!$B:$B,A4260,Anlagenbewegungsdaten!D:D)),3)</f>
        <v>0</v>
      </c>
      <c r="J4260" s="333" t="s">
        <v>5179</v>
      </c>
      <c r="K4260" s="333" t="s">
        <v>5204</v>
      </c>
      <c r="L4260" s="510">
        <v>20.440000000000001</v>
      </c>
      <c r="M4260" s="330">
        <f>ROUND(SUMIF(Anlagenbewegungsdaten_AV!B:B,A4260,Anlagenbewegungsdaten_AV!C:C),3)</f>
        <v>0</v>
      </c>
      <c r="N4260" s="328">
        <f>IF(ISBLANK(L4260),ROUND(SUMIF(Anlagenbewegungsdaten_AV!B:B,A4260,Anlagenbewegungsdaten_AV!D:D),2),ROUND(M4260*L4260%,2))</f>
        <v>0</v>
      </c>
      <c r="O4260" s="328">
        <f>ROUND(N4260-SUMIF(Anlagenbewegungsdaten_AV!B:B,A4260,Anlagenbewegungsdaten_AV!D:D),3)</f>
        <v>0</v>
      </c>
    </row>
    <row r="4261" spans="1:15" ht="15" customHeight="1" x14ac:dyDescent="0.25">
      <c r="A4261" s="261" t="s">
        <v>3279</v>
      </c>
      <c r="B4261" s="171" t="s">
        <v>174</v>
      </c>
      <c r="C4261" s="172" t="s">
        <v>4782</v>
      </c>
      <c r="D4261" s="172" t="s">
        <v>4817</v>
      </c>
      <c r="E4261" s="171"/>
      <c r="F4261" s="246">
        <v>34.049999999999997</v>
      </c>
      <c r="G4261" s="331">
        <f>ROUND(SUMIF(Anlagenbewegungsdaten!B:B,A4261,Anlagenbewegungsdaten!C:C),3)</f>
        <v>0</v>
      </c>
      <c r="H4261" s="332">
        <f>IF(ISBLANK(F4261),ROUND(SUMIF(Anlagenbewegungsdaten!B:B,A4261,Anlagenbewegungsdaten!D:D),2),ROUND(G4261*F4261%,2))</f>
        <v>0</v>
      </c>
      <c r="I4261" s="332">
        <f>ROUND((H4261-SUMIF(Anlagenbewegungsdaten!$B:$B,A4261,Anlagenbewegungsdaten!D:D)),3)</f>
        <v>0</v>
      </c>
      <c r="J4261" s="333" t="s">
        <v>5185</v>
      </c>
      <c r="K4261" s="333" t="s">
        <v>5204</v>
      </c>
      <c r="L4261" s="510">
        <v>0</v>
      </c>
      <c r="M4261" s="330">
        <f>ROUND(SUMIF(Anlagenbewegungsdaten_AV!B:B,A4261,Anlagenbewegungsdaten_AV!C:C),3)</f>
        <v>0</v>
      </c>
      <c r="N4261" s="328">
        <f>IF(ISBLANK(L4261),ROUND(SUMIF(Anlagenbewegungsdaten_AV!B:B,A4261,Anlagenbewegungsdaten_AV!D:D),2),ROUND(M4261*L4261%,2))</f>
        <v>0</v>
      </c>
      <c r="O4261" s="328">
        <f>ROUND(N4261-SUMIF(Anlagenbewegungsdaten_AV!B:B,A4261,Anlagenbewegungsdaten_AV!D:D),3)</f>
        <v>0</v>
      </c>
    </row>
    <row r="4262" spans="1:15" ht="15" customHeight="1" x14ac:dyDescent="0.25">
      <c r="A4262" s="261" t="s">
        <v>3280</v>
      </c>
      <c r="B4262" s="171" t="s">
        <v>174</v>
      </c>
      <c r="C4262" s="172" t="s">
        <v>4782</v>
      </c>
      <c r="D4262" s="172" t="s">
        <v>4819</v>
      </c>
      <c r="E4262" s="171"/>
      <c r="F4262" s="303">
        <v>16.38</v>
      </c>
      <c r="G4262" s="331">
        <f>ROUND(SUMIF(Anlagenbewegungsdaten!B:B,A4262,Anlagenbewegungsdaten!C:C),3)</f>
        <v>0</v>
      </c>
      <c r="H4262" s="332">
        <f>IF(ISBLANK(F4262),ROUND(SUMIF(Anlagenbewegungsdaten!B:B,A4262,Anlagenbewegungsdaten!D:D),2),ROUND(G4262*F4262%,2))</f>
        <v>0</v>
      </c>
      <c r="I4262" s="332">
        <f>ROUND((H4262-SUMIF(Anlagenbewegungsdaten!$B:$B,A4262,Anlagenbewegungsdaten!D:D)),3)</f>
        <v>0</v>
      </c>
      <c r="J4262" s="333" t="s">
        <v>5185</v>
      </c>
      <c r="K4262" s="333" t="s">
        <v>5204</v>
      </c>
      <c r="L4262" s="510">
        <v>0</v>
      </c>
      <c r="M4262" s="330">
        <f>ROUND(SUMIF(Anlagenbewegungsdaten_AV!B:B,A4262,Anlagenbewegungsdaten_AV!C:C),3)</f>
        <v>0</v>
      </c>
      <c r="N4262" s="328">
        <f>IF(ISBLANK(L4262),ROUND(SUMIF(Anlagenbewegungsdaten_AV!B:B,A4262,Anlagenbewegungsdaten_AV!D:D),2),ROUND(M4262*L4262%,2))</f>
        <v>0</v>
      </c>
      <c r="O4262" s="328">
        <f>ROUND(N4262-SUMIF(Anlagenbewegungsdaten_AV!B:B,A4262,Anlagenbewegungsdaten_AV!D:D),3)</f>
        <v>0</v>
      </c>
    </row>
    <row r="4263" spans="1:15" ht="15" customHeight="1" x14ac:dyDescent="0.25">
      <c r="A4263" s="261" t="s">
        <v>3281</v>
      </c>
      <c r="B4263" s="171" t="s">
        <v>174</v>
      </c>
      <c r="C4263" s="172" t="s">
        <v>4782</v>
      </c>
      <c r="D4263" s="172" t="s">
        <v>4820</v>
      </c>
      <c r="E4263" s="171"/>
      <c r="F4263" s="303">
        <v>12</v>
      </c>
      <c r="G4263" s="331">
        <f>ROUND(SUMIF(Anlagenbewegungsdaten!B:B,A4263,Anlagenbewegungsdaten!C:C),3)</f>
        <v>0</v>
      </c>
      <c r="H4263" s="332">
        <f>IF(ISBLANK(F4263),ROUND(SUMIF(Anlagenbewegungsdaten!B:B,A4263,Anlagenbewegungsdaten!D:D),2),ROUND(G4263*F4263%,2))</f>
        <v>0</v>
      </c>
      <c r="I4263" s="332">
        <f>ROUND((H4263-SUMIF(Anlagenbewegungsdaten!$B:$B,A4263,Anlagenbewegungsdaten!D:D)),3)</f>
        <v>0</v>
      </c>
      <c r="J4263" s="333" t="s">
        <v>5185</v>
      </c>
      <c r="K4263" s="333" t="s">
        <v>5204</v>
      </c>
      <c r="L4263" s="510">
        <v>0</v>
      </c>
      <c r="M4263" s="330">
        <f>ROUND(SUMIF(Anlagenbewegungsdaten_AV!B:B,A4263,Anlagenbewegungsdaten_AV!C:C),3)</f>
        <v>0</v>
      </c>
      <c r="N4263" s="328">
        <f>IF(ISBLANK(L4263),ROUND(SUMIF(Anlagenbewegungsdaten_AV!B:B,A4263,Anlagenbewegungsdaten_AV!D:D),2),ROUND(M4263*L4263%,2))</f>
        <v>0</v>
      </c>
      <c r="O4263" s="328">
        <f>ROUND(N4263-SUMIF(Anlagenbewegungsdaten_AV!B:B,A4263,Anlagenbewegungsdaten_AV!D:D),3)</f>
        <v>0</v>
      </c>
    </row>
    <row r="4264" spans="1:15" ht="15" customHeight="1" x14ac:dyDescent="0.25">
      <c r="A4264" s="261" t="s">
        <v>3282</v>
      </c>
      <c r="B4264" s="171" t="s">
        <v>174</v>
      </c>
      <c r="C4264" s="172" t="s">
        <v>4782</v>
      </c>
      <c r="D4264" s="172" t="s">
        <v>4821</v>
      </c>
      <c r="E4264" s="171"/>
      <c r="F4264" s="303">
        <v>32.39</v>
      </c>
      <c r="G4264" s="331">
        <f>ROUND(SUMIF(Anlagenbewegungsdaten!B:B,A4264,Anlagenbewegungsdaten!C:C),3)</f>
        <v>0</v>
      </c>
      <c r="H4264" s="332">
        <f>IF(ISBLANK(F4264),ROUND(SUMIF(Anlagenbewegungsdaten!B:B,A4264,Anlagenbewegungsdaten!D:D),2),ROUND(G4264*F4264%,2))</f>
        <v>0</v>
      </c>
      <c r="I4264" s="332">
        <f>ROUND((H4264-SUMIF(Anlagenbewegungsdaten!$B:$B,A4264,Anlagenbewegungsdaten!D:D)),3)</f>
        <v>0</v>
      </c>
      <c r="J4264" s="333" t="s">
        <v>5185</v>
      </c>
      <c r="K4264" s="333" t="s">
        <v>5204</v>
      </c>
      <c r="L4264" s="510">
        <v>0</v>
      </c>
      <c r="M4264" s="330">
        <f>ROUND(SUMIF(Anlagenbewegungsdaten_AV!B:B,A4264,Anlagenbewegungsdaten_AV!C:C),3)</f>
        <v>0</v>
      </c>
      <c r="N4264" s="328">
        <f>IF(ISBLANK(L4264),ROUND(SUMIF(Anlagenbewegungsdaten_AV!B:B,A4264,Anlagenbewegungsdaten_AV!D:D),2),ROUND(M4264*L4264%,2))</f>
        <v>0</v>
      </c>
      <c r="O4264" s="328">
        <f>ROUND(N4264-SUMIF(Anlagenbewegungsdaten_AV!B:B,A4264,Anlagenbewegungsdaten_AV!D:D),3)</f>
        <v>0</v>
      </c>
    </row>
    <row r="4265" spans="1:15" ht="15" customHeight="1" x14ac:dyDescent="0.25">
      <c r="A4265" s="261" t="s">
        <v>3283</v>
      </c>
      <c r="B4265" s="171" t="s">
        <v>174</v>
      </c>
      <c r="C4265" s="172" t="s">
        <v>4782</v>
      </c>
      <c r="D4265" s="172" t="s">
        <v>4822</v>
      </c>
      <c r="E4265" s="171"/>
      <c r="F4265" s="303">
        <v>16.38</v>
      </c>
      <c r="G4265" s="331">
        <f>ROUND(SUMIF(Anlagenbewegungsdaten!B:B,A4265,Anlagenbewegungsdaten!C:C),3)</f>
        <v>0</v>
      </c>
      <c r="H4265" s="332">
        <f>IF(ISBLANK(F4265),ROUND(SUMIF(Anlagenbewegungsdaten!B:B,A4265,Anlagenbewegungsdaten!D:D),2),ROUND(G4265*F4265%,2))</f>
        <v>0</v>
      </c>
      <c r="I4265" s="332">
        <f>ROUND((H4265-SUMIF(Anlagenbewegungsdaten!$B:$B,A4265,Anlagenbewegungsdaten!D:D)),3)</f>
        <v>0</v>
      </c>
      <c r="J4265" s="333" t="s">
        <v>5185</v>
      </c>
      <c r="K4265" s="333" t="s">
        <v>5204</v>
      </c>
      <c r="L4265" s="510">
        <v>0</v>
      </c>
      <c r="M4265" s="330">
        <f>ROUND(SUMIF(Anlagenbewegungsdaten_AV!B:B,A4265,Anlagenbewegungsdaten_AV!C:C),3)</f>
        <v>0</v>
      </c>
      <c r="N4265" s="328">
        <f>IF(ISBLANK(L4265),ROUND(SUMIF(Anlagenbewegungsdaten_AV!B:B,A4265,Anlagenbewegungsdaten_AV!D:D),2),ROUND(M4265*L4265%,2))</f>
        <v>0</v>
      </c>
      <c r="O4265" s="328">
        <f>ROUND(N4265-SUMIF(Anlagenbewegungsdaten_AV!B:B,A4265,Anlagenbewegungsdaten_AV!D:D),3)</f>
        <v>0</v>
      </c>
    </row>
    <row r="4266" spans="1:15" ht="15" customHeight="1" x14ac:dyDescent="0.25">
      <c r="A4266" s="261" t="s">
        <v>3284</v>
      </c>
      <c r="B4266" s="171" t="s">
        <v>174</v>
      </c>
      <c r="C4266" s="172" t="s">
        <v>4782</v>
      </c>
      <c r="D4266" s="172" t="s">
        <v>4823</v>
      </c>
      <c r="E4266" s="171"/>
      <c r="F4266" s="303">
        <v>12</v>
      </c>
      <c r="G4266" s="331">
        <f>ROUND(SUMIF(Anlagenbewegungsdaten!B:B,A4266,Anlagenbewegungsdaten!C:C),3)</f>
        <v>0</v>
      </c>
      <c r="H4266" s="332">
        <f>IF(ISBLANK(F4266),ROUND(SUMIF(Anlagenbewegungsdaten!B:B,A4266,Anlagenbewegungsdaten!D:D),2),ROUND(G4266*F4266%,2))</f>
        <v>0</v>
      </c>
      <c r="I4266" s="332">
        <f>ROUND((H4266-SUMIF(Anlagenbewegungsdaten!$B:$B,A4266,Anlagenbewegungsdaten!D:D)),3)</f>
        <v>0</v>
      </c>
      <c r="J4266" s="333" t="s">
        <v>5185</v>
      </c>
      <c r="K4266" s="333" t="s">
        <v>5204</v>
      </c>
      <c r="L4266" s="510">
        <v>0</v>
      </c>
      <c r="M4266" s="330">
        <f>ROUND(SUMIF(Anlagenbewegungsdaten_AV!B:B,A4266,Anlagenbewegungsdaten_AV!C:C),3)</f>
        <v>0</v>
      </c>
      <c r="N4266" s="328">
        <f>IF(ISBLANK(L4266),ROUND(SUMIF(Anlagenbewegungsdaten_AV!B:B,A4266,Anlagenbewegungsdaten_AV!D:D),2),ROUND(M4266*L4266%,2))</f>
        <v>0</v>
      </c>
      <c r="O4266" s="328">
        <f>ROUND(N4266-SUMIF(Anlagenbewegungsdaten_AV!B:B,A4266,Anlagenbewegungsdaten_AV!D:D),3)</f>
        <v>0</v>
      </c>
    </row>
    <row r="4267" spans="1:15" ht="15" customHeight="1" x14ac:dyDescent="0.25">
      <c r="A4267" s="261" t="s">
        <v>3285</v>
      </c>
      <c r="B4267" s="171" t="s">
        <v>174</v>
      </c>
      <c r="C4267" s="172" t="s">
        <v>4782</v>
      </c>
      <c r="D4267" s="172" t="s">
        <v>4824</v>
      </c>
      <c r="E4267" s="171"/>
      <c r="F4267" s="303">
        <v>30.65</v>
      </c>
      <c r="G4267" s="331">
        <f>ROUND(SUMIF(Anlagenbewegungsdaten!B:B,A4267,Anlagenbewegungsdaten!C:C),3)</f>
        <v>0</v>
      </c>
      <c r="H4267" s="332">
        <f>IF(ISBLANK(F4267),ROUND(SUMIF(Anlagenbewegungsdaten!B:B,A4267,Anlagenbewegungsdaten!D:D),2),ROUND(G4267*F4267%,2))</f>
        <v>0</v>
      </c>
      <c r="I4267" s="332">
        <f>ROUND((H4267-SUMIF(Anlagenbewegungsdaten!$B:$B,A4267,Anlagenbewegungsdaten!D:D)),3)</f>
        <v>0</v>
      </c>
      <c r="J4267" s="333" t="s">
        <v>5185</v>
      </c>
      <c r="K4267" s="333" t="s">
        <v>5204</v>
      </c>
      <c r="L4267" s="510">
        <v>0</v>
      </c>
      <c r="M4267" s="330">
        <f>ROUND(SUMIF(Anlagenbewegungsdaten_AV!B:B,A4267,Anlagenbewegungsdaten_AV!C:C),3)</f>
        <v>0</v>
      </c>
      <c r="N4267" s="328">
        <f>IF(ISBLANK(L4267),ROUND(SUMIF(Anlagenbewegungsdaten_AV!B:B,A4267,Anlagenbewegungsdaten_AV!D:D),2),ROUND(M4267*L4267%,2))</f>
        <v>0</v>
      </c>
      <c r="O4267" s="328">
        <f>ROUND(N4267-SUMIF(Anlagenbewegungsdaten_AV!B:B,A4267,Anlagenbewegungsdaten_AV!D:D),3)</f>
        <v>0</v>
      </c>
    </row>
    <row r="4268" spans="1:15" ht="15" customHeight="1" x14ac:dyDescent="0.25">
      <c r="A4268" s="261" t="s">
        <v>3286</v>
      </c>
      <c r="B4268" s="171" t="s">
        <v>174</v>
      </c>
      <c r="C4268" s="172" t="s">
        <v>4782</v>
      </c>
      <c r="D4268" s="172" t="s">
        <v>4825</v>
      </c>
      <c r="E4268" s="171"/>
      <c r="F4268" s="303">
        <v>16.38</v>
      </c>
      <c r="G4268" s="331">
        <f>ROUND(SUMIF(Anlagenbewegungsdaten!B:B,A4268,Anlagenbewegungsdaten!C:C),3)</f>
        <v>0</v>
      </c>
      <c r="H4268" s="332">
        <f>IF(ISBLANK(F4268),ROUND(SUMIF(Anlagenbewegungsdaten!B:B,A4268,Anlagenbewegungsdaten!D:D),2),ROUND(G4268*F4268%,2))</f>
        <v>0</v>
      </c>
      <c r="I4268" s="332">
        <f>ROUND((H4268-SUMIF(Anlagenbewegungsdaten!$B:$B,A4268,Anlagenbewegungsdaten!D:D)),3)</f>
        <v>0</v>
      </c>
      <c r="J4268" s="333" t="s">
        <v>5185</v>
      </c>
      <c r="K4268" s="333" t="s">
        <v>5204</v>
      </c>
      <c r="L4268" s="510">
        <v>0</v>
      </c>
      <c r="M4268" s="330">
        <f>ROUND(SUMIF(Anlagenbewegungsdaten_AV!B:B,A4268,Anlagenbewegungsdaten_AV!C:C),3)</f>
        <v>0</v>
      </c>
      <c r="N4268" s="328">
        <f>IF(ISBLANK(L4268),ROUND(SUMIF(Anlagenbewegungsdaten_AV!B:B,A4268,Anlagenbewegungsdaten_AV!D:D),2),ROUND(M4268*L4268%,2))</f>
        <v>0</v>
      </c>
      <c r="O4268" s="328">
        <f>ROUND(N4268-SUMIF(Anlagenbewegungsdaten_AV!B:B,A4268,Anlagenbewegungsdaten_AV!D:D),3)</f>
        <v>0</v>
      </c>
    </row>
    <row r="4269" spans="1:15" ht="15" customHeight="1" x14ac:dyDescent="0.25">
      <c r="A4269" s="261" t="s">
        <v>3287</v>
      </c>
      <c r="B4269" s="171" t="s">
        <v>174</v>
      </c>
      <c r="C4269" s="172" t="s">
        <v>4782</v>
      </c>
      <c r="D4269" s="172" t="s">
        <v>4826</v>
      </c>
      <c r="E4269" s="171"/>
      <c r="F4269" s="303">
        <v>12</v>
      </c>
      <c r="G4269" s="331">
        <f>ROUND(SUMIF(Anlagenbewegungsdaten!B:B,A4269,Anlagenbewegungsdaten!C:C),3)</f>
        <v>0</v>
      </c>
      <c r="H4269" s="332">
        <f>IF(ISBLANK(F4269),ROUND(SUMIF(Anlagenbewegungsdaten!B:B,A4269,Anlagenbewegungsdaten!D:D),2),ROUND(G4269*F4269%,2))</f>
        <v>0</v>
      </c>
      <c r="I4269" s="332">
        <f>ROUND((H4269-SUMIF(Anlagenbewegungsdaten!$B:$B,A4269,Anlagenbewegungsdaten!D:D)),3)</f>
        <v>0</v>
      </c>
      <c r="J4269" s="333" t="s">
        <v>5185</v>
      </c>
      <c r="K4269" s="333" t="s">
        <v>5204</v>
      </c>
      <c r="L4269" s="510">
        <v>0</v>
      </c>
      <c r="M4269" s="330">
        <f>ROUND(SUMIF(Anlagenbewegungsdaten_AV!B:B,A4269,Anlagenbewegungsdaten_AV!C:C),3)</f>
        <v>0</v>
      </c>
      <c r="N4269" s="328">
        <f>IF(ISBLANK(L4269),ROUND(SUMIF(Anlagenbewegungsdaten_AV!B:B,A4269,Anlagenbewegungsdaten_AV!D:D),2),ROUND(M4269*L4269%,2))</f>
        <v>0</v>
      </c>
      <c r="O4269" s="328">
        <f>ROUND(N4269-SUMIF(Anlagenbewegungsdaten_AV!B:B,A4269,Anlagenbewegungsdaten_AV!D:D),3)</f>
        <v>0</v>
      </c>
    </row>
    <row r="4270" spans="1:15" ht="15" customHeight="1" x14ac:dyDescent="0.25">
      <c r="A4270" s="199"/>
      <c r="B4270" s="164"/>
      <c r="C4270" s="164"/>
      <c r="D4270" s="164"/>
      <c r="E4270" s="164"/>
      <c r="F4270" s="295"/>
    </row>
    <row r="4271" spans="1:15" ht="15" customHeight="1" x14ac:dyDescent="0.25">
      <c r="A4271" s="261" t="s">
        <v>3291</v>
      </c>
      <c r="B4271" s="171" t="s">
        <v>174</v>
      </c>
      <c r="C4271" s="172" t="s">
        <v>4785</v>
      </c>
      <c r="D4271" s="171" t="s">
        <v>4774</v>
      </c>
      <c r="E4271" s="171"/>
      <c r="F4271" s="246">
        <v>33.03</v>
      </c>
      <c r="G4271" s="331">
        <f>ROUND(SUMIF(Anlagenbewegungsdaten!B:B,A4271,Anlagenbewegungsdaten!C:C),3)</f>
        <v>0</v>
      </c>
      <c r="H4271" s="332">
        <f>IF(ISBLANK(F4271),ROUND(SUMIF(Anlagenbewegungsdaten!B:B,A4271,Anlagenbewegungsdaten!D:D),2),ROUND(G4271*F4271%,2))</f>
        <v>0</v>
      </c>
      <c r="I4271" s="332">
        <f>ROUND((H4271-SUMIF(Anlagenbewegungsdaten!$B:$B,A4271,Anlagenbewegungsdaten!D:D)),3)</f>
        <v>0</v>
      </c>
      <c r="J4271" s="333" t="s">
        <v>5179</v>
      </c>
      <c r="K4271" s="333" t="s">
        <v>5204</v>
      </c>
      <c r="L4271" s="510">
        <v>26.42</v>
      </c>
      <c r="M4271" s="330">
        <f>ROUND(SUMIF(Anlagenbewegungsdaten_AV!B:B,A4271,Anlagenbewegungsdaten_AV!C:C),3)</f>
        <v>0</v>
      </c>
      <c r="N4271" s="328">
        <f>IF(ISBLANK(L4271),ROUND(SUMIF(Anlagenbewegungsdaten_AV!B:B,A4271,Anlagenbewegungsdaten_AV!D:D),2),ROUND(M4271*L4271%,2))</f>
        <v>0</v>
      </c>
      <c r="O4271" s="328">
        <f>ROUND(N4271-SUMIF(Anlagenbewegungsdaten_AV!B:B,A4271,Anlagenbewegungsdaten_AV!D:D),3)</f>
        <v>0</v>
      </c>
    </row>
    <row r="4272" spans="1:15" ht="15" customHeight="1" x14ac:dyDescent="0.25">
      <c r="A4272" s="261" t="s">
        <v>3292</v>
      </c>
      <c r="B4272" s="171" t="s">
        <v>174</v>
      </c>
      <c r="C4272" s="172" t="s">
        <v>4785</v>
      </c>
      <c r="D4272" s="171" t="s">
        <v>4775</v>
      </c>
      <c r="E4272" s="171"/>
      <c r="F4272" s="246">
        <v>31.42</v>
      </c>
      <c r="G4272" s="331">
        <f>ROUND(SUMIF(Anlagenbewegungsdaten!B:B,A4272,Anlagenbewegungsdaten!C:C),3)</f>
        <v>0</v>
      </c>
      <c r="H4272" s="332">
        <f>IF(ISBLANK(F4272),ROUND(SUMIF(Anlagenbewegungsdaten!B:B,A4272,Anlagenbewegungsdaten!D:D),2),ROUND(G4272*F4272%,2))</f>
        <v>0</v>
      </c>
      <c r="I4272" s="332">
        <f>ROUND((H4272-SUMIF(Anlagenbewegungsdaten!$B:$B,A4272,Anlagenbewegungsdaten!D:D)),3)</f>
        <v>0</v>
      </c>
      <c r="J4272" s="333" t="s">
        <v>5179</v>
      </c>
      <c r="K4272" s="333" t="s">
        <v>5204</v>
      </c>
      <c r="L4272" s="510">
        <v>25.14</v>
      </c>
      <c r="M4272" s="330">
        <f>ROUND(SUMIF(Anlagenbewegungsdaten_AV!B:B,A4272,Anlagenbewegungsdaten_AV!C:C),3)</f>
        <v>0</v>
      </c>
      <c r="N4272" s="328">
        <f>IF(ISBLANK(L4272),ROUND(SUMIF(Anlagenbewegungsdaten_AV!B:B,A4272,Anlagenbewegungsdaten_AV!D:D),2),ROUND(M4272*L4272%,2))</f>
        <v>0</v>
      </c>
      <c r="O4272" s="328">
        <f>ROUND(N4272-SUMIF(Anlagenbewegungsdaten_AV!B:B,A4272,Anlagenbewegungsdaten_AV!D:D),3)</f>
        <v>0</v>
      </c>
    </row>
    <row r="4273" spans="1:15" ht="15" customHeight="1" x14ac:dyDescent="0.25">
      <c r="A4273" s="261" t="s">
        <v>3293</v>
      </c>
      <c r="B4273" s="171" t="s">
        <v>174</v>
      </c>
      <c r="C4273" s="172" t="s">
        <v>4785</v>
      </c>
      <c r="D4273" s="171" t="s">
        <v>4815</v>
      </c>
      <c r="E4273" s="171"/>
      <c r="F4273" s="246">
        <v>29.73</v>
      </c>
      <c r="G4273" s="331">
        <f>ROUND(SUMIF(Anlagenbewegungsdaten!B:B,A4273,Anlagenbewegungsdaten!C:C),3)</f>
        <v>0</v>
      </c>
      <c r="H4273" s="332">
        <f>IF(ISBLANK(F4273),ROUND(SUMIF(Anlagenbewegungsdaten!B:B,A4273,Anlagenbewegungsdaten!D:D),2),ROUND(G4273*F4273%,2))</f>
        <v>0</v>
      </c>
      <c r="I4273" s="332">
        <f>ROUND((H4273-SUMIF(Anlagenbewegungsdaten!$B:$B,A4273,Anlagenbewegungsdaten!D:D)),3)</f>
        <v>0</v>
      </c>
      <c r="J4273" s="333" t="s">
        <v>5179</v>
      </c>
      <c r="K4273" s="333" t="s">
        <v>5204</v>
      </c>
      <c r="L4273" s="510">
        <v>23.78</v>
      </c>
      <c r="M4273" s="330">
        <f>ROUND(SUMIF(Anlagenbewegungsdaten_AV!B:B,A4273,Anlagenbewegungsdaten_AV!C:C),3)</f>
        <v>0</v>
      </c>
      <c r="N4273" s="328">
        <f>IF(ISBLANK(L4273),ROUND(SUMIF(Anlagenbewegungsdaten_AV!B:B,A4273,Anlagenbewegungsdaten_AV!D:D),2),ROUND(M4273*L4273%,2))</f>
        <v>0</v>
      </c>
      <c r="O4273" s="328">
        <f>ROUND(N4273-SUMIF(Anlagenbewegungsdaten_AV!B:B,A4273,Anlagenbewegungsdaten_AV!D:D),3)</f>
        <v>0</v>
      </c>
    </row>
    <row r="4274" spans="1:15" ht="15" customHeight="1" x14ac:dyDescent="0.25">
      <c r="A4274" s="261" t="s">
        <v>3294</v>
      </c>
      <c r="B4274" s="171" t="s">
        <v>174</v>
      </c>
      <c r="C4274" s="172" t="s">
        <v>4785</v>
      </c>
      <c r="D4274" s="171" t="s">
        <v>4816</v>
      </c>
      <c r="E4274" s="171"/>
      <c r="F4274" s="246">
        <v>24.79</v>
      </c>
      <c r="G4274" s="331">
        <f>ROUND(SUMIF(Anlagenbewegungsdaten!B:B,A4274,Anlagenbewegungsdaten!C:C),3)</f>
        <v>0</v>
      </c>
      <c r="H4274" s="332">
        <f>IF(ISBLANK(F4274),ROUND(SUMIF(Anlagenbewegungsdaten!B:B,A4274,Anlagenbewegungsdaten!D:D),2),ROUND(G4274*F4274%,2))</f>
        <v>0</v>
      </c>
      <c r="I4274" s="332">
        <f>ROUND((H4274-SUMIF(Anlagenbewegungsdaten!$B:$B,A4274,Anlagenbewegungsdaten!D:D)),3)</f>
        <v>0</v>
      </c>
      <c r="J4274" s="333" t="s">
        <v>5179</v>
      </c>
      <c r="K4274" s="333" t="s">
        <v>5204</v>
      </c>
      <c r="L4274" s="510">
        <v>19.829999999999998</v>
      </c>
      <c r="M4274" s="330">
        <f>ROUND(SUMIF(Anlagenbewegungsdaten_AV!B:B,A4274,Anlagenbewegungsdaten_AV!C:C),3)</f>
        <v>0</v>
      </c>
      <c r="N4274" s="328">
        <f>IF(ISBLANK(L4274),ROUND(SUMIF(Anlagenbewegungsdaten_AV!B:B,A4274,Anlagenbewegungsdaten_AV!D:D),2),ROUND(M4274*L4274%,2))</f>
        <v>0</v>
      </c>
      <c r="O4274" s="328">
        <f>ROUND(N4274-SUMIF(Anlagenbewegungsdaten_AV!B:B,A4274,Anlagenbewegungsdaten_AV!D:D),3)</f>
        <v>0</v>
      </c>
    </row>
    <row r="4275" spans="1:15" ht="15" customHeight="1" x14ac:dyDescent="0.25">
      <c r="A4275" s="261" t="s">
        <v>3295</v>
      </c>
      <c r="B4275" s="171" t="s">
        <v>174</v>
      </c>
      <c r="C4275" s="172" t="s">
        <v>4785</v>
      </c>
      <c r="D4275" s="172" t="s">
        <v>4817</v>
      </c>
      <c r="E4275" s="171"/>
      <c r="F4275" s="303">
        <v>33.03</v>
      </c>
      <c r="G4275" s="331">
        <f>ROUND(SUMIF(Anlagenbewegungsdaten!B:B,A4275,Anlagenbewegungsdaten!C:C),3)</f>
        <v>0</v>
      </c>
      <c r="H4275" s="332">
        <f>IF(ISBLANK(F4275),ROUND(SUMIF(Anlagenbewegungsdaten!B:B,A4275,Anlagenbewegungsdaten!D:D),2),ROUND(G4275*F4275%,2))</f>
        <v>0</v>
      </c>
      <c r="I4275" s="332">
        <f>ROUND((H4275-SUMIF(Anlagenbewegungsdaten!$B:$B,A4275,Anlagenbewegungsdaten!D:D)),3)</f>
        <v>0</v>
      </c>
      <c r="J4275" s="333" t="s">
        <v>5185</v>
      </c>
      <c r="K4275" s="333" t="s">
        <v>5204</v>
      </c>
      <c r="L4275" s="510">
        <v>0</v>
      </c>
      <c r="M4275" s="330">
        <f>ROUND(SUMIF(Anlagenbewegungsdaten_AV!B:B,A4275,Anlagenbewegungsdaten_AV!C:C),3)</f>
        <v>0</v>
      </c>
      <c r="N4275" s="328">
        <f>IF(ISBLANK(L4275),ROUND(SUMIF(Anlagenbewegungsdaten_AV!B:B,A4275,Anlagenbewegungsdaten_AV!D:D),2),ROUND(M4275*L4275%,2))</f>
        <v>0</v>
      </c>
      <c r="O4275" s="328">
        <f>ROUND(N4275-SUMIF(Anlagenbewegungsdaten_AV!B:B,A4275,Anlagenbewegungsdaten_AV!D:D),3)</f>
        <v>0</v>
      </c>
    </row>
    <row r="4276" spans="1:15" ht="15" customHeight="1" x14ac:dyDescent="0.25">
      <c r="A4276" s="261" t="s">
        <v>3296</v>
      </c>
      <c r="B4276" s="171" t="s">
        <v>174</v>
      </c>
      <c r="C4276" s="172" t="s">
        <v>4784</v>
      </c>
      <c r="D4276" s="172" t="s">
        <v>4819</v>
      </c>
      <c r="E4276" s="171"/>
      <c r="F4276" s="303">
        <v>16.38</v>
      </c>
      <c r="G4276" s="331">
        <f>ROUND(SUMIF(Anlagenbewegungsdaten!B:B,A4276,Anlagenbewegungsdaten!C:C),3)</f>
        <v>0</v>
      </c>
      <c r="H4276" s="332">
        <f>IF(ISBLANK(F4276),ROUND(SUMIF(Anlagenbewegungsdaten!B:B,A4276,Anlagenbewegungsdaten!D:D),2),ROUND(G4276*F4276%,2))</f>
        <v>0</v>
      </c>
      <c r="I4276" s="332">
        <f>ROUND((H4276-SUMIF(Anlagenbewegungsdaten!$B:$B,A4276,Anlagenbewegungsdaten!D:D)),3)</f>
        <v>0</v>
      </c>
      <c r="J4276" s="333" t="s">
        <v>5185</v>
      </c>
      <c r="K4276" s="333" t="s">
        <v>5204</v>
      </c>
      <c r="L4276" s="510">
        <v>0</v>
      </c>
      <c r="M4276" s="330">
        <f>ROUND(SUMIF(Anlagenbewegungsdaten_AV!B:B,A4276,Anlagenbewegungsdaten_AV!C:C),3)</f>
        <v>0</v>
      </c>
      <c r="N4276" s="328">
        <f>IF(ISBLANK(L4276),ROUND(SUMIF(Anlagenbewegungsdaten_AV!B:B,A4276,Anlagenbewegungsdaten_AV!D:D),2),ROUND(M4276*L4276%,2))</f>
        <v>0</v>
      </c>
      <c r="O4276" s="328">
        <f>ROUND(N4276-SUMIF(Anlagenbewegungsdaten_AV!B:B,A4276,Anlagenbewegungsdaten_AV!D:D),3)</f>
        <v>0</v>
      </c>
    </row>
    <row r="4277" spans="1:15" ht="15" customHeight="1" x14ac:dyDescent="0.25">
      <c r="A4277" s="261" t="s">
        <v>3297</v>
      </c>
      <c r="B4277" s="171" t="s">
        <v>174</v>
      </c>
      <c r="C4277" s="172" t="s">
        <v>4784</v>
      </c>
      <c r="D4277" s="172" t="s">
        <v>4820</v>
      </c>
      <c r="E4277" s="171"/>
      <c r="F4277" s="303">
        <v>12</v>
      </c>
      <c r="G4277" s="331">
        <f>ROUND(SUMIF(Anlagenbewegungsdaten!B:B,A4277,Anlagenbewegungsdaten!C:C),3)</f>
        <v>0</v>
      </c>
      <c r="H4277" s="332">
        <f>IF(ISBLANK(F4277),ROUND(SUMIF(Anlagenbewegungsdaten!B:B,A4277,Anlagenbewegungsdaten!D:D),2),ROUND(G4277*F4277%,2))</f>
        <v>0</v>
      </c>
      <c r="I4277" s="332">
        <f>ROUND((H4277-SUMIF(Anlagenbewegungsdaten!$B:$B,A4277,Anlagenbewegungsdaten!D:D)),3)</f>
        <v>0</v>
      </c>
      <c r="J4277" s="333" t="s">
        <v>5185</v>
      </c>
      <c r="K4277" s="333" t="s">
        <v>5204</v>
      </c>
      <c r="L4277" s="510">
        <v>0</v>
      </c>
      <c r="M4277" s="330">
        <f>ROUND(SUMIF(Anlagenbewegungsdaten_AV!B:B,A4277,Anlagenbewegungsdaten_AV!C:C),3)</f>
        <v>0</v>
      </c>
      <c r="N4277" s="328">
        <f>IF(ISBLANK(L4277),ROUND(SUMIF(Anlagenbewegungsdaten_AV!B:B,A4277,Anlagenbewegungsdaten_AV!D:D),2),ROUND(M4277*L4277%,2))</f>
        <v>0</v>
      </c>
      <c r="O4277" s="328">
        <f>ROUND(N4277-SUMIF(Anlagenbewegungsdaten_AV!B:B,A4277,Anlagenbewegungsdaten_AV!D:D),3)</f>
        <v>0</v>
      </c>
    </row>
    <row r="4278" spans="1:15" ht="15" customHeight="1" x14ac:dyDescent="0.25">
      <c r="A4278" s="261" t="s">
        <v>3298</v>
      </c>
      <c r="B4278" s="171" t="s">
        <v>174</v>
      </c>
      <c r="C4278" s="172" t="s">
        <v>4785</v>
      </c>
      <c r="D4278" s="172" t="s">
        <v>4821</v>
      </c>
      <c r="E4278" s="171"/>
      <c r="F4278" s="303">
        <v>31.42</v>
      </c>
      <c r="G4278" s="331">
        <f>ROUND(SUMIF(Anlagenbewegungsdaten!B:B,A4278,Anlagenbewegungsdaten!C:C),3)</f>
        <v>0</v>
      </c>
      <c r="H4278" s="332">
        <f>IF(ISBLANK(F4278),ROUND(SUMIF(Anlagenbewegungsdaten!B:B,A4278,Anlagenbewegungsdaten!D:D),2),ROUND(G4278*F4278%,2))</f>
        <v>0</v>
      </c>
      <c r="I4278" s="332">
        <f>ROUND((H4278-SUMIF(Anlagenbewegungsdaten!$B:$B,A4278,Anlagenbewegungsdaten!D:D)),3)</f>
        <v>0</v>
      </c>
      <c r="J4278" s="333" t="s">
        <v>5185</v>
      </c>
      <c r="K4278" s="333" t="s">
        <v>5204</v>
      </c>
      <c r="L4278" s="510">
        <v>0</v>
      </c>
      <c r="M4278" s="330">
        <f>ROUND(SUMIF(Anlagenbewegungsdaten_AV!B:B,A4278,Anlagenbewegungsdaten_AV!C:C),3)</f>
        <v>0</v>
      </c>
      <c r="N4278" s="328">
        <f>IF(ISBLANK(L4278),ROUND(SUMIF(Anlagenbewegungsdaten_AV!B:B,A4278,Anlagenbewegungsdaten_AV!D:D),2),ROUND(M4278*L4278%,2))</f>
        <v>0</v>
      </c>
      <c r="O4278" s="328">
        <f>ROUND(N4278-SUMIF(Anlagenbewegungsdaten_AV!B:B,A4278,Anlagenbewegungsdaten_AV!D:D),3)</f>
        <v>0</v>
      </c>
    </row>
    <row r="4279" spans="1:15" ht="15" customHeight="1" x14ac:dyDescent="0.25">
      <c r="A4279" s="261" t="s">
        <v>3299</v>
      </c>
      <c r="B4279" s="171" t="s">
        <v>174</v>
      </c>
      <c r="C4279" s="172" t="s">
        <v>4784</v>
      </c>
      <c r="D4279" s="172" t="s">
        <v>4822</v>
      </c>
      <c r="E4279" s="171"/>
      <c r="F4279" s="303">
        <v>16.38</v>
      </c>
      <c r="G4279" s="331">
        <f>ROUND(SUMIF(Anlagenbewegungsdaten!B:B,A4279,Anlagenbewegungsdaten!C:C),3)</f>
        <v>0</v>
      </c>
      <c r="H4279" s="332">
        <f>IF(ISBLANK(F4279),ROUND(SUMIF(Anlagenbewegungsdaten!B:B,A4279,Anlagenbewegungsdaten!D:D),2),ROUND(G4279*F4279%,2))</f>
        <v>0</v>
      </c>
      <c r="I4279" s="332">
        <f>ROUND((H4279-SUMIF(Anlagenbewegungsdaten!$B:$B,A4279,Anlagenbewegungsdaten!D:D)),3)</f>
        <v>0</v>
      </c>
      <c r="J4279" s="333" t="s">
        <v>5185</v>
      </c>
      <c r="K4279" s="333" t="s">
        <v>5204</v>
      </c>
      <c r="L4279" s="510">
        <v>0</v>
      </c>
      <c r="M4279" s="330">
        <f>ROUND(SUMIF(Anlagenbewegungsdaten_AV!B:B,A4279,Anlagenbewegungsdaten_AV!C:C),3)</f>
        <v>0</v>
      </c>
      <c r="N4279" s="328">
        <f>IF(ISBLANK(L4279),ROUND(SUMIF(Anlagenbewegungsdaten_AV!B:B,A4279,Anlagenbewegungsdaten_AV!D:D),2),ROUND(M4279*L4279%,2))</f>
        <v>0</v>
      </c>
      <c r="O4279" s="328">
        <f>ROUND(N4279-SUMIF(Anlagenbewegungsdaten_AV!B:B,A4279,Anlagenbewegungsdaten_AV!D:D),3)</f>
        <v>0</v>
      </c>
    </row>
    <row r="4280" spans="1:15" ht="15" customHeight="1" x14ac:dyDescent="0.25">
      <c r="A4280" s="261" t="s">
        <v>3300</v>
      </c>
      <c r="B4280" s="171" t="s">
        <v>174</v>
      </c>
      <c r="C4280" s="172" t="s">
        <v>4784</v>
      </c>
      <c r="D4280" s="172" t="s">
        <v>4823</v>
      </c>
      <c r="E4280" s="171"/>
      <c r="F4280" s="303">
        <v>12</v>
      </c>
      <c r="G4280" s="331">
        <f>ROUND(SUMIF(Anlagenbewegungsdaten!B:B,A4280,Anlagenbewegungsdaten!C:C),3)</f>
        <v>0</v>
      </c>
      <c r="H4280" s="332">
        <f>IF(ISBLANK(F4280),ROUND(SUMIF(Anlagenbewegungsdaten!B:B,A4280,Anlagenbewegungsdaten!D:D),2),ROUND(G4280*F4280%,2))</f>
        <v>0</v>
      </c>
      <c r="I4280" s="332">
        <f>ROUND((H4280-SUMIF(Anlagenbewegungsdaten!$B:$B,A4280,Anlagenbewegungsdaten!D:D)),3)</f>
        <v>0</v>
      </c>
      <c r="J4280" s="333" t="s">
        <v>5185</v>
      </c>
      <c r="K4280" s="333" t="s">
        <v>5204</v>
      </c>
      <c r="L4280" s="510">
        <v>0</v>
      </c>
      <c r="M4280" s="330">
        <f>ROUND(SUMIF(Anlagenbewegungsdaten_AV!B:B,A4280,Anlagenbewegungsdaten_AV!C:C),3)</f>
        <v>0</v>
      </c>
      <c r="N4280" s="328">
        <f>IF(ISBLANK(L4280),ROUND(SUMIF(Anlagenbewegungsdaten_AV!B:B,A4280,Anlagenbewegungsdaten_AV!D:D),2),ROUND(M4280*L4280%,2))</f>
        <v>0</v>
      </c>
      <c r="O4280" s="328">
        <f>ROUND(N4280-SUMIF(Anlagenbewegungsdaten_AV!B:B,A4280,Anlagenbewegungsdaten_AV!D:D),3)</f>
        <v>0</v>
      </c>
    </row>
    <row r="4281" spans="1:15" ht="15" customHeight="1" x14ac:dyDescent="0.25">
      <c r="A4281" s="261" t="s">
        <v>3301</v>
      </c>
      <c r="B4281" s="171" t="s">
        <v>174</v>
      </c>
      <c r="C4281" s="172" t="s">
        <v>4785</v>
      </c>
      <c r="D4281" s="172" t="s">
        <v>4824</v>
      </c>
      <c r="E4281" s="171"/>
      <c r="F4281" s="303">
        <v>29.73</v>
      </c>
      <c r="G4281" s="331">
        <f>ROUND(SUMIF(Anlagenbewegungsdaten!B:B,A4281,Anlagenbewegungsdaten!C:C),3)</f>
        <v>0</v>
      </c>
      <c r="H4281" s="332">
        <f>IF(ISBLANK(F4281),ROUND(SUMIF(Anlagenbewegungsdaten!B:B,A4281,Anlagenbewegungsdaten!D:D),2),ROUND(G4281*F4281%,2))</f>
        <v>0</v>
      </c>
      <c r="I4281" s="332">
        <f>ROUND((H4281-SUMIF(Anlagenbewegungsdaten!$B:$B,A4281,Anlagenbewegungsdaten!D:D)),3)</f>
        <v>0</v>
      </c>
      <c r="J4281" s="333" t="s">
        <v>5185</v>
      </c>
      <c r="K4281" s="333" t="s">
        <v>5204</v>
      </c>
      <c r="L4281" s="510">
        <v>0</v>
      </c>
      <c r="M4281" s="330">
        <f>ROUND(SUMIF(Anlagenbewegungsdaten_AV!B:B,A4281,Anlagenbewegungsdaten_AV!C:C),3)</f>
        <v>0</v>
      </c>
      <c r="N4281" s="328">
        <f>IF(ISBLANK(L4281),ROUND(SUMIF(Anlagenbewegungsdaten_AV!B:B,A4281,Anlagenbewegungsdaten_AV!D:D),2),ROUND(M4281*L4281%,2))</f>
        <v>0</v>
      </c>
      <c r="O4281" s="328">
        <f>ROUND(N4281-SUMIF(Anlagenbewegungsdaten_AV!B:B,A4281,Anlagenbewegungsdaten_AV!D:D),3)</f>
        <v>0</v>
      </c>
    </row>
    <row r="4282" spans="1:15" ht="15" customHeight="1" x14ac:dyDescent="0.25">
      <c r="A4282" s="261" t="s">
        <v>3302</v>
      </c>
      <c r="B4282" s="171" t="s">
        <v>174</v>
      </c>
      <c r="C4282" s="172" t="s">
        <v>4784</v>
      </c>
      <c r="D4282" s="172" t="s">
        <v>4825</v>
      </c>
      <c r="E4282" s="171"/>
      <c r="F4282" s="303">
        <v>16.38</v>
      </c>
      <c r="G4282" s="331">
        <f>ROUND(SUMIF(Anlagenbewegungsdaten!B:B,A4282,Anlagenbewegungsdaten!C:C),3)</f>
        <v>0</v>
      </c>
      <c r="H4282" s="332">
        <f>IF(ISBLANK(F4282),ROUND(SUMIF(Anlagenbewegungsdaten!B:B,A4282,Anlagenbewegungsdaten!D:D),2),ROUND(G4282*F4282%,2))</f>
        <v>0</v>
      </c>
      <c r="I4282" s="332">
        <f>ROUND((H4282-SUMIF(Anlagenbewegungsdaten!$B:$B,A4282,Anlagenbewegungsdaten!D:D)),3)</f>
        <v>0</v>
      </c>
      <c r="J4282" s="333" t="s">
        <v>5185</v>
      </c>
      <c r="K4282" s="333" t="s">
        <v>5204</v>
      </c>
      <c r="L4282" s="510">
        <v>0</v>
      </c>
      <c r="M4282" s="330">
        <f>ROUND(SUMIF(Anlagenbewegungsdaten_AV!B:B,A4282,Anlagenbewegungsdaten_AV!C:C),3)</f>
        <v>0</v>
      </c>
      <c r="N4282" s="328">
        <f>IF(ISBLANK(L4282),ROUND(SUMIF(Anlagenbewegungsdaten_AV!B:B,A4282,Anlagenbewegungsdaten_AV!D:D),2),ROUND(M4282*L4282%,2))</f>
        <v>0</v>
      </c>
      <c r="O4282" s="328">
        <f>ROUND(N4282-SUMIF(Anlagenbewegungsdaten_AV!B:B,A4282,Anlagenbewegungsdaten_AV!D:D),3)</f>
        <v>0</v>
      </c>
    </row>
    <row r="4283" spans="1:15" ht="15" customHeight="1" x14ac:dyDescent="0.25">
      <c r="A4283" s="261" t="s">
        <v>3303</v>
      </c>
      <c r="B4283" s="171" t="s">
        <v>174</v>
      </c>
      <c r="C4283" s="172" t="s">
        <v>4784</v>
      </c>
      <c r="D4283" s="172" t="s">
        <v>4826</v>
      </c>
      <c r="E4283" s="171"/>
      <c r="F4283" s="303">
        <v>12</v>
      </c>
      <c r="G4283" s="331">
        <f>ROUND(SUMIF(Anlagenbewegungsdaten!B:B,A4283,Anlagenbewegungsdaten!C:C),3)</f>
        <v>0</v>
      </c>
      <c r="H4283" s="332">
        <f>IF(ISBLANK(F4283),ROUND(SUMIF(Anlagenbewegungsdaten!B:B,A4283,Anlagenbewegungsdaten!D:D),2),ROUND(G4283*F4283%,2))</f>
        <v>0</v>
      </c>
      <c r="I4283" s="332">
        <f>ROUND((H4283-SUMIF(Anlagenbewegungsdaten!$B:$B,A4283,Anlagenbewegungsdaten!D:D)),3)</f>
        <v>0</v>
      </c>
      <c r="J4283" s="333" t="s">
        <v>5185</v>
      </c>
      <c r="K4283" s="333" t="s">
        <v>5204</v>
      </c>
      <c r="L4283" s="510">
        <v>0</v>
      </c>
      <c r="M4283" s="330">
        <f>ROUND(SUMIF(Anlagenbewegungsdaten_AV!B:B,A4283,Anlagenbewegungsdaten_AV!C:C),3)</f>
        <v>0</v>
      </c>
      <c r="N4283" s="328">
        <f>IF(ISBLANK(L4283),ROUND(SUMIF(Anlagenbewegungsdaten_AV!B:B,A4283,Anlagenbewegungsdaten_AV!D:D),2),ROUND(M4283*L4283%,2))</f>
        <v>0</v>
      </c>
      <c r="O4283" s="328">
        <f>ROUND(N4283-SUMIF(Anlagenbewegungsdaten_AV!B:B,A4283,Anlagenbewegungsdaten_AV!D:D),3)</f>
        <v>0</v>
      </c>
    </row>
    <row r="4284" spans="1:15" ht="15" customHeight="1" x14ac:dyDescent="0.25">
      <c r="A4284" s="199"/>
      <c r="B4284" s="164"/>
      <c r="C4284" s="164"/>
      <c r="D4284" s="164"/>
      <c r="E4284" s="164"/>
      <c r="F4284" s="295"/>
      <c r="J4284" s="334"/>
      <c r="K4284" s="334"/>
    </row>
    <row r="4285" spans="1:15" ht="15" customHeight="1" x14ac:dyDescent="0.25">
      <c r="A4285" s="261" t="s">
        <v>4010</v>
      </c>
      <c r="B4285" s="171" t="s">
        <v>174</v>
      </c>
      <c r="C4285" s="172" t="s">
        <v>4050</v>
      </c>
      <c r="D4285" s="171" t="s">
        <v>4774</v>
      </c>
      <c r="E4285" s="171"/>
      <c r="F4285" s="246">
        <v>28.74</v>
      </c>
      <c r="G4285" s="331">
        <f>ROUND(SUMIF(Anlagenbewegungsdaten!B:B,A4285,Anlagenbewegungsdaten!C:C),3)</f>
        <v>0</v>
      </c>
      <c r="H4285" s="332">
        <f>IF(ISBLANK(F4285),ROUND(SUMIF(Anlagenbewegungsdaten!B:B,A4285,Anlagenbewegungsdaten!D:D),2),ROUND(G4285*F4285%,2))</f>
        <v>0</v>
      </c>
      <c r="I4285" s="332">
        <f>ROUND((H4285-SUMIF(Anlagenbewegungsdaten!$B:$B,A4285,Anlagenbewegungsdaten!D:D)),3)</f>
        <v>0</v>
      </c>
      <c r="J4285" s="333" t="s">
        <v>5179</v>
      </c>
      <c r="K4285" s="333" t="s">
        <v>5204</v>
      </c>
      <c r="L4285" s="510">
        <v>22.99</v>
      </c>
      <c r="M4285" s="330">
        <f>ROUND(SUMIF(Anlagenbewegungsdaten_AV!B:B,A4285,Anlagenbewegungsdaten_AV!C:C),3)</f>
        <v>0</v>
      </c>
      <c r="N4285" s="328">
        <f>IF(ISBLANK(L4285),ROUND(SUMIF(Anlagenbewegungsdaten_AV!B:B,A4285,Anlagenbewegungsdaten_AV!D:D),2),ROUND(M4285*L4285%,2))</f>
        <v>0</v>
      </c>
      <c r="O4285" s="328">
        <f>ROUND(N4285-SUMIF(Anlagenbewegungsdaten_AV!B:B,A4285,Anlagenbewegungsdaten_AV!D:D),3)</f>
        <v>0</v>
      </c>
    </row>
    <row r="4286" spans="1:15" ht="15" customHeight="1" x14ac:dyDescent="0.25">
      <c r="A4286" s="261" t="s">
        <v>4011</v>
      </c>
      <c r="B4286" s="171" t="s">
        <v>174</v>
      </c>
      <c r="C4286" s="172" t="s">
        <v>4050</v>
      </c>
      <c r="D4286" s="171" t="s">
        <v>4775</v>
      </c>
      <c r="E4286" s="171"/>
      <c r="F4286" s="246">
        <v>27.33</v>
      </c>
      <c r="G4286" s="331">
        <f>ROUND(SUMIF(Anlagenbewegungsdaten!B:B,A4286,Anlagenbewegungsdaten!C:C),3)</f>
        <v>0</v>
      </c>
      <c r="H4286" s="332">
        <f>IF(ISBLANK(F4286),ROUND(SUMIF(Anlagenbewegungsdaten!B:B,A4286,Anlagenbewegungsdaten!D:D),2),ROUND(G4286*F4286%,2))</f>
        <v>0</v>
      </c>
      <c r="I4286" s="332">
        <f>ROUND((H4286-SUMIF(Anlagenbewegungsdaten!$B:$B,A4286,Anlagenbewegungsdaten!D:D)),3)</f>
        <v>0</v>
      </c>
      <c r="J4286" s="333" t="s">
        <v>5179</v>
      </c>
      <c r="K4286" s="333" t="s">
        <v>5204</v>
      </c>
      <c r="L4286" s="510">
        <v>21.86</v>
      </c>
      <c r="M4286" s="330">
        <f>ROUND(SUMIF(Anlagenbewegungsdaten_AV!B:B,A4286,Anlagenbewegungsdaten_AV!C:C),3)</f>
        <v>0</v>
      </c>
      <c r="N4286" s="328">
        <f>IF(ISBLANK(L4286),ROUND(SUMIF(Anlagenbewegungsdaten_AV!B:B,A4286,Anlagenbewegungsdaten_AV!D:D),2),ROUND(M4286*L4286%,2))</f>
        <v>0</v>
      </c>
      <c r="O4286" s="328">
        <f>ROUND(N4286-SUMIF(Anlagenbewegungsdaten_AV!B:B,A4286,Anlagenbewegungsdaten_AV!D:D),3)</f>
        <v>0</v>
      </c>
    </row>
    <row r="4287" spans="1:15" ht="15" customHeight="1" x14ac:dyDescent="0.25">
      <c r="A4287" s="261" t="s">
        <v>4012</v>
      </c>
      <c r="B4287" s="171" t="s">
        <v>174</v>
      </c>
      <c r="C4287" s="172" t="s">
        <v>4050</v>
      </c>
      <c r="D4287" s="171" t="s">
        <v>4815</v>
      </c>
      <c r="E4287" s="171"/>
      <c r="F4287" s="246">
        <v>25.86</v>
      </c>
      <c r="G4287" s="331">
        <f>ROUND(SUMIF(Anlagenbewegungsdaten!B:B,A4287,Anlagenbewegungsdaten!C:C),3)</f>
        <v>0</v>
      </c>
      <c r="H4287" s="332">
        <f>IF(ISBLANK(F4287),ROUND(SUMIF(Anlagenbewegungsdaten!B:B,A4287,Anlagenbewegungsdaten!D:D),2),ROUND(G4287*F4287%,2))</f>
        <v>0</v>
      </c>
      <c r="I4287" s="332">
        <f>ROUND((H4287-SUMIF(Anlagenbewegungsdaten!$B:$B,A4287,Anlagenbewegungsdaten!D:D)),3)</f>
        <v>0</v>
      </c>
      <c r="J4287" s="333" t="s">
        <v>5179</v>
      </c>
      <c r="K4287" s="333" t="s">
        <v>5204</v>
      </c>
      <c r="L4287" s="510">
        <v>20.69</v>
      </c>
      <c r="M4287" s="330">
        <f>ROUND(SUMIF(Anlagenbewegungsdaten_AV!B:B,A4287,Anlagenbewegungsdaten_AV!C:C),3)</f>
        <v>0</v>
      </c>
      <c r="N4287" s="328">
        <f>IF(ISBLANK(L4287),ROUND(SUMIF(Anlagenbewegungsdaten_AV!B:B,A4287,Anlagenbewegungsdaten_AV!D:D),2),ROUND(M4287*L4287%,2))</f>
        <v>0</v>
      </c>
      <c r="O4287" s="328">
        <f>ROUND(N4287-SUMIF(Anlagenbewegungsdaten_AV!B:B,A4287,Anlagenbewegungsdaten_AV!D:D),3)</f>
        <v>0</v>
      </c>
    </row>
    <row r="4288" spans="1:15" ht="15" customHeight="1" x14ac:dyDescent="0.25">
      <c r="A4288" s="261" t="s">
        <v>4013</v>
      </c>
      <c r="B4288" s="171" t="s">
        <v>174</v>
      </c>
      <c r="C4288" s="172" t="s">
        <v>4050</v>
      </c>
      <c r="D4288" s="171" t="s">
        <v>4816</v>
      </c>
      <c r="E4288" s="171"/>
      <c r="F4288" s="246">
        <v>21.56</v>
      </c>
      <c r="G4288" s="331">
        <f>ROUND(SUMIF(Anlagenbewegungsdaten!B:B,A4288,Anlagenbewegungsdaten!C:C),3)</f>
        <v>0</v>
      </c>
      <c r="H4288" s="332">
        <f>IF(ISBLANK(F4288),ROUND(SUMIF(Anlagenbewegungsdaten!B:B,A4288,Anlagenbewegungsdaten!D:D),2),ROUND(G4288*F4288%,2))</f>
        <v>0</v>
      </c>
      <c r="I4288" s="332">
        <f>ROUND((H4288-SUMIF(Anlagenbewegungsdaten!$B:$B,A4288,Anlagenbewegungsdaten!D:D)),3)</f>
        <v>0</v>
      </c>
      <c r="J4288" s="333" t="s">
        <v>5179</v>
      </c>
      <c r="K4288" s="333" t="s">
        <v>5204</v>
      </c>
      <c r="L4288" s="510">
        <v>17.25</v>
      </c>
      <c r="M4288" s="330">
        <f>ROUND(SUMIF(Anlagenbewegungsdaten_AV!B:B,A4288,Anlagenbewegungsdaten_AV!C:C),3)</f>
        <v>0</v>
      </c>
      <c r="N4288" s="328">
        <f>IF(ISBLANK(L4288),ROUND(SUMIF(Anlagenbewegungsdaten_AV!B:B,A4288,Anlagenbewegungsdaten_AV!D:D),2),ROUND(M4288*L4288%,2))</f>
        <v>0</v>
      </c>
      <c r="O4288" s="328">
        <f>ROUND(N4288-SUMIF(Anlagenbewegungsdaten_AV!B:B,A4288,Anlagenbewegungsdaten_AV!D:D),3)</f>
        <v>0</v>
      </c>
    </row>
    <row r="4289" spans="1:15" ht="15" customHeight="1" x14ac:dyDescent="0.25">
      <c r="A4289" s="261" t="s">
        <v>4014</v>
      </c>
      <c r="B4289" s="171" t="s">
        <v>174</v>
      </c>
      <c r="C4289" s="172" t="s">
        <v>4050</v>
      </c>
      <c r="D4289" s="172" t="s">
        <v>4817</v>
      </c>
      <c r="E4289" s="171"/>
      <c r="F4289" s="303">
        <v>28.74</v>
      </c>
      <c r="G4289" s="331">
        <f>ROUND(SUMIF(Anlagenbewegungsdaten!B:B,A4289,Anlagenbewegungsdaten!C:C),3)</f>
        <v>0</v>
      </c>
      <c r="H4289" s="332">
        <f>IF(ISBLANK(F4289),ROUND(SUMIF(Anlagenbewegungsdaten!B:B,A4289,Anlagenbewegungsdaten!D:D),2),ROUND(G4289*F4289%,2))</f>
        <v>0</v>
      </c>
      <c r="I4289" s="332">
        <f>ROUND((H4289-SUMIF(Anlagenbewegungsdaten!$B:$B,A4289,Anlagenbewegungsdaten!D:D)),3)</f>
        <v>0</v>
      </c>
      <c r="J4289" s="333" t="s">
        <v>5185</v>
      </c>
      <c r="K4289" s="333" t="s">
        <v>5204</v>
      </c>
      <c r="L4289" s="510">
        <v>0</v>
      </c>
      <c r="M4289" s="330">
        <f>ROUND(SUMIF(Anlagenbewegungsdaten_AV!B:B,A4289,Anlagenbewegungsdaten_AV!C:C),3)</f>
        <v>0</v>
      </c>
      <c r="N4289" s="328">
        <f>IF(ISBLANK(L4289),ROUND(SUMIF(Anlagenbewegungsdaten_AV!B:B,A4289,Anlagenbewegungsdaten_AV!D:D),2),ROUND(M4289*L4289%,2))</f>
        <v>0</v>
      </c>
      <c r="O4289" s="328">
        <f>ROUND(N4289-SUMIF(Anlagenbewegungsdaten_AV!B:B,A4289,Anlagenbewegungsdaten_AV!D:D),3)</f>
        <v>0</v>
      </c>
    </row>
    <row r="4290" spans="1:15" ht="15" customHeight="1" x14ac:dyDescent="0.25">
      <c r="A4290" s="261" t="s">
        <v>4015</v>
      </c>
      <c r="B4290" s="171" t="s">
        <v>174</v>
      </c>
      <c r="C4290" s="172" t="s">
        <v>4050</v>
      </c>
      <c r="D4290" s="172" t="s">
        <v>4819</v>
      </c>
      <c r="E4290" s="171"/>
      <c r="F4290" s="303">
        <v>16.38</v>
      </c>
      <c r="G4290" s="331">
        <f>ROUND(SUMIF(Anlagenbewegungsdaten!B:B,A4290,Anlagenbewegungsdaten!C:C),3)</f>
        <v>0</v>
      </c>
      <c r="H4290" s="332">
        <f>IF(ISBLANK(F4290),ROUND(SUMIF(Anlagenbewegungsdaten!B:B,A4290,Anlagenbewegungsdaten!D:D),2),ROUND(G4290*F4290%,2))</f>
        <v>0</v>
      </c>
      <c r="I4290" s="332">
        <f>ROUND((H4290-SUMIF(Anlagenbewegungsdaten!$B:$B,A4290,Anlagenbewegungsdaten!D:D)),3)</f>
        <v>0</v>
      </c>
      <c r="J4290" s="333" t="s">
        <v>5185</v>
      </c>
      <c r="K4290" s="333" t="s">
        <v>5204</v>
      </c>
      <c r="L4290" s="510">
        <v>0</v>
      </c>
      <c r="M4290" s="330">
        <f>ROUND(SUMIF(Anlagenbewegungsdaten_AV!B:B,A4290,Anlagenbewegungsdaten_AV!C:C),3)</f>
        <v>0</v>
      </c>
      <c r="N4290" s="328">
        <f>IF(ISBLANK(L4290),ROUND(SUMIF(Anlagenbewegungsdaten_AV!B:B,A4290,Anlagenbewegungsdaten_AV!D:D),2),ROUND(M4290*L4290%,2))</f>
        <v>0</v>
      </c>
      <c r="O4290" s="328">
        <f>ROUND(N4290-SUMIF(Anlagenbewegungsdaten_AV!B:B,A4290,Anlagenbewegungsdaten_AV!D:D),3)</f>
        <v>0</v>
      </c>
    </row>
    <row r="4291" spans="1:15" ht="15" customHeight="1" x14ac:dyDescent="0.25">
      <c r="A4291" s="261" t="s">
        <v>4016</v>
      </c>
      <c r="B4291" s="171" t="s">
        <v>174</v>
      </c>
      <c r="C4291" s="172" t="s">
        <v>4050</v>
      </c>
      <c r="D4291" s="172" t="s">
        <v>4820</v>
      </c>
      <c r="E4291" s="171"/>
      <c r="F4291" s="303">
        <v>12</v>
      </c>
      <c r="G4291" s="331">
        <f>ROUND(SUMIF(Anlagenbewegungsdaten!B:B,A4291,Anlagenbewegungsdaten!C:C),3)</f>
        <v>0</v>
      </c>
      <c r="H4291" s="332">
        <f>IF(ISBLANK(F4291),ROUND(SUMIF(Anlagenbewegungsdaten!B:B,A4291,Anlagenbewegungsdaten!D:D),2),ROUND(G4291*F4291%,2))</f>
        <v>0</v>
      </c>
      <c r="I4291" s="332">
        <f>ROUND((H4291-SUMIF(Anlagenbewegungsdaten!$B:$B,A4291,Anlagenbewegungsdaten!D:D)),3)</f>
        <v>0</v>
      </c>
      <c r="J4291" s="333" t="s">
        <v>5185</v>
      </c>
      <c r="K4291" s="333" t="s">
        <v>5204</v>
      </c>
      <c r="L4291" s="510">
        <v>0</v>
      </c>
      <c r="M4291" s="330">
        <f>ROUND(SUMIF(Anlagenbewegungsdaten_AV!B:B,A4291,Anlagenbewegungsdaten_AV!C:C),3)</f>
        <v>0</v>
      </c>
      <c r="N4291" s="328">
        <f>IF(ISBLANK(L4291),ROUND(SUMIF(Anlagenbewegungsdaten_AV!B:B,A4291,Anlagenbewegungsdaten_AV!D:D),2),ROUND(M4291*L4291%,2))</f>
        <v>0</v>
      </c>
      <c r="O4291" s="328">
        <f>ROUND(N4291-SUMIF(Anlagenbewegungsdaten_AV!B:B,A4291,Anlagenbewegungsdaten_AV!D:D),3)</f>
        <v>0</v>
      </c>
    </row>
    <row r="4292" spans="1:15" ht="15" customHeight="1" x14ac:dyDescent="0.25">
      <c r="A4292" s="261" t="s">
        <v>4017</v>
      </c>
      <c r="B4292" s="171" t="s">
        <v>174</v>
      </c>
      <c r="C4292" s="172" t="s">
        <v>4050</v>
      </c>
      <c r="D4292" s="172" t="s">
        <v>4821</v>
      </c>
      <c r="E4292" s="171"/>
      <c r="F4292" s="303">
        <v>27.33</v>
      </c>
      <c r="G4292" s="331">
        <f>ROUND(SUMIF(Anlagenbewegungsdaten!B:B,A4292,Anlagenbewegungsdaten!C:C),3)</f>
        <v>0</v>
      </c>
      <c r="H4292" s="332">
        <f>IF(ISBLANK(F4292),ROUND(SUMIF(Anlagenbewegungsdaten!B:B,A4292,Anlagenbewegungsdaten!D:D),2),ROUND(G4292*F4292%,2))</f>
        <v>0</v>
      </c>
      <c r="I4292" s="332">
        <f>ROUND((H4292-SUMIF(Anlagenbewegungsdaten!$B:$B,A4292,Anlagenbewegungsdaten!D:D)),3)</f>
        <v>0</v>
      </c>
      <c r="J4292" s="333" t="s">
        <v>5185</v>
      </c>
      <c r="K4292" s="333" t="s">
        <v>5204</v>
      </c>
      <c r="L4292" s="510">
        <v>0</v>
      </c>
      <c r="M4292" s="330">
        <f>ROUND(SUMIF(Anlagenbewegungsdaten_AV!B:B,A4292,Anlagenbewegungsdaten_AV!C:C),3)</f>
        <v>0</v>
      </c>
      <c r="N4292" s="328">
        <f>IF(ISBLANK(L4292),ROUND(SUMIF(Anlagenbewegungsdaten_AV!B:B,A4292,Anlagenbewegungsdaten_AV!D:D),2),ROUND(M4292*L4292%,2))</f>
        <v>0</v>
      </c>
      <c r="O4292" s="328">
        <f>ROUND(N4292-SUMIF(Anlagenbewegungsdaten_AV!B:B,A4292,Anlagenbewegungsdaten_AV!D:D),3)</f>
        <v>0</v>
      </c>
    </row>
    <row r="4293" spans="1:15" ht="15" customHeight="1" x14ac:dyDescent="0.25">
      <c r="A4293" s="261" t="s">
        <v>4018</v>
      </c>
      <c r="B4293" s="171" t="s">
        <v>174</v>
      </c>
      <c r="C4293" s="172" t="s">
        <v>4050</v>
      </c>
      <c r="D4293" s="172" t="s">
        <v>4822</v>
      </c>
      <c r="E4293" s="171"/>
      <c r="F4293" s="303">
        <v>16.38</v>
      </c>
      <c r="G4293" s="331">
        <f>ROUND(SUMIF(Anlagenbewegungsdaten!B:B,A4293,Anlagenbewegungsdaten!C:C),3)</f>
        <v>0</v>
      </c>
      <c r="H4293" s="332">
        <f>IF(ISBLANK(F4293),ROUND(SUMIF(Anlagenbewegungsdaten!B:B,A4293,Anlagenbewegungsdaten!D:D),2),ROUND(G4293*F4293%,2))</f>
        <v>0</v>
      </c>
      <c r="I4293" s="332">
        <f>ROUND((H4293-SUMIF(Anlagenbewegungsdaten!$B:$B,A4293,Anlagenbewegungsdaten!D:D)),3)</f>
        <v>0</v>
      </c>
      <c r="J4293" s="333" t="s">
        <v>5185</v>
      </c>
      <c r="K4293" s="333" t="s">
        <v>5204</v>
      </c>
      <c r="L4293" s="510">
        <v>0</v>
      </c>
      <c r="M4293" s="330">
        <f>ROUND(SUMIF(Anlagenbewegungsdaten_AV!B:B,A4293,Anlagenbewegungsdaten_AV!C:C),3)</f>
        <v>0</v>
      </c>
      <c r="N4293" s="328">
        <f>IF(ISBLANK(L4293),ROUND(SUMIF(Anlagenbewegungsdaten_AV!B:B,A4293,Anlagenbewegungsdaten_AV!D:D),2),ROUND(M4293*L4293%,2))</f>
        <v>0</v>
      </c>
      <c r="O4293" s="328">
        <f>ROUND(N4293-SUMIF(Anlagenbewegungsdaten_AV!B:B,A4293,Anlagenbewegungsdaten_AV!D:D),3)</f>
        <v>0</v>
      </c>
    </row>
    <row r="4294" spans="1:15" ht="15" customHeight="1" x14ac:dyDescent="0.25">
      <c r="A4294" s="261" t="s">
        <v>4019</v>
      </c>
      <c r="B4294" s="171" t="s">
        <v>174</v>
      </c>
      <c r="C4294" s="172" t="s">
        <v>4050</v>
      </c>
      <c r="D4294" s="172" t="s">
        <v>4823</v>
      </c>
      <c r="E4294" s="171"/>
      <c r="F4294" s="303">
        <v>12</v>
      </c>
      <c r="G4294" s="331">
        <f>ROUND(SUMIF(Anlagenbewegungsdaten!B:B,A4294,Anlagenbewegungsdaten!C:C),3)</f>
        <v>0</v>
      </c>
      <c r="H4294" s="332">
        <f>IF(ISBLANK(F4294),ROUND(SUMIF(Anlagenbewegungsdaten!B:B,A4294,Anlagenbewegungsdaten!D:D),2),ROUND(G4294*F4294%,2))</f>
        <v>0</v>
      </c>
      <c r="I4294" s="332">
        <f>ROUND((H4294-SUMIF(Anlagenbewegungsdaten!$B:$B,A4294,Anlagenbewegungsdaten!D:D)),3)</f>
        <v>0</v>
      </c>
      <c r="J4294" s="333" t="s">
        <v>5185</v>
      </c>
      <c r="K4294" s="333" t="s">
        <v>5204</v>
      </c>
      <c r="L4294" s="510">
        <v>0</v>
      </c>
      <c r="M4294" s="330">
        <f>ROUND(SUMIF(Anlagenbewegungsdaten_AV!B:B,A4294,Anlagenbewegungsdaten_AV!C:C),3)</f>
        <v>0</v>
      </c>
      <c r="N4294" s="328">
        <f>IF(ISBLANK(L4294),ROUND(SUMIF(Anlagenbewegungsdaten_AV!B:B,A4294,Anlagenbewegungsdaten_AV!D:D),2),ROUND(M4294*L4294%,2))</f>
        <v>0</v>
      </c>
      <c r="O4294" s="328">
        <f>ROUND(N4294-SUMIF(Anlagenbewegungsdaten_AV!B:B,A4294,Anlagenbewegungsdaten_AV!D:D),3)</f>
        <v>0</v>
      </c>
    </row>
    <row r="4295" spans="1:15" ht="15" customHeight="1" x14ac:dyDescent="0.25">
      <c r="A4295" s="261" t="s">
        <v>4020</v>
      </c>
      <c r="B4295" s="171" t="s">
        <v>174</v>
      </c>
      <c r="C4295" s="172" t="s">
        <v>4050</v>
      </c>
      <c r="D4295" s="172" t="s">
        <v>4824</v>
      </c>
      <c r="E4295" s="171"/>
      <c r="F4295" s="303">
        <v>25.86</v>
      </c>
      <c r="G4295" s="331">
        <f>ROUND(SUMIF(Anlagenbewegungsdaten!B:B,A4295,Anlagenbewegungsdaten!C:C),3)</f>
        <v>0</v>
      </c>
      <c r="H4295" s="332">
        <f>IF(ISBLANK(F4295),ROUND(SUMIF(Anlagenbewegungsdaten!B:B,A4295,Anlagenbewegungsdaten!D:D),2),ROUND(G4295*F4295%,2))</f>
        <v>0</v>
      </c>
      <c r="I4295" s="332">
        <f>ROUND((H4295-SUMIF(Anlagenbewegungsdaten!$B:$B,A4295,Anlagenbewegungsdaten!D:D)),3)</f>
        <v>0</v>
      </c>
      <c r="J4295" s="333" t="s">
        <v>5185</v>
      </c>
      <c r="K4295" s="333" t="s">
        <v>5204</v>
      </c>
      <c r="L4295" s="510">
        <v>0</v>
      </c>
      <c r="M4295" s="330">
        <f>ROUND(SUMIF(Anlagenbewegungsdaten_AV!B:B,A4295,Anlagenbewegungsdaten_AV!C:C),3)</f>
        <v>0</v>
      </c>
      <c r="N4295" s="328">
        <f>IF(ISBLANK(L4295),ROUND(SUMIF(Anlagenbewegungsdaten_AV!B:B,A4295,Anlagenbewegungsdaten_AV!D:D),2),ROUND(M4295*L4295%,2))</f>
        <v>0</v>
      </c>
      <c r="O4295" s="328">
        <f>ROUND(N4295-SUMIF(Anlagenbewegungsdaten_AV!B:B,A4295,Anlagenbewegungsdaten_AV!D:D),3)</f>
        <v>0</v>
      </c>
    </row>
    <row r="4296" spans="1:15" ht="15" customHeight="1" x14ac:dyDescent="0.25">
      <c r="A4296" s="261" t="s">
        <v>4021</v>
      </c>
      <c r="B4296" s="171" t="s">
        <v>174</v>
      </c>
      <c r="C4296" s="172" t="s">
        <v>4050</v>
      </c>
      <c r="D4296" s="172" t="s">
        <v>4825</v>
      </c>
      <c r="E4296" s="171"/>
      <c r="F4296" s="303">
        <v>16.38</v>
      </c>
      <c r="G4296" s="331">
        <f>ROUND(SUMIF(Anlagenbewegungsdaten!B:B,A4296,Anlagenbewegungsdaten!C:C),3)</f>
        <v>0</v>
      </c>
      <c r="H4296" s="332">
        <f>IF(ISBLANK(F4296),ROUND(SUMIF(Anlagenbewegungsdaten!B:B,A4296,Anlagenbewegungsdaten!D:D),2),ROUND(G4296*F4296%,2))</f>
        <v>0</v>
      </c>
      <c r="I4296" s="332">
        <f>ROUND((H4296-SUMIF(Anlagenbewegungsdaten!$B:$B,A4296,Anlagenbewegungsdaten!D:D)),3)</f>
        <v>0</v>
      </c>
      <c r="J4296" s="333" t="s">
        <v>5185</v>
      </c>
      <c r="K4296" s="333" t="s">
        <v>5204</v>
      </c>
      <c r="L4296" s="510">
        <v>0</v>
      </c>
      <c r="M4296" s="330">
        <f>ROUND(SUMIF(Anlagenbewegungsdaten_AV!B:B,A4296,Anlagenbewegungsdaten_AV!C:C),3)</f>
        <v>0</v>
      </c>
      <c r="N4296" s="328">
        <f>IF(ISBLANK(L4296),ROUND(SUMIF(Anlagenbewegungsdaten_AV!B:B,A4296,Anlagenbewegungsdaten_AV!D:D),2),ROUND(M4296*L4296%,2))</f>
        <v>0</v>
      </c>
      <c r="O4296" s="328">
        <f>ROUND(N4296-SUMIF(Anlagenbewegungsdaten_AV!B:B,A4296,Anlagenbewegungsdaten_AV!D:D),3)</f>
        <v>0</v>
      </c>
    </row>
    <row r="4297" spans="1:15" ht="15" customHeight="1" x14ac:dyDescent="0.25">
      <c r="A4297" s="261" t="s">
        <v>4022</v>
      </c>
      <c r="B4297" s="171" t="s">
        <v>174</v>
      </c>
      <c r="C4297" s="172" t="s">
        <v>4050</v>
      </c>
      <c r="D4297" s="172" t="s">
        <v>4826</v>
      </c>
      <c r="E4297" s="171"/>
      <c r="F4297" s="303">
        <v>12</v>
      </c>
      <c r="G4297" s="331">
        <f>ROUND(SUMIF(Anlagenbewegungsdaten!B:B,A4297,Anlagenbewegungsdaten!C:C),3)</f>
        <v>0</v>
      </c>
      <c r="H4297" s="332">
        <f>IF(ISBLANK(F4297),ROUND(SUMIF(Anlagenbewegungsdaten!B:B,A4297,Anlagenbewegungsdaten!D:D),2),ROUND(G4297*F4297%,2))</f>
        <v>0</v>
      </c>
      <c r="I4297" s="332">
        <f>ROUND((H4297-SUMIF(Anlagenbewegungsdaten!$B:$B,A4297,Anlagenbewegungsdaten!D:D)),3)</f>
        <v>0</v>
      </c>
      <c r="J4297" s="333" t="s">
        <v>5185</v>
      </c>
      <c r="K4297" s="333" t="s">
        <v>5204</v>
      </c>
      <c r="L4297" s="510">
        <v>0</v>
      </c>
      <c r="M4297" s="330">
        <f>ROUND(SUMIF(Anlagenbewegungsdaten_AV!B:B,A4297,Anlagenbewegungsdaten_AV!C:C),3)</f>
        <v>0</v>
      </c>
      <c r="N4297" s="328">
        <f>IF(ISBLANK(L4297),ROUND(SUMIF(Anlagenbewegungsdaten_AV!B:B,A4297,Anlagenbewegungsdaten_AV!D:D),2),ROUND(M4297*L4297%,2))</f>
        <v>0</v>
      </c>
      <c r="O4297" s="328">
        <f>ROUND(N4297-SUMIF(Anlagenbewegungsdaten_AV!B:B,A4297,Anlagenbewegungsdaten_AV!D:D),3)</f>
        <v>0</v>
      </c>
    </row>
    <row r="4298" spans="1:15" ht="15" customHeight="1" x14ac:dyDescent="0.25">
      <c r="A4298" s="199"/>
      <c r="B4298" s="164"/>
      <c r="C4298" s="164"/>
      <c r="D4298" s="184"/>
      <c r="E4298" s="164"/>
      <c r="F4298" s="295"/>
      <c r="J4298" s="334"/>
      <c r="K4298" s="334"/>
    </row>
    <row r="4299" spans="1:15" ht="15" customHeight="1" x14ac:dyDescent="0.25">
      <c r="A4299" s="264" t="s">
        <v>4827</v>
      </c>
      <c r="B4299" s="204" t="s">
        <v>174</v>
      </c>
      <c r="C4299" s="204" t="s">
        <v>4828</v>
      </c>
      <c r="D4299" s="204" t="s">
        <v>4774</v>
      </c>
      <c r="E4299" s="204"/>
      <c r="F4299" s="252">
        <v>24.43</v>
      </c>
      <c r="G4299" s="331">
        <f>ROUND(SUMIF(Anlagenbewegungsdaten!B:B,A4299,Anlagenbewegungsdaten!C:C),3)</f>
        <v>0</v>
      </c>
      <c r="H4299" s="332">
        <f>IF(ISBLANK(F4299),ROUND(SUMIF(Anlagenbewegungsdaten!B:B,A4299,Anlagenbewegungsdaten!D:D),2),ROUND(G4299*F4299%,2))</f>
        <v>0</v>
      </c>
      <c r="I4299" s="332">
        <f>ROUND((H4299-SUMIF(Anlagenbewegungsdaten!$B:$B,A4299,Anlagenbewegungsdaten!D:D)),3)</f>
        <v>0</v>
      </c>
      <c r="J4299" s="333" t="s">
        <v>5179</v>
      </c>
      <c r="K4299" s="333" t="s">
        <v>5204</v>
      </c>
      <c r="L4299" s="510">
        <v>19.54</v>
      </c>
      <c r="M4299" s="330">
        <f>ROUND(SUMIF(Anlagenbewegungsdaten_AV!B:B,A4299,Anlagenbewegungsdaten_AV!C:C),3)</f>
        <v>0</v>
      </c>
      <c r="N4299" s="328">
        <f>IF(ISBLANK(L4299),ROUND(SUMIF(Anlagenbewegungsdaten_AV!B:B,A4299,Anlagenbewegungsdaten_AV!D:D),2),ROUND(M4299*L4299%,2))</f>
        <v>0</v>
      </c>
      <c r="O4299" s="328">
        <f>ROUND(N4299-SUMIF(Anlagenbewegungsdaten_AV!B:B,A4299,Anlagenbewegungsdaten_AV!D:D),3)</f>
        <v>0</v>
      </c>
    </row>
    <row r="4300" spans="1:15" ht="15" customHeight="1" x14ac:dyDescent="0.25">
      <c r="A4300" s="264" t="s">
        <v>4829</v>
      </c>
      <c r="B4300" s="204" t="s">
        <v>174</v>
      </c>
      <c r="C4300" s="204" t="s">
        <v>4828</v>
      </c>
      <c r="D4300" s="204" t="s">
        <v>4775</v>
      </c>
      <c r="E4300" s="204"/>
      <c r="F4300" s="252">
        <v>23.23</v>
      </c>
      <c r="G4300" s="331">
        <f>ROUND(SUMIF(Anlagenbewegungsdaten!B:B,A4300,Anlagenbewegungsdaten!C:C),3)</f>
        <v>0</v>
      </c>
      <c r="H4300" s="332">
        <f>IF(ISBLANK(F4300),ROUND(SUMIF(Anlagenbewegungsdaten!B:B,A4300,Anlagenbewegungsdaten!D:D),2),ROUND(G4300*F4300%,2))</f>
        <v>0</v>
      </c>
      <c r="I4300" s="332">
        <f>ROUND((H4300-SUMIF(Anlagenbewegungsdaten!$B:$B,A4300,Anlagenbewegungsdaten!D:D)),3)</f>
        <v>0</v>
      </c>
      <c r="J4300" s="333" t="s">
        <v>5179</v>
      </c>
      <c r="K4300" s="333" t="s">
        <v>5204</v>
      </c>
      <c r="L4300" s="510">
        <v>18.579999999999998</v>
      </c>
      <c r="M4300" s="330">
        <f>ROUND(SUMIF(Anlagenbewegungsdaten_AV!B:B,A4300,Anlagenbewegungsdaten_AV!C:C),3)</f>
        <v>0</v>
      </c>
      <c r="N4300" s="328">
        <f>IF(ISBLANK(L4300),ROUND(SUMIF(Anlagenbewegungsdaten_AV!B:B,A4300,Anlagenbewegungsdaten_AV!D:D),2),ROUND(M4300*L4300%,2))</f>
        <v>0</v>
      </c>
      <c r="O4300" s="328">
        <f>ROUND(N4300-SUMIF(Anlagenbewegungsdaten_AV!B:B,A4300,Anlagenbewegungsdaten_AV!D:D),3)</f>
        <v>0</v>
      </c>
    </row>
    <row r="4301" spans="1:15" ht="15" customHeight="1" x14ac:dyDescent="0.25">
      <c r="A4301" s="264" t="s">
        <v>4830</v>
      </c>
      <c r="B4301" s="204" t="s">
        <v>174</v>
      </c>
      <c r="C4301" s="204" t="s">
        <v>4828</v>
      </c>
      <c r="D4301" s="204" t="s">
        <v>4815</v>
      </c>
      <c r="E4301" s="204"/>
      <c r="F4301" s="252">
        <v>21.98</v>
      </c>
      <c r="G4301" s="331">
        <f>ROUND(SUMIF(Anlagenbewegungsdaten!B:B,A4301,Anlagenbewegungsdaten!C:C),3)</f>
        <v>0</v>
      </c>
      <c r="H4301" s="332">
        <f>IF(ISBLANK(F4301),ROUND(SUMIF(Anlagenbewegungsdaten!B:B,A4301,Anlagenbewegungsdaten!D:D),2),ROUND(G4301*F4301%,2))</f>
        <v>0</v>
      </c>
      <c r="I4301" s="332">
        <f>ROUND((H4301-SUMIF(Anlagenbewegungsdaten!$B:$B,A4301,Anlagenbewegungsdaten!D:D)),3)</f>
        <v>0</v>
      </c>
      <c r="J4301" s="333" t="s">
        <v>5179</v>
      </c>
      <c r="K4301" s="333" t="s">
        <v>5204</v>
      </c>
      <c r="L4301" s="510">
        <v>17.579999999999998</v>
      </c>
      <c r="M4301" s="330">
        <f>ROUND(SUMIF(Anlagenbewegungsdaten_AV!B:B,A4301,Anlagenbewegungsdaten_AV!C:C),3)</f>
        <v>0</v>
      </c>
      <c r="N4301" s="328">
        <f>IF(ISBLANK(L4301),ROUND(SUMIF(Anlagenbewegungsdaten_AV!B:B,A4301,Anlagenbewegungsdaten_AV!D:D),2),ROUND(M4301*L4301%,2))</f>
        <v>0</v>
      </c>
      <c r="O4301" s="328">
        <f>ROUND(N4301-SUMIF(Anlagenbewegungsdaten_AV!B:B,A4301,Anlagenbewegungsdaten_AV!D:D),3)</f>
        <v>0</v>
      </c>
    </row>
    <row r="4302" spans="1:15" ht="15" customHeight="1" x14ac:dyDescent="0.25">
      <c r="A4302" s="264" t="s">
        <v>4831</v>
      </c>
      <c r="B4302" s="204" t="s">
        <v>174</v>
      </c>
      <c r="C4302" s="204" t="s">
        <v>4828</v>
      </c>
      <c r="D4302" s="204" t="s">
        <v>4816</v>
      </c>
      <c r="E4302" s="204"/>
      <c r="F4302" s="252">
        <v>18.329999999999998</v>
      </c>
      <c r="G4302" s="331">
        <f>ROUND(SUMIF(Anlagenbewegungsdaten!B:B,A4302,Anlagenbewegungsdaten!C:C),3)</f>
        <v>0</v>
      </c>
      <c r="H4302" s="332">
        <f>IF(ISBLANK(F4302),ROUND(SUMIF(Anlagenbewegungsdaten!B:B,A4302,Anlagenbewegungsdaten!D:D),2),ROUND(G4302*F4302%,2))</f>
        <v>0</v>
      </c>
      <c r="I4302" s="332">
        <f>ROUND((H4302-SUMIF(Anlagenbewegungsdaten!$B:$B,A4302,Anlagenbewegungsdaten!D:D)),3)</f>
        <v>0</v>
      </c>
      <c r="J4302" s="333" t="s">
        <v>5179</v>
      </c>
      <c r="K4302" s="333" t="s">
        <v>5204</v>
      </c>
      <c r="L4302" s="510">
        <v>14.66</v>
      </c>
      <c r="M4302" s="330">
        <f>ROUND(SUMIF(Anlagenbewegungsdaten_AV!B:B,A4302,Anlagenbewegungsdaten_AV!C:C),3)</f>
        <v>0</v>
      </c>
      <c r="N4302" s="328">
        <f>IF(ISBLANK(L4302),ROUND(SUMIF(Anlagenbewegungsdaten_AV!B:B,A4302,Anlagenbewegungsdaten_AV!D:D),2),ROUND(M4302*L4302%,2))</f>
        <v>0</v>
      </c>
      <c r="O4302" s="328">
        <f>ROUND(N4302-SUMIF(Anlagenbewegungsdaten_AV!B:B,A4302,Anlagenbewegungsdaten_AV!D:D),3)</f>
        <v>0</v>
      </c>
    </row>
    <row r="4303" spans="1:15" ht="15" customHeight="1" x14ac:dyDescent="0.25">
      <c r="A4303" s="264" t="s">
        <v>4832</v>
      </c>
      <c r="B4303" s="204" t="s">
        <v>174</v>
      </c>
      <c r="C4303" s="204" t="s">
        <v>4828</v>
      </c>
      <c r="D4303" s="205" t="s">
        <v>4817</v>
      </c>
      <c r="E4303" s="204"/>
      <c r="F4303" s="206">
        <v>24.43</v>
      </c>
      <c r="G4303" s="331">
        <f>ROUND(SUMIF(Anlagenbewegungsdaten!B:B,A4303,Anlagenbewegungsdaten!C:C),3)</f>
        <v>0</v>
      </c>
      <c r="H4303" s="332">
        <f>IF(ISBLANK(F4303),ROUND(SUMIF(Anlagenbewegungsdaten!B:B,A4303,Anlagenbewegungsdaten!D:D),2),ROUND(G4303*F4303%,2))</f>
        <v>0</v>
      </c>
      <c r="I4303" s="332">
        <f>ROUND((H4303-SUMIF(Anlagenbewegungsdaten!$B:$B,A4303,Anlagenbewegungsdaten!D:D)),3)</f>
        <v>0</v>
      </c>
      <c r="J4303" s="333" t="s">
        <v>5185</v>
      </c>
      <c r="K4303" s="333" t="s">
        <v>5204</v>
      </c>
      <c r="L4303" s="510">
        <v>0</v>
      </c>
      <c r="M4303" s="330">
        <f>ROUND(SUMIF(Anlagenbewegungsdaten_AV!B:B,A4303,Anlagenbewegungsdaten_AV!C:C),3)</f>
        <v>0</v>
      </c>
      <c r="N4303" s="328">
        <f>IF(ISBLANK(L4303),ROUND(SUMIF(Anlagenbewegungsdaten_AV!B:B,A4303,Anlagenbewegungsdaten_AV!D:D),2),ROUND(M4303*L4303%,2))</f>
        <v>0</v>
      </c>
      <c r="O4303" s="328">
        <f>ROUND(N4303-SUMIF(Anlagenbewegungsdaten_AV!B:B,A4303,Anlagenbewegungsdaten_AV!D:D),3)</f>
        <v>0</v>
      </c>
    </row>
    <row r="4304" spans="1:15" ht="15" customHeight="1" x14ac:dyDescent="0.25">
      <c r="A4304" s="264" t="s">
        <v>4833</v>
      </c>
      <c r="B4304" s="204" t="s">
        <v>174</v>
      </c>
      <c r="C4304" s="204" t="s">
        <v>4828</v>
      </c>
      <c r="D4304" s="205" t="s">
        <v>4819</v>
      </c>
      <c r="E4304" s="204"/>
      <c r="F4304" s="206">
        <v>16.38</v>
      </c>
      <c r="G4304" s="331">
        <f>ROUND(SUMIF(Anlagenbewegungsdaten!B:B,A4304,Anlagenbewegungsdaten!C:C),3)</f>
        <v>0</v>
      </c>
      <c r="H4304" s="332">
        <f>IF(ISBLANK(F4304),ROUND(SUMIF(Anlagenbewegungsdaten!B:B,A4304,Anlagenbewegungsdaten!D:D),2),ROUND(G4304*F4304%,2))</f>
        <v>0</v>
      </c>
      <c r="I4304" s="332">
        <f>ROUND((H4304-SUMIF(Anlagenbewegungsdaten!$B:$B,A4304,Anlagenbewegungsdaten!D:D)),3)</f>
        <v>0</v>
      </c>
      <c r="J4304" s="333" t="s">
        <v>5185</v>
      </c>
      <c r="K4304" s="333" t="s">
        <v>5204</v>
      </c>
      <c r="L4304" s="510">
        <v>0</v>
      </c>
      <c r="M4304" s="330">
        <f>ROUND(SUMIF(Anlagenbewegungsdaten_AV!B:B,A4304,Anlagenbewegungsdaten_AV!C:C),3)</f>
        <v>0</v>
      </c>
      <c r="N4304" s="328">
        <f>IF(ISBLANK(L4304),ROUND(SUMIF(Anlagenbewegungsdaten_AV!B:B,A4304,Anlagenbewegungsdaten_AV!D:D),2),ROUND(M4304*L4304%,2))</f>
        <v>0</v>
      </c>
      <c r="O4304" s="328">
        <f>ROUND(N4304-SUMIF(Anlagenbewegungsdaten_AV!B:B,A4304,Anlagenbewegungsdaten_AV!D:D),3)</f>
        <v>0</v>
      </c>
    </row>
    <row r="4305" spans="1:15" ht="15" customHeight="1" x14ac:dyDescent="0.25">
      <c r="A4305" s="264" t="s">
        <v>4834</v>
      </c>
      <c r="B4305" s="204" t="s">
        <v>174</v>
      </c>
      <c r="C4305" s="204" t="s">
        <v>4828</v>
      </c>
      <c r="D4305" s="205" t="s">
        <v>4820</v>
      </c>
      <c r="E4305" s="204"/>
      <c r="F4305" s="206">
        <v>12</v>
      </c>
      <c r="G4305" s="331">
        <f>ROUND(SUMIF(Anlagenbewegungsdaten!B:B,A4305,Anlagenbewegungsdaten!C:C),3)</f>
        <v>0</v>
      </c>
      <c r="H4305" s="332">
        <f>IF(ISBLANK(F4305),ROUND(SUMIF(Anlagenbewegungsdaten!B:B,A4305,Anlagenbewegungsdaten!D:D),2),ROUND(G4305*F4305%,2))</f>
        <v>0</v>
      </c>
      <c r="I4305" s="332">
        <f>ROUND((H4305-SUMIF(Anlagenbewegungsdaten!$B:$B,A4305,Anlagenbewegungsdaten!D:D)),3)</f>
        <v>0</v>
      </c>
      <c r="J4305" s="333" t="s">
        <v>5185</v>
      </c>
      <c r="K4305" s="333" t="s">
        <v>5204</v>
      </c>
      <c r="L4305" s="510">
        <v>0</v>
      </c>
      <c r="M4305" s="330">
        <f>ROUND(SUMIF(Anlagenbewegungsdaten_AV!B:B,A4305,Anlagenbewegungsdaten_AV!C:C),3)</f>
        <v>0</v>
      </c>
      <c r="N4305" s="328">
        <f>IF(ISBLANK(L4305),ROUND(SUMIF(Anlagenbewegungsdaten_AV!B:B,A4305,Anlagenbewegungsdaten_AV!D:D),2),ROUND(M4305*L4305%,2))</f>
        <v>0</v>
      </c>
      <c r="O4305" s="328">
        <f>ROUND(N4305-SUMIF(Anlagenbewegungsdaten_AV!B:B,A4305,Anlagenbewegungsdaten_AV!D:D),3)</f>
        <v>0</v>
      </c>
    </row>
    <row r="4306" spans="1:15" ht="15" customHeight="1" x14ac:dyDescent="0.25">
      <c r="A4306" s="264" t="s">
        <v>4835</v>
      </c>
      <c r="B4306" s="204" t="s">
        <v>174</v>
      </c>
      <c r="C4306" s="204" t="s">
        <v>4828</v>
      </c>
      <c r="D4306" s="205" t="s">
        <v>4821</v>
      </c>
      <c r="E4306" s="204"/>
      <c r="F4306" s="206">
        <v>23.23</v>
      </c>
      <c r="G4306" s="331">
        <f>ROUND(SUMIF(Anlagenbewegungsdaten!B:B,A4306,Anlagenbewegungsdaten!C:C),3)</f>
        <v>0</v>
      </c>
      <c r="H4306" s="332">
        <f>IF(ISBLANK(F4306),ROUND(SUMIF(Anlagenbewegungsdaten!B:B,A4306,Anlagenbewegungsdaten!D:D),2),ROUND(G4306*F4306%,2))</f>
        <v>0</v>
      </c>
      <c r="I4306" s="332">
        <f>ROUND((H4306-SUMIF(Anlagenbewegungsdaten!$B:$B,A4306,Anlagenbewegungsdaten!D:D)),3)</f>
        <v>0</v>
      </c>
      <c r="J4306" s="333" t="s">
        <v>5185</v>
      </c>
      <c r="K4306" s="333" t="s">
        <v>5204</v>
      </c>
      <c r="L4306" s="510">
        <v>0</v>
      </c>
      <c r="M4306" s="330">
        <f>ROUND(SUMIF(Anlagenbewegungsdaten_AV!B:B,A4306,Anlagenbewegungsdaten_AV!C:C),3)</f>
        <v>0</v>
      </c>
      <c r="N4306" s="328">
        <f>IF(ISBLANK(L4306),ROUND(SUMIF(Anlagenbewegungsdaten_AV!B:B,A4306,Anlagenbewegungsdaten_AV!D:D),2),ROUND(M4306*L4306%,2))</f>
        <v>0</v>
      </c>
      <c r="O4306" s="328">
        <f>ROUND(N4306-SUMIF(Anlagenbewegungsdaten_AV!B:B,A4306,Anlagenbewegungsdaten_AV!D:D),3)</f>
        <v>0</v>
      </c>
    </row>
    <row r="4307" spans="1:15" ht="15" customHeight="1" x14ac:dyDescent="0.25">
      <c r="A4307" s="264" t="s">
        <v>4836</v>
      </c>
      <c r="B4307" s="204" t="s">
        <v>174</v>
      </c>
      <c r="C4307" s="204" t="s">
        <v>4828</v>
      </c>
      <c r="D4307" s="205" t="s">
        <v>4822</v>
      </c>
      <c r="E4307" s="204"/>
      <c r="F4307" s="206">
        <v>16.38</v>
      </c>
      <c r="G4307" s="331">
        <f>ROUND(SUMIF(Anlagenbewegungsdaten!B:B,A4307,Anlagenbewegungsdaten!C:C),3)</f>
        <v>0</v>
      </c>
      <c r="H4307" s="332">
        <f>IF(ISBLANK(F4307),ROUND(SUMIF(Anlagenbewegungsdaten!B:B,A4307,Anlagenbewegungsdaten!D:D),2),ROUND(G4307*F4307%,2))</f>
        <v>0</v>
      </c>
      <c r="I4307" s="332">
        <f>ROUND((H4307-SUMIF(Anlagenbewegungsdaten!$B:$B,A4307,Anlagenbewegungsdaten!D:D)),3)</f>
        <v>0</v>
      </c>
      <c r="J4307" s="333" t="s">
        <v>5185</v>
      </c>
      <c r="K4307" s="333" t="s">
        <v>5204</v>
      </c>
      <c r="L4307" s="510">
        <v>0</v>
      </c>
      <c r="M4307" s="330">
        <f>ROUND(SUMIF(Anlagenbewegungsdaten_AV!B:B,A4307,Anlagenbewegungsdaten_AV!C:C),3)</f>
        <v>0</v>
      </c>
      <c r="N4307" s="328">
        <f>IF(ISBLANK(L4307),ROUND(SUMIF(Anlagenbewegungsdaten_AV!B:B,A4307,Anlagenbewegungsdaten_AV!D:D),2),ROUND(M4307*L4307%,2))</f>
        <v>0</v>
      </c>
      <c r="O4307" s="328">
        <f>ROUND(N4307-SUMIF(Anlagenbewegungsdaten_AV!B:B,A4307,Anlagenbewegungsdaten_AV!D:D),3)</f>
        <v>0</v>
      </c>
    </row>
    <row r="4308" spans="1:15" ht="15" customHeight="1" x14ac:dyDescent="0.25">
      <c r="A4308" s="264" t="s">
        <v>4837</v>
      </c>
      <c r="B4308" s="204" t="s">
        <v>174</v>
      </c>
      <c r="C4308" s="204" t="s">
        <v>4828</v>
      </c>
      <c r="D4308" s="205" t="s">
        <v>4823</v>
      </c>
      <c r="E4308" s="204"/>
      <c r="F4308" s="206">
        <v>12</v>
      </c>
      <c r="G4308" s="331">
        <f>ROUND(SUMIF(Anlagenbewegungsdaten!B:B,A4308,Anlagenbewegungsdaten!C:C),3)</f>
        <v>0</v>
      </c>
      <c r="H4308" s="332">
        <f>IF(ISBLANK(F4308),ROUND(SUMIF(Anlagenbewegungsdaten!B:B,A4308,Anlagenbewegungsdaten!D:D),2),ROUND(G4308*F4308%,2))</f>
        <v>0</v>
      </c>
      <c r="I4308" s="332">
        <f>ROUND((H4308-SUMIF(Anlagenbewegungsdaten!$B:$B,A4308,Anlagenbewegungsdaten!D:D)),3)</f>
        <v>0</v>
      </c>
      <c r="J4308" s="333" t="s">
        <v>5185</v>
      </c>
      <c r="K4308" s="333" t="s">
        <v>5204</v>
      </c>
      <c r="L4308" s="510">
        <v>0</v>
      </c>
      <c r="M4308" s="330">
        <f>ROUND(SUMIF(Anlagenbewegungsdaten_AV!B:B,A4308,Anlagenbewegungsdaten_AV!C:C),3)</f>
        <v>0</v>
      </c>
      <c r="N4308" s="328">
        <f>IF(ISBLANK(L4308),ROUND(SUMIF(Anlagenbewegungsdaten_AV!B:B,A4308,Anlagenbewegungsdaten_AV!D:D),2),ROUND(M4308*L4308%,2))</f>
        <v>0</v>
      </c>
      <c r="O4308" s="328">
        <f>ROUND(N4308-SUMIF(Anlagenbewegungsdaten_AV!B:B,A4308,Anlagenbewegungsdaten_AV!D:D),3)</f>
        <v>0</v>
      </c>
    </row>
    <row r="4309" spans="1:15" ht="15" customHeight="1" x14ac:dyDescent="0.25">
      <c r="A4309" s="264" t="s">
        <v>4838</v>
      </c>
      <c r="B4309" s="204" t="s">
        <v>174</v>
      </c>
      <c r="C4309" s="204" t="s">
        <v>4828</v>
      </c>
      <c r="D4309" s="205" t="s">
        <v>4824</v>
      </c>
      <c r="E4309" s="204"/>
      <c r="F4309" s="206">
        <v>21.98</v>
      </c>
      <c r="G4309" s="331">
        <f>ROUND(SUMIF(Anlagenbewegungsdaten!B:B,A4309,Anlagenbewegungsdaten!C:C),3)</f>
        <v>0</v>
      </c>
      <c r="H4309" s="332">
        <f>IF(ISBLANK(F4309),ROUND(SUMIF(Anlagenbewegungsdaten!B:B,A4309,Anlagenbewegungsdaten!D:D),2),ROUND(G4309*F4309%,2))</f>
        <v>0</v>
      </c>
      <c r="I4309" s="332">
        <f>ROUND((H4309-SUMIF(Anlagenbewegungsdaten!$B:$B,A4309,Anlagenbewegungsdaten!D:D)),3)</f>
        <v>0</v>
      </c>
      <c r="J4309" s="333" t="s">
        <v>5185</v>
      </c>
      <c r="K4309" s="333" t="s">
        <v>5204</v>
      </c>
      <c r="L4309" s="510">
        <v>0</v>
      </c>
      <c r="M4309" s="330">
        <f>ROUND(SUMIF(Anlagenbewegungsdaten_AV!B:B,A4309,Anlagenbewegungsdaten_AV!C:C),3)</f>
        <v>0</v>
      </c>
      <c r="N4309" s="328">
        <f>IF(ISBLANK(L4309),ROUND(SUMIF(Anlagenbewegungsdaten_AV!B:B,A4309,Anlagenbewegungsdaten_AV!D:D),2),ROUND(M4309*L4309%,2))</f>
        <v>0</v>
      </c>
      <c r="O4309" s="328">
        <f>ROUND(N4309-SUMIF(Anlagenbewegungsdaten_AV!B:B,A4309,Anlagenbewegungsdaten_AV!D:D),3)</f>
        <v>0</v>
      </c>
    </row>
    <row r="4310" spans="1:15" ht="15" customHeight="1" x14ac:dyDescent="0.25">
      <c r="A4310" s="264" t="s">
        <v>4839</v>
      </c>
      <c r="B4310" s="204" t="s">
        <v>174</v>
      </c>
      <c r="C4310" s="204" t="s">
        <v>4828</v>
      </c>
      <c r="D4310" s="205" t="s">
        <v>4825</v>
      </c>
      <c r="E4310" s="204"/>
      <c r="F4310" s="206">
        <v>16.38</v>
      </c>
      <c r="G4310" s="331">
        <f>ROUND(SUMIF(Anlagenbewegungsdaten!B:B,A4310,Anlagenbewegungsdaten!C:C),3)</f>
        <v>0</v>
      </c>
      <c r="H4310" s="332">
        <f>IF(ISBLANK(F4310),ROUND(SUMIF(Anlagenbewegungsdaten!B:B,A4310,Anlagenbewegungsdaten!D:D),2),ROUND(G4310*F4310%,2))</f>
        <v>0</v>
      </c>
      <c r="I4310" s="332">
        <f>ROUND((H4310-SUMIF(Anlagenbewegungsdaten!$B:$B,A4310,Anlagenbewegungsdaten!D:D)),3)</f>
        <v>0</v>
      </c>
      <c r="J4310" s="333" t="s">
        <v>5185</v>
      </c>
      <c r="K4310" s="333" t="s">
        <v>5204</v>
      </c>
      <c r="L4310" s="510">
        <v>0</v>
      </c>
      <c r="M4310" s="330">
        <f>ROUND(SUMIF(Anlagenbewegungsdaten_AV!B:B,A4310,Anlagenbewegungsdaten_AV!C:C),3)</f>
        <v>0</v>
      </c>
      <c r="N4310" s="328">
        <f>IF(ISBLANK(L4310),ROUND(SUMIF(Anlagenbewegungsdaten_AV!B:B,A4310,Anlagenbewegungsdaten_AV!D:D),2),ROUND(M4310*L4310%,2))</f>
        <v>0</v>
      </c>
      <c r="O4310" s="328">
        <f>ROUND(N4310-SUMIF(Anlagenbewegungsdaten_AV!B:B,A4310,Anlagenbewegungsdaten_AV!D:D),3)</f>
        <v>0</v>
      </c>
    </row>
    <row r="4311" spans="1:15" ht="15" customHeight="1" x14ac:dyDescent="0.25">
      <c r="A4311" s="264" t="s">
        <v>4840</v>
      </c>
      <c r="B4311" s="204" t="s">
        <v>174</v>
      </c>
      <c r="C4311" s="204" t="s">
        <v>4828</v>
      </c>
      <c r="D4311" s="205" t="s">
        <v>4826</v>
      </c>
      <c r="E4311" s="204"/>
      <c r="F4311" s="206">
        <v>12</v>
      </c>
      <c r="G4311" s="331">
        <f>ROUND(SUMIF(Anlagenbewegungsdaten!B:B,A4311,Anlagenbewegungsdaten!C:C),3)</f>
        <v>0</v>
      </c>
      <c r="H4311" s="332">
        <f>IF(ISBLANK(F4311),ROUND(SUMIF(Anlagenbewegungsdaten!B:B,A4311,Anlagenbewegungsdaten!D:D),2),ROUND(G4311*F4311%,2))</f>
        <v>0</v>
      </c>
      <c r="I4311" s="332">
        <f>ROUND((H4311-SUMIF(Anlagenbewegungsdaten!$B:$B,A4311,Anlagenbewegungsdaten!D:D)),3)</f>
        <v>0</v>
      </c>
      <c r="J4311" s="333" t="s">
        <v>5185</v>
      </c>
      <c r="K4311" s="333" t="s">
        <v>5204</v>
      </c>
      <c r="L4311" s="510">
        <v>0</v>
      </c>
      <c r="M4311" s="330">
        <f>ROUND(SUMIF(Anlagenbewegungsdaten_AV!B:B,A4311,Anlagenbewegungsdaten_AV!C:C),3)</f>
        <v>0</v>
      </c>
      <c r="N4311" s="328">
        <f>IF(ISBLANK(L4311),ROUND(SUMIF(Anlagenbewegungsdaten_AV!B:B,A4311,Anlagenbewegungsdaten_AV!D:D),2),ROUND(M4311*L4311%,2))</f>
        <v>0</v>
      </c>
      <c r="O4311" s="328">
        <f>ROUND(N4311-SUMIF(Anlagenbewegungsdaten_AV!B:B,A4311,Anlagenbewegungsdaten_AV!D:D),3)</f>
        <v>0</v>
      </c>
    </row>
    <row r="4312" spans="1:15" ht="15" customHeight="1" x14ac:dyDescent="0.25">
      <c r="A4312" s="199"/>
      <c r="B4312" s="164"/>
      <c r="C4312" s="164"/>
      <c r="D4312" s="184"/>
      <c r="E4312" s="164"/>
      <c r="F4312" s="295"/>
      <c r="J4312" s="334"/>
      <c r="K4312" s="334"/>
    </row>
    <row r="4313" spans="1:15" ht="15" customHeight="1" x14ac:dyDescent="0.25">
      <c r="A4313" s="265" t="s">
        <v>4841</v>
      </c>
      <c r="B4313" s="227" t="s">
        <v>174</v>
      </c>
      <c r="C4313" s="228" t="s">
        <v>4842</v>
      </c>
      <c r="D4313" s="227" t="s">
        <v>4843</v>
      </c>
      <c r="E4313" s="227"/>
      <c r="F4313" s="300">
        <v>24.43</v>
      </c>
      <c r="G4313" s="331">
        <f>ROUND(SUMIF(Anlagenbewegungsdaten!B:B,A4313,Anlagenbewegungsdaten!C:C),3)</f>
        <v>0</v>
      </c>
      <c r="H4313" s="332">
        <f>IF(ISBLANK(F4313),ROUND(SUMIF(Anlagenbewegungsdaten!B:B,A4313,Anlagenbewegungsdaten!D:D),2),ROUND(G4313*F4313%,2))</f>
        <v>0</v>
      </c>
      <c r="I4313" s="332">
        <f>ROUND((H4313-SUMIF(Anlagenbewegungsdaten!$B:$B,A4313,Anlagenbewegungsdaten!D:D)),3)</f>
        <v>0</v>
      </c>
      <c r="J4313" s="333" t="s">
        <v>5179</v>
      </c>
      <c r="K4313" s="333" t="s">
        <v>5204</v>
      </c>
      <c r="L4313" s="510">
        <v>19.54</v>
      </c>
      <c r="M4313" s="330">
        <f>ROUND(SUMIF(Anlagenbewegungsdaten_AV!B:B,A4313,Anlagenbewegungsdaten_AV!C:C),3)</f>
        <v>0</v>
      </c>
      <c r="N4313" s="328">
        <f>IF(ISBLANK(L4313),ROUND(SUMIF(Anlagenbewegungsdaten_AV!B:B,A4313,Anlagenbewegungsdaten_AV!D:D),2),ROUND(M4313*L4313%,2))</f>
        <v>0</v>
      </c>
      <c r="O4313" s="328">
        <f>ROUND(N4313-SUMIF(Anlagenbewegungsdaten_AV!B:B,A4313,Anlagenbewegungsdaten_AV!D:D),3)</f>
        <v>0</v>
      </c>
    </row>
    <row r="4314" spans="1:15" ht="15" customHeight="1" x14ac:dyDescent="0.25">
      <c r="A4314" s="265" t="s">
        <v>4844</v>
      </c>
      <c r="B4314" s="227" t="s">
        <v>174</v>
      </c>
      <c r="C4314" s="228" t="s">
        <v>4842</v>
      </c>
      <c r="D4314" s="227" t="s">
        <v>4845</v>
      </c>
      <c r="E4314" s="227"/>
      <c r="F4314" s="300">
        <v>23.23</v>
      </c>
      <c r="G4314" s="331">
        <f>ROUND(SUMIF(Anlagenbewegungsdaten!B:B,A4314,Anlagenbewegungsdaten!C:C),3)</f>
        <v>0</v>
      </c>
      <c r="H4314" s="332">
        <f>IF(ISBLANK(F4314),ROUND(SUMIF(Anlagenbewegungsdaten!B:B,A4314,Anlagenbewegungsdaten!D:D),2),ROUND(G4314*F4314%,2))</f>
        <v>0</v>
      </c>
      <c r="I4314" s="332">
        <f>ROUND((H4314-SUMIF(Anlagenbewegungsdaten!$B:$B,A4314,Anlagenbewegungsdaten!D:D)),3)</f>
        <v>0</v>
      </c>
      <c r="J4314" s="333" t="s">
        <v>5179</v>
      </c>
      <c r="K4314" s="333" t="s">
        <v>5204</v>
      </c>
      <c r="L4314" s="510">
        <v>18.579999999999998</v>
      </c>
      <c r="M4314" s="330">
        <f>ROUND(SUMIF(Anlagenbewegungsdaten_AV!B:B,A4314,Anlagenbewegungsdaten_AV!C:C),3)</f>
        <v>0</v>
      </c>
      <c r="N4314" s="328">
        <f>IF(ISBLANK(L4314),ROUND(SUMIF(Anlagenbewegungsdaten_AV!B:B,A4314,Anlagenbewegungsdaten_AV!D:D),2),ROUND(M4314*L4314%,2))</f>
        <v>0</v>
      </c>
      <c r="O4314" s="328">
        <f>ROUND(N4314-SUMIF(Anlagenbewegungsdaten_AV!B:B,A4314,Anlagenbewegungsdaten_AV!D:D),3)</f>
        <v>0</v>
      </c>
    </row>
    <row r="4315" spans="1:15" ht="15" customHeight="1" x14ac:dyDescent="0.25">
      <c r="A4315" s="265" t="s">
        <v>4846</v>
      </c>
      <c r="B4315" s="227" t="s">
        <v>174</v>
      </c>
      <c r="C4315" s="228" t="s">
        <v>4842</v>
      </c>
      <c r="D4315" s="227" t="s">
        <v>4847</v>
      </c>
      <c r="E4315" s="227"/>
      <c r="F4315" s="300">
        <v>21.98</v>
      </c>
      <c r="G4315" s="331">
        <f>ROUND(SUMIF(Anlagenbewegungsdaten!B:B,A4315,Anlagenbewegungsdaten!C:C),3)</f>
        <v>0</v>
      </c>
      <c r="H4315" s="332">
        <f>IF(ISBLANK(F4315),ROUND(SUMIF(Anlagenbewegungsdaten!B:B,A4315,Anlagenbewegungsdaten!D:D),2),ROUND(G4315*F4315%,2))</f>
        <v>0</v>
      </c>
      <c r="I4315" s="332">
        <f>ROUND((H4315-SUMIF(Anlagenbewegungsdaten!$B:$B,A4315,Anlagenbewegungsdaten!D:D)),3)</f>
        <v>0</v>
      </c>
      <c r="J4315" s="333" t="s">
        <v>5179</v>
      </c>
      <c r="K4315" s="333" t="s">
        <v>5204</v>
      </c>
      <c r="L4315" s="510">
        <v>17.579999999999998</v>
      </c>
      <c r="M4315" s="330">
        <f>ROUND(SUMIF(Anlagenbewegungsdaten_AV!B:B,A4315,Anlagenbewegungsdaten_AV!C:C),3)</f>
        <v>0</v>
      </c>
      <c r="N4315" s="328">
        <f>IF(ISBLANK(L4315),ROUND(SUMIF(Anlagenbewegungsdaten_AV!B:B,A4315,Anlagenbewegungsdaten_AV!D:D),2),ROUND(M4315*L4315%,2))</f>
        <v>0</v>
      </c>
      <c r="O4315" s="328">
        <f>ROUND(N4315-SUMIF(Anlagenbewegungsdaten_AV!B:B,A4315,Anlagenbewegungsdaten_AV!D:D),3)</f>
        <v>0</v>
      </c>
    </row>
    <row r="4316" spans="1:15" ht="15" customHeight="1" x14ac:dyDescent="0.25">
      <c r="A4316" s="265" t="s">
        <v>4848</v>
      </c>
      <c r="B4316" s="227" t="s">
        <v>174</v>
      </c>
      <c r="C4316" s="228" t="s">
        <v>4842</v>
      </c>
      <c r="D4316" s="227" t="s">
        <v>4849</v>
      </c>
      <c r="E4316" s="227"/>
      <c r="F4316" s="300">
        <v>18.329999999999998</v>
      </c>
      <c r="G4316" s="331">
        <f>ROUND(SUMIF(Anlagenbewegungsdaten!B:B,A4316,Anlagenbewegungsdaten!C:C),3)</f>
        <v>0</v>
      </c>
      <c r="H4316" s="332">
        <f>IF(ISBLANK(F4316),ROUND(SUMIF(Anlagenbewegungsdaten!B:B,A4316,Anlagenbewegungsdaten!D:D),2),ROUND(G4316*F4316%,2))</f>
        <v>0</v>
      </c>
      <c r="I4316" s="332">
        <f>ROUND((H4316-SUMIF(Anlagenbewegungsdaten!$B:$B,A4316,Anlagenbewegungsdaten!D:D)),3)</f>
        <v>0</v>
      </c>
      <c r="J4316" s="333" t="s">
        <v>5179</v>
      </c>
      <c r="K4316" s="333" t="s">
        <v>5204</v>
      </c>
      <c r="L4316" s="510">
        <v>14.66</v>
      </c>
      <c r="M4316" s="330">
        <f>ROUND(SUMIF(Anlagenbewegungsdaten_AV!B:B,A4316,Anlagenbewegungsdaten_AV!C:C),3)</f>
        <v>0</v>
      </c>
      <c r="N4316" s="328">
        <f>IF(ISBLANK(L4316),ROUND(SUMIF(Anlagenbewegungsdaten_AV!B:B,A4316,Anlagenbewegungsdaten_AV!D:D),2),ROUND(M4316*L4316%,2))</f>
        <v>0</v>
      </c>
      <c r="O4316" s="328">
        <f>ROUND(N4316-SUMIF(Anlagenbewegungsdaten_AV!B:B,A4316,Anlagenbewegungsdaten_AV!D:D),3)</f>
        <v>0</v>
      </c>
    </row>
    <row r="4317" spans="1:15" ht="15" customHeight="1" x14ac:dyDescent="0.25">
      <c r="A4317" s="265" t="s">
        <v>4850</v>
      </c>
      <c r="B4317" s="227" t="s">
        <v>174</v>
      </c>
      <c r="C4317" s="228" t="s">
        <v>4842</v>
      </c>
      <c r="D4317" s="227" t="s">
        <v>4851</v>
      </c>
      <c r="E4317" s="227"/>
      <c r="F4317" s="300">
        <v>24.43</v>
      </c>
      <c r="G4317" s="331">
        <f>ROUND(SUMIF(Anlagenbewegungsdaten!B:B,A4317,Anlagenbewegungsdaten!C:C),3)</f>
        <v>0</v>
      </c>
      <c r="H4317" s="332">
        <f>IF(ISBLANK(F4317),ROUND(SUMIF(Anlagenbewegungsdaten!B:B,A4317,Anlagenbewegungsdaten!D:D),2),ROUND(G4317*F4317%,2))</f>
        <v>0</v>
      </c>
      <c r="I4317" s="332">
        <f>ROUND((H4317-SUMIF(Anlagenbewegungsdaten!$B:$B,A4317,Anlagenbewegungsdaten!D:D)),3)</f>
        <v>0</v>
      </c>
      <c r="J4317" s="333" t="s">
        <v>5185</v>
      </c>
      <c r="K4317" s="333" t="s">
        <v>5204</v>
      </c>
      <c r="L4317" s="510">
        <v>0</v>
      </c>
      <c r="M4317" s="330">
        <f>ROUND(SUMIF(Anlagenbewegungsdaten_AV!B:B,A4317,Anlagenbewegungsdaten_AV!C:C),3)</f>
        <v>0</v>
      </c>
      <c r="N4317" s="328">
        <f>IF(ISBLANK(L4317),ROUND(SUMIF(Anlagenbewegungsdaten_AV!B:B,A4317,Anlagenbewegungsdaten_AV!D:D),2),ROUND(M4317*L4317%,2))</f>
        <v>0</v>
      </c>
      <c r="O4317" s="328">
        <f>ROUND(N4317-SUMIF(Anlagenbewegungsdaten_AV!B:B,A4317,Anlagenbewegungsdaten_AV!D:D),3)</f>
        <v>0</v>
      </c>
    </row>
    <row r="4318" spans="1:15" ht="15" customHeight="1" x14ac:dyDescent="0.25">
      <c r="A4318" s="265" t="s">
        <v>4852</v>
      </c>
      <c r="B4318" s="227" t="s">
        <v>174</v>
      </c>
      <c r="C4318" s="228" t="s">
        <v>4842</v>
      </c>
      <c r="D4318" s="227" t="s">
        <v>4853</v>
      </c>
      <c r="E4318" s="227"/>
      <c r="F4318" s="300">
        <v>16.38</v>
      </c>
      <c r="G4318" s="331">
        <f>ROUND(SUMIF(Anlagenbewegungsdaten!B:B,A4318,Anlagenbewegungsdaten!C:C),3)</f>
        <v>0</v>
      </c>
      <c r="H4318" s="332">
        <f>IF(ISBLANK(F4318),ROUND(SUMIF(Anlagenbewegungsdaten!B:B,A4318,Anlagenbewegungsdaten!D:D),2),ROUND(G4318*F4318%,2))</f>
        <v>0</v>
      </c>
      <c r="I4318" s="332">
        <f>ROUND((H4318-SUMIF(Anlagenbewegungsdaten!$B:$B,A4318,Anlagenbewegungsdaten!D:D)),3)</f>
        <v>0</v>
      </c>
      <c r="J4318" s="333" t="s">
        <v>5185</v>
      </c>
      <c r="K4318" s="333" t="s">
        <v>5204</v>
      </c>
      <c r="L4318" s="510">
        <v>0</v>
      </c>
      <c r="M4318" s="330">
        <f>ROUND(SUMIF(Anlagenbewegungsdaten_AV!B:B,A4318,Anlagenbewegungsdaten_AV!C:C),3)</f>
        <v>0</v>
      </c>
      <c r="N4318" s="328">
        <f>IF(ISBLANK(L4318),ROUND(SUMIF(Anlagenbewegungsdaten_AV!B:B,A4318,Anlagenbewegungsdaten_AV!D:D),2),ROUND(M4318*L4318%,2))</f>
        <v>0</v>
      </c>
      <c r="O4318" s="328">
        <f>ROUND(N4318-SUMIF(Anlagenbewegungsdaten_AV!B:B,A4318,Anlagenbewegungsdaten_AV!D:D),3)</f>
        <v>0</v>
      </c>
    </row>
    <row r="4319" spans="1:15" ht="15" customHeight="1" x14ac:dyDescent="0.25">
      <c r="A4319" s="265" t="s">
        <v>4854</v>
      </c>
      <c r="B4319" s="227" t="s">
        <v>174</v>
      </c>
      <c r="C4319" s="228" t="s">
        <v>4842</v>
      </c>
      <c r="D4319" s="227" t="s">
        <v>4855</v>
      </c>
      <c r="E4319" s="227"/>
      <c r="F4319" s="300">
        <v>12</v>
      </c>
      <c r="G4319" s="331">
        <f>ROUND(SUMIF(Anlagenbewegungsdaten!B:B,A4319,Anlagenbewegungsdaten!C:C),3)</f>
        <v>0</v>
      </c>
      <c r="H4319" s="332">
        <f>IF(ISBLANK(F4319),ROUND(SUMIF(Anlagenbewegungsdaten!B:B,A4319,Anlagenbewegungsdaten!D:D),2),ROUND(G4319*F4319%,2))</f>
        <v>0</v>
      </c>
      <c r="I4319" s="332">
        <f>ROUND((H4319-SUMIF(Anlagenbewegungsdaten!$B:$B,A4319,Anlagenbewegungsdaten!D:D)),3)</f>
        <v>0</v>
      </c>
      <c r="J4319" s="333" t="s">
        <v>5185</v>
      </c>
      <c r="K4319" s="333" t="s">
        <v>5204</v>
      </c>
      <c r="L4319" s="510">
        <v>0</v>
      </c>
      <c r="M4319" s="330">
        <f>ROUND(SUMIF(Anlagenbewegungsdaten_AV!B:B,A4319,Anlagenbewegungsdaten_AV!C:C),3)</f>
        <v>0</v>
      </c>
      <c r="N4319" s="328">
        <f>IF(ISBLANK(L4319),ROUND(SUMIF(Anlagenbewegungsdaten_AV!B:B,A4319,Anlagenbewegungsdaten_AV!D:D),2),ROUND(M4319*L4319%,2))</f>
        <v>0</v>
      </c>
      <c r="O4319" s="328">
        <f>ROUND(N4319-SUMIF(Anlagenbewegungsdaten_AV!B:B,A4319,Anlagenbewegungsdaten_AV!D:D),3)</f>
        <v>0</v>
      </c>
    </row>
    <row r="4320" spans="1:15" ht="15" customHeight="1" x14ac:dyDescent="0.25">
      <c r="A4320" s="265" t="s">
        <v>4856</v>
      </c>
      <c r="B4320" s="227" t="s">
        <v>174</v>
      </c>
      <c r="C4320" s="228" t="s">
        <v>4842</v>
      </c>
      <c r="D4320" s="227" t="s">
        <v>4857</v>
      </c>
      <c r="E4320" s="227"/>
      <c r="F4320" s="300">
        <v>23.23</v>
      </c>
      <c r="G4320" s="331">
        <f>ROUND(SUMIF(Anlagenbewegungsdaten!B:B,A4320,Anlagenbewegungsdaten!C:C),3)</f>
        <v>0</v>
      </c>
      <c r="H4320" s="332">
        <f>IF(ISBLANK(F4320),ROUND(SUMIF(Anlagenbewegungsdaten!B:B,A4320,Anlagenbewegungsdaten!D:D),2),ROUND(G4320*F4320%,2))</f>
        <v>0</v>
      </c>
      <c r="I4320" s="332">
        <f>ROUND((H4320-SUMIF(Anlagenbewegungsdaten!$B:$B,A4320,Anlagenbewegungsdaten!D:D)),3)</f>
        <v>0</v>
      </c>
      <c r="J4320" s="333" t="s">
        <v>5185</v>
      </c>
      <c r="K4320" s="333" t="s">
        <v>5204</v>
      </c>
      <c r="L4320" s="510">
        <v>0</v>
      </c>
      <c r="M4320" s="330">
        <f>ROUND(SUMIF(Anlagenbewegungsdaten_AV!B:B,A4320,Anlagenbewegungsdaten_AV!C:C),3)</f>
        <v>0</v>
      </c>
      <c r="N4320" s="328">
        <f>IF(ISBLANK(L4320),ROUND(SUMIF(Anlagenbewegungsdaten_AV!B:B,A4320,Anlagenbewegungsdaten_AV!D:D),2),ROUND(M4320*L4320%,2))</f>
        <v>0</v>
      </c>
      <c r="O4320" s="328">
        <f>ROUND(N4320-SUMIF(Anlagenbewegungsdaten_AV!B:B,A4320,Anlagenbewegungsdaten_AV!D:D),3)</f>
        <v>0</v>
      </c>
    </row>
    <row r="4321" spans="1:15" ht="15" customHeight="1" x14ac:dyDescent="0.25">
      <c r="A4321" s="265" t="s">
        <v>4858</v>
      </c>
      <c r="B4321" s="227" t="s">
        <v>174</v>
      </c>
      <c r="C4321" s="228" t="s">
        <v>4842</v>
      </c>
      <c r="D4321" s="227" t="s">
        <v>4859</v>
      </c>
      <c r="E4321" s="227"/>
      <c r="F4321" s="300">
        <v>16.38</v>
      </c>
      <c r="G4321" s="331">
        <f>ROUND(SUMIF(Anlagenbewegungsdaten!B:B,A4321,Anlagenbewegungsdaten!C:C),3)</f>
        <v>0</v>
      </c>
      <c r="H4321" s="332">
        <f>IF(ISBLANK(F4321),ROUND(SUMIF(Anlagenbewegungsdaten!B:B,A4321,Anlagenbewegungsdaten!D:D),2),ROUND(G4321*F4321%,2))</f>
        <v>0</v>
      </c>
      <c r="I4321" s="332">
        <f>ROUND((H4321-SUMIF(Anlagenbewegungsdaten!$B:$B,A4321,Anlagenbewegungsdaten!D:D)),3)</f>
        <v>0</v>
      </c>
      <c r="J4321" s="333" t="s">
        <v>5185</v>
      </c>
      <c r="K4321" s="333" t="s">
        <v>5204</v>
      </c>
      <c r="L4321" s="510">
        <v>0</v>
      </c>
      <c r="M4321" s="330">
        <f>ROUND(SUMIF(Anlagenbewegungsdaten_AV!B:B,A4321,Anlagenbewegungsdaten_AV!C:C),3)</f>
        <v>0</v>
      </c>
      <c r="N4321" s="328">
        <f>IF(ISBLANK(L4321),ROUND(SUMIF(Anlagenbewegungsdaten_AV!B:B,A4321,Anlagenbewegungsdaten_AV!D:D),2),ROUND(M4321*L4321%,2))</f>
        <v>0</v>
      </c>
      <c r="O4321" s="328">
        <f>ROUND(N4321-SUMIF(Anlagenbewegungsdaten_AV!B:B,A4321,Anlagenbewegungsdaten_AV!D:D),3)</f>
        <v>0</v>
      </c>
    </row>
    <row r="4322" spans="1:15" ht="15" customHeight="1" x14ac:dyDescent="0.25">
      <c r="A4322" s="265" t="s">
        <v>4860</v>
      </c>
      <c r="B4322" s="227" t="s">
        <v>174</v>
      </c>
      <c r="C4322" s="228" t="s">
        <v>4842</v>
      </c>
      <c r="D4322" s="227" t="s">
        <v>4861</v>
      </c>
      <c r="E4322" s="227"/>
      <c r="F4322" s="300">
        <v>12</v>
      </c>
      <c r="G4322" s="331">
        <f>ROUND(SUMIF(Anlagenbewegungsdaten!B:B,A4322,Anlagenbewegungsdaten!C:C),3)</f>
        <v>0</v>
      </c>
      <c r="H4322" s="332">
        <f>IF(ISBLANK(F4322),ROUND(SUMIF(Anlagenbewegungsdaten!B:B,A4322,Anlagenbewegungsdaten!D:D),2),ROUND(G4322*F4322%,2))</f>
        <v>0</v>
      </c>
      <c r="I4322" s="332">
        <f>ROUND((H4322-SUMIF(Anlagenbewegungsdaten!$B:$B,A4322,Anlagenbewegungsdaten!D:D)),3)</f>
        <v>0</v>
      </c>
      <c r="J4322" s="333" t="s">
        <v>5185</v>
      </c>
      <c r="K4322" s="333" t="s">
        <v>5204</v>
      </c>
      <c r="L4322" s="510">
        <v>0</v>
      </c>
      <c r="M4322" s="330">
        <f>ROUND(SUMIF(Anlagenbewegungsdaten_AV!B:B,A4322,Anlagenbewegungsdaten_AV!C:C),3)</f>
        <v>0</v>
      </c>
      <c r="N4322" s="328">
        <f>IF(ISBLANK(L4322),ROUND(SUMIF(Anlagenbewegungsdaten_AV!B:B,A4322,Anlagenbewegungsdaten_AV!D:D),2),ROUND(M4322*L4322%,2))</f>
        <v>0</v>
      </c>
      <c r="O4322" s="328">
        <f>ROUND(N4322-SUMIF(Anlagenbewegungsdaten_AV!B:B,A4322,Anlagenbewegungsdaten_AV!D:D),3)</f>
        <v>0</v>
      </c>
    </row>
    <row r="4323" spans="1:15" ht="15" customHeight="1" x14ac:dyDescent="0.25">
      <c r="A4323" s="265" t="s">
        <v>4862</v>
      </c>
      <c r="B4323" s="227" t="s">
        <v>174</v>
      </c>
      <c r="C4323" s="228" t="s">
        <v>4842</v>
      </c>
      <c r="D4323" s="227" t="s">
        <v>4863</v>
      </c>
      <c r="E4323" s="227"/>
      <c r="F4323" s="300">
        <v>21.98</v>
      </c>
      <c r="G4323" s="331">
        <f>ROUND(SUMIF(Anlagenbewegungsdaten!B:B,A4323,Anlagenbewegungsdaten!C:C),3)</f>
        <v>0</v>
      </c>
      <c r="H4323" s="332">
        <f>IF(ISBLANK(F4323),ROUND(SUMIF(Anlagenbewegungsdaten!B:B,A4323,Anlagenbewegungsdaten!D:D),2),ROUND(G4323*F4323%,2))</f>
        <v>0</v>
      </c>
      <c r="I4323" s="332">
        <f>ROUND((H4323-SUMIF(Anlagenbewegungsdaten!$B:$B,A4323,Anlagenbewegungsdaten!D:D)),3)</f>
        <v>0</v>
      </c>
      <c r="J4323" s="333" t="s">
        <v>5185</v>
      </c>
      <c r="K4323" s="333" t="s">
        <v>5204</v>
      </c>
      <c r="L4323" s="510">
        <v>0</v>
      </c>
      <c r="M4323" s="330">
        <f>ROUND(SUMIF(Anlagenbewegungsdaten_AV!B:B,A4323,Anlagenbewegungsdaten_AV!C:C),3)</f>
        <v>0</v>
      </c>
      <c r="N4323" s="328">
        <f>IF(ISBLANK(L4323),ROUND(SUMIF(Anlagenbewegungsdaten_AV!B:B,A4323,Anlagenbewegungsdaten_AV!D:D),2),ROUND(M4323*L4323%,2))</f>
        <v>0</v>
      </c>
      <c r="O4323" s="328">
        <f>ROUND(N4323-SUMIF(Anlagenbewegungsdaten_AV!B:B,A4323,Anlagenbewegungsdaten_AV!D:D),3)</f>
        <v>0</v>
      </c>
    </row>
    <row r="4324" spans="1:15" ht="15" customHeight="1" x14ac:dyDescent="0.25">
      <c r="A4324" s="265" t="s">
        <v>4864</v>
      </c>
      <c r="B4324" s="227" t="s">
        <v>174</v>
      </c>
      <c r="C4324" s="228" t="s">
        <v>4842</v>
      </c>
      <c r="D4324" s="227" t="s">
        <v>4865</v>
      </c>
      <c r="E4324" s="227"/>
      <c r="F4324" s="300">
        <v>16.38</v>
      </c>
      <c r="G4324" s="331">
        <f>ROUND(SUMIF(Anlagenbewegungsdaten!B:B,A4324,Anlagenbewegungsdaten!C:C),3)</f>
        <v>0</v>
      </c>
      <c r="H4324" s="332">
        <f>IF(ISBLANK(F4324),ROUND(SUMIF(Anlagenbewegungsdaten!B:B,A4324,Anlagenbewegungsdaten!D:D),2),ROUND(G4324*F4324%,2))</f>
        <v>0</v>
      </c>
      <c r="I4324" s="332">
        <f>ROUND((H4324-SUMIF(Anlagenbewegungsdaten!$B:$B,A4324,Anlagenbewegungsdaten!D:D)),3)</f>
        <v>0</v>
      </c>
      <c r="J4324" s="333" t="s">
        <v>5185</v>
      </c>
      <c r="K4324" s="333" t="s">
        <v>5204</v>
      </c>
      <c r="L4324" s="510">
        <v>0</v>
      </c>
      <c r="M4324" s="330">
        <f>ROUND(SUMIF(Anlagenbewegungsdaten_AV!B:B,A4324,Anlagenbewegungsdaten_AV!C:C),3)</f>
        <v>0</v>
      </c>
      <c r="N4324" s="328">
        <f>IF(ISBLANK(L4324),ROUND(SUMIF(Anlagenbewegungsdaten_AV!B:B,A4324,Anlagenbewegungsdaten_AV!D:D),2),ROUND(M4324*L4324%,2))</f>
        <v>0</v>
      </c>
      <c r="O4324" s="328">
        <f>ROUND(N4324-SUMIF(Anlagenbewegungsdaten_AV!B:B,A4324,Anlagenbewegungsdaten_AV!D:D),3)</f>
        <v>0</v>
      </c>
    </row>
    <row r="4325" spans="1:15" ht="15" customHeight="1" x14ac:dyDescent="0.25">
      <c r="A4325" s="265" t="s">
        <v>4866</v>
      </c>
      <c r="B4325" s="227" t="s">
        <v>174</v>
      </c>
      <c r="C4325" s="228" t="s">
        <v>4842</v>
      </c>
      <c r="D4325" s="227" t="s">
        <v>4867</v>
      </c>
      <c r="E4325" s="227"/>
      <c r="F4325" s="300">
        <v>12</v>
      </c>
      <c r="G4325" s="331">
        <f>ROUND(SUMIF(Anlagenbewegungsdaten!B:B,A4325,Anlagenbewegungsdaten!C:C),3)</f>
        <v>0</v>
      </c>
      <c r="H4325" s="332">
        <f>IF(ISBLANK(F4325),ROUND(SUMIF(Anlagenbewegungsdaten!B:B,A4325,Anlagenbewegungsdaten!D:D),2),ROUND(G4325*F4325%,2))</f>
        <v>0</v>
      </c>
      <c r="I4325" s="332">
        <f>ROUND((H4325-SUMIF(Anlagenbewegungsdaten!$B:$B,A4325,Anlagenbewegungsdaten!D:D)),3)</f>
        <v>0</v>
      </c>
      <c r="J4325" s="333" t="s">
        <v>5185</v>
      </c>
      <c r="K4325" s="333" t="s">
        <v>5204</v>
      </c>
      <c r="L4325" s="510">
        <v>0</v>
      </c>
      <c r="M4325" s="330">
        <f>ROUND(SUMIF(Anlagenbewegungsdaten_AV!B:B,A4325,Anlagenbewegungsdaten_AV!C:C),3)</f>
        <v>0</v>
      </c>
      <c r="N4325" s="328">
        <f>IF(ISBLANK(L4325),ROUND(SUMIF(Anlagenbewegungsdaten_AV!B:B,A4325,Anlagenbewegungsdaten_AV!D:D),2),ROUND(M4325*L4325%,2))</f>
        <v>0</v>
      </c>
      <c r="O4325" s="328">
        <f>ROUND(N4325-SUMIF(Anlagenbewegungsdaten_AV!B:B,A4325,Anlagenbewegungsdaten_AV!D:D),3)</f>
        <v>0</v>
      </c>
    </row>
    <row r="4326" spans="1:15" ht="15" customHeight="1" x14ac:dyDescent="0.25">
      <c r="A4326" s="199"/>
      <c r="B4326" s="164"/>
      <c r="C4326" s="164"/>
      <c r="D4326" s="184"/>
      <c r="E4326" s="164"/>
      <c r="F4326" s="295"/>
      <c r="J4326" s="334"/>
      <c r="K4326" s="334"/>
    </row>
    <row r="4327" spans="1:15" ht="15" customHeight="1" x14ac:dyDescent="0.25">
      <c r="A4327" s="265" t="s">
        <v>4872</v>
      </c>
      <c r="B4327" s="227" t="s">
        <v>174</v>
      </c>
      <c r="C4327" s="228" t="s">
        <v>4798</v>
      </c>
      <c r="D4327" s="227" t="s">
        <v>4868</v>
      </c>
      <c r="E4327" s="227"/>
      <c r="F4327" s="300">
        <v>19.5</v>
      </c>
      <c r="G4327" s="331">
        <f>ROUND(SUMIF(Anlagenbewegungsdaten!B:B,A4327,Anlagenbewegungsdaten!C:C),3)</f>
        <v>0</v>
      </c>
      <c r="H4327" s="332">
        <f>IF(ISBLANK(F4327),ROUND(SUMIF(Anlagenbewegungsdaten!B:B,A4327,Anlagenbewegungsdaten!D:D),2),ROUND(G4327*F4327%,2))</f>
        <v>0</v>
      </c>
      <c r="I4327" s="332">
        <f>ROUND((H4327-SUMIF(Anlagenbewegungsdaten!$B:$B,A4327,Anlagenbewegungsdaten!D:D)),3)</f>
        <v>0</v>
      </c>
      <c r="J4327" s="333" t="s">
        <v>5179</v>
      </c>
      <c r="K4327" s="333" t="s">
        <v>5204</v>
      </c>
      <c r="L4327" s="510">
        <v>15.6</v>
      </c>
      <c r="M4327" s="330">
        <f>ROUND(SUMIF(Anlagenbewegungsdaten_AV!B:B,A4327,Anlagenbewegungsdaten_AV!C:C),3)</f>
        <v>0</v>
      </c>
      <c r="N4327" s="328">
        <f>IF(ISBLANK(L4327),ROUND(SUMIF(Anlagenbewegungsdaten_AV!B:B,A4327,Anlagenbewegungsdaten_AV!D:D),2),ROUND(M4327*L4327%,2))</f>
        <v>0</v>
      </c>
      <c r="O4327" s="328">
        <f>ROUND(N4327-SUMIF(Anlagenbewegungsdaten_AV!B:B,A4327,Anlagenbewegungsdaten_AV!D:D),3)</f>
        <v>0</v>
      </c>
    </row>
    <row r="4328" spans="1:15" ht="15" customHeight="1" x14ac:dyDescent="0.25">
      <c r="A4328" s="265" t="s">
        <v>4873</v>
      </c>
      <c r="B4328" s="227" t="s">
        <v>174</v>
      </c>
      <c r="C4328" s="228" t="s">
        <v>4798</v>
      </c>
      <c r="D4328" s="227" t="s">
        <v>4869</v>
      </c>
      <c r="E4328" s="227"/>
      <c r="F4328" s="300">
        <v>18.5</v>
      </c>
      <c r="G4328" s="331">
        <f>ROUND(SUMIF(Anlagenbewegungsdaten!B:B,A4328,Anlagenbewegungsdaten!C:C),3)</f>
        <v>0</v>
      </c>
      <c r="H4328" s="332">
        <f>IF(ISBLANK(F4328),ROUND(SUMIF(Anlagenbewegungsdaten!B:B,A4328,Anlagenbewegungsdaten!D:D),2),ROUND(G4328*F4328%,2))</f>
        <v>0</v>
      </c>
      <c r="I4328" s="332">
        <f>ROUND((H4328-SUMIF(Anlagenbewegungsdaten!$B:$B,A4328,Anlagenbewegungsdaten!D:D)),3)</f>
        <v>0</v>
      </c>
      <c r="J4328" s="333" t="s">
        <v>5179</v>
      </c>
      <c r="K4328" s="333" t="s">
        <v>5204</v>
      </c>
      <c r="L4328" s="510">
        <v>14.8</v>
      </c>
      <c r="M4328" s="330">
        <f>ROUND(SUMIF(Anlagenbewegungsdaten_AV!B:B,A4328,Anlagenbewegungsdaten_AV!C:C),3)</f>
        <v>0</v>
      </c>
      <c r="N4328" s="328">
        <f>IF(ISBLANK(L4328),ROUND(SUMIF(Anlagenbewegungsdaten_AV!B:B,A4328,Anlagenbewegungsdaten_AV!D:D),2),ROUND(M4328*L4328%,2))</f>
        <v>0</v>
      </c>
      <c r="O4328" s="328">
        <f>ROUND(N4328-SUMIF(Anlagenbewegungsdaten_AV!B:B,A4328,Anlagenbewegungsdaten_AV!D:D),3)</f>
        <v>0</v>
      </c>
    </row>
    <row r="4329" spans="1:15" ht="15" customHeight="1" x14ac:dyDescent="0.25">
      <c r="A4329" s="265" t="s">
        <v>4874</v>
      </c>
      <c r="B4329" s="227" t="s">
        <v>174</v>
      </c>
      <c r="C4329" s="228" t="s">
        <v>4798</v>
      </c>
      <c r="D4329" s="227" t="s">
        <v>4870</v>
      </c>
      <c r="E4329" s="227"/>
      <c r="F4329" s="300">
        <v>16.5</v>
      </c>
      <c r="G4329" s="331">
        <f>ROUND(SUMIF(Anlagenbewegungsdaten!B:B,A4329,Anlagenbewegungsdaten!C:C),3)</f>
        <v>0</v>
      </c>
      <c r="H4329" s="332">
        <f>IF(ISBLANK(F4329),ROUND(SUMIF(Anlagenbewegungsdaten!B:B,A4329,Anlagenbewegungsdaten!D:D),2),ROUND(G4329*F4329%,2))</f>
        <v>0</v>
      </c>
      <c r="I4329" s="332">
        <f>ROUND((H4329-SUMIF(Anlagenbewegungsdaten!$B:$B,A4329,Anlagenbewegungsdaten!D:D)),3)</f>
        <v>0</v>
      </c>
      <c r="J4329" s="333" t="s">
        <v>5179</v>
      </c>
      <c r="K4329" s="333" t="s">
        <v>5204</v>
      </c>
      <c r="L4329" s="510">
        <v>13.2</v>
      </c>
      <c r="M4329" s="330">
        <f>ROUND(SUMIF(Anlagenbewegungsdaten_AV!B:B,A4329,Anlagenbewegungsdaten_AV!C:C),3)</f>
        <v>0</v>
      </c>
      <c r="N4329" s="328">
        <f>IF(ISBLANK(L4329),ROUND(SUMIF(Anlagenbewegungsdaten_AV!B:B,A4329,Anlagenbewegungsdaten_AV!D:D),2),ROUND(M4329*L4329%,2))</f>
        <v>0</v>
      </c>
      <c r="O4329" s="328">
        <f>ROUND(N4329-SUMIF(Anlagenbewegungsdaten_AV!B:B,A4329,Anlagenbewegungsdaten_AV!D:D),3)</f>
        <v>0</v>
      </c>
    </row>
    <row r="4330" spans="1:15" ht="15" customHeight="1" x14ac:dyDescent="0.25">
      <c r="A4330" s="265" t="s">
        <v>4875</v>
      </c>
      <c r="B4330" s="227" t="s">
        <v>174</v>
      </c>
      <c r="C4330" s="228" t="s">
        <v>4798</v>
      </c>
      <c r="D4330" s="227" t="s">
        <v>4871</v>
      </c>
      <c r="E4330" s="227"/>
      <c r="F4330" s="300">
        <v>13.5</v>
      </c>
      <c r="G4330" s="331">
        <f>ROUND(SUMIF(Anlagenbewegungsdaten!B:B,A4330,Anlagenbewegungsdaten!C:C),3)</f>
        <v>0</v>
      </c>
      <c r="H4330" s="332">
        <f>IF(ISBLANK(F4330),ROUND(SUMIF(Anlagenbewegungsdaten!B:B,A4330,Anlagenbewegungsdaten!D:D),2),ROUND(G4330*F4330%,2))</f>
        <v>0</v>
      </c>
      <c r="I4330" s="332">
        <f>ROUND((H4330-SUMIF(Anlagenbewegungsdaten!$B:$B,A4330,Anlagenbewegungsdaten!D:D)),3)</f>
        <v>0</v>
      </c>
      <c r="J4330" s="333" t="s">
        <v>5179</v>
      </c>
      <c r="K4330" s="333" t="s">
        <v>5204</v>
      </c>
      <c r="L4330" s="510">
        <v>10.8</v>
      </c>
      <c r="M4330" s="330">
        <f>ROUND(SUMIF(Anlagenbewegungsdaten_AV!B:B,A4330,Anlagenbewegungsdaten_AV!C:C),3)</f>
        <v>0</v>
      </c>
      <c r="N4330" s="328">
        <f>IF(ISBLANK(L4330),ROUND(SUMIF(Anlagenbewegungsdaten_AV!B:B,A4330,Anlagenbewegungsdaten_AV!D:D),2),ROUND(M4330*L4330%,2))</f>
        <v>0</v>
      </c>
      <c r="O4330" s="328">
        <f>ROUND(N4330-SUMIF(Anlagenbewegungsdaten_AV!B:B,A4330,Anlagenbewegungsdaten_AV!D:D),3)</f>
        <v>0</v>
      </c>
    </row>
    <row r="4331" spans="1:15" ht="15" customHeight="1" x14ac:dyDescent="0.25">
      <c r="A4331" s="265" t="s">
        <v>4876</v>
      </c>
      <c r="B4331" s="227" t="s">
        <v>174</v>
      </c>
      <c r="C4331" s="228" t="s">
        <v>4800</v>
      </c>
      <c r="D4331" s="227" t="s">
        <v>4868</v>
      </c>
      <c r="E4331" s="227"/>
      <c r="F4331" s="300">
        <v>19.309999999999999</v>
      </c>
      <c r="G4331" s="331">
        <f>ROUND(SUMIF(Anlagenbewegungsdaten!B:B,A4331,Anlagenbewegungsdaten!C:C),3)</f>
        <v>0</v>
      </c>
      <c r="H4331" s="332">
        <f>IF(ISBLANK(F4331),ROUND(SUMIF(Anlagenbewegungsdaten!B:B,A4331,Anlagenbewegungsdaten!D:D),2),ROUND(G4331*F4331%,2))</f>
        <v>0</v>
      </c>
      <c r="I4331" s="332">
        <f>ROUND((H4331-SUMIF(Anlagenbewegungsdaten!$B:$B,A4331,Anlagenbewegungsdaten!D:D)),3)</f>
        <v>0</v>
      </c>
      <c r="J4331" s="333" t="s">
        <v>5179</v>
      </c>
      <c r="K4331" s="333" t="s">
        <v>5204</v>
      </c>
      <c r="L4331" s="510">
        <v>15.45</v>
      </c>
      <c r="M4331" s="330">
        <f>ROUND(SUMIF(Anlagenbewegungsdaten_AV!B:B,A4331,Anlagenbewegungsdaten_AV!C:C),3)</f>
        <v>0</v>
      </c>
      <c r="N4331" s="328">
        <f>IF(ISBLANK(L4331),ROUND(SUMIF(Anlagenbewegungsdaten_AV!B:B,A4331,Anlagenbewegungsdaten_AV!D:D),2),ROUND(M4331*L4331%,2))</f>
        <v>0</v>
      </c>
      <c r="O4331" s="328">
        <f>ROUND(N4331-SUMIF(Anlagenbewegungsdaten_AV!B:B,A4331,Anlagenbewegungsdaten_AV!D:D),3)</f>
        <v>0</v>
      </c>
    </row>
    <row r="4332" spans="1:15" ht="15" customHeight="1" x14ac:dyDescent="0.25">
      <c r="A4332" s="265" t="s">
        <v>4877</v>
      </c>
      <c r="B4332" s="227" t="s">
        <v>174</v>
      </c>
      <c r="C4332" s="228" t="s">
        <v>4800</v>
      </c>
      <c r="D4332" s="227" t="s">
        <v>4869</v>
      </c>
      <c r="E4332" s="227"/>
      <c r="F4332" s="300">
        <v>18.32</v>
      </c>
      <c r="G4332" s="331">
        <f>ROUND(SUMIF(Anlagenbewegungsdaten!B:B,A4332,Anlagenbewegungsdaten!C:C),3)</f>
        <v>0</v>
      </c>
      <c r="H4332" s="332">
        <f>IF(ISBLANK(F4332),ROUND(SUMIF(Anlagenbewegungsdaten!B:B,A4332,Anlagenbewegungsdaten!D:D),2),ROUND(G4332*F4332%,2))</f>
        <v>0</v>
      </c>
      <c r="I4332" s="332">
        <f>ROUND((H4332-SUMIF(Anlagenbewegungsdaten!$B:$B,A4332,Anlagenbewegungsdaten!D:D)),3)</f>
        <v>0</v>
      </c>
      <c r="J4332" s="333" t="s">
        <v>5179</v>
      </c>
      <c r="K4332" s="333" t="s">
        <v>5204</v>
      </c>
      <c r="L4332" s="510">
        <v>14.66</v>
      </c>
      <c r="M4332" s="330">
        <f>ROUND(SUMIF(Anlagenbewegungsdaten_AV!B:B,A4332,Anlagenbewegungsdaten_AV!C:C),3)</f>
        <v>0</v>
      </c>
      <c r="N4332" s="328">
        <f>IF(ISBLANK(L4332),ROUND(SUMIF(Anlagenbewegungsdaten_AV!B:B,A4332,Anlagenbewegungsdaten_AV!D:D),2),ROUND(M4332*L4332%,2))</f>
        <v>0</v>
      </c>
      <c r="O4332" s="328">
        <f>ROUND(N4332-SUMIF(Anlagenbewegungsdaten_AV!B:B,A4332,Anlagenbewegungsdaten_AV!D:D),3)</f>
        <v>0</v>
      </c>
    </row>
    <row r="4333" spans="1:15" ht="15" customHeight="1" x14ac:dyDescent="0.25">
      <c r="A4333" s="265" t="s">
        <v>4878</v>
      </c>
      <c r="B4333" s="227" t="s">
        <v>174</v>
      </c>
      <c r="C4333" s="228" t="s">
        <v>4800</v>
      </c>
      <c r="D4333" s="227" t="s">
        <v>4870</v>
      </c>
      <c r="E4333" s="227"/>
      <c r="F4333" s="300">
        <v>16.34</v>
      </c>
      <c r="G4333" s="331">
        <f>ROUND(SUMIF(Anlagenbewegungsdaten!B:B,A4333,Anlagenbewegungsdaten!C:C),3)</f>
        <v>0</v>
      </c>
      <c r="H4333" s="332">
        <f>IF(ISBLANK(F4333),ROUND(SUMIF(Anlagenbewegungsdaten!B:B,A4333,Anlagenbewegungsdaten!D:D),2),ROUND(G4333*F4333%,2))</f>
        <v>0</v>
      </c>
      <c r="I4333" s="332">
        <f>ROUND((H4333-SUMIF(Anlagenbewegungsdaten!$B:$B,A4333,Anlagenbewegungsdaten!D:D)),3)</f>
        <v>0</v>
      </c>
      <c r="J4333" s="333" t="s">
        <v>5179</v>
      </c>
      <c r="K4333" s="333" t="s">
        <v>5204</v>
      </c>
      <c r="L4333" s="510">
        <v>13.07</v>
      </c>
      <c r="M4333" s="330">
        <f>ROUND(SUMIF(Anlagenbewegungsdaten_AV!B:B,A4333,Anlagenbewegungsdaten_AV!C:C),3)</f>
        <v>0</v>
      </c>
      <c r="N4333" s="328">
        <f>IF(ISBLANK(L4333),ROUND(SUMIF(Anlagenbewegungsdaten_AV!B:B,A4333,Anlagenbewegungsdaten_AV!D:D),2),ROUND(M4333*L4333%,2))</f>
        <v>0</v>
      </c>
      <c r="O4333" s="328">
        <f>ROUND(N4333-SUMIF(Anlagenbewegungsdaten_AV!B:B,A4333,Anlagenbewegungsdaten_AV!D:D),3)</f>
        <v>0</v>
      </c>
    </row>
    <row r="4334" spans="1:15" ht="15" customHeight="1" x14ac:dyDescent="0.25">
      <c r="A4334" s="265" t="s">
        <v>4879</v>
      </c>
      <c r="B4334" s="227" t="s">
        <v>174</v>
      </c>
      <c r="C4334" s="228" t="s">
        <v>4800</v>
      </c>
      <c r="D4334" s="227" t="s">
        <v>4871</v>
      </c>
      <c r="E4334" s="227"/>
      <c r="F4334" s="300">
        <v>13.37</v>
      </c>
      <c r="G4334" s="331">
        <f>ROUND(SUMIF(Anlagenbewegungsdaten!B:B,A4334,Anlagenbewegungsdaten!C:C),3)</f>
        <v>0</v>
      </c>
      <c r="H4334" s="332">
        <f>IF(ISBLANK(F4334),ROUND(SUMIF(Anlagenbewegungsdaten!B:B,A4334,Anlagenbewegungsdaten!D:D),2),ROUND(G4334*F4334%,2))</f>
        <v>0</v>
      </c>
      <c r="I4334" s="332">
        <f>ROUND((H4334-SUMIF(Anlagenbewegungsdaten!$B:$B,A4334,Anlagenbewegungsdaten!D:D)),3)</f>
        <v>0</v>
      </c>
      <c r="J4334" s="333" t="s">
        <v>5179</v>
      </c>
      <c r="K4334" s="333" t="s">
        <v>5204</v>
      </c>
      <c r="L4334" s="510">
        <v>10.7</v>
      </c>
      <c r="M4334" s="330">
        <f>ROUND(SUMIF(Anlagenbewegungsdaten_AV!B:B,A4334,Anlagenbewegungsdaten_AV!C:C),3)</f>
        <v>0</v>
      </c>
      <c r="N4334" s="328">
        <f>IF(ISBLANK(L4334),ROUND(SUMIF(Anlagenbewegungsdaten_AV!B:B,A4334,Anlagenbewegungsdaten_AV!D:D),2),ROUND(M4334*L4334%,2))</f>
        <v>0</v>
      </c>
      <c r="O4334" s="328">
        <f>ROUND(N4334-SUMIF(Anlagenbewegungsdaten_AV!B:B,A4334,Anlagenbewegungsdaten_AV!D:D),3)</f>
        <v>0</v>
      </c>
    </row>
    <row r="4335" spans="1:15" ht="15" customHeight="1" x14ac:dyDescent="0.25">
      <c r="A4335" s="265" t="s">
        <v>4880</v>
      </c>
      <c r="B4335" s="227" t="s">
        <v>174</v>
      </c>
      <c r="C4335" s="228" t="s">
        <v>4802</v>
      </c>
      <c r="D4335" s="227" t="s">
        <v>4868</v>
      </c>
      <c r="E4335" s="227"/>
      <c r="F4335" s="300">
        <v>19.11</v>
      </c>
      <c r="G4335" s="331">
        <f>ROUND(SUMIF(Anlagenbewegungsdaten!B:B,A4335,Anlagenbewegungsdaten!C:C),3)</f>
        <v>0</v>
      </c>
      <c r="H4335" s="332">
        <f>IF(ISBLANK(F4335),ROUND(SUMIF(Anlagenbewegungsdaten!B:B,A4335,Anlagenbewegungsdaten!D:D),2),ROUND(G4335*F4335%,2))</f>
        <v>0</v>
      </c>
      <c r="I4335" s="332">
        <f>ROUND((H4335-SUMIF(Anlagenbewegungsdaten!$B:$B,A4335,Anlagenbewegungsdaten!D:D)),3)</f>
        <v>0</v>
      </c>
      <c r="J4335" s="333" t="s">
        <v>5179</v>
      </c>
      <c r="K4335" s="333" t="s">
        <v>5204</v>
      </c>
      <c r="L4335" s="510">
        <v>15.29</v>
      </c>
      <c r="M4335" s="330">
        <f>ROUND(SUMIF(Anlagenbewegungsdaten_AV!B:B,A4335,Anlagenbewegungsdaten_AV!C:C),3)</f>
        <v>0</v>
      </c>
      <c r="N4335" s="328">
        <f>IF(ISBLANK(L4335),ROUND(SUMIF(Anlagenbewegungsdaten_AV!B:B,A4335,Anlagenbewegungsdaten_AV!D:D),2),ROUND(M4335*L4335%,2))</f>
        <v>0</v>
      </c>
      <c r="O4335" s="328">
        <f>ROUND(N4335-SUMIF(Anlagenbewegungsdaten_AV!B:B,A4335,Anlagenbewegungsdaten_AV!D:D),3)</f>
        <v>0</v>
      </c>
    </row>
    <row r="4336" spans="1:15" ht="15" customHeight="1" x14ac:dyDescent="0.25">
      <c r="A4336" s="265" t="s">
        <v>4881</v>
      </c>
      <c r="B4336" s="227" t="s">
        <v>174</v>
      </c>
      <c r="C4336" s="228" t="s">
        <v>4802</v>
      </c>
      <c r="D4336" s="227" t="s">
        <v>4869</v>
      </c>
      <c r="E4336" s="227"/>
      <c r="F4336" s="300">
        <v>18.13</v>
      </c>
      <c r="G4336" s="331">
        <f>ROUND(SUMIF(Anlagenbewegungsdaten!B:B,A4336,Anlagenbewegungsdaten!C:C),3)</f>
        <v>0</v>
      </c>
      <c r="H4336" s="332">
        <f>IF(ISBLANK(F4336),ROUND(SUMIF(Anlagenbewegungsdaten!B:B,A4336,Anlagenbewegungsdaten!D:D),2),ROUND(G4336*F4336%,2))</f>
        <v>0</v>
      </c>
      <c r="I4336" s="332">
        <f>ROUND((H4336-SUMIF(Anlagenbewegungsdaten!$B:$B,A4336,Anlagenbewegungsdaten!D:D)),3)</f>
        <v>0</v>
      </c>
      <c r="J4336" s="333" t="s">
        <v>5179</v>
      </c>
      <c r="K4336" s="333" t="s">
        <v>5204</v>
      </c>
      <c r="L4336" s="510">
        <v>14.5</v>
      </c>
      <c r="M4336" s="330">
        <f>ROUND(SUMIF(Anlagenbewegungsdaten_AV!B:B,A4336,Anlagenbewegungsdaten_AV!C:C),3)</f>
        <v>0</v>
      </c>
      <c r="N4336" s="328">
        <f>IF(ISBLANK(L4336),ROUND(SUMIF(Anlagenbewegungsdaten_AV!B:B,A4336,Anlagenbewegungsdaten_AV!D:D),2),ROUND(M4336*L4336%,2))</f>
        <v>0</v>
      </c>
      <c r="O4336" s="328">
        <f>ROUND(N4336-SUMIF(Anlagenbewegungsdaten_AV!B:B,A4336,Anlagenbewegungsdaten_AV!D:D),3)</f>
        <v>0</v>
      </c>
    </row>
    <row r="4337" spans="1:15" ht="15" customHeight="1" x14ac:dyDescent="0.25">
      <c r="A4337" s="265" t="s">
        <v>4882</v>
      </c>
      <c r="B4337" s="227" t="s">
        <v>174</v>
      </c>
      <c r="C4337" s="228" t="s">
        <v>4802</v>
      </c>
      <c r="D4337" s="227" t="s">
        <v>4870</v>
      </c>
      <c r="E4337" s="227"/>
      <c r="F4337" s="300">
        <v>16.170000000000002</v>
      </c>
      <c r="G4337" s="331">
        <f>ROUND(SUMIF(Anlagenbewegungsdaten!B:B,A4337,Anlagenbewegungsdaten!C:C),3)</f>
        <v>0</v>
      </c>
      <c r="H4337" s="332">
        <f>IF(ISBLANK(F4337),ROUND(SUMIF(Anlagenbewegungsdaten!B:B,A4337,Anlagenbewegungsdaten!D:D),2),ROUND(G4337*F4337%,2))</f>
        <v>0</v>
      </c>
      <c r="I4337" s="332">
        <f>ROUND((H4337-SUMIF(Anlagenbewegungsdaten!$B:$B,A4337,Anlagenbewegungsdaten!D:D)),3)</f>
        <v>0</v>
      </c>
      <c r="J4337" s="333" t="s">
        <v>5179</v>
      </c>
      <c r="K4337" s="333" t="s">
        <v>5204</v>
      </c>
      <c r="L4337" s="510">
        <v>12.94</v>
      </c>
      <c r="M4337" s="330">
        <f>ROUND(SUMIF(Anlagenbewegungsdaten_AV!B:B,A4337,Anlagenbewegungsdaten_AV!C:C),3)</f>
        <v>0</v>
      </c>
      <c r="N4337" s="328">
        <f>IF(ISBLANK(L4337),ROUND(SUMIF(Anlagenbewegungsdaten_AV!B:B,A4337,Anlagenbewegungsdaten_AV!D:D),2),ROUND(M4337*L4337%,2))</f>
        <v>0</v>
      </c>
      <c r="O4337" s="328">
        <f>ROUND(N4337-SUMIF(Anlagenbewegungsdaten_AV!B:B,A4337,Anlagenbewegungsdaten_AV!D:D),3)</f>
        <v>0</v>
      </c>
    </row>
    <row r="4338" spans="1:15" ht="15" customHeight="1" x14ac:dyDescent="0.25">
      <c r="A4338" s="265" t="s">
        <v>4883</v>
      </c>
      <c r="B4338" s="227" t="s">
        <v>174</v>
      </c>
      <c r="C4338" s="228" t="s">
        <v>4802</v>
      </c>
      <c r="D4338" s="227" t="s">
        <v>4871</v>
      </c>
      <c r="E4338" s="227"/>
      <c r="F4338" s="300">
        <v>13.23</v>
      </c>
      <c r="G4338" s="331">
        <f>ROUND(SUMIF(Anlagenbewegungsdaten!B:B,A4338,Anlagenbewegungsdaten!C:C),3)</f>
        <v>0</v>
      </c>
      <c r="H4338" s="332">
        <f>IF(ISBLANK(F4338),ROUND(SUMIF(Anlagenbewegungsdaten!B:B,A4338,Anlagenbewegungsdaten!D:D),2),ROUND(G4338*F4338%,2))</f>
        <v>0</v>
      </c>
      <c r="I4338" s="332">
        <f>ROUND((H4338-SUMIF(Anlagenbewegungsdaten!$B:$B,A4338,Anlagenbewegungsdaten!D:D)),3)</f>
        <v>0</v>
      </c>
      <c r="J4338" s="333" t="s">
        <v>5179</v>
      </c>
      <c r="K4338" s="333" t="s">
        <v>5204</v>
      </c>
      <c r="L4338" s="510">
        <v>10.58</v>
      </c>
      <c r="M4338" s="330">
        <f>ROUND(SUMIF(Anlagenbewegungsdaten_AV!B:B,A4338,Anlagenbewegungsdaten_AV!C:C),3)</f>
        <v>0</v>
      </c>
      <c r="N4338" s="328">
        <f>IF(ISBLANK(L4338),ROUND(SUMIF(Anlagenbewegungsdaten_AV!B:B,A4338,Anlagenbewegungsdaten_AV!D:D),2),ROUND(M4338*L4338%,2))</f>
        <v>0</v>
      </c>
      <c r="O4338" s="328">
        <f>ROUND(N4338-SUMIF(Anlagenbewegungsdaten_AV!B:B,A4338,Anlagenbewegungsdaten_AV!D:D),3)</f>
        <v>0</v>
      </c>
    </row>
    <row r="4339" spans="1:15" ht="15" customHeight="1" x14ac:dyDescent="0.25">
      <c r="A4339" s="265" t="s">
        <v>4884</v>
      </c>
      <c r="B4339" s="227" t="s">
        <v>174</v>
      </c>
      <c r="C4339" s="228" t="s">
        <v>4804</v>
      </c>
      <c r="D4339" s="227" t="s">
        <v>4868</v>
      </c>
      <c r="E4339" s="227"/>
      <c r="F4339" s="300">
        <v>18.920000000000002</v>
      </c>
      <c r="G4339" s="331">
        <f>ROUND(SUMIF(Anlagenbewegungsdaten!B:B,A4339,Anlagenbewegungsdaten!C:C),3)</f>
        <v>0</v>
      </c>
      <c r="H4339" s="332">
        <f>IF(ISBLANK(F4339),ROUND(SUMIF(Anlagenbewegungsdaten!B:B,A4339,Anlagenbewegungsdaten!D:D),2),ROUND(G4339*F4339%,2))</f>
        <v>0</v>
      </c>
      <c r="I4339" s="332">
        <f>ROUND((H4339-SUMIF(Anlagenbewegungsdaten!$B:$B,A4339,Anlagenbewegungsdaten!D:D)),3)</f>
        <v>0</v>
      </c>
      <c r="J4339" s="333" t="s">
        <v>5179</v>
      </c>
      <c r="K4339" s="333" t="s">
        <v>5204</v>
      </c>
      <c r="L4339" s="510">
        <v>15.14</v>
      </c>
      <c r="M4339" s="330">
        <f>ROUND(SUMIF(Anlagenbewegungsdaten_AV!B:B,A4339,Anlagenbewegungsdaten_AV!C:C),3)</f>
        <v>0</v>
      </c>
      <c r="N4339" s="328">
        <f>IF(ISBLANK(L4339),ROUND(SUMIF(Anlagenbewegungsdaten_AV!B:B,A4339,Anlagenbewegungsdaten_AV!D:D),2),ROUND(M4339*L4339%,2))</f>
        <v>0</v>
      </c>
      <c r="O4339" s="328">
        <f>ROUND(N4339-SUMIF(Anlagenbewegungsdaten_AV!B:B,A4339,Anlagenbewegungsdaten_AV!D:D),3)</f>
        <v>0</v>
      </c>
    </row>
    <row r="4340" spans="1:15" ht="15" customHeight="1" x14ac:dyDescent="0.25">
      <c r="A4340" s="265" t="s">
        <v>4885</v>
      </c>
      <c r="B4340" s="227" t="s">
        <v>174</v>
      </c>
      <c r="C4340" s="228" t="s">
        <v>4804</v>
      </c>
      <c r="D4340" s="227" t="s">
        <v>4869</v>
      </c>
      <c r="E4340" s="227"/>
      <c r="F4340" s="300">
        <v>17.95</v>
      </c>
      <c r="G4340" s="331">
        <f>ROUND(SUMIF(Anlagenbewegungsdaten!B:B,A4340,Anlagenbewegungsdaten!C:C),3)</f>
        <v>0</v>
      </c>
      <c r="H4340" s="332">
        <f>IF(ISBLANK(F4340),ROUND(SUMIF(Anlagenbewegungsdaten!B:B,A4340,Anlagenbewegungsdaten!D:D),2),ROUND(G4340*F4340%,2))</f>
        <v>0</v>
      </c>
      <c r="I4340" s="332">
        <f>ROUND((H4340-SUMIF(Anlagenbewegungsdaten!$B:$B,A4340,Anlagenbewegungsdaten!D:D)),3)</f>
        <v>0</v>
      </c>
      <c r="J4340" s="333" t="s">
        <v>5179</v>
      </c>
      <c r="K4340" s="333" t="s">
        <v>5204</v>
      </c>
      <c r="L4340" s="510">
        <v>14.36</v>
      </c>
      <c r="M4340" s="330">
        <f>ROUND(SUMIF(Anlagenbewegungsdaten_AV!B:B,A4340,Anlagenbewegungsdaten_AV!C:C),3)</f>
        <v>0</v>
      </c>
      <c r="N4340" s="328">
        <f>IF(ISBLANK(L4340),ROUND(SUMIF(Anlagenbewegungsdaten_AV!B:B,A4340,Anlagenbewegungsdaten_AV!D:D),2),ROUND(M4340*L4340%,2))</f>
        <v>0</v>
      </c>
      <c r="O4340" s="328">
        <f>ROUND(N4340-SUMIF(Anlagenbewegungsdaten_AV!B:B,A4340,Anlagenbewegungsdaten_AV!D:D),3)</f>
        <v>0</v>
      </c>
    </row>
    <row r="4341" spans="1:15" ht="15" customHeight="1" x14ac:dyDescent="0.25">
      <c r="A4341" s="265" t="s">
        <v>4886</v>
      </c>
      <c r="B4341" s="227" t="s">
        <v>174</v>
      </c>
      <c r="C4341" s="228" t="s">
        <v>4804</v>
      </c>
      <c r="D4341" s="227" t="s">
        <v>4870</v>
      </c>
      <c r="E4341" s="227"/>
      <c r="F4341" s="300">
        <v>16.010000000000002</v>
      </c>
      <c r="G4341" s="331">
        <f>ROUND(SUMIF(Anlagenbewegungsdaten!B:B,A4341,Anlagenbewegungsdaten!C:C),3)</f>
        <v>0</v>
      </c>
      <c r="H4341" s="332">
        <f>IF(ISBLANK(F4341),ROUND(SUMIF(Anlagenbewegungsdaten!B:B,A4341,Anlagenbewegungsdaten!D:D),2),ROUND(G4341*F4341%,2))</f>
        <v>0</v>
      </c>
      <c r="I4341" s="332">
        <f>ROUND((H4341-SUMIF(Anlagenbewegungsdaten!$B:$B,A4341,Anlagenbewegungsdaten!D:D)),3)</f>
        <v>0</v>
      </c>
      <c r="J4341" s="333" t="s">
        <v>5179</v>
      </c>
      <c r="K4341" s="333" t="s">
        <v>5204</v>
      </c>
      <c r="L4341" s="510">
        <v>12.81</v>
      </c>
      <c r="M4341" s="330">
        <f>ROUND(SUMIF(Anlagenbewegungsdaten_AV!B:B,A4341,Anlagenbewegungsdaten_AV!C:C),3)</f>
        <v>0</v>
      </c>
      <c r="N4341" s="328">
        <f>IF(ISBLANK(L4341),ROUND(SUMIF(Anlagenbewegungsdaten_AV!B:B,A4341,Anlagenbewegungsdaten_AV!D:D),2),ROUND(M4341*L4341%,2))</f>
        <v>0</v>
      </c>
      <c r="O4341" s="328">
        <f>ROUND(N4341-SUMIF(Anlagenbewegungsdaten_AV!B:B,A4341,Anlagenbewegungsdaten_AV!D:D),3)</f>
        <v>0</v>
      </c>
    </row>
    <row r="4342" spans="1:15" ht="15" customHeight="1" x14ac:dyDescent="0.25">
      <c r="A4342" s="265" t="s">
        <v>4887</v>
      </c>
      <c r="B4342" s="227" t="s">
        <v>174</v>
      </c>
      <c r="C4342" s="228" t="s">
        <v>4804</v>
      </c>
      <c r="D4342" s="227" t="s">
        <v>4871</v>
      </c>
      <c r="E4342" s="227"/>
      <c r="F4342" s="300">
        <v>13.1</v>
      </c>
      <c r="G4342" s="331">
        <f>ROUND(SUMIF(Anlagenbewegungsdaten!B:B,A4342,Anlagenbewegungsdaten!C:C),3)</f>
        <v>0</v>
      </c>
      <c r="H4342" s="332">
        <f>IF(ISBLANK(F4342),ROUND(SUMIF(Anlagenbewegungsdaten!B:B,A4342,Anlagenbewegungsdaten!D:D),2),ROUND(G4342*F4342%,2))</f>
        <v>0</v>
      </c>
      <c r="I4342" s="332">
        <f>ROUND((H4342-SUMIF(Anlagenbewegungsdaten!$B:$B,A4342,Anlagenbewegungsdaten!D:D)),3)</f>
        <v>0</v>
      </c>
      <c r="J4342" s="333" t="s">
        <v>5179</v>
      </c>
      <c r="K4342" s="333" t="s">
        <v>5204</v>
      </c>
      <c r="L4342" s="510">
        <v>10.48</v>
      </c>
      <c r="M4342" s="330">
        <f>ROUND(SUMIF(Anlagenbewegungsdaten_AV!B:B,A4342,Anlagenbewegungsdaten_AV!C:C),3)</f>
        <v>0</v>
      </c>
      <c r="N4342" s="328">
        <f>IF(ISBLANK(L4342),ROUND(SUMIF(Anlagenbewegungsdaten_AV!B:B,A4342,Anlagenbewegungsdaten_AV!D:D),2),ROUND(M4342*L4342%,2))</f>
        <v>0</v>
      </c>
      <c r="O4342" s="328">
        <f>ROUND(N4342-SUMIF(Anlagenbewegungsdaten_AV!B:B,A4342,Anlagenbewegungsdaten_AV!D:D),3)</f>
        <v>0</v>
      </c>
    </row>
    <row r="4343" spans="1:15" ht="15" customHeight="1" x14ac:dyDescent="0.25">
      <c r="A4343" s="265" t="s">
        <v>4888</v>
      </c>
      <c r="B4343" s="227" t="s">
        <v>174</v>
      </c>
      <c r="C4343" s="228" t="s">
        <v>4806</v>
      </c>
      <c r="D4343" s="227" t="s">
        <v>4868</v>
      </c>
      <c r="E4343" s="227"/>
      <c r="F4343" s="300">
        <v>18.73</v>
      </c>
      <c r="G4343" s="331">
        <f>ROUND(SUMIF(Anlagenbewegungsdaten!B:B,A4343,Anlagenbewegungsdaten!C:C),3)</f>
        <v>0</v>
      </c>
      <c r="H4343" s="332">
        <f>IF(ISBLANK(F4343),ROUND(SUMIF(Anlagenbewegungsdaten!B:B,A4343,Anlagenbewegungsdaten!D:D),2),ROUND(G4343*F4343%,2))</f>
        <v>0</v>
      </c>
      <c r="I4343" s="332">
        <f>ROUND((H4343-SUMIF(Anlagenbewegungsdaten!$B:$B,A4343,Anlagenbewegungsdaten!D:D)),3)</f>
        <v>0</v>
      </c>
      <c r="J4343" s="333" t="s">
        <v>5179</v>
      </c>
      <c r="K4343" s="333" t="s">
        <v>5204</v>
      </c>
      <c r="L4343" s="510">
        <v>14.98</v>
      </c>
      <c r="M4343" s="330">
        <f>ROUND(SUMIF(Anlagenbewegungsdaten_AV!B:B,A4343,Anlagenbewegungsdaten_AV!C:C),3)</f>
        <v>0</v>
      </c>
      <c r="N4343" s="328">
        <f>IF(ISBLANK(L4343),ROUND(SUMIF(Anlagenbewegungsdaten_AV!B:B,A4343,Anlagenbewegungsdaten_AV!D:D),2),ROUND(M4343*L4343%,2))</f>
        <v>0</v>
      </c>
      <c r="O4343" s="328">
        <f>ROUND(N4343-SUMIF(Anlagenbewegungsdaten_AV!B:B,A4343,Anlagenbewegungsdaten_AV!D:D),3)</f>
        <v>0</v>
      </c>
    </row>
    <row r="4344" spans="1:15" ht="15" customHeight="1" x14ac:dyDescent="0.25">
      <c r="A4344" s="265" t="s">
        <v>4889</v>
      </c>
      <c r="B4344" s="227" t="s">
        <v>174</v>
      </c>
      <c r="C4344" s="228" t="s">
        <v>4806</v>
      </c>
      <c r="D4344" s="227" t="s">
        <v>4869</v>
      </c>
      <c r="E4344" s="227"/>
      <c r="F4344" s="300">
        <v>17.77</v>
      </c>
      <c r="G4344" s="331">
        <f>ROUND(SUMIF(Anlagenbewegungsdaten!B:B,A4344,Anlagenbewegungsdaten!C:C),3)</f>
        <v>0</v>
      </c>
      <c r="H4344" s="332">
        <f>IF(ISBLANK(F4344),ROUND(SUMIF(Anlagenbewegungsdaten!B:B,A4344,Anlagenbewegungsdaten!D:D),2),ROUND(G4344*F4344%,2))</f>
        <v>0</v>
      </c>
      <c r="I4344" s="332">
        <f>ROUND((H4344-SUMIF(Anlagenbewegungsdaten!$B:$B,A4344,Anlagenbewegungsdaten!D:D)),3)</f>
        <v>0</v>
      </c>
      <c r="J4344" s="333" t="s">
        <v>5179</v>
      </c>
      <c r="K4344" s="333" t="s">
        <v>5204</v>
      </c>
      <c r="L4344" s="510">
        <v>14.22</v>
      </c>
      <c r="M4344" s="330">
        <f>ROUND(SUMIF(Anlagenbewegungsdaten_AV!B:B,A4344,Anlagenbewegungsdaten_AV!C:C),3)</f>
        <v>0</v>
      </c>
      <c r="N4344" s="328">
        <f>IF(ISBLANK(L4344),ROUND(SUMIF(Anlagenbewegungsdaten_AV!B:B,A4344,Anlagenbewegungsdaten_AV!D:D),2),ROUND(M4344*L4344%,2))</f>
        <v>0</v>
      </c>
      <c r="O4344" s="328">
        <f>ROUND(N4344-SUMIF(Anlagenbewegungsdaten_AV!B:B,A4344,Anlagenbewegungsdaten_AV!D:D),3)</f>
        <v>0</v>
      </c>
    </row>
    <row r="4345" spans="1:15" ht="15" customHeight="1" x14ac:dyDescent="0.25">
      <c r="A4345" s="265" t="s">
        <v>4890</v>
      </c>
      <c r="B4345" s="227" t="s">
        <v>174</v>
      </c>
      <c r="C4345" s="228" t="s">
        <v>4806</v>
      </c>
      <c r="D4345" s="227" t="s">
        <v>4870</v>
      </c>
      <c r="E4345" s="227"/>
      <c r="F4345" s="300">
        <v>15.85</v>
      </c>
      <c r="G4345" s="331">
        <f>ROUND(SUMIF(Anlagenbewegungsdaten!B:B,A4345,Anlagenbewegungsdaten!C:C),3)</f>
        <v>0</v>
      </c>
      <c r="H4345" s="332">
        <f>IF(ISBLANK(F4345),ROUND(SUMIF(Anlagenbewegungsdaten!B:B,A4345,Anlagenbewegungsdaten!D:D),2),ROUND(G4345*F4345%,2))</f>
        <v>0</v>
      </c>
      <c r="I4345" s="332">
        <f>ROUND((H4345-SUMIF(Anlagenbewegungsdaten!$B:$B,A4345,Anlagenbewegungsdaten!D:D)),3)</f>
        <v>0</v>
      </c>
      <c r="J4345" s="333" t="s">
        <v>5179</v>
      </c>
      <c r="K4345" s="333" t="s">
        <v>5204</v>
      </c>
      <c r="L4345" s="510">
        <v>12.68</v>
      </c>
      <c r="M4345" s="330">
        <f>ROUND(SUMIF(Anlagenbewegungsdaten_AV!B:B,A4345,Anlagenbewegungsdaten_AV!C:C),3)</f>
        <v>0</v>
      </c>
      <c r="N4345" s="328">
        <f>IF(ISBLANK(L4345),ROUND(SUMIF(Anlagenbewegungsdaten_AV!B:B,A4345,Anlagenbewegungsdaten_AV!D:D),2),ROUND(M4345*L4345%,2))</f>
        <v>0</v>
      </c>
      <c r="O4345" s="328">
        <f>ROUND(N4345-SUMIF(Anlagenbewegungsdaten_AV!B:B,A4345,Anlagenbewegungsdaten_AV!D:D),3)</f>
        <v>0</v>
      </c>
    </row>
    <row r="4346" spans="1:15" ht="15" customHeight="1" x14ac:dyDescent="0.25">
      <c r="A4346" s="265" t="s">
        <v>4891</v>
      </c>
      <c r="B4346" s="227" t="s">
        <v>174</v>
      </c>
      <c r="C4346" s="228" t="s">
        <v>4806</v>
      </c>
      <c r="D4346" s="227" t="s">
        <v>4871</v>
      </c>
      <c r="E4346" s="227"/>
      <c r="F4346" s="300">
        <v>12.97</v>
      </c>
      <c r="G4346" s="331">
        <f>ROUND(SUMIF(Anlagenbewegungsdaten!B:B,A4346,Anlagenbewegungsdaten!C:C),3)</f>
        <v>0</v>
      </c>
      <c r="H4346" s="332">
        <f>IF(ISBLANK(F4346),ROUND(SUMIF(Anlagenbewegungsdaten!B:B,A4346,Anlagenbewegungsdaten!D:D),2),ROUND(G4346*F4346%,2))</f>
        <v>0</v>
      </c>
      <c r="I4346" s="332">
        <f>ROUND((H4346-SUMIF(Anlagenbewegungsdaten!$B:$B,A4346,Anlagenbewegungsdaten!D:D)),3)</f>
        <v>0</v>
      </c>
      <c r="J4346" s="333" t="s">
        <v>5179</v>
      </c>
      <c r="K4346" s="333" t="s">
        <v>5204</v>
      </c>
      <c r="L4346" s="510">
        <v>10.38</v>
      </c>
      <c r="M4346" s="330">
        <f>ROUND(SUMIF(Anlagenbewegungsdaten_AV!B:B,A4346,Anlagenbewegungsdaten_AV!C:C),3)</f>
        <v>0</v>
      </c>
      <c r="N4346" s="328">
        <f>IF(ISBLANK(L4346),ROUND(SUMIF(Anlagenbewegungsdaten_AV!B:B,A4346,Anlagenbewegungsdaten_AV!D:D),2),ROUND(M4346*L4346%,2))</f>
        <v>0</v>
      </c>
      <c r="O4346" s="328">
        <f>ROUND(N4346-SUMIF(Anlagenbewegungsdaten_AV!B:B,A4346,Anlagenbewegungsdaten_AV!D:D),3)</f>
        <v>0</v>
      </c>
    </row>
    <row r="4347" spans="1:15" ht="15" customHeight="1" x14ac:dyDescent="0.25">
      <c r="A4347" s="265" t="s">
        <v>4892</v>
      </c>
      <c r="B4347" s="227" t="s">
        <v>174</v>
      </c>
      <c r="C4347" s="228" t="s">
        <v>4808</v>
      </c>
      <c r="D4347" s="227" t="s">
        <v>4868</v>
      </c>
      <c r="E4347" s="227"/>
      <c r="F4347" s="300">
        <v>18.54</v>
      </c>
      <c r="G4347" s="331">
        <f>ROUND(SUMIF(Anlagenbewegungsdaten!B:B,A4347,Anlagenbewegungsdaten!C:C),3)</f>
        <v>0</v>
      </c>
      <c r="H4347" s="332">
        <f>IF(ISBLANK(F4347),ROUND(SUMIF(Anlagenbewegungsdaten!B:B,A4347,Anlagenbewegungsdaten!D:D),2),ROUND(G4347*F4347%,2))</f>
        <v>0</v>
      </c>
      <c r="I4347" s="332">
        <f>ROUND((H4347-SUMIF(Anlagenbewegungsdaten!$B:$B,A4347,Anlagenbewegungsdaten!D:D)),3)</f>
        <v>0</v>
      </c>
      <c r="J4347" s="333" t="s">
        <v>5179</v>
      </c>
      <c r="K4347" s="333" t="s">
        <v>5204</v>
      </c>
      <c r="L4347" s="510">
        <v>14.83</v>
      </c>
      <c r="M4347" s="330">
        <f>ROUND(SUMIF(Anlagenbewegungsdaten_AV!B:B,A4347,Anlagenbewegungsdaten_AV!C:C),3)</f>
        <v>0</v>
      </c>
      <c r="N4347" s="328">
        <f>IF(ISBLANK(L4347),ROUND(SUMIF(Anlagenbewegungsdaten_AV!B:B,A4347,Anlagenbewegungsdaten_AV!D:D),2),ROUND(M4347*L4347%,2))</f>
        <v>0</v>
      </c>
      <c r="O4347" s="328">
        <f>ROUND(N4347-SUMIF(Anlagenbewegungsdaten_AV!B:B,A4347,Anlagenbewegungsdaten_AV!D:D),3)</f>
        <v>0</v>
      </c>
    </row>
    <row r="4348" spans="1:15" ht="15" customHeight="1" x14ac:dyDescent="0.25">
      <c r="A4348" s="265" t="s">
        <v>4893</v>
      </c>
      <c r="B4348" s="227" t="s">
        <v>174</v>
      </c>
      <c r="C4348" s="228" t="s">
        <v>4808</v>
      </c>
      <c r="D4348" s="227" t="s">
        <v>4869</v>
      </c>
      <c r="E4348" s="227"/>
      <c r="F4348" s="300">
        <v>17.59</v>
      </c>
      <c r="G4348" s="331">
        <f>ROUND(SUMIF(Anlagenbewegungsdaten!B:B,A4348,Anlagenbewegungsdaten!C:C),3)</f>
        <v>0</v>
      </c>
      <c r="H4348" s="332">
        <f>IF(ISBLANK(F4348),ROUND(SUMIF(Anlagenbewegungsdaten!B:B,A4348,Anlagenbewegungsdaten!D:D),2),ROUND(G4348*F4348%,2))</f>
        <v>0</v>
      </c>
      <c r="I4348" s="332">
        <f>ROUND((H4348-SUMIF(Anlagenbewegungsdaten!$B:$B,A4348,Anlagenbewegungsdaten!D:D)),3)</f>
        <v>0</v>
      </c>
      <c r="J4348" s="333" t="s">
        <v>5179</v>
      </c>
      <c r="K4348" s="333" t="s">
        <v>5204</v>
      </c>
      <c r="L4348" s="510">
        <v>14.07</v>
      </c>
      <c r="M4348" s="330">
        <f>ROUND(SUMIF(Anlagenbewegungsdaten_AV!B:B,A4348,Anlagenbewegungsdaten_AV!C:C),3)</f>
        <v>0</v>
      </c>
      <c r="N4348" s="328">
        <f>IF(ISBLANK(L4348),ROUND(SUMIF(Anlagenbewegungsdaten_AV!B:B,A4348,Anlagenbewegungsdaten_AV!D:D),2),ROUND(M4348*L4348%,2))</f>
        <v>0</v>
      </c>
      <c r="O4348" s="328">
        <f>ROUND(N4348-SUMIF(Anlagenbewegungsdaten_AV!B:B,A4348,Anlagenbewegungsdaten_AV!D:D),3)</f>
        <v>0</v>
      </c>
    </row>
    <row r="4349" spans="1:15" ht="15" customHeight="1" x14ac:dyDescent="0.25">
      <c r="A4349" s="265" t="s">
        <v>4894</v>
      </c>
      <c r="B4349" s="227" t="s">
        <v>174</v>
      </c>
      <c r="C4349" s="228" t="s">
        <v>4808</v>
      </c>
      <c r="D4349" s="227" t="s">
        <v>4870</v>
      </c>
      <c r="E4349" s="227"/>
      <c r="F4349" s="300">
        <v>15.69</v>
      </c>
      <c r="G4349" s="331">
        <f>ROUND(SUMIF(Anlagenbewegungsdaten!B:B,A4349,Anlagenbewegungsdaten!C:C),3)</f>
        <v>0</v>
      </c>
      <c r="H4349" s="332">
        <f>IF(ISBLANK(F4349),ROUND(SUMIF(Anlagenbewegungsdaten!B:B,A4349,Anlagenbewegungsdaten!D:D),2),ROUND(G4349*F4349%,2))</f>
        <v>0</v>
      </c>
      <c r="I4349" s="332">
        <f>ROUND((H4349-SUMIF(Anlagenbewegungsdaten!$B:$B,A4349,Anlagenbewegungsdaten!D:D)),3)</f>
        <v>0</v>
      </c>
      <c r="J4349" s="333" t="s">
        <v>5179</v>
      </c>
      <c r="K4349" s="333" t="s">
        <v>5204</v>
      </c>
      <c r="L4349" s="510">
        <v>12.55</v>
      </c>
      <c r="M4349" s="330">
        <f>ROUND(SUMIF(Anlagenbewegungsdaten_AV!B:B,A4349,Anlagenbewegungsdaten_AV!C:C),3)</f>
        <v>0</v>
      </c>
      <c r="N4349" s="328">
        <f>IF(ISBLANK(L4349),ROUND(SUMIF(Anlagenbewegungsdaten_AV!B:B,A4349,Anlagenbewegungsdaten_AV!D:D),2),ROUND(M4349*L4349%,2))</f>
        <v>0</v>
      </c>
      <c r="O4349" s="328">
        <f>ROUND(N4349-SUMIF(Anlagenbewegungsdaten_AV!B:B,A4349,Anlagenbewegungsdaten_AV!D:D),3)</f>
        <v>0</v>
      </c>
    </row>
    <row r="4350" spans="1:15" ht="15" customHeight="1" x14ac:dyDescent="0.25">
      <c r="A4350" s="265" t="s">
        <v>4895</v>
      </c>
      <c r="B4350" s="227" t="s">
        <v>174</v>
      </c>
      <c r="C4350" s="228" t="s">
        <v>4808</v>
      </c>
      <c r="D4350" s="227" t="s">
        <v>4871</v>
      </c>
      <c r="E4350" s="227"/>
      <c r="F4350" s="300">
        <v>12.84</v>
      </c>
      <c r="G4350" s="331">
        <f>ROUND(SUMIF(Anlagenbewegungsdaten!B:B,A4350,Anlagenbewegungsdaten!C:C),3)</f>
        <v>0</v>
      </c>
      <c r="H4350" s="332">
        <f>IF(ISBLANK(F4350),ROUND(SUMIF(Anlagenbewegungsdaten!B:B,A4350,Anlagenbewegungsdaten!D:D),2),ROUND(G4350*F4350%,2))</f>
        <v>0</v>
      </c>
      <c r="I4350" s="332">
        <f>ROUND((H4350-SUMIF(Anlagenbewegungsdaten!$B:$B,A4350,Anlagenbewegungsdaten!D:D)),3)</f>
        <v>0</v>
      </c>
      <c r="J4350" s="333" t="s">
        <v>5179</v>
      </c>
      <c r="K4350" s="333" t="s">
        <v>5204</v>
      </c>
      <c r="L4350" s="510">
        <v>10.27</v>
      </c>
      <c r="M4350" s="330">
        <f>ROUND(SUMIF(Anlagenbewegungsdaten_AV!B:B,A4350,Anlagenbewegungsdaten_AV!C:C),3)</f>
        <v>0</v>
      </c>
      <c r="N4350" s="328">
        <f>IF(ISBLANK(L4350),ROUND(SUMIF(Anlagenbewegungsdaten_AV!B:B,A4350,Anlagenbewegungsdaten_AV!D:D),2),ROUND(M4350*L4350%,2))</f>
        <v>0</v>
      </c>
      <c r="O4350" s="328">
        <f>ROUND(N4350-SUMIF(Anlagenbewegungsdaten_AV!B:B,A4350,Anlagenbewegungsdaten_AV!D:D),3)</f>
        <v>0</v>
      </c>
    </row>
    <row r="4351" spans="1:15" ht="15" customHeight="1" x14ac:dyDescent="0.25">
      <c r="A4351" s="265" t="s">
        <v>4896</v>
      </c>
      <c r="B4351" s="227" t="s">
        <v>174</v>
      </c>
      <c r="C4351" s="228" t="s">
        <v>4810</v>
      </c>
      <c r="D4351" s="227" t="s">
        <v>4868</v>
      </c>
      <c r="E4351" s="227"/>
      <c r="F4351" s="300">
        <v>18.36</v>
      </c>
      <c r="G4351" s="331">
        <f>ROUND(SUMIF(Anlagenbewegungsdaten!B:B,A4351,Anlagenbewegungsdaten!C:C),3)</f>
        <v>0</v>
      </c>
      <c r="H4351" s="332">
        <f>IF(ISBLANK(F4351),ROUND(SUMIF(Anlagenbewegungsdaten!B:B,A4351,Anlagenbewegungsdaten!D:D),2),ROUND(G4351*F4351%,2))</f>
        <v>0</v>
      </c>
      <c r="I4351" s="332">
        <f>ROUND((H4351-SUMIF(Anlagenbewegungsdaten!$B:$B,A4351,Anlagenbewegungsdaten!D:D)),3)</f>
        <v>0</v>
      </c>
      <c r="J4351" s="333" t="s">
        <v>5179</v>
      </c>
      <c r="K4351" s="333" t="s">
        <v>5204</v>
      </c>
      <c r="L4351" s="510">
        <v>14.69</v>
      </c>
      <c r="M4351" s="330">
        <f>ROUND(SUMIF(Anlagenbewegungsdaten_AV!B:B,A4351,Anlagenbewegungsdaten_AV!C:C),3)</f>
        <v>0</v>
      </c>
      <c r="N4351" s="328">
        <f>IF(ISBLANK(L4351),ROUND(SUMIF(Anlagenbewegungsdaten_AV!B:B,A4351,Anlagenbewegungsdaten_AV!D:D),2),ROUND(M4351*L4351%,2))</f>
        <v>0</v>
      </c>
      <c r="O4351" s="328">
        <f>ROUND(N4351-SUMIF(Anlagenbewegungsdaten_AV!B:B,A4351,Anlagenbewegungsdaten_AV!D:D),3)</f>
        <v>0</v>
      </c>
    </row>
    <row r="4352" spans="1:15" ht="15" customHeight="1" x14ac:dyDescent="0.25">
      <c r="A4352" s="265" t="s">
        <v>4897</v>
      </c>
      <c r="B4352" s="227" t="s">
        <v>174</v>
      </c>
      <c r="C4352" s="228" t="s">
        <v>4810</v>
      </c>
      <c r="D4352" s="227" t="s">
        <v>4869</v>
      </c>
      <c r="E4352" s="227"/>
      <c r="F4352" s="300">
        <v>17.420000000000002</v>
      </c>
      <c r="G4352" s="331">
        <f>ROUND(SUMIF(Anlagenbewegungsdaten!B:B,A4352,Anlagenbewegungsdaten!C:C),3)</f>
        <v>0</v>
      </c>
      <c r="H4352" s="332">
        <f>IF(ISBLANK(F4352),ROUND(SUMIF(Anlagenbewegungsdaten!B:B,A4352,Anlagenbewegungsdaten!D:D),2),ROUND(G4352*F4352%,2))</f>
        <v>0</v>
      </c>
      <c r="I4352" s="332">
        <f>ROUND((H4352-SUMIF(Anlagenbewegungsdaten!$B:$B,A4352,Anlagenbewegungsdaten!D:D)),3)</f>
        <v>0</v>
      </c>
      <c r="J4352" s="333" t="s">
        <v>5179</v>
      </c>
      <c r="K4352" s="333" t="s">
        <v>5204</v>
      </c>
      <c r="L4352" s="510">
        <v>13.94</v>
      </c>
      <c r="M4352" s="330">
        <f>ROUND(SUMIF(Anlagenbewegungsdaten_AV!B:B,A4352,Anlagenbewegungsdaten_AV!C:C),3)</f>
        <v>0</v>
      </c>
      <c r="N4352" s="328">
        <f>IF(ISBLANK(L4352),ROUND(SUMIF(Anlagenbewegungsdaten_AV!B:B,A4352,Anlagenbewegungsdaten_AV!D:D),2),ROUND(M4352*L4352%,2))</f>
        <v>0</v>
      </c>
      <c r="O4352" s="328">
        <f>ROUND(N4352-SUMIF(Anlagenbewegungsdaten_AV!B:B,A4352,Anlagenbewegungsdaten_AV!D:D),3)</f>
        <v>0</v>
      </c>
    </row>
    <row r="4353" spans="1:15" ht="15" customHeight="1" x14ac:dyDescent="0.25">
      <c r="A4353" s="265" t="s">
        <v>4898</v>
      </c>
      <c r="B4353" s="227" t="s">
        <v>174</v>
      </c>
      <c r="C4353" s="228" t="s">
        <v>4810</v>
      </c>
      <c r="D4353" s="227" t="s">
        <v>4870</v>
      </c>
      <c r="E4353" s="227"/>
      <c r="F4353" s="300">
        <v>15.53</v>
      </c>
      <c r="G4353" s="331">
        <f>ROUND(SUMIF(Anlagenbewegungsdaten!B:B,A4353,Anlagenbewegungsdaten!C:C),3)</f>
        <v>0</v>
      </c>
      <c r="H4353" s="332">
        <f>IF(ISBLANK(F4353),ROUND(SUMIF(Anlagenbewegungsdaten!B:B,A4353,Anlagenbewegungsdaten!D:D),2),ROUND(G4353*F4353%,2))</f>
        <v>0</v>
      </c>
      <c r="I4353" s="332">
        <f>ROUND((H4353-SUMIF(Anlagenbewegungsdaten!$B:$B,A4353,Anlagenbewegungsdaten!D:D)),3)</f>
        <v>0</v>
      </c>
      <c r="J4353" s="333" t="s">
        <v>5179</v>
      </c>
      <c r="K4353" s="333" t="s">
        <v>5204</v>
      </c>
      <c r="L4353" s="510">
        <v>12.42</v>
      </c>
      <c r="M4353" s="330">
        <f>ROUND(SUMIF(Anlagenbewegungsdaten_AV!B:B,A4353,Anlagenbewegungsdaten_AV!C:C),3)</f>
        <v>0</v>
      </c>
      <c r="N4353" s="328">
        <f>IF(ISBLANK(L4353),ROUND(SUMIF(Anlagenbewegungsdaten_AV!B:B,A4353,Anlagenbewegungsdaten_AV!D:D),2),ROUND(M4353*L4353%,2))</f>
        <v>0</v>
      </c>
      <c r="O4353" s="328">
        <f>ROUND(N4353-SUMIF(Anlagenbewegungsdaten_AV!B:B,A4353,Anlagenbewegungsdaten_AV!D:D),3)</f>
        <v>0</v>
      </c>
    </row>
    <row r="4354" spans="1:15" ht="15" customHeight="1" x14ac:dyDescent="0.25">
      <c r="A4354" s="265" t="s">
        <v>4899</v>
      </c>
      <c r="B4354" s="227" t="s">
        <v>174</v>
      </c>
      <c r="C4354" s="228" t="s">
        <v>4810</v>
      </c>
      <c r="D4354" s="227" t="s">
        <v>4871</v>
      </c>
      <c r="E4354" s="227"/>
      <c r="F4354" s="300">
        <v>12.71</v>
      </c>
      <c r="G4354" s="331">
        <f>ROUND(SUMIF(Anlagenbewegungsdaten!B:B,A4354,Anlagenbewegungsdaten!C:C),3)</f>
        <v>0</v>
      </c>
      <c r="H4354" s="332">
        <f>IF(ISBLANK(F4354),ROUND(SUMIF(Anlagenbewegungsdaten!B:B,A4354,Anlagenbewegungsdaten!D:D),2),ROUND(G4354*F4354%,2))</f>
        <v>0</v>
      </c>
      <c r="I4354" s="332">
        <f>ROUND((H4354-SUMIF(Anlagenbewegungsdaten!$B:$B,A4354,Anlagenbewegungsdaten!D:D)),3)</f>
        <v>0</v>
      </c>
      <c r="J4354" s="333" t="s">
        <v>5179</v>
      </c>
      <c r="K4354" s="333" t="s">
        <v>5204</v>
      </c>
      <c r="L4354" s="510">
        <v>10.17</v>
      </c>
      <c r="M4354" s="330">
        <f>ROUND(SUMIF(Anlagenbewegungsdaten_AV!B:B,A4354,Anlagenbewegungsdaten_AV!C:C),3)</f>
        <v>0</v>
      </c>
      <c r="N4354" s="328">
        <f>IF(ISBLANK(L4354),ROUND(SUMIF(Anlagenbewegungsdaten_AV!B:B,A4354,Anlagenbewegungsdaten_AV!D:D),2),ROUND(M4354*L4354%,2))</f>
        <v>0</v>
      </c>
      <c r="O4354" s="328">
        <f>ROUND(N4354-SUMIF(Anlagenbewegungsdaten_AV!B:B,A4354,Anlagenbewegungsdaten_AV!D:D),3)</f>
        <v>0</v>
      </c>
    </row>
    <row r="4355" spans="1:15" ht="15" customHeight="1" x14ac:dyDescent="0.25">
      <c r="A4355" s="265" t="s">
        <v>4900</v>
      </c>
      <c r="B4355" s="227" t="s">
        <v>174</v>
      </c>
      <c r="C4355" s="228" t="s">
        <v>4812</v>
      </c>
      <c r="D4355" s="227" t="s">
        <v>4868</v>
      </c>
      <c r="E4355" s="227"/>
      <c r="F4355" s="300">
        <v>17.899999999999999</v>
      </c>
      <c r="G4355" s="331">
        <f>ROUND(SUMIF(Anlagenbewegungsdaten!B:B,A4355,Anlagenbewegungsdaten!C:C),3)</f>
        <v>0</v>
      </c>
      <c r="H4355" s="332">
        <f>IF(ISBLANK(F4355),ROUND(SUMIF(Anlagenbewegungsdaten!B:B,A4355,Anlagenbewegungsdaten!D:D),2),ROUND(G4355*F4355%,2))</f>
        <v>0</v>
      </c>
      <c r="I4355" s="332">
        <f>ROUND((H4355-SUMIF(Anlagenbewegungsdaten!$B:$B,A4355,Anlagenbewegungsdaten!D:D)),3)</f>
        <v>0</v>
      </c>
      <c r="J4355" s="333" t="s">
        <v>5179</v>
      </c>
      <c r="K4355" s="333" t="s">
        <v>5204</v>
      </c>
      <c r="L4355" s="510">
        <v>14.32</v>
      </c>
      <c r="M4355" s="330">
        <f>ROUND(SUMIF(Anlagenbewegungsdaten_AV!B:B,A4355,Anlagenbewegungsdaten_AV!C:C),3)</f>
        <v>0</v>
      </c>
      <c r="N4355" s="328">
        <f>IF(ISBLANK(L4355),ROUND(SUMIF(Anlagenbewegungsdaten_AV!B:B,A4355,Anlagenbewegungsdaten_AV!D:D),2),ROUND(M4355*L4355%,2))</f>
        <v>0</v>
      </c>
      <c r="O4355" s="328">
        <f>ROUND(N4355-SUMIF(Anlagenbewegungsdaten_AV!B:B,A4355,Anlagenbewegungsdaten_AV!D:D),3)</f>
        <v>0</v>
      </c>
    </row>
    <row r="4356" spans="1:15" ht="15" customHeight="1" x14ac:dyDescent="0.25">
      <c r="A4356" s="265" t="s">
        <v>4901</v>
      </c>
      <c r="B4356" s="227" t="s">
        <v>174</v>
      </c>
      <c r="C4356" s="228" t="s">
        <v>4812</v>
      </c>
      <c r="D4356" s="227" t="s">
        <v>4869</v>
      </c>
      <c r="E4356" s="227"/>
      <c r="F4356" s="300">
        <v>16.98</v>
      </c>
      <c r="G4356" s="331">
        <f>ROUND(SUMIF(Anlagenbewegungsdaten!B:B,A4356,Anlagenbewegungsdaten!C:C),3)</f>
        <v>0</v>
      </c>
      <c r="H4356" s="332">
        <f>IF(ISBLANK(F4356),ROUND(SUMIF(Anlagenbewegungsdaten!B:B,A4356,Anlagenbewegungsdaten!D:D),2),ROUND(G4356*F4356%,2))</f>
        <v>0</v>
      </c>
      <c r="I4356" s="332">
        <f>ROUND((H4356-SUMIF(Anlagenbewegungsdaten!$B:$B,A4356,Anlagenbewegungsdaten!D:D)),3)</f>
        <v>0</v>
      </c>
      <c r="J4356" s="333" t="s">
        <v>5179</v>
      </c>
      <c r="K4356" s="333" t="s">
        <v>5204</v>
      </c>
      <c r="L4356" s="510">
        <v>13.58</v>
      </c>
      <c r="M4356" s="330">
        <f>ROUND(SUMIF(Anlagenbewegungsdaten_AV!B:B,A4356,Anlagenbewegungsdaten_AV!C:C),3)</f>
        <v>0</v>
      </c>
      <c r="N4356" s="328">
        <f>IF(ISBLANK(L4356),ROUND(SUMIF(Anlagenbewegungsdaten_AV!B:B,A4356,Anlagenbewegungsdaten_AV!D:D),2),ROUND(M4356*L4356%,2))</f>
        <v>0</v>
      </c>
      <c r="O4356" s="328">
        <f>ROUND(N4356-SUMIF(Anlagenbewegungsdaten_AV!B:B,A4356,Anlagenbewegungsdaten_AV!D:D),3)</f>
        <v>0</v>
      </c>
    </row>
    <row r="4357" spans="1:15" ht="15" customHeight="1" x14ac:dyDescent="0.25">
      <c r="A4357" s="265" t="s">
        <v>4902</v>
      </c>
      <c r="B4357" s="227" t="s">
        <v>174</v>
      </c>
      <c r="C4357" s="228" t="s">
        <v>4812</v>
      </c>
      <c r="D4357" s="227" t="s">
        <v>4870</v>
      </c>
      <c r="E4357" s="227"/>
      <c r="F4357" s="300">
        <v>15.15</v>
      </c>
      <c r="G4357" s="331">
        <f>ROUND(SUMIF(Anlagenbewegungsdaten!B:B,A4357,Anlagenbewegungsdaten!C:C),3)</f>
        <v>0</v>
      </c>
      <c r="H4357" s="332">
        <f>IF(ISBLANK(F4357),ROUND(SUMIF(Anlagenbewegungsdaten!B:B,A4357,Anlagenbewegungsdaten!D:D),2),ROUND(G4357*F4357%,2))</f>
        <v>0</v>
      </c>
      <c r="I4357" s="332">
        <f>ROUND((H4357-SUMIF(Anlagenbewegungsdaten!$B:$B,A4357,Anlagenbewegungsdaten!D:D)),3)</f>
        <v>0</v>
      </c>
      <c r="J4357" s="333" t="s">
        <v>5179</v>
      </c>
      <c r="K4357" s="333" t="s">
        <v>5204</v>
      </c>
      <c r="L4357" s="510">
        <v>12.12</v>
      </c>
      <c r="M4357" s="330">
        <f>ROUND(SUMIF(Anlagenbewegungsdaten_AV!B:B,A4357,Anlagenbewegungsdaten_AV!C:C),3)</f>
        <v>0</v>
      </c>
      <c r="N4357" s="328">
        <f>IF(ISBLANK(L4357),ROUND(SUMIF(Anlagenbewegungsdaten_AV!B:B,A4357,Anlagenbewegungsdaten_AV!D:D),2),ROUND(M4357*L4357%,2))</f>
        <v>0</v>
      </c>
      <c r="O4357" s="328">
        <f>ROUND(N4357-SUMIF(Anlagenbewegungsdaten_AV!B:B,A4357,Anlagenbewegungsdaten_AV!D:D),3)</f>
        <v>0</v>
      </c>
    </row>
    <row r="4358" spans="1:15" ht="15" customHeight="1" x14ac:dyDescent="0.25">
      <c r="A4358" s="265" t="s">
        <v>4903</v>
      </c>
      <c r="B4358" s="227" t="s">
        <v>174</v>
      </c>
      <c r="C4358" s="228" t="s">
        <v>4812</v>
      </c>
      <c r="D4358" s="227" t="s">
        <v>4871</v>
      </c>
      <c r="E4358" s="227"/>
      <c r="F4358" s="300">
        <v>12.39</v>
      </c>
      <c r="G4358" s="331">
        <f>ROUND(SUMIF(Anlagenbewegungsdaten!B:B,A4358,Anlagenbewegungsdaten!C:C),3)</f>
        <v>0</v>
      </c>
      <c r="H4358" s="332">
        <f>IF(ISBLANK(F4358),ROUND(SUMIF(Anlagenbewegungsdaten!B:B,A4358,Anlagenbewegungsdaten!D:D),2),ROUND(G4358*F4358%,2))</f>
        <v>0</v>
      </c>
      <c r="I4358" s="332">
        <f>ROUND((H4358-SUMIF(Anlagenbewegungsdaten!$B:$B,A4358,Anlagenbewegungsdaten!D:D)),3)</f>
        <v>0</v>
      </c>
      <c r="J4358" s="333" t="s">
        <v>5179</v>
      </c>
      <c r="K4358" s="333" t="s">
        <v>5204</v>
      </c>
      <c r="L4358" s="510">
        <v>9.91</v>
      </c>
      <c r="M4358" s="330">
        <f>ROUND(SUMIF(Anlagenbewegungsdaten_AV!B:B,A4358,Anlagenbewegungsdaten_AV!C:C),3)</f>
        <v>0</v>
      </c>
      <c r="N4358" s="328">
        <f>IF(ISBLANK(L4358),ROUND(SUMIF(Anlagenbewegungsdaten_AV!B:B,A4358,Anlagenbewegungsdaten_AV!D:D),2),ROUND(M4358*L4358%,2))</f>
        <v>0</v>
      </c>
      <c r="O4358" s="328">
        <f>ROUND(N4358-SUMIF(Anlagenbewegungsdaten_AV!B:B,A4358,Anlagenbewegungsdaten_AV!D:D),3)</f>
        <v>0</v>
      </c>
    </row>
    <row r="4359" spans="1:15" ht="15" customHeight="1" x14ac:dyDescent="0.25">
      <c r="A4359" s="265" t="s">
        <v>4904</v>
      </c>
      <c r="B4359" s="227" t="s">
        <v>174</v>
      </c>
      <c r="C4359" s="228" t="s">
        <v>4814</v>
      </c>
      <c r="D4359" s="227" t="s">
        <v>4868</v>
      </c>
      <c r="E4359" s="227"/>
      <c r="F4359" s="300">
        <v>17.45</v>
      </c>
      <c r="G4359" s="331">
        <f>ROUND(SUMIF(Anlagenbewegungsdaten!B:B,A4359,Anlagenbewegungsdaten!C:C),3)</f>
        <v>0</v>
      </c>
      <c r="H4359" s="332">
        <f>IF(ISBLANK(F4359),ROUND(SUMIF(Anlagenbewegungsdaten!B:B,A4359,Anlagenbewegungsdaten!D:D),2),ROUND(G4359*F4359%,2))</f>
        <v>0</v>
      </c>
      <c r="I4359" s="332">
        <f>ROUND((H4359-SUMIF(Anlagenbewegungsdaten!$B:$B,A4359,Anlagenbewegungsdaten!D:D)),3)</f>
        <v>0</v>
      </c>
      <c r="J4359" s="333" t="s">
        <v>5179</v>
      </c>
      <c r="K4359" s="333" t="s">
        <v>5204</v>
      </c>
      <c r="L4359" s="510">
        <v>13.96</v>
      </c>
      <c r="M4359" s="330">
        <f>ROUND(SUMIF(Anlagenbewegungsdaten_AV!B:B,A4359,Anlagenbewegungsdaten_AV!C:C),3)</f>
        <v>0</v>
      </c>
      <c r="N4359" s="328">
        <f>IF(ISBLANK(L4359),ROUND(SUMIF(Anlagenbewegungsdaten_AV!B:B,A4359,Anlagenbewegungsdaten_AV!D:D),2),ROUND(M4359*L4359%,2))</f>
        <v>0</v>
      </c>
      <c r="O4359" s="328">
        <f>ROUND(N4359-SUMIF(Anlagenbewegungsdaten_AV!B:B,A4359,Anlagenbewegungsdaten_AV!D:D),3)</f>
        <v>0</v>
      </c>
    </row>
    <row r="4360" spans="1:15" ht="15" customHeight="1" x14ac:dyDescent="0.25">
      <c r="A4360" s="265" t="s">
        <v>4905</v>
      </c>
      <c r="B4360" s="227" t="s">
        <v>174</v>
      </c>
      <c r="C4360" s="228" t="s">
        <v>4814</v>
      </c>
      <c r="D4360" s="227" t="s">
        <v>4869</v>
      </c>
      <c r="E4360" s="227"/>
      <c r="F4360" s="300">
        <v>16.559999999999999</v>
      </c>
      <c r="G4360" s="331">
        <f>ROUND(SUMIF(Anlagenbewegungsdaten!B:B,A4360,Anlagenbewegungsdaten!C:C),3)</f>
        <v>0</v>
      </c>
      <c r="H4360" s="332">
        <f>IF(ISBLANK(F4360),ROUND(SUMIF(Anlagenbewegungsdaten!B:B,A4360,Anlagenbewegungsdaten!D:D),2),ROUND(G4360*F4360%,2))</f>
        <v>0</v>
      </c>
      <c r="I4360" s="332">
        <f>ROUND((H4360-SUMIF(Anlagenbewegungsdaten!$B:$B,A4360,Anlagenbewegungsdaten!D:D)),3)</f>
        <v>0</v>
      </c>
      <c r="J4360" s="333" t="s">
        <v>5179</v>
      </c>
      <c r="K4360" s="333" t="s">
        <v>5204</v>
      </c>
      <c r="L4360" s="510">
        <v>13.25</v>
      </c>
      <c r="M4360" s="330">
        <f>ROUND(SUMIF(Anlagenbewegungsdaten_AV!B:B,A4360,Anlagenbewegungsdaten_AV!C:C),3)</f>
        <v>0</v>
      </c>
      <c r="N4360" s="328">
        <f>IF(ISBLANK(L4360),ROUND(SUMIF(Anlagenbewegungsdaten_AV!B:B,A4360,Anlagenbewegungsdaten_AV!D:D),2),ROUND(M4360*L4360%,2))</f>
        <v>0</v>
      </c>
      <c r="O4360" s="328">
        <f>ROUND(N4360-SUMIF(Anlagenbewegungsdaten_AV!B:B,A4360,Anlagenbewegungsdaten_AV!D:D),3)</f>
        <v>0</v>
      </c>
    </row>
    <row r="4361" spans="1:15" ht="15" customHeight="1" x14ac:dyDescent="0.25">
      <c r="A4361" s="265" t="s">
        <v>4906</v>
      </c>
      <c r="B4361" s="227" t="s">
        <v>174</v>
      </c>
      <c r="C4361" s="228" t="s">
        <v>4814</v>
      </c>
      <c r="D4361" s="227" t="s">
        <v>4870</v>
      </c>
      <c r="E4361" s="227"/>
      <c r="F4361" s="300">
        <v>14.77</v>
      </c>
      <c r="G4361" s="331">
        <f>ROUND(SUMIF(Anlagenbewegungsdaten!B:B,A4361,Anlagenbewegungsdaten!C:C),3)</f>
        <v>0</v>
      </c>
      <c r="H4361" s="332">
        <f>IF(ISBLANK(F4361),ROUND(SUMIF(Anlagenbewegungsdaten!B:B,A4361,Anlagenbewegungsdaten!D:D),2),ROUND(G4361*F4361%,2))</f>
        <v>0</v>
      </c>
      <c r="I4361" s="332">
        <f>ROUND((H4361-SUMIF(Anlagenbewegungsdaten!$B:$B,A4361,Anlagenbewegungsdaten!D:D)),3)</f>
        <v>0</v>
      </c>
      <c r="J4361" s="333" t="s">
        <v>5179</v>
      </c>
      <c r="K4361" s="333" t="s">
        <v>5204</v>
      </c>
      <c r="L4361" s="510">
        <v>11.82</v>
      </c>
      <c r="M4361" s="330">
        <f>ROUND(SUMIF(Anlagenbewegungsdaten_AV!B:B,A4361,Anlagenbewegungsdaten_AV!C:C),3)</f>
        <v>0</v>
      </c>
      <c r="N4361" s="328">
        <f>IF(ISBLANK(L4361),ROUND(SUMIF(Anlagenbewegungsdaten_AV!B:B,A4361,Anlagenbewegungsdaten_AV!D:D),2),ROUND(M4361*L4361%,2))</f>
        <v>0</v>
      </c>
      <c r="O4361" s="328">
        <f>ROUND(N4361-SUMIF(Anlagenbewegungsdaten_AV!B:B,A4361,Anlagenbewegungsdaten_AV!D:D),3)</f>
        <v>0</v>
      </c>
    </row>
    <row r="4362" spans="1:15" ht="15" customHeight="1" x14ac:dyDescent="0.25">
      <c r="A4362" s="265" t="s">
        <v>4907</v>
      </c>
      <c r="B4362" s="227" t="s">
        <v>174</v>
      </c>
      <c r="C4362" s="228" t="s">
        <v>4814</v>
      </c>
      <c r="D4362" s="227" t="s">
        <v>4871</v>
      </c>
      <c r="E4362" s="227"/>
      <c r="F4362" s="300">
        <v>12.08</v>
      </c>
      <c r="G4362" s="331">
        <f>ROUND(SUMIF(Anlagenbewegungsdaten!B:B,A4362,Anlagenbewegungsdaten!C:C),3)</f>
        <v>0</v>
      </c>
      <c r="H4362" s="332">
        <f>IF(ISBLANK(F4362),ROUND(SUMIF(Anlagenbewegungsdaten!B:B,A4362,Anlagenbewegungsdaten!D:D),2),ROUND(G4362*F4362%,2))</f>
        <v>0</v>
      </c>
      <c r="I4362" s="332">
        <f>ROUND((H4362-SUMIF(Anlagenbewegungsdaten!$B:$B,A4362,Anlagenbewegungsdaten!D:D)),3)</f>
        <v>0</v>
      </c>
      <c r="J4362" s="333" t="s">
        <v>5179</v>
      </c>
      <c r="K4362" s="333" t="s">
        <v>5204</v>
      </c>
      <c r="L4362" s="510">
        <v>9.66</v>
      </c>
      <c r="M4362" s="330">
        <f>ROUND(SUMIF(Anlagenbewegungsdaten_AV!B:B,A4362,Anlagenbewegungsdaten_AV!C:C),3)</f>
        <v>0</v>
      </c>
      <c r="N4362" s="328">
        <f>IF(ISBLANK(L4362),ROUND(SUMIF(Anlagenbewegungsdaten_AV!B:B,A4362,Anlagenbewegungsdaten_AV!D:D),2),ROUND(M4362*L4362%,2))</f>
        <v>0</v>
      </c>
      <c r="O4362" s="328">
        <f>ROUND(N4362-SUMIF(Anlagenbewegungsdaten_AV!B:B,A4362,Anlagenbewegungsdaten_AV!D:D),3)</f>
        <v>0</v>
      </c>
    </row>
    <row r="4363" spans="1:15" ht="15" customHeight="1" x14ac:dyDescent="0.25">
      <c r="A4363" s="199"/>
      <c r="B4363" s="164"/>
      <c r="C4363" s="164"/>
      <c r="D4363" s="184"/>
      <c r="E4363" s="164"/>
      <c r="F4363" s="295"/>
      <c r="J4363" s="141"/>
      <c r="K4363" s="142"/>
    </row>
    <row r="4364" spans="1:15" ht="15" customHeight="1" x14ac:dyDescent="0.25">
      <c r="A4364" s="266" t="s">
        <v>5428</v>
      </c>
      <c r="B4364" s="234" t="s">
        <v>174</v>
      </c>
      <c r="C4364" s="235" t="s">
        <v>5416</v>
      </c>
      <c r="D4364" s="234" t="s">
        <v>4868</v>
      </c>
      <c r="E4364" s="234"/>
      <c r="F4364" s="250">
        <v>17.02</v>
      </c>
      <c r="G4364" s="331">
        <f>ROUND(SUMIF(Anlagenbewegungsdaten!B:B,A4364,Anlagenbewegungsdaten!C:C),3)</f>
        <v>0</v>
      </c>
      <c r="H4364" s="332">
        <f>IF(ISBLANK(F4364),ROUND(SUMIF(Anlagenbewegungsdaten!B:B,A4364,Anlagenbewegungsdaten!D:D),2),ROUND(G4364*F4364%,2))</f>
        <v>0</v>
      </c>
      <c r="I4364" s="332">
        <f>ROUND((H4364-SUMIF(Anlagenbewegungsdaten!$B:$B,A4364,Anlagenbewegungsdaten!D:D)),3)</f>
        <v>0</v>
      </c>
      <c r="J4364" s="333" t="s">
        <v>5179</v>
      </c>
      <c r="K4364" s="333" t="s">
        <v>5204</v>
      </c>
      <c r="L4364" s="510">
        <v>13.62</v>
      </c>
      <c r="M4364" s="330">
        <f>ROUND(SUMIF(Anlagenbewegungsdaten_AV!B:B,A4364,Anlagenbewegungsdaten_AV!C:C),3)</f>
        <v>0</v>
      </c>
      <c r="N4364" s="328">
        <f>IF(ISBLANK(L4364),ROUND(SUMIF(Anlagenbewegungsdaten_AV!B:B,A4364,Anlagenbewegungsdaten_AV!D:D),2),ROUND(M4364*L4364%,2))</f>
        <v>0</v>
      </c>
      <c r="O4364" s="328">
        <f>ROUND(N4364-SUMIF(Anlagenbewegungsdaten_AV!B:B,A4364,Anlagenbewegungsdaten_AV!D:D),3)</f>
        <v>0</v>
      </c>
    </row>
    <row r="4365" spans="1:15" ht="15" customHeight="1" x14ac:dyDescent="0.25">
      <c r="A4365" s="266" t="s">
        <v>5440</v>
      </c>
      <c r="B4365" s="234" t="s">
        <v>174</v>
      </c>
      <c r="C4365" s="235" t="s">
        <v>5416</v>
      </c>
      <c r="D4365" s="234" t="s">
        <v>4869</v>
      </c>
      <c r="E4365" s="234"/>
      <c r="F4365" s="250">
        <v>16.14</v>
      </c>
      <c r="G4365" s="331">
        <f>ROUND(SUMIF(Anlagenbewegungsdaten!B:B,A4365,Anlagenbewegungsdaten!C:C),3)</f>
        <v>0</v>
      </c>
      <c r="H4365" s="332">
        <f>IF(ISBLANK(F4365),ROUND(SUMIF(Anlagenbewegungsdaten!B:B,A4365,Anlagenbewegungsdaten!D:D),2),ROUND(G4365*F4365%,2))</f>
        <v>0</v>
      </c>
      <c r="I4365" s="332">
        <f>ROUND((H4365-SUMIF(Anlagenbewegungsdaten!$B:$B,A4365,Anlagenbewegungsdaten!D:D)),3)</f>
        <v>0</v>
      </c>
      <c r="J4365" s="333" t="s">
        <v>5179</v>
      </c>
      <c r="K4365" s="333" t="s">
        <v>5204</v>
      </c>
      <c r="L4365" s="510">
        <v>12.91</v>
      </c>
      <c r="M4365" s="330">
        <f>ROUND(SUMIF(Anlagenbewegungsdaten_AV!B:B,A4365,Anlagenbewegungsdaten_AV!C:C),3)</f>
        <v>0</v>
      </c>
      <c r="N4365" s="328">
        <f>IF(ISBLANK(L4365),ROUND(SUMIF(Anlagenbewegungsdaten_AV!B:B,A4365,Anlagenbewegungsdaten_AV!D:D),2),ROUND(M4365*L4365%,2))</f>
        <v>0</v>
      </c>
      <c r="O4365" s="328">
        <f>ROUND(N4365-SUMIF(Anlagenbewegungsdaten_AV!B:B,A4365,Anlagenbewegungsdaten_AV!D:D),3)</f>
        <v>0</v>
      </c>
    </row>
    <row r="4366" spans="1:15" ht="15" customHeight="1" x14ac:dyDescent="0.25">
      <c r="A4366" s="266" t="s">
        <v>5441</v>
      </c>
      <c r="B4366" s="234" t="s">
        <v>174</v>
      </c>
      <c r="C4366" s="235" t="s">
        <v>5416</v>
      </c>
      <c r="D4366" s="234" t="s">
        <v>4870</v>
      </c>
      <c r="E4366" s="234"/>
      <c r="F4366" s="250">
        <v>14.4</v>
      </c>
      <c r="G4366" s="331">
        <f>ROUND(SUMIF(Anlagenbewegungsdaten!B:B,A4366,Anlagenbewegungsdaten!C:C),3)</f>
        <v>0</v>
      </c>
      <c r="H4366" s="332">
        <f>IF(ISBLANK(F4366),ROUND(SUMIF(Anlagenbewegungsdaten!B:B,A4366,Anlagenbewegungsdaten!D:D),2),ROUND(G4366*F4366%,2))</f>
        <v>0</v>
      </c>
      <c r="I4366" s="332">
        <f>ROUND((H4366-SUMIF(Anlagenbewegungsdaten!$B:$B,A4366,Anlagenbewegungsdaten!D:D)),3)</f>
        <v>0</v>
      </c>
      <c r="J4366" s="333" t="s">
        <v>5179</v>
      </c>
      <c r="K4366" s="333" t="s">
        <v>5204</v>
      </c>
      <c r="L4366" s="510">
        <v>11.52</v>
      </c>
      <c r="M4366" s="330">
        <f>ROUND(SUMIF(Anlagenbewegungsdaten_AV!B:B,A4366,Anlagenbewegungsdaten_AV!C:C),3)</f>
        <v>0</v>
      </c>
      <c r="N4366" s="328">
        <f>IF(ISBLANK(L4366),ROUND(SUMIF(Anlagenbewegungsdaten_AV!B:B,A4366,Anlagenbewegungsdaten_AV!D:D),2),ROUND(M4366*L4366%,2))</f>
        <v>0</v>
      </c>
      <c r="O4366" s="328">
        <f>ROUND(N4366-SUMIF(Anlagenbewegungsdaten_AV!B:B,A4366,Anlagenbewegungsdaten_AV!D:D),3)</f>
        <v>0</v>
      </c>
    </row>
    <row r="4367" spans="1:15" ht="15" customHeight="1" x14ac:dyDescent="0.25">
      <c r="A4367" s="266" t="s">
        <v>5442</v>
      </c>
      <c r="B4367" s="234" t="s">
        <v>174</v>
      </c>
      <c r="C4367" s="235" t="s">
        <v>5416</v>
      </c>
      <c r="D4367" s="234" t="s">
        <v>4871</v>
      </c>
      <c r="E4367" s="234"/>
      <c r="F4367" s="250">
        <v>11.78</v>
      </c>
      <c r="G4367" s="331">
        <f>ROUND(SUMIF(Anlagenbewegungsdaten!B:B,A4367,Anlagenbewegungsdaten!C:C),3)</f>
        <v>0</v>
      </c>
      <c r="H4367" s="332">
        <f>IF(ISBLANK(F4367),ROUND(SUMIF(Anlagenbewegungsdaten!B:B,A4367,Anlagenbewegungsdaten!D:D),2),ROUND(G4367*F4367%,2))</f>
        <v>0</v>
      </c>
      <c r="I4367" s="332">
        <f>ROUND((H4367-SUMIF(Anlagenbewegungsdaten!$B:$B,A4367,Anlagenbewegungsdaten!D:D)),3)</f>
        <v>0</v>
      </c>
      <c r="J4367" s="333" t="s">
        <v>5179</v>
      </c>
      <c r="K4367" s="333" t="s">
        <v>5204</v>
      </c>
      <c r="L4367" s="510">
        <v>9.42</v>
      </c>
      <c r="M4367" s="330">
        <f>ROUND(SUMIF(Anlagenbewegungsdaten_AV!B:B,A4367,Anlagenbewegungsdaten_AV!C:C),3)</f>
        <v>0</v>
      </c>
      <c r="N4367" s="328">
        <f>IF(ISBLANK(L4367),ROUND(SUMIF(Anlagenbewegungsdaten_AV!B:B,A4367,Anlagenbewegungsdaten_AV!D:D),2),ROUND(M4367*L4367%,2))</f>
        <v>0</v>
      </c>
      <c r="O4367" s="328">
        <f>ROUND(N4367-SUMIF(Anlagenbewegungsdaten_AV!B:B,A4367,Anlagenbewegungsdaten_AV!D:D),3)</f>
        <v>0</v>
      </c>
    </row>
    <row r="4368" spans="1:15" ht="15" customHeight="1" x14ac:dyDescent="0.25">
      <c r="A4368" s="266" t="s">
        <v>5429</v>
      </c>
      <c r="B4368" s="234" t="s">
        <v>174</v>
      </c>
      <c r="C4368" s="235" t="s">
        <v>5417</v>
      </c>
      <c r="D4368" s="234" t="s">
        <v>4868</v>
      </c>
      <c r="E4368" s="234"/>
      <c r="F4368" s="250">
        <v>16.64</v>
      </c>
      <c r="G4368" s="331">
        <f>ROUND(SUMIF(Anlagenbewegungsdaten!B:B,A4368,Anlagenbewegungsdaten!C:C),3)</f>
        <v>0</v>
      </c>
      <c r="H4368" s="332">
        <f>IF(ISBLANK(F4368),ROUND(SUMIF(Anlagenbewegungsdaten!B:B,A4368,Anlagenbewegungsdaten!D:D),2),ROUND(G4368*F4368%,2))</f>
        <v>0</v>
      </c>
      <c r="I4368" s="332">
        <f>ROUND((H4368-SUMIF(Anlagenbewegungsdaten!$B:$B,A4368,Anlagenbewegungsdaten!D:D)),3)</f>
        <v>0</v>
      </c>
      <c r="J4368" s="333" t="s">
        <v>5179</v>
      </c>
      <c r="K4368" s="333" t="s">
        <v>5204</v>
      </c>
      <c r="L4368" s="510">
        <v>13.31</v>
      </c>
      <c r="M4368" s="330">
        <f>ROUND(SUMIF(Anlagenbewegungsdaten_AV!B:B,A4368,Anlagenbewegungsdaten_AV!C:C),3)</f>
        <v>0</v>
      </c>
      <c r="N4368" s="328">
        <f>IF(ISBLANK(L4368),ROUND(SUMIF(Anlagenbewegungsdaten_AV!B:B,A4368,Anlagenbewegungsdaten_AV!D:D),2),ROUND(M4368*L4368%,2))</f>
        <v>0</v>
      </c>
      <c r="O4368" s="328">
        <f>ROUND(N4368-SUMIF(Anlagenbewegungsdaten_AV!B:B,A4368,Anlagenbewegungsdaten_AV!D:D),3)</f>
        <v>0</v>
      </c>
    </row>
    <row r="4369" spans="1:15" ht="15" customHeight="1" x14ac:dyDescent="0.25">
      <c r="A4369" s="266" t="s">
        <v>5443</v>
      </c>
      <c r="B4369" s="234" t="s">
        <v>174</v>
      </c>
      <c r="C4369" s="235" t="s">
        <v>5417</v>
      </c>
      <c r="D4369" s="234" t="s">
        <v>4869</v>
      </c>
      <c r="E4369" s="234"/>
      <c r="F4369" s="250">
        <v>15.79</v>
      </c>
      <c r="G4369" s="331">
        <f>ROUND(SUMIF(Anlagenbewegungsdaten!B:B,A4369,Anlagenbewegungsdaten!C:C),3)</f>
        <v>0</v>
      </c>
      <c r="H4369" s="332">
        <f>IF(ISBLANK(F4369),ROUND(SUMIF(Anlagenbewegungsdaten!B:B,A4369,Anlagenbewegungsdaten!D:D),2),ROUND(G4369*F4369%,2))</f>
        <v>0</v>
      </c>
      <c r="I4369" s="332">
        <f>ROUND((H4369-SUMIF(Anlagenbewegungsdaten!$B:$B,A4369,Anlagenbewegungsdaten!D:D)),3)</f>
        <v>0</v>
      </c>
      <c r="J4369" s="333" t="s">
        <v>5179</v>
      </c>
      <c r="K4369" s="333" t="s">
        <v>5204</v>
      </c>
      <c r="L4369" s="510">
        <v>12.63</v>
      </c>
      <c r="M4369" s="330">
        <f>ROUND(SUMIF(Anlagenbewegungsdaten_AV!B:B,A4369,Anlagenbewegungsdaten_AV!C:C),3)</f>
        <v>0</v>
      </c>
      <c r="N4369" s="328">
        <f>IF(ISBLANK(L4369),ROUND(SUMIF(Anlagenbewegungsdaten_AV!B:B,A4369,Anlagenbewegungsdaten_AV!D:D),2),ROUND(M4369*L4369%,2))</f>
        <v>0</v>
      </c>
      <c r="O4369" s="328">
        <f>ROUND(N4369-SUMIF(Anlagenbewegungsdaten_AV!B:B,A4369,Anlagenbewegungsdaten_AV!D:D),3)</f>
        <v>0</v>
      </c>
    </row>
    <row r="4370" spans="1:15" ht="15" customHeight="1" x14ac:dyDescent="0.25">
      <c r="A4370" s="266" t="s">
        <v>5444</v>
      </c>
      <c r="B4370" s="234" t="s">
        <v>174</v>
      </c>
      <c r="C4370" s="235" t="s">
        <v>5417</v>
      </c>
      <c r="D4370" s="234" t="s">
        <v>4870</v>
      </c>
      <c r="E4370" s="234"/>
      <c r="F4370" s="250">
        <v>14.08</v>
      </c>
      <c r="G4370" s="331">
        <f>ROUND(SUMIF(Anlagenbewegungsdaten!B:B,A4370,Anlagenbewegungsdaten!C:C),3)</f>
        <v>0</v>
      </c>
      <c r="H4370" s="332">
        <f>IF(ISBLANK(F4370),ROUND(SUMIF(Anlagenbewegungsdaten!B:B,A4370,Anlagenbewegungsdaten!D:D),2),ROUND(G4370*F4370%,2))</f>
        <v>0</v>
      </c>
      <c r="I4370" s="332">
        <f>ROUND((H4370-SUMIF(Anlagenbewegungsdaten!$B:$B,A4370,Anlagenbewegungsdaten!D:D)),3)</f>
        <v>0</v>
      </c>
      <c r="J4370" s="333" t="s">
        <v>5179</v>
      </c>
      <c r="K4370" s="333" t="s">
        <v>5204</v>
      </c>
      <c r="L4370" s="510">
        <v>11.26</v>
      </c>
      <c r="M4370" s="330">
        <f>ROUND(SUMIF(Anlagenbewegungsdaten_AV!B:B,A4370,Anlagenbewegungsdaten_AV!C:C),3)</f>
        <v>0</v>
      </c>
      <c r="N4370" s="328">
        <f>IF(ISBLANK(L4370),ROUND(SUMIF(Anlagenbewegungsdaten_AV!B:B,A4370,Anlagenbewegungsdaten_AV!D:D),2),ROUND(M4370*L4370%,2))</f>
        <v>0</v>
      </c>
      <c r="O4370" s="328">
        <f>ROUND(N4370-SUMIF(Anlagenbewegungsdaten_AV!B:B,A4370,Anlagenbewegungsdaten_AV!D:D),3)</f>
        <v>0</v>
      </c>
    </row>
    <row r="4371" spans="1:15" ht="15" customHeight="1" x14ac:dyDescent="0.25">
      <c r="A4371" s="266" t="s">
        <v>5445</v>
      </c>
      <c r="B4371" s="234" t="s">
        <v>174</v>
      </c>
      <c r="C4371" s="235" t="s">
        <v>5417</v>
      </c>
      <c r="D4371" s="234" t="s">
        <v>4871</v>
      </c>
      <c r="E4371" s="234"/>
      <c r="F4371" s="250">
        <v>11.52</v>
      </c>
      <c r="G4371" s="331">
        <f>ROUND(SUMIF(Anlagenbewegungsdaten!B:B,A4371,Anlagenbewegungsdaten!C:C),3)</f>
        <v>0</v>
      </c>
      <c r="H4371" s="332">
        <f>IF(ISBLANK(F4371),ROUND(SUMIF(Anlagenbewegungsdaten!B:B,A4371,Anlagenbewegungsdaten!D:D),2),ROUND(G4371*F4371%,2))</f>
        <v>0</v>
      </c>
      <c r="I4371" s="332">
        <f>ROUND((H4371-SUMIF(Anlagenbewegungsdaten!$B:$B,A4371,Anlagenbewegungsdaten!D:D)),3)</f>
        <v>0</v>
      </c>
      <c r="J4371" s="333" t="s">
        <v>5179</v>
      </c>
      <c r="K4371" s="333" t="s">
        <v>5204</v>
      </c>
      <c r="L4371" s="510">
        <v>9.2200000000000006</v>
      </c>
      <c r="M4371" s="330">
        <f>ROUND(SUMIF(Anlagenbewegungsdaten_AV!B:B,A4371,Anlagenbewegungsdaten_AV!C:C),3)</f>
        <v>0</v>
      </c>
      <c r="N4371" s="328">
        <f>IF(ISBLANK(L4371),ROUND(SUMIF(Anlagenbewegungsdaten_AV!B:B,A4371,Anlagenbewegungsdaten_AV!D:D),2),ROUND(M4371*L4371%,2))</f>
        <v>0</v>
      </c>
      <c r="O4371" s="328">
        <f>ROUND(N4371-SUMIF(Anlagenbewegungsdaten_AV!B:B,A4371,Anlagenbewegungsdaten_AV!D:D),3)</f>
        <v>0</v>
      </c>
    </row>
    <row r="4372" spans="1:15" ht="15" customHeight="1" x14ac:dyDescent="0.25">
      <c r="A4372" s="266" t="s">
        <v>5430</v>
      </c>
      <c r="B4372" s="234" t="s">
        <v>174</v>
      </c>
      <c r="C4372" s="235" t="s">
        <v>5418</v>
      </c>
      <c r="D4372" s="234" t="s">
        <v>4868</v>
      </c>
      <c r="E4372" s="234"/>
      <c r="F4372" s="250">
        <v>16.28</v>
      </c>
      <c r="G4372" s="331">
        <f>ROUND(SUMIF(Anlagenbewegungsdaten!B:B,A4372,Anlagenbewegungsdaten!C:C),3)</f>
        <v>0</v>
      </c>
      <c r="H4372" s="332">
        <f>IF(ISBLANK(F4372),ROUND(SUMIF(Anlagenbewegungsdaten!B:B,A4372,Anlagenbewegungsdaten!D:D),2),ROUND(G4372*F4372%,2))</f>
        <v>0</v>
      </c>
      <c r="I4372" s="332">
        <f>ROUND((H4372-SUMIF(Anlagenbewegungsdaten!$B:$B,A4372,Anlagenbewegungsdaten!D:D)),3)</f>
        <v>0</v>
      </c>
      <c r="J4372" s="333" t="s">
        <v>5179</v>
      </c>
      <c r="K4372" s="333" t="s">
        <v>5204</v>
      </c>
      <c r="L4372" s="510">
        <v>13.02</v>
      </c>
      <c r="M4372" s="330">
        <f>ROUND(SUMIF(Anlagenbewegungsdaten_AV!B:B,A4372,Anlagenbewegungsdaten_AV!C:C),3)</f>
        <v>0</v>
      </c>
      <c r="N4372" s="328">
        <f>IF(ISBLANK(L4372),ROUND(SUMIF(Anlagenbewegungsdaten_AV!B:B,A4372,Anlagenbewegungsdaten_AV!D:D),2),ROUND(M4372*L4372%,2))</f>
        <v>0</v>
      </c>
      <c r="O4372" s="328">
        <f>ROUND(N4372-SUMIF(Anlagenbewegungsdaten_AV!B:B,A4372,Anlagenbewegungsdaten_AV!D:D),3)</f>
        <v>0</v>
      </c>
    </row>
    <row r="4373" spans="1:15" ht="15" customHeight="1" x14ac:dyDescent="0.25">
      <c r="A4373" s="266" t="s">
        <v>5446</v>
      </c>
      <c r="B4373" s="234" t="s">
        <v>174</v>
      </c>
      <c r="C4373" s="235" t="s">
        <v>5418</v>
      </c>
      <c r="D4373" s="234" t="s">
        <v>4869</v>
      </c>
      <c r="E4373" s="234"/>
      <c r="F4373" s="250">
        <v>15.44</v>
      </c>
      <c r="G4373" s="331">
        <f>ROUND(SUMIF(Anlagenbewegungsdaten!B:B,A4373,Anlagenbewegungsdaten!C:C),3)</f>
        <v>0</v>
      </c>
      <c r="H4373" s="332">
        <f>IF(ISBLANK(F4373),ROUND(SUMIF(Anlagenbewegungsdaten!B:B,A4373,Anlagenbewegungsdaten!D:D),2),ROUND(G4373*F4373%,2))</f>
        <v>0</v>
      </c>
      <c r="I4373" s="332">
        <f>ROUND((H4373-SUMIF(Anlagenbewegungsdaten!$B:$B,A4373,Anlagenbewegungsdaten!D:D)),3)</f>
        <v>0</v>
      </c>
      <c r="J4373" s="333" t="s">
        <v>5179</v>
      </c>
      <c r="K4373" s="333" t="s">
        <v>5204</v>
      </c>
      <c r="L4373" s="510">
        <v>12.35</v>
      </c>
      <c r="M4373" s="330">
        <f>ROUND(SUMIF(Anlagenbewegungsdaten_AV!B:B,A4373,Anlagenbewegungsdaten_AV!C:C),3)</f>
        <v>0</v>
      </c>
      <c r="N4373" s="328">
        <f>IF(ISBLANK(L4373),ROUND(SUMIF(Anlagenbewegungsdaten_AV!B:B,A4373,Anlagenbewegungsdaten_AV!D:D),2),ROUND(M4373*L4373%,2))</f>
        <v>0</v>
      </c>
      <c r="O4373" s="328">
        <f>ROUND(N4373-SUMIF(Anlagenbewegungsdaten_AV!B:B,A4373,Anlagenbewegungsdaten_AV!D:D),3)</f>
        <v>0</v>
      </c>
    </row>
    <row r="4374" spans="1:15" ht="15" customHeight="1" x14ac:dyDescent="0.25">
      <c r="A4374" s="266" t="s">
        <v>5447</v>
      </c>
      <c r="B4374" s="234" t="s">
        <v>174</v>
      </c>
      <c r="C4374" s="235" t="s">
        <v>5418</v>
      </c>
      <c r="D4374" s="234" t="s">
        <v>4870</v>
      </c>
      <c r="E4374" s="234"/>
      <c r="F4374" s="250">
        <v>13.77</v>
      </c>
      <c r="G4374" s="331">
        <f>ROUND(SUMIF(Anlagenbewegungsdaten!B:B,A4374,Anlagenbewegungsdaten!C:C),3)</f>
        <v>0</v>
      </c>
      <c r="H4374" s="332">
        <f>IF(ISBLANK(F4374),ROUND(SUMIF(Anlagenbewegungsdaten!B:B,A4374,Anlagenbewegungsdaten!D:D),2),ROUND(G4374*F4374%,2))</f>
        <v>0</v>
      </c>
      <c r="I4374" s="332">
        <f>ROUND((H4374-SUMIF(Anlagenbewegungsdaten!$B:$B,A4374,Anlagenbewegungsdaten!D:D)),3)</f>
        <v>0</v>
      </c>
      <c r="J4374" s="333" t="s">
        <v>5179</v>
      </c>
      <c r="K4374" s="333" t="s">
        <v>5204</v>
      </c>
      <c r="L4374" s="510">
        <v>11.02</v>
      </c>
      <c r="M4374" s="330">
        <f>ROUND(SUMIF(Anlagenbewegungsdaten_AV!B:B,A4374,Anlagenbewegungsdaten_AV!C:C),3)</f>
        <v>0</v>
      </c>
      <c r="N4374" s="328">
        <f>IF(ISBLANK(L4374),ROUND(SUMIF(Anlagenbewegungsdaten_AV!B:B,A4374,Anlagenbewegungsdaten_AV!D:D),2),ROUND(M4374*L4374%,2))</f>
        <v>0</v>
      </c>
      <c r="O4374" s="328">
        <f>ROUND(N4374-SUMIF(Anlagenbewegungsdaten_AV!B:B,A4374,Anlagenbewegungsdaten_AV!D:D),3)</f>
        <v>0</v>
      </c>
    </row>
    <row r="4375" spans="1:15" ht="15" customHeight="1" x14ac:dyDescent="0.25">
      <c r="A4375" s="266" t="s">
        <v>5448</v>
      </c>
      <c r="B4375" s="234" t="s">
        <v>174</v>
      </c>
      <c r="C4375" s="235" t="s">
        <v>5418</v>
      </c>
      <c r="D4375" s="234" t="s">
        <v>4871</v>
      </c>
      <c r="E4375" s="234"/>
      <c r="F4375" s="250">
        <v>11.27</v>
      </c>
      <c r="G4375" s="331">
        <f>ROUND(SUMIF(Anlagenbewegungsdaten!B:B,A4375,Anlagenbewegungsdaten!C:C),3)</f>
        <v>0</v>
      </c>
      <c r="H4375" s="332">
        <f>IF(ISBLANK(F4375),ROUND(SUMIF(Anlagenbewegungsdaten!B:B,A4375,Anlagenbewegungsdaten!D:D),2),ROUND(G4375*F4375%,2))</f>
        <v>0</v>
      </c>
      <c r="I4375" s="332">
        <f>ROUND((H4375-SUMIF(Anlagenbewegungsdaten!$B:$B,A4375,Anlagenbewegungsdaten!D:D)),3)</f>
        <v>0</v>
      </c>
      <c r="J4375" s="333" t="s">
        <v>5179</v>
      </c>
      <c r="K4375" s="333" t="s">
        <v>5204</v>
      </c>
      <c r="L4375" s="510">
        <v>9.02</v>
      </c>
      <c r="M4375" s="330">
        <f>ROUND(SUMIF(Anlagenbewegungsdaten_AV!B:B,A4375,Anlagenbewegungsdaten_AV!C:C),3)</f>
        <v>0</v>
      </c>
      <c r="N4375" s="328">
        <f>IF(ISBLANK(L4375),ROUND(SUMIF(Anlagenbewegungsdaten_AV!B:B,A4375,Anlagenbewegungsdaten_AV!D:D),2),ROUND(M4375*L4375%,2))</f>
        <v>0</v>
      </c>
      <c r="O4375" s="328">
        <f>ROUND(N4375-SUMIF(Anlagenbewegungsdaten_AV!B:B,A4375,Anlagenbewegungsdaten_AV!D:D),3)</f>
        <v>0</v>
      </c>
    </row>
    <row r="4376" spans="1:15" ht="15" customHeight="1" x14ac:dyDescent="0.25">
      <c r="A4376" s="266" t="s">
        <v>5431</v>
      </c>
      <c r="B4376" s="234" t="s">
        <v>174</v>
      </c>
      <c r="C4376" s="235" t="s">
        <v>5419</v>
      </c>
      <c r="D4376" s="234" t="s">
        <v>4868</v>
      </c>
      <c r="E4376" s="234"/>
      <c r="F4376" s="250">
        <v>15.92</v>
      </c>
      <c r="G4376" s="331">
        <f>ROUND(SUMIF(Anlagenbewegungsdaten!B:B,A4376,Anlagenbewegungsdaten!C:C),3)</f>
        <v>0</v>
      </c>
      <c r="H4376" s="332">
        <f>IF(ISBLANK(F4376),ROUND(SUMIF(Anlagenbewegungsdaten!B:B,A4376,Anlagenbewegungsdaten!D:D),2),ROUND(G4376*F4376%,2))</f>
        <v>0</v>
      </c>
      <c r="I4376" s="332">
        <f>ROUND((H4376-SUMIF(Anlagenbewegungsdaten!$B:$B,A4376,Anlagenbewegungsdaten!D:D)),3)</f>
        <v>0</v>
      </c>
      <c r="J4376" s="333" t="s">
        <v>5179</v>
      </c>
      <c r="K4376" s="333" t="s">
        <v>5204</v>
      </c>
      <c r="L4376" s="510">
        <v>12.74</v>
      </c>
      <c r="M4376" s="330">
        <f>ROUND(SUMIF(Anlagenbewegungsdaten_AV!B:B,A4376,Anlagenbewegungsdaten_AV!C:C),3)</f>
        <v>0</v>
      </c>
      <c r="N4376" s="328">
        <f>IF(ISBLANK(L4376),ROUND(SUMIF(Anlagenbewegungsdaten_AV!B:B,A4376,Anlagenbewegungsdaten_AV!D:D),2),ROUND(M4376*L4376%,2))</f>
        <v>0</v>
      </c>
      <c r="O4376" s="328">
        <f>ROUND(N4376-SUMIF(Anlagenbewegungsdaten_AV!B:B,A4376,Anlagenbewegungsdaten_AV!D:D),3)</f>
        <v>0</v>
      </c>
    </row>
    <row r="4377" spans="1:15" ht="15" customHeight="1" x14ac:dyDescent="0.25">
      <c r="A4377" s="266" t="s">
        <v>5449</v>
      </c>
      <c r="B4377" s="234" t="s">
        <v>174</v>
      </c>
      <c r="C4377" s="235" t="s">
        <v>5419</v>
      </c>
      <c r="D4377" s="234" t="s">
        <v>4869</v>
      </c>
      <c r="E4377" s="234"/>
      <c r="F4377" s="250">
        <v>15.1</v>
      </c>
      <c r="G4377" s="331">
        <f>ROUND(SUMIF(Anlagenbewegungsdaten!B:B,A4377,Anlagenbewegungsdaten!C:C),3)</f>
        <v>0</v>
      </c>
      <c r="H4377" s="332">
        <f>IF(ISBLANK(F4377),ROUND(SUMIF(Anlagenbewegungsdaten!B:B,A4377,Anlagenbewegungsdaten!D:D),2),ROUND(G4377*F4377%,2))</f>
        <v>0</v>
      </c>
      <c r="I4377" s="332">
        <f>ROUND((H4377-SUMIF(Anlagenbewegungsdaten!$B:$B,A4377,Anlagenbewegungsdaten!D:D)),3)</f>
        <v>0</v>
      </c>
      <c r="J4377" s="333" t="s">
        <v>5179</v>
      </c>
      <c r="K4377" s="333" t="s">
        <v>5204</v>
      </c>
      <c r="L4377" s="510">
        <v>12.08</v>
      </c>
      <c r="M4377" s="330">
        <f>ROUND(SUMIF(Anlagenbewegungsdaten_AV!B:B,A4377,Anlagenbewegungsdaten_AV!C:C),3)</f>
        <v>0</v>
      </c>
      <c r="N4377" s="328">
        <f>IF(ISBLANK(L4377),ROUND(SUMIF(Anlagenbewegungsdaten_AV!B:B,A4377,Anlagenbewegungsdaten_AV!D:D),2),ROUND(M4377*L4377%,2))</f>
        <v>0</v>
      </c>
      <c r="O4377" s="328">
        <f>ROUND(N4377-SUMIF(Anlagenbewegungsdaten_AV!B:B,A4377,Anlagenbewegungsdaten_AV!D:D),3)</f>
        <v>0</v>
      </c>
    </row>
    <row r="4378" spans="1:15" ht="15" customHeight="1" x14ac:dyDescent="0.25">
      <c r="A4378" s="266" t="s">
        <v>5450</v>
      </c>
      <c r="B4378" s="234" t="s">
        <v>174</v>
      </c>
      <c r="C4378" s="235" t="s">
        <v>5419</v>
      </c>
      <c r="D4378" s="234" t="s">
        <v>4870</v>
      </c>
      <c r="E4378" s="234"/>
      <c r="F4378" s="250">
        <v>13.47</v>
      </c>
      <c r="G4378" s="331">
        <f>ROUND(SUMIF(Anlagenbewegungsdaten!B:B,A4378,Anlagenbewegungsdaten!C:C),3)</f>
        <v>0</v>
      </c>
      <c r="H4378" s="332">
        <f>IF(ISBLANK(F4378),ROUND(SUMIF(Anlagenbewegungsdaten!B:B,A4378,Anlagenbewegungsdaten!D:D),2),ROUND(G4378*F4378%,2))</f>
        <v>0</v>
      </c>
      <c r="I4378" s="332">
        <f>ROUND((H4378-SUMIF(Anlagenbewegungsdaten!$B:$B,A4378,Anlagenbewegungsdaten!D:D)),3)</f>
        <v>0</v>
      </c>
      <c r="J4378" s="333" t="s">
        <v>5179</v>
      </c>
      <c r="K4378" s="333" t="s">
        <v>5204</v>
      </c>
      <c r="L4378" s="510">
        <v>10.78</v>
      </c>
      <c r="M4378" s="330">
        <f>ROUND(SUMIF(Anlagenbewegungsdaten_AV!B:B,A4378,Anlagenbewegungsdaten_AV!C:C),3)</f>
        <v>0</v>
      </c>
      <c r="N4378" s="328">
        <f>IF(ISBLANK(L4378),ROUND(SUMIF(Anlagenbewegungsdaten_AV!B:B,A4378,Anlagenbewegungsdaten_AV!D:D),2),ROUND(M4378*L4378%,2))</f>
        <v>0</v>
      </c>
      <c r="O4378" s="328">
        <f>ROUND(N4378-SUMIF(Anlagenbewegungsdaten_AV!B:B,A4378,Anlagenbewegungsdaten_AV!D:D),3)</f>
        <v>0</v>
      </c>
    </row>
    <row r="4379" spans="1:15" ht="15" customHeight="1" x14ac:dyDescent="0.25">
      <c r="A4379" s="266" t="s">
        <v>5451</v>
      </c>
      <c r="B4379" s="234" t="s">
        <v>174</v>
      </c>
      <c r="C4379" s="235" t="s">
        <v>5419</v>
      </c>
      <c r="D4379" s="234" t="s">
        <v>4871</v>
      </c>
      <c r="E4379" s="234"/>
      <c r="F4379" s="250">
        <v>11.02</v>
      </c>
      <c r="G4379" s="331">
        <f>ROUND(SUMIF(Anlagenbewegungsdaten!B:B,A4379,Anlagenbewegungsdaten!C:C),3)</f>
        <v>0</v>
      </c>
      <c r="H4379" s="332">
        <f>IF(ISBLANK(F4379),ROUND(SUMIF(Anlagenbewegungsdaten!B:B,A4379,Anlagenbewegungsdaten!D:D),2),ROUND(G4379*F4379%,2))</f>
        <v>0</v>
      </c>
      <c r="I4379" s="332">
        <f>ROUND((H4379-SUMIF(Anlagenbewegungsdaten!$B:$B,A4379,Anlagenbewegungsdaten!D:D)),3)</f>
        <v>0</v>
      </c>
      <c r="J4379" s="333" t="s">
        <v>5179</v>
      </c>
      <c r="K4379" s="333" t="s">
        <v>5204</v>
      </c>
      <c r="L4379" s="510">
        <v>8.82</v>
      </c>
      <c r="M4379" s="330">
        <f>ROUND(SUMIF(Anlagenbewegungsdaten_AV!B:B,A4379,Anlagenbewegungsdaten_AV!C:C),3)</f>
        <v>0</v>
      </c>
      <c r="N4379" s="328">
        <f>IF(ISBLANK(L4379),ROUND(SUMIF(Anlagenbewegungsdaten_AV!B:B,A4379,Anlagenbewegungsdaten_AV!D:D),2),ROUND(M4379*L4379%,2))</f>
        <v>0</v>
      </c>
      <c r="O4379" s="328">
        <f>ROUND(N4379-SUMIF(Anlagenbewegungsdaten_AV!B:B,A4379,Anlagenbewegungsdaten_AV!D:D),3)</f>
        <v>0</v>
      </c>
    </row>
    <row r="4380" spans="1:15" ht="15" customHeight="1" x14ac:dyDescent="0.25">
      <c r="A4380" s="266" t="s">
        <v>5432</v>
      </c>
      <c r="B4380" s="234" t="s">
        <v>174</v>
      </c>
      <c r="C4380" s="235" t="s">
        <v>5420</v>
      </c>
      <c r="D4380" s="234" t="s">
        <v>4868</v>
      </c>
      <c r="E4380" s="234"/>
      <c r="F4380" s="250">
        <v>15.63</v>
      </c>
      <c r="G4380" s="331">
        <f>ROUND(SUMIF(Anlagenbewegungsdaten!B:B,A4380,Anlagenbewegungsdaten!C:C),3)</f>
        <v>0</v>
      </c>
      <c r="H4380" s="332">
        <f>IF(ISBLANK(F4380),ROUND(SUMIF(Anlagenbewegungsdaten!B:B,A4380,Anlagenbewegungsdaten!D:D),2),ROUND(G4380*F4380%,2))</f>
        <v>0</v>
      </c>
      <c r="I4380" s="332">
        <f>ROUND((H4380-SUMIF(Anlagenbewegungsdaten!$B:$B,A4380,Anlagenbewegungsdaten!D:D)),3)</f>
        <v>0</v>
      </c>
      <c r="J4380" s="333" t="s">
        <v>5179</v>
      </c>
      <c r="K4380" s="333" t="s">
        <v>5204</v>
      </c>
      <c r="L4380" s="510">
        <v>12.5</v>
      </c>
      <c r="M4380" s="330">
        <f>ROUND(SUMIF(Anlagenbewegungsdaten_AV!B:B,A4380,Anlagenbewegungsdaten_AV!C:C),3)</f>
        <v>0</v>
      </c>
      <c r="N4380" s="328">
        <f>IF(ISBLANK(L4380),ROUND(SUMIF(Anlagenbewegungsdaten_AV!B:B,A4380,Anlagenbewegungsdaten_AV!D:D),2),ROUND(M4380*L4380%,2))</f>
        <v>0</v>
      </c>
      <c r="O4380" s="328">
        <f>ROUND(N4380-SUMIF(Anlagenbewegungsdaten_AV!B:B,A4380,Anlagenbewegungsdaten_AV!D:D),3)</f>
        <v>0</v>
      </c>
    </row>
    <row r="4381" spans="1:15" ht="15" customHeight="1" x14ac:dyDescent="0.25">
      <c r="A4381" s="266" t="s">
        <v>5452</v>
      </c>
      <c r="B4381" s="234" t="s">
        <v>174</v>
      </c>
      <c r="C4381" s="235" t="s">
        <v>5420</v>
      </c>
      <c r="D4381" s="234" t="s">
        <v>4869</v>
      </c>
      <c r="E4381" s="234"/>
      <c r="F4381" s="250">
        <v>14.83</v>
      </c>
      <c r="G4381" s="331">
        <f>ROUND(SUMIF(Anlagenbewegungsdaten!B:B,A4381,Anlagenbewegungsdaten!C:C),3)</f>
        <v>0</v>
      </c>
      <c r="H4381" s="332">
        <f>IF(ISBLANK(F4381),ROUND(SUMIF(Anlagenbewegungsdaten!B:B,A4381,Anlagenbewegungsdaten!D:D),2),ROUND(G4381*F4381%,2))</f>
        <v>0</v>
      </c>
      <c r="I4381" s="332">
        <f>ROUND((H4381-SUMIF(Anlagenbewegungsdaten!$B:$B,A4381,Anlagenbewegungsdaten!D:D)),3)</f>
        <v>0</v>
      </c>
      <c r="J4381" s="333" t="s">
        <v>5179</v>
      </c>
      <c r="K4381" s="333" t="s">
        <v>5204</v>
      </c>
      <c r="L4381" s="510">
        <v>11.86</v>
      </c>
      <c r="M4381" s="330">
        <f>ROUND(SUMIF(Anlagenbewegungsdaten_AV!B:B,A4381,Anlagenbewegungsdaten_AV!C:C),3)</f>
        <v>0</v>
      </c>
      <c r="N4381" s="328">
        <f>IF(ISBLANK(L4381),ROUND(SUMIF(Anlagenbewegungsdaten_AV!B:B,A4381,Anlagenbewegungsdaten_AV!D:D),2),ROUND(M4381*L4381%,2))</f>
        <v>0</v>
      </c>
      <c r="O4381" s="328">
        <f>ROUND(N4381-SUMIF(Anlagenbewegungsdaten_AV!B:B,A4381,Anlagenbewegungsdaten_AV!D:D),3)</f>
        <v>0</v>
      </c>
    </row>
    <row r="4382" spans="1:15" ht="15" customHeight="1" x14ac:dyDescent="0.25">
      <c r="A4382" s="266" t="s">
        <v>5453</v>
      </c>
      <c r="B4382" s="234" t="s">
        <v>174</v>
      </c>
      <c r="C4382" s="235" t="s">
        <v>5420</v>
      </c>
      <c r="D4382" s="234" t="s">
        <v>4870</v>
      </c>
      <c r="E4382" s="234"/>
      <c r="F4382" s="250">
        <v>13.23</v>
      </c>
      <c r="G4382" s="331">
        <f>ROUND(SUMIF(Anlagenbewegungsdaten!B:B,A4382,Anlagenbewegungsdaten!C:C),3)</f>
        <v>0</v>
      </c>
      <c r="H4382" s="332">
        <f>IF(ISBLANK(F4382),ROUND(SUMIF(Anlagenbewegungsdaten!B:B,A4382,Anlagenbewegungsdaten!D:D),2),ROUND(G4382*F4382%,2))</f>
        <v>0</v>
      </c>
      <c r="I4382" s="332">
        <f>ROUND((H4382-SUMIF(Anlagenbewegungsdaten!$B:$B,A4382,Anlagenbewegungsdaten!D:D)),3)</f>
        <v>0</v>
      </c>
      <c r="J4382" s="333" t="s">
        <v>5179</v>
      </c>
      <c r="K4382" s="333" t="s">
        <v>5204</v>
      </c>
      <c r="L4382" s="510">
        <v>10.58</v>
      </c>
      <c r="M4382" s="330">
        <f>ROUND(SUMIF(Anlagenbewegungsdaten_AV!B:B,A4382,Anlagenbewegungsdaten_AV!C:C),3)</f>
        <v>0</v>
      </c>
      <c r="N4382" s="328">
        <f>IF(ISBLANK(L4382),ROUND(SUMIF(Anlagenbewegungsdaten_AV!B:B,A4382,Anlagenbewegungsdaten_AV!D:D),2),ROUND(M4382*L4382%,2))</f>
        <v>0</v>
      </c>
      <c r="O4382" s="328">
        <f>ROUND(N4382-SUMIF(Anlagenbewegungsdaten_AV!B:B,A4382,Anlagenbewegungsdaten_AV!D:D),3)</f>
        <v>0</v>
      </c>
    </row>
    <row r="4383" spans="1:15" ht="15" customHeight="1" x14ac:dyDescent="0.25">
      <c r="A4383" s="266" t="s">
        <v>5454</v>
      </c>
      <c r="B4383" s="234" t="s">
        <v>174</v>
      </c>
      <c r="C4383" s="235" t="s">
        <v>5420</v>
      </c>
      <c r="D4383" s="234" t="s">
        <v>4871</v>
      </c>
      <c r="E4383" s="234"/>
      <c r="F4383" s="250">
        <v>10.82</v>
      </c>
      <c r="G4383" s="331">
        <f>ROUND(SUMIF(Anlagenbewegungsdaten!B:B,A4383,Anlagenbewegungsdaten!C:C),3)</f>
        <v>0</v>
      </c>
      <c r="H4383" s="332">
        <f>IF(ISBLANK(F4383),ROUND(SUMIF(Anlagenbewegungsdaten!B:B,A4383,Anlagenbewegungsdaten!D:D),2),ROUND(G4383*F4383%,2))</f>
        <v>0</v>
      </c>
      <c r="I4383" s="332">
        <f>ROUND((H4383-SUMIF(Anlagenbewegungsdaten!$B:$B,A4383,Anlagenbewegungsdaten!D:D)),3)</f>
        <v>0</v>
      </c>
      <c r="J4383" s="333" t="s">
        <v>5179</v>
      </c>
      <c r="K4383" s="333" t="s">
        <v>5204</v>
      </c>
      <c r="L4383" s="510">
        <v>8.66</v>
      </c>
      <c r="M4383" s="330">
        <f>ROUND(SUMIF(Anlagenbewegungsdaten_AV!B:B,A4383,Anlagenbewegungsdaten_AV!C:C),3)</f>
        <v>0</v>
      </c>
      <c r="N4383" s="328">
        <f>IF(ISBLANK(L4383),ROUND(SUMIF(Anlagenbewegungsdaten_AV!B:B,A4383,Anlagenbewegungsdaten_AV!D:D),2),ROUND(M4383*L4383%,2))</f>
        <v>0</v>
      </c>
      <c r="O4383" s="328">
        <f>ROUND(N4383-SUMIF(Anlagenbewegungsdaten_AV!B:B,A4383,Anlagenbewegungsdaten_AV!D:D),3)</f>
        <v>0</v>
      </c>
    </row>
    <row r="4384" spans="1:15" ht="15" customHeight="1" x14ac:dyDescent="0.25">
      <c r="A4384" s="266" t="s">
        <v>5433</v>
      </c>
      <c r="B4384" s="234" t="s">
        <v>174</v>
      </c>
      <c r="C4384" s="235" t="s">
        <v>5421</v>
      </c>
      <c r="D4384" s="234" t="s">
        <v>4868</v>
      </c>
      <c r="E4384" s="234"/>
      <c r="F4384" s="250">
        <v>15.35</v>
      </c>
      <c r="G4384" s="331">
        <f>ROUND(SUMIF(Anlagenbewegungsdaten!B:B,A4384,Anlagenbewegungsdaten!C:C),3)</f>
        <v>0</v>
      </c>
      <c r="H4384" s="332">
        <f>IF(ISBLANK(F4384),ROUND(SUMIF(Anlagenbewegungsdaten!B:B,A4384,Anlagenbewegungsdaten!D:D),2),ROUND(G4384*F4384%,2))</f>
        <v>0</v>
      </c>
      <c r="I4384" s="332">
        <f>ROUND((H4384-SUMIF(Anlagenbewegungsdaten!$B:$B,A4384,Anlagenbewegungsdaten!D:D)),3)</f>
        <v>0</v>
      </c>
      <c r="J4384" s="333" t="s">
        <v>5179</v>
      </c>
      <c r="K4384" s="333" t="s">
        <v>5204</v>
      </c>
      <c r="L4384" s="510">
        <v>12.28</v>
      </c>
      <c r="M4384" s="330">
        <f>ROUND(SUMIF(Anlagenbewegungsdaten_AV!B:B,A4384,Anlagenbewegungsdaten_AV!C:C),3)</f>
        <v>0</v>
      </c>
      <c r="N4384" s="328">
        <f>IF(ISBLANK(L4384),ROUND(SUMIF(Anlagenbewegungsdaten_AV!B:B,A4384,Anlagenbewegungsdaten_AV!D:D),2),ROUND(M4384*L4384%,2))</f>
        <v>0</v>
      </c>
      <c r="O4384" s="328">
        <f>ROUND(N4384-SUMIF(Anlagenbewegungsdaten_AV!B:B,A4384,Anlagenbewegungsdaten_AV!D:D),3)</f>
        <v>0</v>
      </c>
    </row>
    <row r="4385" spans="1:15" ht="15" customHeight="1" x14ac:dyDescent="0.25">
      <c r="A4385" s="266" t="s">
        <v>5455</v>
      </c>
      <c r="B4385" s="234" t="s">
        <v>174</v>
      </c>
      <c r="C4385" s="235" t="s">
        <v>5421</v>
      </c>
      <c r="D4385" s="234" t="s">
        <v>4869</v>
      </c>
      <c r="E4385" s="234"/>
      <c r="F4385" s="250">
        <v>14.56</v>
      </c>
      <c r="G4385" s="331">
        <f>ROUND(SUMIF(Anlagenbewegungsdaten!B:B,A4385,Anlagenbewegungsdaten!C:C),3)</f>
        <v>0</v>
      </c>
      <c r="H4385" s="332">
        <f>IF(ISBLANK(F4385),ROUND(SUMIF(Anlagenbewegungsdaten!B:B,A4385,Anlagenbewegungsdaten!D:D),2),ROUND(G4385*F4385%,2))</f>
        <v>0</v>
      </c>
      <c r="I4385" s="332">
        <f>ROUND((H4385-SUMIF(Anlagenbewegungsdaten!$B:$B,A4385,Anlagenbewegungsdaten!D:D)),3)</f>
        <v>0</v>
      </c>
      <c r="J4385" s="333" t="s">
        <v>5179</v>
      </c>
      <c r="K4385" s="333" t="s">
        <v>5204</v>
      </c>
      <c r="L4385" s="510">
        <v>11.65</v>
      </c>
      <c r="M4385" s="330">
        <f>ROUND(SUMIF(Anlagenbewegungsdaten_AV!B:B,A4385,Anlagenbewegungsdaten_AV!C:C),3)</f>
        <v>0</v>
      </c>
      <c r="N4385" s="328">
        <f>IF(ISBLANK(L4385),ROUND(SUMIF(Anlagenbewegungsdaten_AV!B:B,A4385,Anlagenbewegungsdaten_AV!D:D),2),ROUND(M4385*L4385%,2))</f>
        <v>0</v>
      </c>
      <c r="O4385" s="328">
        <f>ROUND(N4385-SUMIF(Anlagenbewegungsdaten_AV!B:B,A4385,Anlagenbewegungsdaten_AV!D:D),3)</f>
        <v>0</v>
      </c>
    </row>
    <row r="4386" spans="1:15" ht="15" customHeight="1" x14ac:dyDescent="0.25">
      <c r="A4386" s="266" t="s">
        <v>5456</v>
      </c>
      <c r="B4386" s="234" t="s">
        <v>174</v>
      </c>
      <c r="C4386" s="235" t="s">
        <v>5421</v>
      </c>
      <c r="D4386" s="234" t="s">
        <v>4870</v>
      </c>
      <c r="E4386" s="234"/>
      <c r="F4386" s="250">
        <v>12.99</v>
      </c>
      <c r="G4386" s="331">
        <f>ROUND(SUMIF(Anlagenbewegungsdaten!B:B,A4386,Anlagenbewegungsdaten!C:C),3)</f>
        <v>0</v>
      </c>
      <c r="H4386" s="332">
        <f>IF(ISBLANK(F4386),ROUND(SUMIF(Anlagenbewegungsdaten!B:B,A4386,Anlagenbewegungsdaten!D:D),2),ROUND(G4386*F4386%,2))</f>
        <v>0</v>
      </c>
      <c r="I4386" s="332">
        <f>ROUND((H4386-SUMIF(Anlagenbewegungsdaten!$B:$B,A4386,Anlagenbewegungsdaten!D:D)),3)</f>
        <v>0</v>
      </c>
      <c r="J4386" s="333" t="s">
        <v>5179</v>
      </c>
      <c r="K4386" s="333" t="s">
        <v>5204</v>
      </c>
      <c r="L4386" s="510">
        <v>10.39</v>
      </c>
      <c r="M4386" s="330">
        <f>ROUND(SUMIF(Anlagenbewegungsdaten_AV!B:B,A4386,Anlagenbewegungsdaten_AV!C:C),3)</f>
        <v>0</v>
      </c>
      <c r="N4386" s="328">
        <f>IF(ISBLANK(L4386),ROUND(SUMIF(Anlagenbewegungsdaten_AV!B:B,A4386,Anlagenbewegungsdaten_AV!D:D),2),ROUND(M4386*L4386%,2))</f>
        <v>0</v>
      </c>
      <c r="O4386" s="328">
        <f>ROUND(N4386-SUMIF(Anlagenbewegungsdaten_AV!B:B,A4386,Anlagenbewegungsdaten_AV!D:D),3)</f>
        <v>0</v>
      </c>
    </row>
    <row r="4387" spans="1:15" ht="15" customHeight="1" x14ac:dyDescent="0.25">
      <c r="A4387" s="266" t="s">
        <v>5457</v>
      </c>
      <c r="B4387" s="234" t="s">
        <v>174</v>
      </c>
      <c r="C4387" s="235" t="s">
        <v>5421</v>
      </c>
      <c r="D4387" s="234" t="s">
        <v>4871</v>
      </c>
      <c r="E4387" s="234"/>
      <c r="F4387" s="250">
        <v>10.63</v>
      </c>
      <c r="G4387" s="331">
        <f>ROUND(SUMIF(Anlagenbewegungsdaten!B:B,A4387,Anlagenbewegungsdaten!C:C),3)</f>
        <v>0</v>
      </c>
      <c r="H4387" s="332">
        <f>IF(ISBLANK(F4387),ROUND(SUMIF(Anlagenbewegungsdaten!B:B,A4387,Anlagenbewegungsdaten!D:D),2),ROUND(G4387*F4387%,2))</f>
        <v>0</v>
      </c>
      <c r="I4387" s="332">
        <f>ROUND((H4387-SUMIF(Anlagenbewegungsdaten!$B:$B,A4387,Anlagenbewegungsdaten!D:D)),3)</f>
        <v>0</v>
      </c>
      <c r="J4387" s="333" t="s">
        <v>5179</v>
      </c>
      <c r="K4387" s="333" t="s">
        <v>5204</v>
      </c>
      <c r="L4387" s="510">
        <v>8.5</v>
      </c>
      <c r="M4387" s="330">
        <f>ROUND(SUMIF(Anlagenbewegungsdaten_AV!B:B,A4387,Anlagenbewegungsdaten_AV!C:C),3)</f>
        <v>0</v>
      </c>
      <c r="N4387" s="328">
        <f>IF(ISBLANK(L4387),ROUND(SUMIF(Anlagenbewegungsdaten_AV!B:B,A4387,Anlagenbewegungsdaten_AV!D:D),2),ROUND(M4387*L4387%,2))</f>
        <v>0</v>
      </c>
      <c r="O4387" s="328">
        <f>ROUND(N4387-SUMIF(Anlagenbewegungsdaten_AV!B:B,A4387,Anlagenbewegungsdaten_AV!D:D),3)</f>
        <v>0</v>
      </c>
    </row>
    <row r="4388" spans="1:15" ht="15" customHeight="1" x14ac:dyDescent="0.25">
      <c r="A4388" s="266" t="s">
        <v>5434</v>
      </c>
      <c r="B4388" s="234" t="s">
        <v>174</v>
      </c>
      <c r="C4388" s="235" t="s">
        <v>5422</v>
      </c>
      <c r="D4388" s="234" t="s">
        <v>4868</v>
      </c>
      <c r="E4388" s="234"/>
      <c r="F4388" s="250">
        <v>15.07</v>
      </c>
      <c r="G4388" s="331">
        <f>ROUND(SUMIF(Anlagenbewegungsdaten!B:B,A4388,Anlagenbewegungsdaten!C:C),3)</f>
        <v>0</v>
      </c>
      <c r="H4388" s="332">
        <f>IF(ISBLANK(F4388),ROUND(SUMIF(Anlagenbewegungsdaten!B:B,A4388,Anlagenbewegungsdaten!D:D),2),ROUND(G4388*F4388%,2))</f>
        <v>0</v>
      </c>
      <c r="I4388" s="332">
        <f>ROUND((H4388-SUMIF(Anlagenbewegungsdaten!$B:$B,A4388,Anlagenbewegungsdaten!D:D)),3)</f>
        <v>0</v>
      </c>
      <c r="J4388" s="333" t="s">
        <v>5179</v>
      </c>
      <c r="K4388" s="333" t="s">
        <v>5204</v>
      </c>
      <c r="L4388" s="510">
        <v>12.06</v>
      </c>
      <c r="M4388" s="330">
        <f>ROUND(SUMIF(Anlagenbewegungsdaten_AV!B:B,A4388,Anlagenbewegungsdaten_AV!C:C),3)</f>
        <v>0</v>
      </c>
      <c r="N4388" s="328">
        <f>IF(ISBLANK(L4388),ROUND(SUMIF(Anlagenbewegungsdaten_AV!B:B,A4388,Anlagenbewegungsdaten_AV!D:D),2),ROUND(M4388*L4388%,2))</f>
        <v>0</v>
      </c>
      <c r="O4388" s="328">
        <f>ROUND(N4388-SUMIF(Anlagenbewegungsdaten_AV!B:B,A4388,Anlagenbewegungsdaten_AV!D:D),3)</f>
        <v>0</v>
      </c>
    </row>
    <row r="4389" spans="1:15" ht="15" customHeight="1" x14ac:dyDescent="0.25">
      <c r="A4389" s="266" t="s">
        <v>5458</v>
      </c>
      <c r="B4389" s="234" t="s">
        <v>174</v>
      </c>
      <c r="C4389" s="235" t="s">
        <v>5422</v>
      </c>
      <c r="D4389" s="234" t="s">
        <v>4869</v>
      </c>
      <c r="E4389" s="234"/>
      <c r="F4389" s="250">
        <v>14.3</v>
      </c>
      <c r="G4389" s="331">
        <f>ROUND(SUMIF(Anlagenbewegungsdaten!B:B,A4389,Anlagenbewegungsdaten!C:C),3)</f>
        <v>0</v>
      </c>
      <c r="H4389" s="332">
        <f>IF(ISBLANK(F4389),ROUND(SUMIF(Anlagenbewegungsdaten!B:B,A4389,Anlagenbewegungsdaten!D:D),2),ROUND(G4389*F4389%,2))</f>
        <v>0</v>
      </c>
      <c r="I4389" s="332">
        <f>ROUND((H4389-SUMIF(Anlagenbewegungsdaten!$B:$B,A4389,Anlagenbewegungsdaten!D:D)),3)</f>
        <v>0</v>
      </c>
      <c r="J4389" s="333" t="s">
        <v>5179</v>
      </c>
      <c r="K4389" s="333" t="s">
        <v>5204</v>
      </c>
      <c r="L4389" s="510">
        <v>11.44</v>
      </c>
      <c r="M4389" s="330">
        <f>ROUND(SUMIF(Anlagenbewegungsdaten_AV!B:B,A4389,Anlagenbewegungsdaten_AV!C:C),3)</f>
        <v>0</v>
      </c>
      <c r="N4389" s="328">
        <f>IF(ISBLANK(L4389),ROUND(SUMIF(Anlagenbewegungsdaten_AV!B:B,A4389,Anlagenbewegungsdaten_AV!D:D),2),ROUND(M4389*L4389%,2))</f>
        <v>0</v>
      </c>
      <c r="O4389" s="328">
        <f>ROUND(N4389-SUMIF(Anlagenbewegungsdaten_AV!B:B,A4389,Anlagenbewegungsdaten_AV!D:D),3)</f>
        <v>0</v>
      </c>
    </row>
    <row r="4390" spans="1:15" ht="15" customHeight="1" x14ac:dyDescent="0.25">
      <c r="A4390" s="266" t="s">
        <v>5459</v>
      </c>
      <c r="B4390" s="234" t="s">
        <v>174</v>
      </c>
      <c r="C4390" s="235" t="s">
        <v>5422</v>
      </c>
      <c r="D4390" s="234" t="s">
        <v>4870</v>
      </c>
      <c r="E4390" s="234"/>
      <c r="F4390" s="250">
        <v>12.75</v>
      </c>
      <c r="G4390" s="331">
        <f>ROUND(SUMIF(Anlagenbewegungsdaten!B:B,A4390,Anlagenbewegungsdaten!C:C),3)</f>
        <v>0</v>
      </c>
      <c r="H4390" s="332">
        <f>IF(ISBLANK(F4390),ROUND(SUMIF(Anlagenbewegungsdaten!B:B,A4390,Anlagenbewegungsdaten!D:D),2),ROUND(G4390*F4390%,2))</f>
        <v>0</v>
      </c>
      <c r="I4390" s="332">
        <f>ROUND((H4390-SUMIF(Anlagenbewegungsdaten!$B:$B,A4390,Anlagenbewegungsdaten!D:D)),3)</f>
        <v>0</v>
      </c>
      <c r="J4390" s="333" t="s">
        <v>5179</v>
      </c>
      <c r="K4390" s="333" t="s">
        <v>5204</v>
      </c>
      <c r="L4390" s="510">
        <v>10.199999999999999</v>
      </c>
      <c r="M4390" s="330">
        <f>ROUND(SUMIF(Anlagenbewegungsdaten_AV!B:B,A4390,Anlagenbewegungsdaten_AV!C:C),3)</f>
        <v>0</v>
      </c>
      <c r="N4390" s="328">
        <f>IF(ISBLANK(L4390),ROUND(SUMIF(Anlagenbewegungsdaten_AV!B:B,A4390,Anlagenbewegungsdaten_AV!D:D),2),ROUND(M4390*L4390%,2))</f>
        <v>0</v>
      </c>
      <c r="O4390" s="328">
        <f>ROUND(N4390-SUMIF(Anlagenbewegungsdaten_AV!B:B,A4390,Anlagenbewegungsdaten_AV!D:D),3)</f>
        <v>0</v>
      </c>
    </row>
    <row r="4391" spans="1:15" ht="15" customHeight="1" x14ac:dyDescent="0.25">
      <c r="A4391" s="266" t="s">
        <v>5460</v>
      </c>
      <c r="B4391" s="234" t="s">
        <v>174</v>
      </c>
      <c r="C4391" s="235" t="s">
        <v>5422</v>
      </c>
      <c r="D4391" s="234" t="s">
        <v>4871</v>
      </c>
      <c r="E4391" s="234"/>
      <c r="F4391" s="250">
        <v>10.44</v>
      </c>
      <c r="G4391" s="331">
        <f>ROUND(SUMIF(Anlagenbewegungsdaten!B:B,A4391,Anlagenbewegungsdaten!C:C),3)</f>
        <v>0</v>
      </c>
      <c r="H4391" s="332">
        <f>IF(ISBLANK(F4391),ROUND(SUMIF(Anlagenbewegungsdaten!B:B,A4391,Anlagenbewegungsdaten!D:D),2),ROUND(G4391*F4391%,2))</f>
        <v>0</v>
      </c>
      <c r="I4391" s="332">
        <f>ROUND((H4391-SUMIF(Anlagenbewegungsdaten!$B:$B,A4391,Anlagenbewegungsdaten!D:D)),3)</f>
        <v>0</v>
      </c>
      <c r="J4391" s="333" t="s">
        <v>5179</v>
      </c>
      <c r="K4391" s="333" t="s">
        <v>5204</v>
      </c>
      <c r="L4391" s="510">
        <v>8.35</v>
      </c>
      <c r="M4391" s="330">
        <f>ROUND(SUMIF(Anlagenbewegungsdaten_AV!B:B,A4391,Anlagenbewegungsdaten_AV!C:C),3)</f>
        <v>0</v>
      </c>
      <c r="N4391" s="328">
        <f>IF(ISBLANK(L4391),ROUND(SUMIF(Anlagenbewegungsdaten_AV!B:B,A4391,Anlagenbewegungsdaten_AV!D:D),2),ROUND(M4391*L4391%,2))</f>
        <v>0</v>
      </c>
      <c r="O4391" s="328">
        <f>ROUND(N4391-SUMIF(Anlagenbewegungsdaten_AV!B:B,A4391,Anlagenbewegungsdaten_AV!D:D),3)</f>
        <v>0</v>
      </c>
    </row>
    <row r="4392" spans="1:15" ht="15" customHeight="1" x14ac:dyDescent="0.25">
      <c r="A4392" s="266" t="s">
        <v>5435</v>
      </c>
      <c r="B4392" s="234" t="s">
        <v>174</v>
      </c>
      <c r="C4392" s="235" t="s">
        <v>5423</v>
      </c>
      <c r="D4392" s="234" t="s">
        <v>4868</v>
      </c>
      <c r="E4392" s="234"/>
      <c r="F4392" s="250">
        <v>14.8</v>
      </c>
      <c r="G4392" s="331">
        <f>ROUND(SUMIF(Anlagenbewegungsdaten!B:B,A4392,Anlagenbewegungsdaten!C:C),3)</f>
        <v>0</v>
      </c>
      <c r="H4392" s="332">
        <f>IF(ISBLANK(F4392),ROUND(SUMIF(Anlagenbewegungsdaten!B:B,A4392,Anlagenbewegungsdaten!D:D),2),ROUND(G4392*F4392%,2))</f>
        <v>0</v>
      </c>
      <c r="I4392" s="332">
        <f>ROUND((H4392-SUMIF(Anlagenbewegungsdaten!$B:$B,A4392,Anlagenbewegungsdaten!D:D)),3)</f>
        <v>0</v>
      </c>
      <c r="J4392" s="333" t="s">
        <v>5179</v>
      </c>
      <c r="K4392" s="333" t="s">
        <v>5204</v>
      </c>
      <c r="L4392" s="510">
        <v>11.84</v>
      </c>
      <c r="M4392" s="330">
        <f>ROUND(SUMIF(Anlagenbewegungsdaten_AV!B:B,A4392,Anlagenbewegungsdaten_AV!C:C),3)</f>
        <v>0</v>
      </c>
      <c r="N4392" s="328">
        <f>IF(ISBLANK(L4392),ROUND(SUMIF(Anlagenbewegungsdaten_AV!B:B,A4392,Anlagenbewegungsdaten_AV!D:D),2),ROUND(M4392*L4392%,2))</f>
        <v>0</v>
      </c>
      <c r="O4392" s="328">
        <f>ROUND(N4392-SUMIF(Anlagenbewegungsdaten_AV!B:B,A4392,Anlagenbewegungsdaten_AV!D:D),3)</f>
        <v>0</v>
      </c>
    </row>
    <row r="4393" spans="1:15" ht="15" customHeight="1" x14ac:dyDescent="0.25">
      <c r="A4393" s="266" t="s">
        <v>5461</v>
      </c>
      <c r="B4393" s="234" t="s">
        <v>174</v>
      </c>
      <c r="C4393" s="235" t="s">
        <v>5423</v>
      </c>
      <c r="D4393" s="234" t="s">
        <v>4869</v>
      </c>
      <c r="E4393" s="234"/>
      <c r="F4393" s="250">
        <v>14.04</v>
      </c>
      <c r="G4393" s="331">
        <f>ROUND(SUMIF(Anlagenbewegungsdaten!B:B,A4393,Anlagenbewegungsdaten!C:C),3)</f>
        <v>0</v>
      </c>
      <c r="H4393" s="332">
        <f>IF(ISBLANK(F4393),ROUND(SUMIF(Anlagenbewegungsdaten!B:B,A4393,Anlagenbewegungsdaten!D:D),2),ROUND(G4393*F4393%,2))</f>
        <v>0</v>
      </c>
      <c r="I4393" s="332">
        <f>ROUND((H4393-SUMIF(Anlagenbewegungsdaten!$B:$B,A4393,Anlagenbewegungsdaten!D:D)),3)</f>
        <v>0</v>
      </c>
      <c r="J4393" s="333" t="s">
        <v>5179</v>
      </c>
      <c r="K4393" s="333" t="s">
        <v>5204</v>
      </c>
      <c r="L4393" s="510">
        <v>11.23</v>
      </c>
      <c r="M4393" s="330">
        <f>ROUND(SUMIF(Anlagenbewegungsdaten_AV!B:B,A4393,Anlagenbewegungsdaten_AV!C:C),3)</f>
        <v>0</v>
      </c>
      <c r="N4393" s="328">
        <f>IF(ISBLANK(L4393),ROUND(SUMIF(Anlagenbewegungsdaten_AV!B:B,A4393,Anlagenbewegungsdaten_AV!D:D),2),ROUND(M4393*L4393%,2))</f>
        <v>0</v>
      </c>
      <c r="O4393" s="328">
        <f>ROUND(N4393-SUMIF(Anlagenbewegungsdaten_AV!B:B,A4393,Anlagenbewegungsdaten_AV!D:D),3)</f>
        <v>0</v>
      </c>
    </row>
    <row r="4394" spans="1:15" ht="15" customHeight="1" x14ac:dyDescent="0.25">
      <c r="A4394" s="266" t="s">
        <v>5462</v>
      </c>
      <c r="B4394" s="234" t="s">
        <v>174</v>
      </c>
      <c r="C4394" s="235" t="s">
        <v>5423</v>
      </c>
      <c r="D4394" s="234" t="s">
        <v>4870</v>
      </c>
      <c r="E4394" s="234"/>
      <c r="F4394" s="250">
        <v>12.52</v>
      </c>
      <c r="G4394" s="331">
        <f>ROUND(SUMIF(Anlagenbewegungsdaten!B:B,A4394,Anlagenbewegungsdaten!C:C),3)</f>
        <v>0</v>
      </c>
      <c r="H4394" s="332">
        <f>IF(ISBLANK(F4394),ROUND(SUMIF(Anlagenbewegungsdaten!B:B,A4394,Anlagenbewegungsdaten!D:D),2),ROUND(G4394*F4394%,2))</f>
        <v>0</v>
      </c>
      <c r="I4394" s="332">
        <f>ROUND((H4394-SUMIF(Anlagenbewegungsdaten!$B:$B,A4394,Anlagenbewegungsdaten!D:D)),3)</f>
        <v>0</v>
      </c>
      <c r="J4394" s="333" t="s">
        <v>5179</v>
      </c>
      <c r="K4394" s="333" t="s">
        <v>5204</v>
      </c>
      <c r="L4394" s="510">
        <v>10.02</v>
      </c>
      <c r="M4394" s="330">
        <f>ROUND(SUMIF(Anlagenbewegungsdaten_AV!B:B,A4394,Anlagenbewegungsdaten_AV!C:C),3)</f>
        <v>0</v>
      </c>
      <c r="N4394" s="328">
        <f>IF(ISBLANK(L4394),ROUND(SUMIF(Anlagenbewegungsdaten_AV!B:B,A4394,Anlagenbewegungsdaten_AV!D:D),2),ROUND(M4394*L4394%,2))</f>
        <v>0</v>
      </c>
      <c r="O4394" s="328">
        <f>ROUND(N4394-SUMIF(Anlagenbewegungsdaten_AV!B:B,A4394,Anlagenbewegungsdaten_AV!D:D),3)</f>
        <v>0</v>
      </c>
    </row>
    <row r="4395" spans="1:15" ht="15" customHeight="1" x14ac:dyDescent="0.25">
      <c r="A4395" s="266" t="s">
        <v>5463</v>
      </c>
      <c r="B4395" s="234" t="s">
        <v>174</v>
      </c>
      <c r="C4395" s="235" t="s">
        <v>5423</v>
      </c>
      <c r="D4395" s="234" t="s">
        <v>4871</v>
      </c>
      <c r="E4395" s="234"/>
      <c r="F4395" s="250">
        <v>10.25</v>
      </c>
      <c r="G4395" s="331">
        <f>ROUND(SUMIF(Anlagenbewegungsdaten!B:B,A4395,Anlagenbewegungsdaten!C:C),3)</f>
        <v>0</v>
      </c>
      <c r="H4395" s="332">
        <f>IF(ISBLANK(F4395),ROUND(SUMIF(Anlagenbewegungsdaten!B:B,A4395,Anlagenbewegungsdaten!D:D),2),ROUND(G4395*F4395%,2))</f>
        <v>0</v>
      </c>
      <c r="I4395" s="332">
        <f>ROUND((H4395-SUMIF(Anlagenbewegungsdaten!$B:$B,A4395,Anlagenbewegungsdaten!D:D)),3)</f>
        <v>0</v>
      </c>
      <c r="J4395" s="333" t="s">
        <v>5179</v>
      </c>
      <c r="K4395" s="333" t="s">
        <v>5204</v>
      </c>
      <c r="L4395" s="510">
        <v>8.1999999999999993</v>
      </c>
      <c r="M4395" s="330">
        <f>ROUND(SUMIF(Anlagenbewegungsdaten_AV!B:B,A4395,Anlagenbewegungsdaten_AV!C:C),3)</f>
        <v>0</v>
      </c>
      <c r="N4395" s="328">
        <f>IF(ISBLANK(L4395),ROUND(SUMIF(Anlagenbewegungsdaten_AV!B:B,A4395,Anlagenbewegungsdaten_AV!D:D),2),ROUND(M4395*L4395%,2))</f>
        <v>0</v>
      </c>
      <c r="O4395" s="328">
        <f>ROUND(N4395-SUMIF(Anlagenbewegungsdaten_AV!B:B,A4395,Anlagenbewegungsdaten_AV!D:D),3)</f>
        <v>0</v>
      </c>
    </row>
    <row r="4396" spans="1:15" ht="15" customHeight="1" x14ac:dyDescent="0.25">
      <c r="A4396" s="266" t="s">
        <v>5436</v>
      </c>
      <c r="B4396" s="234" t="s">
        <v>174</v>
      </c>
      <c r="C4396" s="235" t="s">
        <v>5424</v>
      </c>
      <c r="D4396" s="234" t="s">
        <v>4868</v>
      </c>
      <c r="E4396" s="234"/>
      <c r="F4396" s="250">
        <v>14.54</v>
      </c>
      <c r="G4396" s="331">
        <f>ROUND(SUMIF(Anlagenbewegungsdaten!B:B,A4396,Anlagenbewegungsdaten!C:C),3)</f>
        <v>0</v>
      </c>
      <c r="H4396" s="332">
        <f>IF(ISBLANK(F4396),ROUND(SUMIF(Anlagenbewegungsdaten!B:B,A4396,Anlagenbewegungsdaten!D:D),2),ROUND(G4396*F4396%,2))</f>
        <v>0</v>
      </c>
      <c r="I4396" s="332">
        <f>ROUND((H4396-SUMIF(Anlagenbewegungsdaten!$B:$B,A4396,Anlagenbewegungsdaten!D:D)),3)</f>
        <v>0</v>
      </c>
      <c r="J4396" s="333" t="s">
        <v>5179</v>
      </c>
      <c r="K4396" s="333" t="s">
        <v>5204</v>
      </c>
      <c r="L4396" s="510">
        <v>11.63</v>
      </c>
      <c r="M4396" s="330">
        <f>ROUND(SUMIF(Anlagenbewegungsdaten_AV!B:B,A4396,Anlagenbewegungsdaten_AV!C:C),3)</f>
        <v>0</v>
      </c>
      <c r="N4396" s="328">
        <f>IF(ISBLANK(L4396),ROUND(SUMIF(Anlagenbewegungsdaten_AV!B:B,A4396,Anlagenbewegungsdaten_AV!D:D),2),ROUND(M4396*L4396%,2))</f>
        <v>0</v>
      </c>
      <c r="O4396" s="328">
        <f>ROUND(N4396-SUMIF(Anlagenbewegungsdaten_AV!B:B,A4396,Anlagenbewegungsdaten_AV!D:D),3)</f>
        <v>0</v>
      </c>
    </row>
    <row r="4397" spans="1:15" ht="15" customHeight="1" x14ac:dyDescent="0.25">
      <c r="A4397" s="266" t="s">
        <v>5464</v>
      </c>
      <c r="B4397" s="234" t="s">
        <v>174</v>
      </c>
      <c r="C4397" s="235" t="s">
        <v>5424</v>
      </c>
      <c r="D4397" s="234" t="s">
        <v>4869</v>
      </c>
      <c r="E4397" s="234"/>
      <c r="F4397" s="250">
        <v>13.79</v>
      </c>
      <c r="G4397" s="331">
        <f>ROUND(SUMIF(Anlagenbewegungsdaten!B:B,A4397,Anlagenbewegungsdaten!C:C),3)</f>
        <v>0</v>
      </c>
      <c r="H4397" s="332">
        <f>IF(ISBLANK(F4397),ROUND(SUMIF(Anlagenbewegungsdaten!B:B,A4397,Anlagenbewegungsdaten!D:D),2),ROUND(G4397*F4397%,2))</f>
        <v>0</v>
      </c>
      <c r="I4397" s="332">
        <f>ROUND((H4397-SUMIF(Anlagenbewegungsdaten!$B:$B,A4397,Anlagenbewegungsdaten!D:D)),3)</f>
        <v>0</v>
      </c>
      <c r="J4397" s="333" t="s">
        <v>5179</v>
      </c>
      <c r="K4397" s="333" t="s">
        <v>5204</v>
      </c>
      <c r="L4397" s="510">
        <v>11.03</v>
      </c>
      <c r="M4397" s="330">
        <f>ROUND(SUMIF(Anlagenbewegungsdaten_AV!B:B,A4397,Anlagenbewegungsdaten_AV!C:C),3)</f>
        <v>0</v>
      </c>
      <c r="N4397" s="328">
        <f>IF(ISBLANK(L4397),ROUND(SUMIF(Anlagenbewegungsdaten_AV!B:B,A4397,Anlagenbewegungsdaten_AV!D:D),2),ROUND(M4397*L4397%,2))</f>
        <v>0</v>
      </c>
      <c r="O4397" s="328">
        <f>ROUND(N4397-SUMIF(Anlagenbewegungsdaten_AV!B:B,A4397,Anlagenbewegungsdaten_AV!D:D),3)</f>
        <v>0</v>
      </c>
    </row>
    <row r="4398" spans="1:15" ht="15" customHeight="1" x14ac:dyDescent="0.25">
      <c r="A4398" s="266" t="s">
        <v>5465</v>
      </c>
      <c r="B4398" s="234" t="s">
        <v>174</v>
      </c>
      <c r="C4398" s="235" t="s">
        <v>5424</v>
      </c>
      <c r="D4398" s="234" t="s">
        <v>4870</v>
      </c>
      <c r="E4398" s="234"/>
      <c r="F4398" s="250">
        <v>12.3</v>
      </c>
      <c r="G4398" s="331">
        <f>ROUND(SUMIF(Anlagenbewegungsdaten!B:B,A4398,Anlagenbewegungsdaten!C:C),3)</f>
        <v>0</v>
      </c>
      <c r="H4398" s="332">
        <f>IF(ISBLANK(F4398),ROUND(SUMIF(Anlagenbewegungsdaten!B:B,A4398,Anlagenbewegungsdaten!D:D),2),ROUND(G4398*F4398%,2))</f>
        <v>0</v>
      </c>
      <c r="I4398" s="332">
        <f>ROUND((H4398-SUMIF(Anlagenbewegungsdaten!$B:$B,A4398,Anlagenbewegungsdaten!D:D)),3)</f>
        <v>0</v>
      </c>
      <c r="J4398" s="333" t="s">
        <v>5179</v>
      </c>
      <c r="K4398" s="333" t="s">
        <v>5204</v>
      </c>
      <c r="L4398" s="510">
        <v>9.84</v>
      </c>
      <c r="M4398" s="330">
        <f>ROUND(SUMIF(Anlagenbewegungsdaten_AV!B:B,A4398,Anlagenbewegungsdaten_AV!C:C),3)</f>
        <v>0</v>
      </c>
      <c r="N4398" s="328">
        <f>IF(ISBLANK(L4398),ROUND(SUMIF(Anlagenbewegungsdaten_AV!B:B,A4398,Anlagenbewegungsdaten_AV!D:D),2),ROUND(M4398*L4398%,2))</f>
        <v>0</v>
      </c>
      <c r="O4398" s="328">
        <f>ROUND(N4398-SUMIF(Anlagenbewegungsdaten_AV!B:B,A4398,Anlagenbewegungsdaten_AV!D:D),3)</f>
        <v>0</v>
      </c>
    </row>
    <row r="4399" spans="1:15" ht="15" customHeight="1" x14ac:dyDescent="0.25">
      <c r="A4399" s="266" t="s">
        <v>5466</v>
      </c>
      <c r="B4399" s="234" t="s">
        <v>174</v>
      </c>
      <c r="C4399" s="235" t="s">
        <v>5424</v>
      </c>
      <c r="D4399" s="234" t="s">
        <v>4871</v>
      </c>
      <c r="E4399" s="234"/>
      <c r="F4399" s="250">
        <v>10.06</v>
      </c>
      <c r="G4399" s="331">
        <f>ROUND(SUMIF(Anlagenbewegungsdaten!B:B,A4399,Anlagenbewegungsdaten!C:C),3)</f>
        <v>0</v>
      </c>
      <c r="H4399" s="332">
        <f>IF(ISBLANK(F4399),ROUND(SUMIF(Anlagenbewegungsdaten!B:B,A4399,Anlagenbewegungsdaten!D:D),2),ROUND(G4399*F4399%,2))</f>
        <v>0</v>
      </c>
      <c r="I4399" s="332">
        <f>ROUND((H4399-SUMIF(Anlagenbewegungsdaten!$B:$B,A4399,Anlagenbewegungsdaten!D:D)),3)</f>
        <v>0</v>
      </c>
      <c r="J4399" s="333" t="s">
        <v>5179</v>
      </c>
      <c r="K4399" s="333" t="s">
        <v>5204</v>
      </c>
      <c r="L4399" s="510">
        <v>8.0500000000000007</v>
      </c>
      <c r="M4399" s="330">
        <f>ROUND(SUMIF(Anlagenbewegungsdaten_AV!B:B,A4399,Anlagenbewegungsdaten_AV!C:C),3)</f>
        <v>0</v>
      </c>
      <c r="N4399" s="328">
        <f>IF(ISBLANK(L4399),ROUND(SUMIF(Anlagenbewegungsdaten_AV!B:B,A4399,Anlagenbewegungsdaten_AV!D:D),2),ROUND(M4399*L4399%,2))</f>
        <v>0</v>
      </c>
      <c r="O4399" s="328">
        <f>ROUND(N4399-SUMIF(Anlagenbewegungsdaten_AV!B:B,A4399,Anlagenbewegungsdaten_AV!D:D),3)</f>
        <v>0</v>
      </c>
    </row>
    <row r="4400" spans="1:15" ht="15" customHeight="1" x14ac:dyDescent="0.25">
      <c r="A4400" s="266" t="s">
        <v>5437</v>
      </c>
      <c r="B4400" s="234" t="s">
        <v>174</v>
      </c>
      <c r="C4400" s="235" t="s">
        <v>5425</v>
      </c>
      <c r="D4400" s="234" t="s">
        <v>4868</v>
      </c>
      <c r="E4400" s="234"/>
      <c r="F4400" s="250">
        <v>14.27</v>
      </c>
      <c r="G4400" s="331">
        <f>ROUND(SUMIF(Anlagenbewegungsdaten!B:B,A4400,Anlagenbewegungsdaten!C:C),3)</f>
        <v>0</v>
      </c>
      <c r="H4400" s="332">
        <f>IF(ISBLANK(F4400),ROUND(SUMIF(Anlagenbewegungsdaten!B:B,A4400,Anlagenbewegungsdaten!D:D),2),ROUND(G4400*F4400%,2))</f>
        <v>0</v>
      </c>
      <c r="I4400" s="332">
        <f>ROUND((H4400-SUMIF(Anlagenbewegungsdaten!$B:$B,A4400,Anlagenbewegungsdaten!D:D)),3)</f>
        <v>0</v>
      </c>
      <c r="J4400" s="333" t="s">
        <v>5179</v>
      </c>
      <c r="K4400" s="333" t="s">
        <v>5204</v>
      </c>
      <c r="L4400" s="510">
        <v>11.42</v>
      </c>
      <c r="M4400" s="330">
        <f>ROUND(SUMIF(Anlagenbewegungsdaten_AV!B:B,A4400,Anlagenbewegungsdaten_AV!C:C),3)</f>
        <v>0</v>
      </c>
      <c r="N4400" s="328">
        <f>IF(ISBLANK(L4400),ROUND(SUMIF(Anlagenbewegungsdaten_AV!B:B,A4400,Anlagenbewegungsdaten_AV!D:D),2),ROUND(M4400*L4400%,2))</f>
        <v>0</v>
      </c>
      <c r="O4400" s="328">
        <f>ROUND(N4400-SUMIF(Anlagenbewegungsdaten_AV!B:B,A4400,Anlagenbewegungsdaten_AV!D:D),3)</f>
        <v>0</v>
      </c>
    </row>
    <row r="4401" spans="1:15" ht="15" customHeight="1" x14ac:dyDescent="0.25">
      <c r="A4401" s="266" t="s">
        <v>5467</v>
      </c>
      <c r="B4401" s="234" t="s">
        <v>174</v>
      </c>
      <c r="C4401" s="235" t="s">
        <v>5425</v>
      </c>
      <c r="D4401" s="234" t="s">
        <v>4869</v>
      </c>
      <c r="E4401" s="234"/>
      <c r="F4401" s="250">
        <v>13.54</v>
      </c>
      <c r="G4401" s="331">
        <f>ROUND(SUMIF(Anlagenbewegungsdaten!B:B,A4401,Anlagenbewegungsdaten!C:C),3)</f>
        <v>0</v>
      </c>
      <c r="H4401" s="332">
        <f>IF(ISBLANK(F4401),ROUND(SUMIF(Anlagenbewegungsdaten!B:B,A4401,Anlagenbewegungsdaten!D:D),2),ROUND(G4401*F4401%,2))</f>
        <v>0</v>
      </c>
      <c r="I4401" s="332">
        <f>ROUND((H4401-SUMIF(Anlagenbewegungsdaten!$B:$B,A4401,Anlagenbewegungsdaten!D:D)),3)</f>
        <v>0</v>
      </c>
      <c r="J4401" s="333" t="s">
        <v>5179</v>
      </c>
      <c r="K4401" s="333" t="s">
        <v>5204</v>
      </c>
      <c r="L4401" s="510">
        <v>10.83</v>
      </c>
      <c r="M4401" s="330">
        <f>ROUND(SUMIF(Anlagenbewegungsdaten_AV!B:B,A4401,Anlagenbewegungsdaten_AV!C:C),3)</f>
        <v>0</v>
      </c>
      <c r="N4401" s="328">
        <f>IF(ISBLANK(L4401),ROUND(SUMIF(Anlagenbewegungsdaten_AV!B:B,A4401,Anlagenbewegungsdaten_AV!D:D),2),ROUND(M4401*L4401%,2))</f>
        <v>0</v>
      </c>
      <c r="O4401" s="328">
        <f>ROUND(N4401-SUMIF(Anlagenbewegungsdaten_AV!B:B,A4401,Anlagenbewegungsdaten_AV!D:D),3)</f>
        <v>0</v>
      </c>
    </row>
    <row r="4402" spans="1:15" ht="15" customHeight="1" x14ac:dyDescent="0.25">
      <c r="A4402" s="266" t="s">
        <v>5468</v>
      </c>
      <c r="B4402" s="234" t="s">
        <v>174</v>
      </c>
      <c r="C4402" s="235" t="s">
        <v>5425</v>
      </c>
      <c r="D4402" s="234" t="s">
        <v>4870</v>
      </c>
      <c r="E4402" s="234"/>
      <c r="F4402" s="250">
        <v>12.08</v>
      </c>
      <c r="G4402" s="331">
        <f>ROUND(SUMIF(Anlagenbewegungsdaten!B:B,A4402,Anlagenbewegungsdaten!C:C),3)</f>
        <v>0</v>
      </c>
      <c r="H4402" s="332">
        <f>IF(ISBLANK(F4402),ROUND(SUMIF(Anlagenbewegungsdaten!B:B,A4402,Anlagenbewegungsdaten!D:D),2),ROUND(G4402*F4402%,2))</f>
        <v>0</v>
      </c>
      <c r="I4402" s="332">
        <f>ROUND((H4402-SUMIF(Anlagenbewegungsdaten!$B:$B,A4402,Anlagenbewegungsdaten!D:D)),3)</f>
        <v>0</v>
      </c>
      <c r="J4402" s="333" t="s">
        <v>5179</v>
      </c>
      <c r="K4402" s="333" t="s">
        <v>5204</v>
      </c>
      <c r="L4402" s="510">
        <v>9.66</v>
      </c>
      <c r="M4402" s="330">
        <f>ROUND(SUMIF(Anlagenbewegungsdaten_AV!B:B,A4402,Anlagenbewegungsdaten_AV!C:C),3)</f>
        <v>0</v>
      </c>
      <c r="N4402" s="328">
        <f>IF(ISBLANK(L4402),ROUND(SUMIF(Anlagenbewegungsdaten_AV!B:B,A4402,Anlagenbewegungsdaten_AV!D:D),2),ROUND(M4402*L4402%,2))</f>
        <v>0</v>
      </c>
      <c r="O4402" s="328">
        <f>ROUND(N4402-SUMIF(Anlagenbewegungsdaten_AV!B:B,A4402,Anlagenbewegungsdaten_AV!D:D),3)</f>
        <v>0</v>
      </c>
    </row>
    <row r="4403" spans="1:15" ht="15" customHeight="1" x14ac:dyDescent="0.25">
      <c r="A4403" s="266" t="s">
        <v>5469</v>
      </c>
      <c r="B4403" s="234" t="s">
        <v>174</v>
      </c>
      <c r="C4403" s="235" t="s">
        <v>5425</v>
      </c>
      <c r="D4403" s="234" t="s">
        <v>4871</v>
      </c>
      <c r="E4403" s="234"/>
      <c r="F4403" s="250">
        <v>9.8800000000000008</v>
      </c>
      <c r="G4403" s="331">
        <f>ROUND(SUMIF(Anlagenbewegungsdaten!B:B,A4403,Anlagenbewegungsdaten!C:C),3)</f>
        <v>0</v>
      </c>
      <c r="H4403" s="332">
        <f>IF(ISBLANK(F4403),ROUND(SUMIF(Anlagenbewegungsdaten!B:B,A4403,Anlagenbewegungsdaten!D:D),2),ROUND(G4403*F4403%,2))</f>
        <v>0</v>
      </c>
      <c r="I4403" s="332">
        <f>ROUND((H4403-SUMIF(Anlagenbewegungsdaten!$B:$B,A4403,Anlagenbewegungsdaten!D:D)),3)</f>
        <v>0</v>
      </c>
      <c r="J4403" s="333" t="s">
        <v>5179</v>
      </c>
      <c r="K4403" s="333" t="s">
        <v>5204</v>
      </c>
      <c r="L4403" s="510">
        <v>7.9</v>
      </c>
      <c r="M4403" s="330">
        <f>ROUND(SUMIF(Anlagenbewegungsdaten_AV!B:B,A4403,Anlagenbewegungsdaten_AV!C:C),3)</f>
        <v>0</v>
      </c>
      <c r="N4403" s="328">
        <f>IF(ISBLANK(L4403),ROUND(SUMIF(Anlagenbewegungsdaten_AV!B:B,A4403,Anlagenbewegungsdaten_AV!D:D),2),ROUND(M4403*L4403%,2))</f>
        <v>0</v>
      </c>
      <c r="O4403" s="328">
        <f>ROUND(N4403-SUMIF(Anlagenbewegungsdaten_AV!B:B,A4403,Anlagenbewegungsdaten_AV!D:D),3)</f>
        <v>0</v>
      </c>
    </row>
    <row r="4404" spans="1:15" ht="15" customHeight="1" x14ac:dyDescent="0.25">
      <c r="A4404" s="266" t="s">
        <v>5438</v>
      </c>
      <c r="B4404" s="234" t="s">
        <v>174</v>
      </c>
      <c r="C4404" s="235" t="s">
        <v>5426</v>
      </c>
      <c r="D4404" s="234" t="s">
        <v>4868</v>
      </c>
      <c r="E4404" s="234"/>
      <c r="F4404" s="250">
        <v>14.07</v>
      </c>
      <c r="G4404" s="331">
        <f>ROUND(SUMIF(Anlagenbewegungsdaten!B:B,A4404,Anlagenbewegungsdaten!C:C),3)</f>
        <v>0</v>
      </c>
      <c r="H4404" s="332">
        <f>IF(ISBLANK(F4404),ROUND(SUMIF(Anlagenbewegungsdaten!B:B,A4404,Anlagenbewegungsdaten!D:D),2),ROUND(G4404*F4404%,2))</f>
        <v>0</v>
      </c>
      <c r="I4404" s="332">
        <f>ROUND((H4404-SUMIF(Anlagenbewegungsdaten!$B:$B,A4404,Anlagenbewegungsdaten!D:D)),3)</f>
        <v>0</v>
      </c>
      <c r="J4404" s="333" t="s">
        <v>5179</v>
      </c>
      <c r="K4404" s="333" t="s">
        <v>5204</v>
      </c>
      <c r="L4404" s="510">
        <v>11.26</v>
      </c>
      <c r="M4404" s="330">
        <f>ROUND(SUMIF(Anlagenbewegungsdaten_AV!B:B,A4404,Anlagenbewegungsdaten_AV!C:C),3)</f>
        <v>0</v>
      </c>
      <c r="N4404" s="328">
        <f>IF(ISBLANK(L4404),ROUND(SUMIF(Anlagenbewegungsdaten_AV!B:B,A4404,Anlagenbewegungsdaten_AV!D:D),2),ROUND(M4404*L4404%,2))</f>
        <v>0</v>
      </c>
      <c r="O4404" s="328">
        <f>ROUND(N4404-SUMIF(Anlagenbewegungsdaten_AV!B:B,A4404,Anlagenbewegungsdaten_AV!D:D),3)</f>
        <v>0</v>
      </c>
    </row>
    <row r="4405" spans="1:15" ht="15" customHeight="1" x14ac:dyDescent="0.25">
      <c r="A4405" s="266" t="s">
        <v>5470</v>
      </c>
      <c r="B4405" s="234" t="s">
        <v>174</v>
      </c>
      <c r="C4405" s="235" t="s">
        <v>5426</v>
      </c>
      <c r="D4405" s="234" t="s">
        <v>4869</v>
      </c>
      <c r="E4405" s="234"/>
      <c r="F4405" s="250">
        <v>13.35</v>
      </c>
      <c r="G4405" s="331">
        <f>ROUND(SUMIF(Anlagenbewegungsdaten!B:B,A4405,Anlagenbewegungsdaten!C:C),3)</f>
        <v>0</v>
      </c>
      <c r="H4405" s="332">
        <f>IF(ISBLANK(F4405),ROUND(SUMIF(Anlagenbewegungsdaten!B:B,A4405,Anlagenbewegungsdaten!D:D),2),ROUND(G4405*F4405%,2))</f>
        <v>0</v>
      </c>
      <c r="I4405" s="332">
        <f>ROUND((H4405-SUMIF(Anlagenbewegungsdaten!$B:$B,A4405,Anlagenbewegungsdaten!D:D)),3)</f>
        <v>0</v>
      </c>
      <c r="J4405" s="333" t="s">
        <v>5179</v>
      </c>
      <c r="K4405" s="333" t="s">
        <v>5204</v>
      </c>
      <c r="L4405" s="510">
        <v>10.68</v>
      </c>
      <c r="M4405" s="330">
        <f>ROUND(SUMIF(Anlagenbewegungsdaten_AV!B:B,A4405,Anlagenbewegungsdaten_AV!C:C),3)</f>
        <v>0</v>
      </c>
      <c r="N4405" s="328">
        <f>IF(ISBLANK(L4405),ROUND(SUMIF(Anlagenbewegungsdaten_AV!B:B,A4405,Anlagenbewegungsdaten_AV!D:D),2),ROUND(M4405*L4405%,2))</f>
        <v>0</v>
      </c>
      <c r="O4405" s="328">
        <f>ROUND(N4405-SUMIF(Anlagenbewegungsdaten_AV!B:B,A4405,Anlagenbewegungsdaten_AV!D:D),3)</f>
        <v>0</v>
      </c>
    </row>
    <row r="4406" spans="1:15" ht="15" customHeight="1" x14ac:dyDescent="0.25">
      <c r="A4406" s="266" t="s">
        <v>5471</v>
      </c>
      <c r="B4406" s="234" t="s">
        <v>174</v>
      </c>
      <c r="C4406" s="235" t="s">
        <v>5426</v>
      </c>
      <c r="D4406" s="234" t="s">
        <v>4870</v>
      </c>
      <c r="E4406" s="234"/>
      <c r="F4406" s="250">
        <v>11.91</v>
      </c>
      <c r="G4406" s="331">
        <f>ROUND(SUMIF(Anlagenbewegungsdaten!B:B,A4406,Anlagenbewegungsdaten!C:C),3)</f>
        <v>0</v>
      </c>
      <c r="H4406" s="332">
        <f>IF(ISBLANK(F4406),ROUND(SUMIF(Anlagenbewegungsdaten!B:B,A4406,Anlagenbewegungsdaten!D:D),2),ROUND(G4406*F4406%,2))</f>
        <v>0</v>
      </c>
      <c r="I4406" s="332">
        <f>ROUND((H4406-SUMIF(Anlagenbewegungsdaten!$B:$B,A4406,Anlagenbewegungsdaten!D:D)),3)</f>
        <v>0</v>
      </c>
      <c r="J4406" s="333" t="s">
        <v>5179</v>
      </c>
      <c r="K4406" s="333" t="s">
        <v>5204</v>
      </c>
      <c r="L4406" s="510">
        <v>9.5299999999999994</v>
      </c>
      <c r="M4406" s="330">
        <f>ROUND(SUMIF(Anlagenbewegungsdaten_AV!B:B,A4406,Anlagenbewegungsdaten_AV!C:C),3)</f>
        <v>0</v>
      </c>
      <c r="N4406" s="328">
        <f>IF(ISBLANK(L4406),ROUND(SUMIF(Anlagenbewegungsdaten_AV!B:B,A4406,Anlagenbewegungsdaten_AV!D:D),2),ROUND(M4406*L4406%,2))</f>
        <v>0</v>
      </c>
      <c r="O4406" s="328">
        <f>ROUND(N4406-SUMIF(Anlagenbewegungsdaten_AV!B:B,A4406,Anlagenbewegungsdaten_AV!D:D),3)</f>
        <v>0</v>
      </c>
    </row>
    <row r="4407" spans="1:15" ht="15" customHeight="1" x14ac:dyDescent="0.25">
      <c r="A4407" s="266" t="s">
        <v>5472</v>
      </c>
      <c r="B4407" s="234" t="s">
        <v>174</v>
      </c>
      <c r="C4407" s="235" t="s">
        <v>5426</v>
      </c>
      <c r="D4407" s="234" t="s">
        <v>4871</v>
      </c>
      <c r="E4407" s="234"/>
      <c r="F4407" s="250">
        <v>9.74</v>
      </c>
      <c r="G4407" s="331">
        <f>ROUND(SUMIF(Anlagenbewegungsdaten!B:B,A4407,Anlagenbewegungsdaten!C:C),3)</f>
        <v>0</v>
      </c>
      <c r="H4407" s="332">
        <f>IF(ISBLANK(F4407),ROUND(SUMIF(Anlagenbewegungsdaten!B:B,A4407,Anlagenbewegungsdaten!D:D),2),ROUND(G4407*F4407%,2))</f>
        <v>0</v>
      </c>
      <c r="I4407" s="332">
        <f>ROUND((H4407-SUMIF(Anlagenbewegungsdaten!$B:$B,A4407,Anlagenbewegungsdaten!D:D)),3)</f>
        <v>0</v>
      </c>
      <c r="J4407" s="333" t="s">
        <v>5179</v>
      </c>
      <c r="K4407" s="333" t="s">
        <v>5204</v>
      </c>
      <c r="L4407" s="510">
        <v>7.79</v>
      </c>
      <c r="M4407" s="330">
        <f>ROUND(SUMIF(Anlagenbewegungsdaten_AV!B:B,A4407,Anlagenbewegungsdaten_AV!C:C),3)</f>
        <v>0</v>
      </c>
      <c r="N4407" s="328">
        <f>IF(ISBLANK(L4407),ROUND(SUMIF(Anlagenbewegungsdaten_AV!B:B,A4407,Anlagenbewegungsdaten_AV!D:D),2),ROUND(M4407*L4407%,2))</f>
        <v>0</v>
      </c>
      <c r="O4407" s="328">
        <f>ROUND(N4407-SUMIF(Anlagenbewegungsdaten_AV!B:B,A4407,Anlagenbewegungsdaten_AV!D:D),3)</f>
        <v>0</v>
      </c>
    </row>
    <row r="4408" spans="1:15" ht="15" customHeight="1" x14ac:dyDescent="0.25">
      <c r="A4408" s="266" t="s">
        <v>5439</v>
      </c>
      <c r="B4408" s="234" t="s">
        <v>174</v>
      </c>
      <c r="C4408" s="235" t="s">
        <v>5427</v>
      </c>
      <c r="D4408" s="234" t="s">
        <v>4868</v>
      </c>
      <c r="E4408" s="234"/>
      <c r="F4408" s="250">
        <v>13.88</v>
      </c>
      <c r="G4408" s="331">
        <f>ROUND(SUMIF(Anlagenbewegungsdaten!B:B,A4408,Anlagenbewegungsdaten!C:C),3)</f>
        <v>0</v>
      </c>
      <c r="H4408" s="332">
        <f>IF(ISBLANK(F4408),ROUND(SUMIF(Anlagenbewegungsdaten!B:B,A4408,Anlagenbewegungsdaten!D:D),2),ROUND(G4408*F4408%,2))</f>
        <v>0</v>
      </c>
      <c r="I4408" s="332">
        <f>ROUND((H4408-SUMIF(Anlagenbewegungsdaten!$B:$B,A4408,Anlagenbewegungsdaten!D:D)),3)</f>
        <v>0</v>
      </c>
      <c r="J4408" s="333" t="s">
        <v>5179</v>
      </c>
      <c r="K4408" s="333" t="s">
        <v>5204</v>
      </c>
      <c r="L4408" s="510">
        <v>11.1</v>
      </c>
      <c r="M4408" s="330">
        <f>ROUND(SUMIF(Anlagenbewegungsdaten_AV!B:B,A4408,Anlagenbewegungsdaten_AV!C:C),3)</f>
        <v>0</v>
      </c>
      <c r="N4408" s="328">
        <f>IF(ISBLANK(L4408),ROUND(SUMIF(Anlagenbewegungsdaten_AV!B:B,A4408,Anlagenbewegungsdaten_AV!D:D),2),ROUND(M4408*L4408%,2))</f>
        <v>0</v>
      </c>
      <c r="O4408" s="328">
        <f>ROUND(N4408-SUMIF(Anlagenbewegungsdaten_AV!B:B,A4408,Anlagenbewegungsdaten_AV!D:D),3)</f>
        <v>0</v>
      </c>
    </row>
    <row r="4409" spans="1:15" ht="15" customHeight="1" x14ac:dyDescent="0.25">
      <c r="A4409" s="266" t="s">
        <v>5473</v>
      </c>
      <c r="B4409" s="234" t="s">
        <v>174</v>
      </c>
      <c r="C4409" s="235" t="s">
        <v>5427</v>
      </c>
      <c r="D4409" s="234" t="s">
        <v>4869</v>
      </c>
      <c r="E4409" s="234"/>
      <c r="F4409" s="250">
        <v>13.17</v>
      </c>
      <c r="G4409" s="331">
        <f>ROUND(SUMIF(Anlagenbewegungsdaten!B:B,A4409,Anlagenbewegungsdaten!C:C),3)</f>
        <v>0</v>
      </c>
      <c r="H4409" s="332">
        <f>IF(ISBLANK(F4409),ROUND(SUMIF(Anlagenbewegungsdaten!B:B,A4409,Anlagenbewegungsdaten!D:D),2),ROUND(G4409*F4409%,2))</f>
        <v>0</v>
      </c>
      <c r="I4409" s="332">
        <f>ROUND((H4409-SUMIF(Anlagenbewegungsdaten!$B:$B,A4409,Anlagenbewegungsdaten!D:D)),3)</f>
        <v>0</v>
      </c>
      <c r="J4409" s="333" t="s">
        <v>5179</v>
      </c>
      <c r="K4409" s="333" t="s">
        <v>5204</v>
      </c>
      <c r="L4409" s="510">
        <v>10.54</v>
      </c>
      <c r="M4409" s="330">
        <f>ROUND(SUMIF(Anlagenbewegungsdaten_AV!B:B,A4409,Anlagenbewegungsdaten_AV!C:C),3)</f>
        <v>0</v>
      </c>
      <c r="N4409" s="328">
        <f>IF(ISBLANK(L4409),ROUND(SUMIF(Anlagenbewegungsdaten_AV!B:B,A4409,Anlagenbewegungsdaten_AV!D:D),2),ROUND(M4409*L4409%,2))</f>
        <v>0</v>
      </c>
      <c r="O4409" s="328">
        <f>ROUND(N4409-SUMIF(Anlagenbewegungsdaten_AV!B:B,A4409,Anlagenbewegungsdaten_AV!D:D),3)</f>
        <v>0</v>
      </c>
    </row>
    <row r="4410" spans="1:15" ht="15" customHeight="1" x14ac:dyDescent="0.25">
      <c r="A4410" s="266" t="s">
        <v>5474</v>
      </c>
      <c r="B4410" s="234" t="s">
        <v>174</v>
      </c>
      <c r="C4410" s="235" t="s">
        <v>5427</v>
      </c>
      <c r="D4410" s="234" t="s">
        <v>4870</v>
      </c>
      <c r="E4410" s="234"/>
      <c r="F4410" s="250">
        <v>11.74</v>
      </c>
      <c r="G4410" s="331">
        <f>ROUND(SUMIF(Anlagenbewegungsdaten!B:B,A4410,Anlagenbewegungsdaten!C:C),3)</f>
        <v>0</v>
      </c>
      <c r="H4410" s="332">
        <f>IF(ISBLANK(F4410),ROUND(SUMIF(Anlagenbewegungsdaten!B:B,A4410,Anlagenbewegungsdaten!D:D),2),ROUND(G4410*F4410%,2))</f>
        <v>0</v>
      </c>
      <c r="I4410" s="332">
        <f>ROUND((H4410-SUMIF(Anlagenbewegungsdaten!$B:$B,A4410,Anlagenbewegungsdaten!D:D)),3)</f>
        <v>0</v>
      </c>
      <c r="J4410" s="333" t="s">
        <v>5179</v>
      </c>
      <c r="K4410" s="333" t="s">
        <v>5204</v>
      </c>
      <c r="L4410" s="510">
        <v>9.39</v>
      </c>
      <c r="M4410" s="330">
        <f>ROUND(SUMIF(Anlagenbewegungsdaten_AV!B:B,A4410,Anlagenbewegungsdaten_AV!C:C),3)</f>
        <v>0</v>
      </c>
      <c r="N4410" s="328">
        <f>IF(ISBLANK(L4410),ROUND(SUMIF(Anlagenbewegungsdaten_AV!B:B,A4410,Anlagenbewegungsdaten_AV!D:D),2),ROUND(M4410*L4410%,2))</f>
        <v>0</v>
      </c>
      <c r="O4410" s="328">
        <f>ROUND(N4410-SUMIF(Anlagenbewegungsdaten_AV!B:B,A4410,Anlagenbewegungsdaten_AV!D:D),3)</f>
        <v>0</v>
      </c>
    </row>
    <row r="4411" spans="1:15" ht="15" customHeight="1" x14ac:dyDescent="0.25">
      <c r="A4411" s="266" t="s">
        <v>5475</v>
      </c>
      <c r="B4411" s="234" t="s">
        <v>174</v>
      </c>
      <c r="C4411" s="235" t="s">
        <v>5427</v>
      </c>
      <c r="D4411" s="234" t="s">
        <v>4871</v>
      </c>
      <c r="E4411" s="234"/>
      <c r="F4411" s="250">
        <v>9.61</v>
      </c>
      <c r="G4411" s="331">
        <f>ROUND(SUMIF(Anlagenbewegungsdaten!B:B,A4411,Anlagenbewegungsdaten!C:C),3)</f>
        <v>0</v>
      </c>
      <c r="H4411" s="332">
        <f>IF(ISBLANK(F4411),ROUND(SUMIF(Anlagenbewegungsdaten!B:B,A4411,Anlagenbewegungsdaten!D:D),2),ROUND(G4411*F4411%,2))</f>
        <v>0</v>
      </c>
      <c r="I4411" s="332">
        <f>ROUND((H4411-SUMIF(Anlagenbewegungsdaten!$B:$B,A4411,Anlagenbewegungsdaten!D:D)),3)</f>
        <v>0</v>
      </c>
      <c r="J4411" s="333" t="s">
        <v>5179</v>
      </c>
      <c r="K4411" s="333" t="s">
        <v>5204</v>
      </c>
      <c r="L4411" s="510">
        <v>7.69</v>
      </c>
      <c r="M4411" s="330">
        <f>ROUND(SUMIF(Anlagenbewegungsdaten_AV!B:B,A4411,Anlagenbewegungsdaten_AV!C:C),3)</f>
        <v>0</v>
      </c>
      <c r="N4411" s="328">
        <f>IF(ISBLANK(L4411),ROUND(SUMIF(Anlagenbewegungsdaten_AV!B:B,A4411,Anlagenbewegungsdaten_AV!D:D),2),ROUND(M4411*L4411%,2))</f>
        <v>0</v>
      </c>
      <c r="O4411" s="328">
        <f>ROUND(N4411-SUMIF(Anlagenbewegungsdaten_AV!B:B,A4411,Anlagenbewegungsdaten_AV!D:D),3)</f>
        <v>0</v>
      </c>
    </row>
    <row r="4412" spans="1:15" ht="15" customHeight="1" x14ac:dyDescent="0.25">
      <c r="A4412" s="199"/>
      <c r="B4412" s="164"/>
      <c r="C4412" s="164"/>
      <c r="D4412" s="184"/>
      <c r="E4412" s="164"/>
      <c r="F4412" s="295"/>
      <c r="J4412" s="141"/>
      <c r="K4412" s="142"/>
    </row>
    <row r="4413" spans="1:15" ht="15" customHeight="1" x14ac:dyDescent="0.25">
      <c r="A4413" s="266" t="s">
        <v>5852</v>
      </c>
      <c r="B4413" s="234" t="s">
        <v>174</v>
      </c>
      <c r="C4413" s="235" t="s">
        <v>5829</v>
      </c>
      <c r="D4413" s="234" t="s">
        <v>4868</v>
      </c>
      <c r="E4413" s="234"/>
      <c r="F4413" s="250">
        <v>13.68</v>
      </c>
      <c r="G4413" s="331">
        <f>ROUND(SUMIF(Anlagenbewegungsdaten!B:B,A4413,Anlagenbewegungsdaten!C:C),3)</f>
        <v>0</v>
      </c>
      <c r="H4413" s="332">
        <f>IF(ISBLANK(F4413),ROUND(SUMIF(Anlagenbewegungsdaten!B:B,A4413,Anlagenbewegungsdaten!D:D),2),ROUND(G4413*F4413%,2))</f>
        <v>0</v>
      </c>
      <c r="I4413" s="332">
        <f>ROUND((H4413-SUMIF(Anlagenbewegungsdaten!$B:$B,A4413,Anlagenbewegungsdaten!D:D)),3)</f>
        <v>0</v>
      </c>
      <c r="J4413" s="333" t="s">
        <v>5179</v>
      </c>
      <c r="K4413" s="333" t="s">
        <v>5204</v>
      </c>
      <c r="L4413" s="510">
        <v>10.94</v>
      </c>
      <c r="M4413" s="330">
        <f>ROUND(SUMIF(Anlagenbewegungsdaten_AV!B:B,A4413,Anlagenbewegungsdaten_AV!C:C),3)</f>
        <v>0</v>
      </c>
      <c r="N4413" s="328">
        <f>IF(ISBLANK(L4413),ROUND(SUMIF(Anlagenbewegungsdaten_AV!B:B,A4413,Anlagenbewegungsdaten_AV!D:D),2),ROUND(M4413*L4413%,2))</f>
        <v>0</v>
      </c>
      <c r="O4413" s="328">
        <f>ROUND(N4413-SUMIF(Anlagenbewegungsdaten_AV!B:B,A4413,Anlagenbewegungsdaten_AV!D:D),3)</f>
        <v>0</v>
      </c>
    </row>
    <row r="4414" spans="1:15" ht="15" customHeight="1" x14ac:dyDescent="0.25">
      <c r="A4414" s="266" t="s">
        <v>5853</v>
      </c>
      <c r="B4414" s="234" t="s">
        <v>174</v>
      </c>
      <c r="C4414" s="235" t="s">
        <v>5829</v>
      </c>
      <c r="D4414" s="234" t="s">
        <v>4869</v>
      </c>
      <c r="E4414" s="234"/>
      <c r="F4414" s="250">
        <v>12.98</v>
      </c>
      <c r="G4414" s="331">
        <f>ROUND(SUMIF(Anlagenbewegungsdaten!B:B,A4414,Anlagenbewegungsdaten!C:C),3)</f>
        <v>0</v>
      </c>
      <c r="H4414" s="332">
        <f>IF(ISBLANK(F4414),ROUND(SUMIF(Anlagenbewegungsdaten!B:B,A4414,Anlagenbewegungsdaten!D:D),2),ROUND(G4414*F4414%,2))</f>
        <v>0</v>
      </c>
      <c r="I4414" s="332">
        <f>ROUND((H4414-SUMIF(Anlagenbewegungsdaten!$B:$B,A4414,Anlagenbewegungsdaten!D:D)),3)</f>
        <v>0</v>
      </c>
      <c r="J4414" s="333" t="s">
        <v>5179</v>
      </c>
      <c r="K4414" s="333" t="s">
        <v>5204</v>
      </c>
      <c r="L4414" s="510">
        <v>10.38</v>
      </c>
      <c r="M4414" s="330">
        <f>ROUND(SUMIF(Anlagenbewegungsdaten_AV!B:B,A4414,Anlagenbewegungsdaten_AV!C:C),3)</f>
        <v>0</v>
      </c>
      <c r="N4414" s="328">
        <f>IF(ISBLANK(L4414),ROUND(SUMIF(Anlagenbewegungsdaten_AV!B:B,A4414,Anlagenbewegungsdaten_AV!D:D),2),ROUND(M4414*L4414%,2))</f>
        <v>0</v>
      </c>
      <c r="O4414" s="328">
        <f>ROUND(N4414-SUMIF(Anlagenbewegungsdaten_AV!B:B,A4414,Anlagenbewegungsdaten_AV!D:D),3)</f>
        <v>0</v>
      </c>
    </row>
    <row r="4415" spans="1:15" ht="15" customHeight="1" x14ac:dyDescent="0.25">
      <c r="A4415" s="266" t="s">
        <v>5854</v>
      </c>
      <c r="B4415" s="234" t="s">
        <v>174</v>
      </c>
      <c r="C4415" s="235" t="s">
        <v>5829</v>
      </c>
      <c r="D4415" s="234" t="s">
        <v>4870</v>
      </c>
      <c r="E4415" s="234"/>
      <c r="F4415" s="250">
        <v>11.58</v>
      </c>
      <c r="G4415" s="331">
        <f>ROUND(SUMIF(Anlagenbewegungsdaten!B:B,A4415,Anlagenbewegungsdaten!C:C),3)</f>
        <v>0</v>
      </c>
      <c r="H4415" s="332">
        <f>IF(ISBLANK(F4415),ROUND(SUMIF(Anlagenbewegungsdaten!B:B,A4415,Anlagenbewegungsdaten!D:D),2),ROUND(G4415*F4415%,2))</f>
        <v>0</v>
      </c>
      <c r="I4415" s="332">
        <f>ROUND((H4415-SUMIF(Anlagenbewegungsdaten!$B:$B,A4415,Anlagenbewegungsdaten!D:D)),3)</f>
        <v>0</v>
      </c>
      <c r="J4415" s="333" t="s">
        <v>5179</v>
      </c>
      <c r="K4415" s="333" t="s">
        <v>5204</v>
      </c>
      <c r="L4415" s="510">
        <v>9.26</v>
      </c>
      <c r="M4415" s="330">
        <f>ROUND(SUMIF(Anlagenbewegungsdaten_AV!B:B,A4415,Anlagenbewegungsdaten_AV!C:C),3)</f>
        <v>0</v>
      </c>
      <c r="N4415" s="328">
        <f>IF(ISBLANK(L4415),ROUND(SUMIF(Anlagenbewegungsdaten_AV!B:B,A4415,Anlagenbewegungsdaten_AV!D:D),2),ROUND(M4415*L4415%,2))</f>
        <v>0</v>
      </c>
      <c r="O4415" s="328">
        <f>ROUND(N4415-SUMIF(Anlagenbewegungsdaten_AV!B:B,A4415,Anlagenbewegungsdaten_AV!D:D),3)</f>
        <v>0</v>
      </c>
    </row>
    <row r="4416" spans="1:15" ht="15" customHeight="1" x14ac:dyDescent="0.25">
      <c r="A4416" s="266" t="s">
        <v>5855</v>
      </c>
      <c r="B4416" s="234" t="s">
        <v>174</v>
      </c>
      <c r="C4416" s="235" t="s">
        <v>5829</v>
      </c>
      <c r="D4416" s="234" t="s">
        <v>4871</v>
      </c>
      <c r="E4416" s="234"/>
      <c r="F4416" s="250">
        <v>9.4700000000000006</v>
      </c>
      <c r="G4416" s="331">
        <f>ROUND(SUMIF(Anlagenbewegungsdaten!B:B,A4416,Anlagenbewegungsdaten!C:C),3)</f>
        <v>0</v>
      </c>
      <c r="H4416" s="332">
        <f>IF(ISBLANK(F4416),ROUND(SUMIF(Anlagenbewegungsdaten!B:B,A4416,Anlagenbewegungsdaten!D:D),2),ROUND(G4416*F4416%,2))</f>
        <v>0</v>
      </c>
      <c r="I4416" s="332">
        <f>ROUND((H4416-SUMIF(Anlagenbewegungsdaten!$B:$B,A4416,Anlagenbewegungsdaten!D:D)),3)</f>
        <v>0</v>
      </c>
      <c r="J4416" s="333" t="s">
        <v>5179</v>
      </c>
      <c r="K4416" s="333" t="s">
        <v>5204</v>
      </c>
      <c r="L4416" s="510">
        <v>7.58</v>
      </c>
      <c r="M4416" s="330">
        <f>ROUND(SUMIF(Anlagenbewegungsdaten_AV!B:B,A4416,Anlagenbewegungsdaten_AV!C:C),3)</f>
        <v>0</v>
      </c>
      <c r="N4416" s="328">
        <f>IF(ISBLANK(L4416),ROUND(SUMIF(Anlagenbewegungsdaten_AV!B:B,A4416,Anlagenbewegungsdaten_AV!D:D),2),ROUND(M4416*L4416%,2))</f>
        <v>0</v>
      </c>
      <c r="O4416" s="328">
        <f>ROUND(N4416-SUMIF(Anlagenbewegungsdaten_AV!B:B,A4416,Anlagenbewegungsdaten_AV!D:D),3)</f>
        <v>0</v>
      </c>
    </row>
    <row r="4417" spans="1:15" ht="15" customHeight="1" x14ac:dyDescent="0.25">
      <c r="A4417" s="266" t="s">
        <v>5856</v>
      </c>
      <c r="B4417" s="234" t="s">
        <v>174</v>
      </c>
      <c r="C4417" s="235" t="s">
        <v>5831</v>
      </c>
      <c r="D4417" s="234" t="s">
        <v>4868</v>
      </c>
      <c r="E4417" s="234"/>
      <c r="F4417" s="250">
        <v>13.55</v>
      </c>
      <c r="G4417" s="331">
        <f>ROUND(SUMIF(Anlagenbewegungsdaten!B:B,A4417,Anlagenbewegungsdaten!C:C),3)</f>
        <v>0</v>
      </c>
      <c r="H4417" s="332">
        <f>IF(ISBLANK(F4417),ROUND(SUMIF(Anlagenbewegungsdaten!B:B,A4417,Anlagenbewegungsdaten!D:D),2),ROUND(G4417*F4417%,2))</f>
        <v>0</v>
      </c>
      <c r="I4417" s="332">
        <f>ROUND((H4417-SUMIF(Anlagenbewegungsdaten!$B:$B,A4417,Anlagenbewegungsdaten!D:D)),3)</f>
        <v>0</v>
      </c>
      <c r="J4417" s="333" t="s">
        <v>5179</v>
      </c>
      <c r="K4417" s="333" t="s">
        <v>5204</v>
      </c>
      <c r="L4417" s="510">
        <v>10.84</v>
      </c>
      <c r="M4417" s="330">
        <f>ROUND(SUMIF(Anlagenbewegungsdaten_AV!B:B,A4417,Anlagenbewegungsdaten_AV!C:C),3)</f>
        <v>0</v>
      </c>
      <c r="N4417" s="328">
        <f>IF(ISBLANK(L4417),ROUND(SUMIF(Anlagenbewegungsdaten_AV!B:B,A4417,Anlagenbewegungsdaten_AV!D:D),2),ROUND(M4417*L4417%,2))</f>
        <v>0</v>
      </c>
      <c r="O4417" s="328">
        <f>ROUND(N4417-SUMIF(Anlagenbewegungsdaten_AV!B:B,A4417,Anlagenbewegungsdaten_AV!D:D),3)</f>
        <v>0</v>
      </c>
    </row>
    <row r="4418" spans="1:15" ht="15" customHeight="1" x14ac:dyDescent="0.25">
      <c r="A4418" s="266" t="s">
        <v>5857</v>
      </c>
      <c r="B4418" s="234" t="s">
        <v>174</v>
      </c>
      <c r="C4418" s="235" t="s">
        <v>5831</v>
      </c>
      <c r="D4418" s="234" t="s">
        <v>4869</v>
      </c>
      <c r="E4418" s="234"/>
      <c r="F4418" s="250">
        <v>12.85</v>
      </c>
      <c r="G4418" s="331">
        <f>ROUND(SUMIF(Anlagenbewegungsdaten!B:B,A4418,Anlagenbewegungsdaten!C:C),3)</f>
        <v>0</v>
      </c>
      <c r="H4418" s="332">
        <f>IF(ISBLANK(F4418),ROUND(SUMIF(Anlagenbewegungsdaten!B:B,A4418,Anlagenbewegungsdaten!D:D),2),ROUND(G4418*F4418%,2))</f>
        <v>0</v>
      </c>
      <c r="I4418" s="332">
        <f>ROUND((H4418-SUMIF(Anlagenbewegungsdaten!$B:$B,A4418,Anlagenbewegungsdaten!D:D)),3)</f>
        <v>0</v>
      </c>
      <c r="J4418" s="333" t="s">
        <v>5179</v>
      </c>
      <c r="K4418" s="333" t="s">
        <v>5204</v>
      </c>
      <c r="L4418" s="510">
        <v>10.28</v>
      </c>
      <c r="M4418" s="330">
        <f>ROUND(SUMIF(Anlagenbewegungsdaten_AV!B:B,A4418,Anlagenbewegungsdaten_AV!C:C),3)</f>
        <v>0</v>
      </c>
      <c r="N4418" s="328">
        <f>IF(ISBLANK(L4418),ROUND(SUMIF(Anlagenbewegungsdaten_AV!B:B,A4418,Anlagenbewegungsdaten_AV!D:D),2),ROUND(M4418*L4418%,2))</f>
        <v>0</v>
      </c>
      <c r="O4418" s="328">
        <f>ROUND(N4418-SUMIF(Anlagenbewegungsdaten_AV!B:B,A4418,Anlagenbewegungsdaten_AV!D:D),3)</f>
        <v>0</v>
      </c>
    </row>
    <row r="4419" spans="1:15" ht="15" customHeight="1" x14ac:dyDescent="0.25">
      <c r="A4419" s="266" t="s">
        <v>5858</v>
      </c>
      <c r="B4419" s="234" t="s">
        <v>174</v>
      </c>
      <c r="C4419" s="235" t="s">
        <v>5831</v>
      </c>
      <c r="D4419" s="234" t="s">
        <v>4870</v>
      </c>
      <c r="E4419" s="234"/>
      <c r="F4419" s="250">
        <v>11.46</v>
      </c>
      <c r="G4419" s="331">
        <f>ROUND(SUMIF(Anlagenbewegungsdaten!B:B,A4419,Anlagenbewegungsdaten!C:C),3)</f>
        <v>0</v>
      </c>
      <c r="H4419" s="332">
        <f>IF(ISBLANK(F4419),ROUND(SUMIF(Anlagenbewegungsdaten!B:B,A4419,Anlagenbewegungsdaten!D:D),2),ROUND(G4419*F4419%,2))</f>
        <v>0</v>
      </c>
      <c r="I4419" s="332">
        <f>ROUND((H4419-SUMIF(Anlagenbewegungsdaten!$B:$B,A4419,Anlagenbewegungsdaten!D:D)),3)</f>
        <v>0</v>
      </c>
      <c r="J4419" s="333" t="s">
        <v>5179</v>
      </c>
      <c r="K4419" s="333" t="s">
        <v>5204</v>
      </c>
      <c r="L4419" s="510">
        <v>9.17</v>
      </c>
      <c r="M4419" s="330">
        <f>ROUND(SUMIF(Anlagenbewegungsdaten_AV!B:B,A4419,Anlagenbewegungsdaten_AV!C:C),3)</f>
        <v>0</v>
      </c>
      <c r="N4419" s="328">
        <f>IF(ISBLANK(L4419),ROUND(SUMIF(Anlagenbewegungsdaten_AV!B:B,A4419,Anlagenbewegungsdaten_AV!D:D),2),ROUND(M4419*L4419%,2))</f>
        <v>0</v>
      </c>
      <c r="O4419" s="328">
        <f>ROUND(N4419-SUMIF(Anlagenbewegungsdaten_AV!B:B,A4419,Anlagenbewegungsdaten_AV!D:D),3)</f>
        <v>0</v>
      </c>
    </row>
    <row r="4420" spans="1:15" ht="15" customHeight="1" x14ac:dyDescent="0.25">
      <c r="A4420" s="266" t="s">
        <v>5859</v>
      </c>
      <c r="B4420" s="234" t="s">
        <v>174</v>
      </c>
      <c r="C4420" s="235" t="s">
        <v>5831</v>
      </c>
      <c r="D4420" s="234" t="s">
        <v>4871</v>
      </c>
      <c r="E4420" s="234"/>
      <c r="F4420" s="250">
        <v>9.3800000000000008</v>
      </c>
      <c r="G4420" s="331">
        <f>ROUND(SUMIF(Anlagenbewegungsdaten!B:B,A4420,Anlagenbewegungsdaten!C:C),3)</f>
        <v>0</v>
      </c>
      <c r="H4420" s="332">
        <f>IF(ISBLANK(F4420),ROUND(SUMIF(Anlagenbewegungsdaten!B:B,A4420,Anlagenbewegungsdaten!D:D),2),ROUND(G4420*F4420%,2))</f>
        <v>0</v>
      </c>
      <c r="I4420" s="332">
        <f>ROUND((H4420-SUMIF(Anlagenbewegungsdaten!$B:$B,A4420,Anlagenbewegungsdaten!D:D)),3)</f>
        <v>0</v>
      </c>
      <c r="J4420" s="333" t="s">
        <v>5179</v>
      </c>
      <c r="K4420" s="333" t="s">
        <v>5204</v>
      </c>
      <c r="L4420" s="510">
        <v>7.5</v>
      </c>
      <c r="M4420" s="330">
        <f>ROUND(SUMIF(Anlagenbewegungsdaten_AV!B:B,A4420,Anlagenbewegungsdaten_AV!C:C),3)</f>
        <v>0</v>
      </c>
      <c r="N4420" s="328">
        <f>IF(ISBLANK(L4420),ROUND(SUMIF(Anlagenbewegungsdaten_AV!B:B,A4420,Anlagenbewegungsdaten_AV!D:D),2),ROUND(M4420*L4420%,2))</f>
        <v>0</v>
      </c>
      <c r="O4420" s="328">
        <f>ROUND(N4420-SUMIF(Anlagenbewegungsdaten_AV!B:B,A4420,Anlagenbewegungsdaten_AV!D:D),3)</f>
        <v>0</v>
      </c>
    </row>
    <row r="4421" spans="1:15" ht="15" customHeight="1" x14ac:dyDescent="0.25">
      <c r="A4421" s="266" t="s">
        <v>5860</v>
      </c>
      <c r="B4421" s="234" t="s">
        <v>174</v>
      </c>
      <c r="C4421" s="235" t="s">
        <v>5833</v>
      </c>
      <c r="D4421" s="234" t="s">
        <v>4868</v>
      </c>
      <c r="E4421" s="234"/>
      <c r="F4421" s="250">
        <v>13.41</v>
      </c>
      <c r="G4421" s="331">
        <f>ROUND(SUMIF(Anlagenbewegungsdaten!B:B,A4421,Anlagenbewegungsdaten!C:C),3)</f>
        <v>0</v>
      </c>
      <c r="H4421" s="332">
        <f>IF(ISBLANK(F4421),ROUND(SUMIF(Anlagenbewegungsdaten!B:B,A4421,Anlagenbewegungsdaten!D:D),2),ROUND(G4421*F4421%,2))</f>
        <v>0</v>
      </c>
      <c r="I4421" s="332">
        <f>ROUND((H4421-SUMIF(Anlagenbewegungsdaten!$B:$B,A4421,Anlagenbewegungsdaten!D:D)),3)</f>
        <v>0</v>
      </c>
      <c r="J4421" s="333" t="s">
        <v>5179</v>
      </c>
      <c r="K4421" s="333" t="s">
        <v>5204</v>
      </c>
      <c r="L4421" s="510">
        <v>10.73</v>
      </c>
      <c r="M4421" s="330">
        <f>ROUND(SUMIF(Anlagenbewegungsdaten_AV!B:B,A4421,Anlagenbewegungsdaten_AV!C:C),3)</f>
        <v>0</v>
      </c>
      <c r="N4421" s="328">
        <f>IF(ISBLANK(L4421),ROUND(SUMIF(Anlagenbewegungsdaten_AV!B:B,A4421,Anlagenbewegungsdaten_AV!D:D),2),ROUND(M4421*L4421%,2))</f>
        <v>0</v>
      </c>
      <c r="O4421" s="328">
        <f>ROUND(N4421-SUMIF(Anlagenbewegungsdaten_AV!B:B,A4421,Anlagenbewegungsdaten_AV!D:D),3)</f>
        <v>0</v>
      </c>
    </row>
    <row r="4422" spans="1:15" ht="15" customHeight="1" x14ac:dyDescent="0.25">
      <c r="A4422" s="266" t="s">
        <v>5861</v>
      </c>
      <c r="B4422" s="234" t="s">
        <v>174</v>
      </c>
      <c r="C4422" s="235" t="s">
        <v>5833</v>
      </c>
      <c r="D4422" s="234" t="s">
        <v>4869</v>
      </c>
      <c r="E4422" s="234"/>
      <c r="F4422" s="250">
        <v>12.72</v>
      </c>
      <c r="G4422" s="331">
        <f>ROUND(SUMIF(Anlagenbewegungsdaten!B:B,A4422,Anlagenbewegungsdaten!C:C),3)</f>
        <v>0</v>
      </c>
      <c r="H4422" s="332">
        <f>IF(ISBLANK(F4422),ROUND(SUMIF(Anlagenbewegungsdaten!B:B,A4422,Anlagenbewegungsdaten!D:D),2),ROUND(G4422*F4422%,2))</f>
        <v>0</v>
      </c>
      <c r="I4422" s="332">
        <f>ROUND((H4422-SUMIF(Anlagenbewegungsdaten!$B:$B,A4422,Anlagenbewegungsdaten!D:D)),3)</f>
        <v>0</v>
      </c>
      <c r="J4422" s="333" t="s">
        <v>5179</v>
      </c>
      <c r="K4422" s="333" t="s">
        <v>5204</v>
      </c>
      <c r="L4422" s="510">
        <v>10.18</v>
      </c>
      <c r="M4422" s="330">
        <f>ROUND(SUMIF(Anlagenbewegungsdaten_AV!B:B,A4422,Anlagenbewegungsdaten_AV!C:C),3)</f>
        <v>0</v>
      </c>
      <c r="N4422" s="328">
        <f>IF(ISBLANK(L4422),ROUND(SUMIF(Anlagenbewegungsdaten_AV!B:B,A4422,Anlagenbewegungsdaten_AV!D:D),2),ROUND(M4422*L4422%,2))</f>
        <v>0</v>
      </c>
      <c r="O4422" s="328">
        <f>ROUND(N4422-SUMIF(Anlagenbewegungsdaten_AV!B:B,A4422,Anlagenbewegungsdaten_AV!D:D),3)</f>
        <v>0</v>
      </c>
    </row>
    <row r="4423" spans="1:15" ht="15" customHeight="1" x14ac:dyDescent="0.25">
      <c r="A4423" s="266" t="s">
        <v>5862</v>
      </c>
      <c r="B4423" s="234" t="s">
        <v>174</v>
      </c>
      <c r="C4423" s="235" t="s">
        <v>5833</v>
      </c>
      <c r="D4423" s="234" t="s">
        <v>4870</v>
      </c>
      <c r="E4423" s="234"/>
      <c r="F4423" s="250">
        <v>11.35</v>
      </c>
      <c r="G4423" s="331">
        <f>ROUND(SUMIF(Anlagenbewegungsdaten!B:B,A4423,Anlagenbewegungsdaten!C:C),3)</f>
        <v>0</v>
      </c>
      <c r="H4423" s="332">
        <f>IF(ISBLANK(F4423),ROUND(SUMIF(Anlagenbewegungsdaten!B:B,A4423,Anlagenbewegungsdaten!D:D),2),ROUND(G4423*F4423%,2))</f>
        <v>0</v>
      </c>
      <c r="I4423" s="332">
        <f>ROUND((H4423-SUMIF(Anlagenbewegungsdaten!$B:$B,A4423,Anlagenbewegungsdaten!D:D)),3)</f>
        <v>0</v>
      </c>
      <c r="J4423" s="333" t="s">
        <v>5179</v>
      </c>
      <c r="K4423" s="333" t="s">
        <v>5204</v>
      </c>
      <c r="L4423" s="510">
        <v>9.08</v>
      </c>
      <c r="M4423" s="330">
        <f>ROUND(SUMIF(Anlagenbewegungsdaten_AV!B:B,A4423,Anlagenbewegungsdaten_AV!C:C),3)</f>
        <v>0</v>
      </c>
      <c r="N4423" s="328">
        <f>IF(ISBLANK(L4423),ROUND(SUMIF(Anlagenbewegungsdaten_AV!B:B,A4423,Anlagenbewegungsdaten_AV!D:D),2),ROUND(M4423*L4423%,2))</f>
        <v>0</v>
      </c>
      <c r="O4423" s="328">
        <f>ROUND(N4423-SUMIF(Anlagenbewegungsdaten_AV!B:B,A4423,Anlagenbewegungsdaten_AV!D:D),3)</f>
        <v>0</v>
      </c>
    </row>
    <row r="4424" spans="1:15" ht="15" customHeight="1" x14ac:dyDescent="0.25">
      <c r="A4424" s="266" t="s">
        <v>5863</v>
      </c>
      <c r="B4424" s="234" t="s">
        <v>174</v>
      </c>
      <c r="C4424" s="235" t="s">
        <v>5833</v>
      </c>
      <c r="D4424" s="234" t="s">
        <v>4871</v>
      </c>
      <c r="E4424" s="234"/>
      <c r="F4424" s="250">
        <v>9.2799999999999994</v>
      </c>
      <c r="G4424" s="331">
        <f>ROUND(SUMIF(Anlagenbewegungsdaten!B:B,A4424,Anlagenbewegungsdaten!C:C),3)</f>
        <v>0</v>
      </c>
      <c r="H4424" s="332">
        <f>IF(ISBLANK(F4424),ROUND(SUMIF(Anlagenbewegungsdaten!B:B,A4424,Anlagenbewegungsdaten!D:D),2),ROUND(G4424*F4424%,2))</f>
        <v>0</v>
      </c>
      <c r="I4424" s="332">
        <f>ROUND((H4424-SUMIF(Anlagenbewegungsdaten!$B:$B,A4424,Anlagenbewegungsdaten!D:D)),3)</f>
        <v>0</v>
      </c>
      <c r="J4424" s="333" t="s">
        <v>5179</v>
      </c>
      <c r="K4424" s="333" t="s">
        <v>5204</v>
      </c>
      <c r="L4424" s="510">
        <v>7.42</v>
      </c>
      <c r="M4424" s="330">
        <f>ROUND(SUMIF(Anlagenbewegungsdaten_AV!B:B,A4424,Anlagenbewegungsdaten_AV!C:C),3)</f>
        <v>0</v>
      </c>
      <c r="N4424" s="328">
        <f>IF(ISBLANK(L4424),ROUND(SUMIF(Anlagenbewegungsdaten_AV!B:B,A4424,Anlagenbewegungsdaten_AV!D:D),2),ROUND(M4424*L4424%,2))</f>
        <v>0</v>
      </c>
      <c r="O4424" s="328">
        <f>ROUND(N4424-SUMIF(Anlagenbewegungsdaten_AV!B:B,A4424,Anlagenbewegungsdaten_AV!D:D),3)</f>
        <v>0</v>
      </c>
    </row>
    <row r="4425" spans="1:15" ht="15" customHeight="1" x14ac:dyDescent="0.25">
      <c r="A4425" s="266" t="s">
        <v>5864</v>
      </c>
      <c r="B4425" s="234" t="s">
        <v>174</v>
      </c>
      <c r="C4425" s="235" t="s">
        <v>5835</v>
      </c>
      <c r="D4425" s="234" t="s">
        <v>4868</v>
      </c>
      <c r="E4425" s="234"/>
      <c r="F4425" s="250">
        <v>13.28</v>
      </c>
      <c r="G4425" s="331">
        <f>ROUND(SUMIF(Anlagenbewegungsdaten!B:B,A4425,Anlagenbewegungsdaten!C:C),3)</f>
        <v>0</v>
      </c>
      <c r="H4425" s="332">
        <f>IF(ISBLANK(F4425),ROUND(SUMIF(Anlagenbewegungsdaten!B:B,A4425,Anlagenbewegungsdaten!D:D),2),ROUND(G4425*F4425%,2))</f>
        <v>0</v>
      </c>
      <c r="I4425" s="332">
        <f>ROUND((H4425-SUMIF(Anlagenbewegungsdaten!$B:$B,A4425,Anlagenbewegungsdaten!D:D)),3)</f>
        <v>0</v>
      </c>
      <c r="J4425" s="333" t="s">
        <v>5179</v>
      </c>
      <c r="K4425" s="333" t="s">
        <v>5204</v>
      </c>
      <c r="L4425" s="510">
        <v>10.62</v>
      </c>
      <c r="M4425" s="330">
        <f>ROUND(SUMIF(Anlagenbewegungsdaten_AV!B:B,A4425,Anlagenbewegungsdaten_AV!C:C),3)</f>
        <v>0</v>
      </c>
      <c r="N4425" s="328">
        <f>IF(ISBLANK(L4425),ROUND(SUMIF(Anlagenbewegungsdaten_AV!B:B,A4425,Anlagenbewegungsdaten_AV!D:D),2),ROUND(M4425*L4425%,2))</f>
        <v>0</v>
      </c>
      <c r="O4425" s="328">
        <f>ROUND(N4425-SUMIF(Anlagenbewegungsdaten_AV!B:B,A4425,Anlagenbewegungsdaten_AV!D:D),3)</f>
        <v>0</v>
      </c>
    </row>
    <row r="4426" spans="1:15" ht="15" customHeight="1" x14ac:dyDescent="0.25">
      <c r="A4426" s="266" t="s">
        <v>5865</v>
      </c>
      <c r="B4426" s="234" t="s">
        <v>174</v>
      </c>
      <c r="C4426" s="235" t="s">
        <v>5835</v>
      </c>
      <c r="D4426" s="234" t="s">
        <v>4869</v>
      </c>
      <c r="E4426" s="234"/>
      <c r="F4426" s="250">
        <v>12.6</v>
      </c>
      <c r="G4426" s="331">
        <f>ROUND(SUMIF(Anlagenbewegungsdaten!B:B,A4426,Anlagenbewegungsdaten!C:C),3)</f>
        <v>0</v>
      </c>
      <c r="H4426" s="332">
        <f>IF(ISBLANK(F4426),ROUND(SUMIF(Anlagenbewegungsdaten!B:B,A4426,Anlagenbewegungsdaten!D:D),2),ROUND(G4426*F4426%,2))</f>
        <v>0</v>
      </c>
      <c r="I4426" s="332">
        <f>ROUND((H4426-SUMIF(Anlagenbewegungsdaten!$B:$B,A4426,Anlagenbewegungsdaten!D:D)),3)</f>
        <v>0</v>
      </c>
      <c r="J4426" s="333" t="s">
        <v>5179</v>
      </c>
      <c r="K4426" s="333" t="s">
        <v>5204</v>
      </c>
      <c r="L4426" s="510">
        <v>10.08</v>
      </c>
      <c r="M4426" s="330">
        <f>ROUND(SUMIF(Anlagenbewegungsdaten_AV!B:B,A4426,Anlagenbewegungsdaten_AV!C:C),3)</f>
        <v>0</v>
      </c>
      <c r="N4426" s="328">
        <f>IF(ISBLANK(L4426),ROUND(SUMIF(Anlagenbewegungsdaten_AV!B:B,A4426,Anlagenbewegungsdaten_AV!D:D),2),ROUND(M4426*L4426%,2))</f>
        <v>0</v>
      </c>
      <c r="O4426" s="328">
        <f>ROUND(N4426-SUMIF(Anlagenbewegungsdaten_AV!B:B,A4426,Anlagenbewegungsdaten_AV!D:D),3)</f>
        <v>0</v>
      </c>
    </row>
    <row r="4427" spans="1:15" ht="15" customHeight="1" x14ac:dyDescent="0.25">
      <c r="A4427" s="266" t="s">
        <v>5866</v>
      </c>
      <c r="B4427" s="234" t="s">
        <v>174</v>
      </c>
      <c r="C4427" s="235" t="s">
        <v>5835</v>
      </c>
      <c r="D4427" s="234" t="s">
        <v>4870</v>
      </c>
      <c r="E4427" s="234"/>
      <c r="F4427" s="250">
        <v>11.23</v>
      </c>
      <c r="G4427" s="331">
        <f>ROUND(SUMIF(Anlagenbewegungsdaten!B:B,A4427,Anlagenbewegungsdaten!C:C),3)</f>
        <v>0</v>
      </c>
      <c r="H4427" s="332">
        <f>IF(ISBLANK(F4427),ROUND(SUMIF(Anlagenbewegungsdaten!B:B,A4427,Anlagenbewegungsdaten!D:D),2),ROUND(G4427*F4427%,2))</f>
        <v>0</v>
      </c>
      <c r="I4427" s="332">
        <f>ROUND((H4427-SUMIF(Anlagenbewegungsdaten!$B:$B,A4427,Anlagenbewegungsdaten!D:D)),3)</f>
        <v>0</v>
      </c>
      <c r="J4427" s="333" t="s">
        <v>5179</v>
      </c>
      <c r="K4427" s="333" t="s">
        <v>5204</v>
      </c>
      <c r="L4427" s="510">
        <v>8.98</v>
      </c>
      <c r="M4427" s="330">
        <f>ROUND(SUMIF(Anlagenbewegungsdaten_AV!B:B,A4427,Anlagenbewegungsdaten_AV!C:C),3)</f>
        <v>0</v>
      </c>
      <c r="N4427" s="328">
        <f>IF(ISBLANK(L4427),ROUND(SUMIF(Anlagenbewegungsdaten_AV!B:B,A4427,Anlagenbewegungsdaten_AV!D:D),2),ROUND(M4427*L4427%,2))</f>
        <v>0</v>
      </c>
      <c r="O4427" s="328">
        <f>ROUND(N4427-SUMIF(Anlagenbewegungsdaten_AV!B:B,A4427,Anlagenbewegungsdaten_AV!D:D),3)</f>
        <v>0</v>
      </c>
    </row>
    <row r="4428" spans="1:15" ht="15" customHeight="1" x14ac:dyDescent="0.25">
      <c r="A4428" s="266" t="s">
        <v>5867</v>
      </c>
      <c r="B4428" s="234" t="s">
        <v>174</v>
      </c>
      <c r="C4428" s="235" t="s">
        <v>5835</v>
      </c>
      <c r="D4428" s="234" t="s">
        <v>4871</v>
      </c>
      <c r="E4428" s="234"/>
      <c r="F4428" s="250">
        <v>9.19</v>
      </c>
      <c r="G4428" s="331">
        <f>ROUND(SUMIF(Anlagenbewegungsdaten!B:B,A4428,Anlagenbewegungsdaten!C:C),3)</f>
        <v>0</v>
      </c>
      <c r="H4428" s="332">
        <f>IF(ISBLANK(F4428),ROUND(SUMIF(Anlagenbewegungsdaten!B:B,A4428,Anlagenbewegungsdaten!D:D),2),ROUND(G4428*F4428%,2))</f>
        <v>0</v>
      </c>
      <c r="I4428" s="332">
        <f>ROUND((H4428-SUMIF(Anlagenbewegungsdaten!$B:$B,A4428,Anlagenbewegungsdaten!D:D)),3)</f>
        <v>0</v>
      </c>
      <c r="J4428" s="333" t="s">
        <v>5179</v>
      </c>
      <c r="K4428" s="333" t="s">
        <v>5204</v>
      </c>
      <c r="L4428" s="510">
        <v>7.35</v>
      </c>
      <c r="M4428" s="330">
        <f>ROUND(SUMIF(Anlagenbewegungsdaten_AV!B:B,A4428,Anlagenbewegungsdaten_AV!C:C),3)</f>
        <v>0</v>
      </c>
      <c r="N4428" s="328">
        <f>IF(ISBLANK(L4428),ROUND(SUMIF(Anlagenbewegungsdaten_AV!B:B,A4428,Anlagenbewegungsdaten_AV!D:D),2),ROUND(M4428*L4428%,2))</f>
        <v>0</v>
      </c>
      <c r="O4428" s="328">
        <f>ROUND(N4428-SUMIF(Anlagenbewegungsdaten_AV!B:B,A4428,Anlagenbewegungsdaten_AV!D:D),3)</f>
        <v>0</v>
      </c>
    </row>
    <row r="4429" spans="1:15" ht="15" customHeight="1" x14ac:dyDescent="0.25">
      <c r="A4429" s="266" t="s">
        <v>5868</v>
      </c>
      <c r="B4429" s="234" t="s">
        <v>174</v>
      </c>
      <c r="C4429" s="235" t="s">
        <v>5837</v>
      </c>
      <c r="D4429" s="234" t="s">
        <v>4868</v>
      </c>
      <c r="E4429" s="234"/>
      <c r="F4429" s="250">
        <v>13.14</v>
      </c>
      <c r="G4429" s="331">
        <f>ROUND(SUMIF(Anlagenbewegungsdaten!B:B,A4429,Anlagenbewegungsdaten!C:C),3)</f>
        <v>0</v>
      </c>
      <c r="H4429" s="332">
        <f>IF(ISBLANK(F4429),ROUND(SUMIF(Anlagenbewegungsdaten!B:B,A4429,Anlagenbewegungsdaten!D:D),2),ROUND(G4429*F4429%,2))</f>
        <v>0</v>
      </c>
      <c r="I4429" s="332">
        <f>ROUND((H4429-SUMIF(Anlagenbewegungsdaten!$B:$B,A4429,Anlagenbewegungsdaten!D:D)),3)</f>
        <v>0</v>
      </c>
      <c r="J4429" s="333" t="s">
        <v>5179</v>
      </c>
      <c r="K4429" s="333" t="s">
        <v>5204</v>
      </c>
      <c r="L4429" s="510">
        <v>10.51</v>
      </c>
      <c r="M4429" s="330">
        <f>ROUND(SUMIF(Anlagenbewegungsdaten_AV!B:B,A4429,Anlagenbewegungsdaten_AV!C:C),3)</f>
        <v>0</v>
      </c>
      <c r="N4429" s="328">
        <f>IF(ISBLANK(L4429),ROUND(SUMIF(Anlagenbewegungsdaten_AV!B:B,A4429,Anlagenbewegungsdaten_AV!D:D),2),ROUND(M4429*L4429%,2))</f>
        <v>0</v>
      </c>
      <c r="O4429" s="328">
        <f>ROUND(N4429-SUMIF(Anlagenbewegungsdaten_AV!B:B,A4429,Anlagenbewegungsdaten_AV!D:D),3)</f>
        <v>0</v>
      </c>
    </row>
    <row r="4430" spans="1:15" ht="15" customHeight="1" x14ac:dyDescent="0.25">
      <c r="A4430" s="266" t="s">
        <v>5869</v>
      </c>
      <c r="B4430" s="234" t="s">
        <v>174</v>
      </c>
      <c r="C4430" s="235" t="s">
        <v>5837</v>
      </c>
      <c r="D4430" s="234" t="s">
        <v>4869</v>
      </c>
      <c r="E4430" s="234"/>
      <c r="F4430" s="250">
        <v>12.47</v>
      </c>
      <c r="G4430" s="331">
        <f>ROUND(SUMIF(Anlagenbewegungsdaten!B:B,A4430,Anlagenbewegungsdaten!C:C),3)</f>
        <v>0</v>
      </c>
      <c r="H4430" s="332">
        <f>IF(ISBLANK(F4430),ROUND(SUMIF(Anlagenbewegungsdaten!B:B,A4430,Anlagenbewegungsdaten!D:D),2),ROUND(G4430*F4430%,2))</f>
        <v>0</v>
      </c>
      <c r="I4430" s="332">
        <f>ROUND((H4430-SUMIF(Anlagenbewegungsdaten!$B:$B,A4430,Anlagenbewegungsdaten!D:D)),3)</f>
        <v>0</v>
      </c>
      <c r="J4430" s="333" t="s">
        <v>5179</v>
      </c>
      <c r="K4430" s="333" t="s">
        <v>5204</v>
      </c>
      <c r="L4430" s="510">
        <v>9.98</v>
      </c>
      <c r="M4430" s="330">
        <f>ROUND(SUMIF(Anlagenbewegungsdaten_AV!B:B,A4430,Anlagenbewegungsdaten_AV!C:C),3)</f>
        <v>0</v>
      </c>
      <c r="N4430" s="328">
        <f>IF(ISBLANK(L4430),ROUND(SUMIF(Anlagenbewegungsdaten_AV!B:B,A4430,Anlagenbewegungsdaten_AV!D:D),2),ROUND(M4430*L4430%,2))</f>
        <v>0</v>
      </c>
      <c r="O4430" s="328">
        <f>ROUND(N4430-SUMIF(Anlagenbewegungsdaten_AV!B:B,A4430,Anlagenbewegungsdaten_AV!D:D),3)</f>
        <v>0</v>
      </c>
    </row>
    <row r="4431" spans="1:15" ht="15" customHeight="1" x14ac:dyDescent="0.25">
      <c r="A4431" s="266" t="s">
        <v>5870</v>
      </c>
      <c r="B4431" s="234" t="s">
        <v>174</v>
      </c>
      <c r="C4431" s="235" t="s">
        <v>5837</v>
      </c>
      <c r="D4431" s="234" t="s">
        <v>4870</v>
      </c>
      <c r="E4431" s="234"/>
      <c r="F4431" s="250">
        <v>11.12</v>
      </c>
      <c r="G4431" s="331">
        <f>ROUND(SUMIF(Anlagenbewegungsdaten!B:B,A4431,Anlagenbewegungsdaten!C:C),3)</f>
        <v>0</v>
      </c>
      <c r="H4431" s="332">
        <f>IF(ISBLANK(F4431),ROUND(SUMIF(Anlagenbewegungsdaten!B:B,A4431,Anlagenbewegungsdaten!D:D),2),ROUND(G4431*F4431%,2))</f>
        <v>0</v>
      </c>
      <c r="I4431" s="332">
        <f>ROUND((H4431-SUMIF(Anlagenbewegungsdaten!$B:$B,A4431,Anlagenbewegungsdaten!D:D)),3)</f>
        <v>0</v>
      </c>
      <c r="J4431" s="333" t="s">
        <v>5179</v>
      </c>
      <c r="K4431" s="333" t="s">
        <v>5204</v>
      </c>
      <c r="L4431" s="510">
        <v>8.9</v>
      </c>
      <c r="M4431" s="330">
        <f>ROUND(SUMIF(Anlagenbewegungsdaten_AV!B:B,A4431,Anlagenbewegungsdaten_AV!C:C),3)</f>
        <v>0</v>
      </c>
      <c r="N4431" s="328">
        <f>IF(ISBLANK(L4431),ROUND(SUMIF(Anlagenbewegungsdaten_AV!B:B,A4431,Anlagenbewegungsdaten_AV!D:D),2),ROUND(M4431*L4431%,2))</f>
        <v>0</v>
      </c>
      <c r="O4431" s="328">
        <f>ROUND(N4431-SUMIF(Anlagenbewegungsdaten_AV!B:B,A4431,Anlagenbewegungsdaten_AV!D:D),3)</f>
        <v>0</v>
      </c>
    </row>
    <row r="4432" spans="1:15" ht="15" customHeight="1" x14ac:dyDescent="0.25">
      <c r="A4432" s="266" t="s">
        <v>5871</v>
      </c>
      <c r="B4432" s="234" t="s">
        <v>174</v>
      </c>
      <c r="C4432" s="235" t="s">
        <v>5837</v>
      </c>
      <c r="D4432" s="234" t="s">
        <v>4871</v>
      </c>
      <c r="E4432" s="234"/>
      <c r="F4432" s="250">
        <v>9.1</v>
      </c>
      <c r="G4432" s="331">
        <f>ROUND(SUMIF(Anlagenbewegungsdaten!B:B,A4432,Anlagenbewegungsdaten!C:C),3)</f>
        <v>0</v>
      </c>
      <c r="H4432" s="332">
        <f>IF(ISBLANK(F4432),ROUND(SUMIF(Anlagenbewegungsdaten!B:B,A4432,Anlagenbewegungsdaten!D:D),2),ROUND(G4432*F4432%,2))</f>
        <v>0</v>
      </c>
      <c r="I4432" s="332">
        <f>ROUND((H4432-SUMIF(Anlagenbewegungsdaten!$B:$B,A4432,Anlagenbewegungsdaten!D:D)),3)</f>
        <v>0</v>
      </c>
      <c r="J4432" s="333" t="s">
        <v>5179</v>
      </c>
      <c r="K4432" s="333" t="s">
        <v>5204</v>
      </c>
      <c r="L4432" s="510">
        <v>7.28</v>
      </c>
      <c r="M4432" s="330">
        <f>ROUND(SUMIF(Anlagenbewegungsdaten_AV!B:B,A4432,Anlagenbewegungsdaten_AV!C:C),3)</f>
        <v>0</v>
      </c>
      <c r="N4432" s="328">
        <f>IF(ISBLANK(L4432),ROUND(SUMIF(Anlagenbewegungsdaten_AV!B:B,A4432,Anlagenbewegungsdaten_AV!D:D),2),ROUND(M4432*L4432%,2))</f>
        <v>0</v>
      </c>
      <c r="O4432" s="328">
        <f>ROUND(N4432-SUMIF(Anlagenbewegungsdaten_AV!B:B,A4432,Anlagenbewegungsdaten_AV!D:D),3)</f>
        <v>0</v>
      </c>
    </row>
    <row r="4433" spans="1:15" ht="15" customHeight="1" x14ac:dyDescent="0.25">
      <c r="A4433" s="266" t="s">
        <v>5872</v>
      </c>
      <c r="B4433" s="234" t="s">
        <v>174</v>
      </c>
      <c r="C4433" s="235" t="s">
        <v>5839</v>
      </c>
      <c r="D4433" s="234" t="s">
        <v>4868</v>
      </c>
      <c r="E4433" s="234"/>
      <c r="F4433" s="250">
        <v>13.01</v>
      </c>
      <c r="G4433" s="331">
        <f>ROUND(SUMIF(Anlagenbewegungsdaten!B:B,A4433,Anlagenbewegungsdaten!C:C),3)</f>
        <v>0</v>
      </c>
      <c r="H4433" s="332">
        <f>IF(ISBLANK(F4433),ROUND(SUMIF(Anlagenbewegungsdaten!B:B,A4433,Anlagenbewegungsdaten!D:D),2),ROUND(G4433*F4433%,2))</f>
        <v>0</v>
      </c>
      <c r="I4433" s="332">
        <f>ROUND((H4433-SUMIF(Anlagenbewegungsdaten!$B:$B,A4433,Anlagenbewegungsdaten!D:D)),3)</f>
        <v>0</v>
      </c>
      <c r="J4433" s="333" t="s">
        <v>5179</v>
      </c>
      <c r="K4433" s="333" t="s">
        <v>5204</v>
      </c>
      <c r="L4433" s="510">
        <v>10.41</v>
      </c>
      <c r="M4433" s="330">
        <f>ROUND(SUMIF(Anlagenbewegungsdaten_AV!B:B,A4433,Anlagenbewegungsdaten_AV!C:C),3)</f>
        <v>0</v>
      </c>
      <c r="N4433" s="328">
        <f>IF(ISBLANK(L4433),ROUND(SUMIF(Anlagenbewegungsdaten_AV!B:B,A4433,Anlagenbewegungsdaten_AV!D:D),2),ROUND(M4433*L4433%,2))</f>
        <v>0</v>
      </c>
      <c r="O4433" s="328">
        <f>ROUND(N4433-SUMIF(Anlagenbewegungsdaten_AV!B:B,A4433,Anlagenbewegungsdaten_AV!D:D),3)</f>
        <v>0</v>
      </c>
    </row>
    <row r="4434" spans="1:15" ht="15" customHeight="1" x14ac:dyDescent="0.25">
      <c r="A4434" s="266" t="s">
        <v>5873</v>
      </c>
      <c r="B4434" s="234" t="s">
        <v>174</v>
      </c>
      <c r="C4434" s="235" t="s">
        <v>5839</v>
      </c>
      <c r="D4434" s="234" t="s">
        <v>4869</v>
      </c>
      <c r="E4434" s="234"/>
      <c r="F4434" s="250">
        <v>12.34</v>
      </c>
      <c r="G4434" s="331">
        <f>ROUND(SUMIF(Anlagenbewegungsdaten!B:B,A4434,Anlagenbewegungsdaten!C:C),3)</f>
        <v>0</v>
      </c>
      <c r="H4434" s="332">
        <f>IF(ISBLANK(F4434),ROUND(SUMIF(Anlagenbewegungsdaten!B:B,A4434,Anlagenbewegungsdaten!D:D),2),ROUND(G4434*F4434%,2))</f>
        <v>0</v>
      </c>
      <c r="I4434" s="332">
        <f>ROUND((H4434-SUMIF(Anlagenbewegungsdaten!$B:$B,A4434,Anlagenbewegungsdaten!D:D)),3)</f>
        <v>0</v>
      </c>
      <c r="J4434" s="333" t="s">
        <v>5179</v>
      </c>
      <c r="K4434" s="333" t="s">
        <v>5204</v>
      </c>
      <c r="L4434" s="510">
        <v>9.8699999999999992</v>
      </c>
      <c r="M4434" s="330">
        <f>ROUND(SUMIF(Anlagenbewegungsdaten_AV!B:B,A4434,Anlagenbewegungsdaten_AV!C:C),3)</f>
        <v>0</v>
      </c>
      <c r="N4434" s="328">
        <f>IF(ISBLANK(L4434),ROUND(SUMIF(Anlagenbewegungsdaten_AV!B:B,A4434,Anlagenbewegungsdaten_AV!D:D),2),ROUND(M4434*L4434%,2))</f>
        <v>0</v>
      </c>
      <c r="O4434" s="328">
        <f>ROUND(N4434-SUMIF(Anlagenbewegungsdaten_AV!B:B,A4434,Anlagenbewegungsdaten_AV!D:D),3)</f>
        <v>0</v>
      </c>
    </row>
    <row r="4435" spans="1:15" ht="15" customHeight="1" x14ac:dyDescent="0.25">
      <c r="A4435" s="266" t="s">
        <v>5874</v>
      </c>
      <c r="B4435" s="234" t="s">
        <v>174</v>
      </c>
      <c r="C4435" s="235" t="s">
        <v>5839</v>
      </c>
      <c r="D4435" s="234" t="s">
        <v>4870</v>
      </c>
      <c r="E4435" s="234"/>
      <c r="F4435" s="250">
        <v>11.01</v>
      </c>
      <c r="G4435" s="331">
        <f>ROUND(SUMIF(Anlagenbewegungsdaten!B:B,A4435,Anlagenbewegungsdaten!C:C),3)</f>
        <v>0</v>
      </c>
      <c r="H4435" s="332">
        <f>IF(ISBLANK(F4435),ROUND(SUMIF(Anlagenbewegungsdaten!B:B,A4435,Anlagenbewegungsdaten!D:D),2),ROUND(G4435*F4435%,2))</f>
        <v>0</v>
      </c>
      <c r="I4435" s="332">
        <f>ROUND((H4435-SUMIF(Anlagenbewegungsdaten!$B:$B,A4435,Anlagenbewegungsdaten!D:D)),3)</f>
        <v>0</v>
      </c>
      <c r="J4435" s="333" t="s">
        <v>5179</v>
      </c>
      <c r="K4435" s="333" t="s">
        <v>5204</v>
      </c>
      <c r="L4435" s="510">
        <v>8.81</v>
      </c>
      <c r="M4435" s="330">
        <f>ROUND(SUMIF(Anlagenbewegungsdaten_AV!B:B,A4435,Anlagenbewegungsdaten_AV!C:C),3)</f>
        <v>0</v>
      </c>
      <c r="N4435" s="328">
        <f>IF(ISBLANK(L4435),ROUND(SUMIF(Anlagenbewegungsdaten_AV!B:B,A4435,Anlagenbewegungsdaten_AV!D:D),2),ROUND(M4435*L4435%,2))</f>
        <v>0</v>
      </c>
      <c r="O4435" s="328">
        <f>ROUND(N4435-SUMIF(Anlagenbewegungsdaten_AV!B:B,A4435,Anlagenbewegungsdaten_AV!D:D),3)</f>
        <v>0</v>
      </c>
    </row>
    <row r="4436" spans="1:15" ht="15" customHeight="1" x14ac:dyDescent="0.25">
      <c r="A4436" s="266" t="s">
        <v>5875</v>
      </c>
      <c r="B4436" s="234" t="s">
        <v>174</v>
      </c>
      <c r="C4436" s="235" t="s">
        <v>5839</v>
      </c>
      <c r="D4436" s="234" t="s">
        <v>4871</v>
      </c>
      <c r="E4436" s="234"/>
      <c r="F4436" s="250">
        <v>9.01</v>
      </c>
      <c r="G4436" s="331">
        <f>ROUND(SUMIF(Anlagenbewegungsdaten!B:B,A4436,Anlagenbewegungsdaten!C:C),3)</f>
        <v>0</v>
      </c>
      <c r="H4436" s="332">
        <f>IF(ISBLANK(F4436),ROUND(SUMIF(Anlagenbewegungsdaten!B:B,A4436,Anlagenbewegungsdaten!D:D),2),ROUND(G4436*F4436%,2))</f>
        <v>0</v>
      </c>
      <c r="I4436" s="332">
        <f>ROUND((H4436-SUMIF(Anlagenbewegungsdaten!$B:$B,A4436,Anlagenbewegungsdaten!D:D)),3)</f>
        <v>0</v>
      </c>
      <c r="J4436" s="333" t="s">
        <v>5179</v>
      </c>
      <c r="K4436" s="333" t="s">
        <v>5204</v>
      </c>
      <c r="L4436" s="510">
        <v>7.21</v>
      </c>
      <c r="M4436" s="330">
        <f>ROUND(SUMIF(Anlagenbewegungsdaten_AV!B:B,A4436,Anlagenbewegungsdaten_AV!C:C),3)</f>
        <v>0</v>
      </c>
      <c r="N4436" s="328">
        <f>IF(ISBLANK(L4436),ROUND(SUMIF(Anlagenbewegungsdaten_AV!B:B,A4436,Anlagenbewegungsdaten_AV!D:D),2),ROUND(M4436*L4436%,2))</f>
        <v>0</v>
      </c>
      <c r="O4436" s="328">
        <f>ROUND(N4436-SUMIF(Anlagenbewegungsdaten_AV!B:B,A4436,Anlagenbewegungsdaten_AV!D:D),3)</f>
        <v>0</v>
      </c>
    </row>
    <row r="4437" spans="1:15" ht="15" customHeight="1" x14ac:dyDescent="0.25">
      <c r="A4437" s="266" t="s">
        <v>5876</v>
      </c>
      <c r="B4437" s="234" t="s">
        <v>174</v>
      </c>
      <c r="C4437" s="235" t="s">
        <v>5841</v>
      </c>
      <c r="D4437" s="234" t="s">
        <v>4868</v>
      </c>
      <c r="E4437" s="234"/>
      <c r="F4437" s="250">
        <v>12.88</v>
      </c>
      <c r="G4437" s="331">
        <f>ROUND(SUMIF(Anlagenbewegungsdaten!B:B,A4437,Anlagenbewegungsdaten!C:C),3)</f>
        <v>0</v>
      </c>
      <c r="H4437" s="332">
        <f>IF(ISBLANK(F4437),ROUND(SUMIF(Anlagenbewegungsdaten!B:B,A4437,Anlagenbewegungsdaten!D:D),2),ROUND(G4437*F4437%,2))</f>
        <v>0</v>
      </c>
      <c r="I4437" s="332">
        <f>ROUND((H4437-SUMIF(Anlagenbewegungsdaten!$B:$B,A4437,Anlagenbewegungsdaten!D:D)),3)</f>
        <v>0</v>
      </c>
      <c r="J4437" s="333" t="s">
        <v>5179</v>
      </c>
      <c r="K4437" s="333" t="s">
        <v>5204</v>
      </c>
      <c r="L4437" s="510">
        <v>10.3</v>
      </c>
      <c r="M4437" s="330">
        <f>ROUND(SUMIF(Anlagenbewegungsdaten_AV!B:B,A4437,Anlagenbewegungsdaten_AV!C:C),3)</f>
        <v>0</v>
      </c>
      <c r="N4437" s="328">
        <f>IF(ISBLANK(L4437),ROUND(SUMIF(Anlagenbewegungsdaten_AV!B:B,A4437,Anlagenbewegungsdaten_AV!D:D),2),ROUND(M4437*L4437%,2))</f>
        <v>0</v>
      </c>
      <c r="O4437" s="328">
        <f>ROUND(N4437-SUMIF(Anlagenbewegungsdaten_AV!B:B,A4437,Anlagenbewegungsdaten_AV!D:D),3)</f>
        <v>0</v>
      </c>
    </row>
    <row r="4438" spans="1:15" ht="15" customHeight="1" x14ac:dyDescent="0.25">
      <c r="A4438" s="266" t="s">
        <v>5877</v>
      </c>
      <c r="B4438" s="234" t="s">
        <v>174</v>
      </c>
      <c r="C4438" s="235" t="s">
        <v>5841</v>
      </c>
      <c r="D4438" s="234" t="s">
        <v>4869</v>
      </c>
      <c r="E4438" s="234"/>
      <c r="F4438" s="250">
        <v>12.22</v>
      </c>
      <c r="G4438" s="331">
        <f>ROUND(SUMIF(Anlagenbewegungsdaten!B:B,A4438,Anlagenbewegungsdaten!C:C),3)</f>
        <v>0</v>
      </c>
      <c r="H4438" s="332">
        <f>IF(ISBLANK(F4438),ROUND(SUMIF(Anlagenbewegungsdaten!B:B,A4438,Anlagenbewegungsdaten!D:D),2),ROUND(G4438*F4438%,2))</f>
        <v>0</v>
      </c>
      <c r="I4438" s="332">
        <f>ROUND((H4438-SUMIF(Anlagenbewegungsdaten!$B:$B,A4438,Anlagenbewegungsdaten!D:D)),3)</f>
        <v>0</v>
      </c>
      <c r="J4438" s="333" t="s">
        <v>5179</v>
      </c>
      <c r="K4438" s="333" t="s">
        <v>5204</v>
      </c>
      <c r="L4438" s="510">
        <v>9.7799999999999994</v>
      </c>
      <c r="M4438" s="330">
        <f>ROUND(SUMIF(Anlagenbewegungsdaten_AV!B:B,A4438,Anlagenbewegungsdaten_AV!C:C),3)</f>
        <v>0</v>
      </c>
      <c r="N4438" s="328">
        <f>IF(ISBLANK(L4438),ROUND(SUMIF(Anlagenbewegungsdaten_AV!B:B,A4438,Anlagenbewegungsdaten_AV!D:D),2),ROUND(M4438*L4438%,2))</f>
        <v>0</v>
      </c>
      <c r="O4438" s="328">
        <f>ROUND(N4438-SUMIF(Anlagenbewegungsdaten_AV!B:B,A4438,Anlagenbewegungsdaten_AV!D:D),3)</f>
        <v>0</v>
      </c>
    </row>
    <row r="4439" spans="1:15" ht="15" customHeight="1" x14ac:dyDescent="0.25">
      <c r="A4439" s="266" t="s">
        <v>5878</v>
      </c>
      <c r="B4439" s="234" t="s">
        <v>174</v>
      </c>
      <c r="C4439" s="235" t="s">
        <v>5841</v>
      </c>
      <c r="D4439" s="234" t="s">
        <v>4870</v>
      </c>
      <c r="E4439" s="234"/>
      <c r="F4439" s="250">
        <v>10.9</v>
      </c>
      <c r="G4439" s="331">
        <f>ROUND(SUMIF(Anlagenbewegungsdaten!B:B,A4439,Anlagenbewegungsdaten!C:C),3)</f>
        <v>0</v>
      </c>
      <c r="H4439" s="332">
        <f>IF(ISBLANK(F4439),ROUND(SUMIF(Anlagenbewegungsdaten!B:B,A4439,Anlagenbewegungsdaten!D:D),2),ROUND(G4439*F4439%,2))</f>
        <v>0</v>
      </c>
      <c r="I4439" s="332">
        <f>ROUND((H4439-SUMIF(Anlagenbewegungsdaten!$B:$B,A4439,Anlagenbewegungsdaten!D:D)),3)</f>
        <v>0</v>
      </c>
      <c r="J4439" s="333" t="s">
        <v>5179</v>
      </c>
      <c r="K4439" s="333" t="s">
        <v>5204</v>
      </c>
      <c r="L4439" s="510">
        <v>8.7200000000000006</v>
      </c>
      <c r="M4439" s="330">
        <f>ROUND(SUMIF(Anlagenbewegungsdaten_AV!B:B,A4439,Anlagenbewegungsdaten_AV!C:C),3)</f>
        <v>0</v>
      </c>
      <c r="N4439" s="328">
        <f>IF(ISBLANK(L4439),ROUND(SUMIF(Anlagenbewegungsdaten_AV!B:B,A4439,Anlagenbewegungsdaten_AV!D:D),2),ROUND(M4439*L4439%,2))</f>
        <v>0</v>
      </c>
      <c r="O4439" s="328">
        <f>ROUND(N4439-SUMIF(Anlagenbewegungsdaten_AV!B:B,A4439,Anlagenbewegungsdaten_AV!D:D),3)</f>
        <v>0</v>
      </c>
    </row>
    <row r="4440" spans="1:15" ht="15" customHeight="1" x14ac:dyDescent="0.25">
      <c r="A4440" s="266" t="s">
        <v>5879</v>
      </c>
      <c r="B4440" s="234" t="s">
        <v>174</v>
      </c>
      <c r="C4440" s="235" t="s">
        <v>5841</v>
      </c>
      <c r="D4440" s="234" t="s">
        <v>4871</v>
      </c>
      <c r="E4440" s="234"/>
      <c r="F4440" s="250">
        <v>8.92</v>
      </c>
      <c r="G4440" s="331">
        <f>ROUND(SUMIF(Anlagenbewegungsdaten!B:B,A4440,Anlagenbewegungsdaten!C:C),3)</f>
        <v>0</v>
      </c>
      <c r="H4440" s="332">
        <f>IF(ISBLANK(F4440),ROUND(SUMIF(Anlagenbewegungsdaten!B:B,A4440,Anlagenbewegungsdaten!D:D),2),ROUND(G4440*F4440%,2))</f>
        <v>0</v>
      </c>
      <c r="I4440" s="332">
        <f>ROUND((H4440-SUMIF(Anlagenbewegungsdaten!$B:$B,A4440,Anlagenbewegungsdaten!D:D)),3)</f>
        <v>0</v>
      </c>
      <c r="J4440" s="333" t="s">
        <v>5179</v>
      </c>
      <c r="K4440" s="333" t="s">
        <v>5204</v>
      </c>
      <c r="L4440" s="510">
        <v>7.14</v>
      </c>
      <c r="M4440" s="330">
        <f>ROUND(SUMIF(Anlagenbewegungsdaten_AV!B:B,A4440,Anlagenbewegungsdaten_AV!C:C),3)</f>
        <v>0</v>
      </c>
      <c r="N4440" s="328">
        <f>IF(ISBLANK(L4440),ROUND(SUMIF(Anlagenbewegungsdaten_AV!B:B,A4440,Anlagenbewegungsdaten_AV!D:D),2),ROUND(M4440*L4440%,2))</f>
        <v>0</v>
      </c>
      <c r="O4440" s="328">
        <f>ROUND(N4440-SUMIF(Anlagenbewegungsdaten_AV!B:B,A4440,Anlagenbewegungsdaten_AV!D:D),3)</f>
        <v>0</v>
      </c>
    </row>
    <row r="4441" spans="1:15" ht="15" customHeight="1" x14ac:dyDescent="0.25">
      <c r="A4441" s="267"/>
      <c r="B4441" s="166"/>
      <c r="C4441" s="165"/>
      <c r="D4441" s="166"/>
      <c r="E4441" s="165"/>
      <c r="F4441" s="249"/>
    </row>
    <row r="4442" spans="1:15" ht="15" customHeight="1" x14ac:dyDescent="0.25">
      <c r="A4442" s="258" t="s">
        <v>5880</v>
      </c>
      <c r="B4442" s="243" t="s">
        <v>174</v>
      </c>
      <c r="C4442" s="244" t="s">
        <v>5843</v>
      </c>
      <c r="D4442" s="244" t="s">
        <v>4868</v>
      </c>
      <c r="E4442" s="243"/>
      <c r="F4442" s="160">
        <v>12.75</v>
      </c>
      <c r="G4442" s="331">
        <f>ROUND(SUMIF(Anlagenbewegungsdaten!B:B,A4442,Anlagenbewegungsdaten!C:C),3)</f>
        <v>0</v>
      </c>
      <c r="H4442" s="332">
        <f>IF(ISBLANK(F4442),ROUND(SUMIF(Anlagenbewegungsdaten!B:B,A4442,Anlagenbewegungsdaten!D:D),2),ROUND(G4442*F4442%,2))</f>
        <v>0</v>
      </c>
      <c r="I4442" s="332">
        <f>ROUND((H4442-SUMIF(Anlagenbewegungsdaten!$B:$B,A4442,Anlagenbewegungsdaten!D:D)),3)</f>
        <v>0</v>
      </c>
      <c r="J4442" s="333" t="s">
        <v>5179</v>
      </c>
      <c r="K4442" s="333" t="s">
        <v>5204</v>
      </c>
      <c r="L4442" s="510">
        <v>10.52</v>
      </c>
      <c r="M4442" s="330">
        <f>ROUND(SUMIF(Anlagenbewegungsdaten_AV!B:B,A4442,Anlagenbewegungsdaten_AV!C:C),3)</f>
        <v>0</v>
      </c>
      <c r="N4442" s="328">
        <f>IF(ISBLANK(L4442),ROUND(SUMIF(Anlagenbewegungsdaten_AV!B:B,A4442,Anlagenbewegungsdaten_AV!D:D),2),ROUND(M4442*L4442%,2))</f>
        <v>0</v>
      </c>
      <c r="O4442" s="328">
        <f>ROUND(N4442-SUMIF(Anlagenbewegungsdaten_AV!B:B,A4442,Anlagenbewegungsdaten_AV!D:D),3)</f>
        <v>0</v>
      </c>
    </row>
    <row r="4443" spans="1:15" ht="15" customHeight="1" x14ac:dyDescent="0.25">
      <c r="A4443" s="258" t="s">
        <v>5881</v>
      </c>
      <c r="B4443" s="243" t="s">
        <v>174</v>
      </c>
      <c r="C4443" s="244" t="s">
        <v>5843</v>
      </c>
      <c r="D4443" s="244" t="s">
        <v>4869</v>
      </c>
      <c r="E4443" s="243"/>
      <c r="F4443" s="160">
        <v>12.4</v>
      </c>
      <c r="G4443" s="331">
        <f>ROUND(SUMIF(Anlagenbewegungsdaten!B:B,A4443,Anlagenbewegungsdaten!C:C),3)</f>
        <v>0</v>
      </c>
      <c r="H4443" s="332">
        <f>IF(ISBLANK(F4443),ROUND(SUMIF(Anlagenbewegungsdaten!B:B,A4443,Anlagenbewegungsdaten!D:D),2),ROUND(G4443*F4443%,2))</f>
        <v>0</v>
      </c>
      <c r="I4443" s="332">
        <f>ROUND((H4443-SUMIF(Anlagenbewegungsdaten!$B:$B,A4443,Anlagenbewegungsdaten!D:D)),3)</f>
        <v>0</v>
      </c>
      <c r="J4443" s="333" t="s">
        <v>5179</v>
      </c>
      <c r="K4443" s="333" t="s">
        <v>5204</v>
      </c>
      <c r="L4443" s="510">
        <v>10.24</v>
      </c>
      <c r="M4443" s="330">
        <f>ROUND(SUMIF(Anlagenbewegungsdaten_AV!B:B,A4443,Anlagenbewegungsdaten_AV!C:C),3)</f>
        <v>0</v>
      </c>
      <c r="N4443" s="328">
        <f>IF(ISBLANK(L4443),ROUND(SUMIF(Anlagenbewegungsdaten_AV!B:B,A4443,Anlagenbewegungsdaten_AV!D:D),2),ROUND(M4443*L4443%,2))</f>
        <v>0</v>
      </c>
      <c r="O4443" s="328">
        <f>ROUND(N4443-SUMIF(Anlagenbewegungsdaten_AV!B:B,A4443,Anlagenbewegungsdaten_AV!D:D),3)</f>
        <v>0</v>
      </c>
    </row>
    <row r="4444" spans="1:15" ht="15" customHeight="1" x14ac:dyDescent="0.25">
      <c r="A4444" s="258" t="s">
        <v>5882</v>
      </c>
      <c r="B4444" s="243" t="s">
        <v>174</v>
      </c>
      <c r="C4444" s="244" t="s">
        <v>5843</v>
      </c>
      <c r="D4444" s="244" t="s">
        <v>4870</v>
      </c>
      <c r="E4444" s="243"/>
      <c r="F4444" s="160">
        <v>11.09</v>
      </c>
      <c r="G4444" s="331">
        <f>ROUND(SUMIF(Anlagenbewegungsdaten!B:B,A4444,Anlagenbewegungsdaten!C:C),3)</f>
        <v>0</v>
      </c>
      <c r="H4444" s="332">
        <f>IF(ISBLANK(F4444),ROUND(SUMIF(Anlagenbewegungsdaten!B:B,A4444,Anlagenbewegungsdaten!D:D),2),ROUND(G4444*F4444%,2))</f>
        <v>0</v>
      </c>
      <c r="I4444" s="332">
        <f>ROUND((H4444-SUMIF(Anlagenbewegungsdaten!$B:$B,A4444,Anlagenbewegungsdaten!D:D)),3)</f>
        <v>0</v>
      </c>
      <c r="J4444" s="333" t="s">
        <v>5179</v>
      </c>
      <c r="K4444" s="333" t="s">
        <v>5204</v>
      </c>
      <c r="L4444" s="510">
        <v>9.19</v>
      </c>
      <c r="M4444" s="330">
        <f>ROUND(SUMIF(Anlagenbewegungsdaten_AV!B:B,A4444,Anlagenbewegungsdaten_AV!C:C),3)</f>
        <v>0</v>
      </c>
      <c r="N4444" s="328">
        <f>IF(ISBLANK(L4444),ROUND(SUMIF(Anlagenbewegungsdaten_AV!B:B,A4444,Anlagenbewegungsdaten_AV!D:D),2),ROUND(M4444*L4444%,2))</f>
        <v>0</v>
      </c>
      <c r="O4444" s="328">
        <f>ROUND(N4444-SUMIF(Anlagenbewegungsdaten_AV!B:B,A4444,Anlagenbewegungsdaten_AV!D:D),3)</f>
        <v>0</v>
      </c>
    </row>
    <row r="4445" spans="1:15" ht="15" customHeight="1" x14ac:dyDescent="0.25">
      <c r="A4445" s="258" t="s">
        <v>5883</v>
      </c>
      <c r="B4445" s="243" t="s">
        <v>174</v>
      </c>
      <c r="C4445" s="244" t="s">
        <v>5843</v>
      </c>
      <c r="D4445" s="244" t="s">
        <v>4871</v>
      </c>
      <c r="E4445" s="243"/>
      <c r="F4445" s="160">
        <v>8.83</v>
      </c>
      <c r="G4445" s="331">
        <f>ROUND(SUMIF(Anlagenbewegungsdaten!B:B,A4445,Anlagenbewegungsdaten!C:C),3)</f>
        <v>0</v>
      </c>
      <c r="H4445" s="332">
        <f>IF(ISBLANK(F4445),ROUND(SUMIF(Anlagenbewegungsdaten!B:B,A4445,Anlagenbewegungsdaten!D:D),2),ROUND(G4445*F4445%,2))</f>
        <v>0</v>
      </c>
      <c r="I4445" s="332">
        <f>ROUND((H4445-SUMIF(Anlagenbewegungsdaten!$B:$B,A4445,Anlagenbewegungsdaten!D:D)),3)</f>
        <v>0</v>
      </c>
      <c r="J4445" s="333" t="s">
        <v>5179</v>
      </c>
      <c r="K4445" s="333" t="s">
        <v>5204</v>
      </c>
      <c r="L4445" s="510">
        <v>7.38</v>
      </c>
      <c r="M4445" s="330">
        <f>ROUND(SUMIF(Anlagenbewegungsdaten_AV!B:B,A4445,Anlagenbewegungsdaten_AV!C:C),3)</f>
        <v>0</v>
      </c>
      <c r="N4445" s="328">
        <f>IF(ISBLANK(L4445),ROUND(SUMIF(Anlagenbewegungsdaten_AV!B:B,A4445,Anlagenbewegungsdaten_AV!D:D),2),ROUND(M4445*L4445%,2))</f>
        <v>0</v>
      </c>
      <c r="O4445" s="328">
        <f>ROUND(N4445-SUMIF(Anlagenbewegungsdaten_AV!B:B,A4445,Anlagenbewegungsdaten_AV!D:D),3)</f>
        <v>0</v>
      </c>
    </row>
    <row r="4446" spans="1:15" ht="15" customHeight="1" x14ac:dyDescent="0.25">
      <c r="A4446" s="258" t="s">
        <v>5884</v>
      </c>
      <c r="B4446" s="243" t="s">
        <v>174</v>
      </c>
      <c r="C4446" s="244" t="s">
        <v>5845</v>
      </c>
      <c r="D4446" s="244" t="s">
        <v>4868</v>
      </c>
      <c r="E4446" s="243"/>
      <c r="F4446" s="160">
        <v>12.69</v>
      </c>
      <c r="G4446" s="331">
        <f>ROUND(SUMIF(Anlagenbewegungsdaten!B:B,A4446,Anlagenbewegungsdaten!C:C),3)</f>
        <v>0</v>
      </c>
      <c r="H4446" s="332">
        <f>IF(ISBLANK(F4446),ROUND(SUMIF(Anlagenbewegungsdaten!B:B,A4446,Anlagenbewegungsdaten!D:D),2),ROUND(G4446*F4446%,2))</f>
        <v>0</v>
      </c>
      <c r="I4446" s="332">
        <f>ROUND((H4446-SUMIF(Anlagenbewegungsdaten!$B:$B,A4446,Anlagenbewegungsdaten!D:D)),3)</f>
        <v>0</v>
      </c>
      <c r="J4446" s="333" t="s">
        <v>5179</v>
      </c>
      <c r="K4446" s="333" t="s">
        <v>5204</v>
      </c>
      <c r="L4446" s="510">
        <v>10.46</v>
      </c>
      <c r="M4446" s="330">
        <f>ROUND(SUMIF(Anlagenbewegungsdaten_AV!B:B,A4446,Anlagenbewegungsdaten_AV!C:C),3)</f>
        <v>0</v>
      </c>
      <c r="N4446" s="328">
        <f>IF(ISBLANK(L4446),ROUND(SUMIF(Anlagenbewegungsdaten_AV!B:B,A4446,Anlagenbewegungsdaten_AV!D:D),2),ROUND(M4446*L4446%,2))</f>
        <v>0</v>
      </c>
      <c r="O4446" s="328">
        <f>ROUND(N4446-SUMIF(Anlagenbewegungsdaten_AV!B:B,A4446,Anlagenbewegungsdaten_AV!D:D),3)</f>
        <v>0</v>
      </c>
    </row>
    <row r="4447" spans="1:15" ht="15" customHeight="1" x14ac:dyDescent="0.25">
      <c r="A4447" s="258" t="s">
        <v>5885</v>
      </c>
      <c r="B4447" s="243" t="s">
        <v>174</v>
      </c>
      <c r="C4447" s="244" t="s">
        <v>5845</v>
      </c>
      <c r="D4447" s="244" t="s">
        <v>4869</v>
      </c>
      <c r="E4447" s="243"/>
      <c r="F4447" s="160">
        <v>12.34</v>
      </c>
      <c r="G4447" s="331">
        <f>ROUND(SUMIF(Anlagenbewegungsdaten!B:B,A4447,Anlagenbewegungsdaten!C:C),3)</f>
        <v>0</v>
      </c>
      <c r="H4447" s="332">
        <f>IF(ISBLANK(F4447),ROUND(SUMIF(Anlagenbewegungsdaten!B:B,A4447,Anlagenbewegungsdaten!D:D),2),ROUND(G4447*F4447%,2))</f>
        <v>0</v>
      </c>
      <c r="I4447" s="332">
        <f>ROUND((H4447-SUMIF(Anlagenbewegungsdaten!$B:$B,A4447,Anlagenbewegungsdaten!D:D)),3)</f>
        <v>0</v>
      </c>
      <c r="J4447" s="333" t="s">
        <v>5179</v>
      </c>
      <c r="K4447" s="333" t="s">
        <v>5204</v>
      </c>
      <c r="L4447" s="510">
        <v>10.19</v>
      </c>
      <c r="M4447" s="330">
        <f>ROUND(SUMIF(Anlagenbewegungsdaten_AV!B:B,A4447,Anlagenbewegungsdaten_AV!C:C),3)</f>
        <v>0</v>
      </c>
      <c r="N4447" s="328">
        <f>IF(ISBLANK(L4447),ROUND(SUMIF(Anlagenbewegungsdaten_AV!B:B,A4447,Anlagenbewegungsdaten_AV!D:D),2),ROUND(M4447*L4447%,2))</f>
        <v>0</v>
      </c>
      <c r="O4447" s="328">
        <f>ROUND(N4447-SUMIF(Anlagenbewegungsdaten_AV!B:B,A4447,Anlagenbewegungsdaten_AV!D:D),3)</f>
        <v>0</v>
      </c>
    </row>
    <row r="4448" spans="1:15" ht="15" customHeight="1" x14ac:dyDescent="0.25">
      <c r="A4448" s="258" t="s">
        <v>5886</v>
      </c>
      <c r="B4448" s="243" t="s">
        <v>174</v>
      </c>
      <c r="C4448" s="244" t="s">
        <v>5845</v>
      </c>
      <c r="D4448" s="244" t="s">
        <v>4870</v>
      </c>
      <c r="E4448" s="243"/>
      <c r="F4448" s="160">
        <v>11.03</v>
      </c>
      <c r="G4448" s="331">
        <f>ROUND(SUMIF(Anlagenbewegungsdaten!B:B,A4448,Anlagenbewegungsdaten!C:C),3)</f>
        <v>0</v>
      </c>
      <c r="H4448" s="332">
        <f>IF(ISBLANK(F4448),ROUND(SUMIF(Anlagenbewegungsdaten!B:B,A4448,Anlagenbewegungsdaten!D:D),2),ROUND(G4448*F4448%,2))</f>
        <v>0</v>
      </c>
      <c r="I4448" s="332">
        <f>ROUND((H4448-SUMIF(Anlagenbewegungsdaten!$B:$B,A4448,Anlagenbewegungsdaten!D:D)),3)</f>
        <v>0</v>
      </c>
      <c r="J4448" s="333" t="s">
        <v>5179</v>
      </c>
      <c r="K4448" s="333" t="s">
        <v>5204</v>
      </c>
      <c r="L4448" s="510">
        <v>9.14</v>
      </c>
      <c r="M4448" s="330">
        <f>ROUND(SUMIF(Anlagenbewegungsdaten_AV!B:B,A4448,Anlagenbewegungsdaten_AV!C:C),3)</f>
        <v>0</v>
      </c>
      <c r="N4448" s="328">
        <f>IF(ISBLANK(L4448),ROUND(SUMIF(Anlagenbewegungsdaten_AV!B:B,A4448,Anlagenbewegungsdaten_AV!D:D),2),ROUND(M4448*L4448%,2))</f>
        <v>0</v>
      </c>
      <c r="O4448" s="328">
        <f>ROUND(N4448-SUMIF(Anlagenbewegungsdaten_AV!B:B,A4448,Anlagenbewegungsdaten_AV!D:D),3)</f>
        <v>0</v>
      </c>
    </row>
    <row r="4449" spans="1:15" ht="15" customHeight="1" x14ac:dyDescent="0.25">
      <c r="A4449" s="258" t="s">
        <v>5887</v>
      </c>
      <c r="B4449" s="243" t="s">
        <v>174</v>
      </c>
      <c r="C4449" s="244" t="s">
        <v>5845</v>
      </c>
      <c r="D4449" s="244" t="s">
        <v>4871</v>
      </c>
      <c r="E4449" s="243"/>
      <c r="F4449" s="160">
        <v>8.7899999999999991</v>
      </c>
      <c r="G4449" s="331">
        <f>ROUND(SUMIF(Anlagenbewegungsdaten!B:B,A4449,Anlagenbewegungsdaten!C:C),3)</f>
        <v>0</v>
      </c>
      <c r="H4449" s="332">
        <f>IF(ISBLANK(F4449),ROUND(SUMIF(Anlagenbewegungsdaten!B:B,A4449,Anlagenbewegungsdaten!D:D),2),ROUND(G4449*F4449%,2))</f>
        <v>0</v>
      </c>
      <c r="I4449" s="332">
        <f>ROUND((H4449-SUMIF(Anlagenbewegungsdaten!$B:$B,A4449,Anlagenbewegungsdaten!D:D)),3)</f>
        <v>0</v>
      </c>
      <c r="J4449" s="333" t="s">
        <v>5179</v>
      </c>
      <c r="K4449" s="333" t="s">
        <v>5204</v>
      </c>
      <c r="L4449" s="510">
        <v>7.34</v>
      </c>
      <c r="M4449" s="330">
        <f>ROUND(SUMIF(Anlagenbewegungsdaten_AV!B:B,A4449,Anlagenbewegungsdaten_AV!C:C),3)</f>
        <v>0</v>
      </c>
      <c r="N4449" s="328">
        <f>IF(ISBLANK(L4449),ROUND(SUMIF(Anlagenbewegungsdaten_AV!B:B,A4449,Anlagenbewegungsdaten_AV!D:D),2),ROUND(M4449*L4449%,2))</f>
        <v>0</v>
      </c>
      <c r="O4449" s="328">
        <f>ROUND(N4449-SUMIF(Anlagenbewegungsdaten_AV!B:B,A4449,Anlagenbewegungsdaten_AV!D:D),3)</f>
        <v>0</v>
      </c>
    </row>
    <row r="4450" spans="1:15" ht="15" customHeight="1" x14ac:dyDescent="0.25">
      <c r="A4450" s="258" t="s">
        <v>5888</v>
      </c>
      <c r="B4450" s="243" t="s">
        <v>174</v>
      </c>
      <c r="C4450" s="244" t="s">
        <v>5847</v>
      </c>
      <c r="D4450" s="244" t="s">
        <v>4868</v>
      </c>
      <c r="E4450" s="243"/>
      <c r="F4450" s="160">
        <v>12.65</v>
      </c>
      <c r="G4450" s="331">
        <f>ROUND(SUMIF(Anlagenbewegungsdaten!B:B,A4450,Anlagenbewegungsdaten!C:C),3)</f>
        <v>0</v>
      </c>
      <c r="H4450" s="332">
        <f>IF(ISBLANK(F4450),ROUND(SUMIF(Anlagenbewegungsdaten!B:B,A4450,Anlagenbewegungsdaten!D:D),2),ROUND(G4450*F4450%,2))</f>
        <v>0</v>
      </c>
      <c r="I4450" s="332">
        <f>ROUND((H4450-SUMIF(Anlagenbewegungsdaten!$B:$B,A4450,Anlagenbewegungsdaten!D:D)),3)</f>
        <v>0</v>
      </c>
      <c r="J4450" s="333" t="s">
        <v>5179</v>
      </c>
      <c r="K4450" s="333" t="s">
        <v>5204</v>
      </c>
      <c r="L4450" s="510">
        <v>10.44</v>
      </c>
      <c r="M4450" s="330">
        <f>ROUND(SUMIF(Anlagenbewegungsdaten_AV!B:B,A4450,Anlagenbewegungsdaten_AV!C:C),3)</f>
        <v>0</v>
      </c>
      <c r="N4450" s="328">
        <f>IF(ISBLANK(L4450),ROUND(SUMIF(Anlagenbewegungsdaten_AV!B:B,A4450,Anlagenbewegungsdaten_AV!D:D),2),ROUND(M4450*L4450%,2))</f>
        <v>0</v>
      </c>
      <c r="O4450" s="328">
        <f>ROUND(N4450-SUMIF(Anlagenbewegungsdaten_AV!B:B,A4450,Anlagenbewegungsdaten_AV!D:D),3)</f>
        <v>0</v>
      </c>
    </row>
    <row r="4451" spans="1:15" ht="15" customHeight="1" x14ac:dyDescent="0.25">
      <c r="A4451" s="258" t="s">
        <v>5889</v>
      </c>
      <c r="B4451" s="243" t="s">
        <v>174</v>
      </c>
      <c r="C4451" s="244" t="s">
        <v>5847</v>
      </c>
      <c r="D4451" s="244" t="s">
        <v>4869</v>
      </c>
      <c r="E4451" s="243"/>
      <c r="F4451" s="160">
        <v>12.31</v>
      </c>
      <c r="G4451" s="331">
        <f>ROUND(SUMIF(Anlagenbewegungsdaten!B:B,A4451,Anlagenbewegungsdaten!C:C),3)</f>
        <v>0</v>
      </c>
      <c r="H4451" s="332">
        <f>IF(ISBLANK(F4451),ROUND(SUMIF(Anlagenbewegungsdaten!B:B,A4451,Anlagenbewegungsdaten!D:D),2),ROUND(G4451*F4451%,2))</f>
        <v>0</v>
      </c>
      <c r="I4451" s="332">
        <f>ROUND((H4451-SUMIF(Anlagenbewegungsdaten!$B:$B,A4451,Anlagenbewegungsdaten!D:D)),3)</f>
        <v>0</v>
      </c>
      <c r="J4451" s="333" t="s">
        <v>5179</v>
      </c>
      <c r="K4451" s="333" t="s">
        <v>5204</v>
      </c>
      <c r="L4451" s="510">
        <v>10.16</v>
      </c>
      <c r="M4451" s="330">
        <f>ROUND(SUMIF(Anlagenbewegungsdaten_AV!B:B,A4451,Anlagenbewegungsdaten_AV!C:C),3)</f>
        <v>0</v>
      </c>
      <c r="N4451" s="328">
        <f>IF(ISBLANK(L4451),ROUND(SUMIF(Anlagenbewegungsdaten_AV!B:B,A4451,Anlagenbewegungsdaten_AV!D:D),2),ROUND(M4451*L4451%,2))</f>
        <v>0</v>
      </c>
      <c r="O4451" s="328">
        <f>ROUND(N4451-SUMIF(Anlagenbewegungsdaten_AV!B:B,A4451,Anlagenbewegungsdaten_AV!D:D),3)</f>
        <v>0</v>
      </c>
    </row>
    <row r="4452" spans="1:15" ht="15" customHeight="1" x14ac:dyDescent="0.25">
      <c r="A4452" s="258" t="s">
        <v>5890</v>
      </c>
      <c r="B4452" s="243" t="s">
        <v>174</v>
      </c>
      <c r="C4452" s="244" t="s">
        <v>5847</v>
      </c>
      <c r="D4452" s="244" t="s">
        <v>4870</v>
      </c>
      <c r="E4452" s="243"/>
      <c r="F4452" s="160">
        <v>11.01</v>
      </c>
      <c r="G4452" s="331">
        <f>ROUND(SUMIF(Anlagenbewegungsdaten!B:B,A4452,Anlagenbewegungsdaten!C:C),3)</f>
        <v>0</v>
      </c>
      <c r="H4452" s="332">
        <f>IF(ISBLANK(F4452),ROUND(SUMIF(Anlagenbewegungsdaten!B:B,A4452,Anlagenbewegungsdaten!D:D),2),ROUND(G4452*F4452%,2))</f>
        <v>0</v>
      </c>
      <c r="I4452" s="332">
        <f>ROUND((H4452-SUMIF(Anlagenbewegungsdaten!$B:$B,A4452,Anlagenbewegungsdaten!D:D)),3)</f>
        <v>0</v>
      </c>
      <c r="J4452" s="333" t="s">
        <v>5179</v>
      </c>
      <c r="K4452" s="333" t="s">
        <v>5204</v>
      </c>
      <c r="L4452" s="510">
        <v>9.1199999999999992</v>
      </c>
      <c r="M4452" s="330">
        <f>ROUND(SUMIF(Anlagenbewegungsdaten_AV!B:B,A4452,Anlagenbewegungsdaten_AV!C:C),3)</f>
        <v>0</v>
      </c>
      <c r="N4452" s="328">
        <f>IF(ISBLANK(L4452),ROUND(SUMIF(Anlagenbewegungsdaten_AV!B:B,A4452,Anlagenbewegungsdaten_AV!D:D),2),ROUND(M4452*L4452%,2))</f>
        <v>0</v>
      </c>
      <c r="O4452" s="328">
        <f>ROUND(N4452-SUMIF(Anlagenbewegungsdaten_AV!B:B,A4452,Anlagenbewegungsdaten_AV!D:D),3)</f>
        <v>0</v>
      </c>
    </row>
    <row r="4453" spans="1:15" ht="15" customHeight="1" x14ac:dyDescent="0.25">
      <c r="A4453" s="258" t="s">
        <v>5891</v>
      </c>
      <c r="B4453" s="243" t="s">
        <v>174</v>
      </c>
      <c r="C4453" s="244" t="s">
        <v>5847</v>
      </c>
      <c r="D4453" s="244" t="s">
        <v>4871</v>
      </c>
      <c r="E4453" s="243"/>
      <c r="F4453" s="160">
        <v>8.76</v>
      </c>
      <c r="G4453" s="331">
        <f>ROUND(SUMIF(Anlagenbewegungsdaten!B:B,A4453,Anlagenbewegungsdaten!C:C),3)</f>
        <v>0</v>
      </c>
      <c r="H4453" s="332">
        <f>IF(ISBLANK(F4453),ROUND(SUMIF(Anlagenbewegungsdaten!B:B,A4453,Anlagenbewegungsdaten!D:D),2),ROUND(G4453*F4453%,2))</f>
        <v>0</v>
      </c>
      <c r="I4453" s="332">
        <f>ROUND((H4453-SUMIF(Anlagenbewegungsdaten!$B:$B,A4453,Anlagenbewegungsdaten!D:D)),3)</f>
        <v>0</v>
      </c>
      <c r="J4453" s="333" t="s">
        <v>5179</v>
      </c>
      <c r="K4453" s="333" t="s">
        <v>5204</v>
      </c>
      <c r="L4453" s="510">
        <v>7.33</v>
      </c>
      <c r="M4453" s="330">
        <f>ROUND(SUMIF(Anlagenbewegungsdaten_AV!B:B,A4453,Anlagenbewegungsdaten_AV!C:C),3)</f>
        <v>0</v>
      </c>
      <c r="N4453" s="328">
        <f>IF(ISBLANK(L4453),ROUND(SUMIF(Anlagenbewegungsdaten_AV!B:B,A4453,Anlagenbewegungsdaten_AV!D:D),2),ROUND(M4453*L4453%,2))</f>
        <v>0</v>
      </c>
      <c r="O4453" s="328">
        <f>ROUND(N4453-SUMIF(Anlagenbewegungsdaten_AV!B:B,A4453,Anlagenbewegungsdaten_AV!D:D),3)</f>
        <v>0</v>
      </c>
    </row>
    <row r="4454" spans="1:15" ht="15" customHeight="1" x14ac:dyDescent="0.25">
      <c r="A4454" s="258" t="s">
        <v>5892</v>
      </c>
      <c r="B4454" s="243" t="s">
        <v>174</v>
      </c>
      <c r="C4454" s="244" t="s">
        <v>5849</v>
      </c>
      <c r="D4454" s="244" t="s">
        <v>4868</v>
      </c>
      <c r="E4454" s="243"/>
      <c r="F4454" s="160">
        <v>12.62</v>
      </c>
      <c r="G4454" s="331">
        <f>ROUND(SUMIF(Anlagenbewegungsdaten!B:B,A4454,Anlagenbewegungsdaten!C:C),3)</f>
        <v>0</v>
      </c>
      <c r="H4454" s="332">
        <f>IF(ISBLANK(F4454),ROUND(SUMIF(Anlagenbewegungsdaten!B:B,A4454,Anlagenbewegungsdaten!D:D),2),ROUND(G4454*F4454%,2))</f>
        <v>0</v>
      </c>
      <c r="I4454" s="332">
        <f>ROUND((H4454-SUMIF(Anlagenbewegungsdaten!$B:$B,A4454,Anlagenbewegungsdaten!D:D)),3)</f>
        <v>0</v>
      </c>
      <c r="J4454" s="333" t="s">
        <v>5179</v>
      </c>
      <c r="K4454" s="333" t="s">
        <v>5204</v>
      </c>
      <c r="L4454" s="510">
        <v>10.42</v>
      </c>
      <c r="M4454" s="330">
        <f>ROUND(SUMIF(Anlagenbewegungsdaten_AV!B:B,A4454,Anlagenbewegungsdaten_AV!C:C),3)</f>
        <v>0</v>
      </c>
      <c r="N4454" s="328">
        <f>IF(ISBLANK(L4454),ROUND(SUMIF(Anlagenbewegungsdaten_AV!B:B,A4454,Anlagenbewegungsdaten_AV!D:D),2),ROUND(M4454*L4454%,2))</f>
        <v>0</v>
      </c>
      <c r="O4454" s="328">
        <f>ROUND(N4454-SUMIF(Anlagenbewegungsdaten_AV!B:B,A4454,Anlagenbewegungsdaten_AV!D:D),3)</f>
        <v>0</v>
      </c>
    </row>
    <row r="4455" spans="1:15" ht="15" customHeight="1" x14ac:dyDescent="0.25">
      <c r="A4455" s="258" t="s">
        <v>5893</v>
      </c>
      <c r="B4455" s="243" t="s">
        <v>174</v>
      </c>
      <c r="C4455" s="244" t="s">
        <v>5849</v>
      </c>
      <c r="D4455" s="244" t="s">
        <v>4869</v>
      </c>
      <c r="E4455" s="243"/>
      <c r="F4455" s="160">
        <v>12.28</v>
      </c>
      <c r="G4455" s="331">
        <f>ROUND(SUMIF(Anlagenbewegungsdaten!B:B,A4455,Anlagenbewegungsdaten!C:C),3)</f>
        <v>0</v>
      </c>
      <c r="H4455" s="332">
        <f>IF(ISBLANK(F4455),ROUND(SUMIF(Anlagenbewegungsdaten!B:B,A4455,Anlagenbewegungsdaten!D:D),2),ROUND(G4455*F4455%,2))</f>
        <v>0</v>
      </c>
      <c r="I4455" s="332">
        <f>ROUND((H4455-SUMIF(Anlagenbewegungsdaten!$B:$B,A4455,Anlagenbewegungsdaten!D:D)),3)</f>
        <v>0</v>
      </c>
      <c r="J4455" s="333" t="s">
        <v>5179</v>
      </c>
      <c r="K4455" s="333" t="s">
        <v>5204</v>
      </c>
      <c r="L4455" s="510">
        <v>10.14</v>
      </c>
      <c r="M4455" s="330">
        <f>ROUND(SUMIF(Anlagenbewegungsdaten_AV!B:B,A4455,Anlagenbewegungsdaten_AV!C:C),3)</f>
        <v>0</v>
      </c>
      <c r="N4455" s="328">
        <f>IF(ISBLANK(L4455),ROUND(SUMIF(Anlagenbewegungsdaten_AV!B:B,A4455,Anlagenbewegungsdaten_AV!D:D),2),ROUND(M4455*L4455%,2))</f>
        <v>0</v>
      </c>
      <c r="O4455" s="328">
        <f>ROUND(N4455-SUMIF(Anlagenbewegungsdaten_AV!B:B,A4455,Anlagenbewegungsdaten_AV!D:D),3)</f>
        <v>0</v>
      </c>
    </row>
    <row r="4456" spans="1:15" ht="15" customHeight="1" x14ac:dyDescent="0.25">
      <c r="A4456" s="258" t="s">
        <v>5894</v>
      </c>
      <c r="B4456" s="243" t="s">
        <v>174</v>
      </c>
      <c r="C4456" s="244" t="s">
        <v>5849</v>
      </c>
      <c r="D4456" s="244" t="s">
        <v>4870</v>
      </c>
      <c r="E4456" s="243"/>
      <c r="F4456" s="160">
        <v>10.98</v>
      </c>
      <c r="G4456" s="331">
        <f>ROUND(SUMIF(Anlagenbewegungsdaten!B:B,A4456,Anlagenbewegungsdaten!C:C),3)</f>
        <v>0</v>
      </c>
      <c r="H4456" s="332">
        <f>IF(ISBLANK(F4456),ROUND(SUMIF(Anlagenbewegungsdaten!B:B,A4456,Anlagenbewegungsdaten!D:D),2),ROUND(G4456*F4456%,2))</f>
        <v>0</v>
      </c>
      <c r="I4456" s="332">
        <f>ROUND((H4456-SUMIF(Anlagenbewegungsdaten!$B:$B,A4456,Anlagenbewegungsdaten!D:D)),3)</f>
        <v>0</v>
      </c>
      <c r="J4456" s="333" t="s">
        <v>5179</v>
      </c>
      <c r="K4456" s="333" t="s">
        <v>5204</v>
      </c>
      <c r="L4456" s="510">
        <v>9.1</v>
      </c>
      <c r="M4456" s="330">
        <f>ROUND(SUMIF(Anlagenbewegungsdaten_AV!B:B,A4456,Anlagenbewegungsdaten_AV!C:C),3)</f>
        <v>0</v>
      </c>
      <c r="N4456" s="328">
        <f>IF(ISBLANK(L4456),ROUND(SUMIF(Anlagenbewegungsdaten_AV!B:B,A4456,Anlagenbewegungsdaten_AV!D:D),2),ROUND(M4456*L4456%,2))</f>
        <v>0</v>
      </c>
      <c r="O4456" s="328">
        <f>ROUND(N4456-SUMIF(Anlagenbewegungsdaten_AV!B:B,A4456,Anlagenbewegungsdaten_AV!D:D),3)</f>
        <v>0</v>
      </c>
    </row>
    <row r="4457" spans="1:15" ht="15" customHeight="1" x14ac:dyDescent="0.25">
      <c r="A4457" s="258" t="s">
        <v>5895</v>
      </c>
      <c r="B4457" s="243" t="s">
        <v>174</v>
      </c>
      <c r="C4457" s="244" t="s">
        <v>5849</v>
      </c>
      <c r="D4457" s="244" t="s">
        <v>4871</v>
      </c>
      <c r="E4457" s="243"/>
      <c r="F4457" s="160">
        <v>8.74</v>
      </c>
      <c r="G4457" s="331">
        <f>ROUND(SUMIF(Anlagenbewegungsdaten!B:B,A4457,Anlagenbewegungsdaten!C:C),3)</f>
        <v>0</v>
      </c>
      <c r="H4457" s="332">
        <f>IF(ISBLANK(F4457),ROUND(SUMIF(Anlagenbewegungsdaten!B:B,A4457,Anlagenbewegungsdaten!D:D),2),ROUND(G4457*F4457%,2))</f>
        <v>0</v>
      </c>
      <c r="I4457" s="332">
        <f>ROUND((H4457-SUMIF(Anlagenbewegungsdaten!$B:$B,A4457,Anlagenbewegungsdaten!D:D)),3)</f>
        <v>0</v>
      </c>
      <c r="J4457" s="333" t="s">
        <v>5179</v>
      </c>
      <c r="K4457" s="333" t="s">
        <v>5204</v>
      </c>
      <c r="L4457" s="510">
        <v>7.31</v>
      </c>
      <c r="M4457" s="330">
        <f>ROUND(SUMIF(Anlagenbewegungsdaten_AV!B:B,A4457,Anlagenbewegungsdaten_AV!C:C),3)</f>
        <v>0</v>
      </c>
      <c r="N4457" s="328">
        <f>IF(ISBLANK(L4457),ROUND(SUMIF(Anlagenbewegungsdaten_AV!B:B,A4457,Anlagenbewegungsdaten_AV!D:D),2),ROUND(M4457*L4457%,2))</f>
        <v>0</v>
      </c>
      <c r="O4457" s="328">
        <f>ROUND(N4457-SUMIF(Anlagenbewegungsdaten_AV!B:B,A4457,Anlagenbewegungsdaten_AV!D:D),3)</f>
        <v>0</v>
      </c>
    </row>
    <row r="4458" spans="1:15" ht="15" customHeight="1" x14ac:dyDescent="0.25">
      <c r="A4458" s="258" t="s">
        <v>5896</v>
      </c>
      <c r="B4458" s="243" t="s">
        <v>174</v>
      </c>
      <c r="C4458" s="244" t="s">
        <v>5851</v>
      </c>
      <c r="D4458" s="244" t="s">
        <v>4868</v>
      </c>
      <c r="E4458" s="243"/>
      <c r="F4458" s="160">
        <v>12.59</v>
      </c>
      <c r="G4458" s="331">
        <f>ROUND(SUMIF(Anlagenbewegungsdaten!B:B,A4458,Anlagenbewegungsdaten!C:C),3)</f>
        <v>0</v>
      </c>
      <c r="H4458" s="332">
        <f>IF(ISBLANK(F4458),ROUND(SUMIF(Anlagenbewegungsdaten!B:B,A4458,Anlagenbewegungsdaten!D:D),2),ROUND(G4458*F4458%,2))</f>
        <v>0</v>
      </c>
      <c r="I4458" s="332">
        <f>ROUND((H4458-SUMIF(Anlagenbewegungsdaten!$B:$B,A4458,Anlagenbewegungsdaten!D:D)),3)</f>
        <v>0</v>
      </c>
      <c r="J4458" s="333" t="s">
        <v>5179</v>
      </c>
      <c r="K4458" s="333" t="s">
        <v>5204</v>
      </c>
      <c r="L4458" s="510">
        <v>10.39</v>
      </c>
      <c r="M4458" s="330">
        <f>ROUND(SUMIF(Anlagenbewegungsdaten_AV!B:B,A4458,Anlagenbewegungsdaten_AV!C:C),3)</f>
        <v>0</v>
      </c>
      <c r="N4458" s="328">
        <f>IF(ISBLANK(L4458),ROUND(SUMIF(Anlagenbewegungsdaten_AV!B:B,A4458,Anlagenbewegungsdaten_AV!D:D),2),ROUND(M4458*L4458%,2))</f>
        <v>0</v>
      </c>
      <c r="O4458" s="328">
        <f>ROUND(N4458-SUMIF(Anlagenbewegungsdaten_AV!B:B,A4458,Anlagenbewegungsdaten_AV!D:D),3)</f>
        <v>0</v>
      </c>
    </row>
    <row r="4459" spans="1:15" ht="15" customHeight="1" x14ac:dyDescent="0.25">
      <c r="A4459" s="258" t="s">
        <v>5897</v>
      </c>
      <c r="B4459" s="243" t="s">
        <v>174</v>
      </c>
      <c r="C4459" s="244" t="s">
        <v>5851</v>
      </c>
      <c r="D4459" s="244" t="s">
        <v>4869</v>
      </c>
      <c r="E4459" s="243"/>
      <c r="F4459" s="160">
        <v>12.25</v>
      </c>
      <c r="G4459" s="331">
        <f>ROUND(SUMIF(Anlagenbewegungsdaten!B:B,A4459,Anlagenbewegungsdaten!C:C),3)</f>
        <v>0</v>
      </c>
      <c r="H4459" s="332">
        <f>IF(ISBLANK(F4459),ROUND(SUMIF(Anlagenbewegungsdaten!B:B,A4459,Anlagenbewegungsdaten!D:D),2),ROUND(G4459*F4459%,2))</f>
        <v>0</v>
      </c>
      <c r="I4459" s="332">
        <f>ROUND((H4459-SUMIF(Anlagenbewegungsdaten!$B:$B,A4459,Anlagenbewegungsdaten!D:D)),3)</f>
        <v>0</v>
      </c>
      <c r="J4459" s="333" t="s">
        <v>5179</v>
      </c>
      <c r="K4459" s="333" t="s">
        <v>5204</v>
      </c>
      <c r="L4459" s="510">
        <v>10.11</v>
      </c>
      <c r="M4459" s="330">
        <f>ROUND(SUMIF(Anlagenbewegungsdaten_AV!B:B,A4459,Anlagenbewegungsdaten_AV!C:C),3)</f>
        <v>0</v>
      </c>
      <c r="N4459" s="328">
        <f>IF(ISBLANK(L4459),ROUND(SUMIF(Anlagenbewegungsdaten_AV!B:B,A4459,Anlagenbewegungsdaten_AV!D:D),2),ROUND(M4459*L4459%,2))</f>
        <v>0</v>
      </c>
      <c r="O4459" s="328">
        <f>ROUND(N4459-SUMIF(Anlagenbewegungsdaten_AV!B:B,A4459,Anlagenbewegungsdaten_AV!D:D),3)</f>
        <v>0</v>
      </c>
    </row>
    <row r="4460" spans="1:15" ht="15" customHeight="1" x14ac:dyDescent="0.25">
      <c r="A4460" s="258" t="s">
        <v>5898</v>
      </c>
      <c r="B4460" s="243" t="s">
        <v>174</v>
      </c>
      <c r="C4460" s="244" t="s">
        <v>5851</v>
      </c>
      <c r="D4460" s="244" t="s">
        <v>4870</v>
      </c>
      <c r="E4460" s="243"/>
      <c r="F4460" s="160">
        <v>10.95</v>
      </c>
      <c r="G4460" s="331">
        <f>ROUND(SUMIF(Anlagenbewegungsdaten!B:B,A4460,Anlagenbewegungsdaten!C:C),3)</f>
        <v>0</v>
      </c>
      <c r="H4460" s="332">
        <f>IF(ISBLANK(F4460),ROUND(SUMIF(Anlagenbewegungsdaten!B:B,A4460,Anlagenbewegungsdaten!D:D),2),ROUND(G4460*F4460%,2))</f>
        <v>0</v>
      </c>
      <c r="I4460" s="332">
        <f>ROUND((H4460-SUMIF(Anlagenbewegungsdaten!$B:$B,A4460,Anlagenbewegungsdaten!D:D)),3)</f>
        <v>0</v>
      </c>
      <c r="J4460" s="333" t="s">
        <v>5179</v>
      </c>
      <c r="K4460" s="333" t="s">
        <v>5204</v>
      </c>
      <c r="L4460" s="510">
        <v>9.08</v>
      </c>
      <c r="M4460" s="330">
        <f>ROUND(SUMIF(Anlagenbewegungsdaten_AV!B:B,A4460,Anlagenbewegungsdaten_AV!C:C),3)</f>
        <v>0</v>
      </c>
      <c r="N4460" s="328">
        <f>IF(ISBLANK(L4460),ROUND(SUMIF(Anlagenbewegungsdaten_AV!B:B,A4460,Anlagenbewegungsdaten_AV!D:D),2),ROUND(M4460*L4460%,2))</f>
        <v>0</v>
      </c>
      <c r="O4460" s="328">
        <f>ROUND(N4460-SUMIF(Anlagenbewegungsdaten_AV!B:B,A4460,Anlagenbewegungsdaten_AV!D:D),3)</f>
        <v>0</v>
      </c>
    </row>
    <row r="4461" spans="1:15" ht="15" customHeight="1" x14ac:dyDescent="0.25">
      <c r="A4461" s="258" t="s">
        <v>5899</v>
      </c>
      <c r="B4461" s="243" t="s">
        <v>174</v>
      </c>
      <c r="C4461" s="244" t="s">
        <v>5851</v>
      </c>
      <c r="D4461" s="244" t="s">
        <v>4871</v>
      </c>
      <c r="E4461" s="243"/>
      <c r="F4461" s="160">
        <v>8.7200000000000006</v>
      </c>
      <c r="G4461" s="331">
        <f>ROUND(SUMIF(Anlagenbewegungsdaten!B:B,A4461,Anlagenbewegungsdaten!C:C),3)</f>
        <v>0</v>
      </c>
      <c r="H4461" s="332">
        <f>IF(ISBLANK(F4461),ROUND(SUMIF(Anlagenbewegungsdaten!B:B,A4461,Anlagenbewegungsdaten!D:D),2),ROUND(G4461*F4461%,2))</f>
        <v>0</v>
      </c>
      <c r="I4461" s="332">
        <f>ROUND((H4461-SUMIF(Anlagenbewegungsdaten!$B:$B,A4461,Anlagenbewegungsdaten!D:D)),3)</f>
        <v>0</v>
      </c>
      <c r="J4461" s="333" t="s">
        <v>5179</v>
      </c>
      <c r="K4461" s="333" t="s">
        <v>5204</v>
      </c>
      <c r="L4461" s="510">
        <v>7.3</v>
      </c>
      <c r="M4461" s="330">
        <f>ROUND(SUMIF(Anlagenbewegungsdaten_AV!B:B,A4461,Anlagenbewegungsdaten_AV!C:C),3)</f>
        <v>0</v>
      </c>
      <c r="N4461" s="328">
        <f>IF(ISBLANK(L4461),ROUND(SUMIF(Anlagenbewegungsdaten_AV!B:B,A4461,Anlagenbewegungsdaten_AV!D:D),2),ROUND(M4461*L4461%,2))</f>
        <v>0</v>
      </c>
      <c r="O4461" s="328">
        <f>ROUND(N4461-SUMIF(Anlagenbewegungsdaten_AV!B:B,A4461,Anlagenbewegungsdaten_AV!D:D),3)</f>
        <v>0</v>
      </c>
    </row>
    <row r="4462" spans="1:15" ht="15" customHeight="1" x14ac:dyDescent="0.25">
      <c r="A4462" s="259"/>
      <c r="B4462" s="166"/>
      <c r="C4462" s="173"/>
      <c r="D4462" s="173"/>
      <c r="E4462" s="166"/>
      <c r="F4462" s="248"/>
      <c r="J4462" s="334"/>
      <c r="K4462" s="334"/>
    </row>
    <row r="4463" spans="1:15" ht="15" customHeight="1" x14ac:dyDescent="0.25">
      <c r="A4463" s="258" t="s">
        <v>6265</v>
      </c>
      <c r="B4463" s="243" t="s">
        <v>174</v>
      </c>
      <c r="C4463" s="244" t="s">
        <v>6241</v>
      </c>
      <c r="D4463" s="244" t="s">
        <v>4868</v>
      </c>
      <c r="E4463" s="243"/>
      <c r="F4463" s="160">
        <v>12.56</v>
      </c>
      <c r="G4463" s="331">
        <f>ROUND(SUMIF(Anlagenbewegungsdaten!B:B,A4463,Anlagenbewegungsdaten!C:C),3)</f>
        <v>0</v>
      </c>
      <c r="H4463" s="332">
        <f>IF(ISBLANK(F4463),ROUND(SUMIF(Anlagenbewegungsdaten!B:B,A4463,Anlagenbewegungsdaten!D:D),2),ROUND(G4463*F4463%,2))</f>
        <v>0</v>
      </c>
      <c r="I4463" s="332">
        <f>ROUND((H4463-SUMIF(Anlagenbewegungsdaten!$B:$B,A4463,Anlagenbewegungsdaten!D:D)),3)</f>
        <v>0</v>
      </c>
      <c r="J4463" s="333" t="s">
        <v>5179</v>
      </c>
      <c r="K4463" s="333" t="s">
        <v>5204</v>
      </c>
      <c r="L4463" s="510">
        <v>10.36</v>
      </c>
      <c r="M4463" s="330">
        <f>ROUND(SUMIF(Anlagenbewegungsdaten_AV!B:B,A4463,Anlagenbewegungsdaten_AV!C:C),3)</f>
        <v>0</v>
      </c>
      <c r="N4463" s="328">
        <f>IF(ISBLANK(L4463),ROUND(SUMIF(Anlagenbewegungsdaten_AV!B:B,A4463,Anlagenbewegungsdaten_AV!D:D),2),ROUND(M4463*L4463%,2))</f>
        <v>0</v>
      </c>
      <c r="O4463" s="328">
        <f>ROUND(N4463-SUMIF(Anlagenbewegungsdaten_AV!B:B,A4463,Anlagenbewegungsdaten_AV!D:D),3)</f>
        <v>0</v>
      </c>
    </row>
    <row r="4464" spans="1:15" ht="15" customHeight="1" x14ac:dyDescent="0.25">
      <c r="A4464" s="258" t="s">
        <v>6266</v>
      </c>
      <c r="B4464" s="243" t="s">
        <v>174</v>
      </c>
      <c r="C4464" s="244" t="s">
        <v>6241</v>
      </c>
      <c r="D4464" s="244" t="s">
        <v>4869</v>
      </c>
      <c r="E4464" s="243"/>
      <c r="F4464" s="160">
        <v>12.22</v>
      </c>
      <c r="G4464" s="331">
        <f>ROUND(SUMIF(Anlagenbewegungsdaten!B:B,A4464,Anlagenbewegungsdaten!C:C),3)</f>
        <v>0</v>
      </c>
      <c r="H4464" s="332">
        <f>IF(ISBLANK(F4464),ROUND(SUMIF(Anlagenbewegungsdaten!B:B,A4464,Anlagenbewegungsdaten!D:D),2),ROUND(G4464*F4464%,2))</f>
        <v>0</v>
      </c>
      <c r="I4464" s="332">
        <f>ROUND((H4464-SUMIF(Anlagenbewegungsdaten!$B:$B,A4464,Anlagenbewegungsdaten!D:D)),3)</f>
        <v>0</v>
      </c>
      <c r="J4464" s="333" t="s">
        <v>5179</v>
      </c>
      <c r="K4464" s="333" t="s">
        <v>5204</v>
      </c>
      <c r="L4464" s="510">
        <v>10.09</v>
      </c>
      <c r="M4464" s="330">
        <f>ROUND(SUMIF(Anlagenbewegungsdaten_AV!B:B,A4464,Anlagenbewegungsdaten_AV!C:C),3)</f>
        <v>0</v>
      </c>
      <c r="N4464" s="328">
        <f>IF(ISBLANK(L4464),ROUND(SUMIF(Anlagenbewegungsdaten_AV!B:B,A4464,Anlagenbewegungsdaten_AV!D:D),2),ROUND(M4464*L4464%,2))</f>
        <v>0</v>
      </c>
      <c r="O4464" s="328">
        <f>ROUND(N4464-SUMIF(Anlagenbewegungsdaten_AV!B:B,A4464,Anlagenbewegungsdaten_AV!D:D),3)</f>
        <v>0</v>
      </c>
    </row>
    <row r="4465" spans="1:15" ht="15" customHeight="1" x14ac:dyDescent="0.25">
      <c r="A4465" s="258" t="s">
        <v>6267</v>
      </c>
      <c r="B4465" s="243" t="s">
        <v>174</v>
      </c>
      <c r="C4465" s="244" t="s">
        <v>6241</v>
      </c>
      <c r="D4465" s="244" t="s">
        <v>4870</v>
      </c>
      <c r="E4465" s="243"/>
      <c r="F4465" s="160">
        <v>10.92</v>
      </c>
      <c r="G4465" s="331">
        <f>ROUND(SUMIF(Anlagenbewegungsdaten!B:B,A4465,Anlagenbewegungsdaten!C:C),3)</f>
        <v>0</v>
      </c>
      <c r="H4465" s="332">
        <f>IF(ISBLANK(F4465),ROUND(SUMIF(Anlagenbewegungsdaten!B:B,A4465,Anlagenbewegungsdaten!D:D),2),ROUND(G4465*F4465%,2))</f>
        <v>0</v>
      </c>
      <c r="I4465" s="332">
        <f>ROUND((H4465-SUMIF(Anlagenbewegungsdaten!$B:$B,A4465,Anlagenbewegungsdaten!D:D)),3)</f>
        <v>0</v>
      </c>
      <c r="J4465" s="333" t="s">
        <v>5179</v>
      </c>
      <c r="K4465" s="333" t="s">
        <v>5204</v>
      </c>
      <c r="L4465" s="510">
        <v>9.06</v>
      </c>
      <c r="M4465" s="330">
        <f>ROUND(SUMIF(Anlagenbewegungsdaten_AV!B:B,A4465,Anlagenbewegungsdaten_AV!C:C),3)</f>
        <v>0</v>
      </c>
      <c r="N4465" s="328">
        <f>IF(ISBLANK(L4465),ROUND(SUMIF(Anlagenbewegungsdaten_AV!B:B,A4465,Anlagenbewegungsdaten_AV!D:D),2),ROUND(M4465*L4465%,2))</f>
        <v>0</v>
      </c>
      <c r="O4465" s="328">
        <f>ROUND(N4465-SUMIF(Anlagenbewegungsdaten_AV!B:B,A4465,Anlagenbewegungsdaten_AV!D:D),3)</f>
        <v>0</v>
      </c>
    </row>
    <row r="4466" spans="1:15" ht="15" customHeight="1" x14ac:dyDescent="0.25">
      <c r="A4466" s="258" t="s">
        <v>6268</v>
      </c>
      <c r="B4466" s="243" t="s">
        <v>174</v>
      </c>
      <c r="C4466" s="244" t="s">
        <v>6241</v>
      </c>
      <c r="D4466" s="244" t="s">
        <v>4871</v>
      </c>
      <c r="E4466" s="243"/>
      <c r="F4466" s="160">
        <v>8.6999999999999993</v>
      </c>
      <c r="G4466" s="331">
        <f>ROUND(SUMIF(Anlagenbewegungsdaten!B:B,A4466,Anlagenbewegungsdaten!C:C),3)</f>
        <v>0</v>
      </c>
      <c r="H4466" s="332">
        <f>IF(ISBLANK(F4466),ROUND(SUMIF(Anlagenbewegungsdaten!B:B,A4466,Anlagenbewegungsdaten!D:D),2),ROUND(G4466*F4466%,2))</f>
        <v>0</v>
      </c>
      <c r="I4466" s="332">
        <f>ROUND((H4466-SUMIF(Anlagenbewegungsdaten!$B:$B,A4466,Anlagenbewegungsdaten!D:D)),3)</f>
        <v>0</v>
      </c>
      <c r="J4466" s="333" t="s">
        <v>5179</v>
      </c>
      <c r="K4466" s="333" t="s">
        <v>5204</v>
      </c>
      <c r="L4466" s="510">
        <v>7.27</v>
      </c>
      <c r="M4466" s="330">
        <f>ROUND(SUMIF(Anlagenbewegungsdaten_AV!B:B,A4466,Anlagenbewegungsdaten_AV!C:C),3)</f>
        <v>0</v>
      </c>
      <c r="N4466" s="328">
        <f>IF(ISBLANK(L4466),ROUND(SUMIF(Anlagenbewegungsdaten_AV!B:B,A4466,Anlagenbewegungsdaten_AV!D:D),2),ROUND(M4466*L4466%,2))</f>
        <v>0</v>
      </c>
      <c r="O4466" s="328">
        <f>ROUND(N4466-SUMIF(Anlagenbewegungsdaten_AV!B:B,A4466,Anlagenbewegungsdaten_AV!D:D),3)</f>
        <v>0</v>
      </c>
    </row>
    <row r="4467" spans="1:15" ht="15" customHeight="1" x14ac:dyDescent="0.25">
      <c r="A4467" s="258" t="s">
        <v>6269</v>
      </c>
      <c r="B4467" s="243" t="s">
        <v>174</v>
      </c>
      <c r="C4467" s="244" t="s">
        <v>6243</v>
      </c>
      <c r="D4467" s="244" t="s">
        <v>4868</v>
      </c>
      <c r="E4467" s="243"/>
      <c r="F4467" s="160">
        <v>12.53</v>
      </c>
      <c r="G4467" s="331">
        <f>ROUND(SUMIF(Anlagenbewegungsdaten!B:B,A4467,Anlagenbewegungsdaten!C:C),3)</f>
        <v>0</v>
      </c>
      <c r="H4467" s="332">
        <f>IF(ISBLANK(F4467),ROUND(SUMIF(Anlagenbewegungsdaten!B:B,A4467,Anlagenbewegungsdaten!D:D),2),ROUND(G4467*F4467%,2))</f>
        <v>0</v>
      </c>
      <c r="I4467" s="332">
        <f>ROUND((H4467-SUMIF(Anlagenbewegungsdaten!$B:$B,A4467,Anlagenbewegungsdaten!D:D)),3)</f>
        <v>0</v>
      </c>
      <c r="J4467" s="333" t="s">
        <v>5179</v>
      </c>
      <c r="K4467" s="333" t="s">
        <v>5204</v>
      </c>
      <c r="L4467" s="510">
        <v>10.34</v>
      </c>
      <c r="M4467" s="330">
        <f>ROUND(SUMIF(Anlagenbewegungsdaten_AV!B:B,A4467,Anlagenbewegungsdaten_AV!C:C),3)</f>
        <v>0</v>
      </c>
      <c r="N4467" s="328">
        <f>IF(ISBLANK(L4467),ROUND(SUMIF(Anlagenbewegungsdaten_AV!B:B,A4467,Anlagenbewegungsdaten_AV!D:D),2),ROUND(M4467*L4467%,2))</f>
        <v>0</v>
      </c>
      <c r="O4467" s="328">
        <f>ROUND(N4467-SUMIF(Anlagenbewegungsdaten_AV!B:B,A4467,Anlagenbewegungsdaten_AV!D:D),3)</f>
        <v>0</v>
      </c>
    </row>
    <row r="4468" spans="1:15" ht="15" customHeight="1" x14ac:dyDescent="0.25">
      <c r="A4468" s="258" t="s">
        <v>6270</v>
      </c>
      <c r="B4468" s="243" t="s">
        <v>174</v>
      </c>
      <c r="C4468" s="244" t="s">
        <v>6243</v>
      </c>
      <c r="D4468" s="244" t="s">
        <v>4869</v>
      </c>
      <c r="E4468" s="243"/>
      <c r="F4468" s="160">
        <v>12.18</v>
      </c>
      <c r="G4468" s="331">
        <f>ROUND(SUMIF(Anlagenbewegungsdaten!B:B,A4468,Anlagenbewegungsdaten!C:C),3)</f>
        <v>0</v>
      </c>
      <c r="H4468" s="332">
        <f>IF(ISBLANK(F4468),ROUND(SUMIF(Anlagenbewegungsdaten!B:B,A4468,Anlagenbewegungsdaten!D:D),2),ROUND(G4468*F4468%,2))</f>
        <v>0</v>
      </c>
      <c r="I4468" s="332">
        <f>ROUND((H4468-SUMIF(Anlagenbewegungsdaten!$B:$B,A4468,Anlagenbewegungsdaten!D:D)),3)</f>
        <v>0</v>
      </c>
      <c r="J4468" s="333" t="s">
        <v>5179</v>
      </c>
      <c r="K4468" s="333" t="s">
        <v>5204</v>
      </c>
      <c r="L4468" s="510">
        <v>10.06</v>
      </c>
      <c r="M4468" s="330">
        <f>ROUND(SUMIF(Anlagenbewegungsdaten_AV!B:B,A4468,Anlagenbewegungsdaten_AV!C:C),3)</f>
        <v>0</v>
      </c>
      <c r="N4468" s="328">
        <f>IF(ISBLANK(L4468),ROUND(SUMIF(Anlagenbewegungsdaten_AV!B:B,A4468,Anlagenbewegungsdaten_AV!D:D),2),ROUND(M4468*L4468%,2))</f>
        <v>0</v>
      </c>
      <c r="O4468" s="328">
        <f>ROUND(N4468-SUMIF(Anlagenbewegungsdaten_AV!B:B,A4468,Anlagenbewegungsdaten_AV!D:D),3)</f>
        <v>0</v>
      </c>
    </row>
    <row r="4469" spans="1:15" ht="15" customHeight="1" x14ac:dyDescent="0.25">
      <c r="A4469" s="258" t="s">
        <v>6271</v>
      </c>
      <c r="B4469" s="243" t="s">
        <v>174</v>
      </c>
      <c r="C4469" s="244" t="s">
        <v>6243</v>
      </c>
      <c r="D4469" s="244" t="s">
        <v>4870</v>
      </c>
      <c r="E4469" s="243"/>
      <c r="F4469" s="160">
        <v>10.9</v>
      </c>
      <c r="G4469" s="331">
        <f>ROUND(SUMIF(Anlagenbewegungsdaten!B:B,A4469,Anlagenbewegungsdaten!C:C),3)</f>
        <v>0</v>
      </c>
      <c r="H4469" s="332">
        <f>IF(ISBLANK(F4469),ROUND(SUMIF(Anlagenbewegungsdaten!B:B,A4469,Anlagenbewegungsdaten!D:D),2),ROUND(G4469*F4469%,2))</f>
        <v>0</v>
      </c>
      <c r="I4469" s="332">
        <f>ROUND((H4469-SUMIF(Anlagenbewegungsdaten!$B:$B,A4469,Anlagenbewegungsdaten!D:D)),3)</f>
        <v>0</v>
      </c>
      <c r="J4469" s="333" t="s">
        <v>5179</v>
      </c>
      <c r="K4469" s="333" t="s">
        <v>5204</v>
      </c>
      <c r="L4469" s="510">
        <v>9.0299999999999994</v>
      </c>
      <c r="M4469" s="330">
        <f>ROUND(SUMIF(Anlagenbewegungsdaten_AV!B:B,A4469,Anlagenbewegungsdaten_AV!C:C),3)</f>
        <v>0</v>
      </c>
      <c r="N4469" s="328">
        <f>IF(ISBLANK(L4469),ROUND(SUMIF(Anlagenbewegungsdaten_AV!B:B,A4469,Anlagenbewegungsdaten_AV!D:D),2),ROUND(M4469*L4469%,2))</f>
        <v>0</v>
      </c>
      <c r="O4469" s="328">
        <f>ROUND(N4469-SUMIF(Anlagenbewegungsdaten_AV!B:B,A4469,Anlagenbewegungsdaten_AV!D:D),3)</f>
        <v>0</v>
      </c>
    </row>
    <row r="4470" spans="1:15" ht="15" customHeight="1" x14ac:dyDescent="0.25">
      <c r="A4470" s="258" t="s">
        <v>6272</v>
      </c>
      <c r="B4470" s="243" t="s">
        <v>174</v>
      </c>
      <c r="C4470" s="244" t="s">
        <v>6243</v>
      </c>
      <c r="D4470" s="244" t="s">
        <v>4871</v>
      </c>
      <c r="E4470" s="243"/>
      <c r="F4470" s="160">
        <v>8.68</v>
      </c>
      <c r="G4470" s="331">
        <f>ROUND(SUMIF(Anlagenbewegungsdaten!B:B,A4470,Anlagenbewegungsdaten!C:C),3)</f>
        <v>0</v>
      </c>
      <c r="H4470" s="332">
        <f>IF(ISBLANK(F4470),ROUND(SUMIF(Anlagenbewegungsdaten!B:B,A4470,Anlagenbewegungsdaten!D:D),2),ROUND(G4470*F4470%,2))</f>
        <v>0</v>
      </c>
      <c r="I4470" s="332">
        <f>ROUND((H4470-SUMIF(Anlagenbewegungsdaten!$B:$B,A4470,Anlagenbewegungsdaten!D:D)),3)</f>
        <v>0</v>
      </c>
      <c r="J4470" s="333" t="s">
        <v>5179</v>
      </c>
      <c r="K4470" s="333" t="s">
        <v>5204</v>
      </c>
      <c r="L4470" s="510">
        <v>7.26</v>
      </c>
      <c r="M4470" s="330">
        <f>ROUND(SUMIF(Anlagenbewegungsdaten_AV!B:B,A4470,Anlagenbewegungsdaten_AV!C:C),3)</f>
        <v>0</v>
      </c>
      <c r="N4470" s="328">
        <f>IF(ISBLANK(L4470),ROUND(SUMIF(Anlagenbewegungsdaten_AV!B:B,A4470,Anlagenbewegungsdaten_AV!D:D),2),ROUND(M4470*L4470%,2))</f>
        <v>0</v>
      </c>
      <c r="O4470" s="328">
        <f>ROUND(N4470-SUMIF(Anlagenbewegungsdaten_AV!B:B,A4470,Anlagenbewegungsdaten_AV!D:D),3)</f>
        <v>0</v>
      </c>
    </row>
    <row r="4471" spans="1:15" ht="15" customHeight="1" x14ac:dyDescent="0.25">
      <c r="A4471" s="258" t="s">
        <v>6273</v>
      </c>
      <c r="B4471" s="243" t="s">
        <v>174</v>
      </c>
      <c r="C4471" s="244" t="s">
        <v>6245</v>
      </c>
      <c r="D4471" s="244" t="s">
        <v>4868</v>
      </c>
      <c r="E4471" s="243"/>
      <c r="F4471" s="160">
        <v>12.5</v>
      </c>
      <c r="G4471" s="331">
        <f>ROUND(SUMIF(Anlagenbewegungsdaten!B:B,A4471,Anlagenbewegungsdaten!C:C),3)</f>
        <v>0</v>
      </c>
      <c r="H4471" s="332">
        <f>IF(ISBLANK(F4471),ROUND(SUMIF(Anlagenbewegungsdaten!B:B,A4471,Anlagenbewegungsdaten!D:D),2),ROUND(G4471*F4471%,2))</f>
        <v>0</v>
      </c>
      <c r="I4471" s="332">
        <f>ROUND((H4471-SUMIF(Anlagenbewegungsdaten!$B:$B,A4471,Anlagenbewegungsdaten!D:D)),3)</f>
        <v>0</v>
      </c>
      <c r="J4471" s="333" t="s">
        <v>5179</v>
      </c>
      <c r="K4471" s="333" t="s">
        <v>5204</v>
      </c>
      <c r="L4471" s="510">
        <v>10.31</v>
      </c>
      <c r="M4471" s="330">
        <f>ROUND(SUMIF(Anlagenbewegungsdaten_AV!B:B,A4471,Anlagenbewegungsdaten_AV!C:C),3)</f>
        <v>0</v>
      </c>
      <c r="N4471" s="328">
        <f>IF(ISBLANK(L4471),ROUND(SUMIF(Anlagenbewegungsdaten_AV!B:B,A4471,Anlagenbewegungsdaten_AV!D:D),2),ROUND(M4471*L4471%,2))</f>
        <v>0</v>
      </c>
      <c r="O4471" s="328">
        <f>ROUND(N4471-SUMIF(Anlagenbewegungsdaten_AV!B:B,A4471,Anlagenbewegungsdaten_AV!D:D),3)</f>
        <v>0</v>
      </c>
    </row>
    <row r="4472" spans="1:15" ht="15" customHeight="1" x14ac:dyDescent="0.25">
      <c r="A4472" s="258" t="s">
        <v>6274</v>
      </c>
      <c r="B4472" s="243" t="s">
        <v>174</v>
      </c>
      <c r="C4472" s="244" t="s">
        <v>6245</v>
      </c>
      <c r="D4472" s="244" t="s">
        <v>4869</v>
      </c>
      <c r="E4472" s="243"/>
      <c r="F4472" s="160">
        <v>12.15</v>
      </c>
      <c r="G4472" s="331">
        <f>ROUND(SUMIF(Anlagenbewegungsdaten!B:B,A4472,Anlagenbewegungsdaten!C:C),3)</f>
        <v>0</v>
      </c>
      <c r="H4472" s="332">
        <f>IF(ISBLANK(F4472),ROUND(SUMIF(Anlagenbewegungsdaten!B:B,A4472,Anlagenbewegungsdaten!D:D),2),ROUND(G4472*F4472%,2))</f>
        <v>0</v>
      </c>
      <c r="I4472" s="332">
        <f>ROUND((H4472-SUMIF(Anlagenbewegungsdaten!$B:$B,A4472,Anlagenbewegungsdaten!D:D)),3)</f>
        <v>0</v>
      </c>
      <c r="J4472" s="333" t="s">
        <v>5179</v>
      </c>
      <c r="K4472" s="333" t="s">
        <v>5204</v>
      </c>
      <c r="L4472" s="510">
        <v>10.039999999999999</v>
      </c>
      <c r="M4472" s="330">
        <f>ROUND(SUMIF(Anlagenbewegungsdaten_AV!B:B,A4472,Anlagenbewegungsdaten_AV!C:C),3)</f>
        <v>0</v>
      </c>
      <c r="N4472" s="328">
        <f>IF(ISBLANK(L4472),ROUND(SUMIF(Anlagenbewegungsdaten_AV!B:B,A4472,Anlagenbewegungsdaten_AV!D:D),2),ROUND(M4472*L4472%,2))</f>
        <v>0</v>
      </c>
      <c r="O4472" s="328">
        <f>ROUND(N4472-SUMIF(Anlagenbewegungsdaten_AV!B:B,A4472,Anlagenbewegungsdaten_AV!D:D),3)</f>
        <v>0</v>
      </c>
    </row>
    <row r="4473" spans="1:15" ht="15" customHeight="1" x14ac:dyDescent="0.25">
      <c r="A4473" s="258" t="s">
        <v>6275</v>
      </c>
      <c r="B4473" s="243" t="s">
        <v>174</v>
      </c>
      <c r="C4473" s="244" t="s">
        <v>6245</v>
      </c>
      <c r="D4473" s="244" t="s">
        <v>4870</v>
      </c>
      <c r="E4473" s="243"/>
      <c r="F4473" s="160">
        <v>10.87</v>
      </c>
      <c r="G4473" s="331">
        <f>ROUND(SUMIF(Anlagenbewegungsdaten!B:B,A4473,Anlagenbewegungsdaten!C:C),3)</f>
        <v>0</v>
      </c>
      <c r="H4473" s="332">
        <f>IF(ISBLANK(F4473),ROUND(SUMIF(Anlagenbewegungsdaten!B:B,A4473,Anlagenbewegungsdaten!D:D),2),ROUND(G4473*F4473%,2))</f>
        <v>0</v>
      </c>
      <c r="I4473" s="332">
        <f>ROUND((H4473-SUMIF(Anlagenbewegungsdaten!$B:$B,A4473,Anlagenbewegungsdaten!D:D)),3)</f>
        <v>0</v>
      </c>
      <c r="J4473" s="333" t="s">
        <v>5179</v>
      </c>
      <c r="K4473" s="333" t="s">
        <v>5204</v>
      </c>
      <c r="L4473" s="510">
        <v>9.01</v>
      </c>
      <c r="M4473" s="330">
        <f>ROUND(SUMIF(Anlagenbewegungsdaten_AV!B:B,A4473,Anlagenbewegungsdaten_AV!C:C),3)</f>
        <v>0</v>
      </c>
      <c r="N4473" s="328">
        <f>IF(ISBLANK(L4473),ROUND(SUMIF(Anlagenbewegungsdaten_AV!B:B,A4473,Anlagenbewegungsdaten_AV!D:D),2),ROUND(M4473*L4473%,2))</f>
        <v>0</v>
      </c>
      <c r="O4473" s="328">
        <f>ROUND(N4473-SUMIF(Anlagenbewegungsdaten_AV!B:B,A4473,Anlagenbewegungsdaten_AV!D:D),3)</f>
        <v>0</v>
      </c>
    </row>
    <row r="4474" spans="1:15" ht="15" customHeight="1" x14ac:dyDescent="0.25">
      <c r="A4474" s="258" t="s">
        <v>6276</v>
      </c>
      <c r="B4474" s="243" t="s">
        <v>174</v>
      </c>
      <c r="C4474" s="244" t="s">
        <v>6245</v>
      </c>
      <c r="D4474" s="244" t="s">
        <v>4871</v>
      </c>
      <c r="E4474" s="243"/>
      <c r="F4474" s="160">
        <v>8.65</v>
      </c>
      <c r="G4474" s="331">
        <f>ROUND(SUMIF(Anlagenbewegungsdaten!B:B,A4474,Anlagenbewegungsdaten!C:C),3)</f>
        <v>0</v>
      </c>
      <c r="H4474" s="332">
        <f>IF(ISBLANK(F4474),ROUND(SUMIF(Anlagenbewegungsdaten!B:B,A4474,Anlagenbewegungsdaten!D:D),2),ROUND(G4474*F4474%,2))</f>
        <v>0</v>
      </c>
      <c r="I4474" s="332">
        <f>ROUND((H4474-SUMIF(Anlagenbewegungsdaten!$B:$B,A4474,Anlagenbewegungsdaten!D:D)),3)</f>
        <v>0</v>
      </c>
      <c r="J4474" s="333" t="s">
        <v>5179</v>
      </c>
      <c r="K4474" s="333" t="s">
        <v>5204</v>
      </c>
      <c r="L4474" s="510">
        <v>7.24</v>
      </c>
      <c r="M4474" s="330">
        <f>ROUND(SUMIF(Anlagenbewegungsdaten_AV!B:B,A4474,Anlagenbewegungsdaten_AV!C:C),3)</f>
        <v>0</v>
      </c>
      <c r="N4474" s="328">
        <f>IF(ISBLANK(L4474),ROUND(SUMIF(Anlagenbewegungsdaten_AV!B:B,A4474,Anlagenbewegungsdaten_AV!D:D),2),ROUND(M4474*L4474%,2))</f>
        <v>0</v>
      </c>
      <c r="O4474" s="328">
        <f>ROUND(N4474-SUMIF(Anlagenbewegungsdaten_AV!B:B,A4474,Anlagenbewegungsdaten_AV!D:D),3)</f>
        <v>0</v>
      </c>
    </row>
    <row r="4475" spans="1:15" ht="15" customHeight="1" x14ac:dyDescent="0.25">
      <c r="A4475" s="258" t="s">
        <v>6277</v>
      </c>
      <c r="B4475" s="243" t="s">
        <v>174</v>
      </c>
      <c r="C4475" s="244" t="s">
        <v>6247</v>
      </c>
      <c r="D4475" s="244" t="s">
        <v>4868</v>
      </c>
      <c r="E4475" s="243"/>
      <c r="F4475" s="160">
        <v>12.47</v>
      </c>
      <c r="G4475" s="331">
        <f>ROUND(SUMIF(Anlagenbewegungsdaten!B:B,A4475,Anlagenbewegungsdaten!C:C),3)</f>
        <v>0</v>
      </c>
      <c r="H4475" s="332">
        <f>IF(ISBLANK(F4475),ROUND(SUMIF(Anlagenbewegungsdaten!B:B,A4475,Anlagenbewegungsdaten!D:D),2),ROUND(G4475*F4475%,2))</f>
        <v>0</v>
      </c>
      <c r="I4475" s="332">
        <f>ROUND((H4475-SUMIF(Anlagenbewegungsdaten!$B:$B,A4475,Anlagenbewegungsdaten!D:D)),3)</f>
        <v>0</v>
      </c>
      <c r="J4475" s="333" t="s">
        <v>5179</v>
      </c>
      <c r="K4475" s="333" t="s">
        <v>5204</v>
      </c>
      <c r="L4475" s="510">
        <v>10.29</v>
      </c>
      <c r="M4475" s="330">
        <f>ROUND(SUMIF(Anlagenbewegungsdaten_AV!B:B,A4475,Anlagenbewegungsdaten_AV!C:C),3)</f>
        <v>0</v>
      </c>
      <c r="N4475" s="328">
        <f>IF(ISBLANK(L4475),ROUND(SUMIF(Anlagenbewegungsdaten_AV!B:B,A4475,Anlagenbewegungsdaten_AV!D:D),2),ROUND(M4475*L4475%,2))</f>
        <v>0</v>
      </c>
      <c r="O4475" s="328">
        <f>ROUND(N4475-SUMIF(Anlagenbewegungsdaten_AV!B:B,A4475,Anlagenbewegungsdaten_AV!D:D),3)</f>
        <v>0</v>
      </c>
    </row>
    <row r="4476" spans="1:15" ht="15" customHeight="1" x14ac:dyDescent="0.25">
      <c r="A4476" s="258" t="s">
        <v>6278</v>
      </c>
      <c r="B4476" s="243" t="s">
        <v>174</v>
      </c>
      <c r="C4476" s="244" t="s">
        <v>6247</v>
      </c>
      <c r="D4476" s="244" t="s">
        <v>4869</v>
      </c>
      <c r="E4476" s="243"/>
      <c r="F4476" s="160">
        <v>12.12</v>
      </c>
      <c r="G4476" s="331">
        <f>ROUND(SUMIF(Anlagenbewegungsdaten!B:B,A4476,Anlagenbewegungsdaten!C:C),3)</f>
        <v>0</v>
      </c>
      <c r="H4476" s="332">
        <f>IF(ISBLANK(F4476),ROUND(SUMIF(Anlagenbewegungsdaten!B:B,A4476,Anlagenbewegungsdaten!D:D),2),ROUND(G4476*F4476%,2))</f>
        <v>0</v>
      </c>
      <c r="I4476" s="332">
        <f>ROUND((H4476-SUMIF(Anlagenbewegungsdaten!$B:$B,A4476,Anlagenbewegungsdaten!D:D)),3)</f>
        <v>0</v>
      </c>
      <c r="J4476" s="333" t="s">
        <v>5179</v>
      </c>
      <c r="K4476" s="333" t="s">
        <v>5204</v>
      </c>
      <c r="L4476" s="510">
        <v>10.01</v>
      </c>
      <c r="M4476" s="330">
        <f>ROUND(SUMIF(Anlagenbewegungsdaten_AV!B:B,A4476,Anlagenbewegungsdaten_AV!C:C),3)</f>
        <v>0</v>
      </c>
      <c r="N4476" s="328">
        <f>IF(ISBLANK(L4476),ROUND(SUMIF(Anlagenbewegungsdaten_AV!B:B,A4476,Anlagenbewegungsdaten_AV!D:D),2),ROUND(M4476*L4476%,2))</f>
        <v>0</v>
      </c>
      <c r="O4476" s="328">
        <f>ROUND(N4476-SUMIF(Anlagenbewegungsdaten_AV!B:B,A4476,Anlagenbewegungsdaten_AV!D:D),3)</f>
        <v>0</v>
      </c>
    </row>
    <row r="4477" spans="1:15" ht="15" customHeight="1" x14ac:dyDescent="0.25">
      <c r="A4477" s="258" t="s">
        <v>6279</v>
      </c>
      <c r="B4477" s="243" t="s">
        <v>174</v>
      </c>
      <c r="C4477" s="244" t="s">
        <v>6247</v>
      </c>
      <c r="D4477" s="244" t="s">
        <v>4870</v>
      </c>
      <c r="E4477" s="243"/>
      <c r="F4477" s="160">
        <v>10.84</v>
      </c>
      <c r="G4477" s="331">
        <f>ROUND(SUMIF(Anlagenbewegungsdaten!B:B,A4477,Anlagenbewegungsdaten!C:C),3)</f>
        <v>0</v>
      </c>
      <c r="H4477" s="332">
        <f>IF(ISBLANK(F4477),ROUND(SUMIF(Anlagenbewegungsdaten!B:B,A4477,Anlagenbewegungsdaten!D:D),2),ROUND(G4477*F4477%,2))</f>
        <v>0</v>
      </c>
      <c r="I4477" s="332">
        <f>ROUND((H4477-SUMIF(Anlagenbewegungsdaten!$B:$B,A4477,Anlagenbewegungsdaten!D:D)),3)</f>
        <v>0</v>
      </c>
      <c r="J4477" s="333" t="s">
        <v>5179</v>
      </c>
      <c r="K4477" s="333" t="s">
        <v>5204</v>
      </c>
      <c r="L4477" s="510">
        <v>8.98</v>
      </c>
      <c r="M4477" s="330">
        <f>ROUND(SUMIF(Anlagenbewegungsdaten_AV!B:B,A4477,Anlagenbewegungsdaten_AV!C:C),3)</f>
        <v>0</v>
      </c>
      <c r="N4477" s="328">
        <f>IF(ISBLANK(L4477),ROUND(SUMIF(Anlagenbewegungsdaten_AV!B:B,A4477,Anlagenbewegungsdaten_AV!D:D),2),ROUND(M4477*L4477%,2))</f>
        <v>0</v>
      </c>
      <c r="O4477" s="328">
        <f>ROUND(N4477-SUMIF(Anlagenbewegungsdaten_AV!B:B,A4477,Anlagenbewegungsdaten_AV!D:D),3)</f>
        <v>0</v>
      </c>
    </row>
    <row r="4478" spans="1:15" ht="15" customHeight="1" x14ac:dyDescent="0.25">
      <c r="A4478" s="258" t="s">
        <v>6280</v>
      </c>
      <c r="B4478" s="243" t="s">
        <v>174</v>
      </c>
      <c r="C4478" s="244" t="s">
        <v>6247</v>
      </c>
      <c r="D4478" s="244" t="s">
        <v>4871</v>
      </c>
      <c r="E4478" s="243"/>
      <c r="F4478" s="160">
        <v>8.6300000000000008</v>
      </c>
      <c r="G4478" s="331">
        <f>ROUND(SUMIF(Anlagenbewegungsdaten!B:B,A4478,Anlagenbewegungsdaten!C:C),3)</f>
        <v>0</v>
      </c>
      <c r="H4478" s="332">
        <f>IF(ISBLANK(F4478),ROUND(SUMIF(Anlagenbewegungsdaten!B:B,A4478,Anlagenbewegungsdaten!D:D),2),ROUND(G4478*F4478%,2))</f>
        <v>0</v>
      </c>
      <c r="I4478" s="332">
        <f>ROUND((H4478-SUMIF(Anlagenbewegungsdaten!$B:$B,A4478,Anlagenbewegungsdaten!D:D)),3)</f>
        <v>0</v>
      </c>
      <c r="J4478" s="333" t="s">
        <v>5179</v>
      </c>
      <c r="K4478" s="333" t="s">
        <v>5204</v>
      </c>
      <c r="L4478" s="510">
        <v>7.22</v>
      </c>
      <c r="M4478" s="330">
        <f>ROUND(SUMIF(Anlagenbewegungsdaten_AV!B:B,A4478,Anlagenbewegungsdaten_AV!C:C),3)</f>
        <v>0</v>
      </c>
      <c r="N4478" s="328">
        <f>IF(ISBLANK(L4478),ROUND(SUMIF(Anlagenbewegungsdaten_AV!B:B,A4478,Anlagenbewegungsdaten_AV!D:D),2),ROUND(M4478*L4478%,2))</f>
        <v>0</v>
      </c>
      <c r="O4478" s="328">
        <f>ROUND(N4478-SUMIF(Anlagenbewegungsdaten_AV!B:B,A4478,Anlagenbewegungsdaten_AV!D:D),3)</f>
        <v>0</v>
      </c>
    </row>
    <row r="4479" spans="1:15" ht="15" customHeight="1" x14ac:dyDescent="0.25">
      <c r="A4479" s="258" t="s">
        <v>6281</v>
      </c>
      <c r="B4479" s="243" t="s">
        <v>174</v>
      </c>
      <c r="C4479" s="244" t="s">
        <v>6249</v>
      </c>
      <c r="D4479" s="244" t="s">
        <v>4868</v>
      </c>
      <c r="E4479" s="243"/>
      <c r="F4479" s="160">
        <v>12.43</v>
      </c>
      <c r="G4479" s="331">
        <f>ROUND(SUMIF(Anlagenbewegungsdaten!B:B,A4479,Anlagenbewegungsdaten!C:C),3)</f>
        <v>0</v>
      </c>
      <c r="H4479" s="332">
        <f>IF(ISBLANK(F4479),ROUND(SUMIF(Anlagenbewegungsdaten!B:B,A4479,Anlagenbewegungsdaten!D:D),2),ROUND(G4479*F4479%,2))</f>
        <v>0</v>
      </c>
      <c r="I4479" s="332">
        <f>ROUND((H4479-SUMIF(Anlagenbewegungsdaten!$B:$B,A4479,Anlagenbewegungsdaten!D:D)),3)</f>
        <v>0</v>
      </c>
      <c r="J4479" s="333" t="s">
        <v>5179</v>
      </c>
      <c r="K4479" s="333" t="s">
        <v>5204</v>
      </c>
      <c r="L4479" s="510">
        <v>10.26</v>
      </c>
      <c r="M4479" s="330">
        <f>ROUND(SUMIF(Anlagenbewegungsdaten_AV!B:B,A4479,Anlagenbewegungsdaten_AV!C:C),3)</f>
        <v>0</v>
      </c>
      <c r="N4479" s="328">
        <f>IF(ISBLANK(L4479),ROUND(SUMIF(Anlagenbewegungsdaten_AV!B:B,A4479,Anlagenbewegungsdaten_AV!D:D),2),ROUND(M4479*L4479%,2))</f>
        <v>0</v>
      </c>
      <c r="O4479" s="328">
        <f>ROUND(N4479-SUMIF(Anlagenbewegungsdaten_AV!B:B,A4479,Anlagenbewegungsdaten_AV!D:D),3)</f>
        <v>0</v>
      </c>
    </row>
    <row r="4480" spans="1:15" ht="15" customHeight="1" x14ac:dyDescent="0.25">
      <c r="A4480" s="258" t="s">
        <v>6282</v>
      </c>
      <c r="B4480" s="243" t="s">
        <v>174</v>
      </c>
      <c r="C4480" s="244" t="s">
        <v>6249</v>
      </c>
      <c r="D4480" s="244" t="s">
        <v>4869</v>
      </c>
      <c r="E4480" s="243"/>
      <c r="F4480" s="160">
        <v>12.09</v>
      </c>
      <c r="G4480" s="331">
        <f>ROUND(SUMIF(Anlagenbewegungsdaten!B:B,A4480,Anlagenbewegungsdaten!C:C),3)</f>
        <v>0</v>
      </c>
      <c r="H4480" s="332">
        <f>IF(ISBLANK(F4480),ROUND(SUMIF(Anlagenbewegungsdaten!B:B,A4480,Anlagenbewegungsdaten!D:D),2),ROUND(G4480*F4480%,2))</f>
        <v>0</v>
      </c>
      <c r="I4480" s="332">
        <f>ROUND((H4480-SUMIF(Anlagenbewegungsdaten!$B:$B,A4480,Anlagenbewegungsdaten!D:D)),3)</f>
        <v>0</v>
      </c>
      <c r="J4480" s="333" t="s">
        <v>5179</v>
      </c>
      <c r="K4480" s="333" t="s">
        <v>5204</v>
      </c>
      <c r="L4480" s="510">
        <v>9.98</v>
      </c>
      <c r="M4480" s="330">
        <f>ROUND(SUMIF(Anlagenbewegungsdaten_AV!B:B,A4480,Anlagenbewegungsdaten_AV!C:C),3)</f>
        <v>0</v>
      </c>
      <c r="N4480" s="328">
        <f>IF(ISBLANK(L4480),ROUND(SUMIF(Anlagenbewegungsdaten_AV!B:B,A4480,Anlagenbewegungsdaten_AV!D:D),2),ROUND(M4480*L4480%,2))</f>
        <v>0</v>
      </c>
      <c r="O4480" s="328">
        <f>ROUND(N4480-SUMIF(Anlagenbewegungsdaten_AV!B:B,A4480,Anlagenbewegungsdaten_AV!D:D),3)</f>
        <v>0</v>
      </c>
    </row>
    <row r="4481" spans="1:15" ht="15" customHeight="1" x14ac:dyDescent="0.25">
      <c r="A4481" s="258" t="s">
        <v>6283</v>
      </c>
      <c r="B4481" s="243" t="s">
        <v>174</v>
      </c>
      <c r="C4481" s="244" t="s">
        <v>6249</v>
      </c>
      <c r="D4481" s="244" t="s">
        <v>4870</v>
      </c>
      <c r="E4481" s="243"/>
      <c r="F4481" s="160">
        <v>10.82</v>
      </c>
      <c r="G4481" s="331">
        <f>ROUND(SUMIF(Anlagenbewegungsdaten!B:B,A4481,Anlagenbewegungsdaten!C:C),3)</f>
        <v>0</v>
      </c>
      <c r="H4481" s="332">
        <f>IF(ISBLANK(F4481),ROUND(SUMIF(Anlagenbewegungsdaten!B:B,A4481,Anlagenbewegungsdaten!D:D),2),ROUND(G4481*F4481%,2))</f>
        <v>0</v>
      </c>
      <c r="I4481" s="332">
        <f>ROUND((H4481-SUMIF(Anlagenbewegungsdaten!$B:$B,A4481,Anlagenbewegungsdaten!D:D)),3)</f>
        <v>0</v>
      </c>
      <c r="J4481" s="333" t="s">
        <v>5179</v>
      </c>
      <c r="K4481" s="333" t="s">
        <v>5204</v>
      </c>
      <c r="L4481" s="510">
        <v>8.9700000000000006</v>
      </c>
      <c r="M4481" s="330">
        <f>ROUND(SUMIF(Anlagenbewegungsdaten_AV!B:B,A4481,Anlagenbewegungsdaten_AV!C:C),3)</f>
        <v>0</v>
      </c>
      <c r="N4481" s="328">
        <f>IF(ISBLANK(L4481),ROUND(SUMIF(Anlagenbewegungsdaten_AV!B:B,A4481,Anlagenbewegungsdaten_AV!D:D),2),ROUND(M4481*L4481%,2))</f>
        <v>0</v>
      </c>
      <c r="O4481" s="328">
        <f>ROUND(N4481-SUMIF(Anlagenbewegungsdaten_AV!B:B,A4481,Anlagenbewegungsdaten_AV!D:D),3)</f>
        <v>0</v>
      </c>
    </row>
    <row r="4482" spans="1:15" ht="15" customHeight="1" x14ac:dyDescent="0.25">
      <c r="A4482" s="258" t="s">
        <v>6284</v>
      </c>
      <c r="B4482" s="243" t="s">
        <v>174</v>
      </c>
      <c r="C4482" s="244" t="s">
        <v>6249</v>
      </c>
      <c r="D4482" s="244" t="s">
        <v>4871</v>
      </c>
      <c r="E4482" s="243"/>
      <c r="F4482" s="160">
        <v>8.61</v>
      </c>
      <c r="G4482" s="331">
        <f>ROUND(SUMIF(Anlagenbewegungsdaten!B:B,A4482,Anlagenbewegungsdaten!C:C),3)</f>
        <v>0</v>
      </c>
      <c r="H4482" s="332">
        <f>IF(ISBLANK(F4482),ROUND(SUMIF(Anlagenbewegungsdaten!B:B,A4482,Anlagenbewegungsdaten!D:D),2),ROUND(G4482*F4482%,2))</f>
        <v>0</v>
      </c>
      <c r="I4482" s="332">
        <f>ROUND((H4482-SUMIF(Anlagenbewegungsdaten!$B:$B,A4482,Anlagenbewegungsdaten!D:D)),3)</f>
        <v>0</v>
      </c>
      <c r="J4482" s="333" t="s">
        <v>5179</v>
      </c>
      <c r="K4482" s="333" t="s">
        <v>5204</v>
      </c>
      <c r="L4482" s="510">
        <v>7.2</v>
      </c>
      <c r="M4482" s="330">
        <f>ROUND(SUMIF(Anlagenbewegungsdaten_AV!B:B,A4482,Anlagenbewegungsdaten_AV!C:C),3)</f>
        <v>0</v>
      </c>
      <c r="N4482" s="328">
        <f>IF(ISBLANK(L4482),ROUND(SUMIF(Anlagenbewegungsdaten_AV!B:B,A4482,Anlagenbewegungsdaten_AV!D:D),2),ROUND(M4482*L4482%,2))</f>
        <v>0</v>
      </c>
      <c r="O4482" s="328">
        <f>ROUND(N4482-SUMIF(Anlagenbewegungsdaten_AV!B:B,A4482,Anlagenbewegungsdaten_AV!D:D),3)</f>
        <v>0</v>
      </c>
    </row>
    <row r="4483" spans="1:15" ht="15" customHeight="1" x14ac:dyDescent="0.25">
      <c r="A4483" s="258" t="s">
        <v>6285</v>
      </c>
      <c r="B4483" s="243" t="s">
        <v>174</v>
      </c>
      <c r="C4483" s="244" t="s">
        <v>6251</v>
      </c>
      <c r="D4483" s="244" t="s">
        <v>4868</v>
      </c>
      <c r="E4483" s="243"/>
      <c r="F4483" s="160">
        <v>12.4</v>
      </c>
      <c r="G4483" s="331">
        <f>ROUND(SUMIF(Anlagenbewegungsdaten!B:B,A4483,Anlagenbewegungsdaten!C:C),3)</f>
        <v>0</v>
      </c>
      <c r="H4483" s="332">
        <f>IF(ISBLANK(F4483),ROUND(SUMIF(Anlagenbewegungsdaten!B:B,A4483,Anlagenbewegungsdaten!D:D),2),ROUND(G4483*F4483%,2))</f>
        <v>0</v>
      </c>
      <c r="I4483" s="332">
        <f>ROUND((H4483-SUMIF(Anlagenbewegungsdaten!$B:$B,A4483,Anlagenbewegungsdaten!D:D)),3)</f>
        <v>0</v>
      </c>
      <c r="J4483" s="333" t="s">
        <v>5179</v>
      </c>
      <c r="K4483" s="333" t="s">
        <v>5204</v>
      </c>
      <c r="L4483" s="510">
        <v>10.23</v>
      </c>
      <c r="M4483" s="330">
        <f>ROUND(SUMIF(Anlagenbewegungsdaten_AV!B:B,A4483,Anlagenbewegungsdaten_AV!C:C),3)</f>
        <v>0</v>
      </c>
      <c r="N4483" s="328">
        <f>IF(ISBLANK(L4483),ROUND(SUMIF(Anlagenbewegungsdaten_AV!B:B,A4483,Anlagenbewegungsdaten_AV!D:D),2),ROUND(M4483*L4483%,2))</f>
        <v>0</v>
      </c>
      <c r="O4483" s="328">
        <f>ROUND(N4483-SUMIF(Anlagenbewegungsdaten_AV!B:B,A4483,Anlagenbewegungsdaten_AV!D:D),3)</f>
        <v>0</v>
      </c>
    </row>
    <row r="4484" spans="1:15" ht="15" customHeight="1" x14ac:dyDescent="0.25">
      <c r="A4484" s="258" t="s">
        <v>6286</v>
      </c>
      <c r="B4484" s="243" t="s">
        <v>174</v>
      </c>
      <c r="C4484" s="244" t="s">
        <v>6251</v>
      </c>
      <c r="D4484" s="244" t="s">
        <v>4869</v>
      </c>
      <c r="E4484" s="243"/>
      <c r="F4484" s="160">
        <v>12.06</v>
      </c>
      <c r="G4484" s="331">
        <f>ROUND(SUMIF(Anlagenbewegungsdaten!B:B,A4484,Anlagenbewegungsdaten!C:C),3)</f>
        <v>0</v>
      </c>
      <c r="H4484" s="332">
        <f>IF(ISBLANK(F4484),ROUND(SUMIF(Anlagenbewegungsdaten!B:B,A4484,Anlagenbewegungsdaten!D:D),2),ROUND(G4484*F4484%,2))</f>
        <v>0</v>
      </c>
      <c r="I4484" s="332">
        <f>ROUND((H4484-SUMIF(Anlagenbewegungsdaten!$B:$B,A4484,Anlagenbewegungsdaten!D:D)),3)</f>
        <v>0</v>
      </c>
      <c r="J4484" s="333" t="s">
        <v>5179</v>
      </c>
      <c r="K4484" s="333" t="s">
        <v>5204</v>
      </c>
      <c r="L4484" s="510">
        <v>9.9600000000000009</v>
      </c>
      <c r="M4484" s="330">
        <f>ROUND(SUMIF(Anlagenbewegungsdaten_AV!B:B,A4484,Anlagenbewegungsdaten_AV!C:C),3)</f>
        <v>0</v>
      </c>
      <c r="N4484" s="328">
        <f>IF(ISBLANK(L4484),ROUND(SUMIF(Anlagenbewegungsdaten_AV!B:B,A4484,Anlagenbewegungsdaten_AV!D:D),2),ROUND(M4484*L4484%,2))</f>
        <v>0</v>
      </c>
      <c r="O4484" s="328">
        <f>ROUND(N4484-SUMIF(Anlagenbewegungsdaten_AV!B:B,A4484,Anlagenbewegungsdaten_AV!D:D),3)</f>
        <v>0</v>
      </c>
    </row>
    <row r="4485" spans="1:15" ht="15" customHeight="1" x14ac:dyDescent="0.25">
      <c r="A4485" s="258" t="s">
        <v>6287</v>
      </c>
      <c r="B4485" s="243" t="s">
        <v>174</v>
      </c>
      <c r="C4485" s="244" t="s">
        <v>6251</v>
      </c>
      <c r="D4485" s="244" t="s">
        <v>4870</v>
      </c>
      <c r="E4485" s="243"/>
      <c r="F4485" s="160">
        <v>10.79</v>
      </c>
      <c r="G4485" s="331">
        <f>ROUND(SUMIF(Anlagenbewegungsdaten!B:B,A4485,Anlagenbewegungsdaten!C:C),3)</f>
        <v>0</v>
      </c>
      <c r="H4485" s="332">
        <f>IF(ISBLANK(F4485),ROUND(SUMIF(Anlagenbewegungsdaten!B:B,A4485,Anlagenbewegungsdaten!D:D),2),ROUND(G4485*F4485%,2))</f>
        <v>0</v>
      </c>
      <c r="I4485" s="332">
        <f>ROUND((H4485-SUMIF(Anlagenbewegungsdaten!$B:$B,A4485,Anlagenbewegungsdaten!D:D)),3)</f>
        <v>0</v>
      </c>
      <c r="J4485" s="333" t="s">
        <v>5179</v>
      </c>
      <c r="K4485" s="333" t="s">
        <v>5204</v>
      </c>
      <c r="L4485" s="510">
        <v>8.94</v>
      </c>
      <c r="M4485" s="330">
        <f>ROUND(SUMIF(Anlagenbewegungsdaten_AV!B:B,A4485,Anlagenbewegungsdaten_AV!C:C),3)</f>
        <v>0</v>
      </c>
      <c r="N4485" s="328">
        <f>IF(ISBLANK(L4485),ROUND(SUMIF(Anlagenbewegungsdaten_AV!B:B,A4485,Anlagenbewegungsdaten_AV!D:D),2),ROUND(M4485*L4485%,2))</f>
        <v>0</v>
      </c>
      <c r="O4485" s="328">
        <f>ROUND(N4485-SUMIF(Anlagenbewegungsdaten_AV!B:B,A4485,Anlagenbewegungsdaten_AV!D:D),3)</f>
        <v>0</v>
      </c>
    </row>
    <row r="4486" spans="1:15" ht="15" customHeight="1" x14ac:dyDescent="0.25">
      <c r="A4486" s="258" t="s">
        <v>6288</v>
      </c>
      <c r="B4486" s="243" t="s">
        <v>174</v>
      </c>
      <c r="C4486" s="244" t="s">
        <v>6251</v>
      </c>
      <c r="D4486" s="244" t="s">
        <v>4871</v>
      </c>
      <c r="E4486" s="243"/>
      <c r="F4486" s="160">
        <v>8.59</v>
      </c>
      <c r="G4486" s="331">
        <f>ROUND(SUMIF(Anlagenbewegungsdaten!B:B,A4486,Anlagenbewegungsdaten!C:C),3)</f>
        <v>0</v>
      </c>
      <c r="H4486" s="332">
        <f>IF(ISBLANK(F4486),ROUND(SUMIF(Anlagenbewegungsdaten!B:B,A4486,Anlagenbewegungsdaten!D:D),2),ROUND(G4486*F4486%,2))</f>
        <v>0</v>
      </c>
      <c r="I4486" s="332">
        <f>ROUND((H4486-SUMIF(Anlagenbewegungsdaten!$B:$B,A4486,Anlagenbewegungsdaten!D:D)),3)</f>
        <v>0</v>
      </c>
      <c r="J4486" s="333" t="s">
        <v>5179</v>
      </c>
      <c r="K4486" s="333" t="s">
        <v>5204</v>
      </c>
      <c r="L4486" s="510">
        <v>7.18</v>
      </c>
      <c r="M4486" s="330">
        <f>ROUND(SUMIF(Anlagenbewegungsdaten_AV!B:B,A4486,Anlagenbewegungsdaten_AV!C:C),3)</f>
        <v>0</v>
      </c>
      <c r="N4486" s="328">
        <f>IF(ISBLANK(L4486),ROUND(SUMIF(Anlagenbewegungsdaten_AV!B:B,A4486,Anlagenbewegungsdaten_AV!D:D),2),ROUND(M4486*L4486%,2))</f>
        <v>0</v>
      </c>
      <c r="O4486" s="328">
        <f>ROUND(N4486-SUMIF(Anlagenbewegungsdaten_AV!B:B,A4486,Anlagenbewegungsdaten_AV!D:D),3)</f>
        <v>0</v>
      </c>
    </row>
    <row r="4487" spans="1:15" ht="15" customHeight="1" x14ac:dyDescent="0.25">
      <c r="A4487" s="258" t="s">
        <v>6289</v>
      </c>
      <c r="B4487" s="243" t="s">
        <v>174</v>
      </c>
      <c r="C4487" s="244" t="s">
        <v>6253</v>
      </c>
      <c r="D4487" s="244" t="s">
        <v>4868</v>
      </c>
      <c r="E4487" s="243"/>
      <c r="F4487" s="160">
        <v>12.37</v>
      </c>
      <c r="G4487" s="331">
        <f>ROUND(SUMIF(Anlagenbewegungsdaten!B:B,A4487,Anlagenbewegungsdaten!C:C),3)</f>
        <v>0</v>
      </c>
      <c r="H4487" s="332">
        <f>IF(ISBLANK(F4487),ROUND(SUMIF(Anlagenbewegungsdaten!B:B,A4487,Anlagenbewegungsdaten!D:D),2),ROUND(G4487*F4487%,2))</f>
        <v>0</v>
      </c>
      <c r="I4487" s="332">
        <f>ROUND((H4487-SUMIF(Anlagenbewegungsdaten!$B:$B,A4487,Anlagenbewegungsdaten!D:D)),3)</f>
        <v>0</v>
      </c>
      <c r="J4487" s="333" t="s">
        <v>5179</v>
      </c>
      <c r="K4487" s="333" t="s">
        <v>5204</v>
      </c>
      <c r="L4487" s="510">
        <v>10.210000000000001</v>
      </c>
      <c r="M4487" s="330">
        <f>ROUND(SUMIF(Anlagenbewegungsdaten_AV!B:B,A4487,Anlagenbewegungsdaten_AV!C:C),3)</f>
        <v>0</v>
      </c>
      <c r="N4487" s="328">
        <f>IF(ISBLANK(L4487),ROUND(SUMIF(Anlagenbewegungsdaten_AV!B:B,A4487,Anlagenbewegungsdaten_AV!D:D),2),ROUND(M4487*L4487%,2))</f>
        <v>0</v>
      </c>
      <c r="O4487" s="328">
        <f>ROUND(N4487-SUMIF(Anlagenbewegungsdaten_AV!B:B,A4487,Anlagenbewegungsdaten_AV!D:D),3)</f>
        <v>0</v>
      </c>
    </row>
    <row r="4488" spans="1:15" ht="15" customHeight="1" x14ac:dyDescent="0.25">
      <c r="A4488" s="258" t="s">
        <v>6290</v>
      </c>
      <c r="B4488" s="243" t="s">
        <v>174</v>
      </c>
      <c r="C4488" s="244" t="s">
        <v>6253</v>
      </c>
      <c r="D4488" s="244" t="s">
        <v>4869</v>
      </c>
      <c r="E4488" s="243"/>
      <c r="F4488" s="160">
        <v>12.03</v>
      </c>
      <c r="G4488" s="331">
        <f>ROUND(SUMIF(Anlagenbewegungsdaten!B:B,A4488,Anlagenbewegungsdaten!C:C),3)</f>
        <v>0</v>
      </c>
      <c r="H4488" s="332">
        <f>IF(ISBLANK(F4488),ROUND(SUMIF(Anlagenbewegungsdaten!B:B,A4488,Anlagenbewegungsdaten!D:D),2),ROUND(G4488*F4488%,2))</f>
        <v>0</v>
      </c>
      <c r="I4488" s="332">
        <f>ROUND((H4488-SUMIF(Anlagenbewegungsdaten!$B:$B,A4488,Anlagenbewegungsdaten!D:D)),3)</f>
        <v>0</v>
      </c>
      <c r="J4488" s="333" t="s">
        <v>5179</v>
      </c>
      <c r="K4488" s="333" t="s">
        <v>5204</v>
      </c>
      <c r="L4488" s="510">
        <v>9.94</v>
      </c>
      <c r="M4488" s="330">
        <f>ROUND(SUMIF(Anlagenbewegungsdaten_AV!B:B,A4488,Anlagenbewegungsdaten_AV!C:C),3)</f>
        <v>0</v>
      </c>
      <c r="N4488" s="328">
        <f>IF(ISBLANK(L4488),ROUND(SUMIF(Anlagenbewegungsdaten_AV!B:B,A4488,Anlagenbewegungsdaten_AV!D:D),2),ROUND(M4488*L4488%,2))</f>
        <v>0</v>
      </c>
      <c r="O4488" s="328">
        <f>ROUND(N4488-SUMIF(Anlagenbewegungsdaten_AV!B:B,A4488,Anlagenbewegungsdaten_AV!D:D),3)</f>
        <v>0</v>
      </c>
    </row>
    <row r="4489" spans="1:15" ht="15" customHeight="1" x14ac:dyDescent="0.25">
      <c r="A4489" s="258" t="s">
        <v>6291</v>
      </c>
      <c r="B4489" s="243" t="s">
        <v>174</v>
      </c>
      <c r="C4489" s="244" t="s">
        <v>6253</v>
      </c>
      <c r="D4489" s="244" t="s">
        <v>4870</v>
      </c>
      <c r="E4489" s="243"/>
      <c r="F4489" s="160">
        <v>10.76</v>
      </c>
      <c r="G4489" s="331">
        <f>ROUND(SUMIF(Anlagenbewegungsdaten!B:B,A4489,Anlagenbewegungsdaten!C:C),3)</f>
        <v>0</v>
      </c>
      <c r="H4489" s="332">
        <f>IF(ISBLANK(F4489),ROUND(SUMIF(Anlagenbewegungsdaten!B:B,A4489,Anlagenbewegungsdaten!D:D),2),ROUND(G4489*F4489%,2))</f>
        <v>0</v>
      </c>
      <c r="I4489" s="332">
        <f>ROUND((H4489-SUMIF(Anlagenbewegungsdaten!$B:$B,A4489,Anlagenbewegungsdaten!D:D)),3)</f>
        <v>0</v>
      </c>
      <c r="J4489" s="333" t="s">
        <v>5179</v>
      </c>
      <c r="K4489" s="333" t="s">
        <v>5204</v>
      </c>
      <c r="L4489" s="510">
        <v>8.92</v>
      </c>
      <c r="M4489" s="330">
        <f>ROUND(SUMIF(Anlagenbewegungsdaten_AV!B:B,A4489,Anlagenbewegungsdaten_AV!C:C),3)</f>
        <v>0</v>
      </c>
      <c r="N4489" s="328">
        <f>IF(ISBLANK(L4489),ROUND(SUMIF(Anlagenbewegungsdaten_AV!B:B,A4489,Anlagenbewegungsdaten_AV!D:D),2),ROUND(M4489*L4489%,2))</f>
        <v>0</v>
      </c>
      <c r="O4489" s="328">
        <f>ROUND(N4489-SUMIF(Anlagenbewegungsdaten_AV!B:B,A4489,Anlagenbewegungsdaten_AV!D:D),3)</f>
        <v>0</v>
      </c>
    </row>
    <row r="4490" spans="1:15" ht="15" customHeight="1" x14ac:dyDescent="0.25">
      <c r="A4490" s="258" t="s">
        <v>6292</v>
      </c>
      <c r="B4490" s="243" t="s">
        <v>174</v>
      </c>
      <c r="C4490" s="244" t="s">
        <v>6253</v>
      </c>
      <c r="D4490" s="244" t="s">
        <v>4871</v>
      </c>
      <c r="E4490" s="243"/>
      <c r="F4490" s="160">
        <v>8.57</v>
      </c>
      <c r="G4490" s="331">
        <f>ROUND(SUMIF(Anlagenbewegungsdaten!B:B,A4490,Anlagenbewegungsdaten!C:C),3)</f>
        <v>0</v>
      </c>
      <c r="H4490" s="332">
        <f>IF(ISBLANK(F4490),ROUND(SUMIF(Anlagenbewegungsdaten!B:B,A4490,Anlagenbewegungsdaten!D:D),2),ROUND(G4490*F4490%,2))</f>
        <v>0</v>
      </c>
      <c r="I4490" s="332">
        <f>ROUND((H4490-SUMIF(Anlagenbewegungsdaten!$B:$B,A4490,Anlagenbewegungsdaten!D:D)),3)</f>
        <v>0</v>
      </c>
      <c r="J4490" s="333" t="s">
        <v>5179</v>
      </c>
      <c r="K4490" s="333" t="s">
        <v>5204</v>
      </c>
      <c r="L4490" s="510">
        <v>7.17</v>
      </c>
      <c r="M4490" s="330">
        <f>ROUND(SUMIF(Anlagenbewegungsdaten_AV!B:B,A4490,Anlagenbewegungsdaten_AV!C:C),3)</f>
        <v>0</v>
      </c>
      <c r="N4490" s="328">
        <f>IF(ISBLANK(L4490),ROUND(SUMIF(Anlagenbewegungsdaten_AV!B:B,A4490,Anlagenbewegungsdaten_AV!D:D),2),ROUND(M4490*L4490%,2))</f>
        <v>0</v>
      </c>
      <c r="O4490" s="328">
        <f>ROUND(N4490-SUMIF(Anlagenbewegungsdaten_AV!B:B,A4490,Anlagenbewegungsdaten_AV!D:D),3)</f>
        <v>0</v>
      </c>
    </row>
    <row r="4491" spans="1:15" ht="15" customHeight="1" x14ac:dyDescent="0.25">
      <c r="A4491" s="258" t="s">
        <v>6293</v>
      </c>
      <c r="B4491" s="243" t="s">
        <v>174</v>
      </c>
      <c r="C4491" s="244" t="s">
        <v>6255</v>
      </c>
      <c r="D4491" s="244" t="s">
        <v>4868</v>
      </c>
      <c r="E4491" s="243"/>
      <c r="F4491" s="160">
        <v>12.34</v>
      </c>
      <c r="G4491" s="331">
        <f>ROUND(SUMIF(Anlagenbewegungsdaten!B:B,A4491,Anlagenbewegungsdaten!C:C),3)</f>
        <v>0</v>
      </c>
      <c r="H4491" s="332">
        <f>IF(ISBLANK(F4491),ROUND(SUMIF(Anlagenbewegungsdaten!B:B,A4491,Anlagenbewegungsdaten!D:D),2),ROUND(G4491*F4491%,2))</f>
        <v>0</v>
      </c>
      <c r="I4491" s="332">
        <f>ROUND((H4491-SUMIF(Anlagenbewegungsdaten!$B:$B,A4491,Anlagenbewegungsdaten!D:D)),3)</f>
        <v>0</v>
      </c>
      <c r="J4491" s="333" t="s">
        <v>5179</v>
      </c>
      <c r="K4491" s="333" t="s">
        <v>5204</v>
      </c>
      <c r="L4491" s="510">
        <v>10.18</v>
      </c>
      <c r="M4491" s="330">
        <f>ROUND(SUMIF(Anlagenbewegungsdaten_AV!B:B,A4491,Anlagenbewegungsdaten_AV!C:C),3)</f>
        <v>0</v>
      </c>
      <c r="N4491" s="328">
        <f>IF(ISBLANK(L4491),ROUND(SUMIF(Anlagenbewegungsdaten_AV!B:B,A4491,Anlagenbewegungsdaten_AV!D:D),2),ROUND(M4491*L4491%,2))</f>
        <v>0</v>
      </c>
      <c r="O4491" s="328">
        <f>ROUND(N4491-SUMIF(Anlagenbewegungsdaten_AV!B:B,A4491,Anlagenbewegungsdaten_AV!D:D),3)</f>
        <v>0</v>
      </c>
    </row>
    <row r="4492" spans="1:15" ht="15" customHeight="1" x14ac:dyDescent="0.25">
      <c r="A4492" s="258" t="s">
        <v>6294</v>
      </c>
      <c r="B4492" s="243" t="s">
        <v>174</v>
      </c>
      <c r="C4492" s="244" t="s">
        <v>6255</v>
      </c>
      <c r="D4492" s="244" t="s">
        <v>4869</v>
      </c>
      <c r="E4492" s="243"/>
      <c r="F4492" s="160">
        <v>12</v>
      </c>
      <c r="G4492" s="331">
        <f>ROUND(SUMIF(Anlagenbewegungsdaten!B:B,A4492,Anlagenbewegungsdaten!C:C),3)</f>
        <v>0</v>
      </c>
      <c r="H4492" s="332">
        <f>IF(ISBLANK(F4492),ROUND(SUMIF(Anlagenbewegungsdaten!B:B,A4492,Anlagenbewegungsdaten!D:D),2),ROUND(G4492*F4492%,2))</f>
        <v>0</v>
      </c>
      <c r="I4492" s="332">
        <f>ROUND((H4492-SUMIF(Anlagenbewegungsdaten!$B:$B,A4492,Anlagenbewegungsdaten!D:D)),3)</f>
        <v>0</v>
      </c>
      <c r="J4492" s="333" t="s">
        <v>5179</v>
      </c>
      <c r="K4492" s="333" t="s">
        <v>5204</v>
      </c>
      <c r="L4492" s="510">
        <v>9.91</v>
      </c>
      <c r="M4492" s="330">
        <f>ROUND(SUMIF(Anlagenbewegungsdaten_AV!B:B,A4492,Anlagenbewegungsdaten_AV!C:C),3)</f>
        <v>0</v>
      </c>
      <c r="N4492" s="328">
        <f>IF(ISBLANK(L4492),ROUND(SUMIF(Anlagenbewegungsdaten_AV!B:B,A4492,Anlagenbewegungsdaten_AV!D:D),2),ROUND(M4492*L4492%,2))</f>
        <v>0</v>
      </c>
      <c r="O4492" s="328">
        <f>ROUND(N4492-SUMIF(Anlagenbewegungsdaten_AV!B:B,A4492,Anlagenbewegungsdaten_AV!D:D),3)</f>
        <v>0</v>
      </c>
    </row>
    <row r="4493" spans="1:15" ht="15" customHeight="1" x14ac:dyDescent="0.25">
      <c r="A4493" s="258" t="s">
        <v>6295</v>
      </c>
      <c r="B4493" s="243" t="s">
        <v>174</v>
      </c>
      <c r="C4493" s="244" t="s">
        <v>6255</v>
      </c>
      <c r="D4493" s="244" t="s">
        <v>4870</v>
      </c>
      <c r="E4493" s="243"/>
      <c r="F4493" s="160">
        <v>10.73</v>
      </c>
      <c r="G4493" s="331">
        <f>ROUND(SUMIF(Anlagenbewegungsdaten!B:B,A4493,Anlagenbewegungsdaten!C:C),3)</f>
        <v>0</v>
      </c>
      <c r="H4493" s="332">
        <f>IF(ISBLANK(F4493),ROUND(SUMIF(Anlagenbewegungsdaten!B:B,A4493,Anlagenbewegungsdaten!D:D),2),ROUND(G4493*F4493%,2))</f>
        <v>0</v>
      </c>
      <c r="I4493" s="332">
        <f>ROUND((H4493-SUMIF(Anlagenbewegungsdaten!$B:$B,A4493,Anlagenbewegungsdaten!D:D)),3)</f>
        <v>0</v>
      </c>
      <c r="J4493" s="333" t="s">
        <v>5179</v>
      </c>
      <c r="K4493" s="333" t="s">
        <v>5204</v>
      </c>
      <c r="L4493" s="510">
        <v>8.9</v>
      </c>
      <c r="M4493" s="330">
        <f>ROUND(SUMIF(Anlagenbewegungsdaten_AV!B:B,A4493,Anlagenbewegungsdaten_AV!C:C),3)</f>
        <v>0</v>
      </c>
      <c r="N4493" s="328">
        <f>IF(ISBLANK(L4493),ROUND(SUMIF(Anlagenbewegungsdaten_AV!B:B,A4493,Anlagenbewegungsdaten_AV!D:D),2),ROUND(M4493*L4493%,2))</f>
        <v>0</v>
      </c>
      <c r="O4493" s="328">
        <f>ROUND(N4493-SUMIF(Anlagenbewegungsdaten_AV!B:B,A4493,Anlagenbewegungsdaten_AV!D:D),3)</f>
        <v>0</v>
      </c>
    </row>
    <row r="4494" spans="1:15" ht="15" customHeight="1" x14ac:dyDescent="0.25">
      <c r="A4494" s="258" t="s">
        <v>6296</v>
      </c>
      <c r="B4494" s="243" t="s">
        <v>174</v>
      </c>
      <c r="C4494" s="244" t="s">
        <v>6255</v>
      </c>
      <c r="D4494" s="244" t="s">
        <v>4871</v>
      </c>
      <c r="E4494" s="243"/>
      <c r="F4494" s="160">
        <v>8.5500000000000007</v>
      </c>
      <c r="G4494" s="331">
        <f>ROUND(SUMIF(Anlagenbewegungsdaten!B:B,A4494,Anlagenbewegungsdaten!C:C),3)</f>
        <v>0</v>
      </c>
      <c r="H4494" s="332">
        <f>IF(ISBLANK(F4494),ROUND(SUMIF(Anlagenbewegungsdaten!B:B,A4494,Anlagenbewegungsdaten!D:D),2),ROUND(G4494*F4494%,2))</f>
        <v>0</v>
      </c>
      <c r="I4494" s="332">
        <f>ROUND((H4494-SUMIF(Anlagenbewegungsdaten!$B:$B,A4494,Anlagenbewegungsdaten!D:D)),3)</f>
        <v>0</v>
      </c>
      <c r="J4494" s="333" t="s">
        <v>5179</v>
      </c>
      <c r="K4494" s="333" t="s">
        <v>5204</v>
      </c>
      <c r="L4494" s="510">
        <v>7.14</v>
      </c>
      <c r="M4494" s="330">
        <f>ROUND(SUMIF(Anlagenbewegungsdaten_AV!B:B,A4494,Anlagenbewegungsdaten_AV!C:C),3)</f>
        <v>0</v>
      </c>
      <c r="N4494" s="328">
        <f>IF(ISBLANK(L4494),ROUND(SUMIF(Anlagenbewegungsdaten_AV!B:B,A4494,Anlagenbewegungsdaten_AV!D:D),2),ROUND(M4494*L4494%,2))</f>
        <v>0</v>
      </c>
      <c r="O4494" s="328">
        <f>ROUND(N4494-SUMIF(Anlagenbewegungsdaten_AV!B:B,A4494,Anlagenbewegungsdaten_AV!D:D),3)</f>
        <v>0</v>
      </c>
    </row>
    <row r="4495" spans="1:15" ht="15" customHeight="1" x14ac:dyDescent="0.25">
      <c r="A4495" s="258" t="s">
        <v>6297</v>
      </c>
      <c r="B4495" s="243" t="s">
        <v>174</v>
      </c>
      <c r="C4495" s="244" t="s">
        <v>6257</v>
      </c>
      <c r="D4495" s="244" t="s">
        <v>4868</v>
      </c>
      <c r="E4495" s="243"/>
      <c r="F4495" s="160">
        <v>12.31</v>
      </c>
      <c r="G4495" s="331">
        <f>ROUND(SUMIF(Anlagenbewegungsdaten!B:B,A4495,Anlagenbewegungsdaten!C:C),3)</f>
        <v>0</v>
      </c>
      <c r="H4495" s="332">
        <f>IF(ISBLANK(F4495),ROUND(SUMIF(Anlagenbewegungsdaten!B:B,A4495,Anlagenbewegungsdaten!D:D),2),ROUND(G4495*F4495%,2))</f>
        <v>0</v>
      </c>
      <c r="I4495" s="332">
        <f>ROUND((H4495-SUMIF(Anlagenbewegungsdaten!$B:$B,A4495,Anlagenbewegungsdaten!D:D)),3)</f>
        <v>0</v>
      </c>
      <c r="J4495" s="333" t="s">
        <v>5179</v>
      </c>
      <c r="K4495" s="333" t="s">
        <v>5204</v>
      </c>
      <c r="L4495" s="510">
        <v>10.16</v>
      </c>
      <c r="M4495" s="330">
        <f>ROUND(SUMIF(Anlagenbewegungsdaten_AV!B:B,A4495,Anlagenbewegungsdaten_AV!C:C),3)</f>
        <v>0</v>
      </c>
      <c r="N4495" s="328">
        <f>IF(ISBLANK(L4495),ROUND(SUMIF(Anlagenbewegungsdaten_AV!B:B,A4495,Anlagenbewegungsdaten_AV!D:D),2),ROUND(M4495*L4495%,2))</f>
        <v>0</v>
      </c>
      <c r="O4495" s="328">
        <f>ROUND(N4495-SUMIF(Anlagenbewegungsdaten_AV!B:B,A4495,Anlagenbewegungsdaten_AV!D:D),3)</f>
        <v>0</v>
      </c>
    </row>
    <row r="4496" spans="1:15" ht="15" customHeight="1" x14ac:dyDescent="0.25">
      <c r="A4496" s="258" t="s">
        <v>6298</v>
      </c>
      <c r="B4496" s="243" t="s">
        <v>174</v>
      </c>
      <c r="C4496" s="244" t="s">
        <v>6257</v>
      </c>
      <c r="D4496" s="244" t="s">
        <v>4869</v>
      </c>
      <c r="E4496" s="243"/>
      <c r="F4496" s="160">
        <v>11.97</v>
      </c>
      <c r="G4496" s="331">
        <f>ROUND(SUMIF(Anlagenbewegungsdaten!B:B,A4496,Anlagenbewegungsdaten!C:C),3)</f>
        <v>0</v>
      </c>
      <c r="H4496" s="332">
        <f>IF(ISBLANK(F4496),ROUND(SUMIF(Anlagenbewegungsdaten!B:B,A4496,Anlagenbewegungsdaten!D:D),2),ROUND(G4496*F4496%,2))</f>
        <v>0</v>
      </c>
      <c r="I4496" s="332">
        <f>ROUND((H4496-SUMIF(Anlagenbewegungsdaten!$B:$B,A4496,Anlagenbewegungsdaten!D:D)),3)</f>
        <v>0</v>
      </c>
      <c r="J4496" s="333" t="s">
        <v>5179</v>
      </c>
      <c r="K4496" s="333" t="s">
        <v>5204</v>
      </c>
      <c r="L4496" s="510">
        <v>9.89</v>
      </c>
      <c r="M4496" s="330">
        <f>ROUND(SUMIF(Anlagenbewegungsdaten_AV!B:B,A4496,Anlagenbewegungsdaten_AV!C:C),3)</f>
        <v>0</v>
      </c>
      <c r="N4496" s="328">
        <f>IF(ISBLANK(L4496),ROUND(SUMIF(Anlagenbewegungsdaten_AV!B:B,A4496,Anlagenbewegungsdaten_AV!D:D),2),ROUND(M4496*L4496%,2))</f>
        <v>0</v>
      </c>
      <c r="O4496" s="328">
        <f>ROUND(N4496-SUMIF(Anlagenbewegungsdaten_AV!B:B,A4496,Anlagenbewegungsdaten_AV!D:D),3)</f>
        <v>0</v>
      </c>
    </row>
    <row r="4497" spans="1:15" ht="15" customHeight="1" x14ac:dyDescent="0.25">
      <c r="A4497" s="258" t="s">
        <v>6299</v>
      </c>
      <c r="B4497" s="243" t="s">
        <v>174</v>
      </c>
      <c r="C4497" s="244" t="s">
        <v>6257</v>
      </c>
      <c r="D4497" s="244" t="s">
        <v>4870</v>
      </c>
      <c r="E4497" s="243"/>
      <c r="F4497" s="160">
        <v>10.71</v>
      </c>
      <c r="G4497" s="331">
        <f>ROUND(SUMIF(Anlagenbewegungsdaten!B:B,A4497,Anlagenbewegungsdaten!C:C),3)</f>
        <v>0</v>
      </c>
      <c r="H4497" s="332">
        <f>IF(ISBLANK(F4497),ROUND(SUMIF(Anlagenbewegungsdaten!B:B,A4497,Anlagenbewegungsdaten!D:D),2),ROUND(G4497*F4497%,2))</f>
        <v>0</v>
      </c>
      <c r="I4497" s="332">
        <f>ROUND((H4497-SUMIF(Anlagenbewegungsdaten!$B:$B,A4497,Anlagenbewegungsdaten!D:D)),3)</f>
        <v>0</v>
      </c>
      <c r="J4497" s="333" t="s">
        <v>5179</v>
      </c>
      <c r="K4497" s="333" t="s">
        <v>5204</v>
      </c>
      <c r="L4497" s="510">
        <v>8.8699999999999992</v>
      </c>
      <c r="M4497" s="330">
        <f>ROUND(SUMIF(Anlagenbewegungsdaten_AV!B:B,A4497,Anlagenbewegungsdaten_AV!C:C),3)</f>
        <v>0</v>
      </c>
      <c r="N4497" s="328">
        <f>IF(ISBLANK(L4497),ROUND(SUMIF(Anlagenbewegungsdaten_AV!B:B,A4497,Anlagenbewegungsdaten_AV!D:D),2),ROUND(M4497*L4497%,2))</f>
        <v>0</v>
      </c>
      <c r="O4497" s="328">
        <f>ROUND(N4497-SUMIF(Anlagenbewegungsdaten_AV!B:B,A4497,Anlagenbewegungsdaten_AV!D:D),3)</f>
        <v>0</v>
      </c>
    </row>
    <row r="4498" spans="1:15" ht="15" customHeight="1" x14ac:dyDescent="0.25">
      <c r="A4498" s="258" t="s">
        <v>6300</v>
      </c>
      <c r="B4498" s="243" t="s">
        <v>174</v>
      </c>
      <c r="C4498" s="244" t="s">
        <v>6257</v>
      </c>
      <c r="D4498" s="244" t="s">
        <v>4871</v>
      </c>
      <c r="E4498" s="243"/>
      <c r="F4498" s="160">
        <v>8.5299999999999994</v>
      </c>
      <c r="G4498" s="331">
        <f>ROUND(SUMIF(Anlagenbewegungsdaten!B:B,A4498,Anlagenbewegungsdaten!C:C),3)</f>
        <v>0</v>
      </c>
      <c r="H4498" s="332">
        <f>IF(ISBLANK(F4498),ROUND(SUMIF(Anlagenbewegungsdaten!B:B,A4498,Anlagenbewegungsdaten!D:D),2),ROUND(G4498*F4498%,2))</f>
        <v>0</v>
      </c>
      <c r="I4498" s="332">
        <f>ROUND((H4498-SUMIF(Anlagenbewegungsdaten!$B:$B,A4498,Anlagenbewegungsdaten!D:D)),3)</f>
        <v>0</v>
      </c>
      <c r="J4498" s="333" t="s">
        <v>5179</v>
      </c>
      <c r="K4498" s="333" t="s">
        <v>5204</v>
      </c>
      <c r="L4498" s="510">
        <v>7.13</v>
      </c>
      <c r="M4498" s="330">
        <f>ROUND(SUMIF(Anlagenbewegungsdaten_AV!B:B,A4498,Anlagenbewegungsdaten_AV!C:C),3)</f>
        <v>0</v>
      </c>
      <c r="N4498" s="328">
        <f>IF(ISBLANK(L4498),ROUND(SUMIF(Anlagenbewegungsdaten_AV!B:B,A4498,Anlagenbewegungsdaten_AV!D:D),2),ROUND(M4498*L4498%,2))</f>
        <v>0</v>
      </c>
      <c r="O4498" s="328">
        <f>ROUND(N4498-SUMIF(Anlagenbewegungsdaten_AV!B:B,A4498,Anlagenbewegungsdaten_AV!D:D),3)</f>
        <v>0</v>
      </c>
    </row>
    <row r="4499" spans="1:15" ht="15" customHeight="1" x14ac:dyDescent="0.25">
      <c r="A4499" s="258" t="s">
        <v>6301</v>
      </c>
      <c r="B4499" s="243" t="s">
        <v>174</v>
      </c>
      <c r="C4499" s="244" t="s">
        <v>6260</v>
      </c>
      <c r="D4499" s="244" t="s">
        <v>4868</v>
      </c>
      <c r="E4499" s="243"/>
      <c r="F4499" s="160">
        <v>12.31</v>
      </c>
      <c r="G4499" s="331">
        <f>ROUND(SUMIF(Anlagenbewegungsdaten!B:B,A4499,Anlagenbewegungsdaten!C:C),3)</f>
        <v>0</v>
      </c>
      <c r="H4499" s="332">
        <f>IF(ISBLANK(F4499),ROUND(SUMIF(Anlagenbewegungsdaten!B:B,A4499,Anlagenbewegungsdaten!D:D),2),ROUND(G4499*F4499%,2))</f>
        <v>0</v>
      </c>
      <c r="I4499" s="332">
        <f>ROUND((H4499-SUMIF(Anlagenbewegungsdaten!$B:$B,A4499,Anlagenbewegungsdaten!D:D)),3)</f>
        <v>0</v>
      </c>
      <c r="J4499" s="333" t="s">
        <v>5179</v>
      </c>
      <c r="K4499" s="333" t="s">
        <v>5204</v>
      </c>
      <c r="L4499" s="510">
        <v>10.16</v>
      </c>
      <c r="M4499" s="330">
        <f>ROUND(SUMIF(Anlagenbewegungsdaten_AV!B:B,A4499,Anlagenbewegungsdaten_AV!C:C),3)</f>
        <v>0</v>
      </c>
      <c r="N4499" s="328">
        <f>IF(ISBLANK(L4499),ROUND(SUMIF(Anlagenbewegungsdaten_AV!B:B,A4499,Anlagenbewegungsdaten_AV!D:D),2),ROUND(M4499*L4499%,2))</f>
        <v>0</v>
      </c>
      <c r="O4499" s="328">
        <f>ROUND(N4499-SUMIF(Anlagenbewegungsdaten_AV!B:B,A4499,Anlagenbewegungsdaten_AV!D:D),3)</f>
        <v>0</v>
      </c>
    </row>
    <row r="4500" spans="1:15" ht="15" customHeight="1" x14ac:dyDescent="0.25">
      <c r="A4500" s="258" t="s">
        <v>6302</v>
      </c>
      <c r="B4500" s="243" t="s">
        <v>174</v>
      </c>
      <c r="C4500" s="244" t="s">
        <v>6260</v>
      </c>
      <c r="D4500" s="244" t="s">
        <v>4869</v>
      </c>
      <c r="E4500" s="243"/>
      <c r="F4500" s="160">
        <v>11.97</v>
      </c>
      <c r="G4500" s="331">
        <f>ROUND(SUMIF(Anlagenbewegungsdaten!B:B,A4500,Anlagenbewegungsdaten!C:C),3)</f>
        <v>0</v>
      </c>
      <c r="H4500" s="332">
        <f>IF(ISBLANK(F4500),ROUND(SUMIF(Anlagenbewegungsdaten!B:B,A4500,Anlagenbewegungsdaten!D:D),2),ROUND(G4500*F4500%,2))</f>
        <v>0</v>
      </c>
      <c r="I4500" s="332">
        <f>ROUND((H4500-SUMIF(Anlagenbewegungsdaten!$B:$B,A4500,Anlagenbewegungsdaten!D:D)),3)</f>
        <v>0</v>
      </c>
      <c r="J4500" s="333" t="s">
        <v>5179</v>
      </c>
      <c r="K4500" s="333" t="s">
        <v>5204</v>
      </c>
      <c r="L4500" s="510">
        <v>9.89</v>
      </c>
      <c r="M4500" s="330">
        <f>ROUND(SUMIF(Anlagenbewegungsdaten_AV!B:B,A4500,Anlagenbewegungsdaten_AV!C:C),3)</f>
        <v>0</v>
      </c>
      <c r="N4500" s="328">
        <f>IF(ISBLANK(L4500),ROUND(SUMIF(Anlagenbewegungsdaten_AV!B:B,A4500,Anlagenbewegungsdaten_AV!D:D),2),ROUND(M4500*L4500%,2))</f>
        <v>0</v>
      </c>
      <c r="O4500" s="328">
        <f>ROUND(N4500-SUMIF(Anlagenbewegungsdaten_AV!B:B,A4500,Anlagenbewegungsdaten_AV!D:D),3)</f>
        <v>0</v>
      </c>
    </row>
    <row r="4501" spans="1:15" ht="15" customHeight="1" x14ac:dyDescent="0.25">
      <c r="A4501" s="258" t="s">
        <v>6303</v>
      </c>
      <c r="B4501" s="243" t="s">
        <v>174</v>
      </c>
      <c r="C4501" s="244" t="s">
        <v>6260</v>
      </c>
      <c r="D4501" s="244" t="s">
        <v>4870</v>
      </c>
      <c r="E4501" s="243"/>
      <c r="F4501" s="160">
        <v>10.71</v>
      </c>
      <c r="G4501" s="331">
        <f>ROUND(SUMIF(Anlagenbewegungsdaten!B:B,A4501,Anlagenbewegungsdaten!C:C),3)</f>
        <v>0</v>
      </c>
      <c r="H4501" s="332">
        <f>IF(ISBLANK(F4501),ROUND(SUMIF(Anlagenbewegungsdaten!B:B,A4501,Anlagenbewegungsdaten!D:D),2),ROUND(G4501*F4501%,2))</f>
        <v>0</v>
      </c>
      <c r="I4501" s="332">
        <f>ROUND((H4501-SUMIF(Anlagenbewegungsdaten!$B:$B,A4501,Anlagenbewegungsdaten!D:D)),3)</f>
        <v>0</v>
      </c>
      <c r="J4501" s="333" t="s">
        <v>5179</v>
      </c>
      <c r="K4501" s="333" t="s">
        <v>5204</v>
      </c>
      <c r="L4501" s="510">
        <v>8.8699999999999992</v>
      </c>
      <c r="M4501" s="330">
        <f>ROUND(SUMIF(Anlagenbewegungsdaten_AV!B:B,A4501,Anlagenbewegungsdaten_AV!C:C),3)</f>
        <v>0</v>
      </c>
      <c r="N4501" s="328">
        <f>IF(ISBLANK(L4501),ROUND(SUMIF(Anlagenbewegungsdaten_AV!B:B,A4501,Anlagenbewegungsdaten_AV!D:D),2),ROUND(M4501*L4501%,2))</f>
        <v>0</v>
      </c>
      <c r="O4501" s="328">
        <f>ROUND(N4501-SUMIF(Anlagenbewegungsdaten_AV!B:B,A4501,Anlagenbewegungsdaten_AV!D:D),3)</f>
        <v>0</v>
      </c>
    </row>
    <row r="4502" spans="1:15" ht="15" customHeight="1" x14ac:dyDescent="0.25">
      <c r="A4502" s="258" t="s">
        <v>6304</v>
      </c>
      <c r="B4502" s="243" t="s">
        <v>174</v>
      </c>
      <c r="C4502" s="244" t="s">
        <v>6260</v>
      </c>
      <c r="D4502" s="244" t="s">
        <v>4871</v>
      </c>
      <c r="E4502" s="243"/>
      <c r="F4502" s="160">
        <v>8.5299999999999994</v>
      </c>
      <c r="G4502" s="331">
        <f>ROUND(SUMIF(Anlagenbewegungsdaten!B:B,A4502,Anlagenbewegungsdaten!C:C),3)</f>
        <v>0</v>
      </c>
      <c r="H4502" s="332">
        <f>IF(ISBLANK(F4502),ROUND(SUMIF(Anlagenbewegungsdaten!B:B,A4502,Anlagenbewegungsdaten!D:D),2),ROUND(G4502*F4502%,2))</f>
        <v>0</v>
      </c>
      <c r="I4502" s="332">
        <f>ROUND((H4502-SUMIF(Anlagenbewegungsdaten!$B:$B,A4502,Anlagenbewegungsdaten!D:D)),3)</f>
        <v>0</v>
      </c>
      <c r="J4502" s="333" t="s">
        <v>5179</v>
      </c>
      <c r="K4502" s="333" t="s">
        <v>5204</v>
      </c>
      <c r="L4502" s="510">
        <v>7.13</v>
      </c>
      <c r="M4502" s="330">
        <f>ROUND(SUMIF(Anlagenbewegungsdaten_AV!B:B,A4502,Anlagenbewegungsdaten_AV!C:C),3)</f>
        <v>0</v>
      </c>
      <c r="N4502" s="328">
        <f>IF(ISBLANK(L4502),ROUND(SUMIF(Anlagenbewegungsdaten_AV!B:B,A4502,Anlagenbewegungsdaten_AV!D:D),2),ROUND(M4502*L4502%,2))</f>
        <v>0</v>
      </c>
      <c r="O4502" s="328">
        <f>ROUND(N4502-SUMIF(Anlagenbewegungsdaten_AV!B:B,A4502,Anlagenbewegungsdaten_AV!D:D),3)</f>
        <v>0</v>
      </c>
    </row>
    <row r="4503" spans="1:15" ht="15" customHeight="1" x14ac:dyDescent="0.25">
      <c r="A4503" s="258" t="s">
        <v>6305</v>
      </c>
      <c r="B4503" s="243" t="s">
        <v>174</v>
      </c>
      <c r="C4503" s="244" t="s">
        <v>6262</v>
      </c>
      <c r="D4503" s="244" t="s">
        <v>4868</v>
      </c>
      <c r="E4503" s="243"/>
      <c r="F4503" s="160">
        <v>12.31</v>
      </c>
      <c r="G4503" s="331">
        <f>ROUND(SUMIF(Anlagenbewegungsdaten!B:B,A4503,Anlagenbewegungsdaten!C:C),3)</f>
        <v>0</v>
      </c>
      <c r="H4503" s="332">
        <f>IF(ISBLANK(F4503),ROUND(SUMIF(Anlagenbewegungsdaten!B:B,A4503,Anlagenbewegungsdaten!D:D),2),ROUND(G4503*F4503%,2))</f>
        <v>0</v>
      </c>
      <c r="I4503" s="332">
        <f>ROUND((H4503-SUMIF(Anlagenbewegungsdaten!$B:$B,A4503,Anlagenbewegungsdaten!D:D)),3)</f>
        <v>0</v>
      </c>
      <c r="J4503" s="333" t="s">
        <v>5179</v>
      </c>
      <c r="K4503" s="333" t="s">
        <v>5204</v>
      </c>
      <c r="L4503" s="510">
        <v>10.16</v>
      </c>
      <c r="M4503" s="330">
        <f>ROUND(SUMIF(Anlagenbewegungsdaten_AV!B:B,A4503,Anlagenbewegungsdaten_AV!C:C),3)</f>
        <v>0</v>
      </c>
      <c r="N4503" s="328">
        <f>IF(ISBLANK(L4503),ROUND(SUMIF(Anlagenbewegungsdaten_AV!B:B,A4503,Anlagenbewegungsdaten_AV!D:D),2),ROUND(M4503*L4503%,2))</f>
        <v>0</v>
      </c>
      <c r="O4503" s="328">
        <f>ROUND(N4503-SUMIF(Anlagenbewegungsdaten_AV!B:B,A4503,Anlagenbewegungsdaten_AV!D:D),3)</f>
        <v>0</v>
      </c>
    </row>
    <row r="4504" spans="1:15" ht="15" customHeight="1" x14ac:dyDescent="0.25">
      <c r="A4504" s="258" t="s">
        <v>6306</v>
      </c>
      <c r="B4504" s="243" t="s">
        <v>174</v>
      </c>
      <c r="C4504" s="244" t="s">
        <v>6262</v>
      </c>
      <c r="D4504" s="244" t="s">
        <v>4869</v>
      </c>
      <c r="E4504" s="243"/>
      <c r="F4504" s="160">
        <v>11.97</v>
      </c>
      <c r="G4504" s="331">
        <f>ROUND(SUMIF(Anlagenbewegungsdaten!B:B,A4504,Anlagenbewegungsdaten!C:C),3)</f>
        <v>0</v>
      </c>
      <c r="H4504" s="332">
        <f>IF(ISBLANK(F4504),ROUND(SUMIF(Anlagenbewegungsdaten!B:B,A4504,Anlagenbewegungsdaten!D:D),2),ROUND(G4504*F4504%,2))</f>
        <v>0</v>
      </c>
      <c r="I4504" s="332">
        <f>ROUND((H4504-SUMIF(Anlagenbewegungsdaten!$B:$B,A4504,Anlagenbewegungsdaten!D:D)),3)</f>
        <v>0</v>
      </c>
      <c r="J4504" s="333" t="s">
        <v>5179</v>
      </c>
      <c r="K4504" s="333" t="s">
        <v>5204</v>
      </c>
      <c r="L4504" s="510">
        <v>9.89</v>
      </c>
      <c r="M4504" s="330">
        <f>ROUND(SUMIF(Anlagenbewegungsdaten_AV!B:B,A4504,Anlagenbewegungsdaten_AV!C:C),3)</f>
        <v>0</v>
      </c>
      <c r="N4504" s="328">
        <f>IF(ISBLANK(L4504),ROUND(SUMIF(Anlagenbewegungsdaten_AV!B:B,A4504,Anlagenbewegungsdaten_AV!D:D),2),ROUND(M4504*L4504%,2))</f>
        <v>0</v>
      </c>
      <c r="O4504" s="328">
        <f>ROUND(N4504-SUMIF(Anlagenbewegungsdaten_AV!B:B,A4504,Anlagenbewegungsdaten_AV!D:D),3)</f>
        <v>0</v>
      </c>
    </row>
    <row r="4505" spans="1:15" ht="15" customHeight="1" x14ac:dyDescent="0.25">
      <c r="A4505" s="258" t="s">
        <v>6307</v>
      </c>
      <c r="B4505" s="243" t="s">
        <v>174</v>
      </c>
      <c r="C4505" s="244" t="s">
        <v>6262</v>
      </c>
      <c r="D4505" s="244" t="s">
        <v>4870</v>
      </c>
      <c r="E4505" s="243"/>
      <c r="F4505" s="160">
        <v>10.71</v>
      </c>
      <c r="G4505" s="331">
        <f>ROUND(SUMIF(Anlagenbewegungsdaten!B:B,A4505,Anlagenbewegungsdaten!C:C),3)</f>
        <v>0</v>
      </c>
      <c r="H4505" s="332">
        <f>IF(ISBLANK(F4505),ROUND(SUMIF(Anlagenbewegungsdaten!B:B,A4505,Anlagenbewegungsdaten!D:D),2),ROUND(G4505*F4505%,2))</f>
        <v>0</v>
      </c>
      <c r="I4505" s="332">
        <f>ROUND((H4505-SUMIF(Anlagenbewegungsdaten!$B:$B,A4505,Anlagenbewegungsdaten!D:D)),3)</f>
        <v>0</v>
      </c>
      <c r="J4505" s="333" t="s">
        <v>5179</v>
      </c>
      <c r="K4505" s="333" t="s">
        <v>5204</v>
      </c>
      <c r="L4505" s="510">
        <v>8.8699999999999992</v>
      </c>
      <c r="M4505" s="330">
        <f>ROUND(SUMIF(Anlagenbewegungsdaten_AV!B:B,A4505,Anlagenbewegungsdaten_AV!C:C),3)</f>
        <v>0</v>
      </c>
      <c r="N4505" s="328">
        <f>IF(ISBLANK(L4505),ROUND(SUMIF(Anlagenbewegungsdaten_AV!B:B,A4505,Anlagenbewegungsdaten_AV!D:D),2),ROUND(M4505*L4505%,2))</f>
        <v>0</v>
      </c>
      <c r="O4505" s="328">
        <f>ROUND(N4505-SUMIF(Anlagenbewegungsdaten_AV!B:B,A4505,Anlagenbewegungsdaten_AV!D:D),3)</f>
        <v>0</v>
      </c>
    </row>
    <row r="4506" spans="1:15" ht="15" customHeight="1" x14ac:dyDescent="0.25">
      <c r="A4506" s="258" t="s">
        <v>6308</v>
      </c>
      <c r="B4506" s="243" t="s">
        <v>174</v>
      </c>
      <c r="C4506" s="244" t="s">
        <v>6262</v>
      </c>
      <c r="D4506" s="244" t="s">
        <v>4871</v>
      </c>
      <c r="E4506" s="243"/>
      <c r="F4506" s="160">
        <v>8.5299999999999994</v>
      </c>
      <c r="G4506" s="331">
        <f>ROUND(SUMIF(Anlagenbewegungsdaten!B:B,A4506,Anlagenbewegungsdaten!C:C),3)</f>
        <v>0</v>
      </c>
      <c r="H4506" s="332">
        <f>IF(ISBLANK(F4506),ROUND(SUMIF(Anlagenbewegungsdaten!B:B,A4506,Anlagenbewegungsdaten!D:D),2),ROUND(G4506*F4506%,2))</f>
        <v>0</v>
      </c>
      <c r="I4506" s="332">
        <f>ROUND((H4506-SUMIF(Anlagenbewegungsdaten!$B:$B,A4506,Anlagenbewegungsdaten!D:D)),3)</f>
        <v>0</v>
      </c>
      <c r="J4506" s="333" t="s">
        <v>5179</v>
      </c>
      <c r="K4506" s="333" t="s">
        <v>5204</v>
      </c>
      <c r="L4506" s="510">
        <v>7.13</v>
      </c>
      <c r="M4506" s="330">
        <f>ROUND(SUMIF(Anlagenbewegungsdaten_AV!B:B,A4506,Anlagenbewegungsdaten_AV!C:C),3)</f>
        <v>0</v>
      </c>
      <c r="N4506" s="328">
        <f>IF(ISBLANK(L4506),ROUND(SUMIF(Anlagenbewegungsdaten_AV!B:B,A4506,Anlagenbewegungsdaten_AV!D:D),2),ROUND(M4506*L4506%,2))</f>
        <v>0</v>
      </c>
      <c r="O4506" s="328">
        <f>ROUND(N4506-SUMIF(Anlagenbewegungsdaten_AV!B:B,A4506,Anlagenbewegungsdaten_AV!D:D),3)</f>
        <v>0</v>
      </c>
    </row>
    <row r="4507" spans="1:15" ht="15" customHeight="1" x14ac:dyDescent="0.25">
      <c r="A4507" s="258" t="s">
        <v>6309</v>
      </c>
      <c r="B4507" s="243" t="s">
        <v>174</v>
      </c>
      <c r="C4507" s="244" t="s">
        <v>6264</v>
      </c>
      <c r="D4507" s="244" t="s">
        <v>4868</v>
      </c>
      <c r="E4507" s="243"/>
      <c r="F4507" s="160">
        <v>12.31</v>
      </c>
      <c r="G4507" s="331">
        <f>ROUND(SUMIF(Anlagenbewegungsdaten!B:B,A4507,Anlagenbewegungsdaten!C:C),3)</f>
        <v>0</v>
      </c>
      <c r="H4507" s="332">
        <f>IF(ISBLANK(F4507),ROUND(SUMIF(Anlagenbewegungsdaten!B:B,A4507,Anlagenbewegungsdaten!D:D),2),ROUND(G4507*F4507%,2))</f>
        <v>0</v>
      </c>
      <c r="I4507" s="332">
        <f>ROUND((H4507-SUMIF(Anlagenbewegungsdaten!$B:$B,A4507,Anlagenbewegungsdaten!D:D)),3)</f>
        <v>0</v>
      </c>
      <c r="J4507" s="333" t="s">
        <v>5179</v>
      </c>
      <c r="K4507" s="333" t="s">
        <v>5204</v>
      </c>
      <c r="L4507" s="510">
        <v>10.16</v>
      </c>
      <c r="M4507" s="330">
        <f>ROUND(SUMIF(Anlagenbewegungsdaten_AV!B:B,A4507,Anlagenbewegungsdaten_AV!C:C),3)</f>
        <v>0</v>
      </c>
      <c r="N4507" s="328">
        <f>IF(ISBLANK(L4507),ROUND(SUMIF(Anlagenbewegungsdaten_AV!B:B,A4507,Anlagenbewegungsdaten_AV!D:D),2),ROUND(M4507*L4507%,2))</f>
        <v>0</v>
      </c>
      <c r="O4507" s="328">
        <f>ROUND(N4507-SUMIF(Anlagenbewegungsdaten_AV!B:B,A4507,Anlagenbewegungsdaten_AV!D:D),3)</f>
        <v>0</v>
      </c>
    </row>
    <row r="4508" spans="1:15" ht="15" customHeight="1" x14ac:dyDescent="0.25">
      <c r="A4508" s="258" t="s">
        <v>6310</v>
      </c>
      <c r="B4508" s="243" t="s">
        <v>174</v>
      </c>
      <c r="C4508" s="244" t="s">
        <v>6264</v>
      </c>
      <c r="D4508" s="244" t="s">
        <v>4869</v>
      </c>
      <c r="E4508" s="243"/>
      <c r="F4508" s="160">
        <v>11.97</v>
      </c>
      <c r="G4508" s="331">
        <f>ROUND(SUMIF(Anlagenbewegungsdaten!B:B,A4508,Anlagenbewegungsdaten!C:C),3)</f>
        <v>0</v>
      </c>
      <c r="H4508" s="332">
        <f>IF(ISBLANK(F4508),ROUND(SUMIF(Anlagenbewegungsdaten!B:B,A4508,Anlagenbewegungsdaten!D:D),2),ROUND(G4508*F4508%,2))</f>
        <v>0</v>
      </c>
      <c r="I4508" s="332">
        <f>ROUND((H4508-SUMIF(Anlagenbewegungsdaten!$B:$B,A4508,Anlagenbewegungsdaten!D:D)),3)</f>
        <v>0</v>
      </c>
      <c r="J4508" s="333" t="s">
        <v>5179</v>
      </c>
      <c r="K4508" s="333" t="s">
        <v>5204</v>
      </c>
      <c r="L4508" s="510">
        <v>9.89</v>
      </c>
      <c r="M4508" s="330">
        <f>ROUND(SUMIF(Anlagenbewegungsdaten_AV!B:B,A4508,Anlagenbewegungsdaten_AV!C:C),3)</f>
        <v>0</v>
      </c>
      <c r="N4508" s="328">
        <f>IF(ISBLANK(L4508),ROUND(SUMIF(Anlagenbewegungsdaten_AV!B:B,A4508,Anlagenbewegungsdaten_AV!D:D),2),ROUND(M4508*L4508%,2))</f>
        <v>0</v>
      </c>
      <c r="O4508" s="328">
        <f>ROUND(N4508-SUMIF(Anlagenbewegungsdaten_AV!B:B,A4508,Anlagenbewegungsdaten_AV!D:D),3)</f>
        <v>0</v>
      </c>
    </row>
    <row r="4509" spans="1:15" ht="15" customHeight="1" x14ac:dyDescent="0.25">
      <c r="A4509" s="258" t="s">
        <v>6311</v>
      </c>
      <c r="B4509" s="243" t="s">
        <v>174</v>
      </c>
      <c r="C4509" s="244" t="s">
        <v>6264</v>
      </c>
      <c r="D4509" s="244" t="s">
        <v>4870</v>
      </c>
      <c r="E4509" s="243"/>
      <c r="F4509" s="160">
        <v>10.71</v>
      </c>
      <c r="G4509" s="331">
        <f>ROUND(SUMIF(Anlagenbewegungsdaten!B:B,A4509,Anlagenbewegungsdaten!C:C),3)</f>
        <v>0</v>
      </c>
      <c r="H4509" s="332">
        <f>IF(ISBLANK(F4509),ROUND(SUMIF(Anlagenbewegungsdaten!B:B,A4509,Anlagenbewegungsdaten!D:D),2),ROUND(G4509*F4509%,2))</f>
        <v>0</v>
      </c>
      <c r="I4509" s="332">
        <f>ROUND((H4509-SUMIF(Anlagenbewegungsdaten!$B:$B,A4509,Anlagenbewegungsdaten!D:D)),3)</f>
        <v>0</v>
      </c>
      <c r="J4509" s="333" t="s">
        <v>5179</v>
      </c>
      <c r="K4509" s="333" t="s">
        <v>5204</v>
      </c>
      <c r="L4509" s="510">
        <v>8.8699999999999992</v>
      </c>
      <c r="M4509" s="330">
        <f>ROUND(SUMIF(Anlagenbewegungsdaten_AV!B:B,A4509,Anlagenbewegungsdaten_AV!C:C),3)</f>
        <v>0</v>
      </c>
      <c r="N4509" s="328">
        <f>IF(ISBLANK(L4509),ROUND(SUMIF(Anlagenbewegungsdaten_AV!B:B,A4509,Anlagenbewegungsdaten_AV!D:D),2),ROUND(M4509*L4509%,2))</f>
        <v>0</v>
      </c>
      <c r="O4509" s="328">
        <f>ROUND(N4509-SUMIF(Anlagenbewegungsdaten_AV!B:B,A4509,Anlagenbewegungsdaten_AV!D:D),3)</f>
        <v>0</v>
      </c>
    </row>
    <row r="4510" spans="1:15" ht="15" customHeight="1" x14ac:dyDescent="0.25">
      <c r="A4510" s="258" t="s">
        <v>6312</v>
      </c>
      <c r="B4510" s="243" t="s">
        <v>174</v>
      </c>
      <c r="C4510" s="244" t="s">
        <v>6264</v>
      </c>
      <c r="D4510" s="244" t="s">
        <v>4871</v>
      </c>
      <c r="E4510" s="243"/>
      <c r="F4510" s="160">
        <v>8.5299999999999994</v>
      </c>
      <c r="G4510" s="331">
        <f>ROUND(SUMIF(Anlagenbewegungsdaten!B:B,A4510,Anlagenbewegungsdaten!C:C),3)</f>
        <v>0</v>
      </c>
      <c r="H4510" s="332">
        <f>IF(ISBLANK(F4510),ROUND(SUMIF(Anlagenbewegungsdaten!B:B,A4510,Anlagenbewegungsdaten!D:D),2),ROUND(G4510*F4510%,2))</f>
        <v>0</v>
      </c>
      <c r="I4510" s="332">
        <f>ROUND((H4510-SUMIF(Anlagenbewegungsdaten!$B:$B,A4510,Anlagenbewegungsdaten!D:D)),3)</f>
        <v>0</v>
      </c>
      <c r="J4510" s="333" t="s">
        <v>5179</v>
      </c>
      <c r="K4510" s="333" t="s">
        <v>5204</v>
      </c>
      <c r="L4510" s="510">
        <v>7.13</v>
      </c>
      <c r="M4510" s="330">
        <f>ROUND(SUMIF(Anlagenbewegungsdaten_AV!B:B,A4510,Anlagenbewegungsdaten_AV!C:C),3)</f>
        <v>0</v>
      </c>
      <c r="N4510" s="328">
        <f>IF(ISBLANK(L4510),ROUND(SUMIF(Anlagenbewegungsdaten_AV!B:B,A4510,Anlagenbewegungsdaten_AV!D:D),2),ROUND(M4510*L4510%,2))</f>
        <v>0</v>
      </c>
      <c r="O4510" s="328">
        <f>ROUND(N4510-SUMIF(Anlagenbewegungsdaten_AV!B:B,A4510,Anlagenbewegungsdaten_AV!D:D),3)</f>
        <v>0</v>
      </c>
    </row>
    <row r="4511" spans="1:15" ht="15" customHeight="1" x14ac:dyDescent="0.25">
      <c r="A4511" s="164"/>
      <c r="B4511" s="164"/>
      <c r="C4511" s="164"/>
      <c r="D4511" s="184"/>
      <c r="E4511" s="164"/>
      <c r="F4511" s="295"/>
    </row>
    <row r="4512" spans="1:15" ht="23.25" customHeight="1" x14ac:dyDescent="0.35">
      <c r="A4512" s="183" t="s">
        <v>4908</v>
      </c>
      <c r="B4512" s="178"/>
      <c r="C4512" s="178"/>
      <c r="D4512" s="178"/>
      <c r="E4512" s="178"/>
      <c r="F4512" s="185"/>
    </row>
    <row r="4513" spans="1:15" ht="15" customHeight="1" x14ac:dyDescent="0.25">
      <c r="A4513" s="259" t="s">
        <v>1143</v>
      </c>
      <c r="B4513" s="166" t="s">
        <v>2107</v>
      </c>
      <c r="C4513" s="165"/>
      <c r="D4513" s="166" t="s">
        <v>4909</v>
      </c>
      <c r="E4513" s="165"/>
      <c r="F4513" s="249"/>
      <c r="G4513" s="331"/>
      <c r="H4513" s="332">
        <f>SUMIF(Anlagenangaben!$B:$B,A4513,Anlagenangaben!C:C)</f>
        <v>0</v>
      </c>
      <c r="I4513" s="332"/>
      <c r="J4513" s="333" t="s">
        <v>6106</v>
      </c>
      <c r="M4513" s="330"/>
      <c r="N4513" s="328"/>
      <c r="O4513" s="328"/>
    </row>
    <row r="4514" spans="1:15" ht="15" customHeight="1" x14ac:dyDescent="0.25">
      <c r="A4514" s="259" t="s">
        <v>1144</v>
      </c>
      <c r="B4514" s="166" t="s">
        <v>2107</v>
      </c>
      <c r="C4514" s="165"/>
      <c r="D4514" s="166" t="s">
        <v>4910</v>
      </c>
      <c r="E4514" s="165"/>
      <c r="F4514" s="249"/>
      <c r="G4514" s="331"/>
      <c r="H4514" s="332">
        <f>SUMIF(Anlagenangaben!$B:$B,A4514,Anlagenangaben!C:C)</f>
        <v>0</v>
      </c>
      <c r="I4514" s="332"/>
      <c r="J4514" s="333" t="s">
        <v>6106</v>
      </c>
      <c r="M4514" s="330"/>
      <c r="N4514" s="328"/>
      <c r="O4514" s="328"/>
    </row>
    <row r="4515" spans="1:15" ht="15" customHeight="1" x14ac:dyDescent="0.25">
      <c r="A4515" s="259" t="s">
        <v>1145</v>
      </c>
      <c r="B4515" s="166" t="s">
        <v>2107</v>
      </c>
      <c r="C4515" s="165"/>
      <c r="D4515" s="166" t="s">
        <v>4911</v>
      </c>
      <c r="E4515" s="165"/>
      <c r="F4515" s="249"/>
      <c r="G4515" s="331"/>
      <c r="H4515" s="332">
        <f>SUMIF(Anlagenangaben!$B:$B,A4515,Anlagenangaben!C:C)</f>
        <v>0</v>
      </c>
      <c r="I4515" s="332"/>
      <c r="J4515" s="333" t="s">
        <v>6106</v>
      </c>
      <c r="M4515" s="330"/>
      <c r="N4515" s="328"/>
      <c r="O4515" s="328"/>
    </row>
    <row r="4516" spans="1:15" ht="15" customHeight="1" x14ac:dyDescent="0.25">
      <c r="A4516" s="259" t="s">
        <v>1146</v>
      </c>
      <c r="B4516" s="166" t="s">
        <v>2107</v>
      </c>
      <c r="C4516" s="165"/>
      <c r="D4516" s="166" t="s">
        <v>4912</v>
      </c>
      <c r="E4516" s="165"/>
      <c r="F4516" s="249"/>
      <c r="G4516" s="331"/>
      <c r="H4516" s="332">
        <f>SUMIF(Anlagenangaben!$B:$B,A4516,Anlagenangaben!C:C)</f>
        <v>0</v>
      </c>
      <c r="I4516" s="332"/>
      <c r="J4516" s="333" t="s">
        <v>6106</v>
      </c>
      <c r="M4516" s="330"/>
      <c r="N4516" s="328"/>
      <c r="O4516" s="328"/>
    </row>
    <row r="4517" spans="1:15" ht="15" customHeight="1" x14ac:dyDescent="0.25">
      <c r="A4517" s="259" t="s">
        <v>1147</v>
      </c>
      <c r="B4517" s="166" t="s">
        <v>2107</v>
      </c>
      <c r="C4517" s="165"/>
      <c r="D4517" s="166" t="s">
        <v>4913</v>
      </c>
      <c r="E4517" s="165"/>
      <c r="F4517" s="249"/>
      <c r="G4517" s="331"/>
      <c r="H4517" s="332">
        <f>SUMIF(Anlagenangaben!$B:$B,A4517,Anlagenangaben!C:C)</f>
        <v>0</v>
      </c>
      <c r="I4517" s="332"/>
      <c r="J4517" s="333" t="s">
        <v>6106</v>
      </c>
      <c r="M4517" s="330"/>
      <c r="N4517" s="328"/>
      <c r="O4517" s="328"/>
    </row>
    <row r="4518" spans="1:15" ht="15" customHeight="1" x14ac:dyDescent="0.25">
      <c r="A4518" s="259" t="s">
        <v>1148</v>
      </c>
      <c r="B4518" s="166" t="s">
        <v>2107</v>
      </c>
      <c r="C4518" s="165"/>
      <c r="D4518" s="166" t="s">
        <v>4914</v>
      </c>
      <c r="E4518" s="165"/>
      <c r="F4518" s="249"/>
      <c r="G4518" s="331"/>
      <c r="H4518" s="332">
        <f>SUMIF(Anlagenangaben!$B:$B,A4518,Anlagenangaben!C:C)</f>
        <v>0</v>
      </c>
      <c r="I4518" s="332"/>
      <c r="J4518" s="333" t="s">
        <v>6106</v>
      </c>
      <c r="M4518" s="330"/>
      <c r="N4518" s="328"/>
      <c r="O4518" s="328"/>
    </row>
    <row r="4519" spans="1:15" ht="15" customHeight="1" x14ac:dyDescent="0.25">
      <c r="A4519" s="259" t="s">
        <v>1149</v>
      </c>
      <c r="B4519" s="166" t="s">
        <v>2107</v>
      </c>
      <c r="C4519" s="165"/>
      <c r="D4519" s="166" t="s">
        <v>4915</v>
      </c>
      <c r="E4519" s="165"/>
      <c r="F4519" s="249"/>
      <c r="G4519" s="331"/>
      <c r="H4519" s="332">
        <f>SUMIF(Anlagenangaben!$B:$B,A4519,Anlagenangaben!C:C)</f>
        <v>0</v>
      </c>
      <c r="I4519" s="332"/>
      <c r="J4519" s="333" t="s">
        <v>6106</v>
      </c>
      <c r="M4519" s="330"/>
      <c r="N4519" s="328"/>
      <c r="O4519" s="328"/>
    </row>
    <row r="4520" spans="1:15" ht="15" customHeight="1" x14ac:dyDescent="0.25">
      <c r="A4520" s="260"/>
      <c r="B4520" s="165"/>
      <c r="C4520" s="165"/>
      <c r="D4520" s="165"/>
      <c r="E4520" s="165"/>
      <c r="F4520" s="249"/>
    </row>
    <row r="4521" spans="1:15" ht="15" customHeight="1" x14ac:dyDescent="0.25">
      <c r="A4521" s="259" t="s">
        <v>1157</v>
      </c>
      <c r="B4521" s="166" t="s">
        <v>2108</v>
      </c>
      <c r="C4521" s="165"/>
      <c r="D4521" s="166" t="s">
        <v>4909</v>
      </c>
      <c r="E4521" s="165"/>
      <c r="F4521" s="249"/>
      <c r="G4521" s="331"/>
      <c r="H4521" s="332">
        <f>SUMIF(Anlagenangaben!$B:$B,A4521,Anlagenangaben!C:C)</f>
        <v>0</v>
      </c>
      <c r="I4521" s="332"/>
      <c r="J4521" s="333" t="s">
        <v>6107</v>
      </c>
      <c r="M4521" s="330"/>
      <c r="N4521" s="328"/>
      <c r="O4521" s="328"/>
    </row>
    <row r="4522" spans="1:15" ht="15" customHeight="1" x14ac:dyDescent="0.25">
      <c r="A4522" s="259" t="s">
        <v>1158</v>
      </c>
      <c r="B4522" s="166" t="s">
        <v>2108</v>
      </c>
      <c r="C4522" s="165"/>
      <c r="D4522" s="166" t="s">
        <v>4910</v>
      </c>
      <c r="E4522" s="165"/>
      <c r="F4522" s="249"/>
      <c r="G4522" s="331"/>
      <c r="H4522" s="332">
        <f>SUMIF(Anlagenangaben!$B:$B,A4522,Anlagenangaben!C:C)</f>
        <v>0</v>
      </c>
      <c r="I4522" s="332"/>
      <c r="J4522" s="333" t="s">
        <v>6107</v>
      </c>
      <c r="M4522" s="330"/>
      <c r="N4522" s="328"/>
      <c r="O4522" s="328"/>
    </row>
    <row r="4523" spans="1:15" ht="15" customHeight="1" x14ac:dyDescent="0.25">
      <c r="A4523" s="259" t="s">
        <v>1159</v>
      </c>
      <c r="B4523" s="166" t="s">
        <v>2108</v>
      </c>
      <c r="C4523" s="165"/>
      <c r="D4523" s="166" t="s">
        <v>4911</v>
      </c>
      <c r="E4523" s="165"/>
      <c r="F4523" s="249"/>
      <c r="G4523" s="331"/>
      <c r="H4523" s="332">
        <f>SUMIF(Anlagenangaben!$B:$B,A4523,Anlagenangaben!C:C)</f>
        <v>0</v>
      </c>
      <c r="I4523" s="332"/>
      <c r="J4523" s="333" t="s">
        <v>6107</v>
      </c>
      <c r="M4523" s="330"/>
      <c r="N4523" s="328"/>
      <c r="O4523" s="328"/>
    </row>
    <row r="4524" spans="1:15" ht="15" customHeight="1" x14ac:dyDescent="0.25">
      <c r="A4524" s="259" t="s">
        <v>1160</v>
      </c>
      <c r="B4524" s="166" t="s">
        <v>2108</v>
      </c>
      <c r="C4524" s="165"/>
      <c r="D4524" s="166" t="s">
        <v>4912</v>
      </c>
      <c r="E4524" s="165"/>
      <c r="F4524" s="249"/>
      <c r="G4524" s="331"/>
      <c r="H4524" s="332">
        <f>SUMIF(Anlagenangaben!$B:$B,A4524,Anlagenangaben!C:C)</f>
        <v>0</v>
      </c>
      <c r="I4524" s="332"/>
      <c r="J4524" s="333" t="s">
        <v>6107</v>
      </c>
      <c r="M4524" s="330"/>
      <c r="N4524" s="328"/>
      <c r="O4524" s="328"/>
    </row>
    <row r="4525" spans="1:15" ht="15" customHeight="1" x14ac:dyDescent="0.25">
      <c r="A4525" s="259" t="s">
        <v>1161</v>
      </c>
      <c r="B4525" s="166" t="s">
        <v>2108</v>
      </c>
      <c r="C4525" s="165"/>
      <c r="D4525" s="166" t="s">
        <v>4913</v>
      </c>
      <c r="E4525" s="165"/>
      <c r="F4525" s="249"/>
      <c r="G4525" s="331"/>
      <c r="H4525" s="332">
        <f>SUMIF(Anlagenangaben!$B:$B,A4525,Anlagenangaben!C:C)</f>
        <v>0</v>
      </c>
      <c r="I4525" s="332"/>
      <c r="J4525" s="333" t="s">
        <v>6107</v>
      </c>
      <c r="M4525" s="330"/>
      <c r="N4525" s="328"/>
      <c r="O4525" s="328"/>
    </row>
    <row r="4526" spans="1:15" ht="15" customHeight="1" x14ac:dyDescent="0.25">
      <c r="A4526" s="259" t="s">
        <v>1162</v>
      </c>
      <c r="B4526" s="166" t="s">
        <v>2108</v>
      </c>
      <c r="C4526" s="165"/>
      <c r="D4526" s="166" t="s">
        <v>4914</v>
      </c>
      <c r="E4526" s="165"/>
      <c r="F4526" s="249"/>
      <c r="G4526" s="331"/>
      <c r="H4526" s="332">
        <f>SUMIF(Anlagenangaben!$B:$B,A4526,Anlagenangaben!C:C)</f>
        <v>0</v>
      </c>
      <c r="I4526" s="332"/>
      <c r="J4526" s="333" t="s">
        <v>6107</v>
      </c>
      <c r="M4526" s="330"/>
      <c r="N4526" s="328"/>
      <c r="O4526" s="328"/>
    </row>
    <row r="4527" spans="1:15" ht="15" customHeight="1" x14ac:dyDescent="0.25">
      <c r="A4527" s="259" t="s">
        <v>1163</v>
      </c>
      <c r="B4527" s="166" t="s">
        <v>2108</v>
      </c>
      <c r="C4527" s="165"/>
      <c r="D4527" s="166" t="s">
        <v>4915</v>
      </c>
      <c r="E4527" s="165"/>
      <c r="F4527" s="249"/>
      <c r="G4527" s="331"/>
      <c r="H4527" s="332">
        <f>SUMIF(Anlagenangaben!$B:$B,A4527,Anlagenangaben!C:C)</f>
        <v>0</v>
      </c>
      <c r="I4527" s="332"/>
      <c r="J4527" s="333" t="s">
        <v>6107</v>
      </c>
      <c r="M4527" s="330"/>
      <c r="N4527" s="328"/>
      <c r="O4527" s="328"/>
    </row>
    <row r="4528" spans="1:15" ht="15" customHeight="1" x14ac:dyDescent="0.25">
      <c r="A4528" s="260"/>
      <c r="B4528" s="165"/>
      <c r="C4528" s="165"/>
      <c r="D4528" s="165"/>
      <c r="E4528" s="165"/>
      <c r="F4528" s="249"/>
    </row>
    <row r="4529" spans="1:15" ht="15" customHeight="1" x14ac:dyDescent="0.25">
      <c r="A4529" s="261" t="s">
        <v>1150</v>
      </c>
      <c r="B4529" s="171" t="s">
        <v>1002</v>
      </c>
      <c r="C4529" s="171"/>
      <c r="D4529" s="171" t="s">
        <v>4916</v>
      </c>
      <c r="E4529" s="171"/>
      <c r="F4529" s="246"/>
      <c r="G4529" s="331"/>
      <c r="H4529" s="332">
        <f>SUMIF(Anlagenangaben!$B:$B,A4529,Anlagenangaben!C:C)</f>
        <v>0</v>
      </c>
      <c r="I4529" s="332"/>
      <c r="J4529" s="333" t="s">
        <v>6108</v>
      </c>
      <c r="M4529" s="330"/>
      <c r="N4529" s="328"/>
      <c r="O4529" s="328"/>
    </row>
    <row r="4530" spans="1:15" ht="15" customHeight="1" x14ac:dyDescent="0.25">
      <c r="A4530" s="261" t="s">
        <v>1151</v>
      </c>
      <c r="B4530" s="171" t="s">
        <v>1002</v>
      </c>
      <c r="C4530" s="171"/>
      <c r="D4530" s="171" t="s">
        <v>4917</v>
      </c>
      <c r="E4530" s="171"/>
      <c r="F4530" s="246"/>
      <c r="G4530" s="331"/>
      <c r="H4530" s="332">
        <f>SUMIF(Anlagenangaben!$B:$B,A4530,Anlagenangaben!C:C)</f>
        <v>0</v>
      </c>
      <c r="I4530" s="332"/>
      <c r="J4530" s="333" t="s">
        <v>6108</v>
      </c>
      <c r="M4530" s="330"/>
      <c r="N4530" s="328"/>
      <c r="O4530" s="328"/>
    </row>
    <row r="4531" spans="1:15" ht="15" customHeight="1" x14ac:dyDescent="0.25">
      <c r="A4531" s="261" t="s">
        <v>1152</v>
      </c>
      <c r="B4531" s="171" t="s">
        <v>1002</v>
      </c>
      <c r="C4531" s="171"/>
      <c r="D4531" s="171" t="s">
        <v>4918</v>
      </c>
      <c r="E4531" s="171"/>
      <c r="F4531" s="246"/>
      <c r="G4531" s="331"/>
      <c r="H4531" s="332">
        <f>SUMIF(Anlagenangaben!$B:$B,A4531,Anlagenangaben!C:C)</f>
        <v>0</v>
      </c>
      <c r="I4531" s="332"/>
      <c r="J4531" s="333" t="s">
        <v>6108</v>
      </c>
      <c r="M4531" s="330"/>
      <c r="N4531" s="328"/>
      <c r="O4531" s="328"/>
    </row>
    <row r="4532" spans="1:15" ht="15" customHeight="1" x14ac:dyDescent="0.25">
      <c r="A4532" s="261" t="s">
        <v>1153</v>
      </c>
      <c r="B4532" s="171" t="s">
        <v>1002</v>
      </c>
      <c r="C4532" s="171"/>
      <c r="D4532" s="171" t="s">
        <v>4919</v>
      </c>
      <c r="E4532" s="171"/>
      <c r="F4532" s="246"/>
      <c r="G4532" s="331"/>
      <c r="H4532" s="332">
        <f>SUMIF(Anlagenangaben!$B:$B,A4532,Anlagenangaben!C:C)</f>
        <v>0</v>
      </c>
      <c r="I4532" s="332"/>
      <c r="J4532" s="333" t="s">
        <v>6108</v>
      </c>
      <c r="M4532" s="330"/>
      <c r="N4532" s="328"/>
      <c r="O4532" s="328"/>
    </row>
    <row r="4533" spans="1:15" ht="15" customHeight="1" x14ac:dyDescent="0.25">
      <c r="A4533" s="261" t="s">
        <v>1154</v>
      </c>
      <c r="B4533" s="171" t="s">
        <v>1002</v>
      </c>
      <c r="C4533" s="171"/>
      <c r="D4533" s="171" t="s">
        <v>4920</v>
      </c>
      <c r="E4533" s="171"/>
      <c r="F4533" s="246"/>
      <c r="G4533" s="331"/>
      <c r="H4533" s="332">
        <f>SUMIF(Anlagenangaben!$B:$B,A4533,Anlagenangaben!C:C)</f>
        <v>0</v>
      </c>
      <c r="I4533" s="332"/>
      <c r="J4533" s="333" t="s">
        <v>6108</v>
      </c>
      <c r="M4533" s="330"/>
      <c r="N4533" s="328"/>
      <c r="O4533" s="328"/>
    </row>
    <row r="4534" spans="1:15" ht="15" customHeight="1" x14ac:dyDescent="0.25">
      <c r="A4534" s="261" t="s">
        <v>1155</v>
      </c>
      <c r="B4534" s="171" t="s">
        <v>1002</v>
      </c>
      <c r="C4534" s="171"/>
      <c r="D4534" s="171" t="s">
        <v>4921</v>
      </c>
      <c r="E4534" s="171"/>
      <c r="F4534" s="246"/>
      <c r="G4534" s="331"/>
      <c r="H4534" s="332">
        <f>SUMIF(Anlagenangaben!$B:$B,A4534,Anlagenangaben!C:C)</f>
        <v>0</v>
      </c>
      <c r="I4534" s="332"/>
      <c r="J4534" s="333" t="s">
        <v>6108</v>
      </c>
      <c r="M4534" s="330"/>
      <c r="N4534" s="328"/>
      <c r="O4534" s="328"/>
    </row>
    <row r="4535" spans="1:15" ht="15" customHeight="1" x14ac:dyDescent="0.25">
      <c r="A4535" s="261" t="s">
        <v>1156</v>
      </c>
      <c r="B4535" s="171" t="s">
        <v>1002</v>
      </c>
      <c r="C4535" s="171"/>
      <c r="D4535" s="171" t="s">
        <v>4922</v>
      </c>
      <c r="E4535" s="171"/>
      <c r="F4535" s="246"/>
      <c r="G4535" s="331"/>
      <c r="H4535" s="332">
        <f>SUMIF(Anlagenangaben!$B:$B,A4535,Anlagenangaben!C:C)</f>
        <v>0</v>
      </c>
      <c r="I4535" s="332"/>
      <c r="J4535" s="333" t="s">
        <v>6108</v>
      </c>
      <c r="M4535" s="330"/>
      <c r="N4535" s="328"/>
      <c r="O4535" s="328"/>
    </row>
    <row r="4536" spans="1:15" ht="15" customHeight="1" x14ac:dyDescent="0.25">
      <c r="A4536" s="260"/>
      <c r="B4536" s="165"/>
      <c r="C4536" s="165"/>
      <c r="D4536" s="165"/>
      <c r="E4536" s="165"/>
      <c r="F4536" s="249"/>
    </row>
    <row r="4537" spans="1:15" ht="15" customHeight="1" x14ac:dyDescent="0.25">
      <c r="A4537" s="261" t="s">
        <v>181</v>
      </c>
      <c r="B4537" s="172" t="s">
        <v>1489</v>
      </c>
      <c r="C4537" s="171"/>
      <c r="D4537" s="171" t="s">
        <v>4923</v>
      </c>
      <c r="E4537" s="171"/>
      <c r="F4537" s="246"/>
      <c r="G4537" s="331"/>
      <c r="H4537" s="332">
        <f>SUMIF(Anlagenangaben!$B:$B,A4537,Anlagenangaben!C:C)</f>
        <v>0</v>
      </c>
      <c r="I4537" s="332"/>
      <c r="J4537" s="333" t="s">
        <v>6109</v>
      </c>
      <c r="M4537" s="330"/>
      <c r="N4537" s="328"/>
      <c r="O4537" s="328"/>
    </row>
    <row r="4538" spans="1:15" ht="15" customHeight="1" x14ac:dyDescent="0.25">
      <c r="A4538" s="261" t="s">
        <v>182</v>
      </c>
      <c r="B4538" s="172" t="s">
        <v>1489</v>
      </c>
      <c r="C4538" s="171"/>
      <c r="D4538" s="171" t="s">
        <v>4924</v>
      </c>
      <c r="E4538" s="171"/>
      <c r="F4538" s="246"/>
      <c r="G4538" s="331"/>
      <c r="H4538" s="332">
        <f>SUMIF(Anlagenangaben!$B:$B,A4538,Anlagenangaben!C:C)</f>
        <v>0</v>
      </c>
      <c r="I4538" s="332"/>
      <c r="J4538" s="333" t="s">
        <v>6109</v>
      </c>
      <c r="M4538" s="330"/>
      <c r="N4538" s="328"/>
      <c r="O4538" s="328"/>
    </row>
    <row r="4539" spans="1:15" ht="15" customHeight="1" x14ac:dyDescent="0.25">
      <c r="A4539" s="261" t="s">
        <v>183</v>
      </c>
      <c r="B4539" s="172" t="s">
        <v>1489</v>
      </c>
      <c r="C4539" s="171"/>
      <c r="D4539" s="171" t="s">
        <v>4925</v>
      </c>
      <c r="E4539" s="171"/>
      <c r="F4539" s="246"/>
      <c r="G4539" s="331"/>
      <c r="H4539" s="332">
        <f>SUMIF(Anlagenangaben!$B:$B,A4539,Anlagenangaben!C:C)</f>
        <v>0</v>
      </c>
      <c r="I4539" s="332"/>
      <c r="J4539" s="333" t="s">
        <v>6109</v>
      </c>
      <c r="M4539" s="330"/>
      <c r="N4539" s="328"/>
      <c r="O4539" s="328"/>
    </row>
    <row r="4540" spans="1:15" ht="15" customHeight="1" x14ac:dyDescent="0.25">
      <c r="A4540" s="261" t="s">
        <v>184</v>
      </c>
      <c r="B4540" s="172" t="s">
        <v>1489</v>
      </c>
      <c r="C4540" s="171"/>
      <c r="D4540" s="171" t="s">
        <v>4926</v>
      </c>
      <c r="E4540" s="171"/>
      <c r="F4540" s="246"/>
      <c r="G4540" s="331"/>
      <c r="H4540" s="332">
        <f>SUMIF(Anlagenangaben!$B:$B,A4540,Anlagenangaben!C:C)</f>
        <v>0</v>
      </c>
      <c r="I4540" s="332"/>
      <c r="J4540" s="333" t="s">
        <v>6109</v>
      </c>
      <c r="M4540" s="330"/>
      <c r="N4540" s="328"/>
      <c r="O4540" s="328"/>
    </row>
    <row r="4541" spans="1:15" ht="15" customHeight="1" x14ac:dyDescent="0.25">
      <c r="A4541" s="261" t="s">
        <v>185</v>
      </c>
      <c r="B4541" s="172" t="s">
        <v>1489</v>
      </c>
      <c r="C4541" s="171"/>
      <c r="D4541" s="171" t="s">
        <v>4927</v>
      </c>
      <c r="E4541" s="171"/>
      <c r="F4541" s="246"/>
      <c r="G4541" s="331"/>
      <c r="H4541" s="332">
        <f>SUMIF(Anlagenangaben!$B:$B,A4541,Anlagenangaben!C:C)</f>
        <v>0</v>
      </c>
      <c r="I4541" s="332"/>
      <c r="J4541" s="333" t="s">
        <v>6109</v>
      </c>
      <c r="M4541" s="330"/>
      <c r="N4541" s="328"/>
      <c r="O4541" s="328"/>
    </row>
    <row r="4542" spans="1:15" ht="15" customHeight="1" x14ac:dyDescent="0.25">
      <c r="A4542" s="261" t="s">
        <v>186</v>
      </c>
      <c r="B4542" s="172" t="s">
        <v>1489</v>
      </c>
      <c r="C4542" s="171"/>
      <c r="D4542" s="171" t="s">
        <v>4928</v>
      </c>
      <c r="E4542" s="171"/>
      <c r="F4542" s="246"/>
      <c r="G4542" s="331"/>
      <c r="H4542" s="332">
        <f>SUMIF(Anlagenangaben!$B:$B,A4542,Anlagenangaben!C:C)</f>
        <v>0</v>
      </c>
      <c r="I4542" s="332"/>
      <c r="J4542" s="333" t="s">
        <v>6109</v>
      </c>
      <c r="M4542" s="330"/>
      <c r="N4542" s="328"/>
      <c r="O4542" s="328"/>
    </row>
    <row r="4543" spans="1:15" ht="15" customHeight="1" x14ac:dyDescent="0.25">
      <c r="A4543" s="261" t="s">
        <v>187</v>
      </c>
      <c r="B4543" s="172" t="s">
        <v>1489</v>
      </c>
      <c r="C4543" s="171"/>
      <c r="D4543" s="171" t="s">
        <v>4929</v>
      </c>
      <c r="E4543" s="171"/>
      <c r="F4543" s="246"/>
      <c r="G4543" s="331"/>
      <c r="H4543" s="332">
        <f>SUMIF(Anlagenangaben!$B:$B,A4543,Anlagenangaben!C:C)</f>
        <v>0</v>
      </c>
      <c r="I4543" s="332"/>
      <c r="J4543" s="333" t="s">
        <v>6109</v>
      </c>
      <c r="M4543" s="330"/>
      <c r="N4543" s="328"/>
      <c r="O4543" s="328"/>
    </row>
    <row r="4544" spans="1:15" ht="15" customHeight="1" x14ac:dyDescent="0.25">
      <c r="A4544" s="259"/>
      <c r="B4544" s="165"/>
      <c r="C4544" s="165"/>
      <c r="D4544" s="166"/>
      <c r="E4544" s="165"/>
      <c r="F4544" s="249"/>
    </row>
    <row r="4545" spans="1:15" ht="15" customHeight="1" x14ac:dyDescent="0.25">
      <c r="A4545" s="261" t="s">
        <v>188</v>
      </c>
      <c r="B4545" s="171" t="s">
        <v>1502</v>
      </c>
      <c r="C4545" s="171"/>
      <c r="D4545" s="171" t="s">
        <v>4923</v>
      </c>
      <c r="E4545" s="171"/>
      <c r="F4545" s="246"/>
      <c r="G4545" s="331"/>
      <c r="H4545" s="332">
        <f>SUMIF(Anlagenangaben!$B:$B,A4545,Anlagenangaben!C:C)</f>
        <v>0</v>
      </c>
      <c r="I4545" s="332"/>
      <c r="J4545" s="333" t="s">
        <v>6110</v>
      </c>
      <c r="M4545" s="330"/>
      <c r="N4545" s="328"/>
      <c r="O4545" s="328"/>
    </row>
    <row r="4546" spans="1:15" ht="15" customHeight="1" x14ac:dyDescent="0.25">
      <c r="A4546" s="261" t="s">
        <v>189</v>
      </c>
      <c r="B4546" s="171" t="s">
        <v>1502</v>
      </c>
      <c r="C4546" s="171"/>
      <c r="D4546" s="171" t="s">
        <v>4924</v>
      </c>
      <c r="E4546" s="171"/>
      <c r="F4546" s="246"/>
      <c r="G4546" s="331"/>
      <c r="H4546" s="332">
        <f>SUMIF(Anlagenangaben!$B:$B,A4546,Anlagenangaben!C:C)</f>
        <v>0</v>
      </c>
      <c r="I4546" s="332"/>
      <c r="J4546" s="333" t="s">
        <v>6110</v>
      </c>
      <c r="M4546" s="330"/>
      <c r="N4546" s="328"/>
      <c r="O4546" s="328"/>
    </row>
    <row r="4547" spans="1:15" ht="15" customHeight="1" x14ac:dyDescent="0.25">
      <c r="A4547" s="261" t="s">
        <v>190</v>
      </c>
      <c r="B4547" s="171" t="s">
        <v>1502</v>
      </c>
      <c r="C4547" s="171"/>
      <c r="D4547" s="171" t="s">
        <v>4925</v>
      </c>
      <c r="E4547" s="171"/>
      <c r="F4547" s="246"/>
      <c r="G4547" s="331"/>
      <c r="H4547" s="332">
        <f>SUMIF(Anlagenangaben!$B:$B,A4547,Anlagenangaben!C:C)</f>
        <v>0</v>
      </c>
      <c r="I4547" s="332"/>
      <c r="J4547" s="333" t="s">
        <v>6110</v>
      </c>
      <c r="M4547" s="330"/>
      <c r="N4547" s="328"/>
      <c r="O4547" s="328"/>
    </row>
    <row r="4548" spans="1:15" ht="15" customHeight="1" x14ac:dyDescent="0.25">
      <c r="A4548" s="261" t="s">
        <v>191</v>
      </c>
      <c r="B4548" s="171" t="s">
        <v>1502</v>
      </c>
      <c r="C4548" s="171"/>
      <c r="D4548" s="171" t="s">
        <v>4926</v>
      </c>
      <c r="E4548" s="171"/>
      <c r="F4548" s="246"/>
      <c r="G4548" s="331"/>
      <c r="H4548" s="332">
        <f>SUMIF(Anlagenangaben!$B:$B,A4548,Anlagenangaben!C:C)</f>
        <v>0</v>
      </c>
      <c r="I4548" s="332"/>
      <c r="J4548" s="333" t="s">
        <v>6110</v>
      </c>
      <c r="M4548" s="330"/>
      <c r="N4548" s="328"/>
      <c r="O4548" s="328"/>
    </row>
    <row r="4549" spans="1:15" ht="15" customHeight="1" x14ac:dyDescent="0.25">
      <c r="A4549" s="261" t="s">
        <v>192</v>
      </c>
      <c r="B4549" s="171" t="s">
        <v>1502</v>
      </c>
      <c r="C4549" s="171"/>
      <c r="D4549" s="171" t="s">
        <v>4927</v>
      </c>
      <c r="E4549" s="171"/>
      <c r="F4549" s="246"/>
      <c r="G4549" s="331"/>
      <c r="H4549" s="332">
        <f>SUMIF(Anlagenangaben!$B:$B,A4549,Anlagenangaben!C:C)</f>
        <v>0</v>
      </c>
      <c r="I4549" s="332"/>
      <c r="J4549" s="333" t="s">
        <v>6110</v>
      </c>
      <c r="M4549" s="330"/>
      <c r="N4549" s="328"/>
      <c r="O4549" s="328"/>
    </row>
    <row r="4550" spans="1:15" ht="15" customHeight="1" x14ac:dyDescent="0.25">
      <c r="A4550" s="261" t="s">
        <v>193</v>
      </c>
      <c r="B4550" s="171" t="s">
        <v>1502</v>
      </c>
      <c r="C4550" s="171"/>
      <c r="D4550" s="171" t="s">
        <v>4928</v>
      </c>
      <c r="E4550" s="171"/>
      <c r="F4550" s="246"/>
      <c r="G4550" s="331"/>
      <c r="H4550" s="332">
        <f>SUMIF(Anlagenangaben!$B:$B,A4550,Anlagenangaben!C:C)</f>
        <v>0</v>
      </c>
      <c r="I4550" s="332"/>
      <c r="J4550" s="333" t="s">
        <v>6110</v>
      </c>
      <c r="M4550" s="330"/>
      <c r="N4550" s="328"/>
      <c r="O4550" s="328"/>
    </row>
    <row r="4551" spans="1:15" ht="15" customHeight="1" x14ac:dyDescent="0.25">
      <c r="A4551" s="261" t="s">
        <v>194</v>
      </c>
      <c r="B4551" s="171" t="s">
        <v>1502</v>
      </c>
      <c r="C4551" s="171"/>
      <c r="D4551" s="171" t="s">
        <v>4929</v>
      </c>
      <c r="E4551" s="171"/>
      <c r="F4551" s="246"/>
      <c r="G4551" s="331"/>
      <c r="H4551" s="332">
        <f>SUMIF(Anlagenangaben!$B:$B,A4551,Anlagenangaben!C:C)</f>
        <v>0</v>
      </c>
      <c r="I4551" s="332"/>
      <c r="J4551" s="333" t="s">
        <v>6110</v>
      </c>
      <c r="M4551" s="330"/>
      <c r="N4551" s="328"/>
      <c r="O4551" s="328"/>
    </row>
    <row r="4552" spans="1:15" ht="15" customHeight="1" x14ac:dyDescent="0.25">
      <c r="A4552" s="259"/>
      <c r="B4552" s="165"/>
      <c r="C4552" s="165"/>
      <c r="D4552" s="166"/>
      <c r="E4552" s="165"/>
      <c r="F4552" s="249"/>
    </row>
    <row r="4553" spans="1:15" ht="15" customHeight="1" x14ac:dyDescent="0.25">
      <c r="A4553" s="261" t="s">
        <v>195</v>
      </c>
      <c r="B4553" s="171" t="s">
        <v>77</v>
      </c>
      <c r="C4553" s="171"/>
      <c r="D4553" s="171" t="s">
        <v>4923</v>
      </c>
      <c r="E4553" s="171"/>
      <c r="F4553" s="246"/>
      <c r="G4553" s="331"/>
      <c r="H4553" s="332">
        <f>SUMIF(Anlagenangaben!$B:$B,A4553,Anlagenangaben!C:C)</f>
        <v>0</v>
      </c>
      <c r="I4553" s="332"/>
      <c r="J4553" s="333" t="s">
        <v>6111</v>
      </c>
      <c r="M4553" s="330"/>
      <c r="N4553" s="328"/>
      <c r="O4553" s="328"/>
    </row>
    <row r="4554" spans="1:15" ht="15" customHeight="1" x14ac:dyDescent="0.25">
      <c r="A4554" s="261" t="s">
        <v>196</v>
      </c>
      <c r="B4554" s="171" t="s">
        <v>77</v>
      </c>
      <c r="C4554" s="171"/>
      <c r="D4554" s="171" t="s">
        <v>4924</v>
      </c>
      <c r="E4554" s="171"/>
      <c r="F4554" s="246"/>
      <c r="G4554" s="331"/>
      <c r="H4554" s="332">
        <f>SUMIF(Anlagenangaben!$B:$B,A4554,Anlagenangaben!C:C)</f>
        <v>0</v>
      </c>
      <c r="I4554" s="332"/>
      <c r="J4554" s="333" t="s">
        <v>6111</v>
      </c>
      <c r="M4554" s="330"/>
      <c r="N4554" s="328"/>
      <c r="O4554" s="328"/>
    </row>
    <row r="4555" spans="1:15" ht="15" customHeight="1" x14ac:dyDescent="0.25">
      <c r="A4555" s="261" t="s">
        <v>197</v>
      </c>
      <c r="B4555" s="171" t="s">
        <v>77</v>
      </c>
      <c r="C4555" s="171"/>
      <c r="D4555" s="171" t="s">
        <v>4925</v>
      </c>
      <c r="E4555" s="171"/>
      <c r="F4555" s="246"/>
      <c r="G4555" s="331"/>
      <c r="H4555" s="332">
        <f>SUMIF(Anlagenangaben!$B:$B,A4555,Anlagenangaben!C:C)</f>
        <v>0</v>
      </c>
      <c r="I4555" s="332"/>
      <c r="J4555" s="333" t="s">
        <v>6111</v>
      </c>
      <c r="M4555" s="330"/>
      <c r="N4555" s="328"/>
      <c r="O4555" s="328"/>
    </row>
    <row r="4556" spans="1:15" ht="15" customHeight="1" x14ac:dyDescent="0.25">
      <c r="A4556" s="261" t="s">
        <v>198</v>
      </c>
      <c r="B4556" s="171" t="s">
        <v>77</v>
      </c>
      <c r="C4556" s="171"/>
      <c r="D4556" s="171" t="s">
        <v>4926</v>
      </c>
      <c r="E4556" s="171"/>
      <c r="F4556" s="246"/>
      <c r="G4556" s="331"/>
      <c r="H4556" s="332">
        <f>SUMIF(Anlagenangaben!$B:$B,A4556,Anlagenangaben!C:C)</f>
        <v>0</v>
      </c>
      <c r="I4556" s="332"/>
      <c r="J4556" s="333" t="s">
        <v>6111</v>
      </c>
      <c r="M4556" s="330"/>
      <c r="N4556" s="328"/>
      <c r="O4556" s="328"/>
    </row>
    <row r="4557" spans="1:15" ht="15" customHeight="1" x14ac:dyDescent="0.25">
      <c r="A4557" s="261" t="s">
        <v>199</v>
      </c>
      <c r="B4557" s="171" t="s">
        <v>77</v>
      </c>
      <c r="C4557" s="171"/>
      <c r="D4557" s="171" t="s">
        <v>4927</v>
      </c>
      <c r="E4557" s="171"/>
      <c r="F4557" s="246"/>
      <c r="G4557" s="331"/>
      <c r="H4557" s="332">
        <f>SUMIF(Anlagenangaben!$B:$B,A4557,Anlagenangaben!C:C)</f>
        <v>0</v>
      </c>
      <c r="I4557" s="332"/>
      <c r="J4557" s="333" t="s">
        <v>6111</v>
      </c>
      <c r="M4557" s="330"/>
      <c r="N4557" s="328"/>
      <c r="O4557" s="328"/>
    </row>
    <row r="4558" spans="1:15" ht="15" customHeight="1" x14ac:dyDescent="0.25">
      <c r="A4558" s="261" t="s">
        <v>200</v>
      </c>
      <c r="B4558" s="171" t="s">
        <v>77</v>
      </c>
      <c r="C4558" s="171"/>
      <c r="D4558" s="171" t="s">
        <v>4928</v>
      </c>
      <c r="E4558" s="171"/>
      <c r="F4558" s="246"/>
      <c r="G4558" s="331"/>
      <c r="H4558" s="332">
        <f>SUMIF(Anlagenangaben!$B:$B,A4558,Anlagenangaben!C:C)</f>
        <v>0</v>
      </c>
      <c r="I4558" s="332"/>
      <c r="J4558" s="333" t="s">
        <v>6111</v>
      </c>
      <c r="M4558" s="330"/>
      <c r="N4558" s="328"/>
      <c r="O4558" s="328"/>
    </row>
    <row r="4559" spans="1:15" ht="15" customHeight="1" x14ac:dyDescent="0.25">
      <c r="A4559" s="261" t="s">
        <v>201</v>
      </c>
      <c r="B4559" s="171" t="s">
        <v>77</v>
      </c>
      <c r="C4559" s="171"/>
      <c r="D4559" s="171" t="s">
        <v>4929</v>
      </c>
      <c r="E4559" s="171"/>
      <c r="F4559" s="246"/>
      <c r="G4559" s="331"/>
      <c r="H4559" s="332">
        <f>SUMIF(Anlagenangaben!$B:$B,A4559,Anlagenangaben!C:C)</f>
        <v>0</v>
      </c>
      <c r="I4559" s="332"/>
      <c r="J4559" s="333" t="s">
        <v>6111</v>
      </c>
      <c r="M4559" s="330"/>
      <c r="N4559" s="328"/>
      <c r="O4559" s="328"/>
    </row>
    <row r="4560" spans="1:15" ht="15" customHeight="1" x14ac:dyDescent="0.25">
      <c r="A4560" s="260"/>
      <c r="B4560" s="165"/>
      <c r="C4560" s="165"/>
      <c r="D4560" s="165"/>
      <c r="E4560" s="165"/>
      <c r="F4560" s="249"/>
    </row>
    <row r="4561" spans="1:15" ht="15" customHeight="1" x14ac:dyDescent="0.25">
      <c r="A4561" s="259" t="s">
        <v>1164</v>
      </c>
      <c r="B4561" s="166" t="s">
        <v>2109</v>
      </c>
      <c r="C4561" s="165"/>
      <c r="D4561" s="166" t="s">
        <v>4909</v>
      </c>
      <c r="E4561" s="165"/>
      <c r="F4561" s="249"/>
      <c r="G4561" s="331"/>
      <c r="H4561" s="332">
        <f>SUMIF(Anlagenangaben!$B:$B,A4561,Anlagenangaben!C:C)</f>
        <v>0</v>
      </c>
      <c r="I4561" s="332"/>
      <c r="J4561" s="333" t="s">
        <v>6112</v>
      </c>
      <c r="M4561" s="330"/>
      <c r="N4561" s="328"/>
      <c r="O4561" s="328"/>
    </row>
    <row r="4562" spans="1:15" ht="15" customHeight="1" x14ac:dyDescent="0.25">
      <c r="A4562" s="259" t="s">
        <v>1165</v>
      </c>
      <c r="B4562" s="166" t="s">
        <v>2109</v>
      </c>
      <c r="C4562" s="165"/>
      <c r="D4562" s="166" t="s">
        <v>4910</v>
      </c>
      <c r="E4562" s="165"/>
      <c r="F4562" s="249"/>
      <c r="G4562" s="331"/>
      <c r="H4562" s="332">
        <f>SUMIF(Anlagenangaben!$B:$B,A4562,Anlagenangaben!C:C)</f>
        <v>0</v>
      </c>
      <c r="I4562" s="332"/>
      <c r="J4562" s="333" t="s">
        <v>6112</v>
      </c>
      <c r="M4562" s="330"/>
      <c r="N4562" s="328"/>
      <c r="O4562" s="328"/>
    </row>
    <row r="4563" spans="1:15" ht="15" customHeight="1" x14ac:dyDescent="0.25">
      <c r="A4563" s="259" t="s">
        <v>1166</v>
      </c>
      <c r="B4563" s="166" t="s">
        <v>2109</v>
      </c>
      <c r="C4563" s="165"/>
      <c r="D4563" s="166" t="s">
        <v>4911</v>
      </c>
      <c r="E4563" s="165"/>
      <c r="F4563" s="249"/>
      <c r="G4563" s="331"/>
      <c r="H4563" s="332">
        <f>SUMIF(Anlagenangaben!$B:$B,A4563,Anlagenangaben!C:C)</f>
        <v>0</v>
      </c>
      <c r="I4563" s="332"/>
      <c r="J4563" s="333" t="s">
        <v>6112</v>
      </c>
      <c r="M4563" s="330"/>
      <c r="N4563" s="328"/>
      <c r="O4563" s="328"/>
    </row>
    <row r="4564" spans="1:15" ht="15" customHeight="1" x14ac:dyDescent="0.25">
      <c r="A4564" s="259" t="s">
        <v>1167</v>
      </c>
      <c r="B4564" s="166" t="s">
        <v>2109</v>
      </c>
      <c r="C4564" s="165"/>
      <c r="D4564" s="166" t="s">
        <v>4912</v>
      </c>
      <c r="E4564" s="165"/>
      <c r="F4564" s="249"/>
      <c r="G4564" s="331"/>
      <c r="H4564" s="332">
        <f>SUMIF(Anlagenangaben!$B:$B,A4564,Anlagenangaben!C:C)</f>
        <v>0</v>
      </c>
      <c r="I4564" s="332"/>
      <c r="J4564" s="333" t="s">
        <v>6112</v>
      </c>
      <c r="M4564" s="330"/>
      <c r="N4564" s="328"/>
      <c r="O4564" s="328"/>
    </row>
    <row r="4565" spans="1:15" ht="15" customHeight="1" x14ac:dyDescent="0.25">
      <c r="A4565" s="259" t="s">
        <v>1168</v>
      </c>
      <c r="B4565" s="166" t="s">
        <v>2109</v>
      </c>
      <c r="C4565" s="165"/>
      <c r="D4565" s="166" t="s">
        <v>4913</v>
      </c>
      <c r="E4565" s="165"/>
      <c r="F4565" s="249"/>
      <c r="G4565" s="331"/>
      <c r="H4565" s="332">
        <f>SUMIF(Anlagenangaben!$B:$B,A4565,Anlagenangaben!C:C)</f>
        <v>0</v>
      </c>
      <c r="I4565" s="332"/>
      <c r="J4565" s="333" t="s">
        <v>6112</v>
      </c>
      <c r="M4565" s="330"/>
      <c r="N4565" s="328"/>
      <c r="O4565" s="328"/>
    </row>
    <row r="4566" spans="1:15" ht="15" customHeight="1" x14ac:dyDescent="0.25">
      <c r="A4566" s="259" t="s">
        <v>1169</v>
      </c>
      <c r="B4566" s="166" t="s">
        <v>2109</v>
      </c>
      <c r="C4566" s="165"/>
      <c r="D4566" s="166" t="s">
        <v>4914</v>
      </c>
      <c r="E4566" s="165"/>
      <c r="F4566" s="249"/>
      <c r="G4566" s="331"/>
      <c r="H4566" s="332">
        <f>SUMIF(Anlagenangaben!$B:$B,A4566,Anlagenangaben!C:C)</f>
        <v>0</v>
      </c>
      <c r="I4566" s="332"/>
      <c r="J4566" s="333" t="s">
        <v>6112</v>
      </c>
      <c r="M4566" s="330"/>
      <c r="N4566" s="328"/>
      <c r="O4566" s="328"/>
    </row>
    <row r="4567" spans="1:15" ht="15" customHeight="1" x14ac:dyDescent="0.25">
      <c r="A4567" s="259" t="s">
        <v>1170</v>
      </c>
      <c r="B4567" s="166" t="s">
        <v>2109</v>
      </c>
      <c r="C4567" s="165"/>
      <c r="D4567" s="166" t="s">
        <v>4915</v>
      </c>
      <c r="E4567" s="165"/>
      <c r="F4567" s="249"/>
      <c r="G4567" s="331"/>
      <c r="H4567" s="332">
        <f>SUMIF(Anlagenangaben!$B:$B,A4567,Anlagenangaben!C:C)</f>
        <v>0</v>
      </c>
      <c r="I4567" s="332"/>
      <c r="J4567" s="333" t="s">
        <v>6112</v>
      </c>
      <c r="M4567" s="330"/>
      <c r="N4567" s="328"/>
      <c r="O4567" s="328"/>
    </row>
    <row r="4568" spans="1:15" ht="15" customHeight="1" x14ac:dyDescent="0.25">
      <c r="A4568" s="260"/>
      <c r="B4568" s="165"/>
      <c r="C4568" s="165"/>
      <c r="D4568" s="165"/>
      <c r="E4568" s="165"/>
      <c r="F4568" s="249"/>
    </row>
    <row r="4569" spans="1:15" ht="15" customHeight="1" x14ac:dyDescent="0.25">
      <c r="A4569" s="261" t="s">
        <v>1171</v>
      </c>
      <c r="B4569" s="171" t="s">
        <v>2110</v>
      </c>
      <c r="C4569" s="171"/>
      <c r="D4569" s="171" t="s">
        <v>4916</v>
      </c>
      <c r="E4569" s="171"/>
      <c r="F4569" s="246"/>
      <c r="G4569" s="331"/>
      <c r="H4569" s="332">
        <f>SUMIF(Anlagenangaben!$B:$B,A4569,Anlagenangaben!C:C)</f>
        <v>0</v>
      </c>
      <c r="I4569" s="332"/>
      <c r="J4569" s="333" t="s">
        <v>6113</v>
      </c>
      <c r="M4569" s="330"/>
      <c r="N4569" s="328"/>
      <c r="O4569" s="328"/>
    </row>
    <row r="4570" spans="1:15" ht="15" customHeight="1" x14ac:dyDescent="0.25">
      <c r="A4570" s="261" t="s">
        <v>1172</v>
      </c>
      <c r="B4570" s="171" t="s">
        <v>2110</v>
      </c>
      <c r="C4570" s="171"/>
      <c r="D4570" s="171" t="s">
        <v>4917</v>
      </c>
      <c r="E4570" s="171"/>
      <c r="F4570" s="246"/>
      <c r="G4570" s="331"/>
      <c r="H4570" s="332">
        <f>SUMIF(Anlagenangaben!$B:$B,A4570,Anlagenangaben!C:C)</f>
        <v>0</v>
      </c>
      <c r="I4570" s="332"/>
      <c r="J4570" s="333" t="s">
        <v>6113</v>
      </c>
      <c r="M4570" s="330"/>
      <c r="N4570" s="328"/>
      <c r="O4570" s="328"/>
    </row>
    <row r="4571" spans="1:15" ht="15" customHeight="1" x14ac:dyDescent="0.25">
      <c r="A4571" s="261" t="s">
        <v>1173</v>
      </c>
      <c r="B4571" s="171" t="s">
        <v>2110</v>
      </c>
      <c r="C4571" s="171"/>
      <c r="D4571" s="171" t="s">
        <v>4918</v>
      </c>
      <c r="E4571" s="171"/>
      <c r="F4571" s="246"/>
      <c r="G4571" s="331"/>
      <c r="H4571" s="332">
        <f>SUMIF(Anlagenangaben!$B:$B,A4571,Anlagenangaben!C:C)</f>
        <v>0</v>
      </c>
      <c r="I4571" s="332"/>
      <c r="J4571" s="333" t="s">
        <v>6113</v>
      </c>
      <c r="M4571" s="330"/>
      <c r="N4571" s="328"/>
      <c r="O4571" s="328"/>
    </row>
    <row r="4572" spans="1:15" ht="15" customHeight="1" x14ac:dyDescent="0.25">
      <c r="A4572" s="261" t="s">
        <v>1174</v>
      </c>
      <c r="B4572" s="171" t="s">
        <v>2110</v>
      </c>
      <c r="C4572" s="171"/>
      <c r="D4572" s="171" t="s">
        <v>4919</v>
      </c>
      <c r="E4572" s="171"/>
      <c r="F4572" s="246"/>
      <c r="G4572" s="331"/>
      <c r="H4572" s="332">
        <f>SUMIF(Anlagenangaben!$B:$B,A4572,Anlagenangaben!C:C)</f>
        <v>0</v>
      </c>
      <c r="I4572" s="332"/>
      <c r="J4572" s="333" t="s">
        <v>6113</v>
      </c>
      <c r="M4572" s="330"/>
      <c r="N4572" s="328"/>
      <c r="O4572" s="328"/>
    </row>
    <row r="4573" spans="1:15" ht="15" customHeight="1" x14ac:dyDescent="0.25">
      <c r="A4573" s="261" t="s">
        <v>1175</v>
      </c>
      <c r="B4573" s="171" t="s">
        <v>2110</v>
      </c>
      <c r="C4573" s="171"/>
      <c r="D4573" s="171" t="s">
        <v>4920</v>
      </c>
      <c r="E4573" s="171"/>
      <c r="F4573" s="246"/>
      <c r="G4573" s="331"/>
      <c r="H4573" s="332">
        <f>SUMIF(Anlagenangaben!$B:$B,A4573,Anlagenangaben!C:C)</f>
        <v>0</v>
      </c>
      <c r="I4573" s="332"/>
      <c r="J4573" s="333" t="s">
        <v>6113</v>
      </c>
      <c r="M4573" s="330"/>
      <c r="N4573" s="328"/>
      <c r="O4573" s="328"/>
    </row>
    <row r="4574" spans="1:15" ht="15" customHeight="1" x14ac:dyDescent="0.25">
      <c r="A4574" s="261" t="s">
        <v>1176</v>
      </c>
      <c r="B4574" s="171" t="s">
        <v>2110</v>
      </c>
      <c r="C4574" s="171"/>
      <c r="D4574" s="171" t="s">
        <v>4921</v>
      </c>
      <c r="E4574" s="171"/>
      <c r="F4574" s="246"/>
      <c r="G4574" s="331"/>
      <c r="H4574" s="332">
        <f>SUMIF(Anlagenangaben!$B:$B,A4574,Anlagenangaben!C:C)</f>
        <v>0</v>
      </c>
      <c r="I4574" s="332"/>
      <c r="J4574" s="333" t="s">
        <v>6113</v>
      </c>
      <c r="M4574" s="330"/>
      <c r="N4574" s="328"/>
      <c r="O4574" s="328"/>
    </row>
    <row r="4575" spans="1:15" ht="15" customHeight="1" x14ac:dyDescent="0.25">
      <c r="A4575" s="261" t="s">
        <v>1177</v>
      </c>
      <c r="B4575" s="171" t="s">
        <v>2110</v>
      </c>
      <c r="C4575" s="171"/>
      <c r="D4575" s="171" t="s">
        <v>4922</v>
      </c>
      <c r="E4575" s="171"/>
      <c r="F4575" s="246"/>
      <c r="G4575" s="331"/>
      <c r="H4575" s="332">
        <f>SUMIF(Anlagenangaben!$B:$B,A4575,Anlagenangaben!C:C)</f>
        <v>0</v>
      </c>
      <c r="I4575" s="332"/>
      <c r="J4575" s="333" t="s">
        <v>6113</v>
      </c>
      <c r="M4575" s="330"/>
      <c r="N4575" s="328"/>
      <c r="O4575" s="328"/>
    </row>
    <row r="4576" spans="1:15" ht="15" customHeight="1" x14ac:dyDescent="0.25">
      <c r="A4576" s="259"/>
      <c r="B4576" s="166"/>
      <c r="C4576" s="165"/>
      <c r="D4576" s="166"/>
      <c r="E4576" s="165"/>
      <c r="F4576" s="249"/>
    </row>
    <row r="4577" spans="1:15" ht="15" customHeight="1" x14ac:dyDescent="0.25">
      <c r="A4577" s="261" t="s">
        <v>202</v>
      </c>
      <c r="B4577" s="171" t="s">
        <v>152</v>
      </c>
      <c r="C4577" s="171"/>
      <c r="D4577" s="171" t="s">
        <v>4923</v>
      </c>
      <c r="E4577" s="171"/>
      <c r="F4577" s="246"/>
      <c r="G4577" s="331"/>
      <c r="H4577" s="332">
        <f>SUMIF(Anlagenangaben!$B:$B,A4577,Anlagenangaben!C:C)</f>
        <v>0</v>
      </c>
      <c r="I4577" s="332"/>
      <c r="J4577" s="333" t="s">
        <v>6114</v>
      </c>
      <c r="M4577" s="330"/>
      <c r="N4577" s="328"/>
      <c r="O4577" s="328"/>
    </row>
    <row r="4578" spans="1:15" ht="15" customHeight="1" x14ac:dyDescent="0.25">
      <c r="A4578" s="261" t="s">
        <v>203</v>
      </c>
      <c r="B4578" s="171" t="s">
        <v>152</v>
      </c>
      <c r="C4578" s="171"/>
      <c r="D4578" s="171" t="s">
        <v>4924</v>
      </c>
      <c r="E4578" s="171"/>
      <c r="F4578" s="246"/>
      <c r="G4578" s="331"/>
      <c r="H4578" s="332">
        <f>SUMIF(Anlagenangaben!$B:$B,A4578,Anlagenangaben!C:C)</f>
        <v>0</v>
      </c>
      <c r="I4578" s="332"/>
      <c r="J4578" s="333" t="s">
        <v>6114</v>
      </c>
      <c r="M4578" s="330"/>
      <c r="N4578" s="328"/>
      <c r="O4578" s="328"/>
    </row>
    <row r="4579" spans="1:15" ht="15" customHeight="1" x14ac:dyDescent="0.25">
      <c r="A4579" s="261" t="s">
        <v>204</v>
      </c>
      <c r="B4579" s="171" t="s">
        <v>152</v>
      </c>
      <c r="C4579" s="171"/>
      <c r="D4579" s="171" t="s">
        <v>4925</v>
      </c>
      <c r="E4579" s="171"/>
      <c r="F4579" s="246"/>
      <c r="G4579" s="331"/>
      <c r="H4579" s="332">
        <f>SUMIF(Anlagenangaben!$B:$B,A4579,Anlagenangaben!C:C)</f>
        <v>0</v>
      </c>
      <c r="I4579" s="332"/>
      <c r="J4579" s="333" t="s">
        <v>6114</v>
      </c>
      <c r="M4579" s="330"/>
      <c r="N4579" s="328"/>
      <c r="O4579" s="328"/>
    </row>
    <row r="4580" spans="1:15" ht="15" customHeight="1" x14ac:dyDescent="0.25">
      <c r="A4580" s="261" t="s">
        <v>205</v>
      </c>
      <c r="B4580" s="171" t="s">
        <v>152</v>
      </c>
      <c r="C4580" s="171"/>
      <c r="D4580" s="171" t="s">
        <v>4926</v>
      </c>
      <c r="E4580" s="171"/>
      <c r="F4580" s="246"/>
      <c r="G4580" s="331"/>
      <c r="H4580" s="332">
        <f>SUMIF(Anlagenangaben!$B:$B,A4580,Anlagenangaben!C:C)</f>
        <v>0</v>
      </c>
      <c r="I4580" s="332"/>
      <c r="J4580" s="333" t="s">
        <v>6114</v>
      </c>
      <c r="M4580" s="330"/>
      <c r="N4580" s="328"/>
      <c r="O4580" s="328"/>
    </row>
    <row r="4581" spans="1:15" ht="15" customHeight="1" x14ac:dyDescent="0.25">
      <c r="A4581" s="261" t="s">
        <v>206</v>
      </c>
      <c r="B4581" s="171" t="s">
        <v>152</v>
      </c>
      <c r="C4581" s="171"/>
      <c r="D4581" s="171" t="s">
        <v>4927</v>
      </c>
      <c r="E4581" s="171"/>
      <c r="F4581" s="246"/>
      <c r="G4581" s="331"/>
      <c r="H4581" s="332">
        <f>SUMIF(Anlagenangaben!$B:$B,A4581,Anlagenangaben!C:C)</f>
        <v>0</v>
      </c>
      <c r="I4581" s="332"/>
      <c r="J4581" s="333" t="s">
        <v>6114</v>
      </c>
      <c r="M4581" s="330"/>
      <c r="N4581" s="328"/>
      <c r="O4581" s="328"/>
    </row>
    <row r="4582" spans="1:15" ht="15" customHeight="1" x14ac:dyDescent="0.25">
      <c r="A4582" s="261" t="s">
        <v>207</v>
      </c>
      <c r="B4582" s="171" t="s">
        <v>152</v>
      </c>
      <c r="C4582" s="171"/>
      <c r="D4582" s="171" t="s">
        <v>4928</v>
      </c>
      <c r="E4582" s="171"/>
      <c r="F4582" s="246"/>
      <c r="G4582" s="331"/>
      <c r="H4582" s="332">
        <f>SUMIF(Anlagenangaben!$B:$B,A4582,Anlagenangaben!C:C)</f>
        <v>0</v>
      </c>
      <c r="I4582" s="332"/>
      <c r="J4582" s="333" t="s">
        <v>6114</v>
      </c>
      <c r="M4582" s="330"/>
      <c r="N4582" s="328"/>
      <c r="O4582" s="328"/>
    </row>
    <row r="4583" spans="1:15" ht="15" customHeight="1" x14ac:dyDescent="0.25">
      <c r="A4583" s="261" t="s">
        <v>208</v>
      </c>
      <c r="B4583" s="171" t="s">
        <v>152</v>
      </c>
      <c r="C4583" s="171"/>
      <c r="D4583" s="171" t="s">
        <v>4929</v>
      </c>
      <c r="E4583" s="171"/>
      <c r="F4583" s="246"/>
      <c r="G4583" s="331"/>
      <c r="H4583" s="332">
        <f>SUMIF(Anlagenangaben!$B:$B,A4583,Anlagenangaben!C:C)</f>
        <v>0</v>
      </c>
      <c r="I4583" s="332"/>
      <c r="J4583" s="333" t="s">
        <v>6114</v>
      </c>
      <c r="M4583" s="330"/>
      <c r="N4583" s="328"/>
      <c r="O4583" s="328"/>
    </row>
    <row r="4584" spans="1:15" ht="15" customHeight="1" x14ac:dyDescent="0.25">
      <c r="A4584" s="259"/>
      <c r="B4584" s="166"/>
      <c r="C4584" s="165"/>
      <c r="D4584" s="166"/>
      <c r="E4584" s="165"/>
      <c r="F4584" s="249"/>
    </row>
    <row r="4585" spans="1:15" ht="15" customHeight="1" x14ac:dyDescent="0.25">
      <c r="A4585" s="261" t="s">
        <v>209</v>
      </c>
      <c r="B4585" s="172" t="s">
        <v>160</v>
      </c>
      <c r="C4585" s="171"/>
      <c r="D4585" s="171" t="s">
        <v>4923</v>
      </c>
      <c r="E4585" s="171"/>
      <c r="F4585" s="246"/>
      <c r="G4585" s="331"/>
      <c r="H4585" s="332">
        <f>SUMIF(Anlagenangaben!$B:$B,A4585,Anlagenangaben!C:C)</f>
        <v>0</v>
      </c>
      <c r="I4585" s="332"/>
      <c r="J4585" s="333" t="s">
        <v>6115</v>
      </c>
      <c r="M4585" s="330"/>
      <c r="N4585" s="328"/>
      <c r="O4585" s="328"/>
    </row>
    <row r="4586" spans="1:15" ht="15" customHeight="1" x14ac:dyDescent="0.25">
      <c r="A4586" s="261" t="s">
        <v>210</v>
      </c>
      <c r="B4586" s="171" t="s">
        <v>160</v>
      </c>
      <c r="C4586" s="171"/>
      <c r="D4586" s="171" t="s">
        <v>4924</v>
      </c>
      <c r="E4586" s="171"/>
      <c r="F4586" s="246"/>
      <c r="G4586" s="331"/>
      <c r="H4586" s="332">
        <f>SUMIF(Anlagenangaben!$B:$B,A4586,Anlagenangaben!C:C)</f>
        <v>0</v>
      </c>
      <c r="I4586" s="332"/>
      <c r="J4586" s="333" t="s">
        <v>6115</v>
      </c>
      <c r="M4586" s="330"/>
      <c r="N4586" s="328"/>
      <c r="O4586" s="328"/>
    </row>
    <row r="4587" spans="1:15" ht="15" customHeight="1" x14ac:dyDescent="0.25">
      <c r="A4587" s="261" t="s">
        <v>211</v>
      </c>
      <c r="B4587" s="171" t="s">
        <v>160</v>
      </c>
      <c r="C4587" s="171"/>
      <c r="D4587" s="171" t="s">
        <v>4925</v>
      </c>
      <c r="E4587" s="171"/>
      <c r="F4587" s="246"/>
      <c r="G4587" s="331"/>
      <c r="H4587" s="332">
        <f>SUMIF(Anlagenangaben!$B:$B,A4587,Anlagenangaben!C:C)</f>
        <v>0</v>
      </c>
      <c r="I4587" s="332"/>
      <c r="J4587" s="333" t="s">
        <v>6115</v>
      </c>
      <c r="M4587" s="330"/>
      <c r="N4587" s="328"/>
      <c r="O4587" s="328"/>
    </row>
    <row r="4588" spans="1:15" ht="15" customHeight="1" x14ac:dyDescent="0.25">
      <c r="A4588" s="261" t="s">
        <v>212</v>
      </c>
      <c r="B4588" s="171" t="s">
        <v>160</v>
      </c>
      <c r="C4588" s="171"/>
      <c r="D4588" s="171" t="s">
        <v>4926</v>
      </c>
      <c r="E4588" s="171"/>
      <c r="F4588" s="246"/>
      <c r="G4588" s="331"/>
      <c r="H4588" s="332">
        <f>SUMIF(Anlagenangaben!$B:$B,A4588,Anlagenangaben!C:C)</f>
        <v>0</v>
      </c>
      <c r="I4588" s="332"/>
      <c r="J4588" s="333" t="s">
        <v>6115</v>
      </c>
      <c r="M4588" s="330"/>
      <c r="N4588" s="328"/>
      <c r="O4588" s="328"/>
    </row>
    <row r="4589" spans="1:15" ht="15" customHeight="1" x14ac:dyDescent="0.25">
      <c r="A4589" s="261" t="s">
        <v>213</v>
      </c>
      <c r="B4589" s="171" t="s">
        <v>160</v>
      </c>
      <c r="C4589" s="171"/>
      <c r="D4589" s="171" t="s">
        <v>4927</v>
      </c>
      <c r="E4589" s="171"/>
      <c r="F4589" s="246"/>
      <c r="G4589" s="331"/>
      <c r="H4589" s="332">
        <f>SUMIF(Anlagenangaben!$B:$B,A4589,Anlagenangaben!C:C)</f>
        <v>0</v>
      </c>
      <c r="I4589" s="332"/>
      <c r="J4589" s="333" t="s">
        <v>6115</v>
      </c>
      <c r="M4589" s="330"/>
      <c r="N4589" s="328"/>
      <c r="O4589" s="328"/>
    </row>
    <row r="4590" spans="1:15" ht="15" customHeight="1" x14ac:dyDescent="0.25">
      <c r="A4590" s="261" t="s">
        <v>214</v>
      </c>
      <c r="B4590" s="171" t="s">
        <v>160</v>
      </c>
      <c r="C4590" s="171"/>
      <c r="D4590" s="171" t="s">
        <v>4928</v>
      </c>
      <c r="E4590" s="171"/>
      <c r="F4590" s="246"/>
      <c r="G4590" s="331"/>
      <c r="H4590" s="332">
        <f>SUMIF(Anlagenangaben!$B:$B,A4590,Anlagenangaben!C:C)</f>
        <v>0</v>
      </c>
      <c r="I4590" s="332"/>
      <c r="J4590" s="333" t="s">
        <v>6115</v>
      </c>
      <c r="M4590" s="330"/>
      <c r="N4590" s="328"/>
      <c r="O4590" s="328"/>
    </row>
    <row r="4591" spans="1:15" ht="15" customHeight="1" x14ac:dyDescent="0.25">
      <c r="A4591" s="261" t="s">
        <v>215</v>
      </c>
      <c r="B4591" s="171" t="s">
        <v>160</v>
      </c>
      <c r="C4591" s="171"/>
      <c r="D4591" s="171" t="s">
        <v>4929</v>
      </c>
      <c r="E4591" s="171"/>
      <c r="F4591" s="246"/>
      <c r="G4591" s="331"/>
      <c r="H4591" s="332">
        <f>SUMIF(Anlagenangaben!$B:$B,A4591,Anlagenangaben!C:C)</f>
        <v>0</v>
      </c>
      <c r="I4591" s="332"/>
      <c r="J4591" s="333" t="s">
        <v>6115</v>
      </c>
      <c r="M4591" s="330"/>
      <c r="N4591" s="328"/>
      <c r="O4591" s="328"/>
    </row>
    <row r="4592" spans="1:15" ht="15" customHeight="1" x14ac:dyDescent="0.25">
      <c r="A4592" s="259"/>
      <c r="B4592" s="166"/>
      <c r="C4592" s="165"/>
      <c r="D4592" s="166"/>
      <c r="E4592" s="165"/>
      <c r="F4592" s="249"/>
    </row>
    <row r="4593" spans="1:15" ht="15" customHeight="1" x14ac:dyDescent="0.25">
      <c r="A4593" s="261" t="s">
        <v>216</v>
      </c>
      <c r="B4593" s="171" t="s">
        <v>167</v>
      </c>
      <c r="C4593" s="171"/>
      <c r="D4593" s="171" t="s">
        <v>4923</v>
      </c>
      <c r="E4593" s="171"/>
      <c r="F4593" s="246"/>
      <c r="G4593" s="331"/>
      <c r="H4593" s="332">
        <f>SUMIF(Anlagenangaben!$B:$B,A4593,Anlagenangaben!C:C)</f>
        <v>0</v>
      </c>
      <c r="I4593" s="332"/>
      <c r="J4593" s="333" t="s">
        <v>6425</v>
      </c>
      <c r="M4593" s="330"/>
      <c r="N4593" s="328"/>
      <c r="O4593" s="328"/>
    </row>
    <row r="4594" spans="1:15" ht="15" customHeight="1" x14ac:dyDescent="0.25">
      <c r="A4594" s="261" t="s">
        <v>217</v>
      </c>
      <c r="B4594" s="171" t="s">
        <v>167</v>
      </c>
      <c r="C4594" s="171"/>
      <c r="D4594" s="171" t="s">
        <v>4924</v>
      </c>
      <c r="E4594" s="171"/>
      <c r="F4594" s="246"/>
      <c r="G4594" s="331"/>
      <c r="H4594" s="332">
        <f>SUMIF(Anlagenangaben!$B:$B,A4594,Anlagenangaben!C:C)</f>
        <v>0</v>
      </c>
      <c r="I4594" s="332"/>
      <c r="J4594" s="333" t="s">
        <v>6116</v>
      </c>
      <c r="M4594" s="330"/>
      <c r="N4594" s="328"/>
      <c r="O4594" s="328"/>
    </row>
    <row r="4595" spans="1:15" ht="15" customHeight="1" x14ac:dyDescent="0.25">
      <c r="A4595" s="261" t="s">
        <v>218</v>
      </c>
      <c r="B4595" s="171" t="s">
        <v>167</v>
      </c>
      <c r="C4595" s="171"/>
      <c r="D4595" s="171" t="s">
        <v>4925</v>
      </c>
      <c r="E4595" s="171"/>
      <c r="F4595" s="246"/>
      <c r="G4595" s="331"/>
      <c r="H4595" s="332">
        <f>SUMIF(Anlagenangaben!$B:$B,A4595,Anlagenangaben!C:C)</f>
        <v>0</v>
      </c>
      <c r="I4595" s="332"/>
      <c r="J4595" s="333" t="s">
        <v>6116</v>
      </c>
      <c r="M4595" s="330"/>
      <c r="N4595" s="328"/>
      <c r="O4595" s="328"/>
    </row>
    <row r="4596" spans="1:15" ht="15" customHeight="1" x14ac:dyDescent="0.25">
      <c r="A4596" s="261" t="s">
        <v>219</v>
      </c>
      <c r="B4596" s="171" t="s">
        <v>167</v>
      </c>
      <c r="C4596" s="171"/>
      <c r="D4596" s="171" t="s">
        <v>4926</v>
      </c>
      <c r="E4596" s="171"/>
      <c r="F4596" s="246"/>
      <c r="G4596" s="331"/>
      <c r="H4596" s="332">
        <f>SUMIF(Anlagenangaben!$B:$B,A4596,Anlagenangaben!C:C)</f>
        <v>0</v>
      </c>
      <c r="I4596" s="332"/>
      <c r="J4596" s="333" t="s">
        <v>6116</v>
      </c>
      <c r="M4596" s="330"/>
      <c r="N4596" s="328"/>
      <c r="O4596" s="328"/>
    </row>
    <row r="4597" spans="1:15" ht="15" customHeight="1" x14ac:dyDescent="0.25">
      <c r="A4597" s="261" t="s">
        <v>220</v>
      </c>
      <c r="B4597" s="171" t="s">
        <v>167</v>
      </c>
      <c r="C4597" s="171"/>
      <c r="D4597" s="171" t="s">
        <v>4927</v>
      </c>
      <c r="E4597" s="171"/>
      <c r="F4597" s="246"/>
      <c r="G4597" s="331"/>
      <c r="H4597" s="332">
        <f>SUMIF(Anlagenangaben!$B:$B,A4597,Anlagenangaben!C:C)</f>
        <v>0</v>
      </c>
      <c r="I4597" s="332"/>
      <c r="J4597" s="333" t="s">
        <v>6116</v>
      </c>
      <c r="M4597" s="330"/>
      <c r="N4597" s="328"/>
      <c r="O4597" s="328"/>
    </row>
    <row r="4598" spans="1:15" ht="15" customHeight="1" x14ac:dyDescent="0.25">
      <c r="A4598" s="261" t="s">
        <v>221</v>
      </c>
      <c r="B4598" s="171" t="s">
        <v>167</v>
      </c>
      <c r="C4598" s="171"/>
      <c r="D4598" s="171" t="s">
        <v>4928</v>
      </c>
      <c r="E4598" s="171"/>
      <c r="F4598" s="246"/>
      <c r="G4598" s="331"/>
      <c r="H4598" s="332">
        <f>SUMIF(Anlagenangaben!$B:$B,A4598,Anlagenangaben!C:C)</f>
        <v>0</v>
      </c>
      <c r="I4598" s="332"/>
      <c r="J4598" s="333" t="s">
        <v>6116</v>
      </c>
      <c r="M4598" s="330"/>
      <c r="N4598" s="328"/>
      <c r="O4598" s="328"/>
    </row>
    <row r="4599" spans="1:15" ht="15" customHeight="1" x14ac:dyDescent="0.25">
      <c r="A4599" s="261" t="s">
        <v>222</v>
      </c>
      <c r="B4599" s="171" t="s">
        <v>167</v>
      </c>
      <c r="C4599" s="171"/>
      <c r="D4599" s="171" t="s">
        <v>4929</v>
      </c>
      <c r="E4599" s="171"/>
      <c r="F4599" s="246"/>
      <c r="G4599" s="331"/>
      <c r="H4599" s="332">
        <f>SUMIF(Anlagenangaben!$B:$B,A4599,Anlagenangaben!C:C)</f>
        <v>0</v>
      </c>
      <c r="I4599" s="332"/>
      <c r="J4599" s="333" t="s">
        <v>6116</v>
      </c>
      <c r="M4599" s="330"/>
      <c r="N4599" s="328"/>
      <c r="O4599" s="328"/>
    </row>
    <row r="4600" spans="1:15" ht="15" customHeight="1" x14ac:dyDescent="0.25">
      <c r="A4600" s="259"/>
      <c r="B4600" s="166"/>
      <c r="C4600" s="165"/>
      <c r="D4600" s="166"/>
      <c r="E4600" s="165"/>
      <c r="F4600" s="249"/>
    </row>
    <row r="4601" spans="1:15" ht="15" customHeight="1" x14ac:dyDescent="0.25">
      <c r="A4601" s="259" t="s">
        <v>1178</v>
      </c>
      <c r="B4601" s="166" t="s">
        <v>2111</v>
      </c>
      <c r="C4601" s="165"/>
      <c r="D4601" s="166" t="s">
        <v>4909</v>
      </c>
      <c r="E4601" s="165"/>
      <c r="F4601" s="249"/>
      <c r="G4601" s="331"/>
      <c r="H4601" s="332">
        <f>SUMIF(Anlagenangaben!$B:$B,A4601,Anlagenangaben!C:C)</f>
        <v>0</v>
      </c>
      <c r="I4601" s="332"/>
      <c r="J4601" s="333" t="s">
        <v>6117</v>
      </c>
      <c r="M4601" s="330"/>
      <c r="N4601" s="328"/>
      <c r="O4601" s="328"/>
    </row>
    <row r="4602" spans="1:15" ht="15" customHeight="1" x14ac:dyDescent="0.25">
      <c r="A4602" s="259" t="s">
        <v>1179</v>
      </c>
      <c r="B4602" s="166" t="s">
        <v>2111</v>
      </c>
      <c r="C4602" s="165"/>
      <c r="D4602" s="166" t="s">
        <v>4910</v>
      </c>
      <c r="E4602" s="165"/>
      <c r="F4602" s="249"/>
      <c r="G4602" s="331"/>
      <c r="H4602" s="332">
        <f>SUMIF(Anlagenangaben!$B:$B,A4602,Anlagenangaben!C:C)</f>
        <v>0</v>
      </c>
      <c r="I4602" s="332"/>
      <c r="J4602" s="333" t="s">
        <v>6117</v>
      </c>
      <c r="M4602" s="330"/>
      <c r="N4602" s="328"/>
      <c r="O4602" s="328"/>
    </row>
    <row r="4603" spans="1:15" ht="15" customHeight="1" x14ac:dyDescent="0.25">
      <c r="A4603" s="259" t="s">
        <v>1180</v>
      </c>
      <c r="B4603" s="166" t="s">
        <v>2111</v>
      </c>
      <c r="C4603" s="165"/>
      <c r="D4603" s="166" t="s">
        <v>4911</v>
      </c>
      <c r="E4603" s="165"/>
      <c r="F4603" s="249"/>
      <c r="G4603" s="331"/>
      <c r="H4603" s="332">
        <f>SUMIF(Anlagenangaben!$B:$B,A4603,Anlagenangaben!C:C)</f>
        <v>0</v>
      </c>
      <c r="I4603" s="332"/>
      <c r="J4603" s="333" t="s">
        <v>6117</v>
      </c>
      <c r="M4603" s="330"/>
      <c r="N4603" s="328"/>
      <c r="O4603" s="328"/>
    </row>
    <row r="4604" spans="1:15" ht="15" customHeight="1" x14ac:dyDescent="0.25">
      <c r="A4604" s="259" t="s">
        <v>1181</v>
      </c>
      <c r="B4604" s="166" t="s">
        <v>2111</v>
      </c>
      <c r="C4604" s="165"/>
      <c r="D4604" s="166" t="s">
        <v>4912</v>
      </c>
      <c r="E4604" s="165"/>
      <c r="F4604" s="249"/>
      <c r="G4604" s="331"/>
      <c r="H4604" s="332">
        <f>SUMIF(Anlagenangaben!$B:$B,A4604,Anlagenangaben!C:C)</f>
        <v>0</v>
      </c>
      <c r="I4604" s="332"/>
      <c r="J4604" s="333" t="s">
        <v>6117</v>
      </c>
      <c r="M4604" s="330"/>
      <c r="N4604" s="328"/>
      <c r="O4604" s="328"/>
    </row>
    <row r="4605" spans="1:15" ht="15" customHeight="1" x14ac:dyDescent="0.25">
      <c r="A4605" s="259" t="s">
        <v>1182</v>
      </c>
      <c r="B4605" s="166" t="s">
        <v>2111</v>
      </c>
      <c r="C4605" s="165"/>
      <c r="D4605" s="166" t="s">
        <v>4913</v>
      </c>
      <c r="E4605" s="165"/>
      <c r="F4605" s="249"/>
      <c r="G4605" s="331"/>
      <c r="H4605" s="332">
        <f>SUMIF(Anlagenangaben!$B:$B,A4605,Anlagenangaben!C:C)</f>
        <v>0</v>
      </c>
      <c r="I4605" s="332"/>
      <c r="J4605" s="333" t="s">
        <v>6117</v>
      </c>
      <c r="M4605" s="330"/>
      <c r="N4605" s="328"/>
      <c r="O4605" s="328"/>
    </row>
    <row r="4606" spans="1:15" ht="15" customHeight="1" x14ac:dyDescent="0.25">
      <c r="A4606" s="259" t="s">
        <v>1183</v>
      </c>
      <c r="B4606" s="166" t="s">
        <v>2111</v>
      </c>
      <c r="C4606" s="165"/>
      <c r="D4606" s="166" t="s">
        <v>4914</v>
      </c>
      <c r="E4606" s="165"/>
      <c r="F4606" s="249"/>
      <c r="G4606" s="331"/>
      <c r="H4606" s="332">
        <f>SUMIF(Anlagenangaben!$B:$B,A4606,Anlagenangaben!C:C)</f>
        <v>0</v>
      </c>
      <c r="I4606" s="332"/>
      <c r="J4606" s="333" t="s">
        <v>6117</v>
      </c>
      <c r="M4606" s="330"/>
      <c r="N4606" s="328"/>
      <c r="O4606" s="328"/>
    </row>
    <row r="4607" spans="1:15" ht="15" customHeight="1" x14ac:dyDescent="0.25">
      <c r="A4607" s="262" t="s">
        <v>1184</v>
      </c>
      <c r="B4607" s="166" t="s">
        <v>2111</v>
      </c>
      <c r="C4607" s="165"/>
      <c r="D4607" s="166" t="s">
        <v>4915</v>
      </c>
      <c r="E4607" s="165"/>
      <c r="F4607" s="249"/>
      <c r="G4607" s="331"/>
      <c r="H4607" s="332">
        <f>SUMIF(Anlagenangaben!$B:$B,A4607,Anlagenangaben!C:C)</f>
        <v>0</v>
      </c>
      <c r="I4607" s="332"/>
      <c r="J4607" s="333" t="s">
        <v>6117</v>
      </c>
      <c r="M4607" s="330"/>
      <c r="N4607" s="328"/>
      <c r="O4607" s="328"/>
    </row>
    <row r="4608" spans="1:15" ht="15" customHeight="1" x14ac:dyDescent="0.25">
      <c r="A4608" s="259"/>
      <c r="B4608" s="166"/>
      <c r="C4608" s="165"/>
      <c r="D4608" s="166"/>
      <c r="E4608" s="165"/>
      <c r="F4608" s="249"/>
    </row>
    <row r="4609" spans="1:15" ht="15" customHeight="1" x14ac:dyDescent="0.25">
      <c r="A4609" s="261" t="s">
        <v>223</v>
      </c>
      <c r="B4609" s="171" t="s">
        <v>174</v>
      </c>
      <c r="C4609" s="171"/>
      <c r="D4609" s="171" t="s">
        <v>4923</v>
      </c>
      <c r="E4609" s="171"/>
      <c r="F4609" s="246"/>
      <c r="G4609" s="331"/>
      <c r="H4609" s="332">
        <f>SUMIF(Anlagenangaben!$B:$B,A4609,Anlagenangaben!C:C)</f>
        <v>0</v>
      </c>
      <c r="I4609" s="332"/>
      <c r="J4609" s="333" t="s">
        <v>6118</v>
      </c>
      <c r="M4609" s="330"/>
      <c r="N4609" s="328"/>
      <c r="O4609" s="328"/>
    </row>
    <row r="4610" spans="1:15" ht="15" customHeight="1" x14ac:dyDescent="0.25">
      <c r="A4610" s="261" t="s">
        <v>224</v>
      </c>
      <c r="B4610" s="171" t="s">
        <v>174</v>
      </c>
      <c r="C4610" s="171"/>
      <c r="D4610" s="171" t="s">
        <v>4924</v>
      </c>
      <c r="E4610" s="171"/>
      <c r="F4610" s="246"/>
      <c r="G4610" s="331"/>
      <c r="H4610" s="332">
        <f>SUMIF(Anlagenangaben!$B:$B,A4610,Anlagenangaben!C:C)</f>
        <v>0</v>
      </c>
      <c r="I4610" s="332"/>
      <c r="J4610" s="333" t="s">
        <v>6118</v>
      </c>
      <c r="M4610" s="330"/>
      <c r="N4610" s="328"/>
      <c r="O4610" s="328"/>
    </row>
    <row r="4611" spans="1:15" ht="15" customHeight="1" x14ac:dyDescent="0.25">
      <c r="A4611" s="261" t="s">
        <v>225</v>
      </c>
      <c r="B4611" s="171" t="s">
        <v>174</v>
      </c>
      <c r="C4611" s="171"/>
      <c r="D4611" s="171" t="s">
        <v>4925</v>
      </c>
      <c r="E4611" s="171"/>
      <c r="F4611" s="246"/>
      <c r="G4611" s="331"/>
      <c r="H4611" s="332">
        <f>SUMIF(Anlagenangaben!$B:$B,A4611,Anlagenangaben!C:C)</f>
        <v>0</v>
      </c>
      <c r="I4611" s="332"/>
      <c r="J4611" s="333" t="s">
        <v>6118</v>
      </c>
      <c r="M4611" s="330"/>
      <c r="N4611" s="328"/>
      <c r="O4611" s="328"/>
    </row>
    <row r="4612" spans="1:15" ht="15" customHeight="1" x14ac:dyDescent="0.25">
      <c r="A4612" s="261" t="s">
        <v>226</v>
      </c>
      <c r="B4612" s="171" t="s">
        <v>174</v>
      </c>
      <c r="C4612" s="171"/>
      <c r="D4612" s="171" t="s">
        <v>4926</v>
      </c>
      <c r="E4612" s="171"/>
      <c r="F4612" s="246"/>
      <c r="G4612" s="331"/>
      <c r="H4612" s="332">
        <f>SUMIF(Anlagenangaben!$B:$B,A4612,Anlagenangaben!C:C)</f>
        <v>0</v>
      </c>
      <c r="I4612" s="332"/>
      <c r="J4612" s="333" t="s">
        <v>6118</v>
      </c>
      <c r="M4612" s="330"/>
      <c r="N4612" s="328"/>
      <c r="O4612" s="328"/>
    </row>
    <row r="4613" spans="1:15" ht="15" customHeight="1" x14ac:dyDescent="0.25">
      <c r="A4613" s="261" t="s">
        <v>227</v>
      </c>
      <c r="B4613" s="171" t="s">
        <v>174</v>
      </c>
      <c r="C4613" s="171"/>
      <c r="D4613" s="171" t="s">
        <v>4927</v>
      </c>
      <c r="E4613" s="171"/>
      <c r="F4613" s="246"/>
      <c r="G4613" s="331"/>
      <c r="H4613" s="332">
        <f>SUMIF(Anlagenangaben!$B:$B,A4613,Anlagenangaben!C:C)</f>
        <v>0</v>
      </c>
      <c r="I4613" s="332"/>
      <c r="J4613" s="333" t="s">
        <v>6118</v>
      </c>
      <c r="M4613" s="330"/>
      <c r="N4613" s="328"/>
      <c r="O4613" s="328"/>
    </row>
    <row r="4614" spans="1:15" ht="15" customHeight="1" x14ac:dyDescent="0.25">
      <c r="A4614" s="261" t="s">
        <v>228</v>
      </c>
      <c r="B4614" s="171" t="s">
        <v>174</v>
      </c>
      <c r="C4614" s="171"/>
      <c r="D4614" s="171" t="s">
        <v>4928</v>
      </c>
      <c r="E4614" s="171"/>
      <c r="F4614" s="246"/>
      <c r="G4614" s="331"/>
      <c r="H4614" s="332">
        <f>SUMIF(Anlagenangaben!$B:$B,A4614,Anlagenangaben!C:C)</f>
        <v>0</v>
      </c>
      <c r="I4614" s="332"/>
      <c r="J4614" s="333" t="s">
        <v>6118</v>
      </c>
      <c r="M4614" s="330"/>
      <c r="N4614" s="328"/>
      <c r="O4614" s="328"/>
    </row>
    <row r="4615" spans="1:15" ht="15" customHeight="1" x14ac:dyDescent="0.25">
      <c r="A4615" s="263" t="s">
        <v>229</v>
      </c>
      <c r="B4615" s="171" t="s">
        <v>174</v>
      </c>
      <c r="C4615" s="171"/>
      <c r="D4615" s="171" t="s">
        <v>4929</v>
      </c>
      <c r="E4615" s="171"/>
      <c r="F4615" s="246"/>
      <c r="G4615" s="331"/>
      <c r="H4615" s="332">
        <f>SUMIF(Anlagenangaben!$B:$B,A4615,Anlagenangaben!C:C)</f>
        <v>0</v>
      </c>
      <c r="I4615" s="332"/>
      <c r="J4615" s="333" t="s">
        <v>6118</v>
      </c>
      <c r="M4615" s="330"/>
      <c r="N4615" s="328"/>
      <c r="O4615" s="328"/>
    </row>
    <row r="4616" spans="1:15" ht="15" customHeight="1" x14ac:dyDescent="0.25">
      <c r="A4616" s="164"/>
      <c r="B4616" s="164"/>
      <c r="C4616" s="164"/>
      <c r="D4616" s="164"/>
      <c r="E4616" s="164"/>
      <c r="F4616" s="295"/>
    </row>
    <row r="4617" spans="1:15" ht="23.25" customHeight="1" x14ac:dyDescent="0.35">
      <c r="A4617" s="183" t="s">
        <v>6377</v>
      </c>
      <c r="B4617" s="178"/>
      <c r="C4617" s="178"/>
      <c r="D4617" s="178"/>
      <c r="E4617" s="178"/>
      <c r="F4617" s="185"/>
    </row>
    <row r="4618" spans="1:15" ht="15" customHeight="1" x14ac:dyDescent="0.25">
      <c r="A4618" s="624" t="s">
        <v>6378</v>
      </c>
      <c r="B4618" s="624"/>
      <c r="C4618" s="624"/>
      <c r="D4618" s="624"/>
      <c r="E4618" s="624"/>
      <c r="F4618" s="624"/>
    </row>
    <row r="4619" spans="1:15" ht="15" customHeight="1" x14ac:dyDescent="0.25">
      <c r="A4619" s="623" t="s">
        <v>6379</v>
      </c>
      <c r="B4619" s="623"/>
      <c r="C4619" s="623"/>
      <c r="D4619" s="623"/>
      <c r="E4619" s="623"/>
      <c r="F4619" s="623"/>
    </row>
    <row r="4620" spans="1:15" ht="15" customHeight="1" x14ac:dyDescent="0.25">
      <c r="A4620" s="623" t="s">
        <v>5167</v>
      </c>
      <c r="B4620" s="623"/>
      <c r="C4620" s="623"/>
      <c r="D4620" s="623"/>
      <c r="E4620" s="623"/>
      <c r="F4620" s="623"/>
    </row>
    <row r="4621" spans="1:15" ht="15" customHeight="1" x14ac:dyDescent="0.25">
      <c r="A4621" s="623" t="s">
        <v>5166</v>
      </c>
      <c r="B4621" s="623"/>
      <c r="C4621" s="623"/>
      <c r="D4621" s="623"/>
      <c r="E4621" s="623"/>
      <c r="F4621" s="623"/>
    </row>
    <row r="4622" spans="1:15" ht="15" customHeight="1" x14ac:dyDescent="0.25">
      <c r="A4622" s="164"/>
      <c r="B4622" s="164"/>
      <c r="C4622" s="164"/>
      <c r="D4622" s="164"/>
      <c r="E4622" s="164"/>
      <c r="F4622" s="295"/>
    </row>
    <row r="4623" spans="1:15" ht="15" customHeight="1" x14ac:dyDescent="0.25">
      <c r="A4623" s="211" t="s">
        <v>5165</v>
      </c>
      <c r="B4623" s="212" t="s">
        <v>2107</v>
      </c>
      <c r="C4623" s="212"/>
      <c r="D4623" s="212" t="s">
        <v>5152</v>
      </c>
      <c r="E4623" s="212"/>
      <c r="F4623" s="213">
        <v>0</v>
      </c>
      <c r="G4623" s="331">
        <f>ROUND(SUMIF(Anlagenbewegungsdaten!B:B,A4623,Anlagenbewegungsdaten!C:C),3)</f>
        <v>0</v>
      </c>
      <c r="H4623" s="332">
        <f>IF(ISBLANK(F4623),ROUND(SUMIF(Anlagenbewegungsdaten!B:B,A4623,Anlagenbewegungsdaten!D:D),2),ROUND(G4623*F4623%,2))</f>
        <v>0</v>
      </c>
      <c r="I4623" s="332">
        <f>ROUND((H4623-SUMIF(Anlagenbewegungsdaten!$B:$B,A4623,Anlagenbewegungsdaten!D:D)),3)</f>
        <v>0</v>
      </c>
      <c r="J4623" s="333" t="s">
        <v>5178</v>
      </c>
      <c r="K4623" s="333" t="s">
        <v>5205</v>
      </c>
      <c r="M4623" s="330"/>
      <c r="N4623" s="328"/>
      <c r="O4623" s="328"/>
    </row>
    <row r="4624" spans="1:15" ht="15" customHeight="1" x14ac:dyDescent="0.25">
      <c r="A4624" s="211" t="s">
        <v>5164</v>
      </c>
      <c r="B4624" s="212" t="s">
        <v>2108</v>
      </c>
      <c r="C4624" s="212"/>
      <c r="D4624" s="212" t="s">
        <v>5152</v>
      </c>
      <c r="E4624" s="212"/>
      <c r="F4624" s="213">
        <v>0</v>
      </c>
      <c r="G4624" s="331">
        <f>ROUND(SUMIF(Anlagenbewegungsdaten!B:B,A4624,Anlagenbewegungsdaten!C:C),3)</f>
        <v>0</v>
      </c>
      <c r="H4624" s="332">
        <f>IF(ISBLANK(F4624),ROUND(SUMIF(Anlagenbewegungsdaten!B:B,A4624,Anlagenbewegungsdaten!D:D),2),ROUND(G4624*F4624%,2))</f>
        <v>0</v>
      </c>
      <c r="I4624" s="332">
        <f>ROUND((H4624-SUMIF(Anlagenbewegungsdaten!$B:$B,A4624,Anlagenbewegungsdaten!D:D)),3)</f>
        <v>0</v>
      </c>
      <c r="J4624" s="333" t="s">
        <v>5178</v>
      </c>
      <c r="K4624" s="333" t="s">
        <v>5206</v>
      </c>
      <c r="M4624" s="330"/>
      <c r="N4624" s="328"/>
      <c r="O4624" s="328"/>
    </row>
    <row r="4625" spans="1:15" ht="15" customHeight="1" x14ac:dyDescent="0.25">
      <c r="A4625" s="211" t="s">
        <v>5163</v>
      </c>
      <c r="B4625" s="212" t="s">
        <v>1002</v>
      </c>
      <c r="C4625" s="212"/>
      <c r="D4625" s="212" t="s">
        <v>5152</v>
      </c>
      <c r="E4625" s="212"/>
      <c r="F4625" s="213">
        <v>0</v>
      </c>
      <c r="G4625" s="331">
        <f>ROUND(SUMIF(Anlagenbewegungsdaten!B:B,A4625,Anlagenbewegungsdaten!C:C),3)</f>
        <v>0</v>
      </c>
      <c r="H4625" s="332">
        <f>IF(ISBLANK(F4625),ROUND(SUMIF(Anlagenbewegungsdaten!B:B,A4625,Anlagenbewegungsdaten!D:D),2),ROUND(G4625*F4625%,2))</f>
        <v>0</v>
      </c>
      <c r="I4625" s="332">
        <f>ROUND((H4625-SUMIF(Anlagenbewegungsdaten!$B:$B,A4625,Anlagenbewegungsdaten!D:D)),3)</f>
        <v>0</v>
      </c>
      <c r="J4625" s="333" t="s">
        <v>5178</v>
      </c>
      <c r="K4625" s="333" t="s">
        <v>5207</v>
      </c>
      <c r="M4625" s="330"/>
      <c r="N4625" s="328"/>
      <c r="O4625" s="328"/>
    </row>
    <row r="4626" spans="1:15" ht="15" customHeight="1" x14ac:dyDescent="0.25">
      <c r="A4626" s="211" t="s">
        <v>5162</v>
      </c>
      <c r="B4626" s="212" t="s">
        <v>1489</v>
      </c>
      <c r="C4626" s="212"/>
      <c r="D4626" s="212" t="s">
        <v>5152</v>
      </c>
      <c r="E4626" s="212"/>
      <c r="F4626" s="213">
        <v>0</v>
      </c>
      <c r="G4626" s="331">
        <f>ROUND(SUMIF(Anlagenbewegungsdaten!B:B,A4626,Anlagenbewegungsdaten!C:C),3)</f>
        <v>0</v>
      </c>
      <c r="H4626" s="332">
        <f>IF(ISBLANK(F4626),ROUND(SUMIF(Anlagenbewegungsdaten!B:B,A4626,Anlagenbewegungsdaten!D:D),2),ROUND(G4626*F4626%,2))</f>
        <v>0</v>
      </c>
      <c r="I4626" s="332">
        <f>ROUND((H4626-SUMIF(Anlagenbewegungsdaten!$B:$B,A4626,Anlagenbewegungsdaten!D:D)),3)</f>
        <v>0</v>
      </c>
      <c r="J4626" s="333" t="s">
        <v>5178</v>
      </c>
      <c r="K4626" s="333" t="s">
        <v>5208</v>
      </c>
      <c r="M4626" s="330"/>
      <c r="N4626" s="328"/>
      <c r="O4626" s="328"/>
    </row>
    <row r="4627" spans="1:15" ht="15" customHeight="1" x14ac:dyDescent="0.25">
      <c r="A4627" s="211" t="s">
        <v>5161</v>
      </c>
      <c r="B4627" s="212" t="s">
        <v>1502</v>
      </c>
      <c r="C4627" s="212"/>
      <c r="D4627" s="212" t="s">
        <v>5152</v>
      </c>
      <c r="E4627" s="212"/>
      <c r="F4627" s="213">
        <v>0</v>
      </c>
      <c r="G4627" s="331">
        <f>ROUND(SUMIF(Anlagenbewegungsdaten!B:B,A4627,Anlagenbewegungsdaten!C:C),3)</f>
        <v>0</v>
      </c>
      <c r="H4627" s="332">
        <f>IF(ISBLANK(F4627),ROUND(SUMIF(Anlagenbewegungsdaten!B:B,A4627,Anlagenbewegungsdaten!D:D),2),ROUND(G4627*F4627%,2))</f>
        <v>0</v>
      </c>
      <c r="I4627" s="332">
        <f>ROUND((H4627-SUMIF(Anlagenbewegungsdaten!$B:$B,A4627,Anlagenbewegungsdaten!D:D)),3)</f>
        <v>0</v>
      </c>
      <c r="J4627" s="333" t="s">
        <v>5178</v>
      </c>
      <c r="K4627" s="333" t="s">
        <v>5209</v>
      </c>
      <c r="M4627" s="330"/>
      <c r="N4627" s="328"/>
      <c r="O4627" s="328"/>
    </row>
    <row r="4628" spans="1:15" ht="15" customHeight="1" x14ac:dyDescent="0.25">
      <c r="A4628" s="211" t="s">
        <v>5160</v>
      </c>
      <c r="B4628" s="212" t="s">
        <v>77</v>
      </c>
      <c r="C4628" s="212"/>
      <c r="D4628" s="212" t="s">
        <v>5152</v>
      </c>
      <c r="E4628" s="212"/>
      <c r="F4628" s="213">
        <v>0</v>
      </c>
      <c r="G4628" s="331">
        <f>ROUND(SUMIF(Anlagenbewegungsdaten!B:B,A4628,Anlagenbewegungsdaten!C:C),3)</f>
        <v>0</v>
      </c>
      <c r="H4628" s="332">
        <f>IF(ISBLANK(F4628),ROUND(SUMIF(Anlagenbewegungsdaten!B:B,A4628,Anlagenbewegungsdaten!D:D),2),ROUND(G4628*F4628%,2))</f>
        <v>0</v>
      </c>
      <c r="I4628" s="332">
        <f>ROUND((H4628-SUMIF(Anlagenbewegungsdaten!$B:$B,A4628,Anlagenbewegungsdaten!D:D)),3)</f>
        <v>0</v>
      </c>
      <c r="J4628" s="333" t="s">
        <v>5178</v>
      </c>
      <c r="K4628" s="333" t="s">
        <v>5210</v>
      </c>
      <c r="M4628" s="330"/>
      <c r="N4628" s="328"/>
      <c r="O4628" s="328"/>
    </row>
    <row r="4629" spans="1:15" ht="15" customHeight="1" x14ac:dyDescent="0.25">
      <c r="A4629" s="211" t="s">
        <v>5159</v>
      </c>
      <c r="B4629" s="212" t="s">
        <v>2109</v>
      </c>
      <c r="C4629" s="212"/>
      <c r="D4629" s="212" t="s">
        <v>5152</v>
      </c>
      <c r="E4629" s="212"/>
      <c r="F4629" s="213">
        <v>0</v>
      </c>
      <c r="G4629" s="331">
        <f>ROUND(SUMIF(Anlagenbewegungsdaten!B:B,A4629,Anlagenbewegungsdaten!C:C),3)</f>
        <v>0</v>
      </c>
      <c r="H4629" s="332">
        <f>IF(ISBLANK(F4629),ROUND(SUMIF(Anlagenbewegungsdaten!B:B,A4629,Anlagenbewegungsdaten!D:D),2),ROUND(G4629*F4629%,2))</f>
        <v>0</v>
      </c>
      <c r="I4629" s="332">
        <f>ROUND((H4629-SUMIF(Anlagenbewegungsdaten!$B:$B,A4629,Anlagenbewegungsdaten!D:D)),3)</f>
        <v>0</v>
      </c>
      <c r="J4629" s="333" t="s">
        <v>5178</v>
      </c>
      <c r="K4629" s="333" t="s">
        <v>5211</v>
      </c>
      <c r="M4629" s="330"/>
      <c r="N4629" s="328"/>
      <c r="O4629" s="328"/>
    </row>
    <row r="4630" spans="1:15" ht="15" customHeight="1" x14ac:dyDescent="0.25">
      <c r="A4630" s="211" t="s">
        <v>5158</v>
      </c>
      <c r="B4630" s="212" t="s">
        <v>2110</v>
      </c>
      <c r="C4630" s="212"/>
      <c r="D4630" s="212" t="s">
        <v>5152</v>
      </c>
      <c r="E4630" s="212"/>
      <c r="F4630" s="213">
        <v>0</v>
      </c>
      <c r="G4630" s="331">
        <f>ROUND(SUMIF(Anlagenbewegungsdaten!B:B,A4630,Anlagenbewegungsdaten!C:C),3)</f>
        <v>0</v>
      </c>
      <c r="H4630" s="332">
        <f>IF(ISBLANK(F4630),ROUND(SUMIF(Anlagenbewegungsdaten!B:B,A4630,Anlagenbewegungsdaten!D:D),2),ROUND(G4630*F4630%,2))</f>
        <v>0</v>
      </c>
      <c r="I4630" s="332">
        <f>ROUND((H4630-SUMIF(Anlagenbewegungsdaten!$B:$B,A4630,Anlagenbewegungsdaten!D:D)),3)</f>
        <v>0</v>
      </c>
      <c r="J4630" s="333" t="s">
        <v>5178</v>
      </c>
      <c r="K4630" s="333" t="s">
        <v>5212</v>
      </c>
      <c r="M4630" s="330"/>
      <c r="N4630" s="328"/>
      <c r="O4630" s="328"/>
    </row>
    <row r="4631" spans="1:15" ht="15" customHeight="1" x14ac:dyDescent="0.25">
      <c r="A4631" s="211" t="s">
        <v>5157</v>
      </c>
      <c r="B4631" s="212" t="s">
        <v>152</v>
      </c>
      <c r="C4631" s="212"/>
      <c r="D4631" s="212" t="s">
        <v>5152</v>
      </c>
      <c r="E4631" s="212"/>
      <c r="F4631" s="213">
        <v>0</v>
      </c>
      <c r="G4631" s="331">
        <f>ROUND(SUMIF(Anlagenbewegungsdaten!B:B,A4631,Anlagenbewegungsdaten!C:C),3)</f>
        <v>0</v>
      </c>
      <c r="H4631" s="332">
        <f>IF(ISBLANK(F4631),ROUND(SUMIF(Anlagenbewegungsdaten!B:B,A4631,Anlagenbewegungsdaten!D:D),2),ROUND(G4631*F4631%,2))</f>
        <v>0</v>
      </c>
      <c r="I4631" s="332">
        <f>ROUND((H4631-SUMIF(Anlagenbewegungsdaten!$B:$B,A4631,Anlagenbewegungsdaten!D:D)),3)</f>
        <v>0</v>
      </c>
      <c r="J4631" s="333" t="s">
        <v>5178</v>
      </c>
      <c r="K4631" s="333" t="s">
        <v>5213</v>
      </c>
      <c r="M4631" s="330"/>
      <c r="N4631" s="328"/>
      <c r="O4631" s="328"/>
    </row>
    <row r="4632" spans="1:15" ht="15" customHeight="1" x14ac:dyDescent="0.25">
      <c r="A4632" s="211" t="s">
        <v>5156</v>
      </c>
      <c r="B4632" s="212" t="s">
        <v>160</v>
      </c>
      <c r="C4632" s="212"/>
      <c r="D4632" s="212" t="s">
        <v>5152</v>
      </c>
      <c r="E4632" s="212"/>
      <c r="F4632" s="213">
        <v>0</v>
      </c>
      <c r="G4632" s="331">
        <f>ROUND(SUMIF(Anlagenbewegungsdaten!B:B,A4632,Anlagenbewegungsdaten!C:C),3)</f>
        <v>0</v>
      </c>
      <c r="H4632" s="332">
        <f>IF(ISBLANK(F4632),ROUND(SUMIF(Anlagenbewegungsdaten!B:B,A4632,Anlagenbewegungsdaten!D:D),2),ROUND(G4632*F4632%,2))</f>
        <v>0</v>
      </c>
      <c r="I4632" s="332">
        <f>ROUND((H4632-SUMIF(Anlagenbewegungsdaten!$B:$B,A4632,Anlagenbewegungsdaten!D:D)),3)</f>
        <v>0</v>
      </c>
      <c r="J4632" s="333" t="s">
        <v>5178</v>
      </c>
      <c r="K4632" s="333" t="s">
        <v>5214</v>
      </c>
      <c r="M4632" s="330"/>
      <c r="N4632" s="328"/>
      <c r="O4632" s="328"/>
    </row>
    <row r="4633" spans="1:15" ht="15" customHeight="1" x14ac:dyDescent="0.25">
      <c r="A4633" s="211" t="s">
        <v>5155</v>
      </c>
      <c r="B4633" s="212" t="s">
        <v>167</v>
      </c>
      <c r="C4633" s="212"/>
      <c r="D4633" s="212" t="s">
        <v>5152</v>
      </c>
      <c r="E4633" s="212"/>
      <c r="F4633" s="213">
        <v>0</v>
      </c>
      <c r="G4633" s="331">
        <f>ROUND(SUMIF(Anlagenbewegungsdaten!B:B,A4633,Anlagenbewegungsdaten!C:C),3)</f>
        <v>0</v>
      </c>
      <c r="H4633" s="332">
        <f>IF(ISBLANK(F4633),ROUND(SUMIF(Anlagenbewegungsdaten!B:B,A4633,Anlagenbewegungsdaten!D:D),2),ROUND(G4633*F4633%,2))</f>
        <v>0</v>
      </c>
      <c r="I4633" s="332">
        <f>ROUND((H4633-SUMIF(Anlagenbewegungsdaten!$B:$B,A4633,Anlagenbewegungsdaten!D:D)),3)</f>
        <v>0</v>
      </c>
      <c r="J4633" s="333" t="s">
        <v>5178</v>
      </c>
      <c r="K4633" s="333" t="s">
        <v>5215</v>
      </c>
      <c r="M4633" s="330"/>
      <c r="N4633" s="328"/>
      <c r="O4633" s="328"/>
    </row>
    <row r="4634" spans="1:15" ht="15" customHeight="1" x14ac:dyDescent="0.25">
      <c r="A4634" s="211" t="s">
        <v>5154</v>
      </c>
      <c r="B4634" s="212" t="s">
        <v>2111</v>
      </c>
      <c r="C4634" s="212"/>
      <c r="D4634" s="212" t="s">
        <v>5152</v>
      </c>
      <c r="E4634" s="212"/>
      <c r="F4634" s="213">
        <v>0</v>
      </c>
      <c r="G4634" s="331">
        <f>ROUND(SUMIF(Anlagenbewegungsdaten!B:B,A4634,Anlagenbewegungsdaten!C:C),3)</f>
        <v>0</v>
      </c>
      <c r="H4634" s="332">
        <f>IF(ISBLANK(F4634),ROUND(SUMIF(Anlagenbewegungsdaten!B:B,A4634,Anlagenbewegungsdaten!D:D),2),ROUND(G4634*F4634%,2))</f>
        <v>0</v>
      </c>
      <c r="I4634" s="332">
        <f>ROUND((H4634-SUMIF(Anlagenbewegungsdaten!$B:$B,A4634,Anlagenbewegungsdaten!D:D)),3)</f>
        <v>0</v>
      </c>
      <c r="J4634" s="333" t="s">
        <v>5178</v>
      </c>
      <c r="K4634" s="333" t="s">
        <v>5216</v>
      </c>
      <c r="M4634" s="330"/>
      <c r="N4634" s="328"/>
      <c r="O4634" s="328"/>
    </row>
    <row r="4635" spans="1:15" ht="15" customHeight="1" x14ac:dyDescent="0.25">
      <c r="A4635" s="211" t="s">
        <v>5153</v>
      </c>
      <c r="B4635" s="212" t="s">
        <v>174</v>
      </c>
      <c r="C4635" s="212"/>
      <c r="D4635" s="212" t="s">
        <v>5152</v>
      </c>
      <c r="E4635" s="212"/>
      <c r="F4635" s="213">
        <v>0</v>
      </c>
      <c r="G4635" s="331">
        <f>ROUND(SUMIF(Anlagenbewegungsdaten!B:B,A4635,Anlagenbewegungsdaten!C:C),3)</f>
        <v>0</v>
      </c>
      <c r="H4635" s="332">
        <f>IF(ISBLANK(F4635),ROUND(SUMIF(Anlagenbewegungsdaten!B:B,A4635,Anlagenbewegungsdaten!D:D),2),ROUND(G4635*F4635%,2))</f>
        <v>0</v>
      </c>
      <c r="I4635" s="332">
        <f>ROUND((H4635-SUMIF(Anlagenbewegungsdaten!$B:$B,A4635,Anlagenbewegungsdaten!D:D)),3)</f>
        <v>0</v>
      </c>
      <c r="J4635" s="333" t="s">
        <v>5178</v>
      </c>
      <c r="K4635" s="333" t="s">
        <v>5217</v>
      </c>
      <c r="M4635" s="330"/>
      <c r="N4635" s="328"/>
      <c r="O4635" s="328"/>
    </row>
    <row r="4636" spans="1:15" ht="15" customHeight="1" x14ac:dyDescent="0.25">
      <c r="A4636" s="164"/>
      <c r="B4636" s="164"/>
      <c r="C4636" s="164"/>
      <c r="D4636" s="164"/>
      <c r="E4636" s="164"/>
      <c r="F4636" s="295"/>
    </row>
    <row r="4637" spans="1:15" ht="23.25" customHeight="1" x14ac:dyDescent="0.35">
      <c r="A4637" s="183" t="s">
        <v>6380</v>
      </c>
      <c r="B4637" s="178"/>
      <c r="C4637" s="178"/>
      <c r="D4637" s="178"/>
      <c r="E4637" s="178"/>
      <c r="F4637" s="185"/>
    </row>
    <row r="4638" spans="1:15" ht="15" customHeight="1" x14ac:dyDescent="0.25">
      <c r="A4638" s="558" t="s">
        <v>5151</v>
      </c>
      <c r="B4638" s="558"/>
      <c r="C4638" s="558"/>
      <c r="D4638" s="558"/>
      <c r="E4638" s="558"/>
      <c r="F4638" s="558"/>
    </row>
    <row r="4639" spans="1:15" ht="15" customHeight="1" x14ac:dyDescent="0.25">
      <c r="A4639" s="556" t="s">
        <v>5150</v>
      </c>
      <c r="B4639" s="556"/>
      <c r="C4639" s="556"/>
      <c r="D4639" s="556"/>
      <c r="E4639" s="556"/>
      <c r="F4639" s="556"/>
    </row>
    <row r="4640" spans="1:15" ht="15" customHeight="1" x14ac:dyDescent="0.25">
      <c r="A4640" s="557" t="s">
        <v>6546</v>
      </c>
      <c r="B4640" s="555"/>
      <c r="C4640" s="555"/>
      <c r="D4640" s="555"/>
      <c r="E4640" s="555"/>
      <c r="F4640" s="555"/>
    </row>
    <row r="4641" spans="1:15" s="506" customFormat="1" ht="15" customHeight="1" x14ac:dyDescent="0.25">
      <c r="A4641" s="557" t="s">
        <v>6545</v>
      </c>
      <c r="B4641" s="555"/>
      <c r="C4641" s="555"/>
      <c r="D4641" s="555"/>
      <c r="E4641" s="555"/>
      <c r="F4641" s="555"/>
      <c r="G4641" s="507"/>
      <c r="H4641" s="507"/>
      <c r="I4641" s="507"/>
      <c r="J4641" s="507"/>
      <c r="K4641" s="507"/>
      <c r="L4641" s="510"/>
      <c r="M4641" s="508"/>
      <c r="N4641" s="508"/>
      <c r="O4641" s="508"/>
    </row>
    <row r="4642" spans="1:15" s="506" customFormat="1" ht="15" customHeight="1" x14ac:dyDescent="0.25">
      <c r="A4642" s="556" t="s">
        <v>6547</v>
      </c>
      <c r="B4642" s="555"/>
      <c r="C4642" s="555"/>
      <c r="D4642" s="555"/>
      <c r="E4642" s="555"/>
      <c r="F4642" s="555"/>
      <c r="G4642" s="507"/>
      <c r="H4642" s="507"/>
      <c r="I4642" s="507"/>
      <c r="J4642" s="507"/>
      <c r="K4642" s="507"/>
      <c r="L4642" s="510"/>
      <c r="M4642" s="508"/>
      <c r="N4642" s="508"/>
      <c r="O4642" s="508"/>
    </row>
    <row r="4643" spans="1:15" s="506" customFormat="1" ht="15" customHeight="1" x14ac:dyDescent="0.25">
      <c r="A4643" s="557" t="s">
        <v>6548</v>
      </c>
      <c r="B4643" s="555"/>
      <c r="C4643" s="555"/>
      <c r="D4643" s="555"/>
      <c r="E4643" s="555"/>
      <c r="F4643" s="555"/>
      <c r="G4643" s="507"/>
      <c r="H4643" s="507"/>
      <c r="I4643" s="507"/>
      <c r="J4643" s="507"/>
      <c r="K4643" s="507"/>
      <c r="L4643" s="510"/>
      <c r="M4643" s="508"/>
      <c r="N4643" s="508"/>
      <c r="O4643" s="508"/>
    </row>
    <row r="4644" spans="1:15" s="506" customFormat="1" ht="15" customHeight="1" x14ac:dyDescent="0.25">
      <c r="A4644" s="556" t="s">
        <v>6549</v>
      </c>
      <c r="B4644" s="555"/>
      <c r="C4644" s="555"/>
      <c r="D4644" s="555"/>
      <c r="E4644" s="555"/>
      <c r="F4644" s="555"/>
      <c r="G4644" s="507"/>
      <c r="H4644" s="507"/>
      <c r="I4644" s="507"/>
      <c r="J4644" s="507"/>
      <c r="K4644" s="507"/>
      <c r="L4644" s="510"/>
      <c r="M4644" s="508"/>
      <c r="N4644" s="508"/>
      <c r="O4644" s="508"/>
    </row>
    <row r="4645" spans="1:15" s="506" customFormat="1" ht="15" customHeight="1" x14ac:dyDescent="0.25">
      <c r="A4645" s="557" t="s">
        <v>6550</v>
      </c>
      <c r="B4645" s="555"/>
      <c r="C4645" s="555"/>
      <c r="D4645" s="555"/>
      <c r="E4645" s="555"/>
      <c r="F4645" s="555"/>
      <c r="G4645" s="507"/>
      <c r="H4645" s="507"/>
      <c r="I4645" s="507"/>
      <c r="J4645" s="507"/>
      <c r="K4645" s="507"/>
      <c r="L4645" s="510"/>
      <c r="M4645" s="508"/>
      <c r="N4645" s="508"/>
      <c r="O4645" s="508"/>
    </row>
    <row r="4646" spans="1:15" ht="15" customHeight="1" x14ac:dyDescent="0.25">
      <c r="A4646" s="556" t="s">
        <v>6551</v>
      </c>
      <c r="B4646" s="554"/>
      <c r="C4646" s="554"/>
      <c r="D4646" s="554"/>
      <c r="E4646" s="554"/>
      <c r="F4646" s="554"/>
    </row>
    <row r="4647" spans="1:15" ht="15" customHeight="1" x14ac:dyDescent="0.25">
      <c r="A4647" s="556" t="s">
        <v>6552</v>
      </c>
      <c r="B4647" s="554"/>
      <c r="C4647" s="554"/>
      <c r="D4647" s="554"/>
      <c r="E4647" s="554"/>
      <c r="F4647" s="554"/>
    </row>
    <row r="4648" spans="1:15" s="506" customFormat="1" ht="15" customHeight="1" x14ac:dyDescent="0.25">
      <c r="A4648" s="556" t="s">
        <v>6553</v>
      </c>
      <c r="B4648" s="554"/>
      <c r="C4648" s="554"/>
      <c r="D4648" s="554"/>
      <c r="E4648" s="554"/>
      <c r="F4648" s="554"/>
      <c r="G4648" s="507"/>
      <c r="H4648" s="507"/>
      <c r="I4648" s="507"/>
      <c r="J4648" s="507"/>
      <c r="K4648" s="507"/>
      <c r="L4648" s="510"/>
      <c r="M4648" s="508"/>
      <c r="N4648" s="508"/>
      <c r="O4648" s="508"/>
    </row>
    <row r="4649" spans="1:15" s="506" customFormat="1" ht="15" customHeight="1" x14ac:dyDescent="0.25">
      <c r="A4649" s="556" t="s">
        <v>6554</v>
      </c>
      <c r="B4649" s="554"/>
      <c r="C4649" s="554"/>
      <c r="D4649" s="554"/>
      <c r="E4649" s="554"/>
      <c r="F4649" s="554"/>
      <c r="G4649" s="507"/>
      <c r="H4649" s="507"/>
      <c r="I4649" s="507"/>
      <c r="J4649" s="507"/>
      <c r="K4649" s="507"/>
      <c r="L4649" s="510"/>
      <c r="M4649" s="508"/>
      <c r="N4649" s="508"/>
      <c r="O4649" s="508"/>
    </row>
    <row r="4650" spans="1:15" ht="15" customHeight="1" x14ac:dyDescent="0.25">
      <c r="A4650" s="556" t="s">
        <v>6555</v>
      </c>
      <c r="B4650" s="554"/>
      <c r="C4650" s="554"/>
      <c r="D4650" s="554"/>
      <c r="E4650" s="554"/>
      <c r="F4650" s="554"/>
    </row>
    <row r="4651" spans="1:15" ht="15" customHeight="1" x14ac:dyDescent="0.25">
      <c r="A4651" s="556" t="s">
        <v>4969</v>
      </c>
      <c r="B4651" s="554"/>
      <c r="C4651" s="554"/>
      <c r="D4651" s="554"/>
      <c r="E4651" s="554"/>
      <c r="F4651" s="554"/>
    </row>
    <row r="4652" spans="1:15" ht="15" customHeight="1" x14ac:dyDescent="0.25">
      <c r="A4652" s="556" t="s">
        <v>4931</v>
      </c>
      <c r="B4652" s="554"/>
      <c r="C4652" s="554"/>
      <c r="D4652" s="554"/>
      <c r="E4652" s="554"/>
      <c r="F4652" s="554"/>
    </row>
    <row r="4653" spans="1:15" ht="15" customHeight="1" x14ac:dyDescent="0.25">
      <c r="A4653" s="164"/>
      <c r="B4653" s="164"/>
      <c r="C4653" s="164"/>
      <c r="D4653" s="164"/>
      <c r="E4653" s="164"/>
      <c r="F4653" s="295"/>
    </row>
    <row r="4654" spans="1:15" ht="15" customHeight="1" x14ac:dyDescent="0.25">
      <c r="A4654" s="211" t="s">
        <v>5149</v>
      </c>
      <c r="B4654" s="212" t="s">
        <v>2107</v>
      </c>
      <c r="C4654" s="212"/>
      <c r="D4654" s="212" t="s">
        <v>5076</v>
      </c>
      <c r="E4654" s="212"/>
      <c r="F4654" s="213"/>
      <c r="G4654" s="331">
        <f>ROUND(SUMIF(Anlagenbewegungsdaten!B:B,A4654,Anlagenbewegungsdaten!C:C),3)</f>
        <v>0</v>
      </c>
      <c r="H4654" s="332">
        <f>IF(ISBLANK(F4654),ROUND(SUMIF(Anlagenbewegungsdaten!B:B,A4654,Anlagenbewegungsdaten!D:D),2),ROUND(G4654*F4654%,2))</f>
        <v>0</v>
      </c>
      <c r="I4654" s="332">
        <f>ROUND((H4654-SUMIF(Anlagenbewegungsdaten!$B:$B,A4654,Anlagenbewegungsdaten!D:D)),3)</f>
        <v>0</v>
      </c>
      <c r="J4654" s="333" t="s">
        <v>5181</v>
      </c>
      <c r="K4654" s="333" t="s">
        <v>5218</v>
      </c>
      <c r="L4654" s="510"/>
      <c r="M4654" s="330"/>
      <c r="N4654" s="328"/>
      <c r="O4654" s="328"/>
    </row>
    <row r="4655" spans="1:15" ht="15" customHeight="1" x14ac:dyDescent="0.25">
      <c r="A4655" s="211" t="s">
        <v>5148</v>
      </c>
      <c r="B4655" s="212" t="s">
        <v>2107</v>
      </c>
      <c r="C4655" s="212"/>
      <c r="D4655" s="212" t="s">
        <v>5074</v>
      </c>
      <c r="E4655" s="212"/>
      <c r="F4655" s="213"/>
      <c r="G4655" s="331">
        <f>ROUND(SUMIF(Anlagenbewegungsdaten!B:B,A4655,Anlagenbewegungsdaten!C:C),3)</f>
        <v>0</v>
      </c>
      <c r="H4655" s="332">
        <f>IF(ISBLANK(F4655),ROUND(SUMIF(Anlagenbewegungsdaten!B:B,A4655,Anlagenbewegungsdaten!D:D),2),ROUND(G4655*F4655%,2))</f>
        <v>0</v>
      </c>
      <c r="I4655" s="332">
        <f>ROUND((H4655-SUMIF(Anlagenbewegungsdaten!$B:$B,A4655,Anlagenbewegungsdaten!D:D)),3)</f>
        <v>0</v>
      </c>
      <c r="J4655" s="333" t="s">
        <v>5181</v>
      </c>
      <c r="K4655" s="333" t="s">
        <v>5218</v>
      </c>
      <c r="L4655" s="510"/>
      <c r="M4655" s="330"/>
      <c r="N4655" s="328"/>
      <c r="O4655" s="328"/>
    </row>
    <row r="4656" spans="1:15" ht="15" customHeight="1" x14ac:dyDescent="0.25">
      <c r="A4656" s="211" t="s">
        <v>5147</v>
      </c>
      <c r="B4656" s="212" t="s">
        <v>2107</v>
      </c>
      <c r="C4656" s="212"/>
      <c r="D4656" s="212" t="s">
        <v>5072</v>
      </c>
      <c r="E4656" s="212"/>
      <c r="F4656" s="213"/>
      <c r="G4656" s="331">
        <f>ROUND(SUMIF(Anlagenbewegungsdaten!B:B,A4656,Anlagenbewegungsdaten!C:C),3)</f>
        <v>0</v>
      </c>
      <c r="H4656" s="332">
        <f>IF(ISBLANK(F4656),ROUND(SUMIF(Anlagenbewegungsdaten!B:B,A4656,Anlagenbewegungsdaten!D:D),2),ROUND(G4656*F4656%,2))</f>
        <v>0</v>
      </c>
      <c r="I4656" s="332">
        <f>ROUND((H4656-SUMIF(Anlagenbewegungsdaten!$B:$B,A4656,Anlagenbewegungsdaten!D:D)),3)</f>
        <v>0</v>
      </c>
      <c r="J4656" s="333" t="s">
        <v>5181</v>
      </c>
      <c r="K4656" s="333" t="s">
        <v>5218</v>
      </c>
      <c r="L4656" s="510"/>
      <c r="M4656" s="330"/>
      <c r="N4656" s="328"/>
      <c r="O4656" s="328"/>
    </row>
    <row r="4657" spans="1:15" ht="15" customHeight="1" x14ac:dyDescent="0.25">
      <c r="A4657" s="211" t="s">
        <v>5146</v>
      </c>
      <c r="B4657" s="212" t="s">
        <v>2107</v>
      </c>
      <c r="C4657" s="212"/>
      <c r="D4657" s="212" t="s">
        <v>5070</v>
      </c>
      <c r="E4657" s="212"/>
      <c r="F4657" s="213"/>
      <c r="G4657" s="331">
        <f>ROUND(SUMIF(Anlagenbewegungsdaten!B:B,A4657,Anlagenbewegungsdaten!C:C),3)</f>
        <v>0</v>
      </c>
      <c r="H4657" s="332">
        <f>IF(ISBLANK(F4657),ROUND(SUMIF(Anlagenbewegungsdaten!B:B,A4657,Anlagenbewegungsdaten!D:D),2),ROUND(G4657*F4657%,2))</f>
        <v>0</v>
      </c>
      <c r="I4657" s="332">
        <f>ROUND((H4657-SUMIF(Anlagenbewegungsdaten!$B:$B,A4657,Anlagenbewegungsdaten!D:D)),3)</f>
        <v>0</v>
      </c>
      <c r="J4657" s="333" t="s">
        <v>5181</v>
      </c>
      <c r="K4657" s="333" t="s">
        <v>5218</v>
      </c>
      <c r="L4657" s="510"/>
      <c r="M4657" s="330"/>
      <c r="N4657" s="328"/>
      <c r="O4657" s="328"/>
    </row>
    <row r="4658" spans="1:15" ht="15" customHeight="1" x14ac:dyDescent="0.25">
      <c r="A4658" s="211" t="s">
        <v>5145</v>
      </c>
      <c r="B4658" s="212" t="s">
        <v>2107</v>
      </c>
      <c r="C4658" s="212"/>
      <c r="D4658" s="212" t="s">
        <v>5068</v>
      </c>
      <c r="E4658" s="212"/>
      <c r="F4658" s="213"/>
      <c r="G4658" s="331">
        <f>ROUND(SUMIF(Anlagenbewegungsdaten!B:B,A4658,Anlagenbewegungsdaten!C:C),3)</f>
        <v>0</v>
      </c>
      <c r="H4658" s="332">
        <f>IF(ISBLANK(F4658),ROUND(SUMIF(Anlagenbewegungsdaten!B:B,A4658,Anlagenbewegungsdaten!D:D),2),ROUND(G4658*F4658%,2))</f>
        <v>0</v>
      </c>
      <c r="I4658" s="332">
        <f>ROUND((H4658-SUMIF(Anlagenbewegungsdaten!$B:$B,A4658,Anlagenbewegungsdaten!D:D)),3)</f>
        <v>0</v>
      </c>
      <c r="J4658" s="333" t="s">
        <v>5181</v>
      </c>
      <c r="K4658" s="333" t="s">
        <v>5218</v>
      </c>
      <c r="L4658" s="510"/>
      <c r="M4658" s="330"/>
      <c r="N4658" s="328"/>
      <c r="O4658" s="328"/>
    </row>
    <row r="4659" spans="1:15" ht="15" customHeight="1" x14ac:dyDescent="0.25">
      <c r="A4659" s="211" t="s">
        <v>5144</v>
      </c>
      <c r="B4659" s="212" t="s">
        <v>2107</v>
      </c>
      <c r="C4659" s="212"/>
      <c r="D4659" s="212" t="s">
        <v>5066</v>
      </c>
      <c r="E4659" s="212"/>
      <c r="F4659" s="213"/>
      <c r="G4659" s="331">
        <f>ROUND(SUMIF(Anlagenbewegungsdaten!B:B,A4659,Anlagenbewegungsdaten!C:C),3)</f>
        <v>0</v>
      </c>
      <c r="H4659" s="332">
        <f>IF(ISBLANK(F4659),ROUND(SUMIF(Anlagenbewegungsdaten!B:B,A4659,Anlagenbewegungsdaten!D:D),2),ROUND(G4659*F4659%,2))</f>
        <v>0</v>
      </c>
      <c r="I4659" s="332">
        <f>ROUND((H4659-SUMIF(Anlagenbewegungsdaten!$B:$B,A4659,Anlagenbewegungsdaten!D:D)),3)</f>
        <v>0</v>
      </c>
      <c r="J4659" s="333" t="s">
        <v>5181</v>
      </c>
      <c r="K4659" s="333" t="s">
        <v>5218</v>
      </c>
      <c r="L4659" s="510"/>
      <c r="M4659" s="330"/>
      <c r="N4659" s="328"/>
      <c r="O4659" s="328"/>
    </row>
    <row r="4660" spans="1:15" ht="15" customHeight="1" x14ac:dyDescent="0.25">
      <c r="A4660" s="211" t="s">
        <v>5143</v>
      </c>
      <c r="B4660" s="212" t="s">
        <v>2107</v>
      </c>
      <c r="C4660" s="212"/>
      <c r="D4660" s="212" t="s">
        <v>5064</v>
      </c>
      <c r="E4660" s="212"/>
      <c r="F4660" s="213"/>
      <c r="G4660" s="331">
        <f>ROUND(SUMIF(Anlagenbewegungsdaten!B:B,A4660,Anlagenbewegungsdaten!C:C),3)</f>
        <v>0</v>
      </c>
      <c r="H4660" s="332">
        <f>IF(ISBLANK(F4660),ROUND(SUMIF(Anlagenbewegungsdaten!B:B,A4660,Anlagenbewegungsdaten!D:D),2),ROUND(G4660*F4660%,2))</f>
        <v>0</v>
      </c>
      <c r="I4660" s="332">
        <f>ROUND((H4660-SUMIF(Anlagenbewegungsdaten!$B:$B,A4660,Anlagenbewegungsdaten!D:D)),3)</f>
        <v>0</v>
      </c>
      <c r="J4660" s="333" t="s">
        <v>5181</v>
      </c>
      <c r="K4660" s="333" t="s">
        <v>5218</v>
      </c>
      <c r="L4660" s="510"/>
      <c r="M4660" s="330"/>
      <c r="N4660" s="328"/>
      <c r="O4660" s="328"/>
    </row>
    <row r="4661" spans="1:15" ht="15" customHeight="1" x14ac:dyDescent="0.25">
      <c r="A4661" s="211" t="s">
        <v>5142</v>
      </c>
      <c r="B4661" s="212" t="s">
        <v>2107</v>
      </c>
      <c r="C4661" s="212"/>
      <c r="D4661" s="212" t="s">
        <v>5062</v>
      </c>
      <c r="E4661" s="212"/>
      <c r="F4661" s="213"/>
      <c r="G4661" s="331">
        <f>ROUND(SUMIF(Anlagenbewegungsdaten!B:B,A4661,Anlagenbewegungsdaten!C:C),3)</f>
        <v>0</v>
      </c>
      <c r="H4661" s="332">
        <f>IF(ISBLANK(F4661),ROUND(SUMIF(Anlagenbewegungsdaten!B:B,A4661,Anlagenbewegungsdaten!D:D),2),ROUND(G4661*F4661%,2))</f>
        <v>0</v>
      </c>
      <c r="I4661" s="332">
        <f>ROUND((H4661-SUMIF(Anlagenbewegungsdaten!$B:$B,A4661,Anlagenbewegungsdaten!D:D)),3)</f>
        <v>0</v>
      </c>
      <c r="J4661" s="333" t="s">
        <v>5181</v>
      </c>
      <c r="K4661" s="333" t="s">
        <v>5218</v>
      </c>
      <c r="L4661" s="510"/>
      <c r="M4661" s="330"/>
      <c r="N4661" s="328"/>
      <c r="O4661" s="328"/>
    </row>
    <row r="4662" spans="1:15" ht="15" customHeight="1" x14ac:dyDescent="0.25">
      <c r="A4662" s="211" t="s">
        <v>5141</v>
      </c>
      <c r="B4662" s="212" t="s">
        <v>2107</v>
      </c>
      <c r="C4662" s="212"/>
      <c r="D4662" s="212" t="s">
        <v>5060</v>
      </c>
      <c r="E4662" s="212"/>
      <c r="F4662" s="213"/>
      <c r="G4662" s="331">
        <f>ROUND(SUMIF(Anlagenbewegungsdaten!B:B,A4662,Anlagenbewegungsdaten!C:C),3)</f>
        <v>0</v>
      </c>
      <c r="H4662" s="332">
        <f>IF(ISBLANK(F4662),ROUND(SUMIF(Anlagenbewegungsdaten!B:B,A4662,Anlagenbewegungsdaten!D:D),2),ROUND(G4662*F4662%,2))</f>
        <v>0</v>
      </c>
      <c r="I4662" s="332">
        <f>ROUND((H4662-SUMIF(Anlagenbewegungsdaten!$B:$B,A4662,Anlagenbewegungsdaten!D:D)),3)</f>
        <v>0</v>
      </c>
      <c r="J4662" s="333" t="s">
        <v>5181</v>
      </c>
      <c r="K4662" s="333" t="s">
        <v>5218</v>
      </c>
      <c r="L4662" s="510"/>
      <c r="M4662" s="330"/>
      <c r="N4662" s="328"/>
      <c r="O4662" s="328"/>
    </row>
    <row r="4663" spans="1:15" ht="15" customHeight="1" x14ac:dyDescent="0.25">
      <c r="A4663" s="211" t="s">
        <v>5140</v>
      </c>
      <c r="B4663" s="212" t="s">
        <v>2107</v>
      </c>
      <c r="C4663" s="212"/>
      <c r="D4663" s="212" t="s">
        <v>5058</v>
      </c>
      <c r="E4663" s="212"/>
      <c r="F4663" s="213"/>
      <c r="G4663" s="331">
        <f>ROUND(SUMIF(Anlagenbewegungsdaten!B:B,A4663,Anlagenbewegungsdaten!C:C),3)</f>
        <v>0</v>
      </c>
      <c r="H4663" s="332">
        <f>IF(ISBLANK(F4663),ROUND(SUMIF(Anlagenbewegungsdaten!B:B,A4663,Anlagenbewegungsdaten!D:D),2),ROUND(G4663*F4663%,2))</f>
        <v>0</v>
      </c>
      <c r="I4663" s="332">
        <f>ROUND((H4663-SUMIF(Anlagenbewegungsdaten!$B:$B,A4663,Anlagenbewegungsdaten!D:D)),3)</f>
        <v>0</v>
      </c>
      <c r="J4663" s="333" t="s">
        <v>5181</v>
      </c>
      <c r="K4663" s="333" t="s">
        <v>5218</v>
      </c>
      <c r="L4663" s="510"/>
      <c r="M4663" s="330"/>
      <c r="N4663" s="328"/>
      <c r="O4663" s="328"/>
    </row>
    <row r="4664" spans="1:15" ht="15" customHeight="1" x14ac:dyDescent="0.25">
      <c r="A4664" s="211" t="s">
        <v>5139</v>
      </c>
      <c r="B4664" s="212" t="s">
        <v>2107</v>
      </c>
      <c r="C4664" s="212"/>
      <c r="D4664" s="212" t="s">
        <v>5056</v>
      </c>
      <c r="E4664" s="212"/>
      <c r="F4664" s="213"/>
      <c r="G4664" s="331">
        <f>ROUND(SUMIF(Anlagenbewegungsdaten!B:B,A4664,Anlagenbewegungsdaten!C:C),3)</f>
        <v>0</v>
      </c>
      <c r="H4664" s="332">
        <f>IF(ISBLANK(F4664),ROUND(SUMIF(Anlagenbewegungsdaten!B:B,A4664,Anlagenbewegungsdaten!D:D),2),ROUND(G4664*F4664%,2))</f>
        <v>0</v>
      </c>
      <c r="I4664" s="332">
        <f>ROUND((H4664-SUMIF(Anlagenbewegungsdaten!$B:$B,A4664,Anlagenbewegungsdaten!D:D)),3)</f>
        <v>0</v>
      </c>
      <c r="J4664" s="333" t="s">
        <v>5181</v>
      </c>
      <c r="K4664" s="333" t="s">
        <v>5218</v>
      </c>
      <c r="L4664" s="510"/>
      <c r="M4664" s="330"/>
      <c r="N4664" s="328"/>
      <c r="O4664" s="328"/>
    </row>
    <row r="4665" spans="1:15" ht="15" customHeight="1" x14ac:dyDescent="0.25">
      <c r="A4665" s="211" t="s">
        <v>5138</v>
      </c>
      <c r="B4665" s="212" t="s">
        <v>2107</v>
      </c>
      <c r="C4665" s="212"/>
      <c r="D4665" s="212" t="s">
        <v>5054</v>
      </c>
      <c r="E4665" s="212"/>
      <c r="F4665" s="213"/>
      <c r="G4665" s="331">
        <f>ROUND(SUMIF(Anlagenbewegungsdaten!B:B,A4665,Anlagenbewegungsdaten!C:C),3)</f>
        <v>0</v>
      </c>
      <c r="H4665" s="332">
        <f>IF(ISBLANK(F4665),ROUND(SUMIF(Anlagenbewegungsdaten!B:B,A4665,Anlagenbewegungsdaten!D:D),2),ROUND(G4665*F4665%,2))</f>
        <v>0</v>
      </c>
      <c r="I4665" s="332">
        <f>ROUND((H4665-SUMIF(Anlagenbewegungsdaten!$B:$B,A4665,Anlagenbewegungsdaten!D:D)),3)</f>
        <v>0</v>
      </c>
      <c r="J4665" s="333" t="s">
        <v>5181</v>
      </c>
      <c r="K4665" s="333" t="s">
        <v>5218</v>
      </c>
      <c r="L4665" s="510"/>
      <c r="M4665" s="330"/>
      <c r="N4665" s="328"/>
      <c r="O4665" s="328"/>
    </row>
    <row r="4666" spans="1:15" ht="15" customHeight="1" x14ac:dyDescent="0.25">
      <c r="A4666" s="199"/>
      <c r="B4666" s="219"/>
      <c r="C4666" s="219"/>
      <c r="D4666" s="219"/>
      <c r="E4666" s="219"/>
      <c r="F4666" s="220"/>
    </row>
    <row r="4667" spans="1:15" ht="15" customHeight="1" x14ac:dyDescent="0.25">
      <c r="A4667" s="211" t="s">
        <v>5137</v>
      </c>
      <c r="B4667" s="212" t="s">
        <v>2108</v>
      </c>
      <c r="C4667" s="212"/>
      <c r="D4667" s="212" t="s">
        <v>5076</v>
      </c>
      <c r="E4667" s="212"/>
      <c r="F4667" s="213"/>
      <c r="G4667" s="331">
        <f>ROUND(SUMIF(Anlagenbewegungsdaten!B:B,A4667,Anlagenbewegungsdaten!C:C),3)</f>
        <v>0</v>
      </c>
      <c r="H4667" s="332">
        <f>IF(ISBLANK(F4667),ROUND(SUMIF(Anlagenbewegungsdaten!B:B,A4667,Anlagenbewegungsdaten!D:D),2),ROUND(G4667*F4667%,2))</f>
        <v>0</v>
      </c>
      <c r="I4667" s="332">
        <f>ROUND((H4667-SUMIF(Anlagenbewegungsdaten!$B:$B,A4667,Anlagenbewegungsdaten!D:D)),3)</f>
        <v>0</v>
      </c>
      <c r="J4667" s="333" t="s">
        <v>5181</v>
      </c>
      <c r="K4667" s="333" t="s">
        <v>5219</v>
      </c>
      <c r="L4667" s="510"/>
      <c r="M4667" s="330"/>
      <c r="N4667" s="328"/>
      <c r="O4667" s="328"/>
    </row>
    <row r="4668" spans="1:15" ht="15" customHeight="1" x14ac:dyDescent="0.25">
      <c r="A4668" s="211" t="s">
        <v>5136</v>
      </c>
      <c r="B4668" s="212" t="s">
        <v>2108</v>
      </c>
      <c r="C4668" s="212"/>
      <c r="D4668" s="212" t="s">
        <v>5074</v>
      </c>
      <c r="E4668" s="212"/>
      <c r="F4668" s="213"/>
      <c r="G4668" s="331">
        <f>ROUND(SUMIF(Anlagenbewegungsdaten!B:B,A4668,Anlagenbewegungsdaten!C:C),3)</f>
        <v>0</v>
      </c>
      <c r="H4668" s="332">
        <f>IF(ISBLANK(F4668),ROUND(SUMIF(Anlagenbewegungsdaten!B:B,A4668,Anlagenbewegungsdaten!D:D),2),ROUND(G4668*F4668%,2))</f>
        <v>0</v>
      </c>
      <c r="I4668" s="332">
        <f>ROUND((H4668-SUMIF(Anlagenbewegungsdaten!$B:$B,A4668,Anlagenbewegungsdaten!D:D)),3)</f>
        <v>0</v>
      </c>
      <c r="J4668" s="333" t="s">
        <v>5181</v>
      </c>
      <c r="K4668" s="333" t="s">
        <v>5219</v>
      </c>
      <c r="L4668" s="510"/>
      <c r="M4668" s="330"/>
      <c r="N4668" s="328"/>
      <c r="O4668" s="328"/>
    </row>
    <row r="4669" spans="1:15" ht="15" customHeight="1" x14ac:dyDescent="0.25">
      <c r="A4669" s="211" t="s">
        <v>5135</v>
      </c>
      <c r="B4669" s="212" t="s">
        <v>2108</v>
      </c>
      <c r="C4669" s="212"/>
      <c r="D4669" s="212" t="s">
        <v>5072</v>
      </c>
      <c r="E4669" s="212"/>
      <c r="F4669" s="213"/>
      <c r="G4669" s="331">
        <f>ROUND(SUMIF(Anlagenbewegungsdaten!B:B,A4669,Anlagenbewegungsdaten!C:C),3)</f>
        <v>0</v>
      </c>
      <c r="H4669" s="332">
        <f>IF(ISBLANK(F4669),ROUND(SUMIF(Anlagenbewegungsdaten!B:B,A4669,Anlagenbewegungsdaten!D:D),2),ROUND(G4669*F4669%,2))</f>
        <v>0</v>
      </c>
      <c r="I4669" s="332">
        <f>ROUND((H4669-SUMIF(Anlagenbewegungsdaten!$B:$B,A4669,Anlagenbewegungsdaten!D:D)),3)</f>
        <v>0</v>
      </c>
      <c r="J4669" s="333" t="s">
        <v>5181</v>
      </c>
      <c r="K4669" s="333" t="s">
        <v>5219</v>
      </c>
      <c r="L4669" s="510"/>
      <c r="M4669" s="330"/>
      <c r="N4669" s="328"/>
      <c r="O4669" s="328"/>
    </row>
    <row r="4670" spans="1:15" ht="15" customHeight="1" x14ac:dyDescent="0.25">
      <c r="A4670" s="211" t="s">
        <v>5134</v>
      </c>
      <c r="B4670" s="212" t="s">
        <v>2108</v>
      </c>
      <c r="C4670" s="212"/>
      <c r="D4670" s="212" t="s">
        <v>5070</v>
      </c>
      <c r="E4670" s="212"/>
      <c r="F4670" s="213"/>
      <c r="G4670" s="331">
        <f>ROUND(SUMIF(Anlagenbewegungsdaten!B:B,A4670,Anlagenbewegungsdaten!C:C),3)</f>
        <v>0</v>
      </c>
      <c r="H4670" s="332">
        <f>IF(ISBLANK(F4670),ROUND(SUMIF(Anlagenbewegungsdaten!B:B,A4670,Anlagenbewegungsdaten!D:D),2),ROUND(G4670*F4670%,2))</f>
        <v>0</v>
      </c>
      <c r="I4670" s="332">
        <f>ROUND((H4670-SUMIF(Anlagenbewegungsdaten!$B:$B,A4670,Anlagenbewegungsdaten!D:D)),3)</f>
        <v>0</v>
      </c>
      <c r="J4670" s="333" t="s">
        <v>5181</v>
      </c>
      <c r="K4670" s="333" t="s">
        <v>5219</v>
      </c>
      <c r="L4670" s="510"/>
      <c r="M4670" s="330"/>
      <c r="N4670" s="328"/>
      <c r="O4670" s="328"/>
    </row>
    <row r="4671" spans="1:15" ht="15" customHeight="1" x14ac:dyDescent="0.25">
      <c r="A4671" s="211" t="s">
        <v>5133</v>
      </c>
      <c r="B4671" s="212" t="s">
        <v>2108</v>
      </c>
      <c r="C4671" s="212"/>
      <c r="D4671" s="212" t="s">
        <v>5068</v>
      </c>
      <c r="E4671" s="212"/>
      <c r="F4671" s="213"/>
      <c r="G4671" s="331">
        <f>ROUND(SUMIF(Anlagenbewegungsdaten!B:B,A4671,Anlagenbewegungsdaten!C:C),3)</f>
        <v>0</v>
      </c>
      <c r="H4671" s="332">
        <f>IF(ISBLANK(F4671),ROUND(SUMIF(Anlagenbewegungsdaten!B:B,A4671,Anlagenbewegungsdaten!D:D),2),ROUND(G4671*F4671%,2))</f>
        <v>0</v>
      </c>
      <c r="I4671" s="332">
        <f>ROUND((H4671-SUMIF(Anlagenbewegungsdaten!$B:$B,A4671,Anlagenbewegungsdaten!D:D)),3)</f>
        <v>0</v>
      </c>
      <c r="J4671" s="333" t="s">
        <v>5181</v>
      </c>
      <c r="K4671" s="333" t="s">
        <v>5219</v>
      </c>
      <c r="L4671" s="510"/>
      <c r="M4671" s="330"/>
      <c r="N4671" s="328"/>
      <c r="O4671" s="328"/>
    </row>
    <row r="4672" spans="1:15" ht="15" customHeight="1" x14ac:dyDescent="0.25">
      <c r="A4672" s="211" t="s">
        <v>5132</v>
      </c>
      <c r="B4672" s="212" t="s">
        <v>2108</v>
      </c>
      <c r="C4672" s="212"/>
      <c r="D4672" s="212" t="s">
        <v>5066</v>
      </c>
      <c r="E4672" s="212"/>
      <c r="F4672" s="213"/>
      <c r="G4672" s="331">
        <f>ROUND(SUMIF(Anlagenbewegungsdaten!B:B,A4672,Anlagenbewegungsdaten!C:C),3)</f>
        <v>0</v>
      </c>
      <c r="H4672" s="332">
        <f>IF(ISBLANK(F4672),ROUND(SUMIF(Anlagenbewegungsdaten!B:B,A4672,Anlagenbewegungsdaten!D:D),2),ROUND(G4672*F4672%,2))</f>
        <v>0</v>
      </c>
      <c r="I4672" s="332">
        <f>ROUND((H4672-SUMIF(Anlagenbewegungsdaten!$B:$B,A4672,Anlagenbewegungsdaten!D:D)),3)</f>
        <v>0</v>
      </c>
      <c r="J4672" s="333" t="s">
        <v>5181</v>
      </c>
      <c r="K4672" s="333" t="s">
        <v>5219</v>
      </c>
      <c r="L4672" s="510"/>
      <c r="M4672" s="330"/>
      <c r="N4672" s="328"/>
      <c r="O4672" s="328"/>
    </row>
    <row r="4673" spans="1:15" ht="15" customHeight="1" x14ac:dyDescent="0.25">
      <c r="A4673" s="211" t="s">
        <v>5131</v>
      </c>
      <c r="B4673" s="212" t="s">
        <v>2108</v>
      </c>
      <c r="C4673" s="212"/>
      <c r="D4673" s="212" t="s">
        <v>5064</v>
      </c>
      <c r="E4673" s="212"/>
      <c r="F4673" s="213"/>
      <c r="G4673" s="331">
        <f>ROUND(SUMIF(Anlagenbewegungsdaten!B:B,A4673,Anlagenbewegungsdaten!C:C),3)</f>
        <v>0</v>
      </c>
      <c r="H4673" s="332">
        <f>IF(ISBLANK(F4673),ROUND(SUMIF(Anlagenbewegungsdaten!B:B,A4673,Anlagenbewegungsdaten!D:D),2),ROUND(G4673*F4673%,2))</f>
        <v>0</v>
      </c>
      <c r="I4673" s="332">
        <f>ROUND((H4673-SUMIF(Anlagenbewegungsdaten!$B:$B,A4673,Anlagenbewegungsdaten!D:D)),3)</f>
        <v>0</v>
      </c>
      <c r="J4673" s="333" t="s">
        <v>5181</v>
      </c>
      <c r="K4673" s="333" t="s">
        <v>5219</v>
      </c>
      <c r="L4673" s="510"/>
      <c r="M4673" s="330"/>
      <c r="N4673" s="328"/>
      <c r="O4673" s="328"/>
    </row>
    <row r="4674" spans="1:15" ht="15" customHeight="1" x14ac:dyDescent="0.25">
      <c r="A4674" s="211" t="s">
        <v>5130</v>
      </c>
      <c r="B4674" s="212" t="s">
        <v>2108</v>
      </c>
      <c r="C4674" s="212"/>
      <c r="D4674" s="212" t="s">
        <v>5062</v>
      </c>
      <c r="E4674" s="212"/>
      <c r="F4674" s="213"/>
      <c r="G4674" s="331">
        <f>ROUND(SUMIF(Anlagenbewegungsdaten!B:B,A4674,Anlagenbewegungsdaten!C:C),3)</f>
        <v>0</v>
      </c>
      <c r="H4674" s="332">
        <f>IF(ISBLANK(F4674),ROUND(SUMIF(Anlagenbewegungsdaten!B:B,A4674,Anlagenbewegungsdaten!D:D),2),ROUND(G4674*F4674%,2))</f>
        <v>0</v>
      </c>
      <c r="I4674" s="332">
        <f>ROUND((H4674-SUMIF(Anlagenbewegungsdaten!$B:$B,A4674,Anlagenbewegungsdaten!D:D)),3)</f>
        <v>0</v>
      </c>
      <c r="J4674" s="333" t="s">
        <v>5181</v>
      </c>
      <c r="K4674" s="333" t="s">
        <v>5219</v>
      </c>
      <c r="L4674" s="510"/>
      <c r="M4674" s="330"/>
      <c r="N4674" s="328"/>
      <c r="O4674" s="328"/>
    </row>
    <row r="4675" spans="1:15" ht="15" customHeight="1" x14ac:dyDescent="0.25">
      <c r="A4675" s="211" t="s">
        <v>5129</v>
      </c>
      <c r="B4675" s="212" t="s">
        <v>2108</v>
      </c>
      <c r="C4675" s="212"/>
      <c r="D4675" s="212" t="s">
        <v>5060</v>
      </c>
      <c r="E4675" s="212"/>
      <c r="F4675" s="213"/>
      <c r="G4675" s="331">
        <f>ROUND(SUMIF(Anlagenbewegungsdaten!B:B,A4675,Anlagenbewegungsdaten!C:C),3)</f>
        <v>0</v>
      </c>
      <c r="H4675" s="332">
        <f>IF(ISBLANK(F4675),ROUND(SUMIF(Anlagenbewegungsdaten!B:B,A4675,Anlagenbewegungsdaten!D:D),2),ROUND(G4675*F4675%,2))</f>
        <v>0</v>
      </c>
      <c r="I4675" s="332">
        <f>ROUND((H4675-SUMIF(Anlagenbewegungsdaten!$B:$B,A4675,Anlagenbewegungsdaten!D:D)),3)</f>
        <v>0</v>
      </c>
      <c r="J4675" s="333" t="s">
        <v>5181</v>
      </c>
      <c r="K4675" s="333" t="s">
        <v>5219</v>
      </c>
      <c r="L4675" s="510"/>
      <c r="M4675" s="330"/>
      <c r="N4675" s="328"/>
      <c r="O4675" s="328"/>
    </row>
    <row r="4676" spans="1:15" ht="15" customHeight="1" x14ac:dyDescent="0.25">
      <c r="A4676" s="211" t="s">
        <v>5128</v>
      </c>
      <c r="B4676" s="212" t="s">
        <v>2108</v>
      </c>
      <c r="C4676" s="212"/>
      <c r="D4676" s="212" t="s">
        <v>5058</v>
      </c>
      <c r="E4676" s="212"/>
      <c r="F4676" s="213"/>
      <c r="G4676" s="331">
        <f>ROUND(SUMIF(Anlagenbewegungsdaten!B:B,A4676,Anlagenbewegungsdaten!C:C),3)</f>
        <v>0</v>
      </c>
      <c r="H4676" s="332">
        <f>IF(ISBLANK(F4676),ROUND(SUMIF(Anlagenbewegungsdaten!B:B,A4676,Anlagenbewegungsdaten!D:D),2),ROUND(G4676*F4676%,2))</f>
        <v>0</v>
      </c>
      <c r="I4676" s="332">
        <f>ROUND((H4676-SUMIF(Anlagenbewegungsdaten!$B:$B,A4676,Anlagenbewegungsdaten!D:D)),3)</f>
        <v>0</v>
      </c>
      <c r="J4676" s="333" t="s">
        <v>5181</v>
      </c>
      <c r="K4676" s="333" t="s">
        <v>5219</v>
      </c>
      <c r="L4676" s="510"/>
      <c r="M4676" s="330"/>
      <c r="N4676" s="328"/>
      <c r="O4676" s="328"/>
    </row>
    <row r="4677" spans="1:15" ht="15" customHeight="1" x14ac:dyDescent="0.25">
      <c r="A4677" s="211" t="s">
        <v>5127</v>
      </c>
      <c r="B4677" s="212" t="s">
        <v>2108</v>
      </c>
      <c r="C4677" s="212"/>
      <c r="D4677" s="212" t="s">
        <v>5056</v>
      </c>
      <c r="E4677" s="212"/>
      <c r="F4677" s="213"/>
      <c r="G4677" s="331">
        <f>ROUND(SUMIF(Anlagenbewegungsdaten!B:B,A4677,Anlagenbewegungsdaten!C:C),3)</f>
        <v>0</v>
      </c>
      <c r="H4677" s="332">
        <f>IF(ISBLANK(F4677),ROUND(SUMIF(Anlagenbewegungsdaten!B:B,A4677,Anlagenbewegungsdaten!D:D),2),ROUND(G4677*F4677%,2))</f>
        <v>0</v>
      </c>
      <c r="I4677" s="332">
        <f>ROUND((H4677-SUMIF(Anlagenbewegungsdaten!$B:$B,A4677,Anlagenbewegungsdaten!D:D)),3)</f>
        <v>0</v>
      </c>
      <c r="J4677" s="333" t="s">
        <v>5181</v>
      </c>
      <c r="K4677" s="333" t="s">
        <v>5219</v>
      </c>
      <c r="L4677" s="510"/>
      <c r="M4677" s="330"/>
      <c r="N4677" s="328"/>
      <c r="O4677" s="328"/>
    </row>
    <row r="4678" spans="1:15" ht="15" customHeight="1" x14ac:dyDescent="0.25">
      <c r="A4678" s="211" t="s">
        <v>5126</v>
      </c>
      <c r="B4678" s="212" t="s">
        <v>2108</v>
      </c>
      <c r="C4678" s="212"/>
      <c r="D4678" s="212" t="s">
        <v>5054</v>
      </c>
      <c r="E4678" s="212"/>
      <c r="F4678" s="213"/>
      <c r="G4678" s="331">
        <f>ROUND(SUMIF(Anlagenbewegungsdaten!B:B,A4678,Anlagenbewegungsdaten!C:C),3)</f>
        <v>0</v>
      </c>
      <c r="H4678" s="332">
        <f>IF(ISBLANK(F4678),ROUND(SUMIF(Anlagenbewegungsdaten!B:B,A4678,Anlagenbewegungsdaten!D:D),2),ROUND(G4678*F4678%,2))</f>
        <v>0</v>
      </c>
      <c r="I4678" s="332">
        <f>ROUND((H4678-SUMIF(Anlagenbewegungsdaten!$B:$B,A4678,Anlagenbewegungsdaten!D:D)),3)</f>
        <v>0</v>
      </c>
      <c r="J4678" s="333" t="s">
        <v>5181</v>
      </c>
      <c r="K4678" s="333" t="s">
        <v>5219</v>
      </c>
      <c r="L4678" s="510"/>
      <c r="M4678" s="330"/>
      <c r="N4678" s="328"/>
      <c r="O4678" s="328"/>
    </row>
    <row r="4679" spans="1:15" ht="15" customHeight="1" x14ac:dyDescent="0.25">
      <c r="A4679" s="199"/>
      <c r="B4679" s="219"/>
      <c r="C4679" s="219"/>
      <c r="D4679" s="219"/>
      <c r="E4679" s="219"/>
      <c r="F4679" s="220"/>
    </row>
    <row r="4680" spans="1:15" ht="15" customHeight="1" x14ac:dyDescent="0.25">
      <c r="A4680" s="211" t="s">
        <v>5125</v>
      </c>
      <c r="B4680" s="212" t="s">
        <v>1002</v>
      </c>
      <c r="C4680" s="212"/>
      <c r="D4680" s="212" t="s">
        <v>5076</v>
      </c>
      <c r="E4680" s="212"/>
      <c r="F4680" s="213"/>
      <c r="G4680" s="331">
        <f>ROUND(SUMIF(Anlagenbewegungsdaten!B:B,A4680,Anlagenbewegungsdaten!C:C),3)</f>
        <v>0</v>
      </c>
      <c r="H4680" s="332">
        <f>IF(ISBLANK(F4680),ROUND(SUMIF(Anlagenbewegungsdaten!B:B,A4680,Anlagenbewegungsdaten!D:D),2),ROUND(G4680*F4680%,2))</f>
        <v>0</v>
      </c>
      <c r="I4680" s="332">
        <f>ROUND((H4680-SUMIF(Anlagenbewegungsdaten!$B:$B,A4680,Anlagenbewegungsdaten!D:D)),3)</f>
        <v>0</v>
      </c>
      <c r="J4680" s="333" t="s">
        <v>5181</v>
      </c>
      <c r="K4680" s="333" t="s">
        <v>5220</v>
      </c>
      <c r="L4680" s="510"/>
      <c r="M4680" s="330"/>
      <c r="N4680" s="328"/>
      <c r="O4680" s="328"/>
    </row>
    <row r="4681" spans="1:15" ht="15" customHeight="1" x14ac:dyDescent="0.25">
      <c r="A4681" s="211" t="s">
        <v>5124</v>
      </c>
      <c r="B4681" s="212" t="s">
        <v>1002</v>
      </c>
      <c r="C4681" s="212"/>
      <c r="D4681" s="212" t="s">
        <v>5074</v>
      </c>
      <c r="E4681" s="212"/>
      <c r="F4681" s="213"/>
      <c r="G4681" s="331">
        <f>ROUND(SUMIF(Anlagenbewegungsdaten!B:B,A4681,Anlagenbewegungsdaten!C:C),3)</f>
        <v>0</v>
      </c>
      <c r="H4681" s="332">
        <f>IF(ISBLANK(F4681),ROUND(SUMIF(Anlagenbewegungsdaten!B:B,A4681,Anlagenbewegungsdaten!D:D),2),ROUND(G4681*F4681%,2))</f>
        <v>0</v>
      </c>
      <c r="I4681" s="332">
        <f>ROUND((H4681-SUMIF(Anlagenbewegungsdaten!$B:$B,A4681,Anlagenbewegungsdaten!D:D)),3)</f>
        <v>0</v>
      </c>
      <c r="J4681" s="333" t="s">
        <v>5181</v>
      </c>
      <c r="K4681" s="333" t="s">
        <v>5220</v>
      </c>
      <c r="L4681" s="510"/>
      <c r="M4681" s="330"/>
      <c r="N4681" s="328"/>
      <c r="O4681" s="328"/>
    </row>
    <row r="4682" spans="1:15" ht="15" customHeight="1" x14ac:dyDescent="0.25">
      <c r="A4682" s="211" t="s">
        <v>5123</v>
      </c>
      <c r="B4682" s="212" t="s">
        <v>1002</v>
      </c>
      <c r="C4682" s="212"/>
      <c r="D4682" s="212" t="s">
        <v>5072</v>
      </c>
      <c r="E4682" s="212"/>
      <c r="F4682" s="213"/>
      <c r="G4682" s="331">
        <f>ROUND(SUMIF(Anlagenbewegungsdaten!B:B,A4682,Anlagenbewegungsdaten!C:C),3)</f>
        <v>0</v>
      </c>
      <c r="H4682" s="332">
        <f>IF(ISBLANK(F4682),ROUND(SUMIF(Anlagenbewegungsdaten!B:B,A4682,Anlagenbewegungsdaten!D:D),2),ROUND(G4682*F4682%,2))</f>
        <v>0</v>
      </c>
      <c r="I4682" s="332">
        <f>ROUND((H4682-SUMIF(Anlagenbewegungsdaten!$B:$B,A4682,Anlagenbewegungsdaten!D:D)),3)</f>
        <v>0</v>
      </c>
      <c r="J4682" s="333" t="s">
        <v>5181</v>
      </c>
      <c r="K4682" s="333" t="s">
        <v>5220</v>
      </c>
      <c r="L4682" s="510"/>
      <c r="M4682" s="330"/>
      <c r="N4682" s="328"/>
      <c r="O4682" s="328"/>
    </row>
    <row r="4683" spans="1:15" ht="15" customHeight="1" x14ac:dyDescent="0.25">
      <c r="A4683" s="211" t="s">
        <v>5122</v>
      </c>
      <c r="B4683" s="212" t="s">
        <v>1002</v>
      </c>
      <c r="C4683" s="212"/>
      <c r="D4683" s="212" t="s">
        <v>5070</v>
      </c>
      <c r="E4683" s="212"/>
      <c r="F4683" s="213"/>
      <c r="G4683" s="331">
        <f>ROUND(SUMIF(Anlagenbewegungsdaten!B:B,A4683,Anlagenbewegungsdaten!C:C),3)</f>
        <v>0</v>
      </c>
      <c r="H4683" s="332">
        <f>IF(ISBLANK(F4683),ROUND(SUMIF(Anlagenbewegungsdaten!B:B,A4683,Anlagenbewegungsdaten!D:D),2),ROUND(G4683*F4683%,2))</f>
        <v>0</v>
      </c>
      <c r="I4683" s="332">
        <f>ROUND((H4683-SUMIF(Anlagenbewegungsdaten!$B:$B,A4683,Anlagenbewegungsdaten!D:D)),3)</f>
        <v>0</v>
      </c>
      <c r="J4683" s="333" t="s">
        <v>5181</v>
      </c>
      <c r="K4683" s="333" t="s">
        <v>5220</v>
      </c>
      <c r="L4683" s="510"/>
      <c r="M4683" s="330"/>
      <c r="N4683" s="328"/>
      <c r="O4683" s="328"/>
    </row>
    <row r="4684" spans="1:15" ht="15" customHeight="1" x14ac:dyDescent="0.25">
      <c r="A4684" s="211" t="s">
        <v>5121</v>
      </c>
      <c r="B4684" s="212" t="s">
        <v>1002</v>
      </c>
      <c r="C4684" s="212"/>
      <c r="D4684" s="212" t="s">
        <v>5068</v>
      </c>
      <c r="E4684" s="212"/>
      <c r="F4684" s="213"/>
      <c r="G4684" s="331">
        <f>ROUND(SUMIF(Anlagenbewegungsdaten!B:B,A4684,Anlagenbewegungsdaten!C:C),3)</f>
        <v>0</v>
      </c>
      <c r="H4684" s="332">
        <f>IF(ISBLANK(F4684),ROUND(SUMIF(Anlagenbewegungsdaten!B:B,A4684,Anlagenbewegungsdaten!D:D),2),ROUND(G4684*F4684%,2))</f>
        <v>0</v>
      </c>
      <c r="I4684" s="332">
        <f>ROUND((H4684-SUMIF(Anlagenbewegungsdaten!$B:$B,A4684,Anlagenbewegungsdaten!D:D)),3)</f>
        <v>0</v>
      </c>
      <c r="J4684" s="333" t="s">
        <v>5181</v>
      </c>
      <c r="K4684" s="333" t="s">
        <v>5220</v>
      </c>
      <c r="L4684" s="510"/>
      <c r="M4684" s="330"/>
      <c r="N4684" s="328"/>
      <c r="O4684" s="328"/>
    </row>
    <row r="4685" spans="1:15" ht="15" customHeight="1" x14ac:dyDescent="0.25">
      <c r="A4685" s="211" t="s">
        <v>5120</v>
      </c>
      <c r="B4685" s="212" t="s">
        <v>1002</v>
      </c>
      <c r="C4685" s="212"/>
      <c r="D4685" s="212" t="s">
        <v>5066</v>
      </c>
      <c r="E4685" s="212"/>
      <c r="F4685" s="213"/>
      <c r="G4685" s="331">
        <f>ROUND(SUMIF(Anlagenbewegungsdaten!B:B,A4685,Anlagenbewegungsdaten!C:C),3)</f>
        <v>0</v>
      </c>
      <c r="H4685" s="332">
        <f>IF(ISBLANK(F4685),ROUND(SUMIF(Anlagenbewegungsdaten!B:B,A4685,Anlagenbewegungsdaten!D:D),2),ROUND(G4685*F4685%,2))</f>
        <v>0</v>
      </c>
      <c r="I4685" s="332">
        <f>ROUND((H4685-SUMIF(Anlagenbewegungsdaten!$B:$B,A4685,Anlagenbewegungsdaten!D:D)),3)</f>
        <v>0</v>
      </c>
      <c r="J4685" s="333" t="s">
        <v>5181</v>
      </c>
      <c r="K4685" s="333" t="s">
        <v>5220</v>
      </c>
      <c r="L4685" s="510"/>
      <c r="M4685" s="330"/>
      <c r="N4685" s="328"/>
      <c r="O4685" s="328"/>
    </row>
    <row r="4686" spans="1:15" ht="15" customHeight="1" x14ac:dyDescent="0.25">
      <c r="A4686" s="211" t="s">
        <v>5119</v>
      </c>
      <c r="B4686" s="212" t="s">
        <v>1002</v>
      </c>
      <c r="C4686" s="212"/>
      <c r="D4686" s="212" t="s">
        <v>5064</v>
      </c>
      <c r="E4686" s="212"/>
      <c r="F4686" s="213"/>
      <c r="G4686" s="331">
        <f>ROUND(SUMIF(Anlagenbewegungsdaten!B:B,A4686,Anlagenbewegungsdaten!C:C),3)</f>
        <v>0</v>
      </c>
      <c r="H4686" s="332">
        <f>IF(ISBLANK(F4686),ROUND(SUMIF(Anlagenbewegungsdaten!B:B,A4686,Anlagenbewegungsdaten!D:D),2),ROUND(G4686*F4686%,2))</f>
        <v>0</v>
      </c>
      <c r="I4686" s="332">
        <f>ROUND((H4686-SUMIF(Anlagenbewegungsdaten!$B:$B,A4686,Anlagenbewegungsdaten!D:D)),3)</f>
        <v>0</v>
      </c>
      <c r="J4686" s="333" t="s">
        <v>5181</v>
      </c>
      <c r="K4686" s="333" t="s">
        <v>5220</v>
      </c>
      <c r="L4686" s="510"/>
      <c r="M4686" s="330"/>
      <c r="N4686" s="328"/>
      <c r="O4686" s="328"/>
    </row>
    <row r="4687" spans="1:15" ht="15" customHeight="1" x14ac:dyDescent="0.25">
      <c r="A4687" s="211" t="s">
        <v>5118</v>
      </c>
      <c r="B4687" s="212" t="s">
        <v>1002</v>
      </c>
      <c r="C4687" s="212"/>
      <c r="D4687" s="212" t="s">
        <v>5062</v>
      </c>
      <c r="E4687" s="212"/>
      <c r="F4687" s="213"/>
      <c r="G4687" s="331">
        <f>ROUND(SUMIF(Anlagenbewegungsdaten!B:B,A4687,Anlagenbewegungsdaten!C:C),3)</f>
        <v>0</v>
      </c>
      <c r="H4687" s="332">
        <f>IF(ISBLANK(F4687),ROUND(SUMIF(Anlagenbewegungsdaten!B:B,A4687,Anlagenbewegungsdaten!D:D),2),ROUND(G4687*F4687%,2))</f>
        <v>0</v>
      </c>
      <c r="I4687" s="332">
        <f>ROUND((H4687-SUMIF(Anlagenbewegungsdaten!$B:$B,A4687,Anlagenbewegungsdaten!D:D)),3)</f>
        <v>0</v>
      </c>
      <c r="J4687" s="333" t="s">
        <v>5181</v>
      </c>
      <c r="K4687" s="333" t="s">
        <v>5220</v>
      </c>
      <c r="L4687" s="510"/>
      <c r="M4687" s="330"/>
      <c r="N4687" s="328"/>
      <c r="O4687" s="328"/>
    </row>
    <row r="4688" spans="1:15" ht="15" customHeight="1" x14ac:dyDescent="0.25">
      <c r="A4688" s="211" t="s">
        <v>5117</v>
      </c>
      <c r="B4688" s="212" t="s">
        <v>1002</v>
      </c>
      <c r="C4688" s="212"/>
      <c r="D4688" s="212" t="s">
        <v>5060</v>
      </c>
      <c r="E4688" s="212"/>
      <c r="F4688" s="213"/>
      <c r="G4688" s="331">
        <f>ROUND(SUMIF(Anlagenbewegungsdaten!B:B,A4688,Anlagenbewegungsdaten!C:C),3)</f>
        <v>0</v>
      </c>
      <c r="H4688" s="332">
        <f>IF(ISBLANK(F4688),ROUND(SUMIF(Anlagenbewegungsdaten!B:B,A4688,Anlagenbewegungsdaten!D:D),2),ROUND(G4688*F4688%,2))</f>
        <v>0</v>
      </c>
      <c r="I4688" s="332">
        <f>ROUND((H4688-SUMIF(Anlagenbewegungsdaten!$B:$B,A4688,Anlagenbewegungsdaten!D:D)),3)</f>
        <v>0</v>
      </c>
      <c r="J4688" s="333" t="s">
        <v>5181</v>
      </c>
      <c r="K4688" s="333" t="s">
        <v>5220</v>
      </c>
      <c r="L4688" s="510"/>
      <c r="M4688" s="330"/>
      <c r="N4688" s="328"/>
      <c r="O4688" s="328"/>
    </row>
    <row r="4689" spans="1:15" ht="15" customHeight="1" x14ac:dyDescent="0.25">
      <c r="A4689" s="211" t="s">
        <v>5116</v>
      </c>
      <c r="B4689" s="212" t="s">
        <v>1002</v>
      </c>
      <c r="C4689" s="212"/>
      <c r="D4689" s="212" t="s">
        <v>5058</v>
      </c>
      <c r="E4689" s="212"/>
      <c r="F4689" s="213"/>
      <c r="G4689" s="331">
        <f>ROUND(SUMIF(Anlagenbewegungsdaten!B:B,A4689,Anlagenbewegungsdaten!C:C),3)</f>
        <v>0</v>
      </c>
      <c r="H4689" s="332">
        <f>IF(ISBLANK(F4689),ROUND(SUMIF(Anlagenbewegungsdaten!B:B,A4689,Anlagenbewegungsdaten!D:D),2),ROUND(G4689*F4689%,2))</f>
        <v>0</v>
      </c>
      <c r="I4689" s="332">
        <f>ROUND((H4689-SUMIF(Anlagenbewegungsdaten!$B:$B,A4689,Anlagenbewegungsdaten!D:D)),3)</f>
        <v>0</v>
      </c>
      <c r="J4689" s="333" t="s">
        <v>5181</v>
      </c>
      <c r="K4689" s="333" t="s">
        <v>5220</v>
      </c>
      <c r="L4689" s="510"/>
      <c r="M4689" s="330"/>
      <c r="N4689" s="328"/>
      <c r="O4689" s="328"/>
    </row>
    <row r="4690" spans="1:15" ht="15" customHeight="1" x14ac:dyDescent="0.25">
      <c r="A4690" s="211" t="s">
        <v>5115</v>
      </c>
      <c r="B4690" s="212" t="s">
        <v>1002</v>
      </c>
      <c r="C4690" s="212"/>
      <c r="D4690" s="212" t="s">
        <v>5056</v>
      </c>
      <c r="E4690" s="212"/>
      <c r="F4690" s="213"/>
      <c r="G4690" s="331">
        <f>ROUND(SUMIF(Anlagenbewegungsdaten!B:B,A4690,Anlagenbewegungsdaten!C:C),3)</f>
        <v>0</v>
      </c>
      <c r="H4690" s="332">
        <f>IF(ISBLANK(F4690),ROUND(SUMIF(Anlagenbewegungsdaten!B:B,A4690,Anlagenbewegungsdaten!D:D),2),ROUND(G4690*F4690%,2))</f>
        <v>0</v>
      </c>
      <c r="I4690" s="332">
        <f>ROUND((H4690-SUMIF(Anlagenbewegungsdaten!$B:$B,A4690,Anlagenbewegungsdaten!D:D)),3)</f>
        <v>0</v>
      </c>
      <c r="J4690" s="333" t="s">
        <v>5181</v>
      </c>
      <c r="K4690" s="333" t="s">
        <v>5220</v>
      </c>
      <c r="L4690" s="510"/>
      <c r="M4690" s="330"/>
      <c r="N4690" s="328"/>
      <c r="O4690" s="328"/>
    </row>
    <row r="4691" spans="1:15" ht="15" customHeight="1" x14ac:dyDescent="0.25">
      <c r="A4691" s="211" t="s">
        <v>5114</v>
      </c>
      <c r="B4691" s="212" t="s">
        <v>1002</v>
      </c>
      <c r="C4691" s="212"/>
      <c r="D4691" s="212" t="s">
        <v>5054</v>
      </c>
      <c r="E4691" s="212"/>
      <c r="F4691" s="213"/>
      <c r="G4691" s="331">
        <f>ROUND(SUMIF(Anlagenbewegungsdaten!B:B,A4691,Anlagenbewegungsdaten!C:C),3)</f>
        <v>0</v>
      </c>
      <c r="H4691" s="332">
        <f>IF(ISBLANK(F4691),ROUND(SUMIF(Anlagenbewegungsdaten!B:B,A4691,Anlagenbewegungsdaten!D:D),2),ROUND(G4691*F4691%,2))</f>
        <v>0</v>
      </c>
      <c r="I4691" s="332">
        <f>ROUND((H4691-SUMIF(Anlagenbewegungsdaten!$B:$B,A4691,Anlagenbewegungsdaten!D:D)),3)</f>
        <v>0</v>
      </c>
      <c r="J4691" s="333" t="s">
        <v>5181</v>
      </c>
      <c r="K4691" s="333" t="s">
        <v>5220</v>
      </c>
      <c r="L4691" s="510"/>
      <c r="M4691" s="330"/>
      <c r="N4691" s="328"/>
      <c r="O4691" s="328"/>
    </row>
    <row r="4692" spans="1:15" ht="15" customHeight="1" x14ac:dyDescent="0.25">
      <c r="A4692" s="199"/>
      <c r="B4692" s="219"/>
      <c r="C4692" s="219"/>
      <c r="D4692" s="219"/>
      <c r="E4692" s="219"/>
      <c r="F4692" s="220"/>
    </row>
    <row r="4693" spans="1:15" ht="15" customHeight="1" x14ac:dyDescent="0.25">
      <c r="A4693" s="211" t="s">
        <v>5113</v>
      </c>
      <c r="B4693" s="212" t="s">
        <v>1489</v>
      </c>
      <c r="C4693" s="212"/>
      <c r="D4693" s="212" t="s">
        <v>5076</v>
      </c>
      <c r="E4693" s="212"/>
      <c r="F4693" s="213"/>
      <c r="G4693" s="331">
        <f>ROUND(SUMIF(Anlagenbewegungsdaten!B:B,A4693,Anlagenbewegungsdaten!C:C),3)</f>
        <v>0</v>
      </c>
      <c r="H4693" s="332">
        <f>IF(ISBLANK(F4693),ROUND(SUMIF(Anlagenbewegungsdaten!B:B,A4693,Anlagenbewegungsdaten!D:D),2),ROUND(G4693*F4693%,2))</f>
        <v>0</v>
      </c>
      <c r="I4693" s="332">
        <f>ROUND((H4693-SUMIF(Anlagenbewegungsdaten!$B:$B,A4693,Anlagenbewegungsdaten!D:D)),3)</f>
        <v>0</v>
      </c>
      <c r="J4693" s="333" t="s">
        <v>5181</v>
      </c>
      <c r="K4693" s="333" t="s">
        <v>5221</v>
      </c>
      <c r="L4693" s="510"/>
      <c r="M4693" s="330"/>
      <c r="N4693" s="328"/>
      <c r="O4693" s="328"/>
    </row>
    <row r="4694" spans="1:15" ht="15" customHeight="1" x14ac:dyDescent="0.25">
      <c r="A4694" s="211" t="s">
        <v>5112</v>
      </c>
      <c r="B4694" s="212" t="s">
        <v>1489</v>
      </c>
      <c r="C4694" s="212"/>
      <c r="D4694" s="212" t="s">
        <v>5074</v>
      </c>
      <c r="E4694" s="212"/>
      <c r="F4694" s="213"/>
      <c r="G4694" s="331">
        <f>ROUND(SUMIF(Anlagenbewegungsdaten!B:B,A4694,Anlagenbewegungsdaten!C:C),3)</f>
        <v>0</v>
      </c>
      <c r="H4694" s="332">
        <f>IF(ISBLANK(F4694),ROUND(SUMIF(Anlagenbewegungsdaten!B:B,A4694,Anlagenbewegungsdaten!D:D),2),ROUND(G4694*F4694%,2))</f>
        <v>0</v>
      </c>
      <c r="I4694" s="332">
        <f>ROUND((H4694-SUMIF(Anlagenbewegungsdaten!$B:$B,A4694,Anlagenbewegungsdaten!D:D)),3)</f>
        <v>0</v>
      </c>
      <c r="J4694" s="333" t="s">
        <v>5181</v>
      </c>
      <c r="K4694" s="333" t="s">
        <v>5221</v>
      </c>
      <c r="L4694" s="510"/>
      <c r="M4694" s="330"/>
      <c r="N4694" s="328"/>
      <c r="O4694" s="328"/>
    </row>
    <row r="4695" spans="1:15" ht="15" customHeight="1" x14ac:dyDescent="0.25">
      <c r="A4695" s="211" t="s">
        <v>5111</v>
      </c>
      <c r="B4695" s="212" t="s">
        <v>1489</v>
      </c>
      <c r="C4695" s="212"/>
      <c r="D4695" s="212" t="s">
        <v>5072</v>
      </c>
      <c r="E4695" s="212"/>
      <c r="F4695" s="213"/>
      <c r="G4695" s="331">
        <f>ROUND(SUMIF(Anlagenbewegungsdaten!B:B,A4695,Anlagenbewegungsdaten!C:C),3)</f>
        <v>0</v>
      </c>
      <c r="H4695" s="332">
        <f>IF(ISBLANK(F4695),ROUND(SUMIF(Anlagenbewegungsdaten!B:B,A4695,Anlagenbewegungsdaten!D:D),2),ROUND(G4695*F4695%,2))</f>
        <v>0</v>
      </c>
      <c r="I4695" s="332">
        <f>ROUND((H4695-SUMIF(Anlagenbewegungsdaten!$B:$B,A4695,Anlagenbewegungsdaten!D:D)),3)</f>
        <v>0</v>
      </c>
      <c r="J4695" s="333" t="s">
        <v>5181</v>
      </c>
      <c r="K4695" s="333" t="s">
        <v>5221</v>
      </c>
      <c r="L4695" s="510"/>
      <c r="M4695" s="330"/>
      <c r="N4695" s="328"/>
      <c r="O4695" s="328"/>
    </row>
    <row r="4696" spans="1:15" ht="15" customHeight="1" x14ac:dyDescent="0.25">
      <c r="A4696" s="211" t="s">
        <v>5110</v>
      </c>
      <c r="B4696" s="212" t="s">
        <v>1489</v>
      </c>
      <c r="C4696" s="212"/>
      <c r="D4696" s="212" t="s">
        <v>5070</v>
      </c>
      <c r="E4696" s="212"/>
      <c r="F4696" s="213"/>
      <c r="G4696" s="331">
        <f>ROUND(SUMIF(Anlagenbewegungsdaten!B:B,A4696,Anlagenbewegungsdaten!C:C),3)</f>
        <v>0</v>
      </c>
      <c r="H4696" s="332">
        <f>IF(ISBLANK(F4696),ROUND(SUMIF(Anlagenbewegungsdaten!B:B,A4696,Anlagenbewegungsdaten!D:D),2),ROUND(G4696*F4696%,2))</f>
        <v>0</v>
      </c>
      <c r="I4696" s="332">
        <f>ROUND((H4696-SUMIF(Anlagenbewegungsdaten!$B:$B,A4696,Anlagenbewegungsdaten!D:D)),3)</f>
        <v>0</v>
      </c>
      <c r="J4696" s="333" t="s">
        <v>5181</v>
      </c>
      <c r="K4696" s="333" t="s">
        <v>5221</v>
      </c>
      <c r="L4696" s="510"/>
      <c r="M4696" s="330"/>
      <c r="N4696" s="328"/>
      <c r="O4696" s="328"/>
    </row>
    <row r="4697" spans="1:15" ht="15" customHeight="1" x14ac:dyDescent="0.25">
      <c r="A4697" s="211" t="s">
        <v>5109</v>
      </c>
      <c r="B4697" s="212" t="s">
        <v>1489</v>
      </c>
      <c r="C4697" s="212"/>
      <c r="D4697" s="212" t="s">
        <v>5068</v>
      </c>
      <c r="E4697" s="212"/>
      <c r="F4697" s="213"/>
      <c r="G4697" s="331">
        <f>ROUND(SUMIF(Anlagenbewegungsdaten!B:B,A4697,Anlagenbewegungsdaten!C:C),3)</f>
        <v>0</v>
      </c>
      <c r="H4697" s="332">
        <f>IF(ISBLANK(F4697),ROUND(SUMIF(Anlagenbewegungsdaten!B:B,A4697,Anlagenbewegungsdaten!D:D),2),ROUND(G4697*F4697%,2))</f>
        <v>0</v>
      </c>
      <c r="I4697" s="332">
        <f>ROUND((H4697-SUMIF(Anlagenbewegungsdaten!$B:$B,A4697,Anlagenbewegungsdaten!D:D)),3)</f>
        <v>0</v>
      </c>
      <c r="J4697" s="333" t="s">
        <v>5181</v>
      </c>
      <c r="K4697" s="333" t="s">
        <v>5221</v>
      </c>
      <c r="L4697" s="510"/>
      <c r="M4697" s="330"/>
      <c r="N4697" s="328"/>
      <c r="O4697" s="328"/>
    </row>
    <row r="4698" spans="1:15" ht="15" customHeight="1" x14ac:dyDescent="0.25">
      <c r="A4698" s="211" t="s">
        <v>5108</v>
      </c>
      <c r="B4698" s="212" t="s">
        <v>1489</v>
      </c>
      <c r="C4698" s="212"/>
      <c r="D4698" s="212" t="s">
        <v>5066</v>
      </c>
      <c r="E4698" s="212"/>
      <c r="F4698" s="213"/>
      <c r="G4698" s="331">
        <f>ROUND(SUMIF(Anlagenbewegungsdaten!B:B,A4698,Anlagenbewegungsdaten!C:C),3)</f>
        <v>0</v>
      </c>
      <c r="H4698" s="332">
        <f>IF(ISBLANK(F4698),ROUND(SUMIF(Anlagenbewegungsdaten!B:B,A4698,Anlagenbewegungsdaten!D:D),2),ROUND(G4698*F4698%,2))</f>
        <v>0</v>
      </c>
      <c r="I4698" s="332">
        <f>ROUND((H4698-SUMIF(Anlagenbewegungsdaten!$B:$B,A4698,Anlagenbewegungsdaten!D:D)),3)</f>
        <v>0</v>
      </c>
      <c r="J4698" s="333" t="s">
        <v>5181</v>
      </c>
      <c r="K4698" s="333" t="s">
        <v>5221</v>
      </c>
      <c r="L4698" s="510"/>
      <c r="M4698" s="330"/>
      <c r="N4698" s="328"/>
      <c r="O4698" s="328"/>
    </row>
    <row r="4699" spans="1:15" ht="15" customHeight="1" x14ac:dyDescent="0.25">
      <c r="A4699" s="211" t="s">
        <v>5107</v>
      </c>
      <c r="B4699" s="212" t="s">
        <v>1489</v>
      </c>
      <c r="C4699" s="212"/>
      <c r="D4699" s="212" t="s">
        <v>5064</v>
      </c>
      <c r="E4699" s="212"/>
      <c r="F4699" s="213"/>
      <c r="G4699" s="331">
        <f>ROUND(SUMIF(Anlagenbewegungsdaten!B:B,A4699,Anlagenbewegungsdaten!C:C),3)</f>
        <v>0</v>
      </c>
      <c r="H4699" s="332">
        <f>IF(ISBLANK(F4699),ROUND(SUMIF(Anlagenbewegungsdaten!B:B,A4699,Anlagenbewegungsdaten!D:D),2),ROUND(G4699*F4699%,2))</f>
        <v>0</v>
      </c>
      <c r="I4699" s="332">
        <f>ROUND((H4699-SUMIF(Anlagenbewegungsdaten!$B:$B,A4699,Anlagenbewegungsdaten!D:D)),3)</f>
        <v>0</v>
      </c>
      <c r="J4699" s="333" t="s">
        <v>5181</v>
      </c>
      <c r="K4699" s="333" t="s">
        <v>5221</v>
      </c>
      <c r="L4699" s="510"/>
      <c r="M4699" s="330"/>
      <c r="N4699" s="328"/>
      <c r="O4699" s="328"/>
    </row>
    <row r="4700" spans="1:15" ht="15" customHeight="1" x14ac:dyDescent="0.25">
      <c r="A4700" s="211" t="s">
        <v>5106</v>
      </c>
      <c r="B4700" s="212" t="s">
        <v>1489</v>
      </c>
      <c r="C4700" s="212"/>
      <c r="D4700" s="212" t="s">
        <v>5062</v>
      </c>
      <c r="E4700" s="212"/>
      <c r="F4700" s="213"/>
      <c r="G4700" s="331">
        <f>ROUND(SUMIF(Anlagenbewegungsdaten!B:B,A4700,Anlagenbewegungsdaten!C:C),3)</f>
        <v>0</v>
      </c>
      <c r="H4700" s="332">
        <f>IF(ISBLANK(F4700),ROUND(SUMIF(Anlagenbewegungsdaten!B:B,A4700,Anlagenbewegungsdaten!D:D),2),ROUND(G4700*F4700%,2))</f>
        <v>0</v>
      </c>
      <c r="I4700" s="332">
        <f>ROUND((H4700-SUMIF(Anlagenbewegungsdaten!$B:$B,A4700,Anlagenbewegungsdaten!D:D)),3)</f>
        <v>0</v>
      </c>
      <c r="J4700" s="333" t="s">
        <v>5181</v>
      </c>
      <c r="K4700" s="333" t="s">
        <v>5221</v>
      </c>
      <c r="L4700" s="510"/>
      <c r="M4700" s="330"/>
      <c r="N4700" s="328"/>
      <c r="O4700" s="328"/>
    </row>
    <row r="4701" spans="1:15" ht="15" customHeight="1" x14ac:dyDescent="0.25">
      <c r="A4701" s="211" t="s">
        <v>5105</v>
      </c>
      <c r="B4701" s="212" t="s">
        <v>1489</v>
      </c>
      <c r="C4701" s="212"/>
      <c r="D4701" s="212" t="s">
        <v>5060</v>
      </c>
      <c r="E4701" s="212"/>
      <c r="F4701" s="213"/>
      <c r="G4701" s="331">
        <f>ROUND(SUMIF(Anlagenbewegungsdaten!B:B,A4701,Anlagenbewegungsdaten!C:C),3)</f>
        <v>0</v>
      </c>
      <c r="H4701" s="332">
        <f>IF(ISBLANK(F4701),ROUND(SUMIF(Anlagenbewegungsdaten!B:B,A4701,Anlagenbewegungsdaten!D:D),2),ROUND(G4701*F4701%,2))</f>
        <v>0</v>
      </c>
      <c r="I4701" s="332">
        <f>ROUND((H4701-SUMIF(Anlagenbewegungsdaten!$B:$B,A4701,Anlagenbewegungsdaten!D:D)),3)</f>
        <v>0</v>
      </c>
      <c r="J4701" s="333" t="s">
        <v>5181</v>
      </c>
      <c r="K4701" s="333" t="s">
        <v>5221</v>
      </c>
      <c r="L4701" s="510"/>
      <c r="M4701" s="330"/>
      <c r="N4701" s="328"/>
      <c r="O4701" s="328"/>
    </row>
    <row r="4702" spans="1:15" ht="15" customHeight="1" x14ac:dyDescent="0.25">
      <c r="A4702" s="211" t="s">
        <v>5104</v>
      </c>
      <c r="B4702" s="212" t="s">
        <v>1489</v>
      </c>
      <c r="C4702" s="212"/>
      <c r="D4702" s="212" t="s">
        <v>5058</v>
      </c>
      <c r="E4702" s="212"/>
      <c r="F4702" s="213"/>
      <c r="G4702" s="331">
        <f>ROUND(SUMIF(Anlagenbewegungsdaten!B:B,A4702,Anlagenbewegungsdaten!C:C),3)</f>
        <v>0</v>
      </c>
      <c r="H4702" s="332">
        <f>IF(ISBLANK(F4702),ROUND(SUMIF(Anlagenbewegungsdaten!B:B,A4702,Anlagenbewegungsdaten!D:D),2),ROUND(G4702*F4702%,2))</f>
        <v>0</v>
      </c>
      <c r="I4702" s="332">
        <f>ROUND((H4702-SUMIF(Anlagenbewegungsdaten!$B:$B,A4702,Anlagenbewegungsdaten!D:D)),3)</f>
        <v>0</v>
      </c>
      <c r="J4702" s="333" t="s">
        <v>5181</v>
      </c>
      <c r="K4702" s="333" t="s">
        <v>5221</v>
      </c>
      <c r="L4702" s="510"/>
      <c r="M4702" s="330"/>
      <c r="N4702" s="328"/>
      <c r="O4702" s="328"/>
    </row>
    <row r="4703" spans="1:15" ht="15" customHeight="1" x14ac:dyDescent="0.25">
      <c r="A4703" s="211" t="s">
        <v>5103</v>
      </c>
      <c r="B4703" s="212" t="s">
        <v>1489</v>
      </c>
      <c r="C4703" s="212"/>
      <c r="D4703" s="212" t="s">
        <v>5056</v>
      </c>
      <c r="E4703" s="212"/>
      <c r="F4703" s="213"/>
      <c r="G4703" s="331">
        <f>ROUND(SUMIF(Anlagenbewegungsdaten!B:B,A4703,Anlagenbewegungsdaten!C:C),3)</f>
        <v>0</v>
      </c>
      <c r="H4703" s="332">
        <f>IF(ISBLANK(F4703),ROUND(SUMIF(Anlagenbewegungsdaten!B:B,A4703,Anlagenbewegungsdaten!D:D),2),ROUND(G4703*F4703%,2))</f>
        <v>0</v>
      </c>
      <c r="I4703" s="332">
        <f>ROUND((H4703-SUMIF(Anlagenbewegungsdaten!$B:$B,A4703,Anlagenbewegungsdaten!D:D)),3)</f>
        <v>0</v>
      </c>
      <c r="J4703" s="333" t="s">
        <v>5181</v>
      </c>
      <c r="K4703" s="333" t="s">
        <v>5221</v>
      </c>
      <c r="L4703" s="510"/>
      <c r="M4703" s="330"/>
      <c r="N4703" s="328"/>
      <c r="O4703" s="328"/>
    </row>
    <row r="4704" spans="1:15" ht="15" customHeight="1" x14ac:dyDescent="0.25">
      <c r="A4704" s="211" t="s">
        <v>5102</v>
      </c>
      <c r="B4704" s="212" t="s">
        <v>1489</v>
      </c>
      <c r="C4704" s="212"/>
      <c r="D4704" s="212" t="s">
        <v>5054</v>
      </c>
      <c r="E4704" s="212"/>
      <c r="F4704" s="213"/>
      <c r="G4704" s="331">
        <f>ROUND(SUMIF(Anlagenbewegungsdaten!B:B,A4704,Anlagenbewegungsdaten!C:C),3)</f>
        <v>0</v>
      </c>
      <c r="H4704" s="332">
        <f>IF(ISBLANK(F4704),ROUND(SUMIF(Anlagenbewegungsdaten!B:B,A4704,Anlagenbewegungsdaten!D:D),2),ROUND(G4704*F4704%,2))</f>
        <v>0</v>
      </c>
      <c r="I4704" s="332">
        <f>ROUND((H4704-SUMIF(Anlagenbewegungsdaten!$B:$B,A4704,Anlagenbewegungsdaten!D:D)),3)</f>
        <v>0</v>
      </c>
      <c r="J4704" s="333" t="s">
        <v>5181</v>
      </c>
      <c r="K4704" s="333" t="s">
        <v>5221</v>
      </c>
      <c r="L4704" s="510"/>
      <c r="M4704" s="330"/>
      <c r="N4704" s="328"/>
      <c r="O4704" s="328"/>
    </row>
    <row r="4705" spans="1:15" ht="15" customHeight="1" x14ac:dyDescent="0.25">
      <c r="A4705" s="199"/>
      <c r="B4705" s="219"/>
      <c r="C4705" s="219"/>
      <c r="D4705" s="219"/>
      <c r="E4705" s="219"/>
      <c r="F4705" s="220"/>
    </row>
    <row r="4706" spans="1:15" ht="15" customHeight="1" x14ac:dyDescent="0.25">
      <c r="A4706" s="211" t="s">
        <v>5101</v>
      </c>
      <c r="B4706" s="212" t="s">
        <v>1502</v>
      </c>
      <c r="C4706" s="212"/>
      <c r="D4706" s="212" t="s">
        <v>5076</v>
      </c>
      <c r="E4706" s="212"/>
      <c r="F4706" s="213"/>
      <c r="G4706" s="331">
        <f>ROUND(SUMIF(Anlagenbewegungsdaten!B:B,A4706,Anlagenbewegungsdaten!C:C),3)</f>
        <v>0</v>
      </c>
      <c r="H4706" s="332">
        <f>IF(ISBLANK(F4706),ROUND(SUMIF(Anlagenbewegungsdaten!B:B,A4706,Anlagenbewegungsdaten!D:D),2),ROUND(G4706*F4706%,2))</f>
        <v>0</v>
      </c>
      <c r="I4706" s="332">
        <f>ROUND((H4706-SUMIF(Anlagenbewegungsdaten!$B:$B,A4706,Anlagenbewegungsdaten!D:D)),3)</f>
        <v>0</v>
      </c>
      <c r="J4706" s="333" t="s">
        <v>5181</v>
      </c>
      <c r="K4706" s="333" t="s">
        <v>5222</v>
      </c>
      <c r="L4706" s="510"/>
      <c r="M4706" s="330"/>
      <c r="N4706" s="328"/>
      <c r="O4706" s="328"/>
    </row>
    <row r="4707" spans="1:15" ht="15" customHeight="1" x14ac:dyDescent="0.25">
      <c r="A4707" s="211" t="s">
        <v>5100</v>
      </c>
      <c r="B4707" s="212" t="s">
        <v>1502</v>
      </c>
      <c r="C4707" s="212"/>
      <c r="D4707" s="212" t="s">
        <v>5074</v>
      </c>
      <c r="E4707" s="212"/>
      <c r="F4707" s="213"/>
      <c r="G4707" s="331">
        <f>ROUND(SUMIF(Anlagenbewegungsdaten!B:B,A4707,Anlagenbewegungsdaten!C:C),3)</f>
        <v>0</v>
      </c>
      <c r="H4707" s="332">
        <f>IF(ISBLANK(F4707),ROUND(SUMIF(Anlagenbewegungsdaten!B:B,A4707,Anlagenbewegungsdaten!D:D),2),ROUND(G4707*F4707%,2))</f>
        <v>0</v>
      </c>
      <c r="I4707" s="332">
        <f>ROUND((H4707-SUMIF(Anlagenbewegungsdaten!$B:$B,A4707,Anlagenbewegungsdaten!D:D)),3)</f>
        <v>0</v>
      </c>
      <c r="J4707" s="333" t="s">
        <v>5181</v>
      </c>
      <c r="K4707" s="333" t="s">
        <v>5222</v>
      </c>
      <c r="L4707" s="510"/>
      <c r="M4707" s="330"/>
      <c r="N4707" s="328"/>
      <c r="O4707" s="328"/>
    </row>
    <row r="4708" spans="1:15" ht="15" customHeight="1" x14ac:dyDescent="0.25">
      <c r="A4708" s="211" t="s">
        <v>5099</v>
      </c>
      <c r="B4708" s="212" t="s">
        <v>1502</v>
      </c>
      <c r="C4708" s="212"/>
      <c r="D4708" s="212" t="s">
        <v>5072</v>
      </c>
      <c r="E4708" s="212"/>
      <c r="F4708" s="213"/>
      <c r="G4708" s="331">
        <f>ROUND(SUMIF(Anlagenbewegungsdaten!B:B,A4708,Anlagenbewegungsdaten!C:C),3)</f>
        <v>0</v>
      </c>
      <c r="H4708" s="332">
        <f>IF(ISBLANK(F4708),ROUND(SUMIF(Anlagenbewegungsdaten!B:B,A4708,Anlagenbewegungsdaten!D:D),2),ROUND(G4708*F4708%,2))</f>
        <v>0</v>
      </c>
      <c r="I4708" s="332">
        <f>ROUND((H4708-SUMIF(Anlagenbewegungsdaten!$B:$B,A4708,Anlagenbewegungsdaten!D:D)),3)</f>
        <v>0</v>
      </c>
      <c r="J4708" s="333" t="s">
        <v>5181</v>
      </c>
      <c r="K4708" s="333" t="s">
        <v>5222</v>
      </c>
      <c r="L4708" s="510"/>
      <c r="M4708" s="330"/>
      <c r="N4708" s="328"/>
      <c r="O4708" s="328"/>
    </row>
    <row r="4709" spans="1:15" ht="15" customHeight="1" x14ac:dyDescent="0.25">
      <c r="A4709" s="211" t="s">
        <v>5098</v>
      </c>
      <c r="B4709" s="212" t="s">
        <v>1502</v>
      </c>
      <c r="C4709" s="212"/>
      <c r="D4709" s="212" t="s">
        <v>5070</v>
      </c>
      <c r="E4709" s="212"/>
      <c r="F4709" s="213"/>
      <c r="G4709" s="331">
        <f>ROUND(SUMIF(Anlagenbewegungsdaten!B:B,A4709,Anlagenbewegungsdaten!C:C),3)</f>
        <v>0</v>
      </c>
      <c r="H4709" s="332">
        <f>IF(ISBLANK(F4709),ROUND(SUMIF(Anlagenbewegungsdaten!B:B,A4709,Anlagenbewegungsdaten!D:D),2),ROUND(G4709*F4709%,2))</f>
        <v>0</v>
      </c>
      <c r="I4709" s="332">
        <f>ROUND((H4709-SUMIF(Anlagenbewegungsdaten!$B:$B,A4709,Anlagenbewegungsdaten!D:D)),3)</f>
        <v>0</v>
      </c>
      <c r="J4709" s="333" t="s">
        <v>5181</v>
      </c>
      <c r="K4709" s="333" t="s">
        <v>5222</v>
      </c>
      <c r="L4709" s="510"/>
      <c r="M4709" s="330"/>
      <c r="N4709" s="328"/>
      <c r="O4709" s="328"/>
    </row>
    <row r="4710" spans="1:15" ht="15" customHeight="1" x14ac:dyDescent="0.25">
      <c r="A4710" s="211" t="s">
        <v>5097</v>
      </c>
      <c r="B4710" s="212" t="s">
        <v>1502</v>
      </c>
      <c r="C4710" s="212"/>
      <c r="D4710" s="212" t="s">
        <v>5068</v>
      </c>
      <c r="E4710" s="212"/>
      <c r="F4710" s="213"/>
      <c r="G4710" s="331">
        <f>ROUND(SUMIF(Anlagenbewegungsdaten!B:B,A4710,Anlagenbewegungsdaten!C:C),3)</f>
        <v>0</v>
      </c>
      <c r="H4710" s="332">
        <f>IF(ISBLANK(F4710),ROUND(SUMIF(Anlagenbewegungsdaten!B:B,A4710,Anlagenbewegungsdaten!D:D),2),ROUND(G4710*F4710%,2))</f>
        <v>0</v>
      </c>
      <c r="I4710" s="332">
        <f>ROUND((H4710-SUMIF(Anlagenbewegungsdaten!$B:$B,A4710,Anlagenbewegungsdaten!D:D)),3)</f>
        <v>0</v>
      </c>
      <c r="J4710" s="333" t="s">
        <v>5181</v>
      </c>
      <c r="K4710" s="333" t="s">
        <v>5222</v>
      </c>
      <c r="L4710" s="510"/>
      <c r="M4710" s="330"/>
      <c r="N4710" s="328"/>
      <c r="O4710" s="328"/>
    </row>
    <row r="4711" spans="1:15" ht="15" customHeight="1" x14ac:dyDescent="0.25">
      <c r="A4711" s="211" t="s">
        <v>5096</v>
      </c>
      <c r="B4711" s="212" t="s">
        <v>1502</v>
      </c>
      <c r="C4711" s="212"/>
      <c r="D4711" s="212" t="s">
        <v>5066</v>
      </c>
      <c r="E4711" s="212"/>
      <c r="F4711" s="213"/>
      <c r="G4711" s="331">
        <f>ROUND(SUMIF(Anlagenbewegungsdaten!B:B,A4711,Anlagenbewegungsdaten!C:C),3)</f>
        <v>0</v>
      </c>
      <c r="H4711" s="332">
        <f>IF(ISBLANK(F4711),ROUND(SUMIF(Anlagenbewegungsdaten!B:B,A4711,Anlagenbewegungsdaten!D:D),2),ROUND(G4711*F4711%,2))</f>
        <v>0</v>
      </c>
      <c r="I4711" s="332">
        <f>ROUND((H4711-SUMIF(Anlagenbewegungsdaten!$B:$B,A4711,Anlagenbewegungsdaten!D:D)),3)</f>
        <v>0</v>
      </c>
      <c r="J4711" s="333" t="s">
        <v>5181</v>
      </c>
      <c r="K4711" s="333" t="s">
        <v>5222</v>
      </c>
      <c r="L4711" s="510"/>
      <c r="M4711" s="330"/>
      <c r="N4711" s="328"/>
      <c r="O4711" s="328"/>
    </row>
    <row r="4712" spans="1:15" ht="15" customHeight="1" x14ac:dyDescent="0.25">
      <c r="A4712" s="211" t="s">
        <v>5095</v>
      </c>
      <c r="B4712" s="212" t="s">
        <v>1502</v>
      </c>
      <c r="C4712" s="212"/>
      <c r="D4712" s="212" t="s">
        <v>5064</v>
      </c>
      <c r="E4712" s="212"/>
      <c r="F4712" s="213"/>
      <c r="G4712" s="331">
        <f>ROUND(SUMIF(Anlagenbewegungsdaten!B:B,A4712,Anlagenbewegungsdaten!C:C),3)</f>
        <v>0</v>
      </c>
      <c r="H4712" s="332">
        <f>IF(ISBLANK(F4712),ROUND(SUMIF(Anlagenbewegungsdaten!B:B,A4712,Anlagenbewegungsdaten!D:D),2),ROUND(G4712*F4712%,2))</f>
        <v>0</v>
      </c>
      <c r="I4712" s="332">
        <f>ROUND((H4712-SUMIF(Anlagenbewegungsdaten!$B:$B,A4712,Anlagenbewegungsdaten!D:D)),3)</f>
        <v>0</v>
      </c>
      <c r="J4712" s="333" t="s">
        <v>5181</v>
      </c>
      <c r="K4712" s="333" t="s">
        <v>5222</v>
      </c>
      <c r="L4712" s="510"/>
      <c r="M4712" s="330"/>
      <c r="N4712" s="328"/>
      <c r="O4712" s="328"/>
    </row>
    <row r="4713" spans="1:15" ht="15" customHeight="1" x14ac:dyDescent="0.25">
      <c r="A4713" s="211" t="s">
        <v>5094</v>
      </c>
      <c r="B4713" s="212" t="s">
        <v>1502</v>
      </c>
      <c r="C4713" s="212"/>
      <c r="D4713" s="212" t="s">
        <v>5062</v>
      </c>
      <c r="E4713" s="212"/>
      <c r="F4713" s="213"/>
      <c r="G4713" s="331">
        <f>ROUND(SUMIF(Anlagenbewegungsdaten!B:B,A4713,Anlagenbewegungsdaten!C:C),3)</f>
        <v>0</v>
      </c>
      <c r="H4713" s="332">
        <f>IF(ISBLANK(F4713),ROUND(SUMIF(Anlagenbewegungsdaten!B:B,A4713,Anlagenbewegungsdaten!D:D),2),ROUND(G4713*F4713%,2))</f>
        <v>0</v>
      </c>
      <c r="I4713" s="332">
        <f>ROUND((H4713-SUMIF(Anlagenbewegungsdaten!$B:$B,A4713,Anlagenbewegungsdaten!D:D)),3)</f>
        <v>0</v>
      </c>
      <c r="J4713" s="333" t="s">
        <v>5181</v>
      </c>
      <c r="K4713" s="333" t="s">
        <v>5222</v>
      </c>
      <c r="L4713" s="510"/>
      <c r="M4713" s="330"/>
      <c r="N4713" s="328"/>
      <c r="O4713" s="328"/>
    </row>
    <row r="4714" spans="1:15" ht="15" customHeight="1" x14ac:dyDescent="0.25">
      <c r="A4714" s="211" t="s">
        <v>5093</v>
      </c>
      <c r="B4714" s="212" t="s">
        <v>1502</v>
      </c>
      <c r="C4714" s="212"/>
      <c r="D4714" s="212" t="s">
        <v>5060</v>
      </c>
      <c r="E4714" s="212"/>
      <c r="F4714" s="213"/>
      <c r="G4714" s="331">
        <f>ROUND(SUMIF(Anlagenbewegungsdaten!B:B,A4714,Anlagenbewegungsdaten!C:C),3)</f>
        <v>0</v>
      </c>
      <c r="H4714" s="332">
        <f>IF(ISBLANK(F4714),ROUND(SUMIF(Anlagenbewegungsdaten!B:B,A4714,Anlagenbewegungsdaten!D:D),2),ROUND(G4714*F4714%,2))</f>
        <v>0</v>
      </c>
      <c r="I4714" s="332">
        <f>ROUND((H4714-SUMIF(Anlagenbewegungsdaten!$B:$B,A4714,Anlagenbewegungsdaten!D:D)),3)</f>
        <v>0</v>
      </c>
      <c r="J4714" s="333" t="s">
        <v>5181</v>
      </c>
      <c r="K4714" s="333" t="s">
        <v>5222</v>
      </c>
      <c r="L4714" s="510"/>
      <c r="M4714" s="330"/>
      <c r="N4714" s="328"/>
      <c r="O4714" s="328"/>
    </row>
    <row r="4715" spans="1:15" ht="15" customHeight="1" x14ac:dyDescent="0.25">
      <c r="A4715" s="211" t="s">
        <v>5092</v>
      </c>
      <c r="B4715" s="212" t="s">
        <v>1502</v>
      </c>
      <c r="C4715" s="212"/>
      <c r="D4715" s="212" t="s">
        <v>5058</v>
      </c>
      <c r="E4715" s="212"/>
      <c r="F4715" s="213"/>
      <c r="G4715" s="331">
        <f>ROUND(SUMIF(Anlagenbewegungsdaten!B:B,A4715,Anlagenbewegungsdaten!C:C),3)</f>
        <v>0</v>
      </c>
      <c r="H4715" s="332">
        <f>IF(ISBLANK(F4715),ROUND(SUMIF(Anlagenbewegungsdaten!B:B,A4715,Anlagenbewegungsdaten!D:D),2),ROUND(G4715*F4715%,2))</f>
        <v>0</v>
      </c>
      <c r="I4715" s="332">
        <f>ROUND((H4715-SUMIF(Anlagenbewegungsdaten!$B:$B,A4715,Anlagenbewegungsdaten!D:D)),3)</f>
        <v>0</v>
      </c>
      <c r="J4715" s="333" t="s">
        <v>5181</v>
      </c>
      <c r="K4715" s="333" t="s">
        <v>5222</v>
      </c>
      <c r="L4715" s="510"/>
      <c r="M4715" s="330"/>
      <c r="N4715" s="328"/>
      <c r="O4715" s="328"/>
    </row>
    <row r="4716" spans="1:15" ht="15" customHeight="1" x14ac:dyDescent="0.25">
      <c r="A4716" s="211" t="s">
        <v>5091</v>
      </c>
      <c r="B4716" s="212" t="s">
        <v>1502</v>
      </c>
      <c r="C4716" s="212"/>
      <c r="D4716" s="212" t="s">
        <v>5056</v>
      </c>
      <c r="E4716" s="212"/>
      <c r="F4716" s="213"/>
      <c r="G4716" s="331">
        <f>ROUND(SUMIF(Anlagenbewegungsdaten!B:B,A4716,Anlagenbewegungsdaten!C:C),3)</f>
        <v>0</v>
      </c>
      <c r="H4716" s="332">
        <f>IF(ISBLANK(F4716),ROUND(SUMIF(Anlagenbewegungsdaten!B:B,A4716,Anlagenbewegungsdaten!D:D),2),ROUND(G4716*F4716%,2))</f>
        <v>0</v>
      </c>
      <c r="I4716" s="332">
        <f>ROUND((H4716-SUMIF(Anlagenbewegungsdaten!$B:$B,A4716,Anlagenbewegungsdaten!D:D)),3)</f>
        <v>0</v>
      </c>
      <c r="J4716" s="333" t="s">
        <v>5181</v>
      </c>
      <c r="K4716" s="333" t="s">
        <v>5222</v>
      </c>
      <c r="L4716" s="510"/>
      <c r="M4716" s="330"/>
      <c r="N4716" s="328"/>
      <c r="O4716" s="328"/>
    </row>
    <row r="4717" spans="1:15" ht="15" customHeight="1" x14ac:dyDescent="0.25">
      <c r="A4717" s="211" t="s">
        <v>5090</v>
      </c>
      <c r="B4717" s="212" t="s">
        <v>1502</v>
      </c>
      <c r="C4717" s="212"/>
      <c r="D4717" s="212" t="s">
        <v>5054</v>
      </c>
      <c r="E4717" s="212"/>
      <c r="F4717" s="213"/>
      <c r="G4717" s="331">
        <f>ROUND(SUMIF(Anlagenbewegungsdaten!B:B,A4717,Anlagenbewegungsdaten!C:C),3)</f>
        <v>0</v>
      </c>
      <c r="H4717" s="332">
        <f>IF(ISBLANK(F4717),ROUND(SUMIF(Anlagenbewegungsdaten!B:B,A4717,Anlagenbewegungsdaten!D:D),2),ROUND(G4717*F4717%,2))</f>
        <v>0</v>
      </c>
      <c r="I4717" s="332">
        <f>ROUND((H4717-SUMIF(Anlagenbewegungsdaten!$B:$B,A4717,Anlagenbewegungsdaten!D:D)),3)</f>
        <v>0</v>
      </c>
      <c r="J4717" s="333" t="s">
        <v>5181</v>
      </c>
      <c r="K4717" s="333" t="s">
        <v>5222</v>
      </c>
      <c r="L4717" s="510"/>
      <c r="M4717" s="330"/>
      <c r="N4717" s="328"/>
      <c r="O4717" s="328"/>
    </row>
    <row r="4718" spans="1:15" ht="15" customHeight="1" x14ac:dyDescent="0.25">
      <c r="A4718" s="199"/>
      <c r="B4718" s="219"/>
      <c r="C4718" s="219"/>
      <c r="D4718" s="219"/>
      <c r="E4718" s="219"/>
      <c r="F4718" s="220"/>
    </row>
    <row r="4719" spans="1:15" ht="15" customHeight="1" x14ac:dyDescent="0.25">
      <c r="A4719" s="211" t="s">
        <v>5089</v>
      </c>
      <c r="B4719" s="212" t="s">
        <v>77</v>
      </c>
      <c r="C4719" s="212"/>
      <c r="D4719" s="212" t="s">
        <v>5076</v>
      </c>
      <c r="E4719" s="212"/>
      <c r="F4719" s="213"/>
      <c r="G4719" s="331">
        <f>ROUND(SUMIF(Anlagenbewegungsdaten!B:B,A4719,Anlagenbewegungsdaten!C:C),3)</f>
        <v>0</v>
      </c>
      <c r="H4719" s="332">
        <f>IF(ISBLANK(F4719),ROUND(SUMIF(Anlagenbewegungsdaten!B:B,A4719,Anlagenbewegungsdaten!D:D),2),ROUND(G4719*F4719%,2))</f>
        <v>0</v>
      </c>
      <c r="I4719" s="332">
        <f>ROUND((H4719-SUMIF(Anlagenbewegungsdaten!$B:$B,A4719,Anlagenbewegungsdaten!D:D)),3)</f>
        <v>0</v>
      </c>
      <c r="J4719" s="333" t="s">
        <v>5181</v>
      </c>
      <c r="K4719" s="333" t="s">
        <v>5223</v>
      </c>
      <c r="L4719" s="510"/>
      <c r="M4719" s="330"/>
      <c r="N4719" s="328"/>
      <c r="O4719" s="328"/>
    </row>
    <row r="4720" spans="1:15" ht="15" customHeight="1" x14ac:dyDescent="0.25">
      <c r="A4720" s="211" t="s">
        <v>5088</v>
      </c>
      <c r="B4720" s="212" t="s">
        <v>77</v>
      </c>
      <c r="C4720" s="212"/>
      <c r="D4720" s="212" t="s">
        <v>5074</v>
      </c>
      <c r="E4720" s="212"/>
      <c r="F4720" s="213"/>
      <c r="G4720" s="331">
        <f>ROUND(SUMIF(Anlagenbewegungsdaten!B:B,A4720,Anlagenbewegungsdaten!C:C),3)</f>
        <v>0</v>
      </c>
      <c r="H4720" s="332">
        <f>IF(ISBLANK(F4720),ROUND(SUMIF(Anlagenbewegungsdaten!B:B,A4720,Anlagenbewegungsdaten!D:D),2),ROUND(G4720*F4720%,2))</f>
        <v>0</v>
      </c>
      <c r="I4720" s="332">
        <f>ROUND((H4720-SUMIF(Anlagenbewegungsdaten!$B:$B,A4720,Anlagenbewegungsdaten!D:D)),3)</f>
        <v>0</v>
      </c>
      <c r="J4720" s="333" t="s">
        <v>5181</v>
      </c>
      <c r="K4720" s="333" t="s">
        <v>5223</v>
      </c>
      <c r="L4720" s="510"/>
      <c r="M4720" s="330"/>
      <c r="N4720" s="328"/>
      <c r="O4720" s="328"/>
    </row>
    <row r="4721" spans="1:15" ht="15" customHeight="1" x14ac:dyDescent="0.25">
      <c r="A4721" s="211" t="s">
        <v>5087</v>
      </c>
      <c r="B4721" s="212" t="s">
        <v>77</v>
      </c>
      <c r="C4721" s="212"/>
      <c r="D4721" s="212" t="s">
        <v>5072</v>
      </c>
      <c r="E4721" s="212"/>
      <c r="F4721" s="213"/>
      <c r="G4721" s="331">
        <f>ROUND(SUMIF(Anlagenbewegungsdaten!B:B,A4721,Anlagenbewegungsdaten!C:C),3)</f>
        <v>0</v>
      </c>
      <c r="H4721" s="332">
        <f>IF(ISBLANK(F4721),ROUND(SUMIF(Anlagenbewegungsdaten!B:B,A4721,Anlagenbewegungsdaten!D:D),2),ROUND(G4721*F4721%,2))</f>
        <v>0</v>
      </c>
      <c r="I4721" s="332">
        <f>ROUND((H4721-SUMIF(Anlagenbewegungsdaten!$B:$B,A4721,Anlagenbewegungsdaten!D:D)),3)</f>
        <v>0</v>
      </c>
      <c r="J4721" s="333" t="s">
        <v>5181</v>
      </c>
      <c r="K4721" s="333" t="s">
        <v>5223</v>
      </c>
      <c r="L4721" s="510"/>
      <c r="M4721" s="330"/>
      <c r="N4721" s="328"/>
      <c r="O4721" s="328"/>
    </row>
    <row r="4722" spans="1:15" ht="15" customHeight="1" x14ac:dyDescent="0.25">
      <c r="A4722" s="211" t="s">
        <v>5086</v>
      </c>
      <c r="B4722" s="212" t="s">
        <v>77</v>
      </c>
      <c r="C4722" s="212"/>
      <c r="D4722" s="212" t="s">
        <v>5070</v>
      </c>
      <c r="E4722" s="212"/>
      <c r="F4722" s="213"/>
      <c r="G4722" s="331">
        <f>ROUND(SUMIF(Anlagenbewegungsdaten!B:B,A4722,Anlagenbewegungsdaten!C:C),3)</f>
        <v>0</v>
      </c>
      <c r="H4722" s="332">
        <f>IF(ISBLANK(F4722),ROUND(SUMIF(Anlagenbewegungsdaten!B:B,A4722,Anlagenbewegungsdaten!D:D),2),ROUND(G4722*F4722%,2))</f>
        <v>0</v>
      </c>
      <c r="I4722" s="332">
        <f>ROUND((H4722-SUMIF(Anlagenbewegungsdaten!$B:$B,A4722,Anlagenbewegungsdaten!D:D)),3)</f>
        <v>0</v>
      </c>
      <c r="J4722" s="333" t="s">
        <v>5181</v>
      </c>
      <c r="K4722" s="333" t="s">
        <v>5223</v>
      </c>
      <c r="L4722" s="510"/>
      <c r="M4722" s="330"/>
      <c r="N4722" s="328"/>
      <c r="O4722" s="328"/>
    </row>
    <row r="4723" spans="1:15" ht="15" customHeight="1" x14ac:dyDescent="0.25">
      <c r="A4723" s="211" t="s">
        <v>5085</v>
      </c>
      <c r="B4723" s="212" t="s">
        <v>77</v>
      </c>
      <c r="C4723" s="212"/>
      <c r="D4723" s="212" t="s">
        <v>5068</v>
      </c>
      <c r="E4723" s="212"/>
      <c r="F4723" s="213"/>
      <c r="G4723" s="331">
        <f>ROUND(SUMIF(Anlagenbewegungsdaten!B:B,A4723,Anlagenbewegungsdaten!C:C),3)</f>
        <v>0</v>
      </c>
      <c r="H4723" s="332">
        <f>IF(ISBLANK(F4723),ROUND(SUMIF(Anlagenbewegungsdaten!B:B,A4723,Anlagenbewegungsdaten!D:D),2),ROUND(G4723*F4723%,2))</f>
        <v>0</v>
      </c>
      <c r="I4723" s="332">
        <f>ROUND((H4723-SUMIF(Anlagenbewegungsdaten!$B:$B,A4723,Anlagenbewegungsdaten!D:D)),3)</f>
        <v>0</v>
      </c>
      <c r="J4723" s="333" t="s">
        <v>5181</v>
      </c>
      <c r="K4723" s="333" t="s">
        <v>5223</v>
      </c>
      <c r="L4723" s="510"/>
      <c r="M4723" s="330"/>
      <c r="N4723" s="328"/>
      <c r="O4723" s="328"/>
    </row>
    <row r="4724" spans="1:15" ht="15" customHeight="1" x14ac:dyDescent="0.25">
      <c r="A4724" s="211" t="s">
        <v>5084</v>
      </c>
      <c r="B4724" s="212" t="s">
        <v>77</v>
      </c>
      <c r="C4724" s="212"/>
      <c r="D4724" s="212" t="s">
        <v>5066</v>
      </c>
      <c r="E4724" s="212"/>
      <c r="F4724" s="213"/>
      <c r="G4724" s="331">
        <f>ROUND(SUMIF(Anlagenbewegungsdaten!B:B,A4724,Anlagenbewegungsdaten!C:C),3)</f>
        <v>0</v>
      </c>
      <c r="H4724" s="332">
        <f>IF(ISBLANK(F4724),ROUND(SUMIF(Anlagenbewegungsdaten!B:B,A4724,Anlagenbewegungsdaten!D:D),2),ROUND(G4724*F4724%,2))</f>
        <v>0</v>
      </c>
      <c r="I4724" s="332">
        <f>ROUND((H4724-SUMIF(Anlagenbewegungsdaten!$B:$B,A4724,Anlagenbewegungsdaten!D:D)),3)</f>
        <v>0</v>
      </c>
      <c r="J4724" s="333" t="s">
        <v>5181</v>
      </c>
      <c r="K4724" s="333" t="s">
        <v>5223</v>
      </c>
      <c r="L4724" s="510"/>
      <c r="M4724" s="330"/>
      <c r="N4724" s="328"/>
      <c r="O4724" s="328"/>
    </row>
    <row r="4725" spans="1:15" ht="15" customHeight="1" x14ac:dyDescent="0.25">
      <c r="A4725" s="211" t="s">
        <v>5083</v>
      </c>
      <c r="B4725" s="212" t="s">
        <v>77</v>
      </c>
      <c r="C4725" s="212"/>
      <c r="D4725" s="212" t="s">
        <v>5064</v>
      </c>
      <c r="E4725" s="212"/>
      <c r="F4725" s="213"/>
      <c r="G4725" s="331">
        <f>ROUND(SUMIF(Anlagenbewegungsdaten!B:B,A4725,Anlagenbewegungsdaten!C:C),3)</f>
        <v>0</v>
      </c>
      <c r="H4725" s="332">
        <f>IF(ISBLANK(F4725),ROUND(SUMIF(Anlagenbewegungsdaten!B:B,A4725,Anlagenbewegungsdaten!D:D),2),ROUND(G4725*F4725%,2))</f>
        <v>0</v>
      </c>
      <c r="I4725" s="332">
        <f>ROUND((H4725-SUMIF(Anlagenbewegungsdaten!$B:$B,A4725,Anlagenbewegungsdaten!D:D)),3)</f>
        <v>0</v>
      </c>
      <c r="J4725" s="333" t="s">
        <v>5181</v>
      </c>
      <c r="K4725" s="333" t="s">
        <v>5223</v>
      </c>
      <c r="L4725" s="510"/>
      <c r="M4725" s="330"/>
      <c r="N4725" s="328"/>
      <c r="O4725" s="328"/>
    </row>
    <row r="4726" spans="1:15" ht="15" customHeight="1" x14ac:dyDescent="0.25">
      <c r="A4726" s="211" t="s">
        <v>5082</v>
      </c>
      <c r="B4726" s="212" t="s">
        <v>77</v>
      </c>
      <c r="C4726" s="212"/>
      <c r="D4726" s="212" t="s">
        <v>5062</v>
      </c>
      <c r="E4726" s="212"/>
      <c r="F4726" s="213"/>
      <c r="G4726" s="331">
        <f>ROUND(SUMIF(Anlagenbewegungsdaten!B:B,A4726,Anlagenbewegungsdaten!C:C),3)</f>
        <v>0</v>
      </c>
      <c r="H4726" s="332">
        <f>IF(ISBLANK(F4726),ROUND(SUMIF(Anlagenbewegungsdaten!B:B,A4726,Anlagenbewegungsdaten!D:D),2),ROUND(G4726*F4726%,2))</f>
        <v>0</v>
      </c>
      <c r="I4726" s="332">
        <f>ROUND((H4726-SUMIF(Anlagenbewegungsdaten!$B:$B,A4726,Anlagenbewegungsdaten!D:D)),3)</f>
        <v>0</v>
      </c>
      <c r="J4726" s="333" t="s">
        <v>5181</v>
      </c>
      <c r="K4726" s="333" t="s">
        <v>5223</v>
      </c>
      <c r="L4726" s="510"/>
      <c r="M4726" s="330"/>
      <c r="N4726" s="328"/>
      <c r="O4726" s="328"/>
    </row>
    <row r="4727" spans="1:15" ht="15" customHeight="1" x14ac:dyDescent="0.25">
      <c r="A4727" s="211" t="s">
        <v>5081</v>
      </c>
      <c r="B4727" s="212" t="s">
        <v>77</v>
      </c>
      <c r="C4727" s="212"/>
      <c r="D4727" s="212" t="s">
        <v>5060</v>
      </c>
      <c r="E4727" s="212"/>
      <c r="F4727" s="213"/>
      <c r="G4727" s="331">
        <f>ROUND(SUMIF(Anlagenbewegungsdaten!B:B,A4727,Anlagenbewegungsdaten!C:C),3)</f>
        <v>0</v>
      </c>
      <c r="H4727" s="332">
        <f>IF(ISBLANK(F4727),ROUND(SUMIF(Anlagenbewegungsdaten!B:B,A4727,Anlagenbewegungsdaten!D:D),2),ROUND(G4727*F4727%,2))</f>
        <v>0</v>
      </c>
      <c r="I4727" s="332">
        <f>ROUND((H4727-SUMIF(Anlagenbewegungsdaten!$B:$B,A4727,Anlagenbewegungsdaten!D:D)),3)</f>
        <v>0</v>
      </c>
      <c r="J4727" s="333" t="s">
        <v>5181</v>
      </c>
      <c r="K4727" s="333" t="s">
        <v>5223</v>
      </c>
      <c r="L4727" s="510"/>
      <c r="M4727" s="330"/>
      <c r="N4727" s="328"/>
      <c r="O4727" s="328"/>
    </row>
    <row r="4728" spans="1:15" ht="15" customHeight="1" x14ac:dyDescent="0.25">
      <c r="A4728" s="211" t="s">
        <v>5080</v>
      </c>
      <c r="B4728" s="212" t="s">
        <v>77</v>
      </c>
      <c r="C4728" s="212"/>
      <c r="D4728" s="212" t="s">
        <v>5058</v>
      </c>
      <c r="E4728" s="212"/>
      <c r="F4728" s="213"/>
      <c r="G4728" s="331">
        <f>ROUND(SUMIF(Anlagenbewegungsdaten!B:B,A4728,Anlagenbewegungsdaten!C:C),3)</f>
        <v>0</v>
      </c>
      <c r="H4728" s="332">
        <f>IF(ISBLANK(F4728),ROUND(SUMIF(Anlagenbewegungsdaten!B:B,A4728,Anlagenbewegungsdaten!D:D),2),ROUND(G4728*F4728%,2))</f>
        <v>0</v>
      </c>
      <c r="I4728" s="332">
        <f>ROUND((H4728-SUMIF(Anlagenbewegungsdaten!$B:$B,A4728,Anlagenbewegungsdaten!D:D)),3)</f>
        <v>0</v>
      </c>
      <c r="J4728" s="333" t="s">
        <v>5181</v>
      </c>
      <c r="K4728" s="333" t="s">
        <v>5223</v>
      </c>
      <c r="L4728" s="510"/>
      <c r="M4728" s="330"/>
      <c r="N4728" s="328"/>
      <c r="O4728" s="328"/>
    </row>
    <row r="4729" spans="1:15" ht="15" customHeight="1" x14ac:dyDescent="0.25">
      <c r="A4729" s="211" t="s">
        <v>5079</v>
      </c>
      <c r="B4729" s="212" t="s">
        <v>77</v>
      </c>
      <c r="C4729" s="212"/>
      <c r="D4729" s="212" t="s">
        <v>5056</v>
      </c>
      <c r="E4729" s="212"/>
      <c r="F4729" s="213"/>
      <c r="G4729" s="331">
        <f>ROUND(SUMIF(Anlagenbewegungsdaten!B:B,A4729,Anlagenbewegungsdaten!C:C),3)</f>
        <v>0</v>
      </c>
      <c r="H4729" s="332">
        <f>IF(ISBLANK(F4729),ROUND(SUMIF(Anlagenbewegungsdaten!B:B,A4729,Anlagenbewegungsdaten!D:D),2),ROUND(G4729*F4729%,2))</f>
        <v>0</v>
      </c>
      <c r="I4729" s="332">
        <f>ROUND((H4729-SUMIF(Anlagenbewegungsdaten!$B:$B,A4729,Anlagenbewegungsdaten!D:D)),3)</f>
        <v>0</v>
      </c>
      <c r="J4729" s="333" t="s">
        <v>5181</v>
      </c>
      <c r="K4729" s="333" t="s">
        <v>5223</v>
      </c>
      <c r="L4729" s="510"/>
      <c r="M4729" s="330"/>
      <c r="N4729" s="328"/>
      <c r="O4729" s="328"/>
    </row>
    <row r="4730" spans="1:15" ht="15" customHeight="1" x14ac:dyDescent="0.25">
      <c r="A4730" s="211" t="s">
        <v>5078</v>
      </c>
      <c r="B4730" s="212" t="s">
        <v>77</v>
      </c>
      <c r="C4730" s="212"/>
      <c r="D4730" s="212" t="s">
        <v>5054</v>
      </c>
      <c r="E4730" s="212"/>
      <c r="F4730" s="213"/>
      <c r="G4730" s="331">
        <f>ROUND(SUMIF(Anlagenbewegungsdaten!B:B,A4730,Anlagenbewegungsdaten!C:C),3)</f>
        <v>0</v>
      </c>
      <c r="H4730" s="332">
        <f>IF(ISBLANK(F4730),ROUND(SUMIF(Anlagenbewegungsdaten!B:B,A4730,Anlagenbewegungsdaten!D:D),2),ROUND(G4730*F4730%,2))</f>
        <v>0</v>
      </c>
      <c r="I4730" s="332">
        <f>ROUND((H4730-SUMIF(Anlagenbewegungsdaten!$B:$B,A4730,Anlagenbewegungsdaten!D:D)),3)</f>
        <v>0</v>
      </c>
      <c r="J4730" s="333" t="s">
        <v>5181</v>
      </c>
      <c r="K4730" s="333" t="s">
        <v>5223</v>
      </c>
      <c r="L4730" s="510"/>
      <c r="M4730" s="330"/>
      <c r="N4730" s="328"/>
      <c r="O4730" s="328"/>
    </row>
    <row r="4731" spans="1:15" ht="15" customHeight="1" x14ac:dyDescent="0.25">
      <c r="A4731" s="199"/>
      <c r="B4731" s="219"/>
      <c r="C4731" s="219"/>
      <c r="D4731" s="219"/>
      <c r="E4731" s="219"/>
      <c r="F4731" s="220"/>
    </row>
    <row r="4732" spans="1:15" ht="15" customHeight="1" x14ac:dyDescent="0.25">
      <c r="A4732" s="211" t="s">
        <v>5077</v>
      </c>
      <c r="B4732" s="212" t="s">
        <v>2109</v>
      </c>
      <c r="C4732" s="212"/>
      <c r="D4732" s="212" t="s">
        <v>5076</v>
      </c>
      <c r="E4732" s="212"/>
      <c r="F4732" s="213"/>
      <c r="G4732" s="331">
        <f>ROUND(SUMIF(Anlagenbewegungsdaten!B:B,A4732,Anlagenbewegungsdaten!C:C),3)</f>
        <v>0</v>
      </c>
      <c r="H4732" s="332">
        <f>IF(ISBLANK(F4732),ROUND(SUMIF(Anlagenbewegungsdaten!B:B,A4732,Anlagenbewegungsdaten!D:D),2),ROUND(G4732*F4732%,2))</f>
        <v>0</v>
      </c>
      <c r="I4732" s="332">
        <f>ROUND((H4732-SUMIF(Anlagenbewegungsdaten!$B:$B,A4732,Anlagenbewegungsdaten!D:D)),3)</f>
        <v>0</v>
      </c>
      <c r="J4732" s="333" t="s">
        <v>5181</v>
      </c>
      <c r="K4732" s="333" t="s">
        <v>5224</v>
      </c>
      <c r="L4732" s="510"/>
      <c r="M4732" s="330"/>
      <c r="N4732" s="328"/>
      <c r="O4732" s="328"/>
    </row>
    <row r="4733" spans="1:15" ht="15" customHeight="1" x14ac:dyDescent="0.25">
      <c r="A4733" s="211" t="s">
        <v>5075</v>
      </c>
      <c r="B4733" s="212" t="s">
        <v>2109</v>
      </c>
      <c r="C4733" s="212"/>
      <c r="D4733" s="212" t="s">
        <v>5074</v>
      </c>
      <c r="E4733" s="212"/>
      <c r="F4733" s="213"/>
      <c r="G4733" s="331">
        <f>ROUND(SUMIF(Anlagenbewegungsdaten!B:B,A4733,Anlagenbewegungsdaten!C:C),3)</f>
        <v>0</v>
      </c>
      <c r="H4733" s="332">
        <f>IF(ISBLANK(F4733),ROUND(SUMIF(Anlagenbewegungsdaten!B:B,A4733,Anlagenbewegungsdaten!D:D),2),ROUND(G4733*F4733%,2))</f>
        <v>0</v>
      </c>
      <c r="I4733" s="332">
        <f>ROUND((H4733-SUMIF(Anlagenbewegungsdaten!$B:$B,A4733,Anlagenbewegungsdaten!D:D)),3)</f>
        <v>0</v>
      </c>
      <c r="J4733" s="333" t="s">
        <v>5181</v>
      </c>
      <c r="K4733" s="333" t="s">
        <v>5224</v>
      </c>
      <c r="L4733" s="510"/>
      <c r="M4733" s="330"/>
      <c r="N4733" s="328"/>
      <c r="O4733" s="328"/>
    </row>
    <row r="4734" spans="1:15" ht="15" customHeight="1" x14ac:dyDescent="0.25">
      <c r="A4734" s="211" t="s">
        <v>5073</v>
      </c>
      <c r="B4734" s="212" t="s">
        <v>2109</v>
      </c>
      <c r="C4734" s="212"/>
      <c r="D4734" s="212" t="s">
        <v>5072</v>
      </c>
      <c r="E4734" s="212"/>
      <c r="F4734" s="213"/>
      <c r="G4734" s="331">
        <f>ROUND(SUMIF(Anlagenbewegungsdaten!B:B,A4734,Anlagenbewegungsdaten!C:C),3)</f>
        <v>0</v>
      </c>
      <c r="H4734" s="332">
        <f>IF(ISBLANK(F4734),ROUND(SUMIF(Anlagenbewegungsdaten!B:B,A4734,Anlagenbewegungsdaten!D:D),2),ROUND(G4734*F4734%,2))</f>
        <v>0</v>
      </c>
      <c r="I4734" s="332">
        <f>ROUND((H4734-SUMIF(Anlagenbewegungsdaten!$B:$B,A4734,Anlagenbewegungsdaten!D:D)),3)</f>
        <v>0</v>
      </c>
      <c r="J4734" s="333" t="s">
        <v>5181</v>
      </c>
      <c r="K4734" s="333" t="s">
        <v>5224</v>
      </c>
      <c r="L4734" s="510"/>
      <c r="M4734" s="330"/>
      <c r="N4734" s="328"/>
      <c r="O4734" s="328"/>
    </row>
    <row r="4735" spans="1:15" ht="15" customHeight="1" x14ac:dyDescent="0.25">
      <c r="A4735" s="211" t="s">
        <v>5071</v>
      </c>
      <c r="B4735" s="212" t="s">
        <v>2109</v>
      </c>
      <c r="C4735" s="212"/>
      <c r="D4735" s="212" t="s">
        <v>5070</v>
      </c>
      <c r="E4735" s="212"/>
      <c r="F4735" s="213"/>
      <c r="G4735" s="331">
        <f>ROUND(SUMIF(Anlagenbewegungsdaten!B:B,A4735,Anlagenbewegungsdaten!C:C),3)</f>
        <v>0</v>
      </c>
      <c r="H4735" s="332">
        <f>IF(ISBLANK(F4735),ROUND(SUMIF(Anlagenbewegungsdaten!B:B,A4735,Anlagenbewegungsdaten!D:D),2),ROUND(G4735*F4735%,2))</f>
        <v>0</v>
      </c>
      <c r="I4735" s="332">
        <f>ROUND((H4735-SUMIF(Anlagenbewegungsdaten!$B:$B,A4735,Anlagenbewegungsdaten!D:D)),3)</f>
        <v>0</v>
      </c>
      <c r="J4735" s="333" t="s">
        <v>5181</v>
      </c>
      <c r="K4735" s="333" t="s">
        <v>5224</v>
      </c>
      <c r="L4735" s="510"/>
      <c r="M4735" s="330"/>
      <c r="N4735" s="328"/>
      <c r="O4735" s="328"/>
    </row>
    <row r="4736" spans="1:15" ht="15" customHeight="1" x14ac:dyDescent="0.25">
      <c r="A4736" s="211" t="s">
        <v>5069</v>
      </c>
      <c r="B4736" s="212" t="s">
        <v>2109</v>
      </c>
      <c r="C4736" s="212"/>
      <c r="D4736" s="212" t="s">
        <v>5068</v>
      </c>
      <c r="E4736" s="212"/>
      <c r="F4736" s="213"/>
      <c r="G4736" s="331">
        <f>ROUND(SUMIF(Anlagenbewegungsdaten!B:B,A4736,Anlagenbewegungsdaten!C:C),3)</f>
        <v>0</v>
      </c>
      <c r="H4736" s="332">
        <f>IF(ISBLANK(F4736),ROUND(SUMIF(Anlagenbewegungsdaten!B:B,A4736,Anlagenbewegungsdaten!D:D),2),ROUND(G4736*F4736%,2))</f>
        <v>0</v>
      </c>
      <c r="I4736" s="332">
        <f>ROUND((H4736-SUMIF(Anlagenbewegungsdaten!$B:$B,A4736,Anlagenbewegungsdaten!D:D)),3)</f>
        <v>0</v>
      </c>
      <c r="J4736" s="333" t="s">
        <v>5181</v>
      </c>
      <c r="K4736" s="333" t="s">
        <v>5224</v>
      </c>
      <c r="L4736" s="510"/>
      <c r="M4736" s="330"/>
      <c r="N4736" s="328"/>
      <c r="O4736" s="328"/>
    </row>
    <row r="4737" spans="1:15" ht="15" customHeight="1" x14ac:dyDescent="0.25">
      <c r="A4737" s="211" t="s">
        <v>5067</v>
      </c>
      <c r="B4737" s="212" t="s">
        <v>2109</v>
      </c>
      <c r="C4737" s="212"/>
      <c r="D4737" s="212" t="s">
        <v>5066</v>
      </c>
      <c r="E4737" s="212"/>
      <c r="F4737" s="213"/>
      <c r="G4737" s="331">
        <f>ROUND(SUMIF(Anlagenbewegungsdaten!B:B,A4737,Anlagenbewegungsdaten!C:C),3)</f>
        <v>0</v>
      </c>
      <c r="H4737" s="332">
        <f>IF(ISBLANK(F4737),ROUND(SUMIF(Anlagenbewegungsdaten!B:B,A4737,Anlagenbewegungsdaten!D:D),2),ROUND(G4737*F4737%,2))</f>
        <v>0</v>
      </c>
      <c r="I4737" s="332">
        <f>ROUND((H4737-SUMIF(Anlagenbewegungsdaten!$B:$B,A4737,Anlagenbewegungsdaten!D:D)),3)</f>
        <v>0</v>
      </c>
      <c r="J4737" s="333" t="s">
        <v>5181</v>
      </c>
      <c r="K4737" s="333" t="s">
        <v>5224</v>
      </c>
      <c r="L4737" s="510"/>
      <c r="M4737" s="330"/>
      <c r="N4737" s="328"/>
      <c r="O4737" s="328"/>
    </row>
    <row r="4738" spans="1:15" ht="15" customHeight="1" x14ac:dyDescent="0.25">
      <c r="A4738" s="211" t="s">
        <v>5065</v>
      </c>
      <c r="B4738" s="212" t="s">
        <v>2109</v>
      </c>
      <c r="C4738" s="212"/>
      <c r="D4738" s="212" t="s">
        <v>5064</v>
      </c>
      <c r="E4738" s="212"/>
      <c r="F4738" s="213"/>
      <c r="G4738" s="331">
        <f>ROUND(SUMIF(Anlagenbewegungsdaten!B:B,A4738,Anlagenbewegungsdaten!C:C),3)</f>
        <v>0</v>
      </c>
      <c r="H4738" s="332">
        <f>IF(ISBLANK(F4738),ROUND(SUMIF(Anlagenbewegungsdaten!B:B,A4738,Anlagenbewegungsdaten!D:D),2),ROUND(G4738*F4738%,2))</f>
        <v>0</v>
      </c>
      <c r="I4738" s="332">
        <f>ROUND((H4738-SUMIF(Anlagenbewegungsdaten!$B:$B,A4738,Anlagenbewegungsdaten!D:D)),3)</f>
        <v>0</v>
      </c>
      <c r="J4738" s="333" t="s">
        <v>5181</v>
      </c>
      <c r="K4738" s="333" t="s">
        <v>5224</v>
      </c>
      <c r="L4738" s="510"/>
      <c r="M4738" s="330"/>
      <c r="N4738" s="328"/>
      <c r="O4738" s="328"/>
    </row>
    <row r="4739" spans="1:15" ht="15" customHeight="1" x14ac:dyDescent="0.25">
      <c r="A4739" s="211" t="s">
        <v>5063</v>
      </c>
      <c r="B4739" s="212" t="s">
        <v>2109</v>
      </c>
      <c r="C4739" s="212"/>
      <c r="D4739" s="212" t="s">
        <v>5062</v>
      </c>
      <c r="E4739" s="212"/>
      <c r="F4739" s="213"/>
      <c r="G4739" s="331">
        <f>ROUND(SUMIF(Anlagenbewegungsdaten!B:B,A4739,Anlagenbewegungsdaten!C:C),3)</f>
        <v>0</v>
      </c>
      <c r="H4739" s="332">
        <f>IF(ISBLANK(F4739),ROUND(SUMIF(Anlagenbewegungsdaten!B:B,A4739,Anlagenbewegungsdaten!D:D),2),ROUND(G4739*F4739%,2))</f>
        <v>0</v>
      </c>
      <c r="I4739" s="332">
        <f>ROUND((H4739-SUMIF(Anlagenbewegungsdaten!$B:$B,A4739,Anlagenbewegungsdaten!D:D)),3)</f>
        <v>0</v>
      </c>
      <c r="J4739" s="333" t="s">
        <v>5181</v>
      </c>
      <c r="K4739" s="333" t="s">
        <v>5224</v>
      </c>
      <c r="L4739" s="510"/>
      <c r="M4739" s="330"/>
      <c r="N4739" s="328"/>
      <c r="O4739" s="328"/>
    </row>
    <row r="4740" spans="1:15" ht="15" customHeight="1" x14ac:dyDescent="0.25">
      <c r="A4740" s="211" t="s">
        <v>5061</v>
      </c>
      <c r="B4740" s="212" t="s">
        <v>2109</v>
      </c>
      <c r="C4740" s="212"/>
      <c r="D4740" s="212" t="s">
        <v>5060</v>
      </c>
      <c r="E4740" s="212"/>
      <c r="F4740" s="213"/>
      <c r="G4740" s="331">
        <f>ROUND(SUMIF(Anlagenbewegungsdaten!B:B,A4740,Anlagenbewegungsdaten!C:C),3)</f>
        <v>0</v>
      </c>
      <c r="H4740" s="332">
        <f>IF(ISBLANK(F4740),ROUND(SUMIF(Anlagenbewegungsdaten!B:B,A4740,Anlagenbewegungsdaten!D:D),2),ROUND(G4740*F4740%,2))</f>
        <v>0</v>
      </c>
      <c r="I4740" s="332">
        <f>ROUND((H4740-SUMIF(Anlagenbewegungsdaten!$B:$B,A4740,Anlagenbewegungsdaten!D:D)),3)</f>
        <v>0</v>
      </c>
      <c r="J4740" s="333" t="s">
        <v>5181</v>
      </c>
      <c r="K4740" s="333" t="s">
        <v>5224</v>
      </c>
      <c r="L4740" s="510"/>
      <c r="M4740" s="330"/>
      <c r="N4740" s="328"/>
      <c r="O4740" s="328"/>
    </row>
    <row r="4741" spans="1:15" ht="15" customHeight="1" x14ac:dyDescent="0.25">
      <c r="A4741" s="211" t="s">
        <v>5059</v>
      </c>
      <c r="B4741" s="212" t="s">
        <v>2109</v>
      </c>
      <c r="C4741" s="212"/>
      <c r="D4741" s="212" t="s">
        <v>5058</v>
      </c>
      <c r="E4741" s="212"/>
      <c r="F4741" s="213"/>
      <c r="G4741" s="331">
        <f>ROUND(SUMIF(Anlagenbewegungsdaten!B:B,A4741,Anlagenbewegungsdaten!C:C),3)</f>
        <v>0</v>
      </c>
      <c r="H4741" s="332">
        <f>IF(ISBLANK(F4741),ROUND(SUMIF(Anlagenbewegungsdaten!B:B,A4741,Anlagenbewegungsdaten!D:D),2),ROUND(G4741*F4741%,2))</f>
        <v>0</v>
      </c>
      <c r="I4741" s="332">
        <f>ROUND((H4741-SUMIF(Anlagenbewegungsdaten!$B:$B,A4741,Anlagenbewegungsdaten!D:D)),3)</f>
        <v>0</v>
      </c>
      <c r="J4741" s="333" t="s">
        <v>5181</v>
      </c>
      <c r="K4741" s="333" t="s">
        <v>5224</v>
      </c>
      <c r="L4741" s="510"/>
      <c r="M4741" s="330"/>
      <c r="N4741" s="328"/>
      <c r="O4741" s="328"/>
    </row>
    <row r="4742" spans="1:15" ht="15" customHeight="1" x14ac:dyDescent="0.25">
      <c r="A4742" s="211" t="s">
        <v>5057</v>
      </c>
      <c r="B4742" s="212" t="s">
        <v>2109</v>
      </c>
      <c r="C4742" s="212"/>
      <c r="D4742" s="212" t="s">
        <v>5056</v>
      </c>
      <c r="E4742" s="212"/>
      <c r="F4742" s="213"/>
      <c r="G4742" s="331">
        <f>ROUND(SUMIF(Anlagenbewegungsdaten!B:B,A4742,Anlagenbewegungsdaten!C:C),3)</f>
        <v>0</v>
      </c>
      <c r="H4742" s="332">
        <f>IF(ISBLANK(F4742),ROUND(SUMIF(Anlagenbewegungsdaten!B:B,A4742,Anlagenbewegungsdaten!D:D),2),ROUND(G4742*F4742%,2))</f>
        <v>0</v>
      </c>
      <c r="I4742" s="332">
        <f>ROUND((H4742-SUMIF(Anlagenbewegungsdaten!$B:$B,A4742,Anlagenbewegungsdaten!D:D)),3)</f>
        <v>0</v>
      </c>
      <c r="J4742" s="333" t="s">
        <v>5181</v>
      </c>
      <c r="K4742" s="333" t="s">
        <v>5224</v>
      </c>
      <c r="L4742" s="510"/>
      <c r="M4742" s="330"/>
      <c r="N4742" s="328"/>
      <c r="O4742" s="328"/>
    </row>
    <row r="4743" spans="1:15" ht="15" customHeight="1" x14ac:dyDescent="0.25">
      <c r="A4743" s="211" t="s">
        <v>5055</v>
      </c>
      <c r="B4743" s="212" t="s">
        <v>2109</v>
      </c>
      <c r="C4743" s="212"/>
      <c r="D4743" s="212" t="s">
        <v>5054</v>
      </c>
      <c r="E4743" s="212"/>
      <c r="F4743" s="213"/>
      <c r="G4743" s="331">
        <f>ROUND(SUMIF(Anlagenbewegungsdaten!B:B,A4743,Anlagenbewegungsdaten!C:C),3)</f>
        <v>0</v>
      </c>
      <c r="H4743" s="332">
        <f>IF(ISBLANK(F4743),ROUND(SUMIF(Anlagenbewegungsdaten!B:B,A4743,Anlagenbewegungsdaten!D:D),2),ROUND(G4743*F4743%,2))</f>
        <v>0</v>
      </c>
      <c r="I4743" s="332">
        <f>ROUND((H4743-SUMIF(Anlagenbewegungsdaten!$B:$B,A4743,Anlagenbewegungsdaten!D:D)),3)</f>
        <v>0</v>
      </c>
      <c r="J4743" s="333" t="s">
        <v>5181</v>
      </c>
      <c r="K4743" s="333" t="s">
        <v>5224</v>
      </c>
      <c r="L4743" s="510"/>
      <c r="M4743" s="330"/>
      <c r="N4743" s="328"/>
      <c r="O4743" s="328"/>
    </row>
    <row r="4744" spans="1:15" ht="15" customHeight="1" x14ac:dyDescent="0.25">
      <c r="A4744" s="199"/>
      <c r="B4744" s="219"/>
      <c r="C4744" s="219"/>
      <c r="D4744" s="219"/>
      <c r="E4744" s="219"/>
      <c r="F4744" s="220"/>
    </row>
    <row r="4745" spans="1:15" ht="15" customHeight="1" x14ac:dyDescent="0.25">
      <c r="A4745" s="211" t="s">
        <v>5053</v>
      </c>
      <c r="B4745" s="212" t="s">
        <v>2110</v>
      </c>
      <c r="C4745" s="212"/>
      <c r="D4745" s="231" t="s">
        <v>4992</v>
      </c>
      <c r="E4745" s="212"/>
      <c r="F4745" s="213"/>
      <c r="G4745" s="331">
        <f>ROUND(SUMIF(Anlagenbewegungsdaten!B:B,A4745,Anlagenbewegungsdaten!C:C),3)</f>
        <v>0</v>
      </c>
      <c r="H4745" s="332">
        <f>IF(ISBLANK(F4745),ROUND(SUMIF(Anlagenbewegungsdaten!B:B,A4745,Anlagenbewegungsdaten!D:D),2),ROUND(G4745*F4745%,2))</f>
        <v>0</v>
      </c>
      <c r="I4745" s="332">
        <f>ROUND((H4745-SUMIF(Anlagenbewegungsdaten!$B:$B,A4745,Anlagenbewegungsdaten!D:D)),3)</f>
        <v>0</v>
      </c>
      <c r="J4745" s="333" t="s">
        <v>5181</v>
      </c>
      <c r="K4745" s="333" t="s">
        <v>5225</v>
      </c>
      <c r="L4745" s="510"/>
      <c r="M4745" s="330"/>
      <c r="N4745" s="328"/>
      <c r="O4745" s="328"/>
    </row>
    <row r="4746" spans="1:15" ht="15" customHeight="1" x14ac:dyDescent="0.25">
      <c r="A4746" s="211" t="s">
        <v>5052</v>
      </c>
      <c r="B4746" s="212" t="s">
        <v>2110</v>
      </c>
      <c r="C4746" s="212"/>
      <c r="D4746" s="231" t="s">
        <v>4990</v>
      </c>
      <c r="E4746" s="212"/>
      <c r="F4746" s="213"/>
      <c r="G4746" s="331">
        <f>ROUND(SUMIF(Anlagenbewegungsdaten!B:B,A4746,Anlagenbewegungsdaten!C:C),3)</f>
        <v>0</v>
      </c>
      <c r="H4746" s="332">
        <f>IF(ISBLANK(F4746),ROUND(SUMIF(Anlagenbewegungsdaten!B:B,A4746,Anlagenbewegungsdaten!D:D),2),ROUND(G4746*F4746%,2))</f>
        <v>0</v>
      </c>
      <c r="I4746" s="332">
        <f>ROUND((H4746-SUMIF(Anlagenbewegungsdaten!$B:$B,A4746,Anlagenbewegungsdaten!D:D)),3)</f>
        <v>0</v>
      </c>
      <c r="J4746" s="333" t="s">
        <v>5181</v>
      </c>
      <c r="K4746" s="333" t="s">
        <v>5225</v>
      </c>
      <c r="L4746" s="510"/>
      <c r="M4746" s="330"/>
      <c r="N4746" s="328"/>
      <c r="O4746" s="328"/>
    </row>
    <row r="4747" spans="1:15" ht="15" customHeight="1" x14ac:dyDescent="0.25">
      <c r="A4747" s="211" t="s">
        <v>5051</v>
      </c>
      <c r="B4747" s="212" t="s">
        <v>2110</v>
      </c>
      <c r="C4747" s="212"/>
      <c r="D4747" s="231" t="s">
        <v>4988</v>
      </c>
      <c r="E4747" s="212"/>
      <c r="F4747" s="213"/>
      <c r="G4747" s="331">
        <f>ROUND(SUMIF(Anlagenbewegungsdaten!B:B,A4747,Anlagenbewegungsdaten!C:C),3)</f>
        <v>0</v>
      </c>
      <c r="H4747" s="332">
        <f>IF(ISBLANK(F4747),ROUND(SUMIF(Anlagenbewegungsdaten!B:B,A4747,Anlagenbewegungsdaten!D:D),2),ROUND(G4747*F4747%,2))</f>
        <v>0</v>
      </c>
      <c r="I4747" s="332">
        <f>ROUND((H4747-SUMIF(Anlagenbewegungsdaten!$B:$B,A4747,Anlagenbewegungsdaten!D:D)),3)</f>
        <v>0</v>
      </c>
      <c r="J4747" s="333" t="s">
        <v>5181</v>
      </c>
      <c r="K4747" s="333" t="s">
        <v>5225</v>
      </c>
      <c r="L4747" s="510"/>
      <c r="M4747" s="330"/>
      <c r="N4747" s="328"/>
      <c r="O4747" s="328"/>
    </row>
    <row r="4748" spans="1:15" ht="15" customHeight="1" x14ac:dyDescent="0.25">
      <c r="A4748" s="211" t="s">
        <v>5050</v>
      </c>
      <c r="B4748" s="212" t="s">
        <v>2110</v>
      </c>
      <c r="C4748" s="212"/>
      <c r="D4748" s="231" t="s">
        <v>4986</v>
      </c>
      <c r="E4748" s="212"/>
      <c r="F4748" s="213"/>
      <c r="G4748" s="331">
        <f>ROUND(SUMIF(Anlagenbewegungsdaten!B:B,A4748,Anlagenbewegungsdaten!C:C),3)</f>
        <v>0</v>
      </c>
      <c r="H4748" s="332">
        <f>IF(ISBLANK(F4748),ROUND(SUMIF(Anlagenbewegungsdaten!B:B,A4748,Anlagenbewegungsdaten!D:D),2),ROUND(G4748*F4748%,2))</f>
        <v>0</v>
      </c>
      <c r="I4748" s="332">
        <f>ROUND((H4748-SUMIF(Anlagenbewegungsdaten!$B:$B,A4748,Anlagenbewegungsdaten!D:D)),3)</f>
        <v>0</v>
      </c>
      <c r="J4748" s="333" t="s">
        <v>5181</v>
      </c>
      <c r="K4748" s="333" t="s">
        <v>5225</v>
      </c>
      <c r="L4748" s="510"/>
      <c r="M4748" s="330"/>
      <c r="N4748" s="328"/>
      <c r="O4748" s="328"/>
    </row>
    <row r="4749" spans="1:15" ht="15" customHeight="1" x14ac:dyDescent="0.25">
      <c r="A4749" s="211" t="s">
        <v>5049</v>
      </c>
      <c r="B4749" s="212" t="s">
        <v>2110</v>
      </c>
      <c r="C4749" s="212"/>
      <c r="D4749" s="231" t="s">
        <v>4984</v>
      </c>
      <c r="E4749" s="212"/>
      <c r="F4749" s="213"/>
      <c r="G4749" s="331">
        <f>ROUND(SUMIF(Anlagenbewegungsdaten!B:B,A4749,Anlagenbewegungsdaten!C:C),3)</f>
        <v>0</v>
      </c>
      <c r="H4749" s="332">
        <f>IF(ISBLANK(F4749),ROUND(SUMIF(Anlagenbewegungsdaten!B:B,A4749,Anlagenbewegungsdaten!D:D),2),ROUND(G4749*F4749%,2))</f>
        <v>0</v>
      </c>
      <c r="I4749" s="332">
        <f>ROUND((H4749-SUMIF(Anlagenbewegungsdaten!$B:$B,A4749,Anlagenbewegungsdaten!D:D)),3)</f>
        <v>0</v>
      </c>
      <c r="J4749" s="333" t="s">
        <v>5181</v>
      </c>
      <c r="K4749" s="333" t="s">
        <v>5225</v>
      </c>
      <c r="L4749" s="510"/>
      <c r="M4749" s="330"/>
      <c r="N4749" s="328"/>
      <c r="O4749" s="328"/>
    </row>
    <row r="4750" spans="1:15" ht="15" customHeight="1" x14ac:dyDescent="0.25">
      <c r="A4750" s="211" t="s">
        <v>5048</v>
      </c>
      <c r="B4750" s="212" t="s">
        <v>2110</v>
      </c>
      <c r="C4750" s="212"/>
      <c r="D4750" s="231" t="s">
        <v>4982</v>
      </c>
      <c r="E4750" s="212"/>
      <c r="F4750" s="213"/>
      <c r="G4750" s="331">
        <f>ROUND(SUMIF(Anlagenbewegungsdaten!B:B,A4750,Anlagenbewegungsdaten!C:C),3)</f>
        <v>0</v>
      </c>
      <c r="H4750" s="332">
        <f>IF(ISBLANK(F4750),ROUND(SUMIF(Anlagenbewegungsdaten!B:B,A4750,Anlagenbewegungsdaten!D:D),2),ROUND(G4750*F4750%,2))</f>
        <v>0</v>
      </c>
      <c r="I4750" s="332">
        <f>ROUND((H4750-SUMIF(Anlagenbewegungsdaten!$B:$B,A4750,Anlagenbewegungsdaten!D:D)),3)</f>
        <v>0</v>
      </c>
      <c r="J4750" s="333" t="s">
        <v>5181</v>
      </c>
      <c r="K4750" s="333" t="s">
        <v>5225</v>
      </c>
      <c r="L4750" s="510"/>
      <c r="M4750" s="330"/>
      <c r="N4750" s="328"/>
      <c r="O4750" s="328"/>
    </row>
    <row r="4751" spans="1:15" ht="15" customHeight="1" x14ac:dyDescent="0.25">
      <c r="A4751" s="211" t="s">
        <v>5047</v>
      </c>
      <c r="B4751" s="212" t="s">
        <v>2110</v>
      </c>
      <c r="C4751" s="212"/>
      <c r="D4751" s="231" t="s">
        <v>4980</v>
      </c>
      <c r="E4751" s="212"/>
      <c r="F4751" s="213"/>
      <c r="G4751" s="331">
        <f>ROUND(SUMIF(Anlagenbewegungsdaten!B:B,A4751,Anlagenbewegungsdaten!C:C),3)</f>
        <v>0</v>
      </c>
      <c r="H4751" s="332">
        <f>IF(ISBLANK(F4751),ROUND(SUMIF(Anlagenbewegungsdaten!B:B,A4751,Anlagenbewegungsdaten!D:D),2),ROUND(G4751*F4751%,2))</f>
        <v>0</v>
      </c>
      <c r="I4751" s="332">
        <f>ROUND((H4751-SUMIF(Anlagenbewegungsdaten!$B:$B,A4751,Anlagenbewegungsdaten!D:D)),3)</f>
        <v>0</v>
      </c>
      <c r="J4751" s="333" t="s">
        <v>5181</v>
      </c>
      <c r="K4751" s="333" t="s">
        <v>5225</v>
      </c>
      <c r="L4751" s="510"/>
      <c r="M4751" s="330"/>
      <c r="N4751" s="328"/>
      <c r="O4751" s="328"/>
    </row>
    <row r="4752" spans="1:15" ht="15" customHeight="1" x14ac:dyDescent="0.25">
      <c r="A4752" s="211" t="s">
        <v>5046</v>
      </c>
      <c r="B4752" s="212" t="s">
        <v>2110</v>
      </c>
      <c r="C4752" s="212"/>
      <c r="D4752" s="231" t="s">
        <v>4978</v>
      </c>
      <c r="E4752" s="212"/>
      <c r="F4752" s="213"/>
      <c r="G4752" s="331">
        <f>ROUND(SUMIF(Anlagenbewegungsdaten!B:B,A4752,Anlagenbewegungsdaten!C:C),3)</f>
        <v>0</v>
      </c>
      <c r="H4752" s="332">
        <f>IF(ISBLANK(F4752),ROUND(SUMIF(Anlagenbewegungsdaten!B:B,A4752,Anlagenbewegungsdaten!D:D),2),ROUND(G4752*F4752%,2))</f>
        <v>0</v>
      </c>
      <c r="I4752" s="332">
        <f>ROUND((H4752-SUMIF(Anlagenbewegungsdaten!$B:$B,A4752,Anlagenbewegungsdaten!D:D)),3)</f>
        <v>0</v>
      </c>
      <c r="J4752" s="333" t="s">
        <v>5181</v>
      </c>
      <c r="K4752" s="333" t="s">
        <v>5225</v>
      </c>
      <c r="L4752" s="510"/>
      <c r="M4752" s="330"/>
      <c r="N4752" s="328"/>
      <c r="O4752" s="328"/>
    </row>
    <row r="4753" spans="1:15" ht="15" customHeight="1" x14ac:dyDescent="0.25">
      <c r="A4753" s="211" t="s">
        <v>5045</v>
      </c>
      <c r="B4753" s="212" t="s">
        <v>2110</v>
      </c>
      <c r="C4753" s="212"/>
      <c r="D4753" s="231" t="s">
        <v>4976</v>
      </c>
      <c r="E4753" s="212"/>
      <c r="F4753" s="213"/>
      <c r="G4753" s="331">
        <f>ROUND(SUMIF(Anlagenbewegungsdaten!B:B,A4753,Anlagenbewegungsdaten!C:C),3)</f>
        <v>0</v>
      </c>
      <c r="H4753" s="332">
        <f>IF(ISBLANK(F4753),ROUND(SUMIF(Anlagenbewegungsdaten!B:B,A4753,Anlagenbewegungsdaten!D:D),2),ROUND(G4753*F4753%,2))</f>
        <v>0</v>
      </c>
      <c r="I4753" s="332">
        <f>ROUND((H4753-SUMIF(Anlagenbewegungsdaten!$B:$B,A4753,Anlagenbewegungsdaten!D:D)),3)</f>
        <v>0</v>
      </c>
      <c r="J4753" s="333" t="s">
        <v>5181</v>
      </c>
      <c r="K4753" s="333" t="s">
        <v>5225</v>
      </c>
      <c r="L4753" s="510"/>
      <c r="M4753" s="330"/>
      <c r="N4753" s="328"/>
      <c r="O4753" s="328"/>
    </row>
    <row r="4754" spans="1:15" ht="15" customHeight="1" x14ac:dyDescent="0.25">
      <c r="A4754" s="211" t="s">
        <v>5044</v>
      </c>
      <c r="B4754" s="212" t="s">
        <v>2110</v>
      </c>
      <c r="C4754" s="212"/>
      <c r="D4754" s="231" t="s">
        <v>4974</v>
      </c>
      <c r="E4754" s="212"/>
      <c r="F4754" s="213"/>
      <c r="G4754" s="331">
        <f>ROUND(SUMIF(Anlagenbewegungsdaten!B:B,A4754,Anlagenbewegungsdaten!C:C),3)</f>
        <v>0</v>
      </c>
      <c r="H4754" s="332">
        <f>IF(ISBLANK(F4754),ROUND(SUMIF(Anlagenbewegungsdaten!B:B,A4754,Anlagenbewegungsdaten!D:D),2),ROUND(G4754*F4754%,2))</f>
        <v>0</v>
      </c>
      <c r="I4754" s="332">
        <f>ROUND((H4754-SUMIF(Anlagenbewegungsdaten!$B:$B,A4754,Anlagenbewegungsdaten!D:D)),3)</f>
        <v>0</v>
      </c>
      <c r="J4754" s="333" t="s">
        <v>5181</v>
      </c>
      <c r="K4754" s="333" t="s">
        <v>5225</v>
      </c>
      <c r="L4754" s="510"/>
      <c r="M4754" s="330"/>
      <c r="N4754" s="328"/>
      <c r="O4754" s="328"/>
    </row>
    <row r="4755" spans="1:15" ht="15" customHeight="1" x14ac:dyDescent="0.25">
      <c r="A4755" s="211" t="s">
        <v>5043</v>
      </c>
      <c r="B4755" s="212" t="s">
        <v>2110</v>
      </c>
      <c r="C4755" s="212"/>
      <c r="D4755" s="231" t="s">
        <v>4972</v>
      </c>
      <c r="E4755" s="212"/>
      <c r="F4755" s="213"/>
      <c r="G4755" s="331">
        <f>ROUND(SUMIF(Anlagenbewegungsdaten!B:B,A4755,Anlagenbewegungsdaten!C:C),3)</f>
        <v>0</v>
      </c>
      <c r="H4755" s="332">
        <f>IF(ISBLANK(F4755),ROUND(SUMIF(Anlagenbewegungsdaten!B:B,A4755,Anlagenbewegungsdaten!D:D),2),ROUND(G4755*F4755%,2))</f>
        <v>0</v>
      </c>
      <c r="I4755" s="332">
        <f>ROUND((H4755-SUMIF(Anlagenbewegungsdaten!$B:$B,A4755,Anlagenbewegungsdaten!D:D)),3)</f>
        <v>0</v>
      </c>
      <c r="J4755" s="333" t="s">
        <v>5181</v>
      </c>
      <c r="K4755" s="333" t="s">
        <v>5225</v>
      </c>
      <c r="L4755" s="510"/>
      <c r="M4755" s="330"/>
      <c r="N4755" s="328"/>
      <c r="O4755" s="328"/>
    </row>
    <row r="4756" spans="1:15" ht="15" customHeight="1" x14ac:dyDescent="0.25">
      <c r="A4756" s="211" t="s">
        <v>5042</v>
      </c>
      <c r="B4756" s="212" t="s">
        <v>2110</v>
      </c>
      <c r="C4756" s="212"/>
      <c r="D4756" s="231" t="s">
        <v>4970</v>
      </c>
      <c r="E4756" s="212"/>
      <c r="F4756" s="213"/>
      <c r="G4756" s="331">
        <f>ROUND(SUMIF(Anlagenbewegungsdaten!B:B,A4756,Anlagenbewegungsdaten!C:C),3)</f>
        <v>0</v>
      </c>
      <c r="H4756" s="332">
        <f>IF(ISBLANK(F4756),ROUND(SUMIF(Anlagenbewegungsdaten!B:B,A4756,Anlagenbewegungsdaten!D:D),2),ROUND(G4756*F4756%,2))</f>
        <v>0</v>
      </c>
      <c r="I4756" s="332">
        <f>ROUND((H4756-SUMIF(Anlagenbewegungsdaten!$B:$B,A4756,Anlagenbewegungsdaten!D:D)),3)</f>
        <v>0</v>
      </c>
      <c r="J4756" s="333" t="s">
        <v>5181</v>
      </c>
      <c r="K4756" s="333" t="s">
        <v>5225</v>
      </c>
      <c r="L4756" s="510"/>
      <c r="M4756" s="330"/>
      <c r="N4756" s="328"/>
      <c r="O4756" s="328"/>
    </row>
    <row r="4757" spans="1:15" ht="15" customHeight="1" x14ac:dyDescent="0.25">
      <c r="A4757" s="199"/>
      <c r="B4757" s="219"/>
      <c r="C4757" s="219"/>
      <c r="D4757" s="219"/>
      <c r="E4757" s="219"/>
      <c r="F4757" s="220"/>
    </row>
    <row r="4758" spans="1:15" ht="15" customHeight="1" x14ac:dyDescent="0.25">
      <c r="A4758" s="232" t="s">
        <v>5476</v>
      </c>
      <c r="B4758" s="231" t="s">
        <v>2110</v>
      </c>
      <c r="C4758" s="231"/>
      <c r="D4758" s="231" t="s">
        <v>5477</v>
      </c>
      <c r="E4758" s="231"/>
      <c r="F4758" s="233"/>
      <c r="G4758" s="331">
        <f>ROUND(SUMIF(Anlagenbewegungsdaten!B:B,A4758,Anlagenbewegungsdaten!C:C),3)</f>
        <v>0</v>
      </c>
      <c r="H4758" s="332">
        <f>IF(ISBLANK(F4758),ROUND(SUMIF(Anlagenbewegungsdaten!B:B,A4758,Anlagenbewegungsdaten!D:D),2),ROUND(G4758*F4758%,2))</f>
        <v>0</v>
      </c>
      <c r="I4758" s="332">
        <f>ROUND((H4758-SUMIF(Anlagenbewegungsdaten!$B:$B,A4758,Anlagenbewegungsdaten!D:D)),3)</f>
        <v>0</v>
      </c>
      <c r="J4758" s="333" t="s">
        <v>5181</v>
      </c>
      <c r="K4758" s="333" t="s">
        <v>5225</v>
      </c>
      <c r="L4758" s="510"/>
      <c r="M4758" s="330"/>
      <c r="N4758" s="328"/>
      <c r="O4758" s="328"/>
    </row>
    <row r="4759" spans="1:15" ht="15" customHeight="1" x14ac:dyDescent="0.25">
      <c r="A4759" s="232" t="s">
        <v>5478</v>
      </c>
      <c r="B4759" s="231" t="s">
        <v>2110</v>
      </c>
      <c r="C4759" s="231"/>
      <c r="D4759" s="231" t="s">
        <v>5479</v>
      </c>
      <c r="E4759" s="231"/>
      <c r="F4759" s="233"/>
      <c r="G4759" s="331">
        <f>ROUND(SUMIF(Anlagenbewegungsdaten!B:B,A4759,Anlagenbewegungsdaten!C:C),3)</f>
        <v>0</v>
      </c>
      <c r="H4759" s="332">
        <f>IF(ISBLANK(F4759),ROUND(SUMIF(Anlagenbewegungsdaten!B:B,A4759,Anlagenbewegungsdaten!D:D),2),ROUND(G4759*F4759%,2))</f>
        <v>0</v>
      </c>
      <c r="I4759" s="332">
        <f>ROUND((H4759-SUMIF(Anlagenbewegungsdaten!$B:$B,A4759,Anlagenbewegungsdaten!D:D)),3)</f>
        <v>0</v>
      </c>
      <c r="J4759" s="333" t="s">
        <v>5181</v>
      </c>
      <c r="K4759" s="333" t="s">
        <v>5225</v>
      </c>
      <c r="L4759" s="510"/>
      <c r="M4759" s="330"/>
      <c r="N4759" s="328"/>
      <c r="O4759" s="328"/>
    </row>
    <row r="4760" spans="1:15" ht="15" customHeight="1" x14ac:dyDescent="0.25">
      <c r="A4760" s="232" t="s">
        <v>5480</v>
      </c>
      <c r="B4760" s="231" t="s">
        <v>2110</v>
      </c>
      <c r="C4760" s="231"/>
      <c r="D4760" s="231" t="s">
        <v>5481</v>
      </c>
      <c r="E4760" s="231"/>
      <c r="F4760" s="233"/>
      <c r="G4760" s="331">
        <f>ROUND(SUMIF(Anlagenbewegungsdaten!B:B,A4760,Anlagenbewegungsdaten!C:C),3)</f>
        <v>0</v>
      </c>
      <c r="H4760" s="332">
        <f>IF(ISBLANK(F4760),ROUND(SUMIF(Anlagenbewegungsdaten!B:B,A4760,Anlagenbewegungsdaten!D:D),2),ROUND(G4760*F4760%,2))</f>
        <v>0</v>
      </c>
      <c r="I4760" s="332">
        <f>ROUND((H4760-SUMIF(Anlagenbewegungsdaten!$B:$B,A4760,Anlagenbewegungsdaten!D:D)),3)</f>
        <v>0</v>
      </c>
      <c r="J4760" s="333" t="s">
        <v>5181</v>
      </c>
      <c r="K4760" s="333" t="s">
        <v>5225</v>
      </c>
      <c r="L4760" s="510"/>
      <c r="M4760" s="330"/>
      <c r="N4760" s="328"/>
      <c r="O4760" s="328"/>
    </row>
    <row r="4761" spans="1:15" ht="15" customHeight="1" x14ac:dyDescent="0.25">
      <c r="A4761" s="559" t="s">
        <v>5482</v>
      </c>
      <c r="B4761" s="560" t="s">
        <v>2110</v>
      </c>
      <c r="C4761" s="560"/>
      <c r="D4761" s="560" t="s">
        <v>5483</v>
      </c>
      <c r="E4761" s="560"/>
      <c r="F4761" s="561"/>
      <c r="G4761" s="331"/>
      <c r="H4761" s="332"/>
      <c r="I4761" s="332"/>
      <c r="J4761" s="333" t="s">
        <v>5181</v>
      </c>
      <c r="K4761" s="333" t="s">
        <v>5225</v>
      </c>
      <c r="L4761" s="510"/>
      <c r="M4761" s="330"/>
      <c r="N4761" s="328"/>
      <c r="O4761" s="328"/>
    </row>
    <row r="4762" spans="1:15" ht="15" customHeight="1" x14ac:dyDescent="0.25">
      <c r="A4762" s="559" t="s">
        <v>5484</v>
      </c>
      <c r="B4762" s="560" t="s">
        <v>2110</v>
      </c>
      <c r="C4762" s="560"/>
      <c r="D4762" s="560" t="s">
        <v>5485</v>
      </c>
      <c r="E4762" s="560"/>
      <c r="F4762" s="561"/>
      <c r="G4762" s="331"/>
      <c r="H4762" s="332"/>
      <c r="I4762" s="332"/>
      <c r="J4762" s="333" t="s">
        <v>5181</v>
      </c>
      <c r="K4762" s="333" t="s">
        <v>5225</v>
      </c>
      <c r="L4762" s="510"/>
      <c r="M4762" s="330"/>
      <c r="N4762" s="328"/>
      <c r="O4762" s="328"/>
    </row>
    <row r="4763" spans="1:15" ht="15" customHeight="1" x14ac:dyDescent="0.25">
      <c r="A4763" s="559" t="s">
        <v>5486</v>
      </c>
      <c r="B4763" s="560" t="s">
        <v>2110</v>
      </c>
      <c r="C4763" s="560"/>
      <c r="D4763" s="560" t="s">
        <v>5487</v>
      </c>
      <c r="E4763" s="560"/>
      <c r="F4763" s="561"/>
      <c r="G4763" s="331"/>
      <c r="H4763" s="332"/>
      <c r="I4763" s="332"/>
      <c r="J4763" s="333" t="s">
        <v>5181</v>
      </c>
      <c r="K4763" s="333" t="s">
        <v>5225</v>
      </c>
      <c r="L4763" s="510"/>
      <c r="M4763" s="330"/>
      <c r="N4763" s="328"/>
      <c r="O4763" s="328"/>
    </row>
    <row r="4764" spans="1:15" ht="15" customHeight="1" x14ac:dyDescent="0.25">
      <c r="A4764" s="559" t="s">
        <v>5488</v>
      </c>
      <c r="B4764" s="560" t="s">
        <v>2110</v>
      </c>
      <c r="C4764" s="560"/>
      <c r="D4764" s="560" t="s">
        <v>5489</v>
      </c>
      <c r="E4764" s="560"/>
      <c r="F4764" s="561"/>
      <c r="G4764" s="331"/>
      <c r="H4764" s="332"/>
      <c r="I4764" s="332"/>
      <c r="J4764" s="333" t="s">
        <v>5181</v>
      </c>
      <c r="K4764" s="333" t="s">
        <v>5225</v>
      </c>
      <c r="L4764" s="510"/>
      <c r="M4764" s="330"/>
      <c r="N4764" s="328"/>
      <c r="O4764" s="328"/>
    </row>
    <row r="4765" spans="1:15" ht="15" customHeight="1" x14ac:dyDescent="0.25">
      <c r="A4765" s="559" t="s">
        <v>5490</v>
      </c>
      <c r="B4765" s="560" t="s">
        <v>2110</v>
      </c>
      <c r="C4765" s="560"/>
      <c r="D4765" s="560" t="s">
        <v>5491</v>
      </c>
      <c r="E4765" s="560"/>
      <c r="F4765" s="561"/>
      <c r="G4765" s="331"/>
      <c r="H4765" s="332"/>
      <c r="I4765" s="332"/>
      <c r="J4765" s="333" t="s">
        <v>5181</v>
      </c>
      <c r="K4765" s="333" t="s">
        <v>5225</v>
      </c>
      <c r="L4765" s="510"/>
      <c r="M4765" s="330"/>
      <c r="N4765" s="328"/>
      <c r="O4765" s="328"/>
    </row>
    <row r="4766" spans="1:15" ht="15" customHeight="1" x14ac:dyDescent="0.25">
      <c r="A4766" s="559" t="s">
        <v>5492</v>
      </c>
      <c r="B4766" s="560" t="s">
        <v>2110</v>
      </c>
      <c r="C4766" s="560"/>
      <c r="D4766" s="560" t="s">
        <v>5493</v>
      </c>
      <c r="E4766" s="560"/>
      <c r="F4766" s="561"/>
      <c r="G4766" s="331"/>
      <c r="H4766" s="332"/>
      <c r="I4766" s="332"/>
      <c r="J4766" s="333" t="s">
        <v>5181</v>
      </c>
      <c r="K4766" s="333" t="s">
        <v>5225</v>
      </c>
      <c r="L4766" s="510"/>
      <c r="M4766" s="330"/>
      <c r="N4766" s="328"/>
      <c r="O4766" s="328"/>
    </row>
    <row r="4767" spans="1:15" ht="15" customHeight="1" x14ac:dyDescent="0.25">
      <c r="A4767" s="559" t="s">
        <v>5494</v>
      </c>
      <c r="B4767" s="560" t="s">
        <v>2110</v>
      </c>
      <c r="C4767" s="560"/>
      <c r="D4767" s="560" t="s">
        <v>5495</v>
      </c>
      <c r="E4767" s="560"/>
      <c r="F4767" s="561"/>
      <c r="G4767" s="331"/>
      <c r="H4767" s="332"/>
      <c r="I4767" s="332"/>
      <c r="J4767" s="333" t="s">
        <v>5181</v>
      </c>
      <c r="K4767" s="333" t="s">
        <v>5225</v>
      </c>
      <c r="L4767" s="510"/>
      <c r="M4767" s="330"/>
      <c r="N4767" s="328"/>
      <c r="O4767" s="328"/>
    </row>
    <row r="4768" spans="1:15" ht="15" customHeight="1" x14ac:dyDescent="0.25">
      <c r="A4768" s="559" t="s">
        <v>5496</v>
      </c>
      <c r="B4768" s="560" t="s">
        <v>2110</v>
      </c>
      <c r="C4768" s="560"/>
      <c r="D4768" s="560" t="s">
        <v>5497</v>
      </c>
      <c r="E4768" s="560"/>
      <c r="F4768" s="561"/>
      <c r="G4768" s="331"/>
      <c r="H4768" s="332"/>
      <c r="I4768" s="332"/>
      <c r="J4768" s="333" t="s">
        <v>5181</v>
      </c>
      <c r="K4768" s="333" t="s">
        <v>5225</v>
      </c>
      <c r="L4768" s="510"/>
      <c r="M4768" s="330"/>
      <c r="N4768" s="328"/>
      <c r="O4768" s="328"/>
    </row>
    <row r="4769" spans="1:15" ht="15" customHeight="1" x14ac:dyDescent="0.25">
      <c r="A4769" s="559" t="s">
        <v>5498</v>
      </c>
      <c r="B4769" s="560" t="s">
        <v>2110</v>
      </c>
      <c r="C4769" s="560"/>
      <c r="D4769" s="560" t="s">
        <v>5499</v>
      </c>
      <c r="E4769" s="560"/>
      <c r="F4769" s="561"/>
      <c r="G4769" s="331"/>
      <c r="H4769" s="332"/>
      <c r="I4769" s="332"/>
      <c r="J4769" s="333" t="s">
        <v>5181</v>
      </c>
      <c r="K4769" s="333" t="s">
        <v>5225</v>
      </c>
      <c r="L4769" s="510"/>
      <c r="M4769" s="330"/>
      <c r="N4769" s="328"/>
      <c r="O4769" s="328"/>
    </row>
    <row r="4770" spans="1:15" ht="15" customHeight="1" x14ac:dyDescent="0.25">
      <c r="A4770" s="199"/>
      <c r="B4770" s="219"/>
      <c r="C4770" s="219"/>
      <c r="D4770" s="219"/>
      <c r="E4770" s="219"/>
      <c r="F4770" s="220"/>
    </row>
    <row r="4771" spans="1:15" ht="15" customHeight="1" x14ac:dyDescent="0.25">
      <c r="A4771" s="211" t="s">
        <v>5041</v>
      </c>
      <c r="B4771" s="212" t="s">
        <v>152</v>
      </c>
      <c r="C4771" s="212"/>
      <c r="D4771" s="231" t="s">
        <v>4992</v>
      </c>
      <c r="E4771" s="212"/>
      <c r="F4771" s="213"/>
      <c r="G4771" s="331">
        <f>ROUND(SUMIF(Anlagenbewegungsdaten!B:B,A4771,Anlagenbewegungsdaten!C:C),3)</f>
        <v>0</v>
      </c>
      <c r="H4771" s="332">
        <f>IF(ISBLANK(F4771),ROUND(SUMIF(Anlagenbewegungsdaten!B:B,A4771,Anlagenbewegungsdaten!D:D),2),ROUND(G4771*F4771%,2))</f>
        <v>0</v>
      </c>
      <c r="I4771" s="332">
        <f>ROUND((H4771-SUMIF(Anlagenbewegungsdaten!$B:$B,A4771,Anlagenbewegungsdaten!D:D)),3)</f>
        <v>0</v>
      </c>
      <c r="J4771" s="333" t="s">
        <v>5181</v>
      </c>
      <c r="K4771" s="333" t="s">
        <v>5226</v>
      </c>
      <c r="L4771" s="510"/>
      <c r="M4771" s="330"/>
      <c r="N4771" s="328"/>
      <c r="O4771" s="328"/>
    </row>
    <row r="4772" spans="1:15" ht="15" customHeight="1" x14ac:dyDescent="0.25">
      <c r="A4772" s="211" t="s">
        <v>5040</v>
      </c>
      <c r="B4772" s="212" t="s">
        <v>152</v>
      </c>
      <c r="C4772" s="212"/>
      <c r="D4772" s="231" t="s">
        <v>4990</v>
      </c>
      <c r="E4772" s="212"/>
      <c r="F4772" s="213"/>
      <c r="G4772" s="331">
        <f>ROUND(SUMIF(Anlagenbewegungsdaten!B:B,A4772,Anlagenbewegungsdaten!C:C),3)</f>
        <v>0</v>
      </c>
      <c r="H4772" s="332">
        <f>IF(ISBLANK(F4772),ROUND(SUMIF(Anlagenbewegungsdaten!B:B,A4772,Anlagenbewegungsdaten!D:D),2),ROUND(G4772*F4772%,2))</f>
        <v>0</v>
      </c>
      <c r="I4772" s="332">
        <f>ROUND((H4772-SUMIF(Anlagenbewegungsdaten!$B:$B,A4772,Anlagenbewegungsdaten!D:D)),3)</f>
        <v>0</v>
      </c>
      <c r="J4772" s="333" t="s">
        <v>5181</v>
      </c>
      <c r="K4772" s="333" t="s">
        <v>5226</v>
      </c>
      <c r="L4772" s="510"/>
      <c r="M4772" s="330"/>
      <c r="N4772" s="328"/>
      <c r="O4772" s="328"/>
    </row>
    <row r="4773" spans="1:15" ht="15" customHeight="1" x14ac:dyDescent="0.25">
      <c r="A4773" s="211" t="s">
        <v>5039</v>
      </c>
      <c r="B4773" s="212" t="s">
        <v>152</v>
      </c>
      <c r="C4773" s="212"/>
      <c r="D4773" s="231" t="s">
        <v>4988</v>
      </c>
      <c r="E4773" s="212"/>
      <c r="F4773" s="213"/>
      <c r="G4773" s="331">
        <f>ROUND(SUMIF(Anlagenbewegungsdaten!B:B,A4773,Anlagenbewegungsdaten!C:C),3)</f>
        <v>0</v>
      </c>
      <c r="H4773" s="332">
        <f>IF(ISBLANK(F4773),ROUND(SUMIF(Anlagenbewegungsdaten!B:B,A4773,Anlagenbewegungsdaten!D:D),2),ROUND(G4773*F4773%,2))</f>
        <v>0</v>
      </c>
      <c r="I4773" s="332">
        <f>ROUND((H4773-SUMIF(Anlagenbewegungsdaten!$B:$B,A4773,Anlagenbewegungsdaten!D:D)),3)</f>
        <v>0</v>
      </c>
      <c r="J4773" s="333" t="s">
        <v>5181</v>
      </c>
      <c r="K4773" s="333" t="s">
        <v>5226</v>
      </c>
      <c r="L4773" s="510"/>
      <c r="M4773" s="330"/>
      <c r="N4773" s="328"/>
      <c r="O4773" s="328"/>
    </row>
    <row r="4774" spans="1:15" ht="15" customHeight="1" x14ac:dyDescent="0.25">
      <c r="A4774" s="211" t="s">
        <v>5038</v>
      </c>
      <c r="B4774" s="212" t="s">
        <v>152</v>
      </c>
      <c r="C4774" s="212"/>
      <c r="D4774" s="231" t="s">
        <v>4986</v>
      </c>
      <c r="E4774" s="212"/>
      <c r="F4774" s="213"/>
      <c r="G4774" s="331">
        <f>ROUND(SUMIF(Anlagenbewegungsdaten!B:B,A4774,Anlagenbewegungsdaten!C:C),3)</f>
        <v>0</v>
      </c>
      <c r="H4774" s="332">
        <f>IF(ISBLANK(F4774),ROUND(SUMIF(Anlagenbewegungsdaten!B:B,A4774,Anlagenbewegungsdaten!D:D),2),ROUND(G4774*F4774%,2))</f>
        <v>0</v>
      </c>
      <c r="I4774" s="332">
        <f>ROUND((H4774-SUMIF(Anlagenbewegungsdaten!$B:$B,A4774,Anlagenbewegungsdaten!D:D)),3)</f>
        <v>0</v>
      </c>
      <c r="J4774" s="333" t="s">
        <v>5181</v>
      </c>
      <c r="K4774" s="333" t="s">
        <v>5226</v>
      </c>
      <c r="L4774" s="510"/>
      <c r="M4774" s="330"/>
      <c r="N4774" s="328"/>
      <c r="O4774" s="328"/>
    </row>
    <row r="4775" spans="1:15" ht="15" customHeight="1" x14ac:dyDescent="0.25">
      <c r="A4775" s="211" t="s">
        <v>5037</v>
      </c>
      <c r="B4775" s="212" t="s">
        <v>152</v>
      </c>
      <c r="C4775" s="212"/>
      <c r="D4775" s="231" t="s">
        <v>4984</v>
      </c>
      <c r="E4775" s="212"/>
      <c r="F4775" s="213"/>
      <c r="G4775" s="331">
        <f>ROUND(SUMIF(Anlagenbewegungsdaten!B:B,A4775,Anlagenbewegungsdaten!C:C),3)</f>
        <v>0</v>
      </c>
      <c r="H4775" s="332">
        <f>IF(ISBLANK(F4775),ROUND(SUMIF(Anlagenbewegungsdaten!B:B,A4775,Anlagenbewegungsdaten!D:D),2),ROUND(G4775*F4775%,2))</f>
        <v>0</v>
      </c>
      <c r="I4775" s="332">
        <f>ROUND((H4775-SUMIF(Anlagenbewegungsdaten!$B:$B,A4775,Anlagenbewegungsdaten!D:D)),3)</f>
        <v>0</v>
      </c>
      <c r="J4775" s="333" t="s">
        <v>5181</v>
      </c>
      <c r="K4775" s="333" t="s">
        <v>5226</v>
      </c>
      <c r="L4775" s="510"/>
      <c r="M4775" s="330"/>
      <c r="N4775" s="328"/>
      <c r="O4775" s="328"/>
    </row>
    <row r="4776" spans="1:15" ht="15" customHeight="1" x14ac:dyDescent="0.25">
      <c r="A4776" s="211" t="s">
        <v>5036</v>
      </c>
      <c r="B4776" s="212" t="s">
        <v>152</v>
      </c>
      <c r="C4776" s="212"/>
      <c r="D4776" s="231" t="s">
        <v>4982</v>
      </c>
      <c r="E4776" s="212"/>
      <c r="F4776" s="213"/>
      <c r="G4776" s="331">
        <f>ROUND(SUMIF(Anlagenbewegungsdaten!B:B,A4776,Anlagenbewegungsdaten!C:C),3)</f>
        <v>0</v>
      </c>
      <c r="H4776" s="332">
        <f>IF(ISBLANK(F4776),ROUND(SUMIF(Anlagenbewegungsdaten!B:B,A4776,Anlagenbewegungsdaten!D:D),2),ROUND(G4776*F4776%,2))</f>
        <v>0</v>
      </c>
      <c r="I4776" s="332">
        <f>ROUND((H4776-SUMIF(Anlagenbewegungsdaten!$B:$B,A4776,Anlagenbewegungsdaten!D:D)),3)</f>
        <v>0</v>
      </c>
      <c r="J4776" s="333" t="s">
        <v>5181</v>
      </c>
      <c r="K4776" s="333" t="s">
        <v>5226</v>
      </c>
      <c r="L4776" s="510"/>
      <c r="M4776" s="330"/>
      <c r="N4776" s="328"/>
      <c r="O4776" s="328"/>
    </row>
    <row r="4777" spans="1:15" ht="15" customHeight="1" x14ac:dyDescent="0.25">
      <c r="A4777" s="211" t="s">
        <v>5035</v>
      </c>
      <c r="B4777" s="212" t="s">
        <v>152</v>
      </c>
      <c r="C4777" s="212"/>
      <c r="D4777" s="231" t="s">
        <v>4980</v>
      </c>
      <c r="E4777" s="212"/>
      <c r="F4777" s="213"/>
      <c r="G4777" s="331">
        <f>ROUND(SUMIF(Anlagenbewegungsdaten!B:B,A4777,Anlagenbewegungsdaten!C:C),3)</f>
        <v>0</v>
      </c>
      <c r="H4777" s="332">
        <f>IF(ISBLANK(F4777),ROUND(SUMIF(Anlagenbewegungsdaten!B:B,A4777,Anlagenbewegungsdaten!D:D),2),ROUND(G4777*F4777%,2))</f>
        <v>0</v>
      </c>
      <c r="I4777" s="332">
        <f>ROUND((H4777-SUMIF(Anlagenbewegungsdaten!$B:$B,A4777,Anlagenbewegungsdaten!D:D)),3)</f>
        <v>0</v>
      </c>
      <c r="J4777" s="333" t="s">
        <v>5181</v>
      </c>
      <c r="K4777" s="333" t="s">
        <v>5226</v>
      </c>
      <c r="L4777" s="510"/>
      <c r="M4777" s="330"/>
      <c r="N4777" s="328"/>
      <c r="O4777" s="328"/>
    </row>
    <row r="4778" spans="1:15" ht="15" customHeight="1" x14ac:dyDescent="0.25">
      <c r="A4778" s="211" t="s">
        <v>5034</v>
      </c>
      <c r="B4778" s="212" t="s">
        <v>152</v>
      </c>
      <c r="C4778" s="212"/>
      <c r="D4778" s="231" t="s">
        <v>4978</v>
      </c>
      <c r="E4778" s="212"/>
      <c r="F4778" s="213"/>
      <c r="G4778" s="331">
        <f>ROUND(SUMIF(Anlagenbewegungsdaten!B:B,A4778,Anlagenbewegungsdaten!C:C),3)</f>
        <v>0</v>
      </c>
      <c r="H4778" s="332">
        <f>IF(ISBLANK(F4778),ROUND(SUMIF(Anlagenbewegungsdaten!B:B,A4778,Anlagenbewegungsdaten!D:D),2),ROUND(G4778*F4778%,2))</f>
        <v>0</v>
      </c>
      <c r="I4778" s="332">
        <f>ROUND((H4778-SUMIF(Anlagenbewegungsdaten!$B:$B,A4778,Anlagenbewegungsdaten!D:D)),3)</f>
        <v>0</v>
      </c>
      <c r="J4778" s="333" t="s">
        <v>5181</v>
      </c>
      <c r="K4778" s="333" t="s">
        <v>5226</v>
      </c>
      <c r="L4778" s="510"/>
      <c r="M4778" s="330"/>
      <c r="N4778" s="328"/>
      <c r="O4778" s="328"/>
    </row>
    <row r="4779" spans="1:15" ht="15" customHeight="1" x14ac:dyDescent="0.25">
      <c r="A4779" s="211" t="s">
        <v>5033</v>
      </c>
      <c r="B4779" s="212" t="s">
        <v>152</v>
      </c>
      <c r="C4779" s="212"/>
      <c r="D4779" s="231" t="s">
        <v>4976</v>
      </c>
      <c r="E4779" s="212"/>
      <c r="F4779" s="213"/>
      <c r="G4779" s="331">
        <f>ROUND(SUMIF(Anlagenbewegungsdaten!B:B,A4779,Anlagenbewegungsdaten!C:C),3)</f>
        <v>0</v>
      </c>
      <c r="H4779" s="332">
        <f>IF(ISBLANK(F4779),ROUND(SUMIF(Anlagenbewegungsdaten!B:B,A4779,Anlagenbewegungsdaten!D:D),2),ROUND(G4779*F4779%,2))</f>
        <v>0</v>
      </c>
      <c r="I4779" s="332">
        <f>ROUND((H4779-SUMIF(Anlagenbewegungsdaten!$B:$B,A4779,Anlagenbewegungsdaten!D:D)),3)</f>
        <v>0</v>
      </c>
      <c r="J4779" s="333" t="s">
        <v>5181</v>
      </c>
      <c r="K4779" s="333" t="s">
        <v>5226</v>
      </c>
      <c r="L4779" s="510"/>
      <c r="M4779" s="330"/>
      <c r="N4779" s="328"/>
      <c r="O4779" s="328"/>
    </row>
    <row r="4780" spans="1:15" ht="15" customHeight="1" x14ac:dyDescent="0.25">
      <c r="A4780" s="211" t="s">
        <v>5032</v>
      </c>
      <c r="B4780" s="212" t="s">
        <v>152</v>
      </c>
      <c r="C4780" s="212"/>
      <c r="D4780" s="231" t="s">
        <v>4974</v>
      </c>
      <c r="E4780" s="212"/>
      <c r="F4780" s="213"/>
      <c r="G4780" s="331">
        <f>ROUND(SUMIF(Anlagenbewegungsdaten!B:B,A4780,Anlagenbewegungsdaten!C:C),3)</f>
        <v>0</v>
      </c>
      <c r="H4780" s="332">
        <f>IF(ISBLANK(F4780),ROUND(SUMIF(Anlagenbewegungsdaten!B:B,A4780,Anlagenbewegungsdaten!D:D),2),ROUND(G4780*F4780%,2))</f>
        <v>0</v>
      </c>
      <c r="I4780" s="332">
        <f>ROUND((H4780-SUMIF(Anlagenbewegungsdaten!$B:$B,A4780,Anlagenbewegungsdaten!D:D)),3)</f>
        <v>0</v>
      </c>
      <c r="J4780" s="333" t="s">
        <v>5181</v>
      </c>
      <c r="K4780" s="333" t="s">
        <v>5226</v>
      </c>
      <c r="L4780" s="510"/>
      <c r="M4780" s="330"/>
      <c r="N4780" s="328"/>
      <c r="O4780" s="328"/>
    </row>
    <row r="4781" spans="1:15" ht="15" customHeight="1" x14ac:dyDescent="0.25">
      <c r="A4781" s="211" t="s">
        <v>5031</v>
      </c>
      <c r="B4781" s="212" t="s">
        <v>152</v>
      </c>
      <c r="C4781" s="212"/>
      <c r="D4781" s="231" t="s">
        <v>4972</v>
      </c>
      <c r="E4781" s="212"/>
      <c r="F4781" s="213"/>
      <c r="G4781" s="331">
        <f>ROUND(SUMIF(Anlagenbewegungsdaten!B:B,A4781,Anlagenbewegungsdaten!C:C),3)</f>
        <v>0</v>
      </c>
      <c r="H4781" s="332">
        <f>IF(ISBLANK(F4781),ROUND(SUMIF(Anlagenbewegungsdaten!B:B,A4781,Anlagenbewegungsdaten!D:D),2),ROUND(G4781*F4781%,2))</f>
        <v>0</v>
      </c>
      <c r="I4781" s="332">
        <f>ROUND((H4781-SUMIF(Anlagenbewegungsdaten!$B:$B,A4781,Anlagenbewegungsdaten!D:D)),3)</f>
        <v>0</v>
      </c>
      <c r="J4781" s="333" t="s">
        <v>5181</v>
      </c>
      <c r="K4781" s="333" t="s">
        <v>5226</v>
      </c>
      <c r="L4781" s="510"/>
      <c r="M4781" s="330"/>
      <c r="N4781" s="328"/>
      <c r="O4781" s="328"/>
    </row>
    <row r="4782" spans="1:15" ht="15" customHeight="1" x14ac:dyDescent="0.25">
      <c r="A4782" s="211" t="s">
        <v>5030</v>
      </c>
      <c r="B4782" s="212" t="s">
        <v>152</v>
      </c>
      <c r="C4782" s="212"/>
      <c r="D4782" s="231" t="s">
        <v>4970</v>
      </c>
      <c r="E4782" s="212"/>
      <c r="F4782" s="213"/>
      <c r="G4782" s="331">
        <f>ROUND(SUMIF(Anlagenbewegungsdaten!B:B,A4782,Anlagenbewegungsdaten!C:C),3)</f>
        <v>0</v>
      </c>
      <c r="H4782" s="332">
        <f>IF(ISBLANK(F4782),ROUND(SUMIF(Anlagenbewegungsdaten!B:B,A4782,Anlagenbewegungsdaten!D:D),2),ROUND(G4782*F4782%,2))</f>
        <v>0</v>
      </c>
      <c r="I4782" s="332">
        <f>ROUND((H4782-SUMIF(Anlagenbewegungsdaten!$B:$B,A4782,Anlagenbewegungsdaten!D:D)),3)</f>
        <v>0</v>
      </c>
      <c r="J4782" s="333" t="s">
        <v>5181</v>
      </c>
      <c r="K4782" s="333" t="s">
        <v>5226</v>
      </c>
      <c r="L4782" s="510"/>
      <c r="M4782" s="330"/>
      <c r="N4782" s="328"/>
      <c r="O4782" s="328"/>
    </row>
    <row r="4783" spans="1:15" ht="15" customHeight="1" x14ac:dyDescent="0.25">
      <c r="A4783" s="199"/>
      <c r="B4783" s="219"/>
      <c r="C4783" s="219"/>
      <c r="D4783" s="219"/>
      <c r="E4783" s="219"/>
      <c r="F4783" s="220"/>
    </row>
    <row r="4784" spans="1:15" ht="15" customHeight="1" x14ac:dyDescent="0.25">
      <c r="A4784" s="232" t="s">
        <v>5500</v>
      </c>
      <c r="B4784" s="231" t="s">
        <v>152</v>
      </c>
      <c r="C4784" s="231"/>
      <c r="D4784" s="231" t="s">
        <v>5477</v>
      </c>
      <c r="E4784" s="231"/>
      <c r="F4784" s="233"/>
      <c r="G4784" s="331">
        <f>ROUND(SUMIF(Anlagenbewegungsdaten!B:B,A4784,Anlagenbewegungsdaten!C:C),3)</f>
        <v>0</v>
      </c>
      <c r="H4784" s="332">
        <f>IF(ISBLANK(F4784),ROUND(SUMIF(Anlagenbewegungsdaten!B:B,A4784,Anlagenbewegungsdaten!D:D),2),ROUND(G4784*F4784%,2))</f>
        <v>0</v>
      </c>
      <c r="I4784" s="332">
        <f>ROUND((H4784-SUMIF(Anlagenbewegungsdaten!$B:$B,A4784,Anlagenbewegungsdaten!D:D)),3)</f>
        <v>0</v>
      </c>
      <c r="J4784" s="333" t="s">
        <v>5181</v>
      </c>
      <c r="K4784" s="333" t="s">
        <v>5226</v>
      </c>
      <c r="L4784" s="510"/>
      <c r="M4784" s="330"/>
      <c r="N4784" s="328"/>
      <c r="O4784" s="328"/>
    </row>
    <row r="4785" spans="1:15" ht="15" customHeight="1" x14ac:dyDescent="0.25">
      <c r="A4785" s="232" t="s">
        <v>5501</v>
      </c>
      <c r="B4785" s="231" t="s">
        <v>152</v>
      </c>
      <c r="C4785" s="231"/>
      <c r="D4785" s="231" t="s">
        <v>5479</v>
      </c>
      <c r="E4785" s="231"/>
      <c r="F4785" s="233"/>
      <c r="G4785" s="331">
        <f>ROUND(SUMIF(Anlagenbewegungsdaten!B:B,A4785,Anlagenbewegungsdaten!C:C),3)</f>
        <v>0</v>
      </c>
      <c r="H4785" s="332">
        <f>IF(ISBLANK(F4785),ROUND(SUMIF(Anlagenbewegungsdaten!B:B,A4785,Anlagenbewegungsdaten!D:D),2),ROUND(G4785*F4785%,2))</f>
        <v>0</v>
      </c>
      <c r="I4785" s="332">
        <f>ROUND((H4785-SUMIF(Anlagenbewegungsdaten!$B:$B,A4785,Anlagenbewegungsdaten!D:D)),3)</f>
        <v>0</v>
      </c>
      <c r="J4785" s="333" t="s">
        <v>5181</v>
      </c>
      <c r="K4785" s="333" t="s">
        <v>5226</v>
      </c>
      <c r="L4785" s="510"/>
      <c r="M4785" s="330"/>
      <c r="N4785" s="328"/>
      <c r="O4785" s="328"/>
    </row>
    <row r="4786" spans="1:15" ht="15" customHeight="1" x14ac:dyDescent="0.25">
      <c r="A4786" s="232" t="s">
        <v>5502</v>
      </c>
      <c r="B4786" s="231" t="s">
        <v>152</v>
      </c>
      <c r="C4786" s="231"/>
      <c r="D4786" s="231" t="s">
        <v>5481</v>
      </c>
      <c r="E4786" s="231"/>
      <c r="F4786" s="233"/>
      <c r="G4786" s="331">
        <f>ROUND(SUMIF(Anlagenbewegungsdaten!B:B,A4786,Anlagenbewegungsdaten!C:C),3)</f>
        <v>0</v>
      </c>
      <c r="H4786" s="332">
        <f>IF(ISBLANK(F4786),ROUND(SUMIF(Anlagenbewegungsdaten!B:B,A4786,Anlagenbewegungsdaten!D:D),2),ROUND(G4786*F4786%,2))</f>
        <v>0</v>
      </c>
      <c r="I4786" s="332">
        <f>ROUND((H4786-SUMIF(Anlagenbewegungsdaten!$B:$B,A4786,Anlagenbewegungsdaten!D:D)),3)</f>
        <v>0</v>
      </c>
      <c r="J4786" s="333" t="s">
        <v>5181</v>
      </c>
      <c r="K4786" s="333" t="s">
        <v>5226</v>
      </c>
      <c r="L4786" s="510"/>
      <c r="M4786" s="330"/>
      <c r="N4786" s="328"/>
      <c r="O4786" s="328"/>
    </row>
    <row r="4787" spans="1:15" ht="15" customHeight="1" x14ac:dyDescent="0.25">
      <c r="A4787" s="559" t="s">
        <v>5503</v>
      </c>
      <c r="B4787" s="560" t="s">
        <v>152</v>
      </c>
      <c r="C4787" s="560"/>
      <c r="D4787" s="560" t="s">
        <v>5483</v>
      </c>
      <c r="E4787" s="560"/>
      <c r="F4787" s="561"/>
      <c r="G4787" s="331"/>
      <c r="H4787" s="332"/>
      <c r="I4787" s="332"/>
      <c r="J4787" s="333" t="s">
        <v>5181</v>
      </c>
      <c r="K4787" s="333" t="s">
        <v>5226</v>
      </c>
      <c r="L4787" s="510"/>
      <c r="M4787" s="330"/>
      <c r="N4787" s="328"/>
      <c r="O4787" s="328"/>
    </row>
    <row r="4788" spans="1:15" ht="15" customHeight="1" x14ac:dyDescent="0.25">
      <c r="A4788" s="559" t="s">
        <v>5504</v>
      </c>
      <c r="B4788" s="560" t="s">
        <v>152</v>
      </c>
      <c r="C4788" s="560"/>
      <c r="D4788" s="560" t="s">
        <v>5485</v>
      </c>
      <c r="E4788" s="560"/>
      <c r="F4788" s="561"/>
      <c r="G4788" s="331"/>
      <c r="H4788" s="332"/>
      <c r="I4788" s="332"/>
      <c r="J4788" s="333" t="s">
        <v>5181</v>
      </c>
      <c r="K4788" s="333" t="s">
        <v>5226</v>
      </c>
      <c r="L4788" s="510"/>
      <c r="M4788" s="330"/>
      <c r="N4788" s="328"/>
      <c r="O4788" s="328"/>
    </row>
    <row r="4789" spans="1:15" ht="15" customHeight="1" x14ac:dyDescent="0.25">
      <c r="A4789" s="559" t="s">
        <v>5505</v>
      </c>
      <c r="B4789" s="560" t="s">
        <v>152</v>
      </c>
      <c r="C4789" s="560"/>
      <c r="D4789" s="560" t="s">
        <v>5487</v>
      </c>
      <c r="E4789" s="560"/>
      <c r="F4789" s="561"/>
      <c r="G4789" s="331"/>
      <c r="H4789" s="332"/>
      <c r="I4789" s="332"/>
      <c r="J4789" s="333" t="s">
        <v>5181</v>
      </c>
      <c r="K4789" s="333" t="s">
        <v>5226</v>
      </c>
      <c r="L4789" s="510"/>
      <c r="M4789" s="330"/>
      <c r="N4789" s="328"/>
      <c r="O4789" s="328"/>
    </row>
    <row r="4790" spans="1:15" ht="15" customHeight="1" x14ac:dyDescent="0.25">
      <c r="A4790" s="559" t="s">
        <v>5506</v>
      </c>
      <c r="B4790" s="560" t="s">
        <v>152</v>
      </c>
      <c r="C4790" s="560"/>
      <c r="D4790" s="560" t="s">
        <v>5489</v>
      </c>
      <c r="E4790" s="560"/>
      <c r="F4790" s="561"/>
      <c r="G4790" s="331"/>
      <c r="H4790" s="332"/>
      <c r="I4790" s="332"/>
      <c r="J4790" s="333" t="s">
        <v>5181</v>
      </c>
      <c r="K4790" s="333" t="s">
        <v>5226</v>
      </c>
      <c r="L4790" s="510"/>
      <c r="M4790" s="330"/>
      <c r="N4790" s="328"/>
      <c r="O4790" s="328"/>
    </row>
    <row r="4791" spans="1:15" ht="15" customHeight="1" x14ac:dyDescent="0.25">
      <c r="A4791" s="559" t="s">
        <v>5507</v>
      </c>
      <c r="B4791" s="560" t="s">
        <v>152</v>
      </c>
      <c r="C4791" s="560"/>
      <c r="D4791" s="560" t="s">
        <v>5491</v>
      </c>
      <c r="E4791" s="560"/>
      <c r="F4791" s="561"/>
      <c r="G4791" s="331"/>
      <c r="H4791" s="332"/>
      <c r="I4791" s="332"/>
      <c r="J4791" s="333" t="s">
        <v>5181</v>
      </c>
      <c r="K4791" s="333" t="s">
        <v>5226</v>
      </c>
      <c r="L4791" s="510"/>
      <c r="M4791" s="330"/>
      <c r="N4791" s="328"/>
      <c r="O4791" s="328"/>
    </row>
    <row r="4792" spans="1:15" ht="15" customHeight="1" x14ac:dyDescent="0.25">
      <c r="A4792" s="559" t="s">
        <v>5508</v>
      </c>
      <c r="B4792" s="560" t="s">
        <v>152</v>
      </c>
      <c r="C4792" s="560"/>
      <c r="D4792" s="560" t="s">
        <v>5493</v>
      </c>
      <c r="E4792" s="560"/>
      <c r="F4792" s="561"/>
      <c r="G4792" s="331"/>
      <c r="H4792" s="332"/>
      <c r="I4792" s="332"/>
      <c r="J4792" s="333" t="s">
        <v>5181</v>
      </c>
      <c r="K4792" s="333" t="s">
        <v>5226</v>
      </c>
      <c r="L4792" s="510"/>
      <c r="M4792" s="330"/>
      <c r="N4792" s="328"/>
      <c r="O4792" s="328"/>
    </row>
    <row r="4793" spans="1:15" ht="15" customHeight="1" x14ac:dyDescent="0.25">
      <c r="A4793" s="559" t="s">
        <v>5509</v>
      </c>
      <c r="B4793" s="560" t="s">
        <v>152</v>
      </c>
      <c r="C4793" s="560"/>
      <c r="D4793" s="560" t="s">
        <v>5495</v>
      </c>
      <c r="E4793" s="560"/>
      <c r="F4793" s="561"/>
      <c r="G4793" s="331"/>
      <c r="H4793" s="332"/>
      <c r="I4793" s="332"/>
      <c r="J4793" s="333" t="s">
        <v>5181</v>
      </c>
      <c r="K4793" s="333" t="s">
        <v>5226</v>
      </c>
      <c r="L4793" s="510"/>
      <c r="M4793" s="330"/>
      <c r="N4793" s="328"/>
      <c r="O4793" s="328"/>
    </row>
    <row r="4794" spans="1:15" ht="15" customHeight="1" x14ac:dyDescent="0.25">
      <c r="A4794" s="559" t="s">
        <v>5510</v>
      </c>
      <c r="B4794" s="560" t="s">
        <v>152</v>
      </c>
      <c r="C4794" s="560"/>
      <c r="D4794" s="560" t="s">
        <v>5497</v>
      </c>
      <c r="E4794" s="560"/>
      <c r="F4794" s="561"/>
      <c r="G4794" s="331"/>
      <c r="H4794" s="332"/>
      <c r="I4794" s="332"/>
      <c r="J4794" s="333" t="s">
        <v>5181</v>
      </c>
      <c r="K4794" s="333" t="s">
        <v>5226</v>
      </c>
      <c r="L4794" s="510"/>
      <c r="M4794" s="330"/>
      <c r="N4794" s="328"/>
      <c r="O4794" s="328"/>
    </row>
    <row r="4795" spans="1:15" ht="15" customHeight="1" x14ac:dyDescent="0.25">
      <c r="A4795" s="559" t="s">
        <v>5511</v>
      </c>
      <c r="B4795" s="560" t="s">
        <v>152</v>
      </c>
      <c r="C4795" s="560"/>
      <c r="D4795" s="560" t="s">
        <v>5499</v>
      </c>
      <c r="E4795" s="560"/>
      <c r="F4795" s="561"/>
      <c r="G4795" s="331"/>
      <c r="H4795" s="332"/>
      <c r="I4795" s="332"/>
      <c r="J4795" s="333" t="s">
        <v>5181</v>
      </c>
      <c r="K4795" s="333" t="s">
        <v>5226</v>
      </c>
      <c r="L4795" s="510"/>
      <c r="M4795" s="330"/>
      <c r="N4795" s="328"/>
      <c r="O4795" s="328"/>
    </row>
    <row r="4796" spans="1:15" ht="15" customHeight="1" x14ac:dyDescent="0.25">
      <c r="A4796" s="199"/>
      <c r="B4796" s="219"/>
      <c r="C4796" s="219"/>
      <c r="D4796" s="219"/>
      <c r="E4796" s="219"/>
      <c r="F4796" s="220"/>
    </row>
    <row r="4797" spans="1:15" ht="15" customHeight="1" x14ac:dyDescent="0.25">
      <c r="A4797" s="211" t="s">
        <v>5029</v>
      </c>
      <c r="B4797" s="212" t="s">
        <v>160</v>
      </c>
      <c r="C4797" s="212"/>
      <c r="D4797" s="231" t="s">
        <v>4992</v>
      </c>
      <c r="E4797" s="212"/>
      <c r="F4797" s="213"/>
      <c r="G4797" s="331">
        <f>ROUND(SUMIF(Anlagenbewegungsdaten!B:B,A4797,Anlagenbewegungsdaten!C:C),3)</f>
        <v>0</v>
      </c>
      <c r="H4797" s="332">
        <f>IF(ISBLANK(F4797),ROUND(SUMIF(Anlagenbewegungsdaten!B:B,A4797,Anlagenbewegungsdaten!D:D),2),ROUND(G4797*F4797%,2))</f>
        <v>0</v>
      </c>
      <c r="I4797" s="332">
        <f>ROUND((H4797-SUMIF(Anlagenbewegungsdaten!$B:$B,A4797,Anlagenbewegungsdaten!D:D)),3)</f>
        <v>0</v>
      </c>
      <c r="J4797" s="333" t="s">
        <v>5181</v>
      </c>
      <c r="K4797" s="333" t="s">
        <v>5227</v>
      </c>
      <c r="L4797" s="510"/>
      <c r="M4797" s="330"/>
      <c r="N4797" s="328"/>
      <c r="O4797" s="328"/>
    </row>
    <row r="4798" spans="1:15" ht="15" customHeight="1" x14ac:dyDescent="0.25">
      <c r="A4798" s="211" t="s">
        <v>5028</v>
      </c>
      <c r="B4798" s="212" t="s">
        <v>160</v>
      </c>
      <c r="C4798" s="212"/>
      <c r="D4798" s="231" t="s">
        <v>4990</v>
      </c>
      <c r="E4798" s="212"/>
      <c r="F4798" s="213"/>
      <c r="G4798" s="331">
        <f>ROUND(SUMIF(Anlagenbewegungsdaten!B:B,A4798,Anlagenbewegungsdaten!C:C),3)</f>
        <v>0</v>
      </c>
      <c r="H4798" s="332">
        <f>IF(ISBLANK(F4798),ROUND(SUMIF(Anlagenbewegungsdaten!B:B,A4798,Anlagenbewegungsdaten!D:D),2),ROUND(G4798*F4798%,2))</f>
        <v>0</v>
      </c>
      <c r="I4798" s="332">
        <f>ROUND((H4798-SUMIF(Anlagenbewegungsdaten!$B:$B,A4798,Anlagenbewegungsdaten!D:D)),3)</f>
        <v>0</v>
      </c>
      <c r="J4798" s="333" t="s">
        <v>5181</v>
      </c>
      <c r="K4798" s="333" t="s">
        <v>5227</v>
      </c>
      <c r="L4798" s="510"/>
      <c r="M4798" s="330"/>
      <c r="N4798" s="328"/>
      <c r="O4798" s="328"/>
    </row>
    <row r="4799" spans="1:15" ht="15" customHeight="1" x14ac:dyDescent="0.25">
      <c r="A4799" s="211" t="s">
        <v>5027</v>
      </c>
      <c r="B4799" s="212" t="s">
        <v>160</v>
      </c>
      <c r="C4799" s="212"/>
      <c r="D4799" s="231" t="s">
        <v>4988</v>
      </c>
      <c r="E4799" s="212"/>
      <c r="F4799" s="213"/>
      <c r="G4799" s="331">
        <f>ROUND(SUMIF(Anlagenbewegungsdaten!B:B,A4799,Anlagenbewegungsdaten!C:C),3)</f>
        <v>0</v>
      </c>
      <c r="H4799" s="332">
        <f>IF(ISBLANK(F4799),ROUND(SUMIF(Anlagenbewegungsdaten!B:B,A4799,Anlagenbewegungsdaten!D:D),2),ROUND(G4799*F4799%,2))</f>
        <v>0</v>
      </c>
      <c r="I4799" s="332">
        <f>ROUND((H4799-SUMIF(Anlagenbewegungsdaten!$B:$B,A4799,Anlagenbewegungsdaten!D:D)),3)</f>
        <v>0</v>
      </c>
      <c r="J4799" s="333" t="s">
        <v>5181</v>
      </c>
      <c r="K4799" s="333" t="s">
        <v>5227</v>
      </c>
      <c r="L4799" s="510"/>
      <c r="M4799" s="330"/>
      <c r="N4799" s="328"/>
      <c r="O4799" s="328"/>
    </row>
    <row r="4800" spans="1:15" ht="15" customHeight="1" x14ac:dyDescent="0.25">
      <c r="A4800" s="211" t="s">
        <v>5026</v>
      </c>
      <c r="B4800" s="212" t="s">
        <v>160</v>
      </c>
      <c r="C4800" s="212"/>
      <c r="D4800" s="231" t="s">
        <v>4986</v>
      </c>
      <c r="E4800" s="212"/>
      <c r="F4800" s="213"/>
      <c r="G4800" s="331">
        <f>ROUND(SUMIF(Anlagenbewegungsdaten!B:B,A4800,Anlagenbewegungsdaten!C:C),3)</f>
        <v>0</v>
      </c>
      <c r="H4800" s="332">
        <f>IF(ISBLANK(F4800),ROUND(SUMIF(Anlagenbewegungsdaten!B:B,A4800,Anlagenbewegungsdaten!D:D),2),ROUND(G4800*F4800%,2))</f>
        <v>0</v>
      </c>
      <c r="I4800" s="332">
        <f>ROUND((H4800-SUMIF(Anlagenbewegungsdaten!$B:$B,A4800,Anlagenbewegungsdaten!D:D)),3)</f>
        <v>0</v>
      </c>
      <c r="J4800" s="333" t="s">
        <v>5181</v>
      </c>
      <c r="K4800" s="333" t="s">
        <v>5227</v>
      </c>
      <c r="L4800" s="510"/>
      <c r="M4800" s="330"/>
      <c r="N4800" s="328"/>
      <c r="O4800" s="328"/>
    </row>
    <row r="4801" spans="1:15" ht="15" customHeight="1" x14ac:dyDescent="0.25">
      <c r="A4801" s="211" t="s">
        <v>5025</v>
      </c>
      <c r="B4801" s="212" t="s">
        <v>160</v>
      </c>
      <c r="C4801" s="212"/>
      <c r="D4801" s="231" t="s">
        <v>4984</v>
      </c>
      <c r="E4801" s="212"/>
      <c r="F4801" s="213"/>
      <c r="G4801" s="331">
        <f>ROUND(SUMIF(Anlagenbewegungsdaten!B:B,A4801,Anlagenbewegungsdaten!C:C),3)</f>
        <v>0</v>
      </c>
      <c r="H4801" s="332">
        <f>IF(ISBLANK(F4801),ROUND(SUMIF(Anlagenbewegungsdaten!B:B,A4801,Anlagenbewegungsdaten!D:D),2),ROUND(G4801*F4801%,2))</f>
        <v>0</v>
      </c>
      <c r="I4801" s="332">
        <f>ROUND((H4801-SUMIF(Anlagenbewegungsdaten!$B:$B,A4801,Anlagenbewegungsdaten!D:D)),3)</f>
        <v>0</v>
      </c>
      <c r="J4801" s="333" t="s">
        <v>5181</v>
      </c>
      <c r="K4801" s="333" t="s">
        <v>5227</v>
      </c>
      <c r="L4801" s="510"/>
      <c r="M4801" s="330"/>
      <c r="N4801" s="328"/>
      <c r="O4801" s="328"/>
    </row>
    <row r="4802" spans="1:15" ht="15" customHeight="1" x14ac:dyDescent="0.25">
      <c r="A4802" s="211" t="s">
        <v>5024</v>
      </c>
      <c r="B4802" s="212" t="s">
        <v>160</v>
      </c>
      <c r="C4802" s="212"/>
      <c r="D4802" s="231" t="s">
        <v>4982</v>
      </c>
      <c r="E4802" s="212"/>
      <c r="F4802" s="213"/>
      <c r="G4802" s="331">
        <f>ROUND(SUMIF(Anlagenbewegungsdaten!B:B,A4802,Anlagenbewegungsdaten!C:C),3)</f>
        <v>0</v>
      </c>
      <c r="H4802" s="332">
        <f>IF(ISBLANK(F4802),ROUND(SUMIF(Anlagenbewegungsdaten!B:B,A4802,Anlagenbewegungsdaten!D:D),2),ROUND(G4802*F4802%,2))</f>
        <v>0</v>
      </c>
      <c r="I4802" s="332">
        <f>ROUND((H4802-SUMIF(Anlagenbewegungsdaten!$B:$B,A4802,Anlagenbewegungsdaten!D:D)),3)</f>
        <v>0</v>
      </c>
      <c r="J4802" s="333" t="s">
        <v>5181</v>
      </c>
      <c r="K4802" s="333" t="s">
        <v>5227</v>
      </c>
      <c r="L4802" s="510"/>
      <c r="M4802" s="330"/>
      <c r="N4802" s="328"/>
      <c r="O4802" s="328"/>
    </row>
    <row r="4803" spans="1:15" ht="15" customHeight="1" x14ac:dyDescent="0.25">
      <c r="A4803" s="211" t="s">
        <v>5023</v>
      </c>
      <c r="B4803" s="212" t="s">
        <v>160</v>
      </c>
      <c r="C4803" s="212"/>
      <c r="D4803" s="231" t="s">
        <v>4980</v>
      </c>
      <c r="E4803" s="212"/>
      <c r="F4803" s="213"/>
      <c r="G4803" s="331">
        <f>ROUND(SUMIF(Anlagenbewegungsdaten!B:B,A4803,Anlagenbewegungsdaten!C:C),3)</f>
        <v>0</v>
      </c>
      <c r="H4803" s="332">
        <f>IF(ISBLANK(F4803),ROUND(SUMIF(Anlagenbewegungsdaten!B:B,A4803,Anlagenbewegungsdaten!D:D),2),ROUND(G4803*F4803%,2))</f>
        <v>0</v>
      </c>
      <c r="I4803" s="332">
        <f>ROUND((H4803-SUMIF(Anlagenbewegungsdaten!$B:$B,A4803,Anlagenbewegungsdaten!D:D)),3)</f>
        <v>0</v>
      </c>
      <c r="J4803" s="333" t="s">
        <v>5181</v>
      </c>
      <c r="K4803" s="333" t="s">
        <v>5227</v>
      </c>
      <c r="L4803" s="510"/>
      <c r="M4803" s="330"/>
      <c r="N4803" s="328"/>
      <c r="O4803" s="328"/>
    </row>
    <row r="4804" spans="1:15" ht="15" customHeight="1" x14ac:dyDescent="0.25">
      <c r="A4804" s="211" t="s">
        <v>5022</v>
      </c>
      <c r="B4804" s="212" t="s">
        <v>160</v>
      </c>
      <c r="C4804" s="212"/>
      <c r="D4804" s="231" t="s">
        <v>4978</v>
      </c>
      <c r="E4804" s="212"/>
      <c r="F4804" s="213"/>
      <c r="G4804" s="331">
        <f>ROUND(SUMIF(Anlagenbewegungsdaten!B:B,A4804,Anlagenbewegungsdaten!C:C),3)</f>
        <v>0</v>
      </c>
      <c r="H4804" s="332">
        <f>IF(ISBLANK(F4804),ROUND(SUMIF(Anlagenbewegungsdaten!B:B,A4804,Anlagenbewegungsdaten!D:D),2),ROUND(G4804*F4804%,2))</f>
        <v>0</v>
      </c>
      <c r="I4804" s="332">
        <f>ROUND((H4804-SUMIF(Anlagenbewegungsdaten!$B:$B,A4804,Anlagenbewegungsdaten!D:D)),3)</f>
        <v>0</v>
      </c>
      <c r="J4804" s="333" t="s">
        <v>5181</v>
      </c>
      <c r="K4804" s="333" t="s">
        <v>5227</v>
      </c>
      <c r="L4804" s="510"/>
      <c r="M4804" s="330"/>
      <c r="N4804" s="328"/>
      <c r="O4804" s="328"/>
    </row>
    <row r="4805" spans="1:15" ht="15" customHeight="1" x14ac:dyDescent="0.25">
      <c r="A4805" s="211" t="s">
        <v>5021</v>
      </c>
      <c r="B4805" s="212" t="s">
        <v>160</v>
      </c>
      <c r="C4805" s="212"/>
      <c r="D4805" s="231" t="s">
        <v>4976</v>
      </c>
      <c r="E4805" s="212"/>
      <c r="F4805" s="213"/>
      <c r="G4805" s="331">
        <f>ROUND(SUMIF(Anlagenbewegungsdaten!B:B,A4805,Anlagenbewegungsdaten!C:C),3)</f>
        <v>0</v>
      </c>
      <c r="H4805" s="332">
        <f>IF(ISBLANK(F4805),ROUND(SUMIF(Anlagenbewegungsdaten!B:B,A4805,Anlagenbewegungsdaten!D:D),2),ROUND(G4805*F4805%,2))</f>
        <v>0</v>
      </c>
      <c r="I4805" s="332">
        <f>ROUND((H4805-SUMIF(Anlagenbewegungsdaten!$B:$B,A4805,Anlagenbewegungsdaten!D:D)),3)</f>
        <v>0</v>
      </c>
      <c r="J4805" s="333" t="s">
        <v>5181</v>
      </c>
      <c r="K4805" s="333" t="s">
        <v>5227</v>
      </c>
      <c r="L4805" s="510"/>
      <c r="M4805" s="330"/>
      <c r="N4805" s="328"/>
      <c r="O4805" s="328"/>
    </row>
    <row r="4806" spans="1:15" ht="15" customHeight="1" x14ac:dyDescent="0.25">
      <c r="A4806" s="211" t="s">
        <v>5020</v>
      </c>
      <c r="B4806" s="212" t="s">
        <v>160</v>
      </c>
      <c r="C4806" s="212"/>
      <c r="D4806" s="231" t="s">
        <v>4974</v>
      </c>
      <c r="E4806" s="212"/>
      <c r="F4806" s="213"/>
      <c r="G4806" s="331">
        <f>ROUND(SUMIF(Anlagenbewegungsdaten!B:B,A4806,Anlagenbewegungsdaten!C:C),3)</f>
        <v>0</v>
      </c>
      <c r="H4806" s="332">
        <f>IF(ISBLANK(F4806),ROUND(SUMIF(Anlagenbewegungsdaten!B:B,A4806,Anlagenbewegungsdaten!D:D),2),ROUND(G4806*F4806%,2))</f>
        <v>0</v>
      </c>
      <c r="I4806" s="332">
        <f>ROUND((H4806-SUMIF(Anlagenbewegungsdaten!$B:$B,A4806,Anlagenbewegungsdaten!D:D)),3)</f>
        <v>0</v>
      </c>
      <c r="J4806" s="333" t="s">
        <v>5181</v>
      </c>
      <c r="K4806" s="333" t="s">
        <v>5227</v>
      </c>
      <c r="L4806" s="510"/>
      <c r="M4806" s="330"/>
      <c r="N4806" s="328"/>
      <c r="O4806" s="328"/>
    </row>
    <row r="4807" spans="1:15" ht="15" customHeight="1" x14ac:dyDescent="0.25">
      <c r="A4807" s="211" t="s">
        <v>5019</v>
      </c>
      <c r="B4807" s="212" t="s">
        <v>160</v>
      </c>
      <c r="C4807" s="212"/>
      <c r="D4807" s="231" t="s">
        <v>4972</v>
      </c>
      <c r="E4807" s="212"/>
      <c r="F4807" s="213"/>
      <c r="G4807" s="331">
        <f>ROUND(SUMIF(Anlagenbewegungsdaten!B:B,A4807,Anlagenbewegungsdaten!C:C),3)</f>
        <v>0</v>
      </c>
      <c r="H4807" s="332">
        <f>IF(ISBLANK(F4807),ROUND(SUMIF(Anlagenbewegungsdaten!B:B,A4807,Anlagenbewegungsdaten!D:D),2),ROUND(G4807*F4807%,2))</f>
        <v>0</v>
      </c>
      <c r="I4807" s="332">
        <f>ROUND((H4807-SUMIF(Anlagenbewegungsdaten!$B:$B,A4807,Anlagenbewegungsdaten!D:D)),3)</f>
        <v>0</v>
      </c>
      <c r="J4807" s="333" t="s">
        <v>5181</v>
      </c>
      <c r="K4807" s="333" t="s">
        <v>5227</v>
      </c>
      <c r="L4807" s="510"/>
      <c r="M4807" s="330"/>
      <c r="N4807" s="328"/>
      <c r="O4807" s="328"/>
    </row>
    <row r="4808" spans="1:15" ht="15" customHeight="1" x14ac:dyDescent="0.25">
      <c r="A4808" s="211" t="s">
        <v>5018</v>
      </c>
      <c r="B4808" s="212" t="s">
        <v>160</v>
      </c>
      <c r="C4808" s="212"/>
      <c r="D4808" s="231" t="s">
        <v>4970</v>
      </c>
      <c r="E4808" s="212"/>
      <c r="F4808" s="213"/>
      <c r="G4808" s="331">
        <f>ROUND(SUMIF(Anlagenbewegungsdaten!B:B,A4808,Anlagenbewegungsdaten!C:C),3)</f>
        <v>0</v>
      </c>
      <c r="H4808" s="332">
        <f>IF(ISBLANK(F4808),ROUND(SUMIF(Anlagenbewegungsdaten!B:B,A4808,Anlagenbewegungsdaten!D:D),2),ROUND(G4808*F4808%,2))</f>
        <v>0</v>
      </c>
      <c r="I4808" s="332">
        <f>ROUND((H4808-SUMIF(Anlagenbewegungsdaten!$B:$B,A4808,Anlagenbewegungsdaten!D:D)),3)</f>
        <v>0</v>
      </c>
      <c r="J4808" s="333" t="s">
        <v>5181</v>
      </c>
      <c r="K4808" s="333" t="s">
        <v>5227</v>
      </c>
      <c r="L4808" s="510"/>
      <c r="M4808" s="330"/>
      <c r="N4808" s="328"/>
      <c r="O4808" s="328"/>
    </row>
    <row r="4809" spans="1:15" ht="15" customHeight="1" x14ac:dyDescent="0.25">
      <c r="A4809" s="199"/>
      <c r="B4809" s="219"/>
      <c r="C4809" s="219"/>
      <c r="D4809" s="219"/>
      <c r="E4809" s="219"/>
      <c r="F4809" s="220"/>
    </row>
    <row r="4810" spans="1:15" ht="15" customHeight="1" x14ac:dyDescent="0.25">
      <c r="A4810" s="232" t="s">
        <v>5512</v>
      </c>
      <c r="B4810" s="231" t="s">
        <v>160</v>
      </c>
      <c r="C4810" s="231"/>
      <c r="D4810" s="231" t="s">
        <v>5477</v>
      </c>
      <c r="E4810" s="231"/>
      <c r="F4810" s="233"/>
      <c r="G4810" s="331">
        <f>ROUND(SUMIF(Anlagenbewegungsdaten!B:B,A4810,Anlagenbewegungsdaten!C:C),3)</f>
        <v>0</v>
      </c>
      <c r="H4810" s="332">
        <f>IF(ISBLANK(F4810),ROUND(SUMIF(Anlagenbewegungsdaten!B:B,A4810,Anlagenbewegungsdaten!D:D),2),ROUND(G4810*F4810%,2))</f>
        <v>0</v>
      </c>
      <c r="I4810" s="332">
        <f>ROUND((H4810-SUMIF(Anlagenbewegungsdaten!$B:$B,A4810,Anlagenbewegungsdaten!D:D)),3)</f>
        <v>0</v>
      </c>
      <c r="J4810" s="333" t="s">
        <v>5181</v>
      </c>
      <c r="K4810" s="333" t="s">
        <v>5227</v>
      </c>
      <c r="L4810" s="510"/>
      <c r="M4810" s="330"/>
      <c r="N4810" s="328"/>
      <c r="O4810" s="328"/>
    </row>
    <row r="4811" spans="1:15" ht="15" customHeight="1" x14ac:dyDescent="0.25">
      <c r="A4811" s="232" t="s">
        <v>5513</v>
      </c>
      <c r="B4811" s="231" t="s">
        <v>160</v>
      </c>
      <c r="C4811" s="231"/>
      <c r="D4811" s="231" t="s">
        <v>5479</v>
      </c>
      <c r="E4811" s="231"/>
      <c r="F4811" s="233"/>
      <c r="G4811" s="331">
        <f>ROUND(SUMIF(Anlagenbewegungsdaten!B:B,A4811,Anlagenbewegungsdaten!C:C),3)</f>
        <v>0</v>
      </c>
      <c r="H4811" s="332">
        <f>IF(ISBLANK(F4811),ROUND(SUMIF(Anlagenbewegungsdaten!B:B,A4811,Anlagenbewegungsdaten!D:D),2),ROUND(G4811*F4811%,2))</f>
        <v>0</v>
      </c>
      <c r="I4811" s="332">
        <f>ROUND((H4811-SUMIF(Anlagenbewegungsdaten!$B:$B,A4811,Anlagenbewegungsdaten!D:D)),3)</f>
        <v>0</v>
      </c>
      <c r="J4811" s="333" t="s">
        <v>5181</v>
      </c>
      <c r="K4811" s="333" t="s">
        <v>5227</v>
      </c>
      <c r="L4811" s="510"/>
      <c r="M4811" s="330"/>
      <c r="N4811" s="328"/>
      <c r="O4811" s="328"/>
    </row>
    <row r="4812" spans="1:15" ht="15" customHeight="1" x14ac:dyDescent="0.25">
      <c r="A4812" s="232" t="s">
        <v>5514</v>
      </c>
      <c r="B4812" s="231" t="s">
        <v>160</v>
      </c>
      <c r="C4812" s="231"/>
      <c r="D4812" s="231" t="s">
        <v>5481</v>
      </c>
      <c r="E4812" s="231"/>
      <c r="F4812" s="233"/>
      <c r="G4812" s="331">
        <f>ROUND(SUMIF(Anlagenbewegungsdaten!B:B,A4812,Anlagenbewegungsdaten!C:C),3)</f>
        <v>0</v>
      </c>
      <c r="H4812" s="332">
        <f>IF(ISBLANK(F4812),ROUND(SUMIF(Anlagenbewegungsdaten!B:B,A4812,Anlagenbewegungsdaten!D:D),2),ROUND(G4812*F4812%,2))</f>
        <v>0</v>
      </c>
      <c r="I4812" s="332">
        <f>ROUND((H4812-SUMIF(Anlagenbewegungsdaten!$B:$B,A4812,Anlagenbewegungsdaten!D:D)),3)</f>
        <v>0</v>
      </c>
      <c r="J4812" s="333" t="s">
        <v>5181</v>
      </c>
      <c r="K4812" s="333" t="s">
        <v>5227</v>
      </c>
      <c r="L4812" s="510"/>
      <c r="M4812" s="330"/>
      <c r="N4812" s="328"/>
      <c r="O4812" s="328"/>
    </row>
    <row r="4813" spans="1:15" ht="15" customHeight="1" x14ac:dyDescent="0.25">
      <c r="A4813" s="559" t="s">
        <v>5515</v>
      </c>
      <c r="B4813" s="560" t="s">
        <v>160</v>
      </c>
      <c r="C4813" s="560"/>
      <c r="D4813" s="560" t="s">
        <v>5483</v>
      </c>
      <c r="E4813" s="560"/>
      <c r="F4813" s="561"/>
      <c r="G4813" s="331"/>
      <c r="H4813" s="332"/>
      <c r="I4813" s="332"/>
      <c r="J4813" s="333" t="s">
        <v>5181</v>
      </c>
      <c r="K4813" s="333" t="s">
        <v>5227</v>
      </c>
      <c r="L4813" s="510"/>
      <c r="M4813" s="330"/>
      <c r="N4813" s="328"/>
      <c r="O4813" s="328"/>
    </row>
    <row r="4814" spans="1:15" ht="15" customHeight="1" x14ac:dyDescent="0.25">
      <c r="A4814" s="559" t="s">
        <v>5516</v>
      </c>
      <c r="B4814" s="560" t="s">
        <v>160</v>
      </c>
      <c r="C4814" s="560"/>
      <c r="D4814" s="560" t="s">
        <v>5485</v>
      </c>
      <c r="E4814" s="560"/>
      <c r="F4814" s="561"/>
      <c r="G4814" s="331"/>
      <c r="H4814" s="332"/>
      <c r="I4814" s="332"/>
      <c r="J4814" s="333" t="s">
        <v>5181</v>
      </c>
      <c r="K4814" s="333" t="s">
        <v>5227</v>
      </c>
      <c r="L4814" s="510"/>
      <c r="M4814" s="330"/>
      <c r="N4814" s="328"/>
      <c r="O4814" s="328"/>
    </row>
    <row r="4815" spans="1:15" ht="15" customHeight="1" x14ac:dyDescent="0.25">
      <c r="A4815" s="559" t="s">
        <v>5517</v>
      </c>
      <c r="B4815" s="560" t="s">
        <v>160</v>
      </c>
      <c r="C4815" s="560"/>
      <c r="D4815" s="560" t="s">
        <v>5487</v>
      </c>
      <c r="E4815" s="560"/>
      <c r="F4815" s="561"/>
      <c r="G4815" s="331"/>
      <c r="H4815" s="332"/>
      <c r="I4815" s="332"/>
      <c r="J4815" s="333" t="s">
        <v>5181</v>
      </c>
      <c r="K4815" s="333" t="s">
        <v>5227</v>
      </c>
      <c r="L4815" s="510"/>
      <c r="M4815" s="330"/>
      <c r="N4815" s="328"/>
      <c r="O4815" s="328"/>
    </row>
    <row r="4816" spans="1:15" ht="15" customHeight="1" x14ac:dyDescent="0.25">
      <c r="A4816" s="559" t="s">
        <v>5518</v>
      </c>
      <c r="B4816" s="560" t="s">
        <v>160</v>
      </c>
      <c r="C4816" s="560"/>
      <c r="D4816" s="560" t="s">
        <v>5489</v>
      </c>
      <c r="E4816" s="560"/>
      <c r="F4816" s="561"/>
      <c r="G4816" s="331"/>
      <c r="H4816" s="332"/>
      <c r="I4816" s="332"/>
      <c r="J4816" s="333" t="s">
        <v>5181</v>
      </c>
      <c r="K4816" s="333" t="s">
        <v>5227</v>
      </c>
      <c r="L4816" s="510"/>
      <c r="M4816" s="330"/>
      <c r="N4816" s="328"/>
      <c r="O4816" s="328"/>
    </row>
    <row r="4817" spans="1:15" ht="15" customHeight="1" x14ac:dyDescent="0.25">
      <c r="A4817" s="559" t="s">
        <v>5519</v>
      </c>
      <c r="B4817" s="560" t="s">
        <v>160</v>
      </c>
      <c r="C4817" s="560"/>
      <c r="D4817" s="560" t="s">
        <v>5491</v>
      </c>
      <c r="E4817" s="560"/>
      <c r="F4817" s="561"/>
      <c r="G4817" s="331"/>
      <c r="H4817" s="332"/>
      <c r="I4817" s="332"/>
      <c r="J4817" s="333" t="s">
        <v>5181</v>
      </c>
      <c r="K4817" s="333" t="s">
        <v>5227</v>
      </c>
      <c r="L4817" s="510"/>
      <c r="M4817" s="330"/>
      <c r="N4817" s="328"/>
      <c r="O4817" s="328"/>
    </row>
    <row r="4818" spans="1:15" ht="15" customHeight="1" x14ac:dyDescent="0.25">
      <c r="A4818" s="559" t="s">
        <v>5520</v>
      </c>
      <c r="B4818" s="560" t="s">
        <v>160</v>
      </c>
      <c r="C4818" s="560"/>
      <c r="D4818" s="560" t="s">
        <v>5493</v>
      </c>
      <c r="E4818" s="560"/>
      <c r="F4818" s="561"/>
      <c r="G4818" s="331"/>
      <c r="H4818" s="332"/>
      <c r="I4818" s="332"/>
      <c r="J4818" s="333" t="s">
        <v>5181</v>
      </c>
      <c r="K4818" s="333" t="s">
        <v>5227</v>
      </c>
      <c r="L4818" s="510"/>
      <c r="M4818" s="330"/>
      <c r="N4818" s="328"/>
      <c r="O4818" s="328"/>
    </row>
    <row r="4819" spans="1:15" ht="15" customHeight="1" x14ac:dyDescent="0.25">
      <c r="A4819" s="559" t="s">
        <v>5521</v>
      </c>
      <c r="B4819" s="560" t="s">
        <v>160</v>
      </c>
      <c r="C4819" s="560"/>
      <c r="D4819" s="560" t="s">
        <v>5495</v>
      </c>
      <c r="E4819" s="560"/>
      <c r="F4819" s="561"/>
      <c r="G4819" s="331"/>
      <c r="H4819" s="332"/>
      <c r="I4819" s="332"/>
      <c r="J4819" s="333" t="s">
        <v>5181</v>
      </c>
      <c r="K4819" s="333" t="s">
        <v>5227</v>
      </c>
      <c r="L4819" s="510"/>
      <c r="M4819" s="330"/>
      <c r="N4819" s="328"/>
      <c r="O4819" s="328"/>
    </row>
    <row r="4820" spans="1:15" ht="15" customHeight="1" x14ac:dyDescent="0.25">
      <c r="A4820" s="559" t="s">
        <v>5522</v>
      </c>
      <c r="B4820" s="560" t="s">
        <v>160</v>
      </c>
      <c r="C4820" s="560"/>
      <c r="D4820" s="560" t="s">
        <v>5497</v>
      </c>
      <c r="E4820" s="560"/>
      <c r="F4820" s="561"/>
      <c r="G4820" s="331"/>
      <c r="H4820" s="332"/>
      <c r="I4820" s="332"/>
      <c r="J4820" s="333" t="s">
        <v>5181</v>
      </c>
      <c r="K4820" s="333" t="s">
        <v>5227</v>
      </c>
      <c r="L4820" s="510"/>
      <c r="M4820" s="330"/>
      <c r="N4820" s="328"/>
      <c r="O4820" s="328"/>
    </row>
    <row r="4821" spans="1:15" ht="15" customHeight="1" x14ac:dyDescent="0.25">
      <c r="A4821" s="559" t="s">
        <v>5523</v>
      </c>
      <c r="B4821" s="560" t="s">
        <v>160</v>
      </c>
      <c r="C4821" s="560"/>
      <c r="D4821" s="560" t="s">
        <v>5499</v>
      </c>
      <c r="E4821" s="560"/>
      <c r="F4821" s="561"/>
      <c r="G4821" s="331"/>
      <c r="H4821" s="332"/>
      <c r="I4821" s="332"/>
      <c r="J4821" s="333" t="s">
        <v>5181</v>
      </c>
      <c r="K4821" s="333" t="s">
        <v>5227</v>
      </c>
      <c r="L4821" s="510"/>
      <c r="M4821" s="330"/>
      <c r="N4821" s="328"/>
      <c r="O4821" s="328"/>
    </row>
    <row r="4822" spans="1:15" ht="15" customHeight="1" x14ac:dyDescent="0.25">
      <c r="A4822" s="199"/>
      <c r="B4822" s="219"/>
      <c r="C4822" s="219"/>
      <c r="D4822" s="219"/>
      <c r="E4822" s="219"/>
      <c r="F4822" s="220"/>
    </row>
    <row r="4823" spans="1:15" ht="15" customHeight="1" x14ac:dyDescent="0.25">
      <c r="A4823" s="211" t="s">
        <v>5017</v>
      </c>
      <c r="B4823" s="212" t="s">
        <v>167</v>
      </c>
      <c r="C4823" s="212"/>
      <c r="D4823" s="231" t="s">
        <v>4992</v>
      </c>
      <c r="E4823" s="212"/>
      <c r="F4823" s="213"/>
      <c r="G4823" s="331">
        <f>ROUND(SUMIF(Anlagenbewegungsdaten!B:B,A4823,Anlagenbewegungsdaten!C:C),3)</f>
        <v>0</v>
      </c>
      <c r="H4823" s="332">
        <f>IF(ISBLANK(F4823),ROUND(SUMIF(Anlagenbewegungsdaten!B:B,A4823,Anlagenbewegungsdaten!D:D),2),ROUND(G4823*F4823%,2))</f>
        <v>0</v>
      </c>
      <c r="I4823" s="332">
        <f>ROUND((H4823-SUMIF(Anlagenbewegungsdaten!$B:$B,A4823,Anlagenbewegungsdaten!D:D)),3)</f>
        <v>0</v>
      </c>
      <c r="J4823" s="333" t="s">
        <v>5181</v>
      </c>
      <c r="K4823" s="333" t="s">
        <v>5228</v>
      </c>
      <c r="L4823" s="510"/>
      <c r="M4823" s="330"/>
      <c r="N4823" s="328"/>
      <c r="O4823" s="328"/>
    </row>
    <row r="4824" spans="1:15" ht="15" customHeight="1" x14ac:dyDescent="0.25">
      <c r="A4824" s="211" t="s">
        <v>5016</v>
      </c>
      <c r="B4824" s="212" t="s">
        <v>167</v>
      </c>
      <c r="C4824" s="212"/>
      <c r="D4824" s="231" t="s">
        <v>4990</v>
      </c>
      <c r="E4824" s="212"/>
      <c r="F4824" s="213"/>
      <c r="G4824" s="331">
        <f>ROUND(SUMIF(Anlagenbewegungsdaten!B:B,A4824,Anlagenbewegungsdaten!C:C),3)</f>
        <v>0</v>
      </c>
      <c r="H4824" s="332">
        <f>IF(ISBLANK(F4824),ROUND(SUMIF(Anlagenbewegungsdaten!B:B,A4824,Anlagenbewegungsdaten!D:D),2),ROUND(G4824*F4824%,2))</f>
        <v>0</v>
      </c>
      <c r="I4824" s="332">
        <f>ROUND((H4824-SUMIF(Anlagenbewegungsdaten!$B:$B,A4824,Anlagenbewegungsdaten!D:D)),3)</f>
        <v>0</v>
      </c>
      <c r="J4824" s="333" t="s">
        <v>5181</v>
      </c>
      <c r="K4824" s="333" t="s">
        <v>5228</v>
      </c>
      <c r="L4824" s="510"/>
      <c r="M4824" s="330"/>
      <c r="N4824" s="328"/>
      <c r="O4824" s="328"/>
    </row>
    <row r="4825" spans="1:15" ht="15" customHeight="1" x14ac:dyDescent="0.25">
      <c r="A4825" s="211" t="s">
        <v>5015</v>
      </c>
      <c r="B4825" s="212" t="s">
        <v>167</v>
      </c>
      <c r="C4825" s="212"/>
      <c r="D4825" s="231" t="s">
        <v>4988</v>
      </c>
      <c r="E4825" s="212"/>
      <c r="F4825" s="213"/>
      <c r="G4825" s="331">
        <f>ROUND(SUMIF(Anlagenbewegungsdaten!B:B,A4825,Anlagenbewegungsdaten!C:C),3)</f>
        <v>0</v>
      </c>
      <c r="H4825" s="332">
        <f>IF(ISBLANK(F4825),ROUND(SUMIF(Anlagenbewegungsdaten!B:B,A4825,Anlagenbewegungsdaten!D:D),2),ROUND(G4825*F4825%,2))</f>
        <v>0</v>
      </c>
      <c r="I4825" s="332">
        <f>ROUND((H4825-SUMIF(Anlagenbewegungsdaten!$B:$B,A4825,Anlagenbewegungsdaten!D:D)),3)</f>
        <v>0</v>
      </c>
      <c r="J4825" s="333" t="s">
        <v>5181</v>
      </c>
      <c r="K4825" s="333" t="s">
        <v>5228</v>
      </c>
      <c r="L4825" s="510"/>
      <c r="M4825" s="330"/>
      <c r="N4825" s="328"/>
      <c r="O4825" s="328"/>
    </row>
    <row r="4826" spans="1:15" ht="15" customHeight="1" x14ac:dyDescent="0.25">
      <c r="A4826" s="211" t="s">
        <v>5014</v>
      </c>
      <c r="B4826" s="212" t="s">
        <v>167</v>
      </c>
      <c r="C4826" s="212"/>
      <c r="D4826" s="231" t="s">
        <v>4986</v>
      </c>
      <c r="E4826" s="212"/>
      <c r="F4826" s="213"/>
      <c r="G4826" s="331">
        <f>ROUND(SUMIF(Anlagenbewegungsdaten!B:B,A4826,Anlagenbewegungsdaten!C:C),3)</f>
        <v>0</v>
      </c>
      <c r="H4826" s="332">
        <f>IF(ISBLANK(F4826),ROUND(SUMIF(Anlagenbewegungsdaten!B:B,A4826,Anlagenbewegungsdaten!D:D),2),ROUND(G4826*F4826%,2))</f>
        <v>0</v>
      </c>
      <c r="I4826" s="332">
        <f>ROUND((H4826-SUMIF(Anlagenbewegungsdaten!$B:$B,A4826,Anlagenbewegungsdaten!D:D)),3)</f>
        <v>0</v>
      </c>
      <c r="J4826" s="333" t="s">
        <v>5181</v>
      </c>
      <c r="K4826" s="333" t="s">
        <v>5228</v>
      </c>
      <c r="L4826" s="510"/>
      <c r="M4826" s="330"/>
      <c r="N4826" s="328"/>
      <c r="O4826" s="328"/>
    </row>
    <row r="4827" spans="1:15" ht="15" customHeight="1" x14ac:dyDescent="0.25">
      <c r="A4827" s="211" t="s">
        <v>5013</v>
      </c>
      <c r="B4827" s="212" t="s">
        <v>167</v>
      </c>
      <c r="C4827" s="212"/>
      <c r="D4827" s="231" t="s">
        <v>4984</v>
      </c>
      <c r="E4827" s="212"/>
      <c r="F4827" s="213"/>
      <c r="G4827" s="331">
        <f>ROUND(SUMIF(Anlagenbewegungsdaten!B:B,A4827,Anlagenbewegungsdaten!C:C),3)</f>
        <v>0</v>
      </c>
      <c r="H4827" s="332">
        <f>IF(ISBLANK(F4827),ROUND(SUMIF(Anlagenbewegungsdaten!B:B,A4827,Anlagenbewegungsdaten!D:D),2),ROUND(G4827*F4827%,2))</f>
        <v>0</v>
      </c>
      <c r="I4827" s="332">
        <f>ROUND((H4827-SUMIF(Anlagenbewegungsdaten!$B:$B,A4827,Anlagenbewegungsdaten!D:D)),3)</f>
        <v>0</v>
      </c>
      <c r="J4827" s="333" t="s">
        <v>5181</v>
      </c>
      <c r="K4827" s="333" t="s">
        <v>5228</v>
      </c>
      <c r="L4827" s="510"/>
      <c r="M4827" s="330"/>
      <c r="N4827" s="328"/>
      <c r="O4827" s="328"/>
    </row>
    <row r="4828" spans="1:15" ht="15" customHeight="1" x14ac:dyDescent="0.25">
      <c r="A4828" s="211" t="s">
        <v>5012</v>
      </c>
      <c r="B4828" s="212" t="s">
        <v>167</v>
      </c>
      <c r="C4828" s="212"/>
      <c r="D4828" s="231" t="s">
        <v>4982</v>
      </c>
      <c r="E4828" s="212"/>
      <c r="F4828" s="213"/>
      <c r="G4828" s="331">
        <f>ROUND(SUMIF(Anlagenbewegungsdaten!B:B,A4828,Anlagenbewegungsdaten!C:C),3)</f>
        <v>0</v>
      </c>
      <c r="H4828" s="332">
        <f>IF(ISBLANK(F4828),ROUND(SUMIF(Anlagenbewegungsdaten!B:B,A4828,Anlagenbewegungsdaten!D:D),2),ROUND(G4828*F4828%,2))</f>
        <v>0</v>
      </c>
      <c r="I4828" s="332">
        <f>ROUND((H4828-SUMIF(Anlagenbewegungsdaten!$B:$B,A4828,Anlagenbewegungsdaten!D:D)),3)</f>
        <v>0</v>
      </c>
      <c r="J4828" s="333" t="s">
        <v>5181</v>
      </c>
      <c r="K4828" s="333" t="s">
        <v>5228</v>
      </c>
      <c r="L4828" s="510"/>
      <c r="M4828" s="330"/>
      <c r="N4828" s="328"/>
      <c r="O4828" s="328"/>
    </row>
    <row r="4829" spans="1:15" ht="15" customHeight="1" x14ac:dyDescent="0.25">
      <c r="A4829" s="211" t="s">
        <v>5011</v>
      </c>
      <c r="B4829" s="212" t="s">
        <v>167</v>
      </c>
      <c r="C4829" s="212"/>
      <c r="D4829" s="231" t="s">
        <v>4980</v>
      </c>
      <c r="E4829" s="212"/>
      <c r="F4829" s="213"/>
      <c r="G4829" s="331">
        <f>ROUND(SUMIF(Anlagenbewegungsdaten!B:B,A4829,Anlagenbewegungsdaten!C:C),3)</f>
        <v>0</v>
      </c>
      <c r="H4829" s="332">
        <f>IF(ISBLANK(F4829),ROUND(SUMIF(Anlagenbewegungsdaten!B:B,A4829,Anlagenbewegungsdaten!D:D),2),ROUND(G4829*F4829%,2))</f>
        <v>0</v>
      </c>
      <c r="I4829" s="332">
        <f>ROUND((H4829-SUMIF(Anlagenbewegungsdaten!$B:$B,A4829,Anlagenbewegungsdaten!D:D)),3)</f>
        <v>0</v>
      </c>
      <c r="J4829" s="333" t="s">
        <v>5181</v>
      </c>
      <c r="K4829" s="333" t="s">
        <v>5228</v>
      </c>
      <c r="L4829" s="510"/>
      <c r="M4829" s="330"/>
      <c r="N4829" s="328"/>
      <c r="O4829" s="328"/>
    </row>
    <row r="4830" spans="1:15" ht="15" customHeight="1" x14ac:dyDescent="0.25">
      <c r="A4830" s="211" t="s">
        <v>5010</v>
      </c>
      <c r="B4830" s="212" t="s">
        <v>167</v>
      </c>
      <c r="C4830" s="212"/>
      <c r="D4830" s="231" t="s">
        <v>4978</v>
      </c>
      <c r="E4830" s="212"/>
      <c r="F4830" s="213"/>
      <c r="G4830" s="331">
        <f>ROUND(SUMIF(Anlagenbewegungsdaten!B:B,A4830,Anlagenbewegungsdaten!C:C),3)</f>
        <v>0</v>
      </c>
      <c r="H4830" s="332">
        <f>IF(ISBLANK(F4830),ROUND(SUMIF(Anlagenbewegungsdaten!B:B,A4830,Anlagenbewegungsdaten!D:D),2),ROUND(G4830*F4830%,2))</f>
        <v>0</v>
      </c>
      <c r="I4830" s="332">
        <f>ROUND((H4830-SUMIF(Anlagenbewegungsdaten!$B:$B,A4830,Anlagenbewegungsdaten!D:D)),3)</f>
        <v>0</v>
      </c>
      <c r="J4830" s="333" t="s">
        <v>5181</v>
      </c>
      <c r="K4830" s="333" t="s">
        <v>5228</v>
      </c>
      <c r="L4830" s="510"/>
      <c r="M4830" s="330"/>
      <c r="N4830" s="328"/>
      <c r="O4830" s="328"/>
    </row>
    <row r="4831" spans="1:15" ht="15" customHeight="1" x14ac:dyDescent="0.25">
      <c r="A4831" s="211" t="s">
        <v>5009</v>
      </c>
      <c r="B4831" s="212" t="s">
        <v>167</v>
      </c>
      <c r="C4831" s="212"/>
      <c r="D4831" s="231" t="s">
        <v>4976</v>
      </c>
      <c r="E4831" s="212"/>
      <c r="F4831" s="213"/>
      <c r="G4831" s="331">
        <f>ROUND(SUMIF(Anlagenbewegungsdaten!B:B,A4831,Anlagenbewegungsdaten!C:C),3)</f>
        <v>0</v>
      </c>
      <c r="H4831" s="332">
        <f>IF(ISBLANK(F4831),ROUND(SUMIF(Anlagenbewegungsdaten!B:B,A4831,Anlagenbewegungsdaten!D:D),2),ROUND(G4831*F4831%,2))</f>
        <v>0</v>
      </c>
      <c r="I4831" s="332">
        <f>ROUND((H4831-SUMIF(Anlagenbewegungsdaten!$B:$B,A4831,Anlagenbewegungsdaten!D:D)),3)</f>
        <v>0</v>
      </c>
      <c r="J4831" s="333" t="s">
        <v>5181</v>
      </c>
      <c r="K4831" s="333" t="s">
        <v>5228</v>
      </c>
      <c r="L4831" s="510"/>
      <c r="M4831" s="330"/>
      <c r="N4831" s="328"/>
      <c r="O4831" s="328"/>
    </row>
    <row r="4832" spans="1:15" ht="15" customHeight="1" x14ac:dyDescent="0.25">
      <c r="A4832" s="211" t="s">
        <v>5008</v>
      </c>
      <c r="B4832" s="212" t="s">
        <v>167</v>
      </c>
      <c r="C4832" s="212"/>
      <c r="D4832" s="231" t="s">
        <v>4974</v>
      </c>
      <c r="E4832" s="212"/>
      <c r="F4832" s="213"/>
      <c r="G4832" s="331">
        <f>ROUND(SUMIF(Anlagenbewegungsdaten!B:B,A4832,Anlagenbewegungsdaten!C:C),3)</f>
        <v>0</v>
      </c>
      <c r="H4832" s="332">
        <f>IF(ISBLANK(F4832),ROUND(SUMIF(Anlagenbewegungsdaten!B:B,A4832,Anlagenbewegungsdaten!D:D),2),ROUND(G4832*F4832%,2))</f>
        <v>0</v>
      </c>
      <c r="I4832" s="332">
        <f>ROUND((H4832-SUMIF(Anlagenbewegungsdaten!$B:$B,A4832,Anlagenbewegungsdaten!D:D)),3)</f>
        <v>0</v>
      </c>
      <c r="J4832" s="333" t="s">
        <v>5181</v>
      </c>
      <c r="K4832" s="333" t="s">
        <v>5228</v>
      </c>
      <c r="L4832" s="510"/>
      <c r="M4832" s="330"/>
      <c r="N4832" s="328"/>
      <c r="O4832" s="328"/>
    </row>
    <row r="4833" spans="1:15" ht="15" customHeight="1" x14ac:dyDescent="0.25">
      <c r="A4833" s="211" t="s">
        <v>5007</v>
      </c>
      <c r="B4833" s="212" t="s">
        <v>167</v>
      </c>
      <c r="C4833" s="212"/>
      <c r="D4833" s="231" t="s">
        <v>4972</v>
      </c>
      <c r="E4833" s="212"/>
      <c r="F4833" s="213"/>
      <c r="G4833" s="331">
        <f>ROUND(SUMIF(Anlagenbewegungsdaten!B:B,A4833,Anlagenbewegungsdaten!C:C),3)</f>
        <v>0</v>
      </c>
      <c r="H4833" s="332">
        <f>IF(ISBLANK(F4833),ROUND(SUMIF(Anlagenbewegungsdaten!B:B,A4833,Anlagenbewegungsdaten!D:D),2),ROUND(G4833*F4833%,2))</f>
        <v>0</v>
      </c>
      <c r="I4833" s="332">
        <f>ROUND((H4833-SUMIF(Anlagenbewegungsdaten!$B:$B,A4833,Anlagenbewegungsdaten!D:D)),3)</f>
        <v>0</v>
      </c>
      <c r="J4833" s="333" t="s">
        <v>5181</v>
      </c>
      <c r="K4833" s="333" t="s">
        <v>5228</v>
      </c>
      <c r="L4833" s="510"/>
      <c r="M4833" s="330"/>
      <c r="N4833" s="328"/>
      <c r="O4833" s="328"/>
    </row>
    <row r="4834" spans="1:15" ht="15" customHeight="1" x14ac:dyDescent="0.25">
      <c r="A4834" s="211" t="s">
        <v>5006</v>
      </c>
      <c r="B4834" s="212" t="s">
        <v>167</v>
      </c>
      <c r="C4834" s="212"/>
      <c r="D4834" s="231" t="s">
        <v>4970</v>
      </c>
      <c r="E4834" s="212"/>
      <c r="F4834" s="213"/>
      <c r="G4834" s="331">
        <f>ROUND(SUMIF(Anlagenbewegungsdaten!B:B,A4834,Anlagenbewegungsdaten!C:C),3)</f>
        <v>0</v>
      </c>
      <c r="H4834" s="332">
        <f>IF(ISBLANK(F4834),ROUND(SUMIF(Anlagenbewegungsdaten!B:B,A4834,Anlagenbewegungsdaten!D:D),2),ROUND(G4834*F4834%,2))</f>
        <v>0</v>
      </c>
      <c r="I4834" s="332">
        <f>ROUND((H4834-SUMIF(Anlagenbewegungsdaten!$B:$B,A4834,Anlagenbewegungsdaten!D:D)),3)</f>
        <v>0</v>
      </c>
      <c r="J4834" s="333" t="s">
        <v>5181</v>
      </c>
      <c r="K4834" s="333" t="s">
        <v>5228</v>
      </c>
      <c r="L4834" s="510"/>
      <c r="M4834" s="330"/>
      <c r="N4834" s="328"/>
      <c r="O4834" s="328"/>
    </row>
    <row r="4835" spans="1:15" ht="15" customHeight="1" x14ac:dyDescent="0.25">
      <c r="A4835" s="199"/>
      <c r="B4835" s="219"/>
      <c r="C4835" s="219"/>
      <c r="D4835" s="219"/>
      <c r="E4835" s="219"/>
      <c r="F4835" s="220"/>
    </row>
    <row r="4836" spans="1:15" ht="15" customHeight="1" x14ac:dyDescent="0.25">
      <c r="A4836" s="232" t="s">
        <v>5524</v>
      </c>
      <c r="B4836" s="231" t="s">
        <v>167</v>
      </c>
      <c r="C4836" s="231"/>
      <c r="D4836" s="231" t="s">
        <v>5477</v>
      </c>
      <c r="E4836" s="231"/>
      <c r="F4836" s="233"/>
      <c r="G4836" s="331">
        <f>ROUND(SUMIF(Anlagenbewegungsdaten!B:B,A4836,Anlagenbewegungsdaten!C:C),3)</f>
        <v>0</v>
      </c>
      <c r="H4836" s="332">
        <f>IF(ISBLANK(F4836),ROUND(SUMIF(Anlagenbewegungsdaten!B:B,A4836,Anlagenbewegungsdaten!D:D),2),ROUND(G4836*F4836%,2))</f>
        <v>0</v>
      </c>
      <c r="I4836" s="332">
        <f>ROUND((H4836-SUMIF(Anlagenbewegungsdaten!$B:$B,A4836,Anlagenbewegungsdaten!D:D)),3)</f>
        <v>0</v>
      </c>
      <c r="J4836" s="333" t="s">
        <v>5181</v>
      </c>
      <c r="K4836" s="333" t="s">
        <v>5228</v>
      </c>
      <c r="L4836" s="510"/>
      <c r="M4836" s="330"/>
      <c r="N4836" s="328"/>
      <c r="O4836" s="328"/>
    </row>
    <row r="4837" spans="1:15" ht="15" customHeight="1" x14ac:dyDescent="0.25">
      <c r="A4837" s="232" t="s">
        <v>5525</v>
      </c>
      <c r="B4837" s="231" t="s">
        <v>167</v>
      </c>
      <c r="C4837" s="231"/>
      <c r="D4837" s="231" t="s">
        <v>5479</v>
      </c>
      <c r="E4837" s="231"/>
      <c r="F4837" s="233"/>
      <c r="G4837" s="331">
        <f>ROUND(SUMIF(Anlagenbewegungsdaten!B:B,A4837,Anlagenbewegungsdaten!C:C),3)</f>
        <v>0</v>
      </c>
      <c r="H4837" s="332">
        <f>IF(ISBLANK(F4837),ROUND(SUMIF(Anlagenbewegungsdaten!B:B,A4837,Anlagenbewegungsdaten!D:D),2),ROUND(G4837*F4837%,2))</f>
        <v>0</v>
      </c>
      <c r="I4837" s="332">
        <f>ROUND((H4837-SUMIF(Anlagenbewegungsdaten!$B:$B,A4837,Anlagenbewegungsdaten!D:D)),3)</f>
        <v>0</v>
      </c>
      <c r="J4837" s="333" t="s">
        <v>5181</v>
      </c>
      <c r="K4837" s="333" t="s">
        <v>5228</v>
      </c>
      <c r="L4837" s="510"/>
      <c r="M4837" s="330"/>
      <c r="N4837" s="328"/>
      <c r="O4837" s="328"/>
    </row>
    <row r="4838" spans="1:15" ht="15" customHeight="1" x14ac:dyDescent="0.25">
      <c r="A4838" s="232" t="s">
        <v>5526</v>
      </c>
      <c r="B4838" s="231" t="s">
        <v>167</v>
      </c>
      <c r="C4838" s="231"/>
      <c r="D4838" s="231" t="s">
        <v>5481</v>
      </c>
      <c r="E4838" s="231"/>
      <c r="F4838" s="233"/>
      <c r="G4838" s="331">
        <f>ROUND(SUMIF(Anlagenbewegungsdaten!B:B,A4838,Anlagenbewegungsdaten!C:C),3)</f>
        <v>0</v>
      </c>
      <c r="H4838" s="332">
        <f>IF(ISBLANK(F4838),ROUND(SUMIF(Anlagenbewegungsdaten!B:B,A4838,Anlagenbewegungsdaten!D:D),2),ROUND(G4838*F4838%,2))</f>
        <v>0</v>
      </c>
      <c r="I4838" s="332">
        <f>ROUND((H4838-SUMIF(Anlagenbewegungsdaten!$B:$B,A4838,Anlagenbewegungsdaten!D:D)),3)</f>
        <v>0</v>
      </c>
      <c r="J4838" s="333" t="s">
        <v>5181</v>
      </c>
      <c r="K4838" s="333" t="s">
        <v>5228</v>
      </c>
      <c r="L4838" s="510"/>
      <c r="M4838" s="330"/>
      <c r="N4838" s="328"/>
      <c r="O4838" s="328"/>
    </row>
    <row r="4839" spans="1:15" ht="15" customHeight="1" x14ac:dyDescent="0.25">
      <c r="A4839" s="559" t="s">
        <v>5527</v>
      </c>
      <c r="B4839" s="560" t="s">
        <v>167</v>
      </c>
      <c r="C4839" s="560"/>
      <c r="D4839" s="560" t="s">
        <v>5483</v>
      </c>
      <c r="E4839" s="560"/>
      <c r="F4839" s="561"/>
      <c r="G4839" s="331"/>
      <c r="H4839" s="332"/>
      <c r="I4839" s="332"/>
      <c r="J4839" s="333" t="s">
        <v>5181</v>
      </c>
      <c r="K4839" s="333" t="s">
        <v>5228</v>
      </c>
      <c r="L4839" s="510"/>
      <c r="M4839" s="330"/>
      <c r="N4839" s="328"/>
      <c r="O4839" s="328"/>
    </row>
    <row r="4840" spans="1:15" ht="15" customHeight="1" x14ac:dyDescent="0.25">
      <c r="A4840" s="559" t="s">
        <v>5528</v>
      </c>
      <c r="B4840" s="560" t="s">
        <v>167</v>
      </c>
      <c r="C4840" s="560"/>
      <c r="D4840" s="560" t="s">
        <v>5485</v>
      </c>
      <c r="E4840" s="560"/>
      <c r="F4840" s="561"/>
      <c r="G4840" s="331"/>
      <c r="H4840" s="332"/>
      <c r="I4840" s="332"/>
      <c r="J4840" s="333" t="s">
        <v>5181</v>
      </c>
      <c r="K4840" s="333" t="s">
        <v>5228</v>
      </c>
      <c r="L4840" s="510"/>
      <c r="M4840" s="330"/>
      <c r="N4840" s="328"/>
      <c r="O4840" s="328"/>
    </row>
    <row r="4841" spans="1:15" ht="15" customHeight="1" x14ac:dyDescent="0.25">
      <c r="A4841" s="559" t="s">
        <v>5529</v>
      </c>
      <c r="B4841" s="560" t="s">
        <v>167</v>
      </c>
      <c r="C4841" s="560"/>
      <c r="D4841" s="560" t="s">
        <v>5487</v>
      </c>
      <c r="E4841" s="560"/>
      <c r="F4841" s="561"/>
      <c r="G4841" s="331"/>
      <c r="H4841" s="332"/>
      <c r="I4841" s="332"/>
      <c r="J4841" s="333" t="s">
        <v>5181</v>
      </c>
      <c r="K4841" s="333" t="s">
        <v>5228</v>
      </c>
      <c r="L4841" s="510"/>
      <c r="M4841" s="330"/>
      <c r="N4841" s="328"/>
      <c r="O4841" s="328"/>
    </row>
    <row r="4842" spans="1:15" ht="15" customHeight="1" x14ac:dyDescent="0.25">
      <c r="A4842" s="559" t="s">
        <v>5530</v>
      </c>
      <c r="B4842" s="560" t="s">
        <v>167</v>
      </c>
      <c r="C4842" s="560"/>
      <c r="D4842" s="560" t="s">
        <v>5489</v>
      </c>
      <c r="E4842" s="560"/>
      <c r="F4842" s="561"/>
      <c r="G4842" s="331"/>
      <c r="H4842" s="332"/>
      <c r="I4842" s="332"/>
      <c r="J4842" s="333" t="s">
        <v>5181</v>
      </c>
      <c r="K4842" s="333" t="s">
        <v>5228</v>
      </c>
      <c r="L4842" s="510"/>
      <c r="M4842" s="330"/>
      <c r="N4842" s="328"/>
      <c r="O4842" s="328"/>
    </row>
    <row r="4843" spans="1:15" ht="15" customHeight="1" x14ac:dyDescent="0.25">
      <c r="A4843" s="559" t="s">
        <v>5531</v>
      </c>
      <c r="B4843" s="560" t="s">
        <v>167</v>
      </c>
      <c r="C4843" s="560"/>
      <c r="D4843" s="560" t="s">
        <v>5491</v>
      </c>
      <c r="E4843" s="560"/>
      <c r="F4843" s="561"/>
      <c r="G4843" s="331"/>
      <c r="H4843" s="332"/>
      <c r="I4843" s="332"/>
      <c r="J4843" s="333" t="s">
        <v>5181</v>
      </c>
      <c r="K4843" s="333" t="s">
        <v>5228</v>
      </c>
      <c r="L4843" s="510"/>
      <c r="M4843" s="330"/>
      <c r="N4843" s="328"/>
      <c r="O4843" s="328"/>
    </row>
    <row r="4844" spans="1:15" ht="15" customHeight="1" x14ac:dyDescent="0.25">
      <c r="A4844" s="559" t="s">
        <v>5532</v>
      </c>
      <c r="B4844" s="560" t="s">
        <v>167</v>
      </c>
      <c r="C4844" s="560"/>
      <c r="D4844" s="560" t="s">
        <v>5493</v>
      </c>
      <c r="E4844" s="560"/>
      <c r="F4844" s="561"/>
      <c r="G4844" s="331"/>
      <c r="H4844" s="332"/>
      <c r="I4844" s="332"/>
      <c r="J4844" s="333" t="s">
        <v>5181</v>
      </c>
      <c r="K4844" s="333" t="s">
        <v>5228</v>
      </c>
      <c r="L4844" s="510"/>
      <c r="M4844" s="330"/>
      <c r="N4844" s="328"/>
      <c r="O4844" s="328"/>
    </row>
    <row r="4845" spans="1:15" ht="15" customHeight="1" x14ac:dyDescent="0.25">
      <c r="A4845" s="559" t="s">
        <v>5533</v>
      </c>
      <c r="B4845" s="560" t="s">
        <v>167</v>
      </c>
      <c r="C4845" s="560"/>
      <c r="D4845" s="560" t="s">
        <v>5495</v>
      </c>
      <c r="E4845" s="560"/>
      <c r="F4845" s="561"/>
      <c r="G4845" s="331"/>
      <c r="H4845" s="332"/>
      <c r="I4845" s="332"/>
      <c r="J4845" s="333" t="s">
        <v>5181</v>
      </c>
      <c r="K4845" s="333" t="s">
        <v>5228</v>
      </c>
      <c r="L4845" s="510"/>
      <c r="M4845" s="330"/>
      <c r="N4845" s="328"/>
      <c r="O4845" s="328"/>
    </row>
    <row r="4846" spans="1:15" ht="15" customHeight="1" x14ac:dyDescent="0.25">
      <c r="A4846" s="559" t="s">
        <v>5534</v>
      </c>
      <c r="B4846" s="560" t="s">
        <v>167</v>
      </c>
      <c r="C4846" s="560"/>
      <c r="D4846" s="560" t="s">
        <v>5497</v>
      </c>
      <c r="E4846" s="560"/>
      <c r="F4846" s="561"/>
      <c r="G4846" s="331"/>
      <c r="H4846" s="332"/>
      <c r="I4846" s="332"/>
      <c r="J4846" s="333" t="s">
        <v>5181</v>
      </c>
      <c r="K4846" s="333" t="s">
        <v>5228</v>
      </c>
      <c r="L4846" s="510"/>
      <c r="M4846" s="330"/>
      <c r="N4846" s="328"/>
      <c r="O4846" s="328"/>
    </row>
    <row r="4847" spans="1:15" ht="15" customHeight="1" x14ac:dyDescent="0.25">
      <c r="A4847" s="559" t="s">
        <v>5535</v>
      </c>
      <c r="B4847" s="560" t="s">
        <v>167</v>
      </c>
      <c r="C4847" s="560"/>
      <c r="D4847" s="560" t="s">
        <v>5499</v>
      </c>
      <c r="E4847" s="560"/>
      <c r="F4847" s="561"/>
      <c r="G4847" s="331"/>
      <c r="H4847" s="332"/>
      <c r="I4847" s="332"/>
      <c r="J4847" s="333" t="s">
        <v>5181</v>
      </c>
      <c r="K4847" s="333" t="s">
        <v>5228</v>
      </c>
      <c r="L4847" s="510"/>
      <c r="M4847" s="330"/>
      <c r="N4847" s="328"/>
      <c r="O4847" s="328"/>
    </row>
    <row r="4848" spans="1:15" ht="15" customHeight="1" x14ac:dyDescent="0.25">
      <c r="A4848" s="199"/>
      <c r="B4848" s="219"/>
      <c r="C4848" s="219"/>
      <c r="D4848" s="219"/>
      <c r="E4848" s="219"/>
      <c r="F4848" s="220"/>
    </row>
    <row r="4849" spans="1:15" ht="15" customHeight="1" x14ac:dyDescent="0.25">
      <c r="A4849" s="211" t="s">
        <v>5005</v>
      </c>
      <c r="B4849" s="212" t="s">
        <v>2111</v>
      </c>
      <c r="C4849" s="212"/>
      <c r="D4849" s="231" t="s">
        <v>4992</v>
      </c>
      <c r="E4849" s="212"/>
      <c r="F4849" s="213"/>
      <c r="G4849" s="331">
        <f>ROUND(SUMIF(Anlagenbewegungsdaten!B:B,A4849,Anlagenbewegungsdaten!C:C),3)</f>
        <v>0</v>
      </c>
      <c r="H4849" s="332">
        <f>IF(ISBLANK(F4849),ROUND(SUMIF(Anlagenbewegungsdaten!B:B,A4849,Anlagenbewegungsdaten!D:D),2),ROUND(G4849*F4849%,2))</f>
        <v>0</v>
      </c>
      <c r="I4849" s="332">
        <f>ROUND((H4849-SUMIF(Anlagenbewegungsdaten!$B:$B,A4849,Anlagenbewegungsdaten!D:D)),3)</f>
        <v>0</v>
      </c>
      <c r="J4849" s="333" t="s">
        <v>5181</v>
      </c>
      <c r="K4849" s="333" t="s">
        <v>5229</v>
      </c>
      <c r="L4849" s="510"/>
      <c r="M4849" s="330"/>
      <c r="N4849" s="328"/>
      <c r="O4849" s="328"/>
    </row>
    <row r="4850" spans="1:15" ht="15" customHeight="1" x14ac:dyDescent="0.25">
      <c r="A4850" s="211" t="s">
        <v>5004</v>
      </c>
      <c r="B4850" s="212" t="s">
        <v>2111</v>
      </c>
      <c r="C4850" s="212"/>
      <c r="D4850" s="231" t="s">
        <v>4990</v>
      </c>
      <c r="E4850" s="212"/>
      <c r="F4850" s="213"/>
      <c r="G4850" s="331">
        <f>ROUND(SUMIF(Anlagenbewegungsdaten!B:B,A4850,Anlagenbewegungsdaten!C:C),3)</f>
        <v>0</v>
      </c>
      <c r="H4850" s="332">
        <f>IF(ISBLANK(F4850),ROUND(SUMIF(Anlagenbewegungsdaten!B:B,A4850,Anlagenbewegungsdaten!D:D),2),ROUND(G4850*F4850%,2))</f>
        <v>0</v>
      </c>
      <c r="I4850" s="332">
        <f>ROUND((H4850-SUMIF(Anlagenbewegungsdaten!$B:$B,A4850,Anlagenbewegungsdaten!D:D)),3)</f>
        <v>0</v>
      </c>
      <c r="J4850" s="333" t="s">
        <v>5181</v>
      </c>
      <c r="K4850" s="333" t="s">
        <v>5229</v>
      </c>
      <c r="L4850" s="510"/>
      <c r="M4850" s="330"/>
      <c r="N4850" s="328"/>
      <c r="O4850" s="328"/>
    </row>
    <row r="4851" spans="1:15" ht="15" customHeight="1" x14ac:dyDescent="0.25">
      <c r="A4851" s="211" t="s">
        <v>5003</v>
      </c>
      <c r="B4851" s="212" t="s">
        <v>2111</v>
      </c>
      <c r="C4851" s="212"/>
      <c r="D4851" s="231" t="s">
        <v>4988</v>
      </c>
      <c r="E4851" s="212"/>
      <c r="F4851" s="213"/>
      <c r="G4851" s="331">
        <f>ROUND(SUMIF(Anlagenbewegungsdaten!B:B,A4851,Anlagenbewegungsdaten!C:C),3)</f>
        <v>0</v>
      </c>
      <c r="H4851" s="332">
        <f>IF(ISBLANK(F4851),ROUND(SUMIF(Anlagenbewegungsdaten!B:B,A4851,Anlagenbewegungsdaten!D:D),2),ROUND(G4851*F4851%,2))</f>
        <v>0</v>
      </c>
      <c r="I4851" s="332">
        <f>ROUND((H4851-SUMIF(Anlagenbewegungsdaten!$B:$B,A4851,Anlagenbewegungsdaten!D:D)),3)</f>
        <v>0</v>
      </c>
      <c r="J4851" s="333" t="s">
        <v>5181</v>
      </c>
      <c r="K4851" s="333" t="s">
        <v>5229</v>
      </c>
      <c r="L4851" s="510"/>
      <c r="M4851" s="330"/>
      <c r="N4851" s="328"/>
      <c r="O4851" s="328"/>
    </row>
    <row r="4852" spans="1:15" ht="15" customHeight="1" x14ac:dyDescent="0.25">
      <c r="A4852" s="211" t="s">
        <v>5002</v>
      </c>
      <c r="B4852" s="212" t="s">
        <v>2111</v>
      </c>
      <c r="C4852" s="212"/>
      <c r="D4852" s="231" t="s">
        <v>4986</v>
      </c>
      <c r="E4852" s="212"/>
      <c r="F4852" s="213"/>
      <c r="G4852" s="331">
        <f>ROUND(SUMIF(Anlagenbewegungsdaten!B:B,A4852,Anlagenbewegungsdaten!C:C),3)</f>
        <v>0</v>
      </c>
      <c r="H4852" s="332">
        <f>IF(ISBLANK(F4852),ROUND(SUMIF(Anlagenbewegungsdaten!B:B,A4852,Anlagenbewegungsdaten!D:D),2),ROUND(G4852*F4852%,2))</f>
        <v>0</v>
      </c>
      <c r="I4852" s="332">
        <f>ROUND((H4852-SUMIF(Anlagenbewegungsdaten!$B:$B,A4852,Anlagenbewegungsdaten!D:D)),3)</f>
        <v>0</v>
      </c>
      <c r="J4852" s="333" t="s">
        <v>5181</v>
      </c>
      <c r="K4852" s="333" t="s">
        <v>5229</v>
      </c>
      <c r="L4852" s="510"/>
      <c r="M4852" s="330"/>
      <c r="N4852" s="328"/>
      <c r="O4852" s="328"/>
    </row>
    <row r="4853" spans="1:15" ht="15" customHeight="1" x14ac:dyDescent="0.25">
      <c r="A4853" s="211" t="s">
        <v>5001</v>
      </c>
      <c r="B4853" s="212" t="s">
        <v>2111</v>
      </c>
      <c r="C4853" s="212"/>
      <c r="D4853" s="231" t="s">
        <v>4984</v>
      </c>
      <c r="E4853" s="212"/>
      <c r="F4853" s="213"/>
      <c r="G4853" s="331">
        <f>ROUND(SUMIF(Anlagenbewegungsdaten!B:B,A4853,Anlagenbewegungsdaten!C:C),3)</f>
        <v>0</v>
      </c>
      <c r="H4853" s="332">
        <f>IF(ISBLANK(F4853),ROUND(SUMIF(Anlagenbewegungsdaten!B:B,A4853,Anlagenbewegungsdaten!D:D),2),ROUND(G4853*F4853%,2))</f>
        <v>0</v>
      </c>
      <c r="I4853" s="332">
        <f>ROUND((H4853-SUMIF(Anlagenbewegungsdaten!$B:$B,A4853,Anlagenbewegungsdaten!D:D)),3)</f>
        <v>0</v>
      </c>
      <c r="J4853" s="333" t="s">
        <v>5181</v>
      </c>
      <c r="K4853" s="333" t="s">
        <v>5229</v>
      </c>
      <c r="L4853" s="510"/>
      <c r="M4853" s="330"/>
      <c r="N4853" s="328"/>
      <c r="O4853" s="328"/>
    </row>
    <row r="4854" spans="1:15" ht="15" customHeight="1" x14ac:dyDescent="0.25">
      <c r="A4854" s="211" t="s">
        <v>5000</v>
      </c>
      <c r="B4854" s="212" t="s">
        <v>2111</v>
      </c>
      <c r="C4854" s="212"/>
      <c r="D4854" s="231" t="s">
        <v>4982</v>
      </c>
      <c r="E4854" s="212"/>
      <c r="F4854" s="213"/>
      <c r="G4854" s="331">
        <f>ROUND(SUMIF(Anlagenbewegungsdaten!B:B,A4854,Anlagenbewegungsdaten!C:C),3)</f>
        <v>0</v>
      </c>
      <c r="H4854" s="332">
        <f>IF(ISBLANK(F4854),ROUND(SUMIF(Anlagenbewegungsdaten!B:B,A4854,Anlagenbewegungsdaten!D:D),2),ROUND(G4854*F4854%,2))</f>
        <v>0</v>
      </c>
      <c r="I4854" s="332">
        <f>ROUND((H4854-SUMIF(Anlagenbewegungsdaten!$B:$B,A4854,Anlagenbewegungsdaten!D:D)),3)</f>
        <v>0</v>
      </c>
      <c r="J4854" s="333" t="s">
        <v>5181</v>
      </c>
      <c r="K4854" s="333" t="s">
        <v>5229</v>
      </c>
      <c r="L4854" s="510"/>
      <c r="M4854" s="330"/>
      <c r="N4854" s="328"/>
      <c r="O4854" s="328"/>
    </row>
    <row r="4855" spans="1:15" ht="15" customHeight="1" x14ac:dyDescent="0.25">
      <c r="A4855" s="211" t="s">
        <v>4999</v>
      </c>
      <c r="B4855" s="212" t="s">
        <v>2111</v>
      </c>
      <c r="C4855" s="212"/>
      <c r="D4855" s="231" t="s">
        <v>4980</v>
      </c>
      <c r="E4855" s="212"/>
      <c r="F4855" s="213"/>
      <c r="G4855" s="331">
        <f>ROUND(SUMIF(Anlagenbewegungsdaten!B:B,A4855,Anlagenbewegungsdaten!C:C),3)</f>
        <v>0</v>
      </c>
      <c r="H4855" s="332">
        <f>IF(ISBLANK(F4855),ROUND(SUMIF(Anlagenbewegungsdaten!B:B,A4855,Anlagenbewegungsdaten!D:D),2),ROUND(G4855*F4855%,2))</f>
        <v>0</v>
      </c>
      <c r="I4855" s="332">
        <f>ROUND((H4855-SUMIF(Anlagenbewegungsdaten!$B:$B,A4855,Anlagenbewegungsdaten!D:D)),3)</f>
        <v>0</v>
      </c>
      <c r="J4855" s="333" t="s">
        <v>5181</v>
      </c>
      <c r="K4855" s="333" t="s">
        <v>5229</v>
      </c>
      <c r="L4855" s="510"/>
      <c r="M4855" s="330"/>
      <c r="N4855" s="328"/>
      <c r="O4855" s="328"/>
    </row>
    <row r="4856" spans="1:15" ht="15" customHeight="1" x14ac:dyDescent="0.25">
      <c r="A4856" s="211" t="s">
        <v>4998</v>
      </c>
      <c r="B4856" s="212" t="s">
        <v>2111</v>
      </c>
      <c r="C4856" s="212"/>
      <c r="D4856" s="231" t="s">
        <v>4978</v>
      </c>
      <c r="E4856" s="212"/>
      <c r="F4856" s="213"/>
      <c r="G4856" s="331">
        <f>ROUND(SUMIF(Anlagenbewegungsdaten!B:B,A4856,Anlagenbewegungsdaten!C:C),3)</f>
        <v>0</v>
      </c>
      <c r="H4856" s="332">
        <f>IF(ISBLANK(F4856),ROUND(SUMIF(Anlagenbewegungsdaten!B:B,A4856,Anlagenbewegungsdaten!D:D),2),ROUND(G4856*F4856%,2))</f>
        <v>0</v>
      </c>
      <c r="I4856" s="332">
        <f>ROUND((H4856-SUMIF(Anlagenbewegungsdaten!$B:$B,A4856,Anlagenbewegungsdaten!D:D)),3)</f>
        <v>0</v>
      </c>
      <c r="J4856" s="333" t="s">
        <v>5181</v>
      </c>
      <c r="K4856" s="333" t="s">
        <v>5229</v>
      </c>
      <c r="L4856" s="510"/>
      <c r="M4856" s="330"/>
      <c r="N4856" s="328"/>
      <c r="O4856" s="328"/>
    </row>
    <row r="4857" spans="1:15" ht="15" customHeight="1" x14ac:dyDescent="0.25">
      <c r="A4857" s="211" t="s">
        <v>4997</v>
      </c>
      <c r="B4857" s="212" t="s">
        <v>2111</v>
      </c>
      <c r="C4857" s="212"/>
      <c r="D4857" s="231" t="s">
        <v>4976</v>
      </c>
      <c r="E4857" s="212"/>
      <c r="F4857" s="213"/>
      <c r="G4857" s="331">
        <f>ROUND(SUMIF(Anlagenbewegungsdaten!B:B,A4857,Anlagenbewegungsdaten!C:C),3)</f>
        <v>0</v>
      </c>
      <c r="H4857" s="332">
        <f>IF(ISBLANK(F4857),ROUND(SUMIF(Anlagenbewegungsdaten!B:B,A4857,Anlagenbewegungsdaten!D:D),2),ROUND(G4857*F4857%,2))</f>
        <v>0</v>
      </c>
      <c r="I4857" s="332">
        <f>ROUND((H4857-SUMIF(Anlagenbewegungsdaten!$B:$B,A4857,Anlagenbewegungsdaten!D:D)),3)</f>
        <v>0</v>
      </c>
      <c r="J4857" s="333" t="s">
        <v>5181</v>
      </c>
      <c r="K4857" s="333" t="s">
        <v>5229</v>
      </c>
      <c r="L4857" s="510"/>
      <c r="M4857" s="330"/>
      <c r="N4857" s="328"/>
      <c r="O4857" s="328"/>
    </row>
    <row r="4858" spans="1:15" ht="15" customHeight="1" x14ac:dyDescent="0.25">
      <c r="A4858" s="211" t="s">
        <v>4996</v>
      </c>
      <c r="B4858" s="212" t="s">
        <v>2111</v>
      </c>
      <c r="C4858" s="212"/>
      <c r="D4858" s="231" t="s">
        <v>4974</v>
      </c>
      <c r="E4858" s="212"/>
      <c r="F4858" s="213"/>
      <c r="G4858" s="331">
        <f>ROUND(SUMIF(Anlagenbewegungsdaten!B:B,A4858,Anlagenbewegungsdaten!C:C),3)</f>
        <v>0</v>
      </c>
      <c r="H4858" s="332">
        <f>IF(ISBLANK(F4858),ROUND(SUMIF(Anlagenbewegungsdaten!B:B,A4858,Anlagenbewegungsdaten!D:D),2),ROUND(G4858*F4858%,2))</f>
        <v>0</v>
      </c>
      <c r="I4858" s="332">
        <f>ROUND((H4858-SUMIF(Anlagenbewegungsdaten!$B:$B,A4858,Anlagenbewegungsdaten!D:D)),3)</f>
        <v>0</v>
      </c>
      <c r="J4858" s="333" t="s">
        <v>5181</v>
      </c>
      <c r="K4858" s="333" t="s">
        <v>5229</v>
      </c>
      <c r="L4858" s="510"/>
      <c r="M4858" s="330"/>
      <c r="N4858" s="328"/>
      <c r="O4858" s="328"/>
    </row>
    <row r="4859" spans="1:15" ht="15" customHeight="1" x14ac:dyDescent="0.25">
      <c r="A4859" s="211" t="s">
        <v>4995</v>
      </c>
      <c r="B4859" s="212" t="s">
        <v>2111</v>
      </c>
      <c r="C4859" s="212"/>
      <c r="D4859" s="231" t="s">
        <v>4972</v>
      </c>
      <c r="E4859" s="212"/>
      <c r="F4859" s="213"/>
      <c r="G4859" s="331">
        <f>ROUND(SUMIF(Anlagenbewegungsdaten!B:B,A4859,Anlagenbewegungsdaten!C:C),3)</f>
        <v>0</v>
      </c>
      <c r="H4859" s="332">
        <f>IF(ISBLANK(F4859),ROUND(SUMIF(Anlagenbewegungsdaten!B:B,A4859,Anlagenbewegungsdaten!D:D),2),ROUND(G4859*F4859%,2))</f>
        <v>0</v>
      </c>
      <c r="I4859" s="332">
        <f>ROUND((H4859-SUMIF(Anlagenbewegungsdaten!$B:$B,A4859,Anlagenbewegungsdaten!D:D)),3)</f>
        <v>0</v>
      </c>
      <c r="J4859" s="333" t="s">
        <v>5181</v>
      </c>
      <c r="K4859" s="333" t="s">
        <v>5229</v>
      </c>
      <c r="L4859" s="510"/>
      <c r="M4859" s="330"/>
      <c r="N4859" s="328"/>
      <c r="O4859" s="328"/>
    </row>
    <row r="4860" spans="1:15" ht="15" customHeight="1" x14ac:dyDescent="0.25">
      <c r="A4860" s="211" t="s">
        <v>4994</v>
      </c>
      <c r="B4860" s="212" t="s">
        <v>2111</v>
      </c>
      <c r="C4860" s="212"/>
      <c r="D4860" s="231" t="s">
        <v>4970</v>
      </c>
      <c r="E4860" s="212"/>
      <c r="F4860" s="213"/>
      <c r="G4860" s="331">
        <f>ROUND(SUMIF(Anlagenbewegungsdaten!B:B,A4860,Anlagenbewegungsdaten!C:C),3)</f>
        <v>0</v>
      </c>
      <c r="H4860" s="332">
        <f>IF(ISBLANK(F4860),ROUND(SUMIF(Anlagenbewegungsdaten!B:B,A4860,Anlagenbewegungsdaten!D:D),2),ROUND(G4860*F4860%,2))</f>
        <v>0</v>
      </c>
      <c r="I4860" s="332">
        <f>ROUND((H4860-SUMIF(Anlagenbewegungsdaten!$B:$B,A4860,Anlagenbewegungsdaten!D:D)),3)</f>
        <v>0</v>
      </c>
      <c r="J4860" s="333" t="s">
        <v>5181</v>
      </c>
      <c r="K4860" s="333" t="s">
        <v>5229</v>
      </c>
      <c r="L4860" s="510"/>
      <c r="M4860" s="330"/>
      <c r="N4860" s="328"/>
      <c r="O4860" s="328"/>
    </row>
    <row r="4861" spans="1:15" ht="15" customHeight="1" x14ac:dyDescent="0.25">
      <c r="A4861" s="199"/>
      <c r="B4861" s="219"/>
      <c r="C4861" s="219"/>
      <c r="D4861" s="219"/>
      <c r="E4861" s="219"/>
      <c r="F4861" s="220"/>
    </row>
    <row r="4862" spans="1:15" ht="15" customHeight="1" x14ac:dyDescent="0.25">
      <c r="A4862" s="232" t="s">
        <v>5536</v>
      </c>
      <c r="B4862" s="231" t="s">
        <v>2111</v>
      </c>
      <c r="C4862" s="231"/>
      <c r="D4862" s="231" t="s">
        <v>5477</v>
      </c>
      <c r="E4862" s="231"/>
      <c r="F4862" s="233"/>
      <c r="G4862" s="331">
        <f>ROUND(SUMIF(Anlagenbewegungsdaten!B:B,A4862,Anlagenbewegungsdaten!C:C),3)</f>
        <v>0</v>
      </c>
      <c r="H4862" s="332">
        <f>IF(ISBLANK(F4862),ROUND(SUMIF(Anlagenbewegungsdaten!B:B,A4862,Anlagenbewegungsdaten!D:D),2),ROUND(G4862*F4862%,2))</f>
        <v>0</v>
      </c>
      <c r="I4862" s="332">
        <f>ROUND((H4862-SUMIF(Anlagenbewegungsdaten!$B:$B,A4862,Anlagenbewegungsdaten!D:D)),3)</f>
        <v>0</v>
      </c>
      <c r="J4862" s="333" t="s">
        <v>5181</v>
      </c>
      <c r="K4862" s="333" t="s">
        <v>5229</v>
      </c>
      <c r="L4862" s="510"/>
      <c r="M4862" s="330"/>
      <c r="N4862" s="328"/>
      <c r="O4862" s="328"/>
    </row>
    <row r="4863" spans="1:15" ht="15" customHeight="1" x14ac:dyDescent="0.25">
      <c r="A4863" s="232" t="s">
        <v>5537</v>
      </c>
      <c r="B4863" s="231" t="s">
        <v>2111</v>
      </c>
      <c r="C4863" s="231"/>
      <c r="D4863" s="231" t="s">
        <v>5479</v>
      </c>
      <c r="E4863" s="231"/>
      <c r="F4863" s="233"/>
      <c r="G4863" s="331">
        <f>ROUND(SUMIF(Anlagenbewegungsdaten!B:B,A4863,Anlagenbewegungsdaten!C:C),3)</f>
        <v>0</v>
      </c>
      <c r="H4863" s="332">
        <f>IF(ISBLANK(F4863),ROUND(SUMIF(Anlagenbewegungsdaten!B:B,A4863,Anlagenbewegungsdaten!D:D),2),ROUND(G4863*F4863%,2))</f>
        <v>0</v>
      </c>
      <c r="I4863" s="332">
        <f>ROUND((H4863-SUMIF(Anlagenbewegungsdaten!$B:$B,A4863,Anlagenbewegungsdaten!D:D)),3)</f>
        <v>0</v>
      </c>
      <c r="J4863" s="333" t="s">
        <v>5181</v>
      </c>
      <c r="K4863" s="333" t="s">
        <v>5229</v>
      </c>
      <c r="L4863" s="510"/>
      <c r="M4863" s="330"/>
      <c r="N4863" s="328"/>
      <c r="O4863" s="328"/>
    </row>
    <row r="4864" spans="1:15" ht="15" customHeight="1" x14ac:dyDescent="0.25">
      <c r="A4864" s="232" t="s">
        <v>5538</v>
      </c>
      <c r="B4864" s="231" t="s">
        <v>2111</v>
      </c>
      <c r="C4864" s="231"/>
      <c r="D4864" s="231" t="s">
        <v>5481</v>
      </c>
      <c r="E4864" s="231"/>
      <c r="F4864" s="233"/>
      <c r="G4864" s="331">
        <f>ROUND(SUMIF(Anlagenbewegungsdaten!B:B,A4864,Anlagenbewegungsdaten!C:C),3)</f>
        <v>0</v>
      </c>
      <c r="H4864" s="332">
        <f>IF(ISBLANK(F4864),ROUND(SUMIF(Anlagenbewegungsdaten!B:B,A4864,Anlagenbewegungsdaten!D:D),2),ROUND(G4864*F4864%,2))</f>
        <v>0</v>
      </c>
      <c r="I4864" s="332">
        <f>ROUND((H4864-SUMIF(Anlagenbewegungsdaten!$B:$B,A4864,Anlagenbewegungsdaten!D:D)),3)</f>
        <v>0</v>
      </c>
      <c r="J4864" s="333" t="s">
        <v>5181</v>
      </c>
      <c r="K4864" s="333" t="s">
        <v>5229</v>
      </c>
      <c r="L4864" s="510"/>
      <c r="M4864" s="330"/>
      <c r="N4864" s="328"/>
      <c r="O4864" s="328"/>
    </row>
    <row r="4865" spans="1:15" ht="15" customHeight="1" x14ac:dyDescent="0.25">
      <c r="A4865" s="559" t="s">
        <v>5539</v>
      </c>
      <c r="B4865" s="560" t="s">
        <v>2111</v>
      </c>
      <c r="C4865" s="560"/>
      <c r="D4865" s="560" t="s">
        <v>5483</v>
      </c>
      <c r="E4865" s="560"/>
      <c r="F4865" s="561"/>
      <c r="G4865" s="331"/>
      <c r="H4865" s="332"/>
      <c r="I4865" s="332"/>
      <c r="J4865" s="333" t="s">
        <v>5181</v>
      </c>
      <c r="K4865" s="333" t="s">
        <v>5229</v>
      </c>
      <c r="L4865" s="510"/>
      <c r="M4865" s="330"/>
      <c r="N4865" s="328"/>
      <c r="O4865" s="328"/>
    </row>
    <row r="4866" spans="1:15" ht="15" customHeight="1" x14ac:dyDescent="0.25">
      <c r="A4866" s="559" t="s">
        <v>5540</v>
      </c>
      <c r="B4866" s="560" t="s">
        <v>2111</v>
      </c>
      <c r="C4866" s="560"/>
      <c r="D4866" s="560" t="s">
        <v>5485</v>
      </c>
      <c r="E4866" s="560"/>
      <c r="F4866" s="561"/>
      <c r="G4866" s="331"/>
      <c r="H4866" s="332"/>
      <c r="I4866" s="332"/>
      <c r="J4866" s="333" t="s">
        <v>5181</v>
      </c>
      <c r="K4866" s="333" t="s">
        <v>5229</v>
      </c>
      <c r="L4866" s="510"/>
      <c r="M4866" s="330"/>
      <c r="N4866" s="328"/>
      <c r="O4866" s="328"/>
    </row>
    <row r="4867" spans="1:15" ht="15" customHeight="1" x14ac:dyDescent="0.25">
      <c r="A4867" s="559" t="s">
        <v>5541</v>
      </c>
      <c r="B4867" s="560" t="s">
        <v>2111</v>
      </c>
      <c r="C4867" s="560"/>
      <c r="D4867" s="560" t="s">
        <v>5487</v>
      </c>
      <c r="E4867" s="560"/>
      <c r="F4867" s="561"/>
      <c r="G4867" s="331"/>
      <c r="H4867" s="332"/>
      <c r="I4867" s="332"/>
      <c r="J4867" s="333" t="s">
        <v>5181</v>
      </c>
      <c r="K4867" s="333" t="s">
        <v>5229</v>
      </c>
      <c r="L4867" s="510"/>
      <c r="M4867" s="330"/>
      <c r="N4867" s="328"/>
      <c r="O4867" s="328"/>
    </row>
    <row r="4868" spans="1:15" ht="15" customHeight="1" x14ac:dyDescent="0.25">
      <c r="A4868" s="559" t="s">
        <v>5542</v>
      </c>
      <c r="B4868" s="560" t="s">
        <v>2111</v>
      </c>
      <c r="C4868" s="560"/>
      <c r="D4868" s="560" t="s">
        <v>5489</v>
      </c>
      <c r="E4868" s="560"/>
      <c r="F4868" s="561"/>
      <c r="G4868" s="331"/>
      <c r="H4868" s="332"/>
      <c r="I4868" s="332"/>
      <c r="J4868" s="333" t="s">
        <v>5181</v>
      </c>
      <c r="K4868" s="333" t="s">
        <v>5229</v>
      </c>
      <c r="L4868" s="510"/>
      <c r="M4868" s="330"/>
      <c r="N4868" s="328"/>
      <c r="O4868" s="328"/>
    </row>
    <row r="4869" spans="1:15" ht="15" customHeight="1" x14ac:dyDescent="0.25">
      <c r="A4869" s="559" t="s">
        <v>5543</v>
      </c>
      <c r="B4869" s="560" t="s">
        <v>2111</v>
      </c>
      <c r="C4869" s="560"/>
      <c r="D4869" s="560" t="s">
        <v>5491</v>
      </c>
      <c r="E4869" s="560"/>
      <c r="F4869" s="561"/>
      <c r="G4869" s="331"/>
      <c r="H4869" s="332"/>
      <c r="I4869" s="332"/>
      <c r="J4869" s="333" t="s">
        <v>5181</v>
      </c>
      <c r="K4869" s="333" t="s">
        <v>5229</v>
      </c>
      <c r="L4869" s="510"/>
      <c r="M4869" s="330"/>
      <c r="N4869" s="328"/>
      <c r="O4869" s="328"/>
    </row>
    <row r="4870" spans="1:15" ht="15" customHeight="1" x14ac:dyDescent="0.25">
      <c r="A4870" s="559" t="s">
        <v>5544</v>
      </c>
      <c r="B4870" s="560" t="s">
        <v>2111</v>
      </c>
      <c r="C4870" s="560"/>
      <c r="D4870" s="560" t="s">
        <v>5493</v>
      </c>
      <c r="E4870" s="560"/>
      <c r="F4870" s="561"/>
      <c r="G4870" s="331"/>
      <c r="H4870" s="332"/>
      <c r="I4870" s="332"/>
      <c r="J4870" s="333" t="s">
        <v>5181</v>
      </c>
      <c r="K4870" s="333" t="s">
        <v>5229</v>
      </c>
      <c r="L4870" s="510"/>
      <c r="M4870" s="330"/>
      <c r="N4870" s="328"/>
      <c r="O4870" s="328"/>
    </row>
    <row r="4871" spans="1:15" ht="15" customHeight="1" x14ac:dyDescent="0.25">
      <c r="A4871" s="559" t="s">
        <v>5545</v>
      </c>
      <c r="B4871" s="560" t="s">
        <v>2111</v>
      </c>
      <c r="C4871" s="560"/>
      <c r="D4871" s="560" t="s">
        <v>5495</v>
      </c>
      <c r="E4871" s="560"/>
      <c r="F4871" s="561"/>
      <c r="G4871" s="331"/>
      <c r="H4871" s="332"/>
      <c r="I4871" s="332"/>
      <c r="J4871" s="333" t="s">
        <v>5181</v>
      </c>
      <c r="K4871" s="333" t="s">
        <v>5229</v>
      </c>
      <c r="L4871" s="510"/>
      <c r="M4871" s="330"/>
      <c r="N4871" s="328"/>
      <c r="O4871" s="328"/>
    </row>
    <row r="4872" spans="1:15" ht="15" customHeight="1" x14ac:dyDescent="0.25">
      <c r="A4872" s="559" t="s">
        <v>5546</v>
      </c>
      <c r="B4872" s="560" t="s">
        <v>2111</v>
      </c>
      <c r="C4872" s="560"/>
      <c r="D4872" s="560" t="s">
        <v>5497</v>
      </c>
      <c r="E4872" s="560"/>
      <c r="F4872" s="561"/>
      <c r="G4872" s="331"/>
      <c r="H4872" s="332"/>
      <c r="I4872" s="332"/>
      <c r="J4872" s="333" t="s">
        <v>5181</v>
      </c>
      <c r="K4872" s="333" t="s">
        <v>5229</v>
      </c>
      <c r="L4872" s="510"/>
      <c r="M4872" s="330"/>
      <c r="N4872" s="328"/>
      <c r="O4872" s="328"/>
    </row>
    <row r="4873" spans="1:15" ht="15" customHeight="1" x14ac:dyDescent="0.25">
      <c r="A4873" s="559" t="s">
        <v>5547</v>
      </c>
      <c r="B4873" s="560" t="s">
        <v>2111</v>
      </c>
      <c r="C4873" s="560"/>
      <c r="D4873" s="560" t="s">
        <v>5499</v>
      </c>
      <c r="E4873" s="560"/>
      <c r="F4873" s="561"/>
      <c r="G4873" s="331"/>
      <c r="H4873" s="332"/>
      <c r="I4873" s="332"/>
      <c r="J4873" s="333" t="s">
        <v>5181</v>
      </c>
      <c r="K4873" s="333" t="s">
        <v>5229</v>
      </c>
      <c r="L4873" s="510"/>
      <c r="M4873" s="330"/>
      <c r="N4873" s="328"/>
      <c r="O4873" s="328"/>
    </row>
    <row r="4874" spans="1:15" ht="15" customHeight="1" x14ac:dyDescent="0.25">
      <c r="A4874" s="199"/>
      <c r="B4874" s="219"/>
      <c r="C4874" s="219"/>
      <c r="D4874" s="219"/>
      <c r="E4874" s="219"/>
      <c r="F4874" s="220"/>
    </row>
    <row r="4875" spans="1:15" ht="15" customHeight="1" x14ac:dyDescent="0.25">
      <c r="A4875" s="221" t="s">
        <v>4993</v>
      </c>
      <c r="B4875" s="222" t="s">
        <v>174</v>
      </c>
      <c r="C4875" s="222"/>
      <c r="D4875" s="231" t="s">
        <v>4992</v>
      </c>
      <c r="E4875" s="212"/>
      <c r="F4875" s="213"/>
      <c r="G4875" s="331">
        <f>ROUND(SUMIF(Anlagenbewegungsdaten!B:B,A4875,Anlagenbewegungsdaten!C:C),3)</f>
        <v>0</v>
      </c>
      <c r="H4875" s="332">
        <f>IF(ISBLANK(F4875),ROUND(SUMIF(Anlagenbewegungsdaten!B:B,A4875,Anlagenbewegungsdaten!D:D),2),ROUND(G4875*F4875%,2))</f>
        <v>0</v>
      </c>
      <c r="I4875" s="332">
        <f>ROUND((H4875-SUMIF(Anlagenbewegungsdaten!$B:$B,A4875,Anlagenbewegungsdaten!D:D)),3)</f>
        <v>0</v>
      </c>
      <c r="J4875" s="333" t="s">
        <v>5181</v>
      </c>
      <c r="K4875" s="333" t="s">
        <v>5230</v>
      </c>
      <c r="L4875" s="510"/>
      <c r="M4875" s="330"/>
      <c r="N4875" s="328"/>
      <c r="O4875" s="328"/>
    </row>
    <row r="4876" spans="1:15" ht="15" customHeight="1" x14ac:dyDescent="0.25">
      <c r="A4876" s="221" t="s">
        <v>4991</v>
      </c>
      <c r="B4876" s="222" t="s">
        <v>174</v>
      </c>
      <c r="C4876" s="222"/>
      <c r="D4876" s="231" t="s">
        <v>4990</v>
      </c>
      <c r="E4876" s="212"/>
      <c r="F4876" s="213"/>
      <c r="G4876" s="331">
        <f>ROUND(SUMIF(Anlagenbewegungsdaten!B:B,A4876,Anlagenbewegungsdaten!C:C),3)</f>
        <v>0</v>
      </c>
      <c r="H4876" s="332">
        <f>IF(ISBLANK(F4876),ROUND(SUMIF(Anlagenbewegungsdaten!B:B,A4876,Anlagenbewegungsdaten!D:D),2),ROUND(G4876*F4876%,2))</f>
        <v>0</v>
      </c>
      <c r="I4876" s="332">
        <f>ROUND((H4876-SUMIF(Anlagenbewegungsdaten!$B:$B,A4876,Anlagenbewegungsdaten!D:D)),3)</f>
        <v>0</v>
      </c>
      <c r="J4876" s="333" t="s">
        <v>5181</v>
      </c>
      <c r="K4876" s="333" t="s">
        <v>5230</v>
      </c>
      <c r="L4876" s="510"/>
      <c r="M4876" s="330"/>
      <c r="N4876" s="328"/>
      <c r="O4876" s="328"/>
    </row>
    <row r="4877" spans="1:15" ht="15" customHeight="1" x14ac:dyDescent="0.25">
      <c r="A4877" s="221" t="s">
        <v>4989</v>
      </c>
      <c r="B4877" s="222" t="s">
        <v>174</v>
      </c>
      <c r="C4877" s="222"/>
      <c r="D4877" s="231" t="s">
        <v>4988</v>
      </c>
      <c r="E4877" s="212"/>
      <c r="F4877" s="213"/>
      <c r="G4877" s="331">
        <f>ROUND(SUMIF(Anlagenbewegungsdaten!B:B,A4877,Anlagenbewegungsdaten!C:C),3)</f>
        <v>0</v>
      </c>
      <c r="H4877" s="332">
        <f>IF(ISBLANK(F4877),ROUND(SUMIF(Anlagenbewegungsdaten!B:B,A4877,Anlagenbewegungsdaten!D:D),2),ROUND(G4877*F4877%,2))</f>
        <v>0</v>
      </c>
      <c r="I4877" s="332">
        <f>ROUND((H4877-SUMIF(Anlagenbewegungsdaten!$B:$B,A4877,Anlagenbewegungsdaten!D:D)),3)</f>
        <v>0</v>
      </c>
      <c r="J4877" s="333" t="s">
        <v>5181</v>
      </c>
      <c r="K4877" s="333" t="s">
        <v>5230</v>
      </c>
      <c r="L4877" s="510"/>
      <c r="M4877" s="330"/>
      <c r="N4877" s="328"/>
      <c r="O4877" s="328"/>
    </row>
    <row r="4878" spans="1:15" ht="15" customHeight="1" x14ac:dyDescent="0.25">
      <c r="A4878" s="221" t="s">
        <v>4987</v>
      </c>
      <c r="B4878" s="222" t="s">
        <v>174</v>
      </c>
      <c r="C4878" s="222"/>
      <c r="D4878" s="231" t="s">
        <v>4986</v>
      </c>
      <c r="E4878" s="212"/>
      <c r="F4878" s="213"/>
      <c r="G4878" s="331">
        <f>ROUND(SUMIF(Anlagenbewegungsdaten!B:B,A4878,Anlagenbewegungsdaten!C:C),3)</f>
        <v>0</v>
      </c>
      <c r="H4878" s="332">
        <f>IF(ISBLANK(F4878),ROUND(SUMIF(Anlagenbewegungsdaten!B:B,A4878,Anlagenbewegungsdaten!D:D),2),ROUND(G4878*F4878%,2))</f>
        <v>0</v>
      </c>
      <c r="I4878" s="332">
        <f>ROUND((H4878-SUMIF(Anlagenbewegungsdaten!$B:$B,A4878,Anlagenbewegungsdaten!D:D)),3)</f>
        <v>0</v>
      </c>
      <c r="J4878" s="333" t="s">
        <v>5181</v>
      </c>
      <c r="K4878" s="333" t="s">
        <v>5230</v>
      </c>
      <c r="L4878" s="510"/>
      <c r="M4878" s="330"/>
      <c r="N4878" s="328"/>
      <c r="O4878" s="328"/>
    </row>
    <row r="4879" spans="1:15" ht="15" customHeight="1" x14ac:dyDescent="0.25">
      <c r="A4879" s="221" t="s">
        <v>4985</v>
      </c>
      <c r="B4879" s="222" t="s">
        <v>174</v>
      </c>
      <c r="C4879" s="222"/>
      <c r="D4879" s="231" t="s">
        <v>4984</v>
      </c>
      <c r="E4879" s="212"/>
      <c r="F4879" s="213"/>
      <c r="G4879" s="331">
        <f>ROUND(SUMIF(Anlagenbewegungsdaten!B:B,A4879,Anlagenbewegungsdaten!C:C),3)</f>
        <v>0</v>
      </c>
      <c r="H4879" s="332">
        <f>IF(ISBLANK(F4879),ROUND(SUMIF(Anlagenbewegungsdaten!B:B,A4879,Anlagenbewegungsdaten!D:D),2),ROUND(G4879*F4879%,2))</f>
        <v>0</v>
      </c>
      <c r="I4879" s="332">
        <f>ROUND((H4879-SUMIF(Anlagenbewegungsdaten!$B:$B,A4879,Anlagenbewegungsdaten!D:D)),3)</f>
        <v>0</v>
      </c>
      <c r="J4879" s="333" t="s">
        <v>5181</v>
      </c>
      <c r="K4879" s="333" t="s">
        <v>5230</v>
      </c>
      <c r="L4879" s="510"/>
      <c r="M4879" s="330"/>
      <c r="N4879" s="328"/>
      <c r="O4879" s="328"/>
    </row>
    <row r="4880" spans="1:15" ht="15" customHeight="1" x14ac:dyDescent="0.25">
      <c r="A4880" s="221" t="s">
        <v>4983</v>
      </c>
      <c r="B4880" s="222" t="s">
        <v>174</v>
      </c>
      <c r="C4880" s="222"/>
      <c r="D4880" s="231" t="s">
        <v>4982</v>
      </c>
      <c r="E4880" s="212"/>
      <c r="F4880" s="213"/>
      <c r="G4880" s="331">
        <f>ROUND(SUMIF(Anlagenbewegungsdaten!B:B,A4880,Anlagenbewegungsdaten!C:C),3)</f>
        <v>0</v>
      </c>
      <c r="H4880" s="332">
        <f>IF(ISBLANK(F4880),ROUND(SUMIF(Anlagenbewegungsdaten!B:B,A4880,Anlagenbewegungsdaten!D:D),2),ROUND(G4880*F4880%,2))</f>
        <v>0</v>
      </c>
      <c r="I4880" s="332">
        <f>ROUND((H4880-SUMIF(Anlagenbewegungsdaten!$B:$B,A4880,Anlagenbewegungsdaten!D:D)),3)</f>
        <v>0</v>
      </c>
      <c r="J4880" s="333" t="s">
        <v>5181</v>
      </c>
      <c r="K4880" s="333" t="s">
        <v>5230</v>
      </c>
      <c r="L4880" s="510"/>
      <c r="M4880" s="330"/>
      <c r="N4880" s="328"/>
      <c r="O4880" s="328"/>
    </row>
    <row r="4881" spans="1:15" ht="15" customHeight="1" x14ac:dyDescent="0.25">
      <c r="A4881" s="221" t="s">
        <v>4981</v>
      </c>
      <c r="B4881" s="222" t="s">
        <v>174</v>
      </c>
      <c r="C4881" s="222"/>
      <c r="D4881" s="231" t="s">
        <v>4980</v>
      </c>
      <c r="E4881" s="212"/>
      <c r="F4881" s="213"/>
      <c r="G4881" s="331">
        <f>ROUND(SUMIF(Anlagenbewegungsdaten!B:B,A4881,Anlagenbewegungsdaten!C:C),3)</f>
        <v>0</v>
      </c>
      <c r="H4881" s="332">
        <f>IF(ISBLANK(F4881),ROUND(SUMIF(Anlagenbewegungsdaten!B:B,A4881,Anlagenbewegungsdaten!D:D),2),ROUND(G4881*F4881%,2))</f>
        <v>0</v>
      </c>
      <c r="I4881" s="332">
        <f>ROUND((H4881-SUMIF(Anlagenbewegungsdaten!$B:$B,A4881,Anlagenbewegungsdaten!D:D)),3)</f>
        <v>0</v>
      </c>
      <c r="J4881" s="333" t="s">
        <v>5181</v>
      </c>
      <c r="K4881" s="333" t="s">
        <v>5230</v>
      </c>
      <c r="L4881" s="510"/>
      <c r="M4881" s="330"/>
      <c r="N4881" s="328"/>
      <c r="O4881" s="328"/>
    </row>
    <row r="4882" spans="1:15" ht="15" customHeight="1" x14ac:dyDescent="0.25">
      <c r="A4882" s="221" t="s">
        <v>4979</v>
      </c>
      <c r="B4882" s="222" t="s">
        <v>174</v>
      </c>
      <c r="C4882" s="222"/>
      <c r="D4882" s="231" t="s">
        <v>4978</v>
      </c>
      <c r="E4882" s="212"/>
      <c r="F4882" s="213"/>
      <c r="G4882" s="331">
        <f>ROUND(SUMIF(Anlagenbewegungsdaten!B:B,A4882,Anlagenbewegungsdaten!C:C),3)</f>
        <v>0</v>
      </c>
      <c r="H4882" s="332">
        <f>IF(ISBLANK(F4882),ROUND(SUMIF(Anlagenbewegungsdaten!B:B,A4882,Anlagenbewegungsdaten!D:D),2),ROUND(G4882*F4882%,2))</f>
        <v>0</v>
      </c>
      <c r="I4882" s="332">
        <f>ROUND((H4882-SUMIF(Anlagenbewegungsdaten!$B:$B,A4882,Anlagenbewegungsdaten!D:D)),3)</f>
        <v>0</v>
      </c>
      <c r="J4882" s="333" t="s">
        <v>5181</v>
      </c>
      <c r="K4882" s="333" t="s">
        <v>5230</v>
      </c>
      <c r="L4882" s="510"/>
      <c r="M4882" s="330"/>
      <c r="N4882" s="328"/>
      <c r="O4882" s="328"/>
    </row>
    <row r="4883" spans="1:15" ht="15" customHeight="1" x14ac:dyDescent="0.25">
      <c r="A4883" s="221" t="s">
        <v>4977</v>
      </c>
      <c r="B4883" s="222" t="s">
        <v>174</v>
      </c>
      <c r="C4883" s="222"/>
      <c r="D4883" s="231" t="s">
        <v>4976</v>
      </c>
      <c r="E4883" s="212"/>
      <c r="F4883" s="213"/>
      <c r="G4883" s="331">
        <f>ROUND(SUMIF(Anlagenbewegungsdaten!B:B,A4883,Anlagenbewegungsdaten!C:C),3)</f>
        <v>0</v>
      </c>
      <c r="H4883" s="332">
        <f>IF(ISBLANK(F4883),ROUND(SUMIF(Anlagenbewegungsdaten!B:B,A4883,Anlagenbewegungsdaten!D:D),2),ROUND(G4883*F4883%,2))</f>
        <v>0</v>
      </c>
      <c r="I4883" s="332">
        <f>ROUND((H4883-SUMIF(Anlagenbewegungsdaten!$B:$B,A4883,Anlagenbewegungsdaten!D:D)),3)</f>
        <v>0</v>
      </c>
      <c r="J4883" s="333" t="s">
        <v>5181</v>
      </c>
      <c r="K4883" s="333" t="s">
        <v>5230</v>
      </c>
      <c r="L4883" s="510"/>
      <c r="M4883" s="330"/>
      <c r="N4883" s="328"/>
      <c r="O4883" s="328"/>
    </row>
    <row r="4884" spans="1:15" ht="15" customHeight="1" x14ac:dyDescent="0.25">
      <c r="A4884" s="221" t="s">
        <v>4975</v>
      </c>
      <c r="B4884" s="222" t="s">
        <v>174</v>
      </c>
      <c r="C4884" s="222"/>
      <c r="D4884" s="231" t="s">
        <v>4974</v>
      </c>
      <c r="E4884" s="212"/>
      <c r="F4884" s="213"/>
      <c r="G4884" s="331">
        <f>ROUND(SUMIF(Anlagenbewegungsdaten!B:B,A4884,Anlagenbewegungsdaten!C:C),3)</f>
        <v>0</v>
      </c>
      <c r="H4884" s="332">
        <f>IF(ISBLANK(F4884),ROUND(SUMIF(Anlagenbewegungsdaten!B:B,A4884,Anlagenbewegungsdaten!D:D),2),ROUND(G4884*F4884%,2))</f>
        <v>0</v>
      </c>
      <c r="I4884" s="332">
        <f>ROUND((H4884-SUMIF(Anlagenbewegungsdaten!$B:$B,A4884,Anlagenbewegungsdaten!D:D)),3)</f>
        <v>0</v>
      </c>
      <c r="J4884" s="333" t="s">
        <v>5181</v>
      </c>
      <c r="K4884" s="333" t="s">
        <v>5230</v>
      </c>
      <c r="L4884" s="510"/>
      <c r="M4884" s="330"/>
      <c r="N4884" s="328"/>
      <c r="O4884" s="328"/>
    </row>
    <row r="4885" spans="1:15" ht="15" customHeight="1" x14ac:dyDescent="0.25">
      <c r="A4885" s="221" t="s">
        <v>4973</v>
      </c>
      <c r="B4885" s="222" t="s">
        <v>174</v>
      </c>
      <c r="C4885" s="222"/>
      <c r="D4885" s="231" t="s">
        <v>4972</v>
      </c>
      <c r="E4885" s="212"/>
      <c r="F4885" s="213"/>
      <c r="G4885" s="331">
        <f>ROUND(SUMIF(Anlagenbewegungsdaten!B:B,A4885,Anlagenbewegungsdaten!C:C),3)</f>
        <v>0</v>
      </c>
      <c r="H4885" s="332">
        <f>IF(ISBLANK(F4885),ROUND(SUMIF(Anlagenbewegungsdaten!B:B,A4885,Anlagenbewegungsdaten!D:D),2),ROUND(G4885*F4885%,2))</f>
        <v>0</v>
      </c>
      <c r="I4885" s="332">
        <f>ROUND((H4885-SUMIF(Anlagenbewegungsdaten!$B:$B,A4885,Anlagenbewegungsdaten!D:D)),3)</f>
        <v>0</v>
      </c>
      <c r="J4885" s="333" t="s">
        <v>5181</v>
      </c>
      <c r="K4885" s="333" t="s">
        <v>5230</v>
      </c>
      <c r="L4885" s="510"/>
      <c r="M4885" s="330"/>
      <c r="N4885" s="328"/>
      <c r="O4885" s="328"/>
    </row>
    <row r="4886" spans="1:15" ht="15" customHeight="1" x14ac:dyDescent="0.25">
      <c r="A4886" s="221" t="s">
        <v>4971</v>
      </c>
      <c r="B4886" s="222" t="s">
        <v>174</v>
      </c>
      <c r="C4886" s="222"/>
      <c r="D4886" s="231" t="s">
        <v>4970</v>
      </c>
      <c r="E4886" s="212"/>
      <c r="F4886" s="213"/>
      <c r="G4886" s="331">
        <f>ROUND(SUMIF(Anlagenbewegungsdaten!B:B,A4886,Anlagenbewegungsdaten!C:C),3)</f>
        <v>0</v>
      </c>
      <c r="H4886" s="332">
        <f>IF(ISBLANK(F4886),ROUND(SUMIF(Anlagenbewegungsdaten!B:B,A4886,Anlagenbewegungsdaten!D:D),2),ROUND(G4886*F4886%,2))</f>
        <v>0</v>
      </c>
      <c r="I4886" s="332">
        <f>ROUND((H4886-SUMIF(Anlagenbewegungsdaten!$B:$B,A4886,Anlagenbewegungsdaten!D:D)),3)</f>
        <v>0</v>
      </c>
      <c r="J4886" s="333" t="s">
        <v>5181</v>
      </c>
      <c r="K4886" s="333" t="s">
        <v>5230</v>
      </c>
      <c r="L4886" s="510"/>
      <c r="M4886" s="330"/>
      <c r="N4886" s="328"/>
      <c r="O4886" s="328"/>
    </row>
    <row r="4887" spans="1:15" ht="15" customHeight="1" x14ac:dyDescent="0.25">
      <c r="A4887" s="199"/>
      <c r="B4887" s="219"/>
      <c r="C4887" s="219"/>
      <c r="D4887" s="219"/>
      <c r="E4887" s="219"/>
      <c r="F4887" s="220"/>
    </row>
    <row r="4888" spans="1:15" ht="15" customHeight="1" x14ac:dyDescent="0.25">
      <c r="A4888" s="232" t="s">
        <v>5548</v>
      </c>
      <c r="B4888" s="231" t="s">
        <v>174</v>
      </c>
      <c r="C4888" s="231"/>
      <c r="D4888" s="231" t="s">
        <v>5477</v>
      </c>
      <c r="E4888" s="231"/>
      <c r="F4888" s="233"/>
      <c r="G4888" s="331">
        <f>ROUND(SUMIF(Anlagenbewegungsdaten!B:B,A4888,Anlagenbewegungsdaten!C:C),3)</f>
        <v>0</v>
      </c>
      <c r="H4888" s="332">
        <f>IF(ISBLANK(F4888),ROUND(SUMIF(Anlagenbewegungsdaten!B:B,A4888,Anlagenbewegungsdaten!D:D),2),ROUND(G4888*F4888%,2))</f>
        <v>0</v>
      </c>
      <c r="I4888" s="332">
        <f>ROUND((H4888-SUMIF(Anlagenbewegungsdaten!$B:$B,A4888,Anlagenbewegungsdaten!D:D)),3)</f>
        <v>0</v>
      </c>
      <c r="J4888" s="333" t="s">
        <v>5181</v>
      </c>
      <c r="K4888" s="333" t="s">
        <v>5230</v>
      </c>
      <c r="L4888" s="510"/>
      <c r="M4888" s="330"/>
      <c r="N4888" s="328"/>
      <c r="O4888" s="328"/>
    </row>
    <row r="4889" spans="1:15" ht="15" customHeight="1" x14ac:dyDescent="0.25">
      <c r="A4889" s="232" t="s">
        <v>5549</v>
      </c>
      <c r="B4889" s="231" t="s">
        <v>174</v>
      </c>
      <c r="C4889" s="231"/>
      <c r="D4889" s="231" t="s">
        <v>5479</v>
      </c>
      <c r="E4889" s="231"/>
      <c r="F4889" s="233"/>
      <c r="G4889" s="331">
        <f>ROUND(SUMIF(Anlagenbewegungsdaten!B:B,A4889,Anlagenbewegungsdaten!C:C),3)</f>
        <v>0</v>
      </c>
      <c r="H4889" s="332">
        <f>IF(ISBLANK(F4889),ROUND(SUMIF(Anlagenbewegungsdaten!B:B,A4889,Anlagenbewegungsdaten!D:D),2),ROUND(G4889*F4889%,2))</f>
        <v>0</v>
      </c>
      <c r="I4889" s="332">
        <f>ROUND((H4889-SUMIF(Anlagenbewegungsdaten!$B:$B,A4889,Anlagenbewegungsdaten!D:D)),3)</f>
        <v>0</v>
      </c>
      <c r="J4889" s="333" t="s">
        <v>5181</v>
      </c>
      <c r="K4889" s="333" t="s">
        <v>5230</v>
      </c>
      <c r="L4889" s="510"/>
      <c r="M4889" s="330"/>
      <c r="N4889" s="328"/>
      <c r="O4889" s="328"/>
    </row>
    <row r="4890" spans="1:15" ht="15" customHeight="1" x14ac:dyDescent="0.25">
      <c r="A4890" s="232" t="s">
        <v>5550</v>
      </c>
      <c r="B4890" s="231" t="s">
        <v>174</v>
      </c>
      <c r="C4890" s="231"/>
      <c r="D4890" s="231" t="s">
        <v>5481</v>
      </c>
      <c r="E4890" s="231"/>
      <c r="F4890" s="233"/>
      <c r="G4890" s="331">
        <f>ROUND(SUMIF(Anlagenbewegungsdaten!B:B,A4890,Anlagenbewegungsdaten!C:C),3)</f>
        <v>0</v>
      </c>
      <c r="H4890" s="332">
        <f>IF(ISBLANK(F4890),ROUND(SUMIF(Anlagenbewegungsdaten!B:B,A4890,Anlagenbewegungsdaten!D:D),2),ROUND(G4890*F4890%,2))</f>
        <v>0</v>
      </c>
      <c r="I4890" s="332">
        <f>ROUND((H4890-SUMIF(Anlagenbewegungsdaten!$B:$B,A4890,Anlagenbewegungsdaten!D:D)),3)</f>
        <v>0</v>
      </c>
      <c r="J4890" s="333" t="s">
        <v>5181</v>
      </c>
      <c r="K4890" s="333" t="s">
        <v>5230</v>
      </c>
      <c r="L4890" s="510"/>
      <c r="M4890" s="330"/>
      <c r="N4890" s="328"/>
      <c r="O4890" s="328"/>
    </row>
    <row r="4891" spans="1:15" ht="15" customHeight="1" x14ac:dyDescent="0.25">
      <c r="A4891" s="559" t="s">
        <v>5551</v>
      </c>
      <c r="B4891" s="560" t="s">
        <v>174</v>
      </c>
      <c r="C4891" s="560"/>
      <c r="D4891" s="560" t="s">
        <v>5483</v>
      </c>
      <c r="E4891" s="560"/>
      <c r="F4891" s="561"/>
      <c r="G4891" s="331"/>
      <c r="H4891" s="332"/>
      <c r="I4891" s="332"/>
      <c r="J4891" s="333" t="s">
        <v>5181</v>
      </c>
      <c r="K4891" s="333" t="s">
        <v>5230</v>
      </c>
      <c r="L4891" s="510"/>
      <c r="M4891" s="330"/>
      <c r="N4891" s="328"/>
      <c r="O4891" s="328"/>
    </row>
    <row r="4892" spans="1:15" ht="15" customHeight="1" x14ac:dyDescent="0.25">
      <c r="A4892" s="559" t="s">
        <v>5552</v>
      </c>
      <c r="B4892" s="560" t="s">
        <v>174</v>
      </c>
      <c r="C4892" s="560"/>
      <c r="D4892" s="560" t="s">
        <v>5485</v>
      </c>
      <c r="E4892" s="560"/>
      <c r="F4892" s="561"/>
      <c r="G4892" s="331"/>
      <c r="H4892" s="332"/>
      <c r="I4892" s="332"/>
      <c r="J4892" s="333" t="s">
        <v>5181</v>
      </c>
      <c r="K4892" s="333" t="s">
        <v>5230</v>
      </c>
      <c r="L4892" s="510"/>
      <c r="M4892" s="330"/>
      <c r="N4892" s="328"/>
      <c r="O4892" s="328"/>
    </row>
    <row r="4893" spans="1:15" ht="15" customHeight="1" x14ac:dyDescent="0.25">
      <c r="A4893" s="559" t="s">
        <v>5553</v>
      </c>
      <c r="B4893" s="560" t="s">
        <v>174</v>
      </c>
      <c r="C4893" s="560"/>
      <c r="D4893" s="560" t="s">
        <v>5487</v>
      </c>
      <c r="E4893" s="560"/>
      <c r="F4893" s="561"/>
      <c r="G4893" s="331"/>
      <c r="H4893" s="332"/>
      <c r="I4893" s="332"/>
      <c r="J4893" s="333" t="s">
        <v>5181</v>
      </c>
      <c r="K4893" s="333" t="s">
        <v>5230</v>
      </c>
      <c r="L4893" s="510"/>
      <c r="M4893" s="330"/>
      <c r="N4893" s="328"/>
      <c r="O4893" s="328"/>
    </row>
    <row r="4894" spans="1:15" ht="15" customHeight="1" x14ac:dyDescent="0.25">
      <c r="A4894" s="559" t="s">
        <v>5554</v>
      </c>
      <c r="B4894" s="560" t="s">
        <v>174</v>
      </c>
      <c r="C4894" s="560"/>
      <c r="D4894" s="560" t="s">
        <v>5489</v>
      </c>
      <c r="E4894" s="560"/>
      <c r="F4894" s="561"/>
      <c r="G4894" s="331"/>
      <c r="H4894" s="332"/>
      <c r="I4894" s="332"/>
      <c r="J4894" s="333" t="s">
        <v>5181</v>
      </c>
      <c r="K4894" s="333" t="s">
        <v>5230</v>
      </c>
      <c r="L4894" s="510"/>
      <c r="M4894" s="330"/>
      <c r="N4894" s="328"/>
      <c r="O4894" s="328"/>
    </row>
    <row r="4895" spans="1:15" ht="15" customHeight="1" x14ac:dyDescent="0.25">
      <c r="A4895" s="559" t="s">
        <v>5555</v>
      </c>
      <c r="B4895" s="560" t="s">
        <v>174</v>
      </c>
      <c r="C4895" s="560"/>
      <c r="D4895" s="560" t="s">
        <v>5491</v>
      </c>
      <c r="E4895" s="560"/>
      <c r="F4895" s="561"/>
      <c r="G4895" s="331"/>
      <c r="H4895" s="332"/>
      <c r="I4895" s="332"/>
      <c r="J4895" s="333" t="s">
        <v>5181</v>
      </c>
      <c r="K4895" s="333" t="s">
        <v>5230</v>
      </c>
      <c r="L4895" s="510"/>
      <c r="M4895" s="330"/>
      <c r="N4895" s="328"/>
      <c r="O4895" s="328"/>
    </row>
    <row r="4896" spans="1:15" ht="15" customHeight="1" x14ac:dyDescent="0.25">
      <c r="A4896" s="559" t="s">
        <v>5556</v>
      </c>
      <c r="B4896" s="560" t="s">
        <v>174</v>
      </c>
      <c r="C4896" s="560"/>
      <c r="D4896" s="560" t="s">
        <v>5493</v>
      </c>
      <c r="E4896" s="560"/>
      <c r="F4896" s="561"/>
      <c r="G4896" s="331"/>
      <c r="H4896" s="332"/>
      <c r="I4896" s="332"/>
      <c r="J4896" s="333" t="s">
        <v>5181</v>
      </c>
      <c r="K4896" s="333" t="s">
        <v>5230</v>
      </c>
      <c r="L4896" s="510"/>
      <c r="M4896" s="330"/>
      <c r="N4896" s="328"/>
      <c r="O4896" s="328"/>
    </row>
    <row r="4897" spans="1:15" ht="15" customHeight="1" x14ac:dyDescent="0.25">
      <c r="A4897" s="559" t="s">
        <v>5557</v>
      </c>
      <c r="B4897" s="560" t="s">
        <v>174</v>
      </c>
      <c r="C4897" s="560"/>
      <c r="D4897" s="560" t="s">
        <v>5495</v>
      </c>
      <c r="E4897" s="560"/>
      <c r="F4897" s="561"/>
      <c r="G4897" s="331"/>
      <c r="H4897" s="332"/>
      <c r="I4897" s="332"/>
      <c r="J4897" s="333" t="s">
        <v>5181</v>
      </c>
      <c r="K4897" s="333" t="s">
        <v>5230</v>
      </c>
      <c r="L4897" s="510"/>
      <c r="M4897" s="330"/>
      <c r="N4897" s="328"/>
      <c r="O4897" s="328"/>
    </row>
    <row r="4898" spans="1:15" ht="15" customHeight="1" x14ac:dyDescent="0.25">
      <c r="A4898" s="559" t="s">
        <v>5558</v>
      </c>
      <c r="B4898" s="560" t="s">
        <v>174</v>
      </c>
      <c r="C4898" s="560"/>
      <c r="D4898" s="560" t="s">
        <v>5497</v>
      </c>
      <c r="E4898" s="560"/>
      <c r="F4898" s="561"/>
      <c r="G4898" s="331"/>
      <c r="H4898" s="332"/>
      <c r="I4898" s="332"/>
      <c r="J4898" s="333" t="s">
        <v>5181</v>
      </c>
      <c r="K4898" s="333" t="s">
        <v>5230</v>
      </c>
      <c r="L4898" s="510"/>
      <c r="M4898" s="330"/>
      <c r="N4898" s="328"/>
      <c r="O4898" s="328"/>
    </row>
    <row r="4899" spans="1:15" ht="15" customHeight="1" x14ac:dyDescent="0.25">
      <c r="A4899" s="559" t="s">
        <v>5559</v>
      </c>
      <c r="B4899" s="560" t="s">
        <v>174</v>
      </c>
      <c r="C4899" s="560"/>
      <c r="D4899" s="560" t="s">
        <v>5499</v>
      </c>
      <c r="E4899" s="560"/>
      <c r="F4899" s="561"/>
      <c r="G4899" s="331"/>
      <c r="H4899" s="332"/>
      <c r="I4899" s="332"/>
      <c r="J4899" s="333" t="s">
        <v>5181</v>
      </c>
      <c r="K4899" s="333" t="s">
        <v>5230</v>
      </c>
      <c r="L4899" s="510"/>
      <c r="M4899" s="330"/>
      <c r="N4899" s="328"/>
      <c r="O4899" s="328"/>
    </row>
    <row r="4900" spans="1:15" ht="15" customHeight="1" x14ac:dyDescent="0.25">
      <c r="A4900" s="164"/>
      <c r="B4900" s="164"/>
      <c r="C4900" s="164"/>
      <c r="D4900" s="164"/>
      <c r="E4900" s="164"/>
      <c r="F4900" s="295"/>
    </row>
    <row r="4901" spans="1:15" ht="23.25" customHeight="1" x14ac:dyDescent="0.35">
      <c r="A4901" s="183" t="s">
        <v>6381</v>
      </c>
      <c r="B4901" s="178"/>
      <c r="C4901" s="178"/>
      <c r="D4901" s="178"/>
      <c r="E4901" s="178"/>
      <c r="F4901" s="185"/>
    </row>
    <row r="4902" spans="1:15" ht="15" customHeight="1" x14ac:dyDescent="0.25">
      <c r="A4902" s="624" t="s">
        <v>6382</v>
      </c>
      <c r="B4902" s="624"/>
      <c r="C4902" s="624"/>
      <c r="D4902" s="624"/>
      <c r="E4902" s="624"/>
      <c r="F4902" s="624"/>
    </row>
    <row r="4903" spans="1:15" ht="15" customHeight="1" x14ac:dyDescent="0.25">
      <c r="A4903" s="623" t="s">
        <v>4969</v>
      </c>
      <c r="B4903" s="623"/>
      <c r="C4903" s="623"/>
      <c r="D4903" s="623"/>
      <c r="E4903" s="623"/>
      <c r="F4903" s="623"/>
    </row>
    <row r="4904" spans="1:15" ht="15" customHeight="1" x14ac:dyDescent="0.25">
      <c r="A4904" s="623" t="s">
        <v>4968</v>
      </c>
      <c r="B4904" s="623"/>
      <c r="C4904" s="623"/>
      <c r="D4904" s="623"/>
      <c r="E4904" s="623"/>
      <c r="F4904" s="623"/>
    </row>
    <row r="4905" spans="1:15" ht="15" customHeight="1" x14ac:dyDescent="0.25">
      <c r="A4905" s="164"/>
      <c r="B4905" s="164"/>
      <c r="C4905" s="164"/>
      <c r="D4905" s="164"/>
      <c r="E4905" s="164"/>
      <c r="F4905" s="295"/>
    </row>
    <row r="4906" spans="1:15" ht="15" customHeight="1" x14ac:dyDescent="0.25">
      <c r="A4906" s="223" t="s">
        <v>4967</v>
      </c>
      <c r="B4906" s="212" t="s">
        <v>2107</v>
      </c>
      <c r="C4906" s="212"/>
      <c r="D4906" s="212" t="s">
        <v>4954</v>
      </c>
      <c r="E4906" s="212"/>
      <c r="F4906" s="213"/>
      <c r="G4906" s="331">
        <f>ROUND(SUMIF(Anlagenbewegungsdaten!B:B,A4906,Anlagenbewegungsdaten!C:C),3)</f>
        <v>0</v>
      </c>
      <c r="H4906" s="332">
        <f>IF(ISBLANK(F4906),ROUND(SUMIF(Anlagenbewegungsdaten!B:B,A4906,Anlagenbewegungsdaten!D:D),2),ROUND(G4906*F4906%,2))</f>
        <v>0</v>
      </c>
      <c r="I4906" s="332">
        <f>ROUND((H4906-SUMIF(Anlagenbewegungsdaten!$B:$B,A4906,Anlagenbewegungsdaten!D:D)),3)</f>
        <v>0</v>
      </c>
      <c r="J4906" s="333" t="s">
        <v>5182</v>
      </c>
      <c r="K4906" s="333" t="s">
        <v>5231</v>
      </c>
      <c r="L4906" s="510"/>
      <c r="M4906" s="330"/>
      <c r="N4906" s="328"/>
      <c r="O4906" s="328"/>
    </row>
    <row r="4907" spans="1:15" ht="15" customHeight="1" x14ac:dyDescent="0.25">
      <c r="A4907" s="223" t="s">
        <v>4966</v>
      </c>
      <c r="B4907" s="212" t="s">
        <v>2108</v>
      </c>
      <c r="C4907" s="212"/>
      <c r="D4907" s="212" t="s">
        <v>4954</v>
      </c>
      <c r="E4907" s="212"/>
      <c r="F4907" s="213"/>
      <c r="G4907" s="331">
        <f>ROUND(SUMIF(Anlagenbewegungsdaten!B:B,A4907,Anlagenbewegungsdaten!C:C),3)</f>
        <v>0</v>
      </c>
      <c r="H4907" s="332">
        <f>IF(ISBLANK(F4907),ROUND(SUMIF(Anlagenbewegungsdaten!B:B,A4907,Anlagenbewegungsdaten!D:D),2),ROUND(G4907*F4907%,2))</f>
        <v>0</v>
      </c>
      <c r="I4907" s="332">
        <f>ROUND((H4907-SUMIF(Anlagenbewegungsdaten!$B:$B,A4907,Anlagenbewegungsdaten!D:D)),3)</f>
        <v>0</v>
      </c>
      <c r="J4907" s="333" t="s">
        <v>5182</v>
      </c>
      <c r="K4907" s="333" t="s">
        <v>5232</v>
      </c>
      <c r="L4907" s="510"/>
      <c r="M4907" s="330"/>
      <c r="N4907" s="328"/>
      <c r="O4907" s="328"/>
    </row>
    <row r="4908" spans="1:15" ht="15" customHeight="1" x14ac:dyDescent="0.25">
      <c r="A4908" s="223" t="s">
        <v>4965</v>
      </c>
      <c r="B4908" s="212" t="s">
        <v>1002</v>
      </c>
      <c r="C4908" s="212"/>
      <c r="D4908" s="212" t="s">
        <v>4954</v>
      </c>
      <c r="E4908" s="212"/>
      <c r="F4908" s="213"/>
      <c r="G4908" s="331">
        <f>ROUND(SUMIF(Anlagenbewegungsdaten!B:B,A4908,Anlagenbewegungsdaten!C:C),3)</f>
        <v>0</v>
      </c>
      <c r="H4908" s="332">
        <f>IF(ISBLANK(F4908),ROUND(SUMIF(Anlagenbewegungsdaten!B:B,A4908,Anlagenbewegungsdaten!D:D),2),ROUND(G4908*F4908%,2))</f>
        <v>0</v>
      </c>
      <c r="I4908" s="332">
        <f>ROUND((H4908-SUMIF(Anlagenbewegungsdaten!$B:$B,A4908,Anlagenbewegungsdaten!D:D)),3)</f>
        <v>0</v>
      </c>
      <c r="J4908" s="333" t="s">
        <v>5182</v>
      </c>
      <c r="K4908" s="333" t="s">
        <v>5233</v>
      </c>
      <c r="L4908" s="510"/>
      <c r="M4908" s="330"/>
      <c r="N4908" s="328"/>
      <c r="O4908" s="328"/>
    </row>
    <row r="4909" spans="1:15" ht="15" customHeight="1" x14ac:dyDescent="0.25">
      <c r="A4909" s="223" t="s">
        <v>4964</v>
      </c>
      <c r="B4909" s="212" t="s">
        <v>1489</v>
      </c>
      <c r="C4909" s="212"/>
      <c r="D4909" s="212" t="s">
        <v>4954</v>
      </c>
      <c r="E4909" s="212"/>
      <c r="F4909" s="213"/>
      <c r="G4909" s="331">
        <f>ROUND(SUMIF(Anlagenbewegungsdaten!B:B,A4909,Anlagenbewegungsdaten!C:C),3)</f>
        <v>0</v>
      </c>
      <c r="H4909" s="332">
        <f>IF(ISBLANK(F4909),ROUND(SUMIF(Anlagenbewegungsdaten!B:B,A4909,Anlagenbewegungsdaten!D:D),2),ROUND(G4909*F4909%,2))</f>
        <v>0</v>
      </c>
      <c r="I4909" s="332">
        <f>ROUND((H4909-SUMIF(Anlagenbewegungsdaten!$B:$B,A4909,Anlagenbewegungsdaten!D:D)),3)</f>
        <v>0</v>
      </c>
      <c r="J4909" s="333" t="s">
        <v>5182</v>
      </c>
      <c r="K4909" s="333" t="s">
        <v>5234</v>
      </c>
      <c r="L4909" s="510"/>
      <c r="M4909" s="330"/>
      <c r="N4909" s="328"/>
      <c r="O4909" s="328"/>
    </row>
    <row r="4910" spans="1:15" ht="15" customHeight="1" x14ac:dyDescent="0.25">
      <c r="A4910" s="223" t="s">
        <v>4963</v>
      </c>
      <c r="B4910" s="212" t="s">
        <v>1502</v>
      </c>
      <c r="C4910" s="212"/>
      <c r="D4910" s="212" t="s">
        <v>4954</v>
      </c>
      <c r="E4910" s="212"/>
      <c r="F4910" s="213"/>
      <c r="G4910" s="331">
        <f>ROUND(SUMIF(Anlagenbewegungsdaten!B:B,A4910,Anlagenbewegungsdaten!C:C),3)</f>
        <v>0</v>
      </c>
      <c r="H4910" s="332">
        <f>IF(ISBLANK(F4910),ROUND(SUMIF(Anlagenbewegungsdaten!B:B,A4910,Anlagenbewegungsdaten!D:D),2),ROUND(G4910*F4910%,2))</f>
        <v>0</v>
      </c>
      <c r="I4910" s="332">
        <f>ROUND((H4910-SUMIF(Anlagenbewegungsdaten!$B:$B,A4910,Anlagenbewegungsdaten!D:D)),3)</f>
        <v>0</v>
      </c>
      <c r="J4910" s="333" t="s">
        <v>5182</v>
      </c>
      <c r="K4910" s="333" t="s">
        <v>5235</v>
      </c>
      <c r="L4910" s="510"/>
      <c r="M4910" s="330"/>
      <c r="N4910" s="328"/>
      <c r="O4910" s="328"/>
    </row>
    <row r="4911" spans="1:15" ht="15" customHeight="1" x14ac:dyDescent="0.25">
      <c r="A4911" s="223" t="s">
        <v>4962</v>
      </c>
      <c r="B4911" s="212" t="s">
        <v>77</v>
      </c>
      <c r="C4911" s="212"/>
      <c r="D4911" s="212" t="s">
        <v>4954</v>
      </c>
      <c r="E4911" s="212"/>
      <c r="F4911" s="213"/>
      <c r="G4911" s="331">
        <f>ROUND(SUMIF(Anlagenbewegungsdaten!B:B,A4911,Anlagenbewegungsdaten!C:C),3)</f>
        <v>0</v>
      </c>
      <c r="H4911" s="332">
        <f>IF(ISBLANK(F4911),ROUND(SUMIF(Anlagenbewegungsdaten!B:B,A4911,Anlagenbewegungsdaten!D:D),2),ROUND(G4911*F4911%,2))</f>
        <v>0</v>
      </c>
      <c r="I4911" s="332">
        <f>ROUND((H4911-SUMIF(Anlagenbewegungsdaten!$B:$B,A4911,Anlagenbewegungsdaten!D:D)),3)</f>
        <v>0</v>
      </c>
      <c r="J4911" s="333" t="s">
        <v>5182</v>
      </c>
      <c r="K4911" s="333" t="s">
        <v>5236</v>
      </c>
      <c r="L4911" s="510"/>
      <c r="M4911" s="330"/>
      <c r="N4911" s="328"/>
      <c r="O4911" s="328"/>
    </row>
    <row r="4912" spans="1:15" ht="15" customHeight="1" x14ac:dyDescent="0.25">
      <c r="A4912" s="223" t="s">
        <v>4961</v>
      </c>
      <c r="B4912" s="212" t="s">
        <v>2109</v>
      </c>
      <c r="C4912" s="212"/>
      <c r="D4912" s="212" t="s">
        <v>4954</v>
      </c>
      <c r="E4912" s="212"/>
      <c r="F4912" s="213"/>
      <c r="G4912" s="331">
        <f>ROUND(SUMIF(Anlagenbewegungsdaten!B:B,A4912,Anlagenbewegungsdaten!C:C),3)</f>
        <v>0</v>
      </c>
      <c r="H4912" s="332">
        <f>IF(ISBLANK(F4912),ROUND(SUMIF(Anlagenbewegungsdaten!B:B,A4912,Anlagenbewegungsdaten!D:D),2),ROUND(G4912*F4912%,2))</f>
        <v>0</v>
      </c>
      <c r="I4912" s="332">
        <f>ROUND((H4912-SUMIF(Anlagenbewegungsdaten!$B:$B,A4912,Anlagenbewegungsdaten!D:D)),3)</f>
        <v>0</v>
      </c>
      <c r="J4912" s="333" t="s">
        <v>5182</v>
      </c>
      <c r="K4912" s="333" t="s">
        <v>5237</v>
      </c>
      <c r="L4912" s="510"/>
      <c r="M4912" s="330"/>
      <c r="N4912" s="328"/>
      <c r="O4912" s="328"/>
    </row>
    <row r="4913" spans="1:15" ht="15" customHeight="1" x14ac:dyDescent="0.25">
      <c r="A4913" s="223" t="s">
        <v>4960</v>
      </c>
      <c r="B4913" s="212" t="s">
        <v>2110</v>
      </c>
      <c r="C4913" s="212"/>
      <c r="D4913" s="212" t="s">
        <v>4954</v>
      </c>
      <c r="E4913" s="212"/>
      <c r="F4913" s="213"/>
      <c r="G4913" s="331">
        <f>ROUND(SUMIF(Anlagenbewegungsdaten!B:B,A4913,Anlagenbewegungsdaten!C:C),3)</f>
        <v>0</v>
      </c>
      <c r="H4913" s="332">
        <f>IF(ISBLANK(F4913),ROUND(SUMIF(Anlagenbewegungsdaten!B:B,A4913,Anlagenbewegungsdaten!D:D),2),ROUND(G4913*F4913%,2))</f>
        <v>0</v>
      </c>
      <c r="I4913" s="332">
        <f>ROUND((H4913-SUMIF(Anlagenbewegungsdaten!$B:$B,A4913,Anlagenbewegungsdaten!D:D)),3)</f>
        <v>0</v>
      </c>
      <c r="J4913" s="333" t="s">
        <v>5182</v>
      </c>
      <c r="K4913" s="333" t="s">
        <v>5238</v>
      </c>
      <c r="L4913" s="510"/>
      <c r="M4913" s="330"/>
      <c r="N4913" s="328"/>
      <c r="O4913" s="328"/>
    </row>
    <row r="4914" spans="1:15" ht="15" customHeight="1" x14ac:dyDescent="0.25">
      <c r="A4914" s="223" t="s">
        <v>4959</v>
      </c>
      <c r="B4914" s="212" t="s">
        <v>152</v>
      </c>
      <c r="C4914" s="212"/>
      <c r="D4914" s="212" t="s">
        <v>4954</v>
      </c>
      <c r="E4914" s="212"/>
      <c r="F4914" s="213"/>
      <c r="G4914" s="331">
        <f>ROUND(SUMIF(Anlagenbewegungsdaten!B:B,A4914,Anlagenbewegungsdaten!C:C),3)</f>
        <v>0</v>
      </c>
      <c r="H4914" s="332">
        <f>IF(ISBLANK(F4914),ROUND(SUMIF(Anlagenbewegungsdaten!B:B,A4914,Anlagenbewegungsdaten!D:D),2),ROUND(G4914*F4914%,2))</f>
        <v>0</v>
      </c>
      <c r="I4914" s="332">
        <f>ROUND((H4914-SUMIF(Anlagenbewegungsdaten!$B:$B,A4914,Anlagenbewegungsdaten!D:D)),3)</f>
        <v>0</v>
      </c>
      <c r="J4914" s="333" t="s">
        <v>5182</v>
      </c>
      <c r="K4914" s="333" t="s">
        <v>5239</v>
      </c>
      <c r="L4914" s="510"/>
      <c r="M4914" s="330"/>
      <c r="N4914" s="328"/>
      <c r="O4914" s="328"/>
    </row>
    <row r="4915" spans="1:15" ht="15" customHeight="1" x14ac:dyDescent="0.25">
      <c r="A4915" s="223" t="s">
        <v>4958</v>
      </c>
      <c r="B4915" s="212" t="s">
        <v>160</v>
      </c>
      <c r="C4915" s="212"/>
      <c r="D4915" s="212" t="s">
        <v>4954</v>
      </c>
      <c r="E4915" s="212"/>
      <c r="F4915" s="213"/>
      <c r="G4915" s="331">
        <f>ROUND(SUMIF(Anlagenbewegungsdaten!B:B,A4915,Anlagenbewegungsdaten!C:C),3)</f>
        <v>0</v>
      </c>
      <c r="H4915" s="332">
        <f>IF(ISBLANK(F4915),ROUND(SUMIF(Anlagenbewegungsdaten!B:B,A4915,Anlagenbewegungsdaten!D:D),2),ROUND(G4915*F4915%,2))</f>
        <v>0</v>
      </c>
      <c r="I4915" s="332">
        <f>ROUND((H4915-SUMIF(Anlagenbewegungsdaten!$B:$B,A4915,Anlagenbewegungsdaten!D:D)),3)</f>
        <v>0</v>
      </c>
      <c r="J4915" s="333" t="s">
        <v>5182</v>
      </c>
      <c r="K4915" s="333" t="s">
        <v>5240</v>
      </c>
      <c r="L4915" s="510"/>
      <c r="M4915" s="330"/>
      <c r="N4915" s="328"/>
      <c r="O4915" s="328"/>
    </row>
    <row r="4916" spans="1:15" ht="15" customHeight="1" x14ac:dyDescent="0.25">
      <c r="A4916" s="223" t="s">
        <v>4957</v>
      </c>
      <c r="B4916" s="212" t="s">
        <v>167</v>
      </c>
      <c r="C4916" s="212"/>
      <c r="D4916" s="212" t="s">
        <v>4954</v>
      </c>
      <c r="E4916" s="212"/>
      <c r="F4916" s="213"/>
      <c r="G4916" s="331">
        <f>ROUND(SUMIF(Anlagenbewegungsdaten!B:B,A4916,Anlagenbewegungsdaten!C:C),3)</f>
        <v>0</v>
      </c>
      <c r="H4916" s="332">
        <f>IF(ISBLANK(F4916),ROUND(SUMIF(Anlagenbewegungsdaten!B:B,A4916,Anlagenbewegungsdaten!D:D),2),ROUND(G4916*F4916%,2))</f>
        <v>0</v>
      </c>
      <c r="I4916" s="332">
        <f>ROUND((H4916-SUMIF(Anlagenbewegungsdaten!$B:$B,A4916,Anlagenbewegungsdaten!D:D)),3)</f>
        <v>0</v>
      </c>
      <c r="J4916" s="333" t="s">
        <v>5182</v>
      </c>
      <c r="K4916" s="333" t="s">
        <v>5241</v>
      </c>
      <c r="L4916" s="510"/>
      <c r="M4916" s="330"/>
      <c r="N4916" s="328"/>
      <c r="O4916" s="328"/>
    </row>
    <row r="4917" spans="1:15" ht="15" customHeight="1" x14ac:dyDescent="0.25">
      <c r="A4917" s="223" t="s">
        <v>4956</v>
      </c>
      <c r="B4917" s="212" t="s">
        <v>2111</v>
      </c>
      <c r="C4917" s="212"/>
      <c r="D4917" s="212" t="s">
        <v>4954</v>
      </c>
      <c r="E4917" s="212"/>
      <c r="F4917" s="213"/>
      <c r="G4917" s="331">
        <f>ROUND(SUMIF(Anlagenbewegungsdaten!B:B,A4917,Anlagenbewegungsdaten!C:C),3)</f>
        <v>0</v>
      </c>
      <c r="H4917" s="332">
        <f>IF(ISBLANK(F4917),ROUND(SUMIF(Anlagenbewegungsdaten!B:B,A4917,Anlagenbewegungsdaten!D:D),2),ROUND(G4917*F4917%,2))</f>
        <v>0</v>
      </c>
      <c r="I4917" s="332">
        <f>ROUND((H4917-SUMIF(Anlagenbewegungsdaten!$B:$B,A4917,Anlagenbewegungsdaten!D:D)),3)</f>
        <v>0</v>
      </c>
      <c r="J4917" s="333" t="s">
        <v>5182</v>
      </c>
      <c r="K4917" s="333" t="s">
        <v>5242</v>
      </c>
      <c r="L4917" s="510"/>
      <c r="M4917" s="330"/>
      <c r="N4917" s="328"/>
      <c r="O4917" s="328"/>
    </row>
    <row r="4918" spans="1:15" ht="15" customHeight="1" x14ac:dyDescent="0.25">
      <c r="A4918" s="223" t="s">
        <v>4955</v>
      </c>
      <c r="B4918" s="212" t="s">
        <v>174</v>
      </c>
      <c r="C4918" s="212"/>
      <c r="D4918" s="212" t="s">
        <v>4954</v>
      </c>
      <c r="E4918" s="212"/>
      <c r="F4918" s="213"/>
      <c r="G4918" s="331">
        <f>ROUND(SUMIF(Anlagenbewegungsdaten!B:B,A4918,Anlagenbewegungsdaten!C:C),3)</f>
        <v>0</v>
      </c>
      <c r="H4918" s="332">
        <f>IF(ISBLANK(F4918),ROUND(SUMIF(Anlagenbewegungsdaten!B:B,A4918,Anlagenbewegungsdaten!D:D),2),ROUND(G4918*F4918%,2))</f>
        <v>0</v>
      </c>
      <c r="I4918" s="332">
        <f>ROUND((H4918-SUMIF(Anlagenbewegungsdaten!$B:$B,A4918,Anlagenbewegungsdaten!D:D)),3)</f>
        <v>0</v>
      </c>
      <c r="J4918" s="333" t="s">
        <v>5182</v>
      </c>
      <c r="K4918" s="333" t="s">
        <v>5243</v>
      </c>
      <c r="L4918" s="510"/>
      <c r="M4918" s="330"/>
      <c r="N4918" s="328"/>
      <c r="O4918" s="328"/>
    </row>
    <row r="4919" spans="1:15" ht="15" customHeight="1" x14ac:dyDescent="0.25">
      <c r="A4919" s="224"/>
      <c r="B4919" s="225"/>
      <c r="C4919" s="225"/>
      <c r="D4919" s="225"/>
      <c r="E4919" s="225"/>
      <c r="F4919" s="226"/>
    </row>
    <row r="4920" spans="1:15" ht="23.25" customHeight="1" x14ac:dyDescent="0.35">
      <c r="A4920" s="183" t="s">
        <v>6128</v>
      </c>
      <c r="B4920" s="178"/>
      <c r="C4920" s="178"/>
      <c r="D4920" s="178"/>
      <c r="E4920" s="178"/>
      <c r="F4920" s="185"/>
    </row>
    <row r="4921" spans="1:15" ht="15" customHeight="1" x14ac:dyDescent="0.25">
      <c r="A4921" s="624" t="s">
        <v>6129</v>
      </c>
      <c r="B4921" s="624"/>
      <c r="C4921" s="624"/>
      <c r="D4921" s="624"/>
      <c r="E4921" s="624"/>
      <c r="F4921" s="624"/>
    </row>
    <row r="4922" spans="1:15" ht="15" customHeight="1" x14ac:dyDescent="0.25">
      <c r="A4922" s="624" t="s">
        <v>6119</v>
      </c>
      <c r="B4922" s="624"/>
      <c r="C4922" s="624"/>
      <c r="D4922" s="624"/>
      <c r="E4922" s="624"/>
      <c r="F4922" s="624"/>
    </row>
    <row r="4923" spans="1:15" x14ac:dyDescent="0.25">
      <c r="A4923" s="509" t="s">
        <v>6529</v>
      </c>
      <c r="B4923" s="509"/>
      <c r="C4923" s="509"/>
      <c r="D4923" s="509"/>
      <c r="E4923" s="509"/>
      <c r="F4923" s="509"/>
    </row>
    <row r="4924" spans="1:15" s="506" customFormat="1" x14ac:dyDescent="0.25">
      <c r="A4924" s="509" t="s">
        <v>6530</v>
      </c>
      <c r="B4924" s="509"/>
      <c r="C4924" s="509"/>
      <c r="D4924" s="509"/>
      <c r="E4924" s="509"/>
      <c r="F4924" s="509"/>
      <c r="G4924" s="507"/>
      <c r="H4924" s="507"/>
      <c r="I4924" s="507"/>
      <c r="J4924" s="507"/>
      <c r="K4924" s="507"/>
      <c r="L4924" s="510"/>
      <c r="M4924" s="508"/>
      <c r="N4924" s="508"/>
      <c r="O4924" s="508"/>
    </row>
    <row r="4925" spans="1:15" ht="15" customHeight="1" x14ac:dyDescent="0.25">
      <c r="A4925" s="164"/>
      <c r="B4925" s="164"/>
      <c r="C4925" s="164"/>
      <c r="D4925" s="164"/>
      <c r="E4925" s="164"/>
      <c r="F4925" s="295"/>
    </row>
    <row r="4926" spans="1:15" ht="15" customHeight="1" x14ac:dyDescent="0.25">
      <c r="A4926" s="258" t="s">
        <v>6120</v>
      </c>
      <c r="B4926" s="243" t="s">
        <v>2108</v>
      </c>
      <c r="C4926" s="244"/>
      <c r="D4926" s="244" t="s">
        <v>5589</v>
      </c>
      <c r="E4926" s="243"/>
      <c r="F4926" s="160"/>
      <c r="G4926" s="331">
        <f>ROUND(SUMIF(Anlagenbewegungsdaten!B:B,A4926,Anlagenbewegungsdaten!C:C),3)</f>
        <v>0</v>
      </c>
      <c r="H4926" s="332">
        <f>IF(ISBLANK(F4926),ROUND(SUMIF(Anlagenbewegungsdaten!B:B,A4926,Anlagenbewegungsdaten!D:D),2),ROUND(G4926*F4926%,2))</f>
        <v>0</v>
      </c>
      <c r="I4926" s="332">
        <f>ROUND((H4926-SUMIF(Anlagenbewegungsdaten!$B:$B,A4926,Anlagenbewegungsdaten!D:D)),3)</f>
        <v>0</v>
      </c>
      <c r="J4926" s="333" t="s">
        <v>6317</v>
      </c>
      <c r="K4926" s="337" t="s">
        <v>6131</v>
      </c>
      <c r="L4926" s="510"/>
      <c r="M4926" s="330"/>
      <c r="N4926" s="328"/>
      <c r="O4926" s="328"/>
    </row>
    <row r="4927" spans="1:15" ht="15" customHeight="1" x14ac:dyDescent="0.25">
      <c r="A4927" s="164"/>
      <c r="B4927" s="164"/>
      <c r="C4927" s="164"/>
      <c r="D4927" s="164"/>
      <c r="E4927" s="164"/>
      <c r="F4927" s="295"/>
    </row>
    <row r="4928" spans="1:15" ht="23.25" customHeight="1" x14ac:dyDescent="0.35">
      <c r="A4928" s="183" t="s">
        <v>6121</v>
      </c>
      <c r="B4928" s="178"/>
      <c r="C4928" s="178"/>
      <c r="D4928" s="178"/>
      <c r="E4928" s="178"/>
      <c r="F4928" s="185"/>
    </row>
    <row r="4929" spans="1:15" ht="15" customHeight="1" x14ac:dyDescent="0.25">
      <c r="A4929" s="624" t="s">
        <v>6122</v>
      </c>
      <c r="B4929" s="624"/>
      <c r="C4929" s="624"/>
      <c r="D4929" s="624"/>
      <c r="E4929" s="624"/>
      <c r="F4929" s="624"/>
    </row>
    <row r="4930" spans="1:15" ht="15" customHeight="1" x14ac:dyDescent="0.25">
      <c r="A4930" s="624" t="s">
        <v>6123</v>
      </c>
      <c r="B4930" s="624"/>
      <c r="C4930" s="624"/>
      <c r="D4930" s="624"/>
      <c r="E4930" s="624"/>
      <c r="F4930" s="624"/>
    </row>
    <row r="4931" spans="1:15" x14ac:dyDescent="0.25">
      <c r="A4931" s="626" t="s">
        <v>6531</v>
      </c>
      <c r="B4931" s="626"/>
      <c r="C4931" s="626"/>
      <c r="D4931" s="626"/>
      <c r="E4931" s="626"/>
      <c r="F4931" s="626"/>
    </row>
    <row r="4932" spans="1:15" s="506" customFormat="1" x14ac:dyDescent="0.25">
      <c r="A4932" s="509" t="s">
        <v>6532</v>
      </c>
      <c r="B4932" s="345"/>
      <c r="C4932" s="345"/>
      <c r="D4932" s="345"/>
      <c r="E4932" s="345"/>
      <c r="F4932" s="345"/>
      <c r="G4932" s="507"/>
      <c r="H4932" s="507"/>
      <c r="I4932" s="507"/>
      <c r="J4932" s="507"/>
      <c r="K4932" s="507"/>
      <c r="L4932" s="510"/>
      <c r="M4932" s="508"/>
      <c r="N4932" s="508"/>
      <c r="O4932" s="508"/>
    </row>
    <row r="4933" spans="1:15" ht="15" customHeight="1" x14ac:dyDescent="0.25">
      <c r="A4933" s="164"/>
      <c r="B4933" s="164"/>
      <c r="C4933" s="164"/>
      <c r="D4933" s="164"/>
      <c r="E4933" s="164"/>
      <c r="F4933" s="295"/>
    </row>
    <row r="4934" spans="1:15" ht="15" customHeight="1" x14ac:dyDescent="0.25">
      <c r="A4934" s="258" t="s">
        <v>6124</v>
      </c>
      <c r="B4934" s="243" t="s">
        <v>2108</v>
      </c>
      <c r="C4934" s="244"/>
      <c r="D4934" s="244" t="s">
        <v>6125</v>
      </c>
      <c r="E4934" s="243"/>
      <c r="F4934" s="160"/>
      <c r="G4934" s="331">
        <f>ROUND(SUMIF(Anlagenbewegungsdaten!B:B,A4934,Anlagenbewegungsdaten!C:C),3)</f>
        <v>0</v>
      </c>
      <c r="H4934" s="332">
        <f>IF(ISBLANK(F4934),ROUND(SUMIF(Anlagenbewegungsdaten!B:B,A4934,Anlagenbewegungsdaten!D:D),2),ROUND(G4934*F4934%,2))</f>
        <v>0</v>
      </c>
      <c r="I4934" s="332">
        <f>ROUND((H4934-SUMIF(Anlagenbewegungsdaten!$B:$B,A4934,Anlagenbewegungsdaten!D:D)),3)</f>
        <v>0</v>
      </c>
      <c r="J4934" s="470" t="s">
        <v>6318</v>
      </c>
      <c r="K4934" s="470" t="s">
        <v>6319</v>
      </c>
      <c r="M4934" s="330"/>
      <c r="N4934" s="328"/>
      <c r="O4934" s="328"/>
    </row>
    <row r="4935" spans="1:15" ht="15" customHeight="1" x14ac:dyDescent="0.25">
      <c r="A4935" s="258" t="s">
        <v>6126</v>
      </c>
      <c r="B4935" s="243" t="s">
        <v>2108</v>
      </c>
      <c r="C4935" s="244"/>
      <c r="D4935" s="244" t="s">
        <v>6127</v>
      </c>
      <c r="E4935" s="243"/>
      <c r="F4935" s="160"/>
      <c r="G4935" s="331">
        <f>ROUND(SUMIF(Anlagenbewegungsdaten!B:B,A4935,Anlagenbewegungsdaten!C:C),3)</f>
        <v>0</v>
      </c>
      <c r="H4935" s="332">
        <f>IF(ISBLANK(F4935),ROUND(SUMIF(Anlagenbewegungsdaten!B:B,A4935,Anlagenbewegungsdaten!D:D),2),ROUND(G4935*F4935%,2))</f>
        <v>0</v>
      </c>
      <c r="I4935" s="332">
        <f>ROUND((H4935-SUMIF(Anlagenbewegungsdaten!$B:$B,A4935,Anlagenbewegungsdaten!D:D)),3)</f>
        <v>0</v>
      </c>
      <c r="J4935" s="470" t="s">
        <v>6318</v>
      </c>
      <c r="K4935" s="470" t="s">
        <v>6319</v>
      </c>
      <c r="M4935" s="330"/>
      <c r="N4935" s="328"/>
      <c r="O4935" s="328"/>
    </row>
    <row r="4936" spans="1:15" ht="15" customHeight="1" x14ac:dyDescent="0.25">
      <c r="A4936" s="164"/>
      <c r="B4936" s="164"/>
      <c r="C4936" s="164"/>
      <c r="D4936" s="164"/>
      <c r="E4936" s="164"/>
      <c r="F4936" s="295"/>
    </row>
    <row r="4937" spans="1:15" ht="23.25" customHeight="1" x14ac:dyDescent="0.35">
      <c r="A4937" s="183" t="s">
        <v>4930</v>
      </c>
      <c r="B4937" s="178"/>
      <c r="C4937" s="178"/>
      <c r="D4937" s="178"/>
      <c r="E4937" s="178"/>
      <c r="F4937" s="185"/>
    </row>
    <row r="4938" spans="1:15" ht="15" customHeight="1" x14ac:dyDescent="0.25">
      <c r="A4938" s="624" t="s">
        <v>6383</v>
      </c>
      <c r="B4938" s="624"/>
      <c r="C4938" s="624"/>
      <c r="D4938" s="624"/>
      <c r="E4938" s="624"/>
      <c r="F4938" s="624"/>
    </row>
    <row r="4939" spans="1:15" ht="15" customHeight="1" x14ac:dyDescent="0.25">
      <c r="A4939" s="624" t="s">
        <v>6384</v>
      </c>
      <c r="B4939" s="624"/>
      <c r="C4939" s="624"/>
      <c r="D4939" s="624"/>
      <c r="E4939" s="624"/>
      <c r="F4939" s="624"/>
    </row>
    <row r="4940" spans="1:15" ht="15" customHeight="1" x14ac:dyDescent="0.25">
      <c r="A4940" s="624" t="s">
        <v>6385</v>
      </c>
      <c r="B4940" s="624"/>
      <c r="C4940" s="624"/>
      <c r="D4940" s="624"/>
      <c r="E4940" s="624"/>
      <c r="F4940" s="624"/>
    </row>
    <row r="4941" spans="1:15" ht="15" customHeight="1" x14ac:dyDescent="0.25">
      <c r="A4941" s="624" t="s">
        <v>4931</v>
      </c>
      <c r="B4941" s="624"/>
      <c r="C4941" s="624"/>
      <c r="D4941" s="624"/>
      <c r="E4941" s="624"/>
      <c r="F4941" s="624"/>
    </row>
    <row r="4942" spans="1:15" ht="15" customHeight="1" x14ac:dyDescent="0.25">
      <c r="A4942" s="624" t="s">
        <v>4953</v>
      </c>
      <c r="B4942" s="624"/>
      <c r="C4942" s="624"/>
      <c r="D4942" s="624"/>
      <c r="E4942" s="624"/>
      <c r="F4942" s="624"/>
    </row>
    <row r="4943" spans="1:15" ht="15" customHeight="1" x14ac:dyDescent="0.25">
      <c r="A4943" s="624" t="s">
        <v>6386</v>
      </c>
      <c r="B4943" s="624"/>
      <c r="C4943" s="624"/>
      <c r="D4943" s="624"/>
      <c r="E4943" s="624"/>
      <c r="F4943" s="624"/>
    </row>
    <row r="4944" spans="1:15" ht="15" customHeight="1" x14ac:dyDescent="0.25">
      <c r="A4944" s="624" t="s">
        <v>6387</v>
      </c>
      <c r="B4944" s="624"/>
      <c r="C4944" s="624"/>
      <c r="D4944" s="624"/>
      <c r="E4944" s="624"/>
      <c r="F4944" s="624"/>
    </row>
    <row r="4945" spans="1:15" ht="15" customHeight="1" x14ac:dyDescent="0.25">
      <c r="A4945" s="164"/>
      <c r="B4945" s="164"/>
      <c r="C4945" s="164"/>
      <c r="D4945" s="164"/>
      <c r="E4945" s="164"/>
      <c r="F4945" s="295"/>
    </row>
    <row r="4946" spans="1:15" ht="27" customHeight="1" x14ac:dyDescent="0.25">
      <c r="A4946" s="625" t="s">
        <v>6388</v>
      </c>
      <c r="B4946" s="625"/>
      <c r="C4946" s="625"/>
      <c r="D4946" s="625"/>
      <c r="E4946" s="625"/>
      <c r="F4946" s="625"/>
    </row>
    <row r="4947" spans="1:15" ht="15" customHeight="1" x14ac:dyDescent="0.25">
      <c r="A4947" s="164"/>
      <c r="B4947" s="164"/>
      <c r="C4947" s="164"/>
      <c r="D4947" s="164"/>
      <c r="E4947" s="164"/>
      <c r="F4947" s="295"/>
    </row>
    <row r="4948" spans="1:15" ht="15" customHeight="1" x14ac:dyDescent="0.25">
      <c r="A4948" s="211" t="s">
        <v>4932</v>
      </c>
      <c r="B4948" s="212" t="s">
        <v>2107</v>
      </c>
      <c r="C4948" s="212"/>
      <c r="D4948" s="212" t="s">
        <v>4933</v>
      </c>
      <c r="E4948" s="212"/>
      <c r="F4948" s="213">
        <v>0</v>
      </c>
      <c r="G4948" s="331">
        <f>ROUND(SUMIF(Anlagenbewegungsdaten!B:B,A4948,Anlagenbewegungsdaten!C:C),3)</f>
        <v>0</v>
      </c>
      <c r="H4948" s="332">
        <f>IF(ISBLANK(F4948),ROUND(SUMIF(Anlagenbewegungsdaten!B:B,A4948,Anlagenbewegungsdaten!D:D),2),ROUND(G4948*F4948%,2))</f>
        <v>0</v>
      </c>
      <c r="I4948" s="332">
        <f>ROUND((H4948-SUMIF(Anlagenbewegungsdaten!$B:$B,A4948,Anlagenbewegungsdaten!D:D)),3)</f>
        <v>0</v>
      </c>
      <c r="J4948" s="333" t="s">
        <v>5180</v>
      </c>
      <c r="K4948" s="333" t="s">
        <v>5192</v>
      </c>
      <c r="L4948" s="510">
        <v>0</v>
      </c>
      <c r="M4948" s="330">
        <f>ROUND(SUMIF(Anlagenbewegungsdaten_AV!B:B,A4948,Anlagenbewegungsdaten_AV!C:C),3)</f>
        <v>0</v>
      </c>
      <c r="N4948" s="328">
        <f>IF(ISBLANK(L4948),ROUND(SUMIF(Anlagenbewegungsdaten_AV!B:B,A4948,Anlagenbewegungsdaten_AV!D:D),2),ROUND(M4948*L4948%,2))</f>
        <v>0</v>
      </c>
      <c r="O4948" s="328">
        <f>ROUND(N4948-SUMIF(Anlagenbewegungsdaten_AV!B:B,A4948,Anlagenbewegungsdaten_AV!D:D),3)</f>
        <v>0</v>
      </c>
    </row>
    <row r="4949" spans="1:15" ht="15" customHeight="1" x14ac:dyDescent="0.25">
      <c r="A4949" s="211" t="s">
        <v>4934</v>
      </c>
      <c r="B4949" s="212" t="s">
        <v>2108</v>
      </c>
      <c r="C4949" s="212"/>
      <c r="D4949" s="212" t="s">
        <v>4933</v>
      </c>
      <c r="E4949" s="212"/>
      <c r="F4949" s="213">
        <v>0</v>
      </c>
      <c r="G4949" s="331">
        <f>ROUND(SUMIF(Anlagenbewegungsdaten!B:B,A4949,Anlagenbewegungsdaten!C:C),3)</f>
        <v>0</v>
      </c>
      <c r="H4949" s="332">
        <f>IF(ISBLANK(F4949),ROUND(SUMIF(Anlagenbewegungsdaten!B:B,A4949,Anlagenbewegungsdaten!D:D),2),ROUND(G4949*F4949%,2))</f>
        <v>0</v>
      </c>
      <c r="I4949" s="332">
        <f>ROUND((H4949-SUMIF(Anlagenbewegungsdaten!$B:$B,A4949,Anlagenbewegungsdaten!D:D)),3)</f>
        <v>0</v>
      </c>
      <c r="J4949" s="333" t="s">
        <v>5180</v>
      </c>
      <c r="K4949" s="333" t="s">
        <v>5193</v>
      </c>
      <c r="L4949" s="510">
        <v>0</v>
      </c>
      <c r="M4949" s="330">
        <f>ROUND(SUMIF(Anlagenbewegungsdaten_AV!B:B,A4949,Anlagenbewegungsdaten_AV!C:C),3)</f>
        <v>0</v>
      </c>
      <c r="N4949" s="328">
        <f>IF(ISBLANK(L4949),ROUND(SUMIF(Anlagenbewegungsdaten_AV!B:B,A4949,Anlagenbewegungsdaten_AV!D:D),2),ROUND(M4949*L4949%,2))</f>
        <v>0</v>
      </c>
      <c r="O4949" s="328">
        <f>ROUND(N4949-SUMIF(Anlagenbewegungsdaten_AV!B:B,A4949,Anlagenbewegungsdaten_AV!D:D),3)</f>
        <v>0</v>
      </c>
    </row>
    <row r="4950" spans="1:15" ht="15" customHeight="1" x14ac:dyDescent="0.25">
      <c r="A4950" s="211" t="s">
        <v>4935</v>
      </c>
      <c r="B4950" s="212" t="s">
        <v>1002</v>
      </c>
      <c r="C4950" s="212"/>
      <c r="D4950" s="212" t="s">
        <v>4933</v>
      </c>
      <c r="E4950" s="212"/>
      <c r="F4950" s="213">
        <v>0</v>
      </c>
      <c r="G4950" s="331">
        <f>ROUND(SUMIF(Anlagenbewegungsdaten!B:B,A4950,Anlagenbewegungsdaten!C:C),3)</f>
        <v>0</v>
      </c>
      <c r="H4950" s="332">
        <f>IF(ISBLANK(F4950),ROUND(SUMIF(Anlagenbewegungsdaten!B:B,A4950,Anlagenbewegungsdaten!D:D),2),ROUND(G4950*F4950%,2))</f>
        <v>0</v>
      </c>
      <c r="I4950" s="332">
        <f>ROUND((H4950-SUMIF(Anlagenbewegungsdaten!$B:$B,A4950,Anlagenbewegungsdaten!D:D)),3)</f>
        <v>0</v>
      </c>
      <c r="J4950" s="333" t="s">
        <v>5180</v>
      </c>
      <c r="K4950" s="333" t="s">
        <v>5194</v>
      </c>
      <c r="L4950" s="510">
        <v>0</v>
      </c>
      <c r="M4950" s="330">
        <f>ROUND(SUMIF(Anlagenbewegungsdaten_AV!B:B,A4950,Anlagenbewegungsdaten_AV!C:C),3)</f>
        <v>0</v>
      </c>
      <c r="N4950" s="328">
        <f>IF(ISBLANK(L4950),ROUND(SUMIF(Anlagenbewegungsdaten_AV!B:B,A4950,Anlagenbewegungsdaten_AV!D:D),2),ROUND(M4950*L4950%,2))</f>
        <v>0</v>
      </c>
      <c r="O4950" s="328">
        <f>ROUND(N4950-SUMIF(Anlagenbewegungsdaten_AV!B:B,A4950,Anlagenbewegungsdaten_AV!D:D),3)</f>
        <v>0</v>
      </c>
    </row>
    <row r="4951" spans="1:15" ht="15" customHeight="1" x14ac:dyDescent="0.25">
      <c r="A4951" s="211" t="s">
        <v>4936</v>
      </c>
      <c r="B4951" s="212" t="s">
        <v>1489</v>
      </c>
      <c r="C4951" s="212"/>
      <c r="D4951" s="212" t="s">
        <v>4933</v>
      </c>
      <c r="E4951" s="212"/>
      <c r="F4951" s="213">
        <v>0</v>
      </c>
      <c r="G4951" s="331">
        <f>ROUND(SUMIF(Anlagenbewegungsdaten!B:B,A4951,Anlagenbewegungsdaten!C:C),3)</f>
        <v>0</v>
      </c>
      <c r="H4951" s="332">
        <f>IF(ISBLANK(F4951),ROUND(SUMIF(Anlagenbewegungsdaten!B:B,A4951,Anlagenbewegungsdaten!D:D),2),ROUND(G4951*F4951%,2))</f>
        <v>0</v>
      </c>
      <c r="I4951" s="332">
        <f>ROUND((H4951-SUMIF(Anlagenbewegungsdaten!$B:$B,A4951,Anlagenbewegungsdaten!D:D)),3)</f>
        <v>0</v>
      </c>
      <c r="J4951" s="333" t="s">
        <v>5180</v>
      </c>
      <c r="K4951" s="333" t="s">
        <v>5195</v>
      </c>
      <c r="L4951" s="510">
        <v>0</v>
      </c>
      <c r="M4951" s="330">
        <f>ROUND(SUMIF(Anlagenbewegungsdaten_AV!B:B,A4951,Anlagenbewegungsdaten_AV!C:C),3)</f>
        <v>0</v>
      </c>
      <c r="N4951" s="328">
        <f>IF(ISBLANK(L4951),ROUND(SUMIF(Anlagenbewegungsdaten_AV!B:B,A4951,Anlagenbewegungsdaten_AV!D:D),2),ROUND(M4951*L4951%,2))</f>
        <v>0</v>
      </c>
      <c r="O4951" s="328">
        <f>ROUND(N4951-SUMIF(Anlagenbewegungsdaten_AV!B:B,A4951,Anlagenbewegungsdaten_AV!D:D),3)</f>
        <v>0</v>
      </c>
    </row>
    <row r="4952" spans="1:15" ht="15" customHeight="1" x14ac:dyDescent="0.25">
      <c r="A4952" s="211" t="s">
        <v>4937</v>
      </c>
      <c r="B4952" s="212" t="s">
        <v>1502</v>
      </c>
      <c r="C4952" s="212"/>
      <c r="D4952" s="212" t="s">
        <v>4933</v>
      </c>
      <c r="E4952" s="212"/>
      <c r="F4952" s="213">
        <v>0</v>
      </c>
      <c r="G4952" s="331">
        <f>ROUND(SUMIF(Anlagenbewegungsdaten!B:B,A4952,Anlagenbewegungsdaten!C:C),3)</f>
        <v>0</v>
      </c>
      <c r="H4952" s="332">
        <f>IF(ISBLANK(F4952),ROUND(SUMIF(Anlagenbewegungsdaten!B:B,A4952,Anlagenbewegungsdaten!D:D),2),ROUND(G4952*F4952%,2))</f>
        <v>0</v>
      </c>
      <c r="I4952" s="332">
        <f>ROUND((H4952-SUMIF(Anlagenbewegungsdaten!$B:$B,A4952,Anlagenbewegungsdaten!D:D)),3)</f>
        <v>0</v>
      </c>
      <c r="J4952" s="333" t="s">
        <v>5180</v>
      </c>
      <c r="K4952" s="333" t="s">
        <v>5196</v>
      </c>
      <c r="L4952" s="510">
        <v>0</v>
      </c>
      <c r="M4952" s="330">
        <f>ROUND(SUMIF(Anlagenbewegungsdaten_AV!B:B,A4952,Anlagenbewegungsdaten_AV!C:C),3)</f>
        <v>0</v>
      </c>
      <c r="N4952" s="328">
        <f>IF(ISBLANK(L4952),ROUND(SUMIF(Anlagenbewegungsdaten_AV!B:B,A4952,Anlagenbewegungsdaten_AV!D:D),2),ROUND(M4952*L4952%,2))</f>
        <v>0</v>
      </c>
      <c r="O4952" s="328">
        <f>ROUND(N4952-SUMIF(Anlagenbewegungsdaten_AV!B:B,A4952,Anlagenbewegungsdaten_AV!D:D),3)</f>
        <v>0</v>
      </c>
    </row>
    <row r="4953" spans="1:15" ht="15" customHeight="1" x14ac:dyDescent="0.25">
      <c r="A4953" s="211" t="s">
        <v>4938</v>
      </c>
      <c r="B4953" s="212" t="s">
        <v>77</v>
      </c>
      <c r="C4953" s="212"/>
      <c r="D4953" s="212" t="s">
        <v>4933</v>
      </c>
      <c r="E4953" s="212"/>
      <c r="F4953" s="213">
        <v>0</v>
      </c>
      <c r="G4953" s="331">
        <f>ROUND(SUMIF(Anlagenbewegungsdaten!B:B,A4953,Anlagenbewegungsdaten!C:C),3)</f>
        <v>0</v>
      </c>
      <c r="H4953" s="332">
        <f>IF(ISBLANK(F4953),ROUND(SUMIF(Anlagenbewegungsdaten!B:B,A4953,Anlagenbewegungsdaten!D:D),2),ROUND(G4953*F4953%,2))</f>
        <v>0</v>
      </c>
      <c r="I4953" s="332">
        <f>ROUND((H4953-SUMIF(Anlagenbewegungsdaten!$B:$B,A4953,Anlagenbewegungsdaten!D:D)),3)</f>
        <v>0</v>
      </c>
      <c r="J4953" s="333" t="s">
        <v>5180</v>
      </c>
      <c r="K4953" s="333" t="s">
        <v>5197</v>
      </c>
      <c r="L4953" s="510">
        <v>0</v>
      </c>
      <c r="M4953" s="330">
        <f>ROUND(SUMIF(Anlagenbewegungsdaten_AV!B:B,A4953,Anlagenbewegungsdaten_AV!C:C),3)</f>
        <v>0</v>
      </c>
      <c r="N4953" s="328">
        <f>IF(ISBLANK(L4953),ROUND(SUMIF(Anlagenbewegungsdaten_AV!B:B,A4953,Anlagenbewegungsdaten_AV!D:D),2),ROUND(M4953*L4953%,2))</f>
        <v>0</v>
      </c>
      <c r="O4953" s="328">
        <f>ROUND(N4953-SUMIF(Anlagenbewegungsdaten_AV!B:B,A4953,Anlagenbewegungsdaten_AV!D:D),3)</f>
        <v>0</v>
      </c>
    </row>
    <row r="4954" spans="1:15" ht="15" customHeight="1" x14ac:dyDescent="0.25">
      <c r="A4954" s="211" t="s">
        <v>4939</v>
      </c>
      <c r="B4954" s="212" t="s">
        <v>2109</v>
      </c>
      <c r="C4954" s="212"/>
      <c r="D4954" s="212" t="s">
        <v>4933</v>
      </c>
      <c r="E4954" s="212"/>
      <c r="F4954" s="213">
        <v>0</v>
      </c>
      <c r="G4954" s="331">
        <f>ROUND(SUMIF(Anlagenbewegungsdaten!B:B,A4954,Anlagenbewegungsdaten!C:C),3)</f>
        <v>0</v>
      </c>
      <c r="H4954" s="332">
        <f>IF(ISBLANK(F4954),ROUND(SUMIF(Anlagenbewegungsdaten!B:B,A4954,Anlagenbewegungsdaten!D:D),2),ROUND(G4954*F4954%,2))</f>
        <v>0</v>
      </c>
      <c r="I4954" s="332">
        <f>ROUND((H4954-SUMIF(Anlagenbewegungsdaten!$B:$B,A4954,Anlagenbewegungsdaten!D:D)),3)</f>
        <v>0</v>
      </c>
      <c r="J4954" s="333" t="s">
        <v>5180</v>
      </c>
      <c r="K4954" s="333" t="s">
        <v>5198</v>
      </c>
      <c r="L4954" s="510">
        <v>0</v>
      </c>
      <c r="M4954" s="330">
        <f>ROUND(SUMIF(Anlagenbewegungsdaten_AV!B:B,A4954,Anlagenbewegungsdaten_AV!C:C),3)</f>
        <v>0</v>
      </c>
      <c r="N4954" s="328">
        <f>IF(ISBLANK(L4954),ROUND(SUMIF(Anlagenbewegungsdaten_AV!B:B,A4954,Anlagenbewegungsdaten_AV!D:D),2),ROUND(M4954*L4954%,2))</f>
        <v>0</v>
      </c>
      <c r="O4954" s="328">
        <f>ROUND(N4954-SUMIF(Anlagenbewegungsdaten_AV!B:B,A4954,Anlagenbewegungsdaten_AV!D:D),3)</f>
        <v>0</v>
      </c>
    </row>
    <row r="4955" spans="1:15" ht="15" customHeight="1" x14ac:dyDescent="0.25">
      <c r="A4955" s="211" t="s">
        <v>4940</v>
      </c>
      <c r="B4955" s="212" t="s">
        <v>2110</v>
      </c>
      <c r="C4955" s="212"/>
      <c r="D4955" s="212" t="s">
        <v>4933</v>
      </c>
      <c r="E4955" s="212"/>
      <c r="F4955" s="213">
        <v>0</v>
      </c>
      <c r="G4955" s="331">
        <f>ROUND(SUMIF(Anlagenbewegungsdaten!B:B,A4955,Anlagenbewegungsdaten!C:C),3)</f>
        <v>0</v>
      </c>
      <c r="H4955" s="332">
        <f>IF(ISBLANK(F4955),ROUND(SUMIF(Anlagenbewegungsdaten!B:B,A4955,Anlagenbewegungsdaten!D:D),2),ROUND(G4955*F4955%,2))</f>
        <v>0</v>
      </c>
      <c r="I4955" s="332">
        <f>ROUND((H4955-SUMIF(Anlagenbewegungsdaten!$B:$B,A4955,Anlagenbewegungsdaten!D:D)),3)</f>
        <v>0</v>
      </c>
      <c r="J4955" s="333" t="s">
        <v>5180</v>
      </c>
      <c r="K4955" s="333" t="s">
        <v>5199</v>
      </c>
      <c r="L4955" s="510">
        <v>0</v>
      </c>
      <c r="M4955" s="330">
        <f>ROUND(SUMIF(Anlagenbewegungsdaten_AV!B:B,A4955,Anlagenbewegungsdaten_AV!C:C),3)</f>
        <v>0</v>
      </c>
      <c r="N4955" s="328">
        <f>IF(ISBLANK(L4955),ROUND(SUMIF(Anlagenbewegungsdaten_AV!B:B,A4955,Anlagenbewegungsdaten_AV!D:D),2),ROUND(M4955*L4955%,2))</f>
        <v>0</v>
      </c>
      <c r="O4955" s="328">
        <f>ROUND(N4955-SUMIF(Anlagenbewegungsdaten_AV!B:B,A4955,Anlagenbewegungsdaten_AV!D:D),3)</f>
        <v>0</v>
      </c>
    </row>
    <row r="4956" spans="1:15" ht="15" customHeight="1" x14ac:dyDescent="0.25">
      <c r="A4956" s="211" t="s">
        <v>4941</v>
      </c>
      <c r="B4956" s="212" t="s">
        <v>152</v>
      </c>
      <c r="C4956" s="212"/>
      <c r="D4956" s="212" t="s">
        <v>4933</v>
      </c>
      <c r="E4956" s="212"/>
      <c r="F4956" s="213">
        <v>0</v>
      </c>
      <c r="G4956" s="331">
        <f>ROUND(SUMIF(Anlagenbewegungsdaten!B:B,A4956,Anlagenbewegungsdaten!C:C),3)</f>
        <v>0</v>
      </c>
      <c r="H4956" s="332">
        <f>IF(ISBLANK(F4956),ROUND(SUMIF(Anlagenbewegungsdaten!B:B,A4956,Anlagenbewegungsdaten!D:D),2),ROUND(G4956*F4956%,2))</f>
        <v>0</v>
      </c>
      <c r="I4956" s="332">
        <f>ROUND((H4956-SUMIF(Anlagenbewegungsdaten!$B:$B,A4956,Anlagenbewegungsdaten!D:D)),3)</f>
        <v>0</v>
      </c>
      <c r="J4956" s="333" t="s">
        <v>5180</v>
      </c>
      <c r="K4956" s="333" t="s">
        <v>5200</v>
      </c>
      <c r="L4956" s="510">
        <v>0</v>
      </c>
      <c r="M4956" s="330">
        <f>ROUND(SUMIF(Anlagenbewegungsdaten_AV!B:B,A4956,Anlagenbewegungsdaten_AV!C:C),3)</f>
        <v>0</v>
      </c>
      <c r="N4956" s="328">
        <f>IF(ISBLANK(L4956),ROUND(SUMIF(Anlagenbewegungsdaten_AV!B:B,A4956,Anlagenbewegungsdaten_AV!D:D),2),ROUND(M4956*L4956%,2))</f>
        <v>0</v>
      </c>
      <c r="O4956" s="328">
        <f>ROUND(N4956-SUMIF(Anlagenbewegungsdaten_AV!B:B,A4956,Anlagenbewegungsdaten_AV!D:D),3)</f>
        <v>0</v>
      </c>
    </row>
    <row r="4957" spans="1:15" ht="15" customHeight="1" x14ac:dyDescent="0.25">
      <c r="A4957" s="211" t="s">
        <v>4942</v>
      </c>
      <c r="B4957" s="212" t="s">
        <v>160</v>
      </c>
      <c r="C4957" s="212"/>
      <c r="D4957" s="212" t="s">
        <v>4933</v>
      </c>
      <c r="E4957" s="212"/>
      <c r="F4957" s="213">
        <v>0</v>
      </c>
      <c r="G4957" s="331">
        <f>ROUND(SUMIF(Anlagenbewegungsdaten!B:B,A4957,Anlagenbewegungsdaten!C:C),3)</f>
        <v>0</v>
      </c>
      <c r="H4957" s="332">
        <f>IF(ISBLANK(F4957),ROUND(SUMIF(Anlagenbewegungsdaten!B:B,A4957,Anlagenbewegungsdaten!D:D),2),ROUND(G4957*F4957%,2))</f>
        <v>0</v>
      </c>
      <c r="I4957" s="332">
        <f>ROUND((H4957-SUMIF(Anlagenbewegungsdaten!$B:$B,A4957,Anlagenbewegungsdaten!D:D)),3)</f>
        <v>0</v>
      </c>
      <c r="J4957" s="333" t="s">
        <v>5180</v>
      </c>
      <c r="K4957" s="333" t="s">
        <v>5201</v>
      </c>
      <c r="L4957" s="510">
        <v>0</v>
      </c>
      <c r="M4957" s="330">
        <f>ROUND(SUMIF(Anlagenbewegungsdaten_AV!B:B,A4957,Anlagenbewegungsdaten_AV!C:C),3)</f>
        <v>0</v>
      </c>
      <c r="N4957" s="328">
        <f>IF(ISBLANK(L4957),ROUND(SUMIF(Anlagenbewegungsdaten_AV!B:B,A4957,Anlagenbewegungsdaten_AV!D:D),2),ROUND(M4957*L4957%,2))</f>
        <v>0</v>
      </c>
      <c r="O4957" s="328">
        <f>ROUND(N4957-SUMIF(Anlagenbewegungsdaten_AV!B:B,A4957,Anlagenbewegungsdaten_AV!D:D),3)</f>
        <v>0</v>
      </c>
    </row>
    <row r="4958" spans="1:15" ht="15" customHeight="1" x14ac:dyDescent="0.25">
      <c r="A4958" s="211" t="s">
        <v>4943</v>
      </c>
      <c r="B4958" s="212" t="s">
        <v>167</v>
      </c>
      <c r="C4958" s="212"/>
      <c r="D4958" s="212" t="s">
        <v>4933</v>
      </c>
      <c r="E4958" s="212"/>
      <c r="F4958" s="213">
        <v>0</v>
      </c>
      <c r="G4958" s="331">
        <f>ROUND(SUMIF(Anlagenbewegungsdaten!B:B,A4958,Anlagenbewegungsdaten!C:C),3)</f>
        <v>0</v>
      </c>
      <c r="H4958" s="332">
        <f>IF(ISBLANK(F4958),ROUND(SUMIF(Anlagenbewegungsdaten!B:B,A4958,Anlagenbewegungsdaten!D:D),2),ROUND(G4958*F4958%,2))</f>
        <v>0</v>
      </c>
      <c r="I4958" s="332">
        <f>ROUND((H4958-SUMIF(Anlagenbewegungsdaten!$B:$B,A4958,Anlagenbewegungsdaten!D:D)),3)</f>
        <v>0</v>
      </c>
      <c r="J4958" s="333" t="s">
        <v>5180</v>
      </c>
      <c r="K4958" s="333" t="s">
        <v>5202</v>
      </c>
      <c r="L4958" s="510">
        <v>0</v>
      </c>
      <c r="M4958" s="330">
        <f>ROUND(SUMIF(Anlagenbewegungsdaten_AV!B:B,A4958,Anlagenbewegungsdaten_AV!C:C),3)</f>
        <v>0</v>
      </c>
      <c r="N4958" s="328">
        <f>IF(ISBLANK(L4958),ROUND(SUMIF(Anlagenbewegungsdaten_AV!B:B,A4958,Anlagenbewegungsdaten_AV!D:D),2),ROUND(M4958*L4958%,2))</f>
        <v>0</v>
      </c>
      <c r="O4958" s="328">
        <f>ROUND(N4958-SUMIF(Anlagenbewegungsdaten_AV!B:B,A4958,Anlagenbewegungsdaten_AV!D:D),3)</f>
        <v>0</v>
      </c>
    </row>
    <row r="4959" spans="1:15" ht="15" customHeight="1" x14ac:dyDescent="0.25">
      <c r="A4959" s="211" t="s">
        <v>4944</v>
      </c>
      <c r="B4959" s="212" t="s">
        <v>2111</v>
      </c>
      <c r="C4959" s="212"/>
      <c r="D4959" s="212" t="s">
        <v>4933</v>
      </c>
      <c r="E4959" s="212"/>
      <c r="F4959" s="213">
        <v>0</v>
      </c>
      <c r="G4959" s="331">
        <f>ROUND(SUMIF(Anlagenbewegungsdaten!B:B,A4959,Anlagenbewegungsdaten!C:C),3)</f>
        <v>0</v>
      </c>
      <c r="H4959" s="332">
        <f>IF(ISBLANK(F4959),ROUND(SUMIF(Anlagenbewegungsdaten!B:B,A4959,Anlagenbewegungsdaten!D:D),2),ROUND(G4959*F4959%,2))</f>
        <v>0</v>
      </c>
      <c r="I4959" s="332">
        <f>ROUND((H4959-SUMIF(Anlagenbewegungsdaten!$B:$B,A4959,Anlagenbewegungsdaten!D:D)),3)</f>
        <v>0</v>
      </c>
      <c r="J4959" s="333" t="s">
        <v>5180</v>
      </c>
      <c r="K4959" s="333" t="s">
        <v>5203</v>
      </c>
      <c r="L4959" s="510">
        <v>0</v>
      </c>
      <c r="M4959" s="330">
        <f>ROUND(SUMIF(Anlagenbewegungsdaten_AV!B:B,A4959,Anlagenbewegungsdaten_AV!C:C),3)</f>
        <v>0</v>
      </c>
      <c r="N4959" s="328">
        <f>IF(ISBLANK(L4959),ROUND(SUMIF(Anlagenbewegungsdaten_AV!B:B,A4959,Anlagenbewegungsdaten_AV!D:D),2),ROUND(M4959*L4959%,2))</f>
        <v>0</v>
      </c>
      <c r="O4959" s="328">
        <f>ROUND(N4959-SUMIF(Anlagenbewegungsdaten_AV!B:B,A4959,Anlagenbewegungsdaten_AV!D:D),3)</f>
        <v>0</v>
      </c>
    </row>
    <row r="4960" spans="1:15" ht="15" customHeight="1" x14ac:dyDescent="0.25">
      <c r="A4960" s="211" t="s">
        <v>4945</v>
      </c>
      <c r="B4960" s="212" t="s">
        <v>174</v>
      </c>
      <c r="C4960" s="212"/>
      <c r="D4960" s="212" t="s">
        <v>4933</v>
      </c>
      <c r="E4960" s="212"/>
      <c r="F4960" s="213">
        <v>0</v>
      </c>
      <c r="G4960" s="331">
        <f>ROUND(SUMIF(Anlagenbewegungsdaten!B:B,A4960,Anlagenbewegungsdaten!C:C),3)</f>
        <v>0</v>
      </c>
      <c r="H4960" s="332">
        <f>IF(ISBLANK(F4960),ROUND(SUMIF(Anlagenbewegungsdaten!B:B,A4960,Anlagenbewegungsdaten!D:D),2),ROUND(G4960*F4960%,2))</f>
        <v>0</v>
      </c>
      <c r="I4960" s="332">
        <f>ROUND((H4960-SUMIF(Anlagenbewegungsdaten!$B:$B,A4960,Anlagenbewegungsdaten!D:D)),3)</f>
        <v>0</v>
      </c>
      <c r="J4960" s="333" t="s">
        <v>5180</v>
      </c>
      <c r="K4960" s="333" t="s">
        <v>5204</v>
      </c>
      <c r="L4960" s="510">
        <v>0</v>
      </c>
      <c r="M4960" s="330">
        <f>ROUND(SUMIF(Anlagenbewegungsdaten_AV!B:B,A4960,Anlagenbewegungsdaten_AV!C:C),3)</f>
        <v>0</v>
      </c>
      <c r="N4960" s="328">
        <f>IF(ISBLANK(L4960),ROUND(SUMIF(Anlagenbewegungsdaten_AV!B:B,A4960,Anlagenbewegungsdaten_AV!D:D),2),ROUND(M4960*L4960%,2))</f>
        <v>0</v>
      </c>
      <c r="O4960" s="328">
        <f>ROUND(N4960-SUMIF(Anlagenbewegungsdaten_AV!B:B,A4960,Anlagenbewegungsdaten_AV!D:D),3)</f>
        <v>0</v>
      </c>
    </row>
    <row r="4961" spans="1:15" ht="15" customHeight="1" x14ac:dyDescent="0.25">
      <c r="A4961" s="236" t="s">
        <v>4952</v>
      </c>
      <c r="B4961" s="237" t="s">
        <v>174</v>
      </c>
      <c r="C4961" s="237"/>
      <c r="D4961" s="237" t="s">
        <v>4933</v>
      </c>
      <c r="E4961" s="237" t="s">
        <v>4951</v>
      </c>
      <c r="F4961" s="238">
        <v>0</v>
      </c>
      <c r="G4961" s="331">
        <f>ROUND(SUMIF(Anlagenbewegungsdaten!B:B,A4961,Anlagenbewegungsdaten!C:C),3)</f>
        <v>0</v>
      </c>
      <c r="H4961" s="332">
        <f>IF(ISBLANK(F4961),ROUND(SUMIF(Anlagenbewegungsdaten!B:B,A4961,Anlagenbewegungsdaten!D:D),2),ROUND(G4961*F4961%,2))</f>
        <v>0</v>
      </c>
      <c r="I4961" s="332">
        <f>ROUND((H4961-SUMIF(Anlagenbewegungsdaten!$B:$B,A4961,Anlagenbewegungsdaten!D:D)),3)</f>
        <v>0</v>
      </c>
      <c r="J4961" s="333" t="s">
        <v>5178</v>
      </c>
      <c r="K4961" s="333" t="s">
        <v>5217</v>
      </c>
      <c r="L4961" s="510">
        <v>0</v>
      </c>
      <c r="M4961" s="330">
        <f>ROUND(SUMIF(Anlagenbewegungsdaten_AV!B:B,A4961,Anlagenbewegungsdaten_AV!C:C),3)</f>
        <v>0</v>
      </c>
      <c r="N4961" s="328">
        <f>IF(ISBLANK(L4961),ROUND(SUMIF(Anlagenbewegungsdaten_AV!B:B,A4961,Anlagenbewegungsdaten_AV!D:D),2),ROUND(M4961*L4961%,2))</f>
        <v>0</v>
      </c>
      <c r="O4961" s="328">
        <f>ROUND(N4961-SUMIF(Anlagenbewegungsdaten_AV!B:B,A4961,Anlagenbewegungsdaten_AV!D:D),3)</f>
        <v>0</v>
      </c>
    </row>
    <row r="4962" spans="1:15" ht="15" customHeight="1" x14ac:dyDescent="0.25">
      <c r="A4962" s="164"/>
      <c r="B4962" s="164"/>
      <c r="C4962" s="164"/>
      <c r="D4962" s="164"/>
      <c r="E4962" s="164"/>
      <c r="F4962" s="295"/>
    </row>
    <row r="4963" spans="1:15" s="488" customFormat="1" ht="15" customHeight="1" x14ac:dyDescent="0.25">
      <c r="A4963" s="489" t="s">
        <v>6525</v>
      </c>
      <c r="B4963" s="498"/>
      <c r="C4963" s="498"/>
      <c r="D4963" s="498"/>
      <c r="E4963" s="498"/>
      <c r="F4963" s="498"/>
      <c r="G4963" s="492"/>
      <c r="H4963" s="492"/>
      <c r="I4963" s="492"/>
      <c r="J4963" s="492"/>
      <c r="K4963" s="492"/>
      <c r="L4963" s="505"/>
      <c r="M4963" s="497"/>
      <c r="N4963" s="497"/>
      <c r="O4963" s="497"/>
    </row>
    <row r="4964" spans="1:15" s="465" customFormat="1" ht="15" customHeight="1" x14ac:dyDescent="0.25">
      <c r="A4964" s="489" t="s">
        <v>6526</v>
      </c>
      <c r="B4964" s="498"/>
      <c r="C4964" s="498"/>
      <c r="D4964" s="498"/>
      <c r="E4964" s="498"/>
      <c r="F4964" s="498"/>
      <c r="G4964" s="495"/>
      <c r="H4964" s="491"/>
      <c r="I4964" s="496"/>
      <c r="J4964" s="470"/>
      <c r="K4964" s="470"/>
      <c r="L4964" s="476"/>
      <c r="M4964" s="471"/>
      <c r="N4964" s="471"/>
      <c r="O4964" s="471"/>
    </row>
    <row r="4965" spans="1:15" s="488" customFormat="1" ht="15" customHeight="1" x14ac:dyDescent="0.25">
      <c r="A4965" s="489" t="s">
        <v>6527</v>
      </c>
      <c r="B4965" s="498"/>
      <c r="C4965" s="498"/>
      <c r="D4965" s="498"/>
      <c r="E4965" s="498"/>
      <c r="F4965" s="498"/>
      <c r="G4965" s="495"/>
      <c r="H4965" s="491"/>
      <c r="I4965" s="496"/>
      <c r="J4965" s="492"/>
      <c r="K4965" s="492"/>
      <c r="L4965" s="505"/>
      <c r="M4965" s="497"/>
      <c r="N4965" s="497"/>
      <c r="O4965" s="497"/>
    </row>
    <row r="4966" spans="1:15" s="465" customFormat="1" ht="15" customHeight="1" x14ac:dyDescent="0.25">
      <c r="A4966" s="487"/>
      <c r="B4966" s="493"/>
      <c r="C4966" s="493"/>
      <c r="D4966" s="493"/>
      <c r="E4966" s="493"/>
      <c r="F4966" s="494"/>
      <c r="G4966" s="490"/>
      <c r="H4966" s="491"/>
      <c r="I4966" s="491"/>
      <c r="J4966" s="470"/>
      <c r="K4966" s="470"/>
      <c r="L4966" s="476"/>
      <c r="M4966" s="471"/>
      <c r="N4966" s="471"/>
      <c r="O4966" s="471"/>
    </row>
    <row r="4967" spans="1:15" s="465" customFormat="1" ht="15" customHeight="1" x14ac:dyDescent="0.25">
      <c r="A4967" s="504" t="s">
        <v>6521</v>
      </c>
      <c r="B4967" s="501" t="s">
        <v>2111</v>
      </c>
      <c r="C4967" s="501"/>
      <c r="D4967" s="501" t="s">
        <v>6522</v>
      </c>
      <c r="E4967" s="501"/>
      <c r="F4967" s="502"/>
      <c r="G4967" s="490">
        <f>ROUND(SUMIF(Anlagenbewegungsdaten!B:B,A4967,Anlagenbewegungsdaten!C:C),3)</f>
        <v>0</v>
      </c>
      <c r="H4967" s="491">
        <f>IF(ISBLANK(F4967),ROUND(SUMIF(Anlagenbewegungsdaten!B:B,A4967,Anlagenbewegungsdaten!D:D),2),ROUND(G4967*F4967%,2))</f>
        <v>0</v>
      </c>
      <c r="I4967" s="491">
        <f>ROUND((H4967-SUMIF(Anlagenbewegungsdaten!$B:$B,A4967,Anlagenbewegungsdaten!D:D)),3)</f>
        <v>0</v>
      </c>
      <c r="J4967" s="507" t="s">
        <v>5180</v>
      </c>
      <c r="K4967" s="507" t="s">
        <v>5203</v>
      </c>
      <c r="L4967" s="510">
        <v>0</v>
      </c>
      <c r="M4967" s="330">
        <f>ROUND(SUMIF(Anlagenbewegungsdaten_AV!B:B,A4967,Anlagenbewegungsdaten_AV!C:C),3)</f>
        <v>0</v>
      </c>
      <c r="N4967" s="328">
        <f>IF(ISBLANK(L4967),ROUND(SUMIF(Anlagenbewegungsdaten_AV!B:B,A4967,Anlagenbewegungsdaten_AV!D:D),2),ROUND(M4967*L4967%,2))</f>
        <v>0</v>
      </c>
      <c r="O4967" s="328">
        <f>ROUND(N4967-SUMIF(Anlagenbewegungsdaten_AV!B:B,A4967,Anlagenbewegungsdaten_AV!D:D),3)</f>
        <v>0</v>
      </c>
    </row>
    <row r="4968" spans="1:15" s="465" customFormat="1" ht="15" customHeight="1" x14ac:dyDescent="0.25">
      <c r="A4968" s="504" t="s">
        <v>6520</v>
      </c>
      <c r="B4968" s="501" t="s">
        <v>174</v>
      </c>
      <c r="C4968" s="501"/>
      <c r="D4968" s="501" t="s">
        <v>6522</v>
      </c>
      <c r="E4968" s="501"/>
      <c r="F4968" s="502"/>
      <c r="G4968" s="490">
        <f>ROUND(SUMIF(Anlagenbewegungsdaten!B:B,A4968,Anlagenbewegungsdaten!C:C),3)</f>
        <v>0</v>
      </c>
      <c r="H4968" s="491">
        <f>IF(ISBLANK(F4968),ROUND(SUMIF(Anlagenbewegungsdaten!B:B,A4968,Anlagenbewegungsdaten!D:D),2),ROUND(G4968*F4968%,2))</f>
        <v>0</v>
      </c>
      <c r="I4968" s="491">
        <f>ROUND((H4968-SUMIF(Anlagenbewegungsdaten!$B:$B,A4968,Anlagenbewegungsdaten!D:D)),3)</f>
        <v>0</v>
      </c>
      <c r="J4968" s="507" t="s">
        <v>5180</v>
      </c>
      <c r="K4968" s="507" t="s">
        <v>5204</v>
      </c>
      <c r="L4968" s="510">
        <v>0</v>
      </c>
      <c r="M4968" s="330">
        <f>ROUND(SUMIF(Anlagenbewegungsdaten_AV!B:B,A4968,Anlagenbewegungsdaten_AV!C:C),3)</f>
        <v>0</v>
      </c>
      <c r="N4968" s="328">
        <f>IF(ISBLANK(L4968),ROUND(SUMIF(Anlagenbewegungsdaten_AV!B:B,A4968,Anlagenbewegungsdaten_AV!D:D),2),ROUND(M4968*L4968%,2))</f>
        <v>0</v>
      </c>
      <c r="O4968" s="328">
        <f>ROUND(N4968-SUMIF(Anlagenbewegungsdaten_AV!B:B,A4968,Anlagenbewegungsdaten_AV!D:D),3)</f>
        <v>0</v>
      </c>
    </row>
    <row r="4969" spans="1:15" s="465" customFormat="1" ht="15" customHeight="1" x14ac:dyDescent="0.25">
      <c r="A4969" s="503" t="s">
        <v>6523</v>
      </c>
      <c r="B4969" s="499" t="s">
        <v>174</v>
      </c>
      <c r="C4969" s="499"/>
      <c r="D4969" s="499" t="s">
        <v>6524</v>
      </c>
      <c r="E4969" s="499" t="s">
        <v>4951</v>
      </c>
      <c r="F4969" s="500"/>
      <c r="G4969" s="490">
        <f>ROUND(SUMIF(Anlagenbewegungsdaten!B:B,A4969,Anlagenbewegungsdaten!C:C),3)</f>
        <v>0</v>
      </c>
      <c r="H4969" s="491">
        <f>IF(ISBLANK(F4969),ROUND(SUMIF(Anlagenbewegungsdaten!B:B,A4969,Anlagenbewegungsdaten!D:D),2),ROUND(G4969*F4969%,2))</f>
        <v>0</v>
      </c>
      <c r="I4969" s="491">
        <f>ROUND((H4969-SUMIF(Anlagenbewegungsdaten!$B:$B,A4969,Anlagenbewegungsdaten!D:D)),3)</f>
        <v>0</v>
      </c>
      <c r="J4969" s="507" t="s">
        <v>5178</v>
      </c>
      <c r="K4969" s="507" t="s">
        <v>5217</v>
      </c>
      <c r="L4969" s="510">
        <v>0</v>
      </c>
      <c r="M4969" s="330">
        <f>ROUND(SUMIF(Anlagenbewegungsdaten_AV!B:B,A4969,Anlagenbewegungsdaten_AV!C:C),3)</f>
        <v>0</v>
      </c>
      <c r="N4969" s="328">
        <f>IF(ISBLANK(L4969),ROUND(SUMIF(Anlagenbewegungsdaten_AV!B:B,A4969,Anlagenbewegungsdaten_AV!D:D),2),ROUND(M4969*L4969%,2))</f>
        <v>0</v>
      </c>
      <c r="O4969" s="328">
        <f>ROUND(N4969-SUMIF(Anlagenbewegungsdaten_AV!B:B,A4969,Anlagenbewegungsdaten_AV!D:D),3)</f>
        <v>0</v>
      </c>
    </row>
    <row r="4970" spans="1:15" s="465" customFormat="1" ht="15" customHeight="1" x14ac:dyDescent="0.25">
      <c r="A4970" s="164"/>
      <c r="B4970" s="164"/>
      <c r="C4970" s="164"/>
      <c r="D4970" s="164"/>
      <c r="E4970" s="164"/>
      <c r="F4970" s="295"/>
      <c r="G4970" s="470"/>
      <c r="H4970" s="470"/>
      <c r="I4970" s="470"/>
      <c r="J4970" s="470"/>
      <c r="K4970" s="470"/>
      <c r="L4970" s="476"/>
      <c r="M4970" s="471"/>
      <c r="N4970" s="471"/>
      <c r="O4970" s="471"/>
    </row>
    <row r="4971" spans="1:15" ht="28.5" customHeight="1" x14ac:dyDescent="0.25">
      <c r="A4971" s="625" t="s">
        <v>6389</v>
      </c>
      <c r="B4971" s="625"/>
      <c r="C4971" s="625"/>
      <c r="D4971" s="625"/>
      <c r="E4971" s="625"/>
      <c r="F4971" s="625"/>
    </row>
    <row r="4972" spans="1:15" ht="15" customHeight="1" x14ac:dyDescent="0.25">
      <c r="A4972" s="164"/>
      <c r="B4972" s="164"/>
      <c r="C4972" s="164"/>
      <c r="D4972" s="164"/>
      <c r="E4972" s="164"/>
      <c r="F4972" s="295"/>
    </row>
    <row r="4973" spans="1:15" ht="15" customHeight="1" x14ac:dyDescent="0.25">
      <c r="A4973" s="258" t="s">
        <v>5900</v>
      </c>
      <c r="B4973" s="243" t="s">
        <v>2107</v>
      </c>
      <c r="C4973" s="244"/>
      <c r="D4973" s="244" t="s">
        <v>5901</v>
      </c>
      <c r="E4973" s="243"/>
      <c r="F4973" s="160">
        <v>0</v>
      </c>
      <c r="G4973" s="331">
        <f>ROUND(SUMIF(Anlagenbewegungsdaten!B:B,A4973,Anlagenbewegungsdaten!C:C),3)</f>
        <v>0</v>
      </c>
      <c r="H4973" s="332">
        <f>IF(ISBLANK(F4973),ROUND(SUMIF(Anlagenbewegungsdaten!B:B,A4973,Anlagenbewegungsdaten!D:D),2),ROUND(G4973*F4973%,2))</f>
        <v>0</v>
      </c>
      <c r="I4973" s="332">
        <f>ROUND((H4973-SUMIF(Anlagenbewegungsdaten!$B:$B,A4973,Anlagenbewegungsdaten!D:D)),3)</f>
        <v>0</v>
      </c>
      <c r="J4973" s="333" t="s">
        <v>5180</v>
      </c>
      <c r="K4973" s="333" t="s">
        <v>5192</v>
      </c>
      <c r="L4973" s="510">
        <v>0</v>
      </c>
      <c r="M4973" s="330">
        <f>ROUND(SUMIF(Anlagenbewegungsdaten_AV!B:B,A4973,Anlagenbewegungsdaten_AV!C:C),3)</f>
        <v>0</v>
      </c>
      <c r="N4973" s="328">
        <f>IF(ISBLANK(L4973),ROUND(SUMIF(Anlagenbewegungsdaten_AV!B:B,A4973,Anlagenbewegungsdaten_AV!D:D),2),ROUND(M4973*L4973%,2))</f>
        <v>0</v>
      </c>
      <c r="O4973" s="328">
        <f>ROUND(N4973-SUMIF(Anlagenbewegungsdaten_AV!B:B,A4973,Anlagenbewegungsdaten_AV!D:D),3)</f>
        <v>0</v>
      </c>
    </row>
    <row r="4974" spans="1:15" ht="15" customHeight="1" x14ac:dyDescent="0.25">
      <c r="A4974" s="258" t="s">
        <v>5902</v>
      </c>
      <c r="B4974" s="243" t="s">
        <v>2108</v>
      </c>
      <c r="C4974" s="244"/>
      <c r="D4974" s="244" t="s">
        <v>5901</v>
      </c>
      <c r="E4974" s="243"/>
      <c r="F4974" s="160">
        <v>0</v>
      </c>
      <c r="G4974" s="331">
        <f>ROUND(SUMIF(Anlagenbewegungsdaten!B:B,A4974,Anlagenbewegungsdaten!C:C),3)</f>
        <v>0</v>
      </c>
      <c r="H4974" s="332">
        <f>IF(ISBLANK(F4974),ROUND(SUMIF(Anlagenbewegungsdaten!B:B,A4974,Anlagenbewegungsdaten!D:D),2),ROUND(G4974*F4974%,2))</f>
        <v>0</v>
      </c>
      <c r="I4974" s="332">
        <f>ROUND((H4974-SUMIF(Anlagenbewegungsdaten!$B:$B,A4974,Anlagenbewegungsdaten!D:D)),3)</f>
        <v>0</v>
      </c>
      <c r="J4974" s="333" t="s">
        <v>5180</v>
      </c>
      <c r="K4974" s="333" t="s">
        <v>5193</v>
      </c>
      <c r="L4974" s="510">
        <v>0</v>
      </c>
      <c r="M4974" s="330">
        <f>ROUND(SUMIF(Anlagenbewegungsdaten_AV!B:B,A4974,Anlagenbewegungsdaten_AV!C:C),3)</f>
        <v>0</v>
      </c>
      <c r="N4974" s="328">
        <f>IF(ISBLANK(L4974),ROUND(SUMIF(Anlagenbewegungsdaten_AV!B:B,A4974,Anlagenbewegungsdaten_AV!D:D),2),ROUND(M4974*L4974%,2))</f>
        <v>0</v>
      </c>
      <c r="O4974" s="328">
        <f>ROUND(N4974-SUMIF(Anlagenbewegungsdaten_AV!B:B,A4974,Anlagenbewegungsdaten_AV!D:D),3)</f>
        <v>0</v>
      </c>
    </row>
    <row r="4975" spans="1:15" ht="15" customHeight="1" x14ac:dyDescent="0.25">
      <c r="A4975" s="258" t="s">
        <v>5903</v>
      </c>
      <c r="B4975" s="243" t="s">
        <v>1002</v>
      </c>
      <c r="C4975" s="244"/>
      <c r="D4975" s="244" t="s">
        <v>5901</v>
      </c>
      <c r="E4975" s="243"/>
      <c r="F4975" s="160">
        <v>0</v>
      </c>
      <c r="G4975" s="331">
        <f>ROUND(SUMIF(Anlagenbewegungsdaten!B:B,A4975,Anlagenbewegungsdaten!C:C),3)</f>
        <v>0</v>
      </c>
      <c r="H4975" s="332">
        <f>IF(ISBLANK(F4975),ROUND(SUMIF(Anlagenbewegungsdaten!B:B,A4975,Anlagenbewegungsdaten!D:D),2),ROUND(G4975*F4975%,2))</f>
        <v>0</v>
      </c>
      <c r="I4975" s="332">
        <f>ROUND((H4975-SUMIF(Anlagenbewegungsdaten!$B:$B,A4975,Anlagenbewegungsdaten!D:D)),3)</f>
        <v>0</v>
      </c>
      <c r="J4975" s="333" t="s">
        <v>5180</v>
      </c>
      <c r="K4975" s="333" t="s">
        <v>5194</v>
      </c>
      <c r="L4975" s="510">
        <v>0</v>
      </c>
      <c r="M4975" s="330">
        <f>ROUND(SUMIF(Anlagenbewegungsdaten_AV!B:B,A4975,Anlagenbewegungsdaten_AV!C:C),3)</f>
        <v>0</v>
      </c>
      <c r="N4975" s="328">
        <f>IF(ISBLANK(L4975),ROUND(SUMIF(Anlagenbewegungsdaten_AV!B:B,A4975,Anlagenbewegungsdaten_AV!D:D),2),ROUND(M4975*L4975%,2))</f>
        <v>0</v>
      </c>
      <c r="O4975" s="328">
        <f>ROUND(N4975-SUMIF(Anlagenbewegungsdaten_AV!B:B,A4975,Anlagenbewegungsdaten_AV!D:D),3)</f>
        <v>0</v>
      </c>
    </row>
    <row r="4976" spans="1:15" ht="15" customHeight="1" x14ac:dyDescent="0.25">
      <c r="A4976" s="258" t="s">
        <v>5904</v>
      </c>
      <c r="B4976" s="243" t="s">
        <v>1489</v>
      </c>
      <c r="C4976" s="244"/>
      <c r="D4976" s="244" t="s">
        <v>5901</v>
      </c>
      <c r="E4976" s="243"/>
      <c r="F4976" s="160">
        <v>0</v>
      </c>
      <c r="G4976" s="331">
        <f>ROUND(SUMIF(Anlagenbewegungsdaten!B:B,A4976,Anlagenbewegungsdaten!C:C),3)</f>
        <v>0</v>
      </c>
      <c r="H4976" s="332">
        <f>IF(ISBLANK(F4976),ROUND(SUMIF(Anlagenbewegungsdaten!B:B,A4976,Anlagenbewegungsdaten!D:D),2),ROUND(G4976*F4976%,2))</f>
        <v>0</v>
      </c>
      <c r="I4976" s="332">
        <f>ROUND((H4976-SUMIF(Anlagenbewegungsdaten!$B:$B,A4976,Anlagenbewegungsdaten!D:D)),3)</f>
        <v>0</v>
      </c>
      <c r="J4976" s="333" t="s">
        <v>5180</v>
      </c>
      <c r="K4976" s="333" t="s">
        <v>5195</v>
      </c>
      <c r="L4976" s="510">
        <v>0</v>
      </c>
      <c r="M4976" s="330">
        <f>ROUND(SUMIF(Anlagenbewegungsdaten_AV!B:B,A4976,Anlagenbewegungsdaten_AV!C:C),3)</f>
        <v>0</v>
      </c>
      <c r="N4976" s="328">
        <f>IF(ISBLANK(L4976),ROUND(SUMIF(Anlagenbewegungsdaten_AV!B:B,A4976,Anlagenbewegungsdaten_AV!D:D),2),ROUND(M4976*L4976%,2))</f>
        <v>0</v>
      </c>
      <c r="O4976" s="328">
        <f>ROUND(N4976-SUMIF(Anlagenbewegungsdaten_AV!B:B,A4976,Anlagenbewegungsdaten_AV!D:D),3)</f>
        <v>0</v>
      </c>
    </row>
    <row r="4977" spans="1:15" ht="15" customHeight="1" x14ac:dyDescent="0.25">
      <c r="A4977" s="258" t="s">
        <v>5905</v>
      </c>
      <c r="B4977" s="243" t="s">
        <v>1502</v>
      </c>
      <c r="C4977" s="244"/>
      <c r="D4977" s="244" t="s">
        <v>5901</v>
      </c>
      <c r="E4977" s="243"/>
      <c r="F4977" s="160">
        <v>0</v>
      </c>
      <c r="G4977" s="331">
        <f>ROUND(SUMIF(Anlagenbewegungsdaten!B:B,A4977,Anlagenbewegungsdaten!C:C),3)</f>
        <v>0</v>
      </c>
      <c r="H4977" s="332">
        <f>IF(ISBLANK(F4977),ROUND(SUMIF(Anlagenbewegungsdaten!B:B,A4977,Anlagenbewegungsdaten!D:D),2),ROUND(G4977*F4977%,2))</f>
        <v>0</v>
      </c>
      <c r="I4977" s="332">
        <f>ROUND((H4977-SUMIF(Anlagenbewegungsdaten!$B:$B,A4977,Anlagenbewegungsdaten!D:D)),3)</f>
        <v>0</v>
      </c>
      <c r="J4977" s="333" t="s">
        <v>5180</v>
      </c>
      <c r="K4977" s="333" t="s">
        <v>5196</v>
      </c>
      <c r="L4977" s="510">
        <v>0</v>
      </c>
      <c r="M4977" s="330">
        <f>ROUND(SUMIF(Anlagenbewegungsdaten_AV!B:B,A4977,Anlagenbewegungsdaten_AV!C:C),3)</f>
        <v>0</v>
      </c>
      <c r="N4977" s="328">
        <f>IF(ISBLANK(L4977),ROUND(SUMIF(Anlagenbewegungsdaten_AV!B:B,A4977,Anlagenbewegungsdaten_AV!D:D),2),ROUND(M4977*L4977%,2))</f>
        <v>0</v>
      </c>
      <c r="O4977" s="328">
        <f>ROUND(N4977-SUMIF(Anlagenbewegungsdaten_AV!B:B,A4977,Anlagenbewegungsdaten_AV!D:D),3)</f>
        <v>0</v>
      </c>
    </row>
    <row r="4978" spans="1:15" ht="15" customHeight="1" x14ac:dyDescent="0.25">
      <c r="A4978" s="258" t="s">
        <v>5906</v>
      </c>
      <c r="B4978" s="243" t="s">
        <v>77</v>
      </c>
      <c r="C4978" s="244"/>
      <c r="D4978" s="244" t="s">
        <v>5901</v>
      </c>
      <c r="E4978" s="243"/>
      <c r="F4978" s="160">
        <v>0</v>
      </c>
      <c r="G4978" s="331">
        <f>ROUND(SUMIF(Anlagenbewegungsdaten!B:B,A4978,Anlagenbewegungsdaten!C:C),3)</f>
        <v>0</v>
      </c>
      <c r="H4978" s="332">
        <f>IF(ISBLANK(F4978),ROUND(SUMIF(Anlagenbewegungsdaten!B:B,A4978,Anlagenbewegungsdaten!D:D),2),ROUND(G4978*F4978%,2))</f>
        <v>0</v>
      </c>
      <c r="I4978" s="332">
        <f>ROUND((H4978-SUMIF(Anlagenbewegungsdaten!$B:$B,A4978,Anlagenbewegungsdaten!D:D)),3)</f>
        <v>0</v>
      </c>
      <c r="J4978" s="333" t="s">
        <v>5180</v>
      </c>
      <c r="K4978" s="333" t="s">
        <v>5197</v>
      </c>
      <c r="L4978" s="510">
        <v>0</v>
      </c>
      <c r="M4978" s="330">
        <f>ROUND(SUMIF(Anlagenbewegungsdaten_AV!B:B,A4978,Anlagenbewegungsdaten_AV!C:C),3)</f>
        <v>0</v>
      </c>
      <c r="N4978" s="328">
        <f>IF(ISBLANK(L4978),ROUND(SUMIF(Anlagenbewegungsdaten_AV!B:B,A4978,Anlagenbewegungsdaten_AV!D:D),2),ROUND(M4978*L4978%,2))</f>
        <v>0</v>
      </c>
      <c r="O4978" s="328">
        <f>ROUND(N4978-SUMIF(Anlagenbewegungsdaten_AV!B:B,A4978,Anlagenbewegungsdaten_AV!D:D),3)</f>
        <v>0</v>
      </c>
    </row>
    <row r="4979" spans="1:15" ht="15" customHeight="1" x14ac:dyDescent="0.25">
      <c r="A4979" s="258" t="s">
        <v>5907</v>
      </c>
      <c r="B4979" s="243" t="s">
        <v>2109</v>
      </c>
      <c r="C4979" s="244"/>
      <c r="D4979" s="244" t="s">
        <v>5901</v>
      </c>
      <c r="E4979" s="243"/>
      <c r="F4979" s="160">
        <v>0</v>
      </c>
      <c r="G4979" s="331">
        <f>ROUND(SUMIF(Anlagenbewegungsdaten!B:B,A4979,Anlagenbewegungsdaten!C:C),3)</f>
        <v>0</v>
      </c>
      <c r="H4979" s="332">
        <f>IF(ISBLANK(F4979),ROUND(SUMIF(Anlagenbewegungsdaten!B:B,A4979,Anlagenbewegungsdaten!D:D),2),ROUND(G4979*F4979%,2))</f>
        <v>0</v>
      </c>
      <c r="I4979" s="332">
        <f>ROUND((H4979-SUMIF(Anlagenbewegungsdaten!$B:$B,A4979,Anlagenbewegungsdaten!D:D)),3)</f>
        <v>0</v>
      </c>
      <c r="J4979" s="333" t="s">
        <v>5180</v>
      </c>
      <c r="K4979" s="333" t="s">
        <v>5198</v>
      </c>
      <c r="L4979" s="510">
        <v>0</v>
      </c>
      <c r="M4979" s="330">
        <f>ROUND(SUMIF(Anlagenbewegungsdaten_AV!B:B,A4979,Anlagenbewegungsdaten_AV!C:C),3)</f>
        <v>0</v>
      </c>
      <c r="N4979" s="328">
        <f>IF(ISBLANK(L4979),ROUND(SUMIF(Anlagenbewegungsdaten_AV!B:B,A4979,Anlagenbewegungsdaten_AV!D:D),2),ROUND(M4979*L4979%,2))</f>
        <v>0</v>
      </c>
      <c r="O4979" s="328">
        <f>ROUND(N4979-SUMIF(Anlagenbewegungsdaten_AV!B:B,A4979,Anlagenbewegungsdaten_AV!D:D),3)</f>
        <v>0</v>
      </c>
    </row>
    <row r="4980" spans="1:15" ht="15" customHeight="1" x14ac:dyDescent="0.25">
      <c r="A4980" s="258" t="s">
        <v>5908</v>
      </c>
      <c r="B4980" s="243" t="s">
        <v>2110</v>
      </c>
      <c r="C4980" s="244"/>
      <c r="D4980" s="244" t="s">
        <v>5901</v>
      </c>
      <c r="E4980" s="243"/>
      <c r="F4980" s="160">
        <v>0</v>
      </c>
      <c r="G4980" s="331">
        <f>ROUND(SUMIF(Anlagenbewegungsdaten!B:B,A4980,Anlagenbewegungsdaten!C:C),3)</f>
        <v>0</v>
      </c>
      <c r="H4980" s="332">
        <f>IF(ISBLANK(F4980),ROUND(SUMIF(Anlagenbewegungsdaten!B:B,A4980,Anlagenbewegungsdaten!D:D),2),ROUND(G4980*F4980%,2))</f>
        <v>0</v>
      </c>
      <c r="I4980" s="332">
        <f>ROUND((H4980-SUMIF(Anlagenbewegungsdaten!$B:$B,A4980,Anlagenbewegungsdaten!D:D)),3)</f>
        <v>0</v>
      </c>
      <c r="J4980" s="333" t="s">
        <v>5180</v>
      </c>
      <c r="K4980" s="333" t="s">
        <v>5199</v>
      </c>
      <c r="L4980" s="510">
        <v>0</v>
      </c>
      <c r="M4980" s="330">
        <f>ROUND(SUMIF(Anlagenbewegungsdaten_AV!B:B,A4980,Anlagenbewegungsdaten_AV!C:C),3)</f>
        <v>0</v>
      </c>
      <c r="N4980" s="328">
        <f>IF(ISBLANK(L4980),ROUND(SUMIF(Anlagenbewegungsdaten_AV!B:B,A4980,Anlagenbewegungsdaten_AV!D:D),2),ROUND(M4980*L4980%,2))</f>
        <v>0</v>
      </c>
      <c r="O4980" s="328">
        <f>ROUND(N4980-SUMIF(Anlagenbewegungsdaten_AV!B:B,A4980,Anlagenbewegungsdaten_AV!D:D),3)</f>
        <v>0</v>
      </c>
    </row>
    <row r="4981" spans="1:15" ht="15" customHeight="1" x14ac:dyDescent="0.25">
      <c r="A4981" s="258" t="s">
        <v>5909</v>
      </c>
      <c r="B4981" s="243" t="s">
        <v>152</v>
      </c>
      <c r="C4981" s="244"/>
      <c r="D4981" s="244" t="s">
        <v>5901</v>
      </c>
      <c r="E4981" s="243"/>
      <c r="F4981" s="160">
        <v>0</v>
      </c>
      <c r="G4981" s="331">
        <f>ROUND(SUMIF(Anlagenbewegungsdaten!B:B,A4981,Anlagenbewegungsdaten!C:C),3)</f>
        <v>0</v>
      </c>
      <c r="H4981" s="332">
        <f>IF(ISBLANK(F4981),ROUND(SUMIF(Anlagenbewegungsdaten!B:B,A4981,Anlagenbewegungsdaten!D:D),2),ROUND(G4981*F4981%,2))</f>
        <v>0</v>
      </c>
      <c r="I4981" s="332">
        <f>ROUND((H4981-SUMIF(Anlagenbewegungsdaten!$B:$B,A4981,Anlagenbewegungsdaten!D:D)),3)</f>
        <v>0</v>
      </c>
      <c r="J4981" s="333" t="s">
        <v>5180</v>
      </c>
      <c r="K4981" s="333" t="s">
        <v>5200</v>
      </c>
      <c r="L4981" s="510">
        <v>0</v>
      </c>
      <c r="M4981" s="330">
        <f>ROUND(SUMIF(Anlagenbewegungsdaten_AV!B:B,A4981,Anlagenbewegungsdaten_AV!C:C),3)</f>
        <v>0</v>
      </c>
      <c r="N4981" s="328">
        <f>IF(ISBLANK(L4981),ROUND(SUMIF(Anlagenbewegungsdaten_AV!B:B,A4981,Anlagenbewegungsdaten_AV!D:D),2),ROUND(M4981*L4981%,2))</f>
        <v>0</v>
      </c>
      <c r="O4981" s="328">
        <f>ROUND(N4981-SUMIF(Anlagenbewegungsdaten_AV!B:B,A4981,Anlagenbewegungsdaten_AV!D:D),3)</f>
        <v>0</v>
      </c>
    </row>
    <row r="4982" spans="1:15" ht="15" customHeight="1" x14ac:dyDescent="0.25">
      <c r="A4982" s="258" t="s">
        <v>5910</v>
      </c>
      <c r="B4982" s="243" t="s">
        <v>160</v>
      </c>
      <c r="C4982" s="244"/>
      <c r="D4982" s="244" t="s">
        <v>5901</v>
      </c>
      <c r="E4982" s="243"/>
      <c r="F4982" s="160">
        <v>0</v>
      </c>
      <c r="G4982" s="331">
        <f>ROUND(SUMIF(Anlagenbewegungsdaten!B:B,A4982,Anlagenbewegungsdaten!C:C),3)</f>
        <v>0</v>
      </c>
      <c r="H4982" s="332">
        <f>IF(ISBLANK(F4982),ROUND(SUMIF(Anlagenbewegungsdaten!B:B,A4982,Anlagenbewegungsdaten!D:D),2),ROUND(G4982*F4982%,2))</f>
        <v>0</v>
      </c>
      <c r="I4982" s="332">
        <f>ROUND((H4982-SUMIF(Anlagenbewegungsdaten!$B:$B,A4982,Anlagenbewegungsdaten!D:D)),3)</f>
        <v>0</v>
      </c>
      <c r="J4982" s="333" t="s">
        <v>5180</v>
      </c>
      <c r="K4982" s="333" t="s">
        <v>5201</v>
      </c>
      <c r="L4982" s="510">
        <v>0</v>
      </c>
      <c r="M4982" s="330">
        <f>ROUND(SUMIF(Anlagenbewegungsdaten_AV!B:B,A4982,Anlagenbewegungsdaten_AV!C:C),3)</f>
        <v>0</v>
      </c>
      <c r="N4982" s="328">
        <f>IF(ISBLANK(L4982),ROUND(SUMIF(Anlagenbewegungsdaten_AV!B:B,A4982,Anlagenbewegungsdaten_AV!D:D),2),ROUND(M4982*L4982%,2))</f>
        <v>0</v>
      </c>
      <c r="O4982" s="328">
        <f>ROUND(N4982-SUMIF(Anlagenbewegungsdaten_AV!B:B,A4982,Anlagenbewegungsdaten_AV!D:D),3)</f>
        <v>0</v>
      </c>
    </row>
    <row r="4983" spans="1:15" ht="15" customHeight="1" x14ac:dyDescent="0.25">
      <c r="A4983" s="143" t="s">
        <v>5911</v>
      </c>
      <c r="B4983" s="143" t="s">
        <v>167</v>
      </c>
      <c r="C4983" s="143"/>
      <c r="D4983" s="143" t="s">
        <v>5901</v>
      </c>
      <c r="E4983" s="143"/>
      <c r="F4983" s="143">
        <v>0</v>
      </c>
      <c r="G4983" s="331">
        <f>ROUND(SUMIF(Anlagenbewegungsdaten!B:B,A4983,Anlagenbewegungsdaten!C:C),3)</f>
        <v>0</v>
      </c>
      <c r="H4983" s="332">
        <f>IF(ISBLANK(F4983),ROUND(SUMIF(Anlagenbewegungsdaten!B:B,A4983,Anlagenbewegungsdaten!D:D),2),ROUND(G4983*F4983%,2))</f>
        <v>0</v>
      </c>
      <c r="I4983" s="332">
        <f>ROUND((H4983-SUMIF(Anlagenbewegungsdaten!$B:$B,A4983,Anlagenbewegungsdaten!D:D)),3)</f>
        <v>0</v>
      </c>
      <c r="J4983" s="333" t="s">
        <v>5180</v>
      </c>
      <c r="K4983" s="333" t="s">
        <v>5202</v>
      </c>
      <c r="L4983" s="510">
        <v>0</v>
      </c>
      <c r="M4983" s="330">
        <f>ROUND(SUMIF(Anlagenbewegungsdaten_AV!B:B,A4983,Anlagenbewegungsdaten_AV!C:C),3)</f>
        <v>0</v>
      </c>
      <c r="N4983" s="328">
        <f>IF(ISBLANK(L4983),ROUND(SUMIF(Anlagenbewegungsdaten_AV!B:B,A4983,Anlagenbewegungsdaten_AV!D:D),2),ROUND(M4983*L4983%,2))</f>
        <v>0</v>
      </c>
      <c r="O4983" s="328">
        <f>ROUND(N4983-SUMIF(Anlagenbewegungsdaten_AV!B:B,A4983,Anlagenbewegungsdaten_AV!D:D),3)</f>
        <v>0</v>
      </c>
    </row>
    <row r="4984" spans="1:15" ht="15" customHeight="1" x14ac:dyDescent="0.25">
      <c r="A4984" s="258" t="s">
        <v>5912</v>
      </c>
      <c r="B4984" s="243" t="s">
        <v>2111</v>
      </c>
      <c r="C4984" s="244"/>
      <c r="D4984" s="244" t="s">
        <v>5901</v>
      </c>
      <c r="E4984" s="243"/>
      <c r="F4984" s="160">
        <v>0</v>
      </c>
      <c r="G4984" s="331">
        <f>ROUND(SUMIF(Anlagenbewegungsdaten!B:B,A4984,Anlagenbewegungsdaten!C:C),3)</f>
        <v>0</v>
      </c>
      <c r="H4984" s="332">
        <f>IF(ISBLANK(F4984),ROUND(SUMIF(Anlagenbewegungsdaten!B:B,A4984,Anlagenbewegungsdaten!D:D),2),ROUND(G4984*F4984%,2))</f>
        <v>0</v>
      </c>
      <c r="I4984" s="332">
        <f>ROUND((H4984-SUMIF(Anlagenbewegungsdaten!$B:$B,A4984,Anlagenbewegungsdaten!D:D)),3)</f>
        <v>0</v>
      </c>
      <c r="J4984" s="333" t="s">
        <v>5180</v>
      </c>
      <c r="K4984" s="333" t="s">
        <v>5203</v>
      </c>
      <c r="L4984" s="510">
        <v>0</v>
      </c>
      <c r="M4984" s="330">
        <f>ROUND(SUMIF(Anlagenbewegungsdaten_AV!B:B,A4984,Anlagenbewegungsdaten_AV!C:C),3)</f>
        <v>0</v>
      </c>
      <c r="N4984" s="328">
        <f>IF(ISBLANK(L4984),ROUND(SUMIF(Anlagenbewegungsdaten_AV!B:B,A4984,Anlagenbewegungsdaten_AV!D:D),2),ROUND(M4984*L4984%,2))</f>
        <v>0</v>
      </c>
      <c r="O4984" s="328">
        <f>ROUND(N4984-SUMIF(Anlagenbewegungsdaten_AV!B:B,A4984,Anlagenbewegungsdaten_AV!D:D),3)</f>
        <v>0</v>
      </c>
    </row>
    <row r="4985" spans="1:15" ht="15" customHeight="1" x14ac:dyDescent="0.25">
      <c r="A4985" s="258" t="s">
        <v>5913</v>
      </c>
      <c r="B4985" s="243" t="s">
        <v>174</v>
      </c>
      <c r="C4985" s="244"/>
      <c r="D4985" s="244" t="s">
        <v>5901</v>
      </c>
      <c r="E4985" s="243"/>
      <c r="F4985" s="160">
        <v>0</v>
      </c>
      <c r="G4985" s="331">
        <f>ROUND(SUMIF(Anlagenbewegungsdaten!B:B,A4985,Anlagenbewegungsdaten!C:C),3)</f>
        <v>0</v>
      </c>
      <c r="H4985" s="332">
        <f>IF(ISBLANK(F4985),ROUND(SUMIF(Anlagenbewegungsdaten!B:B,A4985,Anlagenbewegungsdaten!D:D),2),ROUND(G4985*F4985%,2))</f>
        <v>0</v>
      </c>
      <c r="I4985" s="332">
        <f>ROUND((H4985-SUMIF(Anlagenbewegungsdaten!$B:$B,A4985,Anlagenbewegungsdaten!D:D)),3)</f>
        <v>0</v>
      </c>
      <c r="J4985" s="333" t="s">
        <v>5180</v>
      </c>
      <c r="K4985" s="333" t="s">
        <v>5204</v>
      </c>
      <c r="L4985" s="510">
        <v>0</v>
      </c>
      <c r="M4985" s="330">
        <f>ROUND(SUMIF(Anlagenbewegungsdaten_AV!B:B,A4985,Anlagenbewegungsdaten_AV!C:C),3)</f>
        <v>0</v>
      </c>
      <c r="N4985" s="328">
        <f>IF(ISBLANK(L4985),ROUND(SUMIF(Anlagenbewegungsdaten_AV!B:B,A4985,Anlagenbewegungsdaten_AV!D:D),2),ROUND(M4985*L4985%,2))</f>
        <v>0</v>
      </c>
      <c r="O4985" s="328">
        <f>ROUND(N4985-SUMIF(Anlagenbewegungsdaten_AV!B:B,A4985,Anlagenbewegungsdaten_AV!D:D),3)</f>
        <v>0</v>
      </c>
    </row>
    <row r="4986" spans="1:15" ht="15" customHeight="1" x14ac:dyDescent="0.25">
      <c r="A4986" s="258" t="s">
        <v>5914</v>
      </c>
      <c r="B4986" s="243" t="s">
        <v>174</v>
      </c>
      <c r="C4986" s="244"/>
      <c r="D4986" s="244" t="s">
        <v>5901</v>
      </c>
      <c r="E4986" s="243" t="s">
        <v>4951</v>
      </c>
      <c r="F4986" s="160">
        <v>0</v>
      </c>
      <c r="G4986" s="331">
        <f>ROUND(SUMIF(Anlagenbewegungsdaten!B:B,A4986,Anlagenbewegungsdaten!C:C),3)</f>
        <v>0</v>
      </c>
      <c r="H4986" s="332">
        <f>IF(ISBLANK(F4986),ROUND(SUMIF(Anlagenbewegungsdaten!B:B,A4986,Anlagenbewegungsdaten!D:D),2),ROUND(G4986*F4986%,2))</f>
        <v>0</v>
      </c>
      <c r="I4986" s="332">
        <f>ROUND((H4986-SUMIF(Anlagenbewegungsdaten!$B:$B,A4986,Anlagenbewegungsdaten!D:D)),3)</f>
        <v>0</v>
      </c>
      <c r="J4986" s="333" t="s">
        <v>5178</v>
      </c>
      <c r="K4986" s="333" t="s">
        <v>5217</v>
      </c>
      <c r="L4986" s="510">
        <v>0</v>
      </c>
      <c r="M4986" s="330">
        <f>ROUND(SUMIF(Anlagenbewegungsdaten_AV!B:B,A4986,Anlagenbewegungsdaten_AV!C:C),3)</f>
        <v>0</v>
      </c>
      <c r="N4986" s="328">
        <f>IF(ISBLANK(L4986),ROUND(SUMIF(Anlagenbewegungsdaten_AV!B:B,A4986,Anlagenbewegungsdaten_AV!D:D),2),ROUND(M4986*L4986%,2))</f>
        <v>0</v>
      </c>
      <c r="O4986" s="328">
        <f>ROUND(N4986-SUMIF(Anlagenbewegungsdaten_AV!B:B,A4986,Anlagenbewegungsdaten_AV!D:D),3)</f>
        <v>0</v>
      </c>
    </row>
    <row r="4987" spans="1:15" ht="15" customHeight="1" x14ac:dyDescent="0.25"/>
    <row r="4988" spans="1:15" ht="28.5" customHeight="1" x14ac:dyDescent="0.25">
      <c r="A4988" s="625" t="s">
        <v>6390</v>
      </c>
      <c r="B4988" s="625"/>
      <c r="C4988" s="625"/>
      <c r="D4988" s="625"/>
      <c r="E4988" s="625"/>
      <c r="F4988" s="625"/>
    </row>
    <row r="4989" spans="1:15" ht="15" customHeight="1" x14ac:dyDescent="0.25">
      <c r="A4989" s="164"/>
      <c r="B4989" s="164"/>
      <c r="C4989" s="164"/>
      <c r="D4989" s="164"/>
      <c r="E4989" s="164"/>
      <c r="F4989" s="295"/>
    </row>
    <row r="4990" spans="1:15" ht="15" customHeight="1" x14ac:dyDescent="0.25">
      <c r="A4990" s="258" t="s">
        <v>5915</v>
      </c>
      <c r="B4990" s="243" t="s">
        <v>2107</v>
      </c>
      <c r="C4990" s="244"/>
      <c r="D4990" s="244" t="s">
        <v>5916</v>
      </c>
      <c r="E4990" s="243"/>
      <c r="F4990" s="160">
        <v>0</v>
      </c>
      <c r="G4990" s="331">
        <f>ROUND(SUMIF(Anlagenbewegungsdaten!B:B,A4990,Anlagenbewegungsdaten!C:C),3)</f>
        <v>0</v>
      </c>
      <c r="H4990" s="332">
        <f>IF(ISBLANK(F4990),ROUND(SUMIF(Anlagenbewegungsdaten!B:B,A4990,Anlagenbewegungsdaten!D:D),2),ROUND(G4990*F4990%,2))</f>
        <v>0</v>
      </c>
      <c r="I4990" s="332">
        <f>ROUND((H4990-SUMIF(Anlagenbewegungsdaten!$B:$B,A4990,Anlagenbewegungsdaten!D:D)),3)</f>
        <v>0</v>
      </c>
      <c r="J4990" s="333" t="s">
        <v>5180</v>
      </c>
      <c r="K4990" s="333" t="s">
        <v>5192</v>
      </c>
      <c r="L4990" s="510">
        <v>0</v>
      </c>
      <c r="M4990" s="330">
        <f>ROUND(SUMIF(Anlagenbewegungsdaten_AV!B:B,A4990,Anlagenbewegungsdaten_AV!C:C),3)</f>
        <v>0</v>
      </c>
      <c r="N4990" s="328">
        <f>IF(ISBLANK(L4990),ROUND(SUMIF(Anlagenbewegungsdaten_AV!B:B,A4990,Anlagenbewegungsdaten_AV!D:D),2),ROUND(M4990*L4990%,2))</f>
        <v>0</v>
      </c>
      <c r="O4990" s="328">
        <f>ROUND(N4990-SUMIF(Anlagenbewegungsdaten_AV!B:B,A4990,Anlagenbewegungsdaten_AV!D:D),3)</f>
        <v>0</v>
      </c>
    </row>
    <row r="4991" spans="1:15" ht="15" customHeight="1" x14ac:dyDescent="0.25">
      <c r="A4991" s="258" t="s">
        <v>5917</v>
      </c>
      <c r="B4991" s="243" t="s">
        <v>2108</v>
      </c>
      <c r="C4991" s="244"/>
      <c r="D4991" s="244" t="s">
        <v>5916</v>
      </c>
      <c r="E4991" s="243"/>
      <c r="F4991" s="160">
        <v>0</v>
      </c>
      <c r="G4991" s="331">
        <f>ROUND(SUMIF(Anlagenbewegungsdaten!B:B,A4991,Anlagenbewegungsdaten!C:C),3)</f>
        <v>0</v>
      </c>
      <c r="H4991" s="332">
        <f>IF(ISBLANK(F4991),ROUND(SUMIF(Anlagenbewegungsdaten!B:B,A4991,Anlagenbewegungsdaten!D:D),2),ROUND(G4991*F4991%,2))</f>
        <v>0</v>
      </c>
      <c r="I4991" s="332">
        <f>ROUND((H4991-SUMIF(Anlagenbewegungsdaten!$B:$B,A4991,Anlagenbewegungsdaten!D:D)),3)</f>
        <v>0</v>
      </c>
      <c r="J4991" s="333" t="s">
        <v>5180</v>
      </c>
      <c r="K4991" s="333" t="s">
        <v>5193</v>
      </c>
      <c r="L4991" s="510">
        <v>0</v>
      </c>
      <c r="M4991" s="330">
        <f>ROUND(SUMIF(Anlagenbewegungsdaten_AV!B:B,A4991,Anlagenbewegungsdaten_AV!C:C),3)</f>
        <v>0</v>
      </c>
      <c r="N4991" s="328">
        <f>IF(ISBLANK(L4991),ROUND(SUMIF(Anlagenbewegungsdaten_AV!B:B,A4991,Anlagenbewegungsdaten_AV!D:D),2),ROUND(M4991*L4991%,2))</f>
        <v>0</v>
      </c>
      <c r="O4991" s="328">
        <f>ROUND(N4991-SUMIF(Anlagenbewegungsdaten_AV!B:B,A4991,Anlagenbewegungsdaten_AV!D:D),3)</f>
        <v>0</v>
      </c>
    </row>
    <row r="4992" spans="1:15" ht="15" customHeight="1" x14ac:dyDescent="0.25">
      <c r="A4992" s="258" t="s">
        <v>5918</v>
      </c>
      <c r="B4992" s="243" t="s">
        <v>1002</v>
      </c>
      <c r="C4992" s="244"/>
      <c r="D4992" s="244" t="s">
        <v>5916</v>
      </c>
      <c r="E4992" s="243"/>
      <c r="F4992" s="160">
        <v>0</v>
      </c>
      <c r="G4992" s="331">
        <f>ROUND(SUMIF(Anlagenbewegungsdaten!B:B,A4992,Anlagenbewegungsdaten!C:C),3)</f>
        <v>0</v>
      </c>
      <c r="H4992" s="332">
        <f>IF(ISBLANK(F4992),ROUND(SUMIF(Anlagenbewegungsdaten!B:B,A4992,Anlagenbewegungsdaten!D:D),2),ROUND(G4992*F4992%,2))</f>
        <v>0</v>
      </c>
      <c r="I4992" s="332">
        <f>ROUND((H4992-SUMIF(Anlagenbewegungsdaten!$B:$B,A4992,Anlagenbewegungsdaten!D:D)),3)</f>
        <v>0</v>
      </c>
      <c r="J4992" s="333" t="s">
        <v>5180</v>
      </c>
      <c r="K4992" s="333" t="s">
        <v>5194</v>
      </c>
      <c r="L4992" s="510">
        <v>0</v>
      </c>
      <c r="M4992" s="330">
        <f>ROUND(SUMIF(Anlagenbewegungsdaten_AV!B:B,A4992,Anlagenbewegungsdaten_AV!C:C),3)</f>
        <v>0</v>
      </c>
      <c r="N4992" s="328">
        <f>IF(ISBLANK(L4992),ROUND(SUMIF(Anlagenbewegungsdaten_AV!B:B,A4992,Anlagenbewegungsdaten_AV!D:D),2),ROUND(M4992*L4992%,2))</f>
        <v>0</v>
      </c>
      <c r="O4992" s="328">
        <f>ROUND(N4992-SUMIF(Anlagenbewegungsdaten_AV!B:B,A4992,Anlagenbewegungsdaten_AV!D:D),3)</f>
        <v>0</v>
      </c>
    </row>
    <row r="4993" spans="1:15" ht="15" customHeight="1" x14ac:dyDescent="0.25">
      <c r="A4993" s="258" t="s">
        <v>5919</v>
      </c>
      <c r="B4993" s="243" t="s">
        <v>1489</v>
      </c>
      <c r="C4993" s="244"/>
      <c r="D4993" s="244" t="s">
        <v>5916</v>
      </c>
      <c r="E4993" s="243"/>
      <c r="F4993" s="160">
        <v>0</v>
      </c>
      <c r="G4993" s="331">
        <f>ROUND(SUMIF(Anlagenbewegungsdaten!B:B,A4993,Anlagenbewegungsdaten!C:C),3)</f>
        <v>0</v>
      </c>
      <c r="H4993" s="332">
        <f>IF(ISBLANK(F4993),ROUND(SUMIF(Anlagenbewegungsdaten!B:B,A4993,Anlagenbewegungsdaten!D:D),2),ROUND(G4993*F4993%,2))</f>
        <v>0</v>
      </c>
      <c r="I4993" s="332">
        <f>ROUND((H4993-SUMIF(Anlagenbewegungsdaten!$B:$B,A4993,Anlagenbewegungsdaten!D:D)),3)</f>
        <v>0</v>
      </c>
      <c r="J4993" s="333" t="s">
        <v>5180</v>
      </c>
      <c r="K4993" s="333" t="s">
        <v>5195</v>
      </c>
      <c r="L4993" s="510">
        <v>0</v>
      </c>
      <c r="M4993" s="330">
        <f>ROUND(SUMIF(Anlagenbewegungsdaten_AV!B:B,A4993,Anlagenbewegungsdaten_AV!C:C),3)</f>
        <v>0</v>
      </c>
      <c r="N4993" s="328">
        <f>IF(ISBLANK(L4993),ROUND(SUMIF(Anlagenbewegungsdaten_AV!B:B,A4993,Anlagenbewegungsdaten_AV!D:D),2),ROUND(M4993*L4993%,2))</f>
        <v>0</v>
      </c>
      <c r="O4993" s="328">
        <f>ROUND(N4993-SUMIF(Anlagenbewegungsdaten_AV!B:B,A4993,Anlagenbewegungsdaten_AV!D:D),3)</f>
        <v>0</v>
      </c>
    </row>
    <row r="4994" spans="1:15" ht="15" customHeight="1" x14ac:dyDescent="0.25">
      <c r="A4994" s="258" t="s">
        <v>5920</v>
      </c>
      <c r="B4994" s="243" t="s">
        <v>1502</v>
      </c>
      <c r="C4994" s="244"/>
      <c r="D4994" s="244" t="s">
        <v>5916</v>
      </c>
      <c r="E4994" s="243"/>
      <c r="F4994" s="160">
        <v>0</v>
      </c>
      <c r="G4994" s="331">
        <f>ROUND(SUMIF(Anlagenbewegungsdaten!B:B,A4994,Anlagenbewegungsdaten!C:C),3)</f>
        <v>0</v>
      </c>
      <c r="H4994" s="332">
        <f>IF(ISBLANK(F4994),ROUND(SUMIF(Anlagenbewegungsdaten!B:B,A4994,Anlagenbewegungsdaten!D:D),2),ROUND(G4994*F4994%,2))</f>
        <v>0</v>
      </c>
      <c r="I4994" s="332">
        <f>ROUND((H4994-SUMIF(Anlagenbewegungsdaten!$B:$B,A4994,Anlagenbewegungsdaten!D:D)),3)</f>
        <v>0</v>
      </c>
      <c r="J4994" s="333" t="s">
        <v>5180</v>
      </c>
      <c r="K4994" s="333" t="s">
        <v>5196</v>
      </c>
      <c r="L4994" s="510">
        <v>0</v>
      </c>
      <c r="M4994" s="330">
        <f>ROUND(SUMIF(Anlagenbewegungsdaten_AV!B:B,A4994,Anlagenbewegungsdaten_AV!C:C),3)</f>
        <v>0</v>
      </c>
      <c r="N4994" s="328">
        <f>IF(ISBLANK(L4994),ROUND(SUMIF(Anlagenbewegungsdaten_AV!B:B,A4994,Anlagenbewegungsdaten_AV!D:D),2),ROUND(M4994*L4994%,2))</f>
        <v>0</v>
      </c>
      <c r="O4994" s="328">
        <f>ROUND(N4994-SUMIF(Anlagenbewegungsdaten_AV!B:B,A4994,Anlagenbewegungsdaten_AV!D:D),3)</f>
        <v>0</v>
      </c>
    </row>
    <row r="4995" spans="1:15" ht="15" customHeight="1" x14ac:dyDescent="0.25">
      <c r="A4995" s="258" t="s">
        <v>5921</v>
      </c>
      <c r="B4995" s="243" t="s">
        <v>77</v>
      </c>
      <c r="C4995" s="244"/>
      <c r="D4995" s="244" t="s">
        <v>5916</v>
      </c>
      <c r="E4995" s="243"/>
      <c r="F4995" s="160">
        <v>0</v>
      </c>
      <c r="G4995" s="331">
        <f>ROUND(SUMIF(Anlagenbewegungsdaten!B:B,A4995,Anlagenbewegungsdaten!C:C),3)</f>
        <v>0</v>
      </c>
      <c r="H4995" s="332">
        <f>IF(ISBLANK(F4995),ROUND(SUMIF(Anlagenbewegungsdaten!B:B,A4995,Anlagenbewegungsdaten!D:D),2),ROUND(G4995*F4995%,2))</f>
        <v>0</v>
      </c>
      <c r="I4995" s="332">
        <f>ROUND((H4995-SUMIF(Anlagenbewegungsdaten!$B:$B,A4995,Anlagenbewegungsdaten!D:D)),3)</f>
        <v>0</v>
      </c>
      <c r="J4995" s="333" t="s">
        <v>5180</v>
      </c>
      <c r="K4995" s="333" t="s">
        <v>5197</v>
      </c>
      <c r="L4995" s="510">
        <v>0</v>
      </c>
      <c r="M4995" s="330">
        <f>ROUND(SUMIF(Anlagenbewegungsdaten_AV!B:B,A4995,Anlagenbewegungsdaten_AV!C:C),3)</f>
        <v>0</v>
      </c>
      <c r="N4995" s="328">
        <f>IF(ISBLANK(L4995),ROUND(SUMIF(Anlagenbewegungsdaten_AV!B:B,A4995,Anlagenbewegungsdaten_AV!D:D),2),ROUND(M4995*L4995%,2))</f>
        <v>0</v>
      </c>
      <c r="O4995" s="328">
        <f>ROUND(N4995-SUMIF(Anlagenbewegungsdaten_AV!B:B,A4995,Anlagenbewegungsdaten_AV!D:D),3)</f>
        <v>0</v>
      </c>
    </row>
    <row r="4996" spans="1:15" ht="15" customHeight="1" x14ac:dyDescent="0.25">
      <c r="A4996" s="258" t="s">
        <v>5922</v>
      </c>
      <c r="B4996" s="243" t="s">
        <v>2109</v>
      </c>
      <c r="C4996" s="244"/>
      <c r="D4996" s="244" t="s">
        <v>5916</v>
      </c>
      <c r="E4996" s="243"/>
      <c r="F4996" s="160">
        <v>0</v>
      </c>
      <c r="G4996" s="331">
        <f>ROUND(SUMIF(Anlagenbewegungsdaten!B:B,A4996,Anlagenbewegungsdaten!C:C),3)</f>
        <v>0</v>
      </c>
      <c r="H4996" s="332">
        <f>IF(ISBLANK(F4996),ROUND(SUMIF(Anlagenbewegungsdaten!B:B,A4996,Anlagenbewegungsdaten!D:D),2),ROUND(G4996*F4996%,2))</f>
        <v>0</v>
      </c>
      <c r="I4996" s="332">
        <f>ROUND((H4996-SUMIF(Anlagenbewegungsdaten!$B:$B,A4996,Anlagenbewegungsdaten!D:D)),3)</f>
        <v>0</v>
      </c>
      <c r="J4996" s="333" t="s">
        <v>5180</v>
      </c>
      <c r="K4996" s="333" t="s">
        <v>5198</v>
      </c>
      <c r="L4996" s="510">
        <v>0</v>
      </c>
      <c r="M4996" s="330">
        <f>ROUND(SUMIF(Anlagenbewegungsdaten_AV!B:B,A4996,Anlagenbewegungsdaten_AV!C:C),3)</f>
        <v>0</v>
      </c>
      <c r="N4996" s="328">
        <f>IF(ISBLANK(L4996),ROUND(SUMIF(Anlagenbewegungsdaten_AV!B:B,A4996,Anlagenbewegungsdaten_AV!D:D),2),ROUND(M4996*L4996%,2))</f>
        <v>0</v>
      </c>
      <c r="O4996" s="328">
        <f>ROUND(N4996-SUMIF(Anlagenbewegungsdaten_AV!B:B,A4996,Anlagenbewegungsdaten_AV!D:D),3)</f>
        <v>0</v>
      </c>
    </row>
    <row r="4997" spans="1:15" ht="15" customHeight="1" x14ac:dyDescent="0.25">
      <c r="A4997" s="258" t="s">
        <v>5923</v>
      </c>
      <c r="B4997" s="243" t="s">
        <v>2110</v>
      </c>
      <c r="C4997" s="244"/>
      <c r="D4997" s="244" t="s">
        <v>5916</v>
      </c>
      <c r="E4997" s="243"/>
      <c r="F4997" s="160">
        <v>0</v>
      </c>
      <c r="G4997" s="331">
        <f>ROUND(SUMIF(Anlagenbewegungsdaten!B:B,A4997,Anlagenbewegungsdaten!C:C),3)</f>
        <v>0</v>
      </c>
      <c r="H4997" s="332">
        <f>IF(ISBLANK(F4997),ROUND(SUMIF(Anlagenbewegungsdaten!B:B,A4997,Anlagenbewegungsdaten!D:D),2),ROUND(G4997*F4997%,2))</f>
        <v>0</v>
      </c>
      <c r="I4997" s="332">
        <f>ROUND((H4997-SUMIF(Anlagenbewegungsdaten!$B:$B,A4997,Anlagenbewegungsdaten!D:D)),3)</f>
        <v>0</v>
      </c>
      <c r="J4997" s="333" t="s">
        <v>5180</v>
      </c>
      <c r="K4997" s="333" t="s">
        <v>5199</v>
      </c>
      <c r="L4997" s="510">
        <v>0</v>
      </c>
      <c r="M4997" s="330">
        <f>ROUND(SUMIF(Anlagenbewegungsdaten_AV!B:B,A4997,Anlagenbewegungsdaten_AV!C:C),3)</f>
        <v>0</v>
      </c>
      <c r="N4997" s="328">
        <f>IF(ISBLANK(L4997),ROUND(SUMIF(Anlagenbewegungsdaten_AV!B:B,A4997,Anlagenbewegungsdaten_AV!D:D),2),ROUND(M4997*L4997%,2))</f>
        <v>0</v>
      </c>
      <c r="O4997" s="328">
        <f>ROUND(N4997-SUMIF(Anlagenbewegungsdaten_AV!B:B,A4997,Anlagenbewegungsdaten_AV!D:D),3)</f>
        <v>0</v>
      </c>
    </row>
    <row r="4998" spans="1:15" ht="15" customHeight="1" x14ac:dyDescent="0.25">
      <c r="A4998" s="258" t="s">
        <v>5924</v>
      </c>
      <c r="B4998" s="243" t="s">
        <v>152</v>
      </c>
      <c r="C4998" s="244"/>
      <c r="D4998" s="244" t="s">
        <v>5916</v>
      </c>
      <c r="E4998" s="243"/>
      <c r="F4998" s="160">
        <v>0</v>
      </c>
      <c r="G4998" s="331">
        <f>ROUND(SUMIF(Anlagenbewegungsdaten!B:B,A4998,Anlagenbewegungsdaten!C:C),3)</f>
        <v>0</v>
      </c>
      <c r="H4998" s="332">
        <f>IF(ISBLANK(F4998),ROUND(SUMIF(Anlagenbewegungsdaten!B:B,A4998,Anlagenbewegungsdaten!D:D),2),ROUND(G4998*F4998%,2))</f>
        <v>0</v>
      </c>
      <c r="I4998" s="332">
        <f>ROUND((H4998-SUMIF(Anlagenbewegungsdaten!$B:$B,A4998,Anlagenbewegungsdaten!D:D)),3)</f>
        <v>0</v>
      </c>
      <c r="J4998" s="333" t="s">
        <v>5180</v>
      </c>
      <c r="K4998" s="333" t="s">
        <v>5200</v>
      </c>
      <c r="L4998" s="510">
        <v>0</v>
      </c>
      <c r="M4998" s="330">
        <f>ROUND(SUMIF(Anlagenbewegungsdaten_AV!B:B,A4998,Anlagenbewegungsdaten_AV!C:C),3)</f>
        <v>0</v>
      </c>
      <c r="N4998" s="328">
        <f>IF(ISBLANK(L4998),ROUND(SUMIF(Anlagenbewegungsdaten_AV!B:B,A4998,Anlagenbewegungsdaten_AV!D:D),2),ROUND(M4998*L4998%,2))</f>
        <v>0</v>
      </c>
      <c r="O4998" s="328">
        <f>ROUND(N4998-SUMIF(Anlagenbewegungsdaten_AV!B:B,A4998,Anlagenbewegungsdaten_AV!D:D),3)</f>
        <v>0</v>
      </c>
    </row>
    <row r="4999" spans="1:15" ht="15" customHeight="1" x14ac:dyDescent="0.25">
      <c r="A4999" s="258" t="s">
        <v>5925</v>
      </c>
      <c r="B4999" s="243" t="s">
        <v>160</v>
      </c>
      <c r="C4999" s="244"/>
      <c r="D4999" s="244" t="s">
        <v>5916</v>
      </c>
      <c r="E4999" s="243"/>
      <c r="F4999" s="160">
        <v>0</v>
      </c>
      <c r="G4999" s="331">
        <f>ROUND(SUMIF(Anlagenbewegungsdaten!B:B,A4999,Anlagenbewegungsdaten!C:C),3)</f>
        <v>0</v>
      </c>
      <c r="H4999" s="332">
        <f>IF(ISBLANK(F4999),ROUND(SUMIF(Anlagenbewegungsdaten!B:B,A4999,Anlagenbewegungsdaten!D:D),2),ROUND(G4999*F4999%,2))</f>
        <v>0</v>
      </c>
      <c r="I4999" s="332">
        <f>ROUND((H4999-SUMIF(Anlagenbewegungsdaten!$B:$B,A4999,Anlagenbewegungsdaten!D:D)),3)</f>
        <v>0</v>
      </c>
      <c r="J4999" s="333" t="s">
        <v>5180</v>
      </c>
      <c r="K4999" s="333" t="s">
        <v>5201</v>
      </c>
      <c r="L4999" s="510">
        <v>0</v>
      </c>
      <c r="M4999" s="330">
        <f>ROUND(SUMIF(Anlagenbewegungsdaten_AV!B:B,A4999,Anlagenbewegungsdaten_AV!C:C),3)</f>
        <v>0</v>
      </c>
      <c r="N4999" s="328">
        <f>IF(ISBLANK(L4999),ROUND(SUMIF(Anlagenbewegungsdaten_AV!B:B,A4999,Anlagenbewegungsdaten_AV!D:D),2),ROUND(M4999*L4999%,2))</f>
        <v>0</v>
      </c>
      <c r="O4999" s="328">
        <f>ROUND(N4999-SUMIF(Anlagenbewegungsdaten_AV!B:B,A4999,Anlagenbewegungsdaten_AV!D:D),3)</f>
        <v>0</v>
      </c>
    </row>
    <row r="5000" spans="1:15" ht="15" customHeight="1" x14ac:dyDescent="0.25">
      <c r="A5000" s="143" t="s">
        <v>5926</v>
      </c>
      <c r="B5000" s="143" t="s">
        <v>167</v>
      </c>
      <c r="C5000" s="143"/>
      <c r="D5000" s="143" t="s">
        <v>5916</v>
      </c>
      <c r="E5000" s="143"/>
      <c r="F5000" s="143">
        <v>0</v>
      </c>
      <c r="G5000" s="331">
        <f>ROUND(SUMIF(Anlagenbewegungsdaten!B:B,A5000,Anlagenbewegungsdaten!C:C),3)</f>
        <v>0</v>
      </c>
      <c r="H5000" s="332">
        <f>IF(ISBLANK(F5000),ROUND(SUMIF(Anlagenbewegungsdaten!B:B,A5000,Anlagenbewegungsdaten!D:D),2),ROUND(G5000*F5000%,2))</f>
        <v>0</v>
      </c>
      <c r="I5000" s="332">
        <f>ROUND((H5000-SUMIF(Anlagenbewegungsdaten!$B:$B,A5000,Anlagenbewegungsdaten!D:D)),3)</f>
        <v>0</v>
      </c>
      <c r="J5000" s="333" t="s">
        <v>5180</v>
      </c>
      <c r="K5000" s="333" t="s">
        <v>5202</v>
      </c>
      <c r="L5000" s="510">
        <v>0</v>
      </c>
      <c r="M5000" s="330">
        <f>ROUND(SUMIF(Anlagenbewegungsdaten_AV!B:B,A5000,Anlagenbewegungsdaten_AV!C:C),3)</f>
        <v>0</v>
      </c>
      <c r="N5000" s="328">
        <f>IF(ISBLANK(L5000),ROUND(SUMIF(Anlagenbewegungsdaten_AV!B:B,A5000,Anlagenbewegungsdaten_AV!D:D),2),ROUND(M5000*L5000%,2))</f>
        <v>0</v>
      </c>
      <c r="O5000" s="328">
        <f>ROUND(N5000-SUMIF(Anlagenbewegungsdaten_AV!B:B,A5000,Anlagenbewegungsdaten_AV!D:D),3)</f>
        <v>0</v>
      </c>
    </row>
    <row r="5001" spans="1:15" ht="15" customHeight="1" x14ac:dyDescent="0.25">
      <c r="A5001" s="258" t="s">
        <v>5927</v>
      </c>
      <c r="B5001" s="243" t="s">
        <v>2111</v>
      </c>
      <c r="C5001" s="244"/>
      <c r="D5001" s="244" t="s">
        <v>5916</v>
      </c>
      <c r="E5001" s="243"/>
      <c r="F5001" s="160">
        <v>0</v>
      </c>
      <c r="G5001" s="331">
        <f>ROUND(SUMIF(Anlagenbewegungsdaten!B:B,A5001,Anlagenbewegungsdaten!C:C),3)</f>
        <v>0</v>
      </c>
      <c r="H5001" s="332">
        <f>IF(ISBLANK(F5001),ROUND(SUMIF(Anlagenbewegungsdaten!B:B,A5001,Anlagenbewegungsdaten!D:D),2),ROUND(G5001*F5001%,2))</f>
        <v>0</v>
      </c>
      <c r="I5001" s="332">
        <f>ROUND((H5001-SUMIF(Anlagenbewegungsdaten!$B:$B,A5001,Anlagenbewegungsdaten!D:D)),3)</f>
        <v>0</v>
      </c>
      <c r="J5001" s="333" t="s">
        <v>5180</v>
      </c>
      <c r="K5001" s="333" t="s">
        <v>5203</v>
      </c>
      <c r="L5001" s="510">
        <v>0</v>
      </c>
      <c r="M5001" s="330">
        <f>ROUND(SUMIF(Anlagenbewegungsdaten_AV!B:B,A5001,Anlagenbewegungsdaten_AV!C:C),3)</f>
        <v>0</v>
      </c>
      <c r="N5001" s="328">
        <f>IF(ISBLANK(L5001),ROUND(SUMIF(Anlagenbewegungsdaten_AV!B:B,A5001,Anlagenbewegungsdaten_AV!D:D),2),ROUND(M5001*L5001%,2))</f>
        <v>0</v>
      </c>
      <c r="O5001" s="328">
        <f>ROUND(N5001-SUMIF(Anlagenbewegungsdaten_AV!B:B,A5001,Anlagenbewegungsdaten_AV!D:D),3)</f>
        <v>0</v>
      </c>
    </row>
    <row r="5002" spans="1:15" ht="15" customHeight="1" x14ac:dyDescent="0.25">
      <c r="A5002" s="258" t="s">
        <v>5928</v>
      </c>
      <c r="B5002" s="243" t="s">
        <v>174</v>
      </c>
      <c r="C5002" s="244"/>
      <c r="D5002" s="244" t="s">
        <v>5916</v>
      </c>
      <c r="E5002" s="243"/>
      <c r="F5002" s="160">
        <v>0</v>
      </c>
      <c r="G5002" s="331">
        <f>ROUND(SUMIF(Anlagenbewegungsdaten!B:B,A5002,Anlagenbewegungsdaten!C:C),3)</f>
        <v>0</v>
      </c>
      <c r="H5002" s="332">
        <f>IF(ISBLANK(F5002),ROUND(SUMIF(Anlagenbewegungsdaten!B:B,A5002,Anlagenbewegungsdaten!D:D),2),ROUND(G5002*F5002%,2))</f>
        <v>0</v>
      </c>
      <c r="I5002" s="332">
        <f>ROUND((H5002-SUMIF(Anlagenbewegungsdaten!$B:$B,A5002,Anlagenbewegungsdaten!D:D)),3)</f>
        <v>0</v>
      </c>
      <c r="J5002" s="333" t="s">
        <v>5180</v>
      </c>
      <c r="K5002" s="333" t="s">
        <v>5204</v>
      </c>
      <c r="L5002" s="510">
        <v>0</v>
      </c>
      <c r="M5002" s="330">
        <f>ROUND(SUMIF(Anlagenbewegungsdaten_AV!B:B,A5002,Anlagenbewegungsdaten_AV!C:C),3)</f>
        <v>0</v>
      </c>
      <c r="N5002" s="328">
        <f>IF(ISBLANK(L5002),ROUND(SUMIF(Anlagenbewegungsdaten_AV!B:B,A5002,Anlagenbewegungsdaten_AV!D:D),2),ROUND(M5002*L5002%,2))</f>
        <v>0</v>
      </c>
      <c r="O5002" s="328">
        <f>ROUND(N5002-SUMIF(Anlagenbewegungsdaten_AV!B:B,A5002,Anlagenbewegungsdaten_AV!D:D),3)</f>
        <v>0</v>
      </c>
    </row>
    <row r="5003" spans="1:15" ht="15" customHeight="1" x14ac:dyDescent="0.25">
      <c r="A5003" s="258" t="s">
        <v>5929</v>
      </c>
      <c r="B5003" s="243" t="s">
        <v>174</v>
      </c>
      <c r="C5003" s="244"/>
      <c r="D5003" s="244" t="s">
        <v>5916</v>
      </c>
      <c r="E5003" s="243" t="s">
        <v>4951</v>
      </c>
      <c r="F5003" s="160">
        <v>0</v>
      </c>
      <c r="G5003" s="331">
        <f>ROUND(SUMIF(Anlagenbewegungsdaten!B:B,A5003,Anlagenbewegungsdaten!C:C),3)</f>
        <v>0</v>
      </c>
      <c r="H5003" s="332">
        <f>IF(ISBLANK(F5003),ROUND(SUMIF(Anlagenbewegungsdaten!B:B,A5003,Anlagenbewegungsdaten!D:D),2),ROUND(G5003*F5003%,2))</f>
        <v>0</v>
      </c>
      <c r="I5003" s="332">
        <f>ROUND((H5003-SUMIF(Anlagenbewegungsdaten!$B:$B,A5003,Anlagenbewegungsdaten!D:D)),3)</f>
        <v>0</v>
      </c>
      <c r="J5003" s="333" t="s">
        <v>5178</v>
      </c>
      <c r="K5003" s="333" t="s">
        <v>5217</v>
      </c>
      <c r="L5003" s="510">
        <v>0</v>
      </c>
      <c r="M5003" s="330">
        <f>ROUND(SUMIF(Anlagenbewegungsdaten_AV!B:B,A5003,Anlagenbewegungsdaten_AV!C:C),3)</f>
        <v>0</v>
      </c>
      <c r="N5003" s="328">
        <f>IF(ISBLANK(L5003),ROUND(SUMIF(Anlagenbewegungsdaten_AV!B:B,A5003,Anlagenbewegungsdaten_AV!D:D),2),ROUND(M5003*L5003%,2))</f>
        <v>0</v>
      </c>
      <c r="O5003" s="328">
        <f>ROUND(N5003-SUMIF(Anlagenbewegungsdaten_AV!B:B,A5003,Anlagenbewegungsdaten_AV!D:D),3)</f>
        <v>0</v>
      </c>
    </row>
    <row r="5004" spans="1:15" ht="15" customHeight="1" x14ac:dyDescent="0.25"/>
    <row r="5005" spans="1:15" ht="25.5" customHeight="1" x14ac:dyDescent="0.25">
      <c r="A5005" s="625" t="s">
        <v>6391</v>
      </c>
      <c r="B5005" s="625"/>
      <c r="C5005" s="625"/>
      <c r="D5005" s="625"/>
      <c r="E5005" s="625"/>
      <c r="F5005" s="625"/>
    </row>
    <row r="5006" spans="1:15" ht="15" customHeight="1" x14ac:dyDescent="0.25">
      <c r="A5006" s="164"/>
      <c r="B5006" s="164"/>
      <c r="C5006" s="164"/>
      <c r="D5006" s="164"/>
      <c r="E5006" s="164"/>
      <c r="F5006" s="295"/>
    </row>
    <row r="5007" spans="1:15" ht="15" customHeight="1" x14ac:dyDescent="0.25">
      <c r="A5007" s="258" t="s">
        <v>5930</v>
      </c>
      <c r="B5007" s="243" t="s">
        <v>2107</v>
      </c>
      <c r="C5007" s="244"/>
      <c r="D5007" s="244" t="s">
        <v>5931</v>
      </c>
      <c r="E5007" s="243"/>
      <c r="F5007" s="160">
        <v>0</v>
      </c>
      <c r="G5007" s="331">
        <f>ROUND(SUMIF(Anlagenbewegungsdaten!B:B,A5007,Anlagenbewegungsdaten!C:C),3)</f>
        <v>0</v>
      </c>
      <c r="H5007" s="332">
        <f>IF(ISBLANK(F5007),ROUND(SUMIF(Anlagenbewegungsdaten!B:B,A5007,Anlagenbewegungsdaten!D:D),2),ROUND(G5007*F5007%,2))</f>
        <v>0</v>
      </c>
      <c r="I5007" s="332">
        <f>ROUND((H5007-SUMIF(Anlagenbewegungsdaten!$B:$B,A5007,Anlagenbewegungsdaten!D:D)),3)</f>
        <v>0</v>
      </c>
      <c r="J5007" s="333" t="s">
        <v>5180</v>
      </c>
      <c r="K5007" s="333" t="s">
        <v>5192</v>
      </c>
      <c r="L5007" s="510">
        <v>0</v>
      </c>
      <c r="M5007" s="330">
        <f>ROUND(SUMIF(Anlagenbewegungsdaten_AV!B:B,A5007,Anlagenbewegungsdaten_AV!C:C),3)</f>
        <v>0</v>
      </c>
      <c r="N5007" s="328">
        <f>IF(ISBLANK(L5007),ROUND(SUMIF(Anlagenbewegungsdaten_AV!B:B,A5007,Anlagenbewegungsdaten_AV!D:D),2),ROUND(M5007*L5007%,2))</f>
        <v>0</v>
      </c>
      <c r="O5007" s="328">
        <f>ROUND(N5007-SUMIF(Anlagenbewegungsdaten_AV!B:B,A5007,Anlagenbewegungsdaten_AV!D:D),3)</f>
        <v>0</v>
      </c>
    </row>
    <row r="5008" spans="1:15" ht="15" customHeight="1" x14ac:dyDescent="0.25">
      <c r="A5008" s="258" t="s">
        <v>5932</v>
      </c>
      <c r="B5008" s="243" t="s">
        <v>2108</v>
      </c>
      <c r="C5008" s="244"/>
      <c r="D5008" s="244" t="s">
        <v>5931</v>
      </c>
      <c r="E5008" s="243"/>
      <c r="F5008" s="160">
        <v>0</v>
      </c>
      <c r="G5008" s="331">
        <f>ROUND(SUMIF(Anlagenbewegungsdaten!B:B,A5008,Anlagenbewegungsdaten!C:C),3)</f>
        <v>0</v>
      </c>
      <c r="H5008" s="332">
        <f>IF(ISBLANK(F5008),ROUND(SUMIF(Anlagenbewegungsdaten!B:B,A5008,Anlagenbewegungsdaten!D:D),2),ROUND(G5008*F5008%,2))</f>
        <v>0</v>
      </c>
      <c r="I5008" s="332">
        <f>ROUND((H5008-SUMIF(Anlagenbewegungsdaten!$B:$B,A5008,Anlagenbewegungsdaten!D:D)),3)</f>
        <v>0</v>
      </c>
      <c r="J5008" s="333" t="s">
        <v>5180</v>
      </c>
      <c r="K5008" s="333" t="s">
        <v>5193</v>
      </c>
      <c r="L5008" s="510">
        <v>0</v>
      </c>
      <c r="M5008" s="330">
        <f>ROUND(SUMIF(Anlagenbewegungsdaten_AV!B:B,A5008,Anlagenbewegungsdaten_AV!C:C),3)</f>
        <v>0</v>
      </c>
      <c r="N5008" s="328">
        <f>IF(ISBLANK(L5008),ROUND(SUMIF(Anlagenbewegungsdaten_AV!B:B,A5008,Anlagenbewegungsdaten_AV!D:D),2),ROUND(M5008*L5008%,2))</f>
        <v>0</v>
      </c>
      <c r="O5008" s="328">
        <f>ROUND(N5008-SUMIF(Anlagenbewegungsdaten_AV!B:B,A5008,Anlagenbewegungsdaten_AV!D:D),3)</f>
        <v>0</v>
      </c>
    </row>
    <row r="5009" spans="1:15" ht="15" customHeight="1" x14ac:dyDescent="0.25">
      <c r="A5009" s="258" t="s">
        <v>5933</v>
      </c>
      <c r="B5009" s="243" t="s">
        <v>1002</v>
      </c>
      <c r="C5009" s="244"/>
      <c r="D5009" s="244" t="s">
        <v>5931</v>
      </c>
      <c r="E5009" s="243"/>
      <c r="F5009" s="160">
        <v>0</v>
      </c>
      <c r="G5009" s="331">
        <f>ROUND(SUMIF(Anlagenbewegungsdaten!B:B,A5009,Anlagenbewegungsdaten!C:C),3)</f>
        <v>0</v>
      </c>
      <c r="H5009" s="332">
        <f>IF(ISBLANK(F5009),ROUND(SUMIF(Anlagenbewegungsdaten!B:B,A5009,Anlagenbewegungsdaten!D:D),2),ROUND(G5009*F5009%,2))</f>
        <v>0</v>
      </c>
      <c r="I5009" s="332">
        <f>ROUND((H5009-SUMIF(Anlagenbewegungsdaten!$B:$B,A5009,Anlagenbewegungsdaten!D:D)),3)</f>
        <v>0</v>
      </c>
      <c r="J5009" s="333" t="s">
        <v>5180</v>
      </c>
      <c r="K5009" s="333" t="s">
        <v>5194</v>
      </c>
      <c r="L5009" s="510">
        <v>0</v>
      </c>
      <c r="M5009" s="330">
        <f>ROUND(SUMIF(Anlagenbewegungsdaten_AV!B:B,A5009,Anlagenbewegungsdaten_AV!C:C),3)</f>
        <v>0</v>
      </c>
      <c r="N5009" s="328">
        <f>IF(ISBLANK(L5009),ROUND(SUMIF(Anlagenbewegungsdaten_AV!B:B,A5009,Anlagenbewegungsdaten_AV!D:D),2),ROUND(M5009*L5009%,2))</f>
        <v>0</v>
      </c>
      <c r="O5009" s="328">
        <f>ROUND(N5009-SUMIF(Anlagenbewegungsdaten_AV!B:B,A5009,Anlagenbewegungsdaten_AV!D:D),3)</f>
        <v>0</v>
      </c>
    </row>
    <row r="5010" spans="1:15" ht="15" customHeight="1" x14ac:dyDescent="0.25">
      <c r="A5010" s="258" t="s">
        <v>5934</v>
      </c>
      <c r="B5010" s="243" t="s">
        <v>1489</v>
      </c>
      <c r="C5010" s="244"/>
      <c r="D5010" s="244" t="s">
        <v>5931</v>
      </c>
      <c r="E5010" s="243"/>
      <c r="F5010" s="160">
        <v>0</v>
      </c>
      <c r="G5010" s="331">
        <f>ROUND(SUMIF(Anlagenbewegungsdaten!B:B,A5010,Anlagenbewegungsdaten!C:C),3)</f>
        <v>0</v>
      </c>
      <c r="H5010" s="332">
        <f>IF(ISBLANK(F5010),ROUND(SUMIF(Anlagenbewegungsdaten!B:B,A5010,Anlagenbewegungsdaten!D:D),2),ROUND(G5010*F5010%,2))</f>
        <v>0</v>
      </c>
      <c r="I5010" s="332">
        <f>ROUND((H5010-SUMIF(Anlagenbewegungsdaten!$B:$B,A5010,Anlagenbewegungsdaten!D:D)),3)</f>
        <v>0</v>
      </c>
      <c r="J5010" s="333" t="s">
        <v>5180</v>
      </c>
      <c r="K5010" s="333" t="s">
        <v>5195</v>
      </c>
      <c r="L5010" s="510">
        <v>0</v>
      </c>
      <c r="M5010" s="330">
        <f>ROUND(SUMIF(Anlagenbewegungsdaten_AV!B:B,A5010,Anlagenbewegungsdaten_AV!C:C),3)</f>
        <v>0</v>
      </c>
      <c r="N5010" s="328">
        <f>IF(ISBLANK(L5010),ROUND(SUMIF(Anlagenbewegungsdaten_AV!B:B,A5010,Anlagenbewegungsdaten_AV!D:D),2),ROUND(M5010*L5010%,2))</f>
        <v>0</v>
      </c>
      <c r="O5010" s="328">
        <f>ROUND(N5010-SUMIF(Anlagenbewegungsdaten_AV!B:B,A5010,Anlagenbewegungsdaten_AV!D:D),3)</f>
        <v>0</v>
      </c>
    </row>
    <row r="5011" spans="1:15" ht="15" customHeight="1" x14ac:dyDescent="0.25">
      <c r="A5011" s="258" t="s">
        <v>5935</v>
      </c>
      <c r="B5011" s="243" t="s">
        <v>1502</v>
      </c>
      <c r="C5011" s="244"/>
      <c r="D5011" s="244" t="s">
        <v>5931</v>
      </c>
      <c r="E5011" s="243"/>
      <c r="F5011" s="160">
        <v>0</v>
      </c>
      <c r="G5011" s="331">
        <f>ROUND(SUMIF(Anlagenbewegungsdaten!B:B,A5011,Anlagenbewegungsdaten!C:C),3)</f>
        <v>0</v>
      </c>
      <c r="H5011" s="332">
        <f>IF(ISBLANK(F5011),ROUND(SUMIF(Anlagenbewegungsdaten!B:B,A5011,Anlagenbewegungsdaten!D:D),2),ROUND(G5011*F5011%,2))</f>
        <v>0</v>
      </c>
      <c r="I5011" s="332">
        <f>ROUND((H5011-SUMIF(Anlagenbewegungsdaten!$B:$B,A5011,Anlagenbewegungsdaten!D:D)),3)</f>
        <v>0</v>
      </c>
      <c r="J5011" s="333" t="s">
        <v>5180</v>
      </c>
      <c r="K5011" s="333" t="s">
        <v>5196</v>
      </c>
      <c r="L5011" s="510">
        <v>0</v>
      </c>
      <c r="M5011" s="330">
        <f>ROUND(SUMIF(Anlagenbewegungsdaten_AV!B:B,A5011,Anlagenbewegungsdaten_AV!C:C),3)</f>
        <v>0</v>
      </c>
      <c r="N5011" s="328">
        <f>IF(ISBLANK(L5011),ROUND(SUMIF(Anlagenbewegungsdaten_AV!B:B,A5011,Anlagenbewegungsdaten_AV!D:D),2),ROUND(M5011*L5011%,2))</f>
        <v>0</v>
      </c>
      <c r="O5011" s="328">
        <f>ROUND(N5011-SUMIF(Anlagenbewegungsdaten_AV!B:B,A5011,Anlagenbewegungsdaten_AV!D:D),3)</f>
        <v>0</v>
      </c>
    </row>
    <row r="5012" spans="1:15" ht="15" customHeight="1" x14ac:dyDescent="0.25">
      <c r="A5012" s="258" t="s">
        <v>5936</v>
      </c>
      <c r="B5012" s="243" t="s">
        <v>77</v>
      </c>
      <c r="C5012" s="244"/>
      <c r="D5012" s="244" t="s">
        <v>5931</v>
      </c>
      <c r="E5012" s="243"/>
      <c r="F5012" s="160">
        <v>0</v>
      </c>
      <c r="G5012" s="331">
        <f>ROUND(SUMIF(Anlagenbewegungsdaten!B:B,A5012,Anlagenbewegungsdaten!C:C),3)</f>
        <v>0</v>
      </c>
      <c r="H5012" s="332">
        <f>IF(ISBLANK(F5012),ROUND(SUMIF(Anlagenbewegungsdaten!B:B,A5012,Anlagenbewegungsdaten!D:D),2),ROUND(G5012*F5012%,2))</f>
        <v>0</v>
      </c>
      <c r="I5012" s="332">
        <f>ROUND((H5012-SUMIF(Anlagenbewegungsdaten!$B:$B,A5012,Anlagenbewegungsdaten!D:D)),3)</f>
        <v>0</v>
      </c>
      <c r="J5012" s="333" t="s">
        <v>5180</v>
      </c>
      <c r="K5012" s="333" t="s">
        <v>5197</v>
      </c>
      <c r="L5012" s="510">
        <v>0</v>
      </c>
      <c r="M5012" s="330">
        <f>ROUND(SUMIF(Anlagenbewegungsdaten_AV!B:B,A5012,Anlagenbewegungsdaten_AV!C:C),3)</f>
        <v>0</v>
      </c>
      <c r="N5012" s="328">
        <f>IF(ISBLANK(L5012),ROUND(SUMIF(Anlagenbewegungsdaten_AV!B:B,A5012,Anlagenbewegungsdaten_AV!D:D),2),ROUND(M5012*L5012%,2))</f>
        <v>0</v>
      </c>
      <c r="O5012" s="328">
        <f>ROUND(N5012-SUMIF(Anlagenbewegungsdaten_AV!B:B,A5012,Anlagenbewegungsdaten_AV!D:D),3)</f>
        <v>0</v>
      </c>
    </row>
    <row r="5013" spans="1:15" ht="15" customHeight="1" x14ac:dyDescent="0.25">
      <c r="A5013" s="258" t="s">
        <v>5937</v>
      </c>
      <c r="B5013" s="243" t="s">
        <v>2109</v>
      </c>
      <c r="C5013" s="244"/>
      <c r="D5013" s="244" t="s">
        <v>5931</v>
      </c>
      <c r="E5013" s="243"/>
      <c r="F5013" s="160">
        <v>0</v>
      </c>
      <c r="G5013" s="331">
        <f>ROUND(SUMIF(Anlagenbewegungsdaten!B:B,A5013,Anlagenbewegungsdaten!C:C),3)</f>
        <v>0</v>
      </c>
      <c r="H5013" s="332">
        <f>IF(ISBLANK(F5013),ROUND(SUMIF(Anlagenbewegungsdaten!B:B,A5013,Anlagenbewegungsdaten!D:D),2),ROUND(G5013*F5013%,2))</f>
        <v>0</v>
      </c>
      <c r="I5013" s="332">
        <f>ROUND((H5013-SUMIF(Anlagenbewegungsdaten!$B:$B,A5013,Anlagenbewegungsdaten!D:D)),3)</f>
        <v>0</v>
      </c>
      <c r="J5013" s="333" t="s">
        <v>5180</v>
      </c>
      <c r="K5013" s="333" t="s">
        <v>5198</v>
      </c>
      <c r="L5013" s="510">
        <v>0</v>
      </c>
      <c r="M5013" s="330">
        <f>ROUND(SUMIF(Anlagenbewegungsdaten_AV!B:B,A5013,Anlagenbewegungsdaten_AV!C:C),3)</f>
        <v>0</v>
      </c>
      <c r="N5013" s="328">
        <f>IF(ISBLANK(L5013),ROUND(SUMIF(Anlagenbewegungsdaten_AV!B:B,A5013,Anlagenbewegungsdaten_AV!D:D),2),ROUND(M5013*L5013%,2))</f>
        <v>0</v>
      </c>
      <c r="O5013" s="328">
        <f>ROUND(N5013-SUMIF(Anlagenbewegungsdaten_AV!B:B,A5013,Anlagenbewegungsdaten_AV!D:D),3)</f>
        <v>0</v>
      </c>
    </row>
    <row r="5014" spans="1:15" ht="15" customHeight="1" x14ac:dyDescent="0.25">
      <c r="A5014" s="258" t="s">
        <v>5938</v>
      </c>
      <c r="B5014" s="243" t="s">
        <v>2110</v>
      </c>
      <c r="C5014" s="244"/>
      <c r="D5014" s="244" t="s">
        <v>5931</v>
      </c>
      <c r="E5014" s="243"/>
      <c r="F5014" s="160">
        <v>0</v>
      </c>
      <c r="G5014" s="331">
        <f>ROUND(SUMIF(Anlagenbewegungsdaten!B:B,A5014,Anlagenbewegungsdaten!C:C),3)</f>
        <v>0</v>
      </c>
      <c r="H5014" s="332">
        <f>IF(ISBLANK(F5014),ROUND(SUMIF(Anlagenbewegungsdaten!B:B,A5014,Anlagenbewegungsdaten!D:D),2),ROUND(G5014*F5014%,2))</f>
        <v>0</v>
      </c>
      <c r="I5014" s="332">
        <f>ROUND((H5014-SUMIF(Anlagenbewegungsdaten!$B:$B,A5014,Anlagenbewegungsdaten!D:D)),3)</f>
        <v>0</v>
      </c>
      <c r="J5014" s="333" t="s">
        <v>5180</v>
      </c>
      <c r="K5014" s="333" t="s">
        <v>5199</v>
      </c>
      <c r="L5014" s="510">
        <v>0</v>
      </c>
      <c r="M5014" s="330">
        <f>ROUND(SUMIF(Anlagenbewegungsdaten_AV!B:B,A5014,Anlagenbewegungsdaten_AV!C:C),3)</f>
        <v>0</v>
      </c>
      <c r="N5014" s="328">
        <f>IF(ISBLANK(L5014),ROUND(SUMIF(Anlagenbewegungsdaten_AV!B:B,A5014,Anlagenbewegungsdaten_AV!D:D),2),ROUND(M5014*L5014%,2))</f>
        <v>0</v>
      </c>
      <c r="O5014" s="328">
        <f>ROUND(N5014-SUMIF(Anlagenbewegungsdaten_AV!B:B,A5014,Anlagenbewegungsdaten_AV!D:D),3)</f>
        <v>0</v>
      </c>
    </row>
    <row r="5015" spans="1:15" ht="15" customHeight="1" x14ac:dyDescent="0.25">
      <c r="A5015" s="258" t="s">
        <v>5939</v>
      </c>
      <c r="B5015" s="243" t="s">
        <v>152</v>
      </c>
      <c r="C5015" s="244"/>
      <c r="D5015" s="244" t="s">
        <v>5931</v>
      </c>
      <c r="E5015" s="243"/>
      <c r="F5015" s="160">
        <v>0</v>
      </c>
      <c r="G5015" s="331">
        <f>ROUND(SUMIF(Anlagenbewegungsdaten!B:B,A5015,Anlagenbewegungsdaten!C:C),3)</f>
        <v>0</v>
      </c>
      <c r="H5015" s="332">
        <f>IF(ISBLANK(F5015),ROUND(SUMIF(Anlagenbewegungsdaten!B:B,A5015,Anlagenbewegungsdaten!D:D),2),ROUND(G5015*F5015%,2))</f>
        <v>0</v>
      </c>
      <c r="I5015" s="332">
        <f>ROUND((H5015-SUMIF(Anlagenbewegungsdaten!$B:$B,A5015,Anlagenbewegungsdaten!D:D)),3)</f>
        <v>0</v>
      </c>
      <c r="J5015" s="333" t="s">
        <v>5180</v>
      </c>
      <c r="K5015" s="333" t="s">
        <v>5200</v>
      </c>
      <c r="L5015" s="510">
        <v>0</v>
      </c>
      <c r="M5015" s="330">
        <f>ROUND(SUMIF(Anlagenbewegungsdaten_AV!B:B,A5015,Anlagenbewegungsdaten_AV!C:C),3)</f>
        <v>0</v>
      </c>
      <c r="N5015" s="328">
        <f>IF(ISBLANK(L5015),ROUND(SUMIF(Anlagenbewegungsdaten_AV!B:B,A5015,Anlagenbewegungsdaten_AV!D:D),2),ROUND(M5015*L5015%,2))</f>
        <v>0</v>
      </c>
      <c r="O5015" s="328">
        <f>ROUND(N5015-SUMIF(Anlagenbewegungsdaten_AV!B:B,A5015,Anlagenbewegungsdaten_AV!D:D),3)</f>
        <v>0</v>
      </c>
    </row>
    <row r="5016" spans="1:15" ht="15" customHeight="1" x14ac:dyDescent="0.25">
      <c r="A5016" s="258" t="s">
        <v>5940</v>
      </c>
      <c r="B5016" s="243" t="s">
        <v>160</v>
      </c>
      <c r="C5016" s="244"/>
      <c r="D5016" s="244" t="s">
        <v>5931</v>
      </c>
      <c r="E5016" s="243"/>
      <c r="F5016" s="160">
        <v>0</v>
      </c>
      <c r="G5016" s="331">
        <f>ROUND(SUMIF(Anlagenbewegungsdaten!B:B,A5016,Anlagenbewegungsdaten!C:C),3)</f>
        <v>0</v>
      </c>
      <c r="H5016" s="332">
        <f>IF(ISBLANK(F5016),ROUND(SUMIF(Anlagenbewegungsdaten!B:B,A5016,Anlagenbewegungsdaten!D:D),2),ROUND(G5016*F5016%,2))</f>
        <v>0</v>
      </c>
      <c r="I5016" s="332">
        <f>ROUND((H5016-SUMIF(Anlagenbewegungsdaten!$B:$B,A5016,Anlagenbewegungsdaten!D:D)),3)</f>
        <v>0</v>
      </c>
      <c r="J5016" s="333" t="s">
        <v>5180</v>
      </c>
      <c r="K5016" s="333" t="s">
        <v>5201</v>
      </c>
      <c r="L5016" s="510">
        <v>0</v>
      </c>
      <c r="M5016" s="330">
        <f>ROUND(SUMIF(Anlagenbewegungsdaten_AV!B:B,A5016,Anlagenbewegungsdaten_AV!C:C),3)</f>
        <v>0</v>
      </c>
      <c r="N5016" s="328">
        <f>IF(ISBLANK(L5016),ROUND(SUMIF(Anlagenbewegungsdaten_AV!B:B,A5016,Anlagenbewegungsdaten_AV!D:D),2),ROUND(M5016*L5016%,2))</f>
        <v>0</v>
      </c>
      <c r="O5016" s="328">
        <f>ROUND(N5016-SUMIF(Anlagenbewegungsdaten_AV!B:B,A5016,Anlagenbewegungsdaten_AV!D:D),3)</f>
        <v>0</v>
      </c>
    </row>
    <row r="5017" spans="1:15" ht="15" customHeight="1" x14ac:dyDescent="0.25">
      <c r="A5017" s="258" t="s">
        <v>5941</v>
      </c>
      <c r="B5017" s="243" t="s">
        <v>167</v>
      </c>
      <c r="C5017" s="244"/>
      <c r="D5017" s="244" t="s">
        <v>5931</v>
      </c>
      <c r="E5017" s="243"/>
      <c r="F5017" s="160">
        <v>0</v>
      </c>
      <c r="G5017" s="331">
        <f>ROUND(SUMIF(Anlagenbewegungsdaten!B:B,A5017,Anlagenbewegungsdaten!C:C),3)</f>
        <v>0</v>
      </c>
      <c r="H5017" s="332">
        <f>IF(ISBLANK(F5017),ROUND(SUMIF(Anlagenbewegungsdaten!B:B,A5017,Anlagenbewegungsdaten!D:D),2),ROUND(G5017*F5017%,2))</f>
        <v>0</v>
      </c>
      <c r="I5017" s="332">
        <f>ROUND((H5017-SUMIF(Anlagenbewegungsdaten!$B:$B,A5017,Anlagenbewegungsdaten!D:D)),3)</f>
        <v>0</v>
      </c>
      <c r="J5017" s="333" t="s">
        <v>5180</v>
      </c>
      <c r="K5017" s="333" t="s">
        <v>5202</v>
      </c>
      <c r="L5017" s="510">
        <v>0</v>
      </c>
      <c r="M5017" s="330">
        <f>ROUND(SUMIF(Anlagenbewegungsdaten_AV!B:B,A5017,Anlagenbewegungsdaten_AV!C:C),3)</f>
        <v>0</v>
      </c>
      <c r="N5017" s="328">
        <f>IF(ISBLANK(L5017),ROUND(SUMIF(Anlagenbewegungsdaten_AV!B:B,A5017,Anlagenbewegungsdaten_AV!D:D),2),ROUND(M5017*L5017%,2))</f>
        <v>0</v>
      </c>
      <c r="O5017" s="328">
        <f>ROUND(N5017-SUMIF(Anlagenbewegungsdaten_AV!B:B,A5017,Anlagenbewegungsdaten_AV!D:D),3)</f>
        <v>0</v>
      </c>
    </row>
    <row r="5018" spans="1:15" ht="15" customHeight="1" x14ac:dyDescent="0.25">
      <c r="A5018" s="258" t="s">
        <v>5942</v>
      </c>
      <c r="B5018" s="243" t="s">
        <v>2111</v>
      </c>
      <c r="C5018" s="244"/>
      <c r="D5018" s="244" t="s">
        <v>5931</v>
      </c>
      <c r="E5018" s="243"/>
      <c r="F5018" s="160">
        <v>0</v>
      </c>
      <c r="G5018" s="331">
        <f>ROUND(SUMIF(Anlagenbewegungsdaten!B:B,A5018,Anlagenbewegungsdaten!C:C),3)</f>
        <v>0</v>
      </c>
      <c r="H5018" s="332">
        <f>IF(ISBLANK(F5018),ROUND(SUMIF(Anlagenbewegungsdaten!B:B,A5018,Anlagenbewegungsdaten!D:D),2),ROUND(G5018*F5018%,2))</f>
        <v>0</v>
      </c>
      <c r="I5018" s="332">
        <f>ROUND((H5018-SUMIF(Anlagenbewegungsdaten!$B:$B,A5018,Anlagenbewegungsdaten!D:D)),3)</f>
        <v>0</v>
      </c>
      <c r="J5018" s="333" t="s">
        <v>5180</v>
      </c>
      <c r="K5018" s="333" t="s">
        <v>5203</v>
      </c>
      <c r="L5018" s="510">
        <v>0</v>
      </c>
      <c r="M5018" s="330">
        <f>ROUND(SUMIF(Anlagenbewegungsdaten_AV!B:B,A5018,Anlagenbewegungsdaten_AV!C:C),3)</f>
        <v>0</v>
      </c>
      <c r="N5018" s="328">
        <f>IF(ISBLANK(L5018),ROUND(SUMIF(Anlagenbewegungsdaten_AV!B:B,A5018,Anlagenbewegungsdaten_AV!D:D),2),ROUND(M5018*L5018%,2))</f>
        <v>0</v>
      </c>
      <c r="O5018" s="328">
        <f>ROUND(N5018-SUMIF(Anlagenbewegungsdaten_AV!B:B,A5018,Anlagenbewegungsdaten_AV!D:D),3)</f>
        <v>0</v>
      </c>
    </row>
    <row r="5019" spans="1:15" ht="15" customHeight="1" x14ac:dyDescent="0.25">
      <c r="A5019" s="258" t="s">
        <v>5943</v>
      </c>
      <c r="B5019" s="243" t="s">
        <v>174</v>
      </c>
      <c r="C5019" s="244"/>
      <c r="D5019" s="244" t="s">
        <v>5931</v>
      </c>
      <c r="E5019" s="243"/>
      <c r="F5019" s="160">
        <v>0</v>
      </c>
      <c r="G5019" s="331">
        <f>ROUND(SUMIF(Anlagenbewegungsdaten!B:B,A5019,Anlagenbewegungsdaten!C:C),3)</f>
        <v>0</v>
      </c>
      <c r="H5019" s="332">
        <f>IF(ISBLANK(F5019),ROUND(SUMIF(Anlagenbewegungsdaten!B:B,A5019,Anlagenbewegungsdaten!D:D),2),ROUND(G5019*F5019%,2))</f>
        <v>0</v>
      </c>
      <c r="I5019" s="332">
        <f>ROUND((H5019-SUMIF(Anlagenbewegungsdaten!$B:$B,A5019,Anlagenbewegungsdaten!D:D)),3)</f>
        <v>0</v>
      </c>
      <c r="J5019" s="333" t="s">
        <v>5180</v>
      </c>
      <c r="K5019" s="333" t="s">
        <v>5204</v>
      </c>
      <c r="L5019" s="510">
        <v>0</v>
      </c>
      <c r="M5019" s="330">
        <f>ROUND(SUMIF(Anlagenbewegungsdaten_AV!B:B,A5019,Anlagenbewegungsdaten_AV!C:C),3)</f>
        <v>0</v>
      </c>
      <c r="N5019" s="328">
        <f>IF(ISBLANK(L5019),ROUND(SUMIF(Anlagenbewegungsdaten_AV!B:B,A5019,Anlagenbewegungsdaten_AV!D:D),2),ROUND(M5019*L5019%,2))</f>
        <v>0</v>
      </c>
      <c r="O5019" s="328">
        <f>ROUND(N5019-SUMIF(Anlagenbewegungsdaten_AV!B:B,A5019,Anlagenbewegungsdaten_AV!D:D),3)</f>
        <v>0</v>
      </c>
    </row>
    <row r="5020" spans="1:15" ht="15" customHeight="1" x14ac:dyDescent="0.25">
      <c r="A5020" s="258" t="s">
        <v>5944</v>
      </c>
      <c r="B5020" s="243" t="s">
        <v>174</v>
      </c>
      <c r="C5020" s="244"/>
      <c r="D5020" s="244" t="s">
        <v>5931</v>
      </c>
      <c r="E5020" s="243" t="s">
        <v>4951</v>
      </c>
      <c r="F5020" s="160">
        <v>0</v>
      </c>
      <c r="G5020" s="331">
        <f>ROUND(SUMIF(Anlagenbewegungsdaten!B:B,A5020,Anlagenbewegungsdaten!C:C),3)</f>
        <v>0</v>
      </c>
      <c r="H5020" s="332">
        <f>IF(ISBLANK(F5020),ROUND(SUMIF(Anlagenbewegungsdaten!B:B,A5020,Anlagenbewegungsdaten!D:D),2),ROUND(G5020*F5020%,2))</f>
        <v>0</v>
      </c>
      <c r="I5020" s="332">
        <f>ROUND((H5020-SUMIF(Anlagenbewegungsdaten!$B:$B,A5020,Anlagenbewegungsdaten!D:D)),3)</f>
        <v>0</v>
      </c>
      <c r="J5020" s="333" t="s">
        <v>5178</v>
      </c>
      <c r="K5020" s="333" t="s">
        <v>5217</v>
      </c>
      <c r="L5020" s="510">
        <v>0</v>
      </c>
      <c r="M5020" s="330">
        <f>ROUND(SUMIF(Anlagenbewegungsdaten_AV!B:B,A5020,Anlagenbewegungsdaten_AV!C:C),3)</f>
        <v>0</v>
      </c>
      <c r="N5020" s="328">
        <f>IF(ISBLANK(L5020),ROUND(SUMIF(Anlagenbewegungsdaten_AV!B:B,A5020,Anlagenbewegungsdaten_AV!D:D),2),ROUND(M5020*L5020%,2))</f>
        <v>0</v>
      </c>
      <c r="O5020" s="328">
        <f>ROUND(N5020-SUMIF(Anlagenbewegungsdaten_AV!B:B,A5020,Anlagenbewegungsdaten_AV!D:D),3)</f>
        <v>0</v>
      </c>
    </row>
    <row r="5021" spans="1:15" ht="15" customHeight="1" x14ac:dyDescent="0.25"/>
    <row r="5022" spans="1:15" ht="26.25" customHeight="1" x14ac:dyDescent="0.25">
      <c r="A5022" s="625" t="s">
        <v>6392</v>
      </c>
      <c r="B5022" s="625"/>
      <c r="C5022" s="625"/>
      <c r="D5022" s="625"/>
      <c r="E5022" s="625"/>
      <c r="F5022" s="625"/>
    </row>
    <row r="5023" spans="1:15" ht="15" customHeight="1" x14ac:dyDescent="0.25">
      <c r="A5023" s="164"/>
      <c r="B5023" s="164"/>
      <c r="C5023" s="164"/>
      <c r="D5023" s="164"/>
      <c r="E5023" s="164"/>
      <c r="F5023" s="295"/>
    </row>
    <row r="5024" spans="1:15" ht="15" customHeight="1" x14ac:dyDescent="0.25">
      <c r="A5024" s="258" t="s">
        <v>5945</v>
      </c>
      <c r="B5024" s="243" t="s">
        <v>2107</v>
      </c>
      <c r="C5024" s="244"/>
      <c r="D5024" s="244" t="s">
        <v>5946</v>
      </c>
      <c r="E5024" s="243"/>
      <c r="F5024" s="160">
        <v>0</v>
      </c>
      <c r="G5024" s="331">
        <f>ROUND(SUMIF(Anlagenbewegungsdaten!B:B,A5024,Anlagenbewegungsdaten!C:C),3)</f>
        <v>0</v>
      </c>
      <c r="H5024" s="332">
        <f>IF(ISBLANK(F5024),ROUND(SUMIF(Anlagenbewegungsdaten!B:B,A5024,Anlagenbewegungsdaten!D:D),2),ROUND(G5024*F5024%,2))</f>
        <v>0</v>
      </c>
      <c r="I5024" s="332">
        <f>ROUND((H5024-SUMIF(Anlagenbewegungsdaten!$B:$B,A5024,Anlagenbewegungsdaten!D:D)),3)</f>
        <v>0</v>
      </c>
      <c r="J5024" s="333" t="s">
        <v>5180</v>
      </c>
      <c r="K5024" s="333" t="s">
        <v>5192</v>
      </c>
      <c r="L5024" s="510">
        <v>0</v>
      </c>
      <c r="M5024" s="330">
        <f>ROUND(SUMIF(Anlagenbewegungsdaten_AV!B:B,A5024,Anlagenbewegungsdaten_AV!C:C),3)</f>
        <v>0</v>
      </c>
      <c r="N5024" s="328">
        <f>IF(ISBLANK(L5024),ROUND(SUMIF(Anlagenbewegungsdaten_AV!B:B,A5024,Anlagenbewegungsdaten_AV!D:D),2),ROUND(M5024*L5024%,2))</f>
        <v>0</v>
      </c>
      <c r="O5024" s="328">
        <f>ROUND(N5024-SUMIF(Anlagenbewegungsdaten_AV!B:B,A5024,Anlagenbewegungsdaten_AV!D:D),3)</f>
        <v>0</v>
      </c>
    </row>
    <row r="5025" spans="1:15" ht="15" customHeight="1" x14ac:dyDescent="0.25">
      <c r="A5025" s="258" t="s">
        <v>5947</v>
      </c>
      <c r="B5025" s="243" t="s">
        <v>2108</v>
      </c>
      <c r="C5025" s="244"/>
      <c r="D5025" s="244" t="s">
        <v>5946</v>
      </c>
      <c r="E5025" s="243"/>
      <c r="F5025" s="160">
        <v>0</v>
      </c>
      <c r="G5025" s="331">
        <f>ROUND(SUMIF(Anlagenbewegungsdaten!B:B,A5025,Anlagenbewegungsdaten!C:C),3)</f>
        <v>0</v>
      </c>
      <c r="H5025" s="332">
        <f>IF(ISBLANK(F5025),ROUND(SUMIF(Anlagenbewegungsdaten!B:B,A5025,Anlagenbewegungsdaten!D:D),2),ROUND(G5025*F5025%,2))</f>
        <v>0</v>
      </c>
      <c r="I5025" s="332">
        <f>ROUND((H5025-SUMIF(Anlagenbewegungsdaten!$B:$B,A5025,Anlagenbewegungsdaten!D:D)),3)</f>
        <v>0</v>
      </c>
      <c r="J5025" s="333" t="s">
        <v>5180</v>
      </c>
      <c r="K5025" s="333" t="s">
        <v>5193</v>
      </c>
      <c r="L5025" s="510">
        <v>0</v>
      </c>
      <c r="M5025" s="330">
        <f>ROUND(SUMIF(Anlagenbewegungsdaten_AV!B:B,A5025,Anlagenbewegungsdaten_AV!C:C),3)</f>
        <v>0</v>
      </c>
      <c r="N5025" s="328">
        <f>IF(ISBLANK(L5025),ROUND(SUMIF(Anlagenbewegungsdaten_AV!B:B,A5025,Anlagenbewegungsdaten_AV!D:D),2),ROUND(M5025*L5025%,2))</f>
        <v>0</v>
      </c>
      <c r="O5025" s="328">
        <f>ROUND(N5025-SUMIF(Anlagenbewegungsdaten_AV!B:B,A5025,Anlagenbewegungsdaten_AV!D:D),3)</f>
        <v>0</v>
      </c>
    </row>
    <row r="5026" spans="1:15" ht="15" customHeight="1" x14ac:dyDescent="0.25">
      <c r="A5026" s="258" t="s">
        <v>5948</v>
      </c>
      <c r="B5026" s="243" t="s">
        <v>1002</v>
      </c>
      <c r="C5026" s="244"/>
      <c r="D5026" s="244" t="s">
        <v>5946</v>
      </c>
      <c r="E5026" s="243"/>
      <c r="F5026" s="160">
        <v>0</v>
      </c>
      <c r="G5026" s="331">
        <f>ROUND(SUMIF(Anlagenbewegungsdaten!B:B,A5026,Anlagenbewegungsdaten!C:C),3)</f>
        <v>0</v>
      </c>
      <c r="H5026" s="332">
        <f>IF(ISBLANK(F5026),ROUND(SUMIF(Anlagenbewegungsdaten!B:B,A5026,Anlagenbewegungsdaten!D:D),2),ROUND(G5026*F5026%,2))</f>
        <v>0</v>
      </c>
      <c r="I5026" s="332">
        <f>ROUND((H5026-SUMIF(Anlagenbewegungsdaten!$B:$B,A5026,Anlagenbewegungsdaten!D:D)),3)</f>
        <v>0</v>
      </c>
      <c r="J5026" s="333" t="s">
        <v>5180</v>
      </c>
      <c r="K5026" s="333" t="s">
        <v>5194</v>
      </c>
      <c r="L5026" s="510">
        <v>0</v>
      </c>
      <c r="M5026" s="330">
        <f>ROUND(SUMIF(Anlagenbewegungsdaten_AV!B:B,A5026,Anlagenbewegungsdaten_AV!C:C),3)</f>
        <v>0</v>
      </c>
      <c r="N5026" s="328">
        <f>IF(ISBLANK(L5026),ROUND(SUMIF(Anlagenbewegungsdaten_AV!B:B,A5026,Anlagenbewegungsdaten_AV!D:D),2),ROUND(M5026*L5026%,2))</f>
        <v>0</v>
      </c>
      <c r="O5026" s="328">
        <f>ROUND(N5026-SUMIF(Anlagenbewegungsdaten_AV!B:B,A5026,Anlagenbewegungsdaten_AV!D:D),3)</f>
        <v>0</v>
      </c>
    </row>
    <row r="5027" spans="1:15" ht="15" customHeight="1" x14ac:dyDescent="0.25">
      <c r="A5027" s="258" t="s">
        <v>5949</v>
      </c>
      <c r="B5027" s="243" t="s">
        <v>1489</v>
      </c>
      <c r="C5027" s="244"/>
      <c r="D5027" s="244" t="s">
        <v>5946</v>
      </c>
      <c r="E5027" s="243"/>
      <c r="F5027" s="160">
        <v>0</v>
      </c>
      <c r="G5027" s="331">
        <f>ROUND(SUMIF(Anlagenbewegungsdaten!B:B,A5027,Anlagenbewegungsdaten!C:C),3)</f>
        <v>0</v>
      </c>
      <c r="H5027" s="332">
        <f>IF(ISBLANK(F5027),ROUND(SUMIF(Anlagenbewegungsdaten!B:B,A5027,Anlagenbewegungsdaten!D:D),2),ROUND(G5027*F5027%,2))</f>
        <v>0</v>
      </c>
      <c r="I5027" s="332">
        <f>ROUND((H5027-SUMIF(Anlagenbewegungsdaten!$B:$B,A5027,Anlagenbewegungsdaten!D:D)),3)</f>
        <v>0</v>
      </c>
      <c r="J5027" s="333" t="s">
        <v>5180</v>
      </c>
      <c r="K5027" s="333" t="s">
        <v>5195</v>
      </c>
      <c r="L5027" s="510">
        <v>0</v>
      </c>
      <c r="M5027" s="330">
        <f>ROUND(SUMIF(Anlagenbewegungsdaten_AV!B:B,A5027,Anlagenbewegungsdaten_AV!C:C),3)</f>
        <v>0</v>
      </c>
      <c r="N5027" s="328">
        <f>IF(ISBLANK(L5027),ROUND(SUMIF(Anlagenbewegungsdaten_AV!B:B,A5027,Anlagenbewegungsdaten_AV!D:D),2),ROUND(M5027*L5027%,2))</f>
        <v>0</v>
      </c>
      <c r="O5027" s="328">
        <f>ROUND(N5027-SUMIF(Anlagenbewegungsdaten_AV!B:B,A5027,Anlagenbewegungsdaten_AV!D:D),3)</f>
        <v>0</v>
      </c>
    </row>
    <row r="5028" spans="1:15" ht="15" customHeight="1" x14ac:dyDescent="0.25">
      <c r="A5028" s="258" t="s">
        <v>5950</v>
      </c>
      <c r="B5028" s="243" t="s">
        <v>1502</v>
      </c>
      <c r="C5028" s="244"/>
      <c r="D5028" s="244" t="s">
        <v>5946</v>
      </c>
      <c r="E5028" s="243"/>
      <c r="F5028" s="160">
        <v>0</v>
      </c>
      <c r="G5028" s="331">
        <f>ROUND(SUMIF(Anlagenbewegungsdaten!B:B,A5028,Anlagenbewegungsdaten!C:C),3)</f>
        <v>0</v>
      </c>
      <c r="H5028" s="332">
        <f>IF(ISBLANK(F5028),ROUND(SUMIF(Anlagenbewegungsdaten!B:B,A5028,Anlagenbewegungsdaten!D:D),2),ROUND(G5028*F5028%,2))</f>
        <v>0</v>
      </c>
      <c r="I5028" s="332">
        <f>ROUND((H5028-SUMIF(Anlagenbewegungsdaten!$B:$B,A5028,Anlagenbewegungsdaten!D:D)),3)</f>
        <v>0</v>
      </c>
      <c r="J5028" s="333" t="s">
        <v>5180</v>
      </c>
      <c r="K5028" s="333" t="s">
        <v>5196</v>
      </c>
      <c r="L5028" s="510">
        <v>0</v>
      </c>
      <c r="M5028" s="330">
        <f>ROUND(SUMIF(Anlagenbewegungsdaten_AV!B:B,A5028,Anlagenbewegungsdaten_AV!C:C),3)</f>
        <v>0</v>
      </c>
      <c r="N5028" s="328">
        <f>IF(ISBLANK(L5028),ROUND(SUMIF(Anlagenbewegungsdaten_AV!B:B,A5028,Anlagenbewegungsdaten_AV!D:D),2),ROUND(M5028*L5028%,2))</f>
        <v>0</v>
      </c>
      <c r="O5028" s="328">
        <f>ROUND(N5028-SUMIF(Anlagenbewegungsdaten_AV!B:B,A5028,Anlagenbewegungsdaten_AV!D:D),3)</f>
        <v>0</v>
      </c>
    </row>
    <row r="5029" spans="1:15" ht="15" customHeight="1" x14ac:dyDescent="0.25">
      <c r="A5029" s="258" t="s">
        <v>5951</v>
      </c>
      <c r="B5029" s="243" t="s">
        <v>77</v>
      </c>
      <c r="C5029" s="244"/>
      <c r="D5029" s="244" t="s">
        <v>5946</v>
      </c>
      <c r="E5029" s="243"/>
      <c r="F5029" s="160">
        <v>0</v>
      </c>
      <c r="G5029" s="331">
        <f>ROUND(SUMIF(Anlagenbewegungsdaten!B:B,A5029,Anlagenbewegungsdaten!C:C),3)</f>
        <v>0</v>
      </c>
      <c r="H5029" s="332">
        <f>IF(ISBLANK(F5029),ROUND(SUMIF(Anlagenbewegungsdaten!B:B,A5029,Anlagenbewegungsdaten!D:D),2),ROUND(G5029*F5029%,2))</f>
        <v>0</v>
      </c>
      <c r="I5029" s="332">
        <f>ROUND((H5029-SUMIF(Anlagenbewegungsdaten!$B:$B,A5029,Anlagenbewegungsdaten!D:D)),3)</f>
        <v>0</v>
      </c>
      <c r="J5029" s="333" t="s">
        <v>5180</v>
      </c>
      <c r="K5029" s="333" t="s">
        <v>5197</v>
      </c>
      <c r="L5029" s="510">
        <v>0</v>
      </c>
      <c r="M5029" s="330">
        <f>ROUND(SUMIF(Anlagenbewegungsdaten_AV!B:B,A5029,Anlagenbewegungsdaten_AV!C:C),3)</f>
        <v>0</v>
      </c>
      <c r="N5029" s="328">
        <f>IF(ISBLANK(L5029),ROUND(SUMIF(Anlagenbewegungsdaten_AV!B:B,A5029,Anlagenbewegungsdaten_AV!D:D),2),ROUND(M5029*L5029%,2))</f>
        <v>0</v>
      </c>
      <c r="O5029" s="328">
        <f>ROUND(N5029-SUMIF(Anlagenbewegungsdaten_AV!B:B,A5029,Anlagenbewegungsdaten_AV!D:D),3)</f>
        <v>0</v>
      </c>
    </row>
    <row r="5030" spans="1:15" ht="15" customHeight="1" x14ac:dyDescent="0.25">
      <c r="A5030" s="258" t="s">
        <v>5952</v>
      </c>
      <c r="B5030" s="243" t="s">
        <v>2109</v>
      </c>
      <c r="C5030" s="244"/>
      <c r="D5030" s="244" t="s">
        <v>5946</v>
      </c>
      <c r="E5030" s="243"/>
      <c r="F5030" s="160">
        <v>0</v>
      </c>
      <c r="G5030" s="331">
        <f>ROUND(SUMIF(Anlagenbewegungsdaten!B:B,A5030,Anlagenbewegungsdaten!C:C),3)</f>
        <v>0</v>
      </c>
      <c r="H5030" s="332">
        <f>IF(ISBLANK(F5030),ROUND(SUMIF(Anlagenbewegungsdaten!B:B,A5030,Anlagenbewegungsdaten!D:D),2),ROUND(G5030*F5030%,2))</f>
        <v>0</v>
      </c>
      <c r="I5030" s="332">
        <f>ROUND((H5030-SUMIF(Anlagenbewegungsdaten!$B:$B,A5030,Anlagenbewegungsdaten!D:D)),3)</f>
        <v>0</v>
      </c>
      <c r="J5030" s="333" t="s">
        <v>5180</v>
      </c>
      <c r="K5030" s="333" t="s">
        <v>5198</v>
      </c>
      <c r="L5030" s="510">
        <v>0</v>
      </c>
      <c r="M5030" s="330">
        <f>ROUND(SUMIF(Anlagenbewegungsdaten_AV!B:B,A5030,Anlagenbewegungsdaten_AV!C:C),3)</f>
        <v>0</v>
      </c>
      <c r="N5030" s="328">
        <f>IF(ISBLANK(L5030),ROUND(SUMIF(Anlagenbewegungsdaten_AV!B:B,A5030,Anlagenbewegungsdaten_AV!D:D),2),ROUND(M5030*L5030%,2))</f>
        <v>0</v>
      </c>
      <c r="O5030" s="328">
        <f>ROUND(N5030-SUMIF(Anlagenbewegungsdaten_AV!B:B,A5030,Anlagenbewegungsdaten_AV!D:D),3)</f>
        <v>0</v>
      </c>
    </row>
    <row r="5031" spans="1:15" ht="15" customHeight="1" x14ac:dyDescent="0.25">
      <c r="A5031" s="258" t="s">
        <v>5953</v>
      </c>
      <c r="B5031" s="243" t="s">
        <v>2110</v>
      </c>
      <c r="C5031" s="244"/>
      <c r="D5031" s="244" t="s">
        <v>5946</v>
      </c>
      <c r="E5031" s="243"/>
      <c r="F5031" s="160">
        <v>0</v>
      </c>
      <c r="G5031" s="331">
        <f>ROUND(SUMIF(Anlagenbewegungsdaten!B:B,A5031,Anlagenbewegungsdaten!C:C),3)</f>
        <v>0</v>
      </c>
      <c r="H5031" s="332">
        <f>IF(ISBLANK(F5031),ROUND(SUMIF(Anlagenbewegungsdaten!B:B,A5031,Anlagenbewegungsdaten!D:D),2),ROUND(G5031*F5031%,2))</f>
        <v>0</v>
      </c>
      <c r="I5031" s="332">
        <f>ROUND((H5031-SUMIF(Anlagenbewegungsdaten!$B:$B,A5031,Anlagenbewegungsdaten!D:D)),3)</f>
        <v>0</v>
      </c>
      <c r="J5031" s="333" t="s">
        <v>5180</v>
      </c>
      <c r="K5031" s="333" t="s">
        <v>5199</v>
      </c>
      <c r="L5031" s="510">
        <v>0</v>
      </c>
      <c r="M5031" s="330">
        <f>ROUND(SUMIF(Anlagenbewegungsdaten_AV!B:B,A5031,Anlagenbewegungsdaten_AV!C:C),3)</f>
        <v>0</v>
      </c>
      <c r="N5031" s="328">
        <f>IF(ISBLANK(L5031),ROUND(SUMIF(Anlagenbewegungsdaten_AV!B:B,A5031,Anlagenbewegungsdaten_AV!D:D),2),ROUND(M5031*L5031%,2))</f>
        <v>0</v>
      </c>
      <c r="O5031" s="328">
        <f>ROUND(N5031-SUMIF(Anlagenbewegungsdaten_AV!B:B,A5031,Anlagenbewegungsdaten_AV!D:D),3)</f>
        <v>0</v>
      </c>
    </row>
    <row r="5032" spans="1:15" ht="15" customHeight="1" x14ac:dyDescent="0.25">
      <c r="A5032" s="258" t="s">
        <v>5954</v>
      </c>
      <c r="B5032" s="243" t="s">
        <v>152</v>
      </c>
      <c r="C5032" s="244"/>
      <c r="D5032" s="244" t="s">
        <v>5946</v>
      </c>
      <c r="E5032" s="243"/>
      <c r="F5032" s="160">
        <v>0</v>
      </c>
      <c r="G5032" s="331">
        <f>ROUND(SUMIF(Anlagenbewegungsdaten!B:B,A5032,Anlagenbewegungsdaten!C:C),3)</f>
        <v>0</v>
      </c>
      <c r="H5032" s="332">
        <f>IF(ISBLANK(F5032),ROUND(SUMIF(Anlagenbewegungsdaten!B:B,A5032,Anlagenbewegungsdaten!D:D),2),ROUND(G5032*F5032%,2))</f>
        <v>0</v>
      </c>
      <c r="I5032" s="332">
        <f>ROUND((H5032-SUMIF(Anlagenbewegungsdaten!$B:$B,A5032,Anlagenbewegungsdaten!D:D)),3)</f>
        <v>0</v>
      </c>
      <c r="J5032" s="333" t="s">
        <v>5180</v>
      </c>
      <c r="K5032" s="333" t="s">
        <v>5200</v>
      </c>
      <c r="L5032" s="510">
        <v>0</v>
      </c>
      <c r="M5032" s="330">
        <f>ROUND(SUMIF(Anlagenbewegungsdaten_AV!B:B,A5032,Anlagenbewegungsdaten_AV!C:C),3)</f>
        <v>0</v>
      </c>
      <c r="N5032" s="328">
        <f>IF(ISBLANK(L5032),ROUND(SUMIF(Anlagenbewegungsdaten_AV!B:B,A5032,Anlagenbewegungsdaten_AV!D:D),2),ROUND(M5032*L5032%,2))</f>
        <v>0</v>
      </c>
      <c r="O5032" s="328">
        <f>ROUND(N5032-SUMIF(Anlagenbewegungsdaten_AV!B:B,A5032,Anlagenbewegungsdaten_AV!D:D),3)</f>
        <v>0</v>
      </c>
    </row>
    <row r="5033" spans="1:15" ht="15" customHeight="1" x14ac:dyDescent="0.25">
      <c r="A5033" s="258" t="s">
        <v>5955</v>
      </c>
      <c r="B5033" s="243" t="s">
        <v>160</v>
      </c>
      <c r="C5033" s="244"/>
      <c r="D5033" s="244" t="s">
        <v>5946</v>
      </c>
      <c r="E5033" s="243"/>
      <c r="F5033" s="160">
        <v>0</v>
      </c>
      <c r="G5033" s="331">
        <f>ROUND(SUMIF(Anlagenbewegungsdaten!B:B,A5033,Anlagenbewegungsdaten!C:C),3)</f>
        <v>0</v>
      </c>
      <c r="H5033" s="332">
        <f>IF(ISBLANK(F5033),ROUND(SUMIF(Anlagenbewegungsdaten!B:B,A5033,Anlagenbewegungsdaten!D:D),2),ROUND(G5033*F5033%,2))</f>
        <v>0</v>
      </c>
      <c r="I5033" s="332">
        <f>ROUND((H5033-SUMIF(Anlagenbewegungsdaten!$B:$B,A5033,Anlagenbewegungsdaten!D:D)),3)</f>
        <v>0</v>
      </c>
      <c r="J5033" s="333" t="s">
        <v>5180</v>
      </c>
      <c r="K5033" s="333" t="s">
        <v>5201</v>
      </c>
      <c r="L5033" s="510">
        <v>0</v>
      </c>
      <c r="M5033" s="330">
        <f>ROUND(SUMIF(Anlagenbewegungsdaten_AV!B:B,A5033,Anlagenbewegungsdaten_AV!C:C),3)</f>
        <v>0</v>
      </c>
      <c r="N5033" s="328">
        <f>IF(ISBLANK(L5033),ROUND(SUMIF(Anlagenbewegungsdaten_AV!B:B,A5033,Anlagenbewegungsdaten_AV!D:D),2),ROUND(M5033*L5033%,2))</f>
        <v>0</v>
      </c>
      <c r="O5033" s="328">
        <f>ROUND(N5033-SUMIF(Anlagenbewegungsdaten_AV!B:B,A5033,Anlagenbewegungsdaten_AV!D:D),3)</f>
        <v>0</v>
      </c>
    </row>
    <row r="5034" spans="1:15" ht="15" customHeight="1" x14ac:dyDescent="0.25">
      <c r="A5034" s="258" t="s">
        <v>5956</v>
      </c>
      <c r="B5034" s="243" t="s">
        <v>167</v>
      </c>
      <c r="C5034" s="244"/>
      <c r="D5034" s="244" t="s">
        <v>5946</v>
      </c>
      <c r="E5034" s="243"/>
      <c r="F5034" s="160">
        <v>0</v>
      </c>
      <c r="G5034" s="331">
        <f>ROUND(SUMIF(Anlagenbewegungsdaten!B:B,A5034,Anlagenbewegungsdaten!C:C),3)</f>
        <v>0</v>
      </c>
      <c r="H5034" s="332">
        <f>IF(ISBLANK(F5034),ROUND(SUMIF(Anlagenbewegungsdaten!B:B,A5034,Anlagenbewegungsdaten!D:D),2),ROUND(G5034*F5034%,2))</f>
        <v>0</v>
      </c>
      <c r="I5034" s="332">
        <f>ROUND((H5034-SUMIF(Anlagenbewegungsdaten!$B:$B,A5034,Anlagenbewegungsdaten!D:D)),3)</f>
        <v>0</v>
      </c>
      <c r="J5034" s="333" t="s">
        <v>5180</v>
      </c>
      <c r="K5034" s="333" t="s">
        <v>5202</v>
      </c>
      <c r="L5034" s="510">
        <v>0</v>
      </c>
      <c r="M5034" s="330">
        <f>ROUND(SUMIF(Anlagenbewegungsdaten_AV!B:B,A5034,Anlagenbewegungsdaten_AV!C:C),3)</f>
        <v>0</v>
      </c>
      <c r="N5034" s="328">
        <f>IF(ISBLANK(L5034),ROUND(SUMIF(Anlagenbewegungsdaten_AV!B:B,A5034,Anlagenbewegungsdaten_AV!D:D),2),ROUND(M5034*L5034%,2))</f>
        <v>0</v>
      </c>
      <c r="O5034" s="328">
        <f>ROUND(N5034-SUMIF(Anlagenbewegungsdaten_AV!B:B,A5034,Anlagenbewegungsdaten_AV!D:D),3)</f>
        <v>0</v>
      </c>
    </row>
    <row r="5035" spans="1:15" ht="15" customHeight="1" x14ac:dyDescent="0.25">
      <c r="A5035" s="258" t="s">
        <v>5957</v>
      </c>
      <c r="B5035" s="243" t="s">
        <v>2111</v>
      </c>
      <c r="C5035" s="244"/>
      <c r="D5035" s="244" t="s">
        <v>5946</v>
      </c>
      <c r="E5035" s="243"/>
      <c r="F5035" s="160">
        <v>0</v>
      </c>
      <c r="G5035" s="331">
        <f>ROUND(SUMIF(Anlagenbewegungsdaten!B:B,A5035,Anlagenbewegungsdaten!C:C),3)</f>
        <v>0</v>
      </c>
      <c r="H5035" s="332">
        <f>IF(ISBLANK(F5035),ROUND(SUMIF(Anlagenbewegungsdaten!B:B,A5035,Anlagenbewegungsdaten!D:D),2),ROUND(G5035*F5035%,2))</f>
        <v>0</v>
      </c>
      <c r="I5035" s="332">
        <f>ROUND((H5035-SUMIF(Anlagenbewegungsdaten!$B:$B,A5035,Anlagenbewegungsdaten!D:D)),3)</f>
        <v>0</v>
      </c>
      <c r="J5035" s="333" t="s">
        <v>5180</v>
      </c>
      <c r="K5035" s="333" t="s">
        <v>5203</v>
      </c>
      <c r="L5035" s="510">
        <v>0</v>
      </c>
      <c r="M5035" s="330">
        <f>ROUND(SUMIF(Anlagenbewegungsdaten_AV!B:B,A5035,Anlagenbewegungsdaten_AV!C:C),3)</f>
        <v>0</v>
      </c>
      <c r="N5035" s="328">
        <f>IF(ISBLANK(L5035),ROUND(SUMIF(Anlagenbewegungsdaten_AV!B:B,A5035,Anlagenbewegungsdaten_AV!D:D),2),ROUND(M5035*L5035%,2))</f>
        <v>0</v>
      </c>
      <c r="O5035" s="328">
        <f>ROUND(N5035-SUMIF(Anlagenbewegungsdaten_AV!B:B,A5035,Anlagenbewegungsdaten_AV!D:D),3)</f>
        <v>0</v>
      </c>
    </row>
    <row r="5036" spans="1:15" ht="15" customHeight="1" x14ac:dyDescent="0.25">
      <c r="A5036" s="258" t="s">
        <v>5958</v>
      </c>
      <c r="B5036" s="243" t="s">
        <v>174</v>
      </c>
      <c r="C5036" s="244"/>
      <c r="D5036" s="244" t="s">
        <v>5946</v>
      </c>
      <c r="E5036" s="243"/>
      <c r="F5036" s="160">
        <v>0</v>
      </c>
      <c r="G5036" s="331">
        <f>ROUND(SUMIF(Anlagenbewegungsdaten!B:B,A5036,Anlagenbewegungsdaten!C:C),3)</f>
        <v>0</v>
      </c>
      <c r="H5036" s="332">
        <f>IF(ISBLANK(F5036),ROUND(SUMIF(Anlagenbewegungsdaten!B:B,A5036,Anlagenbewegungsdaten!D:D),2),ROUND(G5036*F5036%,2))</f>
        <v>0</v>
      </c>
      <c r="I5036" s="332">
        <f>ROUND((H5036-SUMIF(Anlagenbewegungsdaten!$B:$B,A5036,Anlagenbewegungsdaten!D:D)),3)</f>
        <v>0</v>
      </c>
      <c r="J5036" s="333" t="s">
        <v>5180</v>
      </c>
      <c r="K5036" s="333" t="s">
        <v>5204</v>
      </c>
      <c r="L5036" s="510">
        <v>0</v>
      </c>
      <c r="M5036" s="330">
        <f>ROUND(SUMIF(Anlagenbewegungsdaten_AV!B:B,A5036,Anlagenbewegungsdaten_AV!C:C),3)</f>
        <v>0</v>
      </c>
      <c r="N5036" s="328">
        <f>IF(ISBLANK(L5036),ROUND(SUMIF(Anlagenbewegungsdaten_AV!B:B,A5036,Anlagenbewegungsdaten_AV!D:D),2),ROUND(M5036*L5036%,2))</f>
        <v>0</v>
      </c>
      <c r="O5036" s="328">
        <f>ROUND(N5036-SUMIF(Anlagenbewegungsdaten_AV!B:B,A5036,Anlagenbewegungsdaten_AV!D:D),3)</f>
        <v>0</v>
      </c>
    </row>
    <row r="5037" spans="1:15" ht="15" customHeight="1" x14ac:dyDescent="0.25">
      <c r="A5037" s="258" t="s">
        <v>5959</v>
      </c>
      <c r="B5037" s="243" t="s">
        <v>174</v>
      </c>
      <c r="C5037" s="244"/>
      <c r="D5037" s="244" t="s">
        <v>5946</v>
      </c>
      <c r="E5037" s="243" t="s">
        <v>4951</v>
      </c>
      <c r="F5037" s="160">
        <v>0</v>
      </c>
      <c r="G5037" s="331">
        <f>ROUND(SUMIF(Anlagenbewegungsdaten!B:B,A5037,Anlagenbewegungsdaten!C:C),3)</f>
        <v>0</v>
      </c>
      <c r="H5037" s="332">
        <f>IF(ISBLANK(F5037),ROUND(SUMIF(Anlagenbewegungsdaten!B:B,A5037,Anlagenbewegungsdaten!D:D),2),ROUND(G5037*F5037%,2))</f>
        <v>0</v>
      </c>
      <c r="I5037" s="332">
        <f>ROUND((H5037-SUMIF(Anlagenbewegungsdaten!$B:$B,A5037,Anlagenbewegungsdaten!D:D)),3)</f>
        <v>0</v>
      </c>
      <c r="J5037" s="333" t="s">
        <v>5178</v>
      </c>
      <c r="K5037" s="333" t="s">
        <v>5217</v>
      </c>
      <c r="L5037" s="510">
        <v>0</v>
      </c>
      <c r="M5037" s="330">
        <f>ROUND(SUMIF(Anlagenbewegungsdaten_AV!B:B,A5037,Anlagenbewegungsdaten_AV!C:C),3)</f>
        <v>0</v>
      </c>
      <c r="N5037" s="328">
        <f>IF(ISBLANK(L5037),ROUND(SUMIF(Anlagenbewegungsdaten_AV!B:B,A5037,Anlagenbewegungsdaten_AV!D:D),2),ROUND(M5037*L5037%,2))</f>
        <v>0</v>
      </c>
      <c r="O5037" s="328">
        <f>ROUND(N5037-SUMIF(Anlagenbewegungsdaten_AV!B:B,A5037,Anlagenbewegungsdaten_AV!D:D),3)</f>
        <v>0</v>
      </c>
    </row>
    <row r="5038" spans="1:15" ht="15" customHeight="1" x14ac:dyDescent="0.25"/>
    <row r="5039" spans="1:15" ht="24.75" customHeight="1" x14ac:dyDescent="0.25">
      <c r="A5039" s="625" t="s">
        <v>6393</v>
      </c>
      <c r="B5039" s="625"/>
      <c r="C5039" s="625"/>
      <c r="D5039" s="625"/>
      <c r="E5039" s="625"/>
      <c r="F5039" s="625"/>
    </row>
    <row r="5040" spans="1:15" ht="15" customHeight="1" x14ac:dyDescent="0.25">
      <c r="A5040" s="164"/>
      <c r="B5040" s="164"/>
      <c r="C5040" s="164"/>
      <c r="D5040" s="164"/>
      <c r="E5040" s="164"/>
      <c r="F5040" s="295"/>
    </row>
    <row r="5041" spans="1:15" ht="15" customHeight="1" x14ac:dyDescent="0.25">
      <c r="A5041" s="258" t="s">
        <v>5960</v>
      </c>
      <c r="B5041" s="243" t="s">
        <v>2107</v>
      </c>
      <c r="C5041" s="244"/>
      <c r="D5041" s="244" t="s">
        <v>5961</v>
      </c>
      <c r="E5041" s="243"/>
      <c r="F5041" s="160"/>
      <c r="G5041" s="331">
        <f>ROUND(SUMIF(Anlagenbewegungsdaten!B:B,A5041,Anlagenbewegungsdaten!C:C),3)</f>
        <v>0</v>
      </c>
      <c r="H5041" s="332">
        <f>IF(ISBLANK(F5041),ROUND(SUMIF(Anlagenbewegungsdaten!B:B,A5041,Anlagenbewegungsdaten!D:D),2),ROUND(G5041*F5041%,2))</f>
        <v>0</v>
      </c>
      <c r="I5041" s="332">
        <f>ROUND((H5041-SUMIF(Anlagenbewegungsdaten!$B:$B,A5041,Anlagenbewegungsdaten!D:D)),3)</f>
        <v>0</v>
      </c>
      <c r="J5041" s="333" t="s">
        <v>5180</v>
      </c>
      <c r="K5041" s="333" t="s">
        <v>5192</v>
      </c>
      <c r="L5041" s="510">
        <v>0</v>
      </c>
      <c r="M5041" s="330">
        <f>ROUND(SUMIF(Anlagenbewegungsdaten_AV!B:B,A5041,Anlagenbewegungsdaten_AV!C:C),3)</f>
        <v>0</v>
      </c>
      <c r="N5041" s="328">
        <f>IF(ISBLANK(L5041),ROUND(SUMIF(Anlagenbewegungsdaten_AV!B:B,A5041,Anlagenbewegungsdaten_AV!D:D),2),ROUND(M5041*L5041%,2))</f>
        <v>0</v>
      </c>
      <c r="O5041" s="328">
        <f>ROUND(N5041-SUMIF(Anlagenbewegungsdaten_AV!B:B,A5041,Anlagenbewegungsdaten_AV!D:D),3)</f>
        <v>0</v>
      </c>
    </row>
    <row r="5042" spans="1:15" ht="15" customHeight="1" x14ac:dyDescent="0.25">
      <c r="A5042" s="258" t="s">
        <v>5962</v>
      </c>
      <c r="B5042" s="243" t="s">
        <v>2108</v>
      </c>
      <c r="C5042" s="244"/>
      <c r="D5042" s="244" t="s">
        <v>5961</v>
      </c>
      <c r="E5042" s="243"/>
      <c r="F5042" s="160"/>
      <c r="G5042" s="331">
        <f>ROUND(SUMIF(Anlagenbewegungsdaten!B:B,A5042,Anlagenbewegungsdaten!C:C),3)</f>
        <v>0</v>
      </c>
      <c r="H5042" s="332">
        <f>IF(ISBLANK(F5042),ROUND(SUMIF(Anlagenbewegungsdaten!B:B,A5042,Anlagenbewegungsdaten!D:D),2),ROUND(G5042*F5042%,2))</f>
        <v>0</v>
      </c>
      <c r="I5042" s="332">
        <f>ROUND((H5042-SUMIF(Anlagenbewegungsdaten!$B:$B,A5042,Anlagenbewegungsdaten!D:D)),3)</f>
        <v>0</v>
      </c>
      <c r="J5042" s="333" t="s">
        <v>5180</v>
      </c>
      <c r="K5042" s="333" t="s">
        <v>5193</v>
      </c>
      <c r="L5042" s="510">
        <v>0</v>
      </c>
      <c r="M5042" s="330">
        <f>ROUND(SUMIF(Anlagenbewegungsdaten_AV!B:B,A5042,Anlagenbewegungsdaten_AV!C:C),3)</f>
        <v>0</v>
      </c>
      <c r="N5042" s="328">
        <f>IF(ISBLANK(L5042),ROUND(SUMIF(Anlagenbewegungsdaten_AV!B:B,A5042,Anlagenbewegungsdaten_AV!D:D),2),ROUND(M5042*L5042%,2))</f>
        <v>0</v>
      </c>
      <c r="O5042" s="328">
        <f>ROUND(N5042-SUMIF(Anlagenbewegungsdaten_AV!B:B,A5042,Anlagenbewegungsdaten_AV!D:D),3)</f>
        <v>0</v>
      </c>
    </row>
    <row r="5043" spans="1:15" ht="15" customHeight="1" x14ac:dyDescent="0.25">
      <c r="A5043" s="258" t="s">
        <v>5963</v>
      </c>
      <c r="B5043" s="243" t="s">
        <v>1002</v>
      </c>
      <c r="C5043" s="244"/>
      <c r="D5043" s="244" t="s">
        <v>5961</v>
      </c>
      <c r="E5043" s="243"/>
      <c r="F5043" s="160"/>
      <c r="G5043" s="331">
        <f>ROUND(SUMIF(Anlagenbewegungsdaten!B:B,A5043,Anlagenbewegungsdaten!C:C),3)</f>
        <v>0</v>
      </c>
      <c r="H5043" s="332">
        <f>IF(ISBLANK(F5043),ROUND(SUMIF(Anlagenbewegungsdaten!B:B,A5043,Anlagenbewegungsdaten!D:D),2),ROUND(G5043*F5043%,2))</f>
        <v>0</v>
      </c>
      <c r="I5043" s="332">
        <f>ROUND((H5043-SUMIF(Anlagenbewegungsdaten!$B:$B,A5043,Anlagenbewegungsdaten!D:D)),3)</f>
        <v>0</v>
      </c>
      <c r="J5043" s="333" t="s">
        <v>5180</v>
      </c>
      <c r="K5043" s="333" t="s">
        <v>5194</v>
      </c>
      <c r="L5043" s="510">
        <v>0</v>
      </c>
      <c r="M5043" s="330">
        <f>ROUND(SUMIF(Anlagenbewegungsdaten_AV!B:B,A5043,Anlagenbewegungsdaten_AV!C:C),3)</f>
        <v>0</v>
      </c>
      <c r="N5043" s="328">
        <f>IF(ISBLANK(L5043),ROUND(SUMIF(Anlagenbewegungsdaten_AV!B:B,A5043,Anlagenbewegungsdaten_AV!D:D),2),ROUND(M5043*L5043%,2))</f>
        <v>0</v>
      </c>
      <c r="O5043" s="328">
        <f>ROUND(N5043-SUMIF(Anlagenbewegungsdaten_AV!B:B,A5043,Anlagenbewegungsdaten_AV!D:D),3)</f>
        <v>0</v>
      </c>
    </row>
    <row r="5044" spans="1:15" ht="15" customHeight="1" x14ac:dyDescent="0.25">
      <c r="A5044" s="258" t="s">
        <v>5964</v>
      </c>
      <c r="B5044" s="243" t="s">
        <v>1489</v>
      </c>
      <c r="C5044" s="244"/>
      <c r="D5044" s="244" t="s">
        <v>5961</v>
      </c>
      <c r="E5044" s="243"/>
      <c r="F5044" s="160"/>
      <c r="G5044" s="331">
        <f>ROUND(SUMIF(Anlagenbewegungsdaten!B:B,A5044,Anlagenbewegungsdaten!C:C),3)</f>
        <v>0</v>
      </c>
      <c r="H5044" s="332">
        <f>IF(ISBLANK(F5044),ROUND(SUMIF(Anlagenbewegungsdaten!B:B,A5044,Anlagenbewegungsdaten!D:D),2),ROUND(G5044*F5044%,2))</f>
        <v>0</v>
      </c>
      <c r="I5044" s="332">
        <f>ROUND((H5044-SUMIF(Anlagenbewegungsdaten!$B:$B,A5044,Anlagenbewegungsdaten!D:D)),3)</f>
        <v>0</v>
      </c>
      <c r="J5044" s="333" t="s">
        <v>5180</v>
      </c>
      <c r="K5044" s="333" t="s">
        <v>5195</v>
      </c>
      <c r="L5044" s="510">
        <v>0</v>
      </c>
      <c r="M5044" s="330">
        <f>ROUND(SUMIF(Anlagenbewegungsdaten_AV!B:B,A5044,Anlagenbewegungsdaten_AV!C:C),3)</f>
        <v>0</v>
      </c>
      <c r="N5044" s="328">
        <f>IF(ISBLANK(L5044),ROUND(SUMIF(Anlagenbewegungsdaten_AV!B:B,A5044,Anlagenbewegungsdaten_AV!D:D),2),ROUND(M5044*L5044%,2))</f>
        <v>0</v>
      </c>
      <c r="O5044" s="328">
        <f>ROUND(N5044-SUMIF(Anlagenbewegungsdaten_AV!B:B,A5044,Anlagenbewegungsdaten_AV!D:D),3)</f>
        <v>0</v>
      </c>
    </row>
    <row r="5045" spans="1:15" ht="15" customHeight="1" x14ac:dyDescent="0.25">
      <c r="A5045" s="258" t="s">
        <v>5965</v>
      </c>
      <c r="B5045" s="243" t="s">
        <v>1502</v>
      </c>
      <c r="C5045" s="244"/>
      <c r="D5045" s="244" t="s">
        <v>5961</v>
      </c>
      <c r="E5045" s="243"/>
      <c r="F5045" s="160"/>
      <c r="G5045" s="331">
        <f>ROUND(SUMIF(Anlagenbewegungsdaten!B:B,A5045,Anlagenbewegungsdaten!C:C),3)</f>
        <v>0</v>
      </c>
      <c r="H5045" s="332">
        <f>IF(ISBLANK(F5045),ROUND(SUMIF(Anlagenbewegungsdaten!B:B,A5045,Anlagenbewegungsdaten!D:D),2),ROUND(G5045*F5045%,2))</f>
        <v>0</v>
      </c>
      <c r="I5045" s="332">
        <f>ROUND((H5045-SUMIF(Anlagenbewegungsdaten!$B:$B,A5045,Anlagenbewegungsdaten!D:D)),3)</f>
        <v>0</v>
      </c>
      <c r="J5045" s="333" t="s">
        <v>5180</v>
      </c>
      <c r="K5045" s="333" t="s">
        <v>5196</v>
      </c>
      <c r="L5045" s="510">
        <v>0</v>
      </c>
      <c r="M5045" s="330">
        <f>ROUND(SUMIF(Anlagenbewegungsdaten_AV!B:B,A5045,Anlagenbewegungsdaten_AV!C:C),3)</f>
        <v>0</v>
      </c>
      <c r="N5045" s="328">
        <f>IF(ISBLANK(L5045),ROUND(SUMIF(Anlagenbewegungsdaten_AV!B:B,A5045,Anlagenbewegungsdaten_AV!D:D),2),ROUND(M5045*L5045%,2))</f>
        <v>0</v>
      </c>
      <c r="O5045" s="328">
        <f>ROUND(N5045-SUMIF(Anlagenbewegungsdaten_AV!B:B,A5045,Anlagenbewegungsdaten_AV!D:D),3)</f>
        <v>0</v>
      </c>
    </row>
    <row r="5046" spans="1:15" ht="15" customHeight="1" x14ac:dyDescent="0.25">
      <c r="A5046" s="258" t="s">
        <v>5966</v>
      </c>
      <c r="B5046" s="243" t="s">
        <v>77</v>
      </c>
      <c r="C5046" s="244"/>
      <c r="D5046" s="244" t="s">
        <v>5961</v>
      </c>
      <c r="E5046" s="243"/>
      <c r="F5046" s="160"/>
      <c r="G5046" s="331">
        <f>ROUND(SUMIF(Anlagenbewegungsdaten!B:B,A5046,Anlagenbewegungsdaten!C:C),3)</f>
        <v>0</v>
      </c>
      <c r="H5046" s="332">
        <f>IF(ISBLANK(F5046),ROUND(SUMIF(Anlagenbewegungsdaten!B:B,A5046,Anlagenbewegungsdaten!D:D),2),ROUND(G5046*F5046%,2))</f>
        <v>0</v>
      </c>
      <c r="I5046" s="332">
        <f>ROUND((H5046-SUMIF(Anlagenbewegungsdaten!$B:$B,A5046,Anlagenbewegungsdaten!D:D)),3)</f>
        <v>0</v>
      </c>
      <c r="J5046" s="333" t="s">
        <v>5180</v>
      </c>
      <c r="K5046" s="333" t="s">
        <v>5197</v>
      </c>
      <c r="L5046" s="510">
        <v>0</v>
      </c>
      <c r="M5046" s="330">
        <f>ROUND(SUMIF(Anlagenbewegungsdaten_AV!B:B,A5046,Anlagenbewegungsdaten_AV!C:C),3)</f>
        <v>0</v>
      </c>
      <c r="N5046" s="328">
        <f>IF(ISBLANK(L5046),ROUND(SUMIF(Anlagenbewegungsdaten_AV!B:B,A5046,Anlagenbewegungsdaten_AV!D:D),2),ROUND(M5046*L5046%,2))</f>
        <v>0</v>
      </c>
      <c r="O5046" s="328">
        <f>ROUND(N5046-SUMIF(Anlagenbewegungsdaten_AV!B:B,A5046,Anlagenbewegungsdaten_AV!D:D),3)</f>
        <v>0</v>
      </c>
    </row>
    <row r="5047" spans="1:15" ht="15" customHeight="1" x14ac:dyDescent="0.25">
      <c r="A5047" s="258" t="s">
        <v>5967</v>
      </c>
      <c r="B5047" s="243" t="s">
        <v>2109</v>
      </c>
      <c r="C5047" s="244"/>
      <c r="D5047" s="244" t="s">
        <v>5961</v>
      </c>
      <c r="E5047" s="243"/>
      <c r="F5047" s="160"/>
      <c r="G5047" s="331">
        <f>ROUND(SUMIF(Anlagenbewegungsdaten!B:B,A5047,Anlagenbewegungsdaten!C:C),3)</f>
        <v>0</v>
      </c>
      <c r="H5047" s="332">
        <f>IF(ISBLANK(F5047),ROUND(SUMIF(Anlagenbewegungsdaten!B:B,A5047,Anlagenbewegungsdaten!D:D),2),ROUND(G5047*F5047%,2))</f>
        <v>0</v>
      </c>
      <c r="I5047" s="332">
        <f>ROUND((H5047-SUMIF(Anlagenbewegungsdaten!$B:$B,A5047,Anlagenbewegungsdaten!D:D)),3)</f>
        <v>0</v>
      </c>
      <c r="J5047" s="333" t="s">
        <v>5180</v>
      </c>
      <c r="K5047" s="333" t="s">
        <v>5198</v>
      </c>
      <c r="L5047" s="510">
        <v>0</v>
      </c>
      <c r="M5047" s="330">
        <f>ROUND(SUMIF(Anlagenbewegungsdaten_AV!B:B,A5047,Anlagenbewegungsdaten_AV!C:C),3)</f>
        <v>0</v>
      </c>
      <c r="N5047" s="328">
        <f>IF(ISBLANK(L5047),ROUND(SUMIF(Anlagenbewegungsdaten_AV!B:B,A5047,Anlagenbewegungsdaten_AV!D:D),2),ROUND(M5047*L5047%,2))</f>
        <v>0</v>
      </c>
      <c r="O5047" s="328">
        <f>ROUND(N5047-SUMIF(Anlagenbewegungsdaten_AV!B:B,A5047,Anlagenbewegungsdaten_AV!D:D),3)</f>
        <v>0</v>
      </c>
    </row>
    <row r="5048" spans="1:15" ht="15" customHeight="1" x14ac:dyDescent="0.25">
      <c r="A5048" s="258" t="s">
        <v>5968</v>
      </c>
      <c r="B5048" s="243" t="s">
        <v>2110</v>
      </c>
      <c r="C5048" s="244"/>
      <c r="D5048" s="244" t="s">
        <v>5961</v>
      </c>
      <c r="E5048" s="243"/>
      <c r="F5048" s="160"/>
      <c r="G5048" s="331">
        <f>ROUND(SUMIF(Anlagenbewegungsdaten!B:B,A5048,Anlagenbewegungsdaten!C:C),3)</f>
        <v>0</v>
      </c>
      <c r="H5048" s="332">
        <f>IF(ISBLANK(F5048),ROUND(SUMIF(Anlagenbewegungsdaten!B:B,A5048,Anlagenbewegungsdaten!D:D),2),ROUND(G5048*F5048%,2))</f>
        <v>0</v>
      </c>
      <c r="I5048" s="332">
        <f>ROUND((H5048-SUMIF(Anlagenbewegungsdaten!$B:$B,A5048,Anlagenbewegungsdaten!D:D)),3)</f>
        <v>0</v>
      </c>
      <c r="J5048" s="333" t="s">
        <v>5180</v>
      </c>
      <c r="K5048" s="333" t="s">
        <v>5199</v>
      </c>
      <c r="L5048" s="510">
        <v>0</v>
      </c>
      <c r="M5048" s="330">
        <f>ROUND(SUMIF(Anlagenbewegungsdaten_AV!B:B,A5048,Anlagenbewegungsdaten_AV!C:C),3)</f>
        <v>0</v>
      </c>
      <c r="N5048" s="328">
        <f>IF(ISBLANK(L5048),ROUND(SUMIF(Anlagenbewegungsdaten_AV!B:B,A5048,Anlagenbewegungsdaten_AV!D:D),2),ROUND(M5048*L5048%,2))</f>
        <v>0</v>
      </c>
      <c r="O5048" s="328">
        <f>ROUND(N5048-SUMIF(Anlagenbewegungsdaten_AV!B:B,A5048,Anlagenbewegungsdaten_AV!D:D),3)</f>
        <v>0</v>
      </c>
    </row>
    <row r="5049" spans="1:15" ht="15" customHeight="1" x14ac:dyDescent="0.25">
      <c r="A5049" s="258" t="s">
        <v>5969</v>
      </c>
      <c r="B5049" s="243" t="s">
        <v>152</v>
      </c>
      <c r="C5049" s="244"/>
      <c r="D5049" s="244" t="s">
        <v>5961</v>
      </c>
      <c r="E5049" s="243"/>
      <c r="F5049" s="160"/>
      <c r="G5049" s="331">
        <f>ROUND(SUMIF(Anlagenbewegungsdaten!B:B,A5049,Anlagenbewegungsdaten!C:C),3)</f>
        <v>0</v>
      </c>
      <c r="H5049" s="332">
        <f>IF(ISBLANK(F5049),ROUND(SUMIF(Anlagenbewegungsdaten!B:B,A5049,Anlagenbewegungsdaten!D:D),2),ROUND(G5049*F5049%,2))</f>
        <v>0</v>
      </c>
      <c r="I5049" s="332">
        <f>ROUND((H5049-SUMIF(Anlagenbewegungsdaten!$B:$B,A5049,Anlagenbewegungsdaten!D:D)),3)</f>
        <v>0</v>
      </c>
      <c r="J5049" s="333" t="s">
        <v>5180</v>
      </c>
      <c r="K5049" s="333" t="s">
        <v>5200</v>
      </c>
      <c r="L5049" s="510">
        <v>0</v>
      </c>
      <c r="M5049" s="330">
        <f>ROUND(SUMIF(Anlagenbewegungsdaten_AV!B:B,A5049,Anlagenbewegungsdaten_AV!C:C),3)</f>
        <v>0</v>
      </c>
      <c r="N5049" s="328">
        <f>IF(ISBLANK(L5049),ROUND(SUMIF(Anlagenbewegungsdaten_AV!B:B,A5049,Anlagenbewegungsdaten_AV!D:D),2),ROUND(M5049*L5049%,2))</f>
        <v>0</v>
      </c>
      <c r="O5049" s="328">
        <f>ROUND(N5049-SUMIF(Anlagenbewegungsdaten_AV!B:B,A5049,Anlagenbewegungsdaten_AV!D:D),3)</f>
        <v>0</v>
      </c>
    </row>
    <row r="5050" spans="1:15" ht="15" customHeight="1" x14ac:dyDescent="0.25">
      <c r="A5050" s="258" t="s">
        <v>5970</v>
      </c>
      <c r="B5050" s="243" t="s">
        <v>160</v>
      </c>
      <c r="C5050" s="244"/>
      <c r="D5050" s="244" t="s">
        <v>5961</v>
      </c>
      <c r="E5050" s="243"/>
      <c r="F5050" s="160"/>
      <c r="G5050" s="331">
        <f>ROUND(SUMIF(Anlagenbewegungsdaten!B:B,A5050,Anlagenbewegungsdaten!C:C),3)</f>
        <v>0</v>
      </c>
      <c r="H5050" s="332">
        <f>IF(ISBLANK(F5050),ROUND(SUMIF(Anlagenbewegungsdaten!B:B,A5050,Anlagenbewegungsdaten!D:D),2),ROUND(G5050*F5050%,2))</f>
        <v>0</v>
      </c>
      <c r="I5050" s="332">
        <f>ROUND((H5050-SUMIF(Anlagenbewegungsdaten!$B:$B,A5050,Anlagenbewegungsdaten!D:D)),3)</f>
        <v>0</v>
      </c>
      <c r="J5050" s="333" t="s">
        <v>5180</v>
      </c>
      <c r="K5050" s="333" t="s">
        <v>5201</v>
      </c>
      <c r="L5050" s="510">
        <v>0</v>
      </c>
      <c r="M5050" s="330">
        <f>ROUND(SUMIF(Anlagenbewegungsdaten_AV!B:B,A5050,Anlagenbewegungsdaten_AV!C:C),3)</f>
        <v>0</v>
      </c>
      <c r="N5050" s="328">
        <f>IF(ISBLANK(L5050),ROUND(SUMIF(Anlagenbewegungsdaten_AV!B:B,A5050,Anlagenbewegungsdaten_AV!D:D),2),ROUND(M5050*L5050%,2))</f>
        <v>0</v>
      </c>
      <c r="O5050" s="328">
        <f>ROUND(N5050-SUMIF(Anlagenbewegungsdaten_AV!B:B,A5050,Anlagenbewegungsdaten_AV!D:D),3)</f>
        <v>0</v>
      </c>
    </row>
    <row r="5051" spans="1:15" ht="15" customHeight="1" x14ac:dyDescent="0.25">
      <c r="A5051" s="258" t="s">
        <v>5971</v>
      </c>
      <c r="B5051" s="243" t="s">
        <v>167</v>
      </c>
      <c r="C5051" s="244"/>
      <c r="D5051" s="244" t="s">
        <v>5961</v>
      </c>
      <c r="E5051" s="243"/>
      <c r="F5051" s="160"/>
      <c r="G5051" s="331">
        <f>ROUND(SUMIF(Anlagenbewegungsdaten!B:B,A5051,Anlagenbewegungsdaten!C:C),3)</f>
        <v>0</v>
      </c>
      <c r="H5051" s="332">
        <f>IF(ISBLANK(F5051),ROUND(SUMIF(Anlagenbewegungsdaten!B:B,A5051,Anlagenbewegungsdaten!D:D),2),ROUND(G5051*F5051%,2))</f>
        <v>0</v>
      </c>
      <c r="I5051" s="332">
        <f>ROUND((H5051-SUMIF(Anlagenbewegungsdaten!$B:$B,A5051,Anlagenbewegungsdaten!D:D)),3)</f>
        <v>0</v>
      </c>
      <c r="J5051" s="333" t="s">
        <v>5180</v>
      </c>
      <c r="K5051" s="333" t="s">
        <v>5202</v>
      </c>
      <c r="L5051" s="510">
        <v>0</v>
      </c>
      <c r="M5051" s="330">
        <f>ROUND(SUMIF(Anlagenbewegungsdaten_AV!B:B,A5051,Anlagenbewegungsdaten_AV!C:C),3)</f>
        <v>0</v>
      </c>
      <c r="N5051" s="328">
        <f>IF(ISBLANK(L5051),ROUND(SUMIF(Anlagenbewegungsdaten_AV!B:B,A5051,Anlagenbewegungsdaten_AV!D:D),2),ROUND(M5051*L5051%,2))</f>
        <v>0</v>
      </c>
      <c r="O5051" s="328">
        <f>ROUND(N5051-SUMIF(Anlagenbewegungsdaten_AV!B:B,A5051,Anlagenbewegungsdaten_AV!D:D),3)</f>
        <v>0</v>
      </c>
    </row>
    <row r="5052" spans="1:15" ht="15" customHeight="1" x14ac:dyDescent="0.25">
      <c r="A5052" s="258" t="s">
        <v>5972</v>
      </c>
      <c r="B5052" s="243" t="s">
        <v>2111</v>
      </c>
      <c r="C5052" s="244"/>
      <c r="D5052" s="244" t="s">
        <v>5961</v>
      </c>
      <c r="E5052" s="243"/>
      <c r="F5052" s="160"/>
      <c r="G5052" s="331">
        <f>ROUND(SUMIF(Anlagenbewegungsdaten!B:B,A5052,Anlagenbewegungsdaten!C:C),3)</f>
        <v>0</v>
      </c>
      <c r="H5052" s="332">
        <f>IF(ISBLANK(F5052),ROUND(SUMIF(Anlagenbewegungsdaten!B:B,A5052,Anlagenbewegungsdaten!D:D),2),ROUND(G5052*F5052%,2))</f>
        <v>0</v>
      </c>
      <c r="I5052" s="332">
        <f>ROUND((H5052-SUMIF(Anlagenbewegungsdaten!$B:$B,A5052,Anlagenbewegungsdaten!D:D)),3)</f>
        <v>0</v>
      </c>
      <c r="J5052" s="333" t="s">
        <v>5180</v>
      </c>
      <c r="K5052" s="333" t="s">
        <v>5203</v>
      </c>
      <c r="L5052" s="510">
        <v>0</v>
      </c>
      <c r="M5052" s="330">
        <f>ROUND(SUMIF(Anlagenbewegungsdaten_AV!B:B,A5052,Anlagenbewegungsdaten_AV!C:C),3)</f>
        <v>0</v>
      </c>
      <c r="N5052" s="328">
        <f>IF(ISBLANK(L5052),ROUND(SUMIF(Anlagenbewegungsdaten_AV!B:B,A5052,Anlagenbewegungsdaten_AV!D:D),2),ROUND(M5052*L5052%,2))</f>
        <v>0</v>
      </c>
      <c r="O5052" s="328">
        <f>ROUND(N5052-SUMIF(Anlagenbewegungsdaten_AV!B:B,A5052,Anlagenbewegungsdaten_AV!D:D),3)</f>
        <v>0</v>
      </c>
    </row>
    <row r="5053" spans="1:15" ht="15" customHeight="1" x14ac:dyDescent="0.25">
      <c r="A5053" s="258" t="s">
        <v>5973</v>
      </c>
      <c r="B5053" s="243" t="s">
        <v>174</v>
      </c>
      <c r="C5053" s="244"/>
      <c r="D5053" s="244" t="s">
        <v>5961</v>
      </c>
      <c r="E5053" s="243"/>
      <c r="F5053" s="160"/>
      <c r="G5053" s="331">
        <f>ROUND(SUMIF(Anlagenbewegungsdaten!B:B,A5053,Anlagenbewegungsdaten!C:C),3)</f>
        <v>0</v>
      </c>
      <c r="H5053" s="332">
        <f>IF(ISBLANK(F5053),ROUND(SUMIF(Anlagenbewegungsdaten!B:B,A5053,Anlagenbewegungsdaten!D:D),2),ROUND(G5053*F5053%,2))</f>
        <v>0</v>
      </c>
      <c r="I5053" s="332">
        <f>ROUND((H5053-SUMIF(Anlagenbewegungsdaten!$B:$B,A5053,Anlagenbewegungsdaten!D:D)),3)</f>
        <v>0</v>
      </c>
      <c r="J5053" s="333" t="s">
        <v>5180</v>
      </c>
      <c r="K5053" s="333" t="s">
        <v>5204</v>
      </c>
      <c r="L5053" s="510">
        <v>0</v>
      </c>
      <c r="M5053" s="330">
        <f>ROUND(SUMIF(Anlagenbewegungsdaten_AV!B:B,A5053,Anlagenbewegungsdaten_AV!C:C),3)</f>
        <v>0</v>
      </c>
      <c r="N5053" s="328">
        <f>IF(ISBLANK(L5053),ROUND(SUMIF(Anlagenbewegungsdaten_AV!B:B,A5053,Anlagenbewegungsdaten_AV!D:D),2),ROUND(M5053*L5053%,2))</f>
        <v>0</v>
      </c>
      <c r="O5053" s="328">
        <f>ROUND(N5053-SUMIF(Anlagenbewegungsdaten_AV!B:B,A5053,Anlagenbewegungsdaten_AV!D:D),3)</f>
        <v>0</v>
      </c>
    </row>
    <row r="5054" spans="1:15" ht="15" customHeight="1" x14ac:dyDescent="0.25"/>
    <row r="5055" spans="1:15" ht="37.5" customHeight="1" x14ac:dyDescent="0.25">
      <c r="A5055" s="625" t="s">
        <v>6394</v>
      </c>
      <c r="B5055" s="625"/>
      <c r="C5055" s="625"/>
      <c r="D5055" s="625"/>
      <c r="E5055" s="625"/>
      <c r="F5055" s="625"/>
    </row>
    <row r="5056" spans="1:15" ht="15" customHeight="1" x14ac:dyDescent="0.25">
      <c r="A5056" s="164"/>
      <c r="B5056" s="164"/>
      <c r="C5056" s="164"/>
      <c r="D5056" s="164"/>
      <c r="E5056" s="164"/>
      <c r="F5056" s="295"/>
    </row>
    <row r="5057" spans="1:15" ht="15" customHeight="1" x14ac:dyDescent="0.25">
      <c r="A5057" s="258" t="s">
        <v>5974</v>
      </c>
      <c r="B5057" s="243" t="s">
        <v>2107</v>
      </c>
      <c r="C5057" s="244"/>
      <c r="D5057" s="244" t="s">
        <v>5975</v>
      </c>
      <c r="E5057" s="243"/>
      <c r="F5057" s="160"/>
      <c r="G5057" s="331">
        <f>ROUND(SUMIF(Anlagenbewegungsdaten!B:B,A5057,Anlagenbewegungsdaten!C:C),3)</f>
        <v>0</v>
      </c>
      <c r="H5057" s="332">
        <f>IF(ISBLANK(F5057),ROUND(SUMIF(Anlagenbewegungsdaten!B:B,A5057,Anlagenbewegungsdaten!D:D),2),ROUND(G5057*F5057%,2))</f>
        <v>0</v>
      </c>
      <c r="I5057" s="332">
        <f>ROUND((H5057-SUMIF(Anlagenbewegungsdaten!$B:$B,A5057,Anlagenbewegungsdaten!D:D)),3)</f>
        <v>0</v>
      </c>
      <c r="J5057" s="333" t="s">
        <v>5180</v>
      </c>
      <c r="K5057" s="333" t="s">
        <v>5192</v>
      </c>
      <c r="L5057" s="510">
        <v>0</v>
      </c>
      <c r="M5057" s="330">
        <f>ROUND(SUMIF(Anlagenbewegungsdaten_AV!B:B,A5057,Anlagenbewegungsdaten_AV!C:C),3)</f>
        <v>0</v>
      </c>
      <c r="N5057" s="328">
        <f>IF(ISBLANK(L5057),ROUND(SUMIF(Anlagenbewegungsdaten_AV!B:B,A5057,Anlagenbewegungsdaten_AV!D:D),2),ROUND(M5057*L5057%,2))</f>
        <v>0</v>
      </c>
      <c r="O5057" s="328">
        <f>ROUND(N5057-SUMIF(Anlagenbewegungsdaten_AV!B:B,A5057,Anlagenbewegungsdaten_AV!D:D),3)</f>
        <v>0</v>
      </c>
    </row>
    <row r="5058" spans="1:15" ht="15" customHeight="1" x14ac:dyDescent="0.25">
      <c r="A5058" s="258" t="s">
        <v>5976</v>
      </c>
      <c r="B5058" s="243" t="s">
        <v>2108</v>
      </c>
      <c r="C5058" s="244"/>
      <c r="D5058" s="244" t="s">
        <v>5975</v>
      </c>
      <c r="E5058" s="243"/>
      <c r="F5058" s="160"/>
      <c r="G5058" s="331">
        <f>ROUND(SUMIF(Anlagenbewegungsdaten!B:B,A5058,Anlagenbewegungsdaten!C:C),3)</f>
        <v>0</v>
      </c>
      <c r="H5058" s="332">
        <f>IF(ISBLANK(F5058),ROUND(SUMIF(Anlagenbewegungsdaten!B:B,A5058,Anlagenbewegungsdaten!D:D),2),ROUND(G5058*F5058%,2))</f>
        <v>0</v>
      </c>
      <c r="I5058" s="332">
        <f>ROUND((H5058-SUMIF(Anlagenbewegungsdaten!$B:$B,A5058,Anlagenbewegungsdaten!D:D)),3)</f>
        <v>0</v>
      </c>
      <c r="J5058" s="333" t="s">
        <v>5180</v>
      </c>
      <c r="K5058" s="333" t="s">
        <v>5193</v>
      </c>
      <c r="L5058" s="510">
        <v>0</v>
      </c>
      <c r="M5058" s="330">
        <f>ROUND(SUMIF(Anlagenbewegungsdaten_AV!B:B,A5058,Anlagenbewegungsdaten_AV!C:C),3)</f>
        <v>0</v>
      </c>
      <c r="N5058" s="328">
        <f>IF(ISBLANK(L5058),ROUND(SUMIF(Anlagenbewegungsdaten_AV!B:B,A5058,Anlagenbewegungsdaten_AV!D:D),2),ROUND(M5058*L5058%,2))</f>
        <v>0</v>
      </c>
      <c r="O5058" s="328">
        <f>ROUND(N5058-SUMIF(Anlagenbewegungsdaten_AV!B:B,A5058,Anlagenbewegungsdaten_AV!D:D),3)</f>
        <v>0</v>
      </c>
    </row>
    <row r="5059" spans="1:15" ht="15" customHeight="1" x14ac:dyDescent="0.25">
      <c r="A5059" s="258" t="s">
        <v>5977</v>
      </c>
      <c r="B5059" s="243" t="s">
        <v>1002</v>
      </c>
      <c r="C5059" s="244"/>
      <c r="D5059" s="244" t="s">
        <v>5975</v>
      </c>
      <c r="E5059" s="243"/>
      <c r="F5059" s="160"/>
      <c r="G5059" s="331">
        <f>ROUND(SUMIF(Anlagenbewegungsdaten!B:B,A5059,Anlagenbewegungsdaten!C:C),3)</f>
        <v>0</v>
      </c>
      <c r="H5059" s="332">
        <f>IF(ISBLANK(F5059),ROUND(SUMIF(Anlagenbewegungsdaten!B:B,A5059,Anlagenbewegungsdaten!D:D),2),ROUND(G5059*F5059%,2))</f>
        <v>0</v>
      </c>
      <c r="I5059" s="332">
        <f>ROUND((H5059-SUMIF(Anlagenbewegungsdaten!$B:$B,A5059,Anlagenbewegungsdaten!D:D)),3)</f>
        <v>0</v>
      </c>
      <c r="J5059" s="333" t="s">
        <v>5180</v>
      </c>
      <c r="K5059" s="333" t="s">
        <v>5194</v>
      </c>
      <c r="L5059" s="510">
        <v>0</v>
      </c>
      <c r="M5059" s="330">
        <f>ROUND(SUMIF(Anlagenbewegungsdaten_AV!B:B,A5059,Anlagenbewegungsdaten_AV!C:C),3)</f>
        <v>0</v>
      </c>
      <c r="N5059" s="328">
        <f>IF(ISBLANK(L5059),ROUND(SUMIF(Anlagenbewegungsdaten_AV!B:B,A5059,Anlagenbewegungsdaten_AV!D:D),2),ROUND(M5059*L5059%,2))</f>
        <v>0</v>
      </c>
      <c r="O5059" s="328">
        <f>ROUND(N5059-SUMIF(Anlagenbewegungsdaten_AV!B:B,A5059,Anlagenbewegungsdaten_AV!D:D),3)</f>
        <v>0</v>
      </c>
    </row>
    <row r="5060" spans="1:15" ht="15" customHeight="1" x14ac:dyDescent="0.25">
      <c r="A5060" s="258" t="s">
        <v>5978</v>
      </c>
      <c r="B5060" s="243" t="s">
        <v>1489</v>
      </c>
      <c r="C5060" s="244"/>
      <c r="D5060" s="244" t="s">
        <v>5975</v>
      </c>
      <c r="E5060" s="243"/>
      <c r="F5060" s="160"/>
      <c r="G5060" s="331">
        <f>ROUND(SUMIF(Anlagenbewegungsdaten!B:B,A5060,Anlagenbewegungsdaten!C:C),3)</f>
        <v>0</v>
      </c>
      <c r="H5060" s="332">
        <f>IF(ISBLANK(F5060),ROUND(SUMIF(Anlagenbewegungsdaten!B:B,A5060,Anlagenbewegungsdaten!D:D),2),ROUND(G5060*F5060%,2))</f>
        <v>0</v>
      </c>
      <c r="I5060" s="332">
        <f>ROUND((H5060-SUMIF(Anlagenbewegungsdaten!$B:$B,A5060,Anlagenbewegungsdaten!D:D)),3)</f>
        <v>0</v>
      </c>
      <c r="J5060" s="333" t="s">
        <v>5180</v>
      </c>
      <c r="K5060" s="333" t="s">
        <v>5195</v>
      </c>
      <c r="L5060" s="510">
        <v>0</v>
      </c>
      <c r="M5060" s="330">
        <f>ROUND(SUMIF(Anlagenbewegungsdaten_AV!B:B,A5060,Anlagenbewegungsdaten_AV!C:C),3)</f>
        <v>0</v>
      </c>
      <c r="N5060" s="328">
        <f>IF(ISBLANK(L5060),ROUND(SUMIF(Anlagenbewegungsdaten_AV!B:B,A5060,Anlagenbewegungsdaten_AV!D:D),2),ROUND(M5060*L5060%,2))</f>
        <v>0</v>
      </c>
      <c r="O5060" s="328">
        <f>ROUND(N5060-SUMIF(Anlagenbewegungsdaten_AV!B:B,A5060,Anlagenbewegungsdaten_AV!D:D),3)</f>
        <v>0</v>
      </c>
    </row>
    <row r="5061" spans="1:15" ht="15" customHeight="1" x14ac:dyDescent="0.25">
      <c r="A5061" s="258" t="s">
        <v>5979</v>
      </c>
      <c r="B5061" s="243" t="s">
        <v>1502</v>
      </c>
      <c r="C5061" s="244"/>
      <c r="D5061" s="244" t="s">
        <v>5975</v>
      </c>
      <c r="E5061" s="243"/>
      <c r="F5061" s="160"/>
      <c r="G5061" s="331">
        <f>ROUND(SUMIF(Anlagenbewegungsdaten!B:B,A5061,Anlagenbewegungsdaten!C:C),3)</f>
        <v>0</v>
      </c>
      <c r="H5061" s="332">
        <f>IF(ISBLANK(F5061),ROUND(SUMIF(Anlagenbewegungsdaten!B:B,A5061,Anlagenbewegungsdaten!D:D),2),ROUND(G5061*F5061%,2))</f>
        <v>0</v>
      </c>
      <c r="I5061" s="332">
        <f>ROUND((H5061-SUMIF(Anlagenbewegungsdaten!$B:$B,A5061,Anlagenbewegungsdaten!D:D)),3)</f>
        <v>0</v>
      </c>
      <c r="J5061" s="333" t="s">
        <v>5180</v>
      </c>
      <c r="K5061" s="333" t="s">
        <v>5196</v>
      </c>
      <c r="L5061" s="510">
        <v>0</v>
      </c>
      <c r="M5061" s="330">
        <f>ROUND(SUMIF(Anlagenbewegungsdaten_AV!B:B,A5061,Anlagenbewegungsdaten_AV!C:C),3)</f>
        <v>0</v>
      </c>
      <c r="N5061" s="328">
        <f>IF(ISBLANK(L5061),ROUND(SUMIF(Anlagenbewegungsdaten_AV!B:B,A5061,Anlagenbewegungsdaten_AV!D:D),2),ROUND(M5061*L5061%,2))</f>
        <v>0</v>
      </c>
      <c r="O5061" s="328">
        <f>ROUND(N5061-SUMIF(Anlagenbewegungsdaten_AV!B:B,A5061,Anlagenbewegungsdaten_AV!D:D),3)</f>
        <v>0</v>
      </c>
    </row>
    <row r="5062" spans="1:15" ht="15" customHeight="1" x14ac:dyDescent="0.25">
      <c r="A5062" s="258" t="s">
        <v>5980</v>
      </c>
      <c r="B5062" s="243" t="s">
        <v>77</v>
      </c>
      <c r="C5062" s="244"/>
      <c r="D5062" s="244" t="s">
        <v>5975</v>
      </c>
      <c r="E5062" s="243"/>
      <c r="F5062" s="160"/>
      <c r="G5062" s="331">
        <f>ROUND(SUMIF(Anlagenbewegungsdaten!B:B,A5062,Anlagenbewegungsdaten!C:C),3)</f>
        <v>0</v>
      </c>
      <c r="H5062" s="332">
        <f>IF(ISBLANK(F5062),ROUND(SUMIF(Anlagenbewegungsdaten!B:B,A5062,Anlagenbewegungsdaten!D:D),2),ROUND(G5062*F5062%,2))</f>
        <v>0</v>
      </c>
      <c r="I5062" s="332">
        <f>ROUND((H5062-SUMIF(Anlagenbewegungsdaten!$B:$B,A5062,Anlagenbewegungsdaten!D:D)),3)</f>
        <v>0</v>
      </c>
      <c r="J5062" s="333" t="s">
        <v>5180</v>
      </c>
      <c r="K5062" s="333" t="s">
        <v>5197</v>
      </c>
      <c r="L5062" s="510">
        <v>0</v>
      </c>
      <c r="M5062" s="330">
        <f>ROUND(SUMIF(Anlagenbewegungsdaten_AV!B:B,A5062,Anlagenbewegungsdaten_AV!C:C),3)</f>
        <v>0</v>
      </c>
      <c r="N5062" s="328">
        <f>IF(ISBLANK(L5062),ROUND(SUMIF(Anlagenbewegungsdaten_AV!B:B,A5062,Anlagenbewegungsdaten_AV!D:D),2),ROUND(M5062*L5062%,2))</f>
        <v>0</v>
      </c>
      <c r="O5062" s="328">
        <f>ROUND(N5062-SUMIF(Anlagenbewegungsdaten_AV!B:B,A5062,Anlagenbewegungsdaten_AV!D:D),3)</f>
        <v>0</v>
      </c>
    </row>
    <row r="5063" spans="1:15" ht="15" customHeight="1" x14ac:dyDescent="0.25">
      <c r="A5063" s="258" t="s">
        <v>5981</v>
      </c>
      <c r="B5063" s="243" t="s">
        <v>2109</v>
      </c>
      <c r="C5063" s="244"/>
      <c r="D5063" s="244" t="s">
        <v>5975</v>
      </c>
      <c r="E5063" s="243"/>
      <c r="F5063" s="160"/>
      <c r="G5063" s="331">
        <f>ROUND(SUMIF(Anlagenbewegungsdaten!B:B,A5063,Anlagenbewegungsdaten!C:C),3)</f>
        <v>0</v>
      </c>
      <c r="H5063" s="332">
        <f>IF(ISBLANK(F5063),ROUND(SUMIF(Anlagenbewegungsdaten!B:B,A5063,Anlagenbewegungsdaten!D:D),2),ROUND(G5063*F5063%,2))</f>
        <v>0</v>
      </c>
      <c r="I5063" s="332">
        <f>ROUND((H5063-SUMIF(Anlagenbewegungsdaten!$B:$B,A5063,Anlagenbewegungsdaten!D:D)),3)</f>
        <v>0</v>
      </c>
      <c r="J5063" s="333" t="s">
        <v>5180</v>
      </c>
      <c r="K5063" s="333" t="s">
        <v>5198</v>
      </c>
      <c r="L5063" s="510">
        <v>0</v>
      </c>
      <c r="M5063" s="330">
        <f>ROUND(SUMIF(Anlagenbewegungsdaten_AV!B:B,A5063,Anlagenbewegungsdaten_AV!C:C),3)</f>
        <v>0</v>
      </c>
      <c r="N5063" s="328">
        <f>IF(ISBLANK(L5063),ROUND(SUMIF(Anlagenbewegungsdaten_AV!B:B,A5063,Anlagenbewegungsdaten_AV!D:D),2),ROUND(M5063*L5063%,2))</f>
        <v>0</v>
      </c>
      <c r="O5063" s="328">
        <f>ROUND(N5063-SUMIF(Anlagenbewegungsdaten_AV!B:B,A5063,Anlagenbewegungsdaten_AV!D:D),3)</f>
        <v>0</v>
      </c>
    </row>
    <row r="5064" spans="1:15" ht="15" customHeight="1" x14ac:dyDescent="0.25">
      <c r="A5064" s="258" t="s">
        <v>5982</v>
      </c>
      <c r="B5064" s="243" t="s">
        <v>2110</v>
      </c>
      <c r="C5064" s="244"/>
      <c r="D5064" s="244" t="s">
        <v>5975</v>
      </c>
      <c r="E5064" s="243"/>
      <c r="F5064" s="160"/>
      <c r="G5064" s="331">
        <f>ROUND(SUMIF(Anlagenbewegungsdaten!B:B,A5064,Anlagenbewegungsdaten!C:C),3)</f>
        <v>0</v>
      </c>
      <c r="H5064" s="332">
        <f>IF(ISBLANK(F5064),ROUND(SUMIF(Anlagenbewegungsdaten!B:B,A5064,Anlagenbewegungsdaten!D:D),2),ROUND(G5064*F5064%,2))</f>
        <v>0</v>
      </c>
      <c r="I5064" s="332">
        <f>ROUND((H5064-SUMIF(Anlagenbewegungsdaten!$B:$B,A5064,Anlagenbewegungsdaten!D:D)),3)</f>
        <v>0</v>
      </c>
      <c r="J5064" s="333" t="s">
        <v>5180</v>
      </c>
      <c r="K5064" s="333" t="s">
        <v>5199</v>
      </c>
      <c r="L5064" s="510">
        <v>0</v>
      </c>
      <c r="M5064" s="330">
        <f>ROUND(SUMIF(Anlagenbewegungsdaten_AV!B:B,A5064,Anlagenbewegungsdaten_AV!C:C),3)</f>
        <v>0</v>
      </c>
      <c r="N5064" s="328">
        <f>IF(ISBLANK(L5064),ROUND(SUMIF(Anlagenbewegungsdaten_AV!B:B,A5064,Anlagenbewegungsdaten_AV!D:D),2),ROUND(M5064*L5064%,2))</f>
        <v>0</v>
      </c>
      <c r="O5064" s="328">
        <f>ROUND(N5064-SUMIF(Anlagenbewegungsdaten_AV!B:B,A5064,Anlagenbewegungsdaten_AV!D:D),3)</f>
        <v>0</v>
      </c>
    </row>
    <row r="5065" spans="1:15" ht="15" customHeight="1" x14ac:dyDescent="0.25">
      <c r="A5065" s="258" t="s">
        <v>5983</v>
      </c>
      <c r="B5065" s="243" t="s">
        <v>152</v>
      </c>
      <c r="C5065" s="244"/>
      <c r="D5065" s="244" t="s">
        <v>5975</v>
      </c>
      <c r="E5065" s="243"/>
      <c r="F5065" s="160"/>
      <c r="G5065" s="331">
        <f>ROUND(SUMIF(Anlagenbewegungsdaten!B:B,A5065,Anlagenbewegungsdaten!C:C),3)</f>
        <v>0</v>
      </c>
      <c r="H5065" s="332">
        <f>IF(ISBLANK(F5065),ROUND(SUMIF(Anlagenbewegungsdaten!B:B,A5065,Anlagenbewegungsdaten!D:D),2),ROUND(G5065*F5065%,2))</f>
        <v>0</v>
      </c>
      <c r="I5065" s="332">
        <f>ROUND((H5065-SUMIF(Anlagenbewegungsdaten!$B:$B,A5065,Anlagenbewegungsdaten!D:D)),3)</f>
        <v>0</v>
      </c>
      <c r="J5065" s="333" t="s">
        <v>5180</v>
      </c>
      <c r="K5065" s="333" t="s">
        <v>5200</v>
      </c>
      <c r="L5065" s="510">
        <v>0</v>
      </c>
      <c r="M5065" s="330">
        <f>ROUND(SUMIF(Anlagenbewegungsdaten_AV!B:B,A5065,Anlagenbewegungsdaten_AV!C:C),3)</f>
        <v>0</v>
      </c>
      <c r="N5065" s="328">
        <f>IF(ISBLANK(L5065),ROUND(SUMIF(Anlagenbewegungsdaten_AV!B:B,A5065,Anlagenbewegungsdaten_AV!D:D),2),ROUND(M5065*L5065%,2))</f>
        <v>0</v>
      </c>
      <c r="O5065" s="328">
        <f>ROUND(N5065-SUMIF(Anlagenbewegungsdaten_AV!B:B,A5065,Anlagenbewegungsdaten_AV!D:D),3)</f>
        <v>0</v>
      </c>
    </row>
    <row r="5066" spans="1:15" ht="15" customHeight="1" x14ac:dyDescent="0.25">
      <c r="A5066" s="258" t="s">
        <v>5984</v>
      </c>
      <c r="B5066" s="243" t="s">
        <v>160</v>
      </c>
      <c r="C5066" s="244"/>
      <c r="D5066" s="244" t="s">
        <v>5975</v>
      </c>
      <c r="E5066" s="243"/>
      <c r="F5066" s="160"/>
      <c r="G5066" s="331">
        <f>ROUND(SUMIF(Anlagenbewegungsdaten!B:B,A5066,Anlagenbewegungsdaten!C:C),3)</f>
        <v>0</v>
      </c>
      <c r="H5066" s="332">
        <f>IF(ISBLANK(F5066),ROUND(SUMIF(Anlagenbewegungsdaten!B:B,A5066,Anlagenbewegungsdaten!D:D),2),ROUND(G5066*F5066%,2))</f>
        <v>0</v>
      </c>
      <c r="I5066" s="332">
        <f>ROUND((H5066-SUMIF(Anlagenbewegungsdaten!$B:$B,A5066,Anlagenbewegungsdaten!D:D)),3)</f>
        <v>0</v>
      </c>
      <c r="J5066" s="333" t="s">
        <v>5180</v>
      </c>
      <c r="K5066" s="333" t="s">
        <v>5201</v>
      </c>
      <c r="L5066" s="510">
        <v>0</v>
      </c>
      <c r="M5066" s="330">
        <f>ROUND(SUMIF(Anlagenbewegungsdaten_AV!B:B,A5066,Anlagenbewegungsdaten_AV!C:C),3)</f>
        <v>0</v>
      </c>
      <c r="N5066" s="328">
        <f>IF(ISBLANK(L5066),ROUND(SUMIF(Anlagenbewegungsdaten_AV!B:B,A5066,Anlagenbewegungsdaten_AV!D:D),2),ROUND(M5066*L5066%,2))</f>
        <v>0</v>
      </c>
      <c r="O5066" s="328">
        <f>ROUND(N5066-SUMIF(Anlagenbewegungsdaten_AV!B:B,A5066,Anlagenbewegungsdaten_AV!D:D),3)</f>
        <v>0</v>
      </c>
    </row>
    <row r="5067" spans="1:15" ht="15" customHeight="1" x14ac:dyDescent="0.25">
      <c r="A5067" s="258" t="s">
        <v>5985</v>
      </c>
      <c r="B5067" s="243" t="s">
        <v>167</v>
      </c>
      <c r="C5067" s="244"/>
      <c r="D5067" s="244" t="s">
        <v>5975</v>
      </c>
      <c r="E5067" s="243"/>
      <c r="F5067" s="160"/>
      <c r="G5067" s="331">
        <f>ROUND(SUMIF(Anlagenbewegungsdaten!B:B,A5067,Anlagenbewegungsdaten!C:C),3)</f>
        <v>0</v>
      </c>
      <c r="H5067" s="332">
        <f>IF(ISBLANK(F5067),ROUND(SUMIF(Anlagenbewegungsdaten!B:B,A5067,Anlagenbewegungsdaten!D:D),2),ROUND(G5067*F5067%,2))</f>
        <v>0</v>
      </c>
      <c r="I5067" s="332">
        <f>ROUND((H5067-SUMIF(Anlagenbewegungsdaten!$B:$B,A5067,Anlagenbewegungsdaten!D:D)),3)</f>
        <v>0</v>
      </c>
      <c r="J5067" s="333" t="s">
        <v>5180</v>
      </c>
      <c r="K5067" s="333" t="s">
        <v>5202</v>
      </c>
      <c r="L5067" s="510">
        <v>0</v>
      </c>
      <c r="M5067" s="330">
        <f>ROUND(SUMIF(Anlagenbewegungsdaten_AV!B:B,A5067,Anlagenbewegungsdaten_AV!C:C),3)</f>
        <v>0</v>
      </c>
      <c r="N5067" s="328">
        <f>IF(ISBLANK(L5067),ROUND(SUMIF(Anlagenbewegungsdaten_AV!B:B,A5067,Anlagenbewegungsdaten_AV!D:D),2),ROUND(M5067*L5067%,2))</f>
        <v>0</v>
      </c>
      <c r="O5067" s="328">
        <f>ROUND(N5067-SUMIF(Anlagenbewegungsdaten_AV!B:B,A5067,Anlagenbewegungsdaten_AV!D:D),3)</f>
        <v>0</v>
      </c>
    </row>
    <row r="5068" spans="1:15" ht="15" customHeight="1" x14ac:dyDescent="0.25">
      <c r="A5068" s="258" t="s">
        <v>5986</v>
      </c>
      <c r="B5068" s="243" t="s">
        <v>2111</v>
      </c>
      <c r="C5068" s="244"/>
      <c r="D5068" s="244" t="s">
        <v>5975</v>
      </c>
      <c r="E5068" s="243"/>
      <c r="F5068" s="160"/>
      <c r="G5068" s="331">
        <f>ROUND(SUMIF(Anlagenbewegungsdaten!B:B,A5068,Anlagenbewegungsdaten!C:C),3)</f>
        <v>0</v>
      </c>
      <c r="H5068" s="332">
        <f>IF(ISBLANK(F5068),ROUND(SUMIF(Anlagenbewegungsdaten!B:B,A5068,Anlagenbewegungsdaten!D:D),2),ROUND(G5068*F5068%,2))</f>
        <v>0</v>
      </c>
      <c r="I5068" s="332">
        <f>ROUND((H5068-SUMIF(Anlagenbewegungsdaten!$B:$B,A5068,Anlagenbewegungsdaten!D:D)),3)</f>
        <v>0</v>
      </c>
      <c r="J5068" s="333" t="s">
        <v>5180</v>
      </c>
      <c r="K5068" s="333" t="s">
        <v>5203</v>
      </c>
      <c r="L5068" s="510">
        <v>0</v>
      </c>
      <c r="M5068" s="330">
        <f>ROUND(SUMIF(Anlagenbewegungsdaten_AV!B:B,A5068,Anlagenbewegungsdaten_AV!C:C),3)</f>
        <v>0</v>
      </c>
      <c r="N5068" s="328">
        <f>IF(ISBLANK(L5068),ROUND(SUMIF(Anlagenbewegungsdaten_AV!B:B,A5068,Anlagenbewegungsdaten_AV!D:D),2),ROUND(M5068*L5068%,2))</f>
        <v>0</v>
      </c>
      <c r="O5068" s="328">
        <f>ROUND(N5068-SUMIF(Anlagenbewegungsdaten_AV!B:B,A5068,Anlagenbewegungsdaten_AV!D:D),3)</f>
        <v>0</v>
      </c>
    </row>
    <row r="5069" spans="1:15" ht="15" customHeight="1" x14ac:dyDescent="0.25">
      <c r="A5069" s="258" t="s">
        <v>5987</v>
      </c>
      <c r="B5069" s="243" t="s">
        <v>174</v>
      </c>
      <c r="C5069" s="244"/>
      <c r="D5069" s="244" t="s">
        <v>5975</v>
      </c>
      <c r="E5069" s="243"/>
      <c r="F5069" s="160"/>
      <c r="G5069" s="331">
        <f>ROUND(SUMIF(Anlagenbewegungsdaten!B:B,A5069,Anlagenbewegungsdaten!C:C),3)</f>
        <v>0</v>
      </c>
      <c r="H5069" s="332">
        <f>IF(ISBLANK(F5069),ROUND(SUMIF(Anlagenbewegungsdaten!B:B,A5069,Anlagenbewegungsdaten!D:D),2),ROUND(G5069*F5069%,2))</f>
        <v>0</v>
      </c>
      <c r="I5069" s="332">
        <f>ROUND((H5069-SUMIF(Anlagenbewegungsdaten!$B:$B,A5069,Anlagenbewegungsdaten!D:D)),3)</f>
        <v>0</v>
      </c>
      <c r="J5069" s="333" t="s">
        <v>5180</v>
      </c>
      <c r="K5069" s="333" t="s">
        <v>5204</v>
      </c>
      <c r="L5069" s="510">
        <v>0</v>
      </c>
      <c r="M5069" s="330">
        <f>ROUND(SUMIF(Anlagenbewegungsdaten_AV!B:B,A5069,Anlagenbewegungsdaten_AV!C:C),3)</f>
        <v>0</v>
      </c>
      <c r="N5069" s="328">
        <f>IF(ISBLANK(L5069),ROUND(SUMIF(Anlagenbewegungsdaten_AV!B:B,A5069,Anlagenbewegungsdaten_AV!D:D),2),ROUND(M5069*L5069%,2))</f>
        <v>0</v>
      </c>
      <c r="O5069" s="328">
        <f>ROUND(N5069-SUMIF(Anlagenbewegungsdaten_AV!B:B,A5069,Anlagenbewegungsdaten_AV!D:D),3)</f>
        <v>0</v>
      </c>
    </row>
    <row r="5070" spans="1:15" ht="15" customHeight="1" x14ac:dyDescent="0.25">
      <c r="A5070" s="258" t="s">
        <v>5988</v>
      </c>
      <c r="B5070" s="243" t="s">
        <v>174</v>
      </c>
      <c r="C5070" s="244"/>
      <c r="D5070" s="244" t="s">
        <v>5975</v>
      </c>
      <c r="E5070" s="243" t="s">
        <v>4951</v>
      </c>
      <c r="F5070" s="160">
        <v>0</v>
      </c>
      <c r="G5070" s="331">
        <f>ROUND(SUMIF(Anlagenbewegungsdaten!B:B,A5070,Anlagenbewegungsdaten!C:C),3)</f>
        <v>0</v>
      </c>
      <c r="H5070" s="332">
        <f>IF(ISBLANK(F5070),ROUND(SUMIF(Anlagenbewegungsdaten!B:B,A5070,Anlagenbewegungsdaten!D:D),2),ROUND(G5070*F5070%,2))</f>
        <v>0</v>
      </c>
      <c r="I5070" s="332">
        <f>ROUND((H5070-SUMIF(Anlagenbewegungsdaten!$B:$B,A5070,Anlagenbewegungsdaten!D:D)),3)</f>
        <v>0</v>
      </c>
      <c r="J5070" s="333" t="s">
        <v>5178</v>
      </c>
      <c r="K5070" s="333" t="s">
        <v>5217</v>
      </c>
      <c r="L5070" s="510">
        <v>0</v>
      </c>
      <c r="M5070" s="330">
        <f>ROUND(SUMIF(Anlagenbewegungsdaten_AV!B:B,A5070,Anlagenbewegungsdaten_AV!C:C),3)</f>
        <v>0</v>
      </c>
      <c r="N5070" s="328">
        <f>IF(ISBLANK(L5070),ROUND(SUMIF(Anlagenbewegungsdaten_AV!B:B,A5070,Anlagenbewegungsdaten_AV!D:D),2),ROUND(M5070*L5070%,2))</f>
        <v>0</v>
      </c>
      <c r="O5070" s="328">
        <f>ROUND(N5070-SUMIF(Anlagenbewegungsdaten_AV!B:B,A5070,Anlagenbewegungsdaten_AV!D:D),3)</f>
        <v>0</v>
      </c>
    </row>
    <row r="5071" spans="1:15" ht="15" customHeight="1" x14ac:dyDescent="0.25"/>
    <row r="5072" spans="1:15" ht="42.75" customHeight="1" x14ac:dyDescent="0.25">
      <c r="A5072" s="625" t="s">
        <v>6395</v>
      </c>
      <c r="B5072" s="625"/>
      <c r="C5072" s="625"/>
      <c r="D5072" s="625"/>
      <c r="E5072" s="625"/>
      <c r="F5072" s="625"/>
    </row>
    <row r="5073" spans="1:15" ht="15" customHeight="1" x14ac:dyDescent="0.25">
      <c r="A5073" s="164"/>
      <c r="B5073" s="164"/>
      <c r="C5073" s="164"/>
      <c r="D5073" s="164"/>
      <c r="E5073" s="164"/>
      <c r="F5073" s="295"/>
    </row>
    <row r="5074" spans="1:15" ht="15" customHeight="1" x14ac:dyDescent="0.25">
      <c r="A5074" s="258" t="s">
        <v>5989</v>
      </c>
      <c r="B5074" s="243" t="s">
        <v>2107</v>
      </c>
      <c r="C5074" s="244"/>
      <c r="D5074" s="244" t="s">
        <v>5990</v>
      </c>
      <c r="E5074" s="243"/>
      <c r="F5074" s="160"/>
      <c r="G5074" s="331">
        <f>ROUND(SUMIF(Anlagenbewegungsdaten!B:B,A5074,Anlagenbewegungsdaten!C:C),3)</f>
        <v>0</v>
      </c>
      <c r="H5074" s="332">
        <f>IF(ISBLANK(F5074),ROUND(SUMIF(Anlagenbewegungsdaten!B:B,A5074,Anlagenbewegungsdaten!D:D),2),ROUND(G5074*F5074%,2))</f>
        <v>0</v>
      </c>
      <c r="I5074" s="332">
        <f>ROUND((H5074-SUMIF(Anlagenbewegungsdaten!$B:$B,A5074,Anlagenbewegungsdaten!D:D)),3)</f>
        <v>0</v>
      </c>
      <c r="J5074" s="333" t="s">
        <v>5180</v>
      </c>
      <c r="K5074" s="333" t="s">
        <v>5192</v>
      </c>
      <c r="L5074" s="510">
        <v>0</v>
      </c>
      <c r="M5074" s="330">
        <f>ROUND(SUMIF(Anlagenbewegungsdaten_AV!B:B,A5074,Anlagenbewegungsdaten_AV!C:C),3)</f>
        <v>0</v>
      </c>
      <c r="N5074" s="328">
        <f>IF(ISBLANK(L5074),ROUND(SUMIF(Anlagenbewegungsdaten_AV!B:B,A5074,Anlagenbewegungsdaten_AV!D:D),2),ROUND(M5074*L5074%,2))</f>
        <v>0</v>
      </c>
      <c r="O5074" s="328">
        <f>ROUND(N5074-SUMIF(Anlagenbewegungsdaten_AV!B:B,A5074,Anlagenbewegungsdaten_AV!D:D),3)</f>
        <v>0</v>
      </c>
    </row>
    <row r="5075" spans="1:15" ht="15" customHeight="1" x14ac:dyDescent="0.25">
      <c r="A5075" s="258" t="s">
        <v>5991</v>
      </c>
      <c r="B5075" s="243" t="s">
        <v>2108</v>
      </c>
      <c r="C5075" s="244"/>
      <c r="D5075" s="244" t="s">
        <v>5990</v>
      </c>
      <c r="E5075" s="243"/>
      <c r="F5075" s="160"/>
      <c r="G5075" s="331">
        <f>ROUND(SUMIF(Anlagenbewegungsdaten!B:B,A5075,Anlagenbewegungsdaten!C:C),3)</f>
        <v>0</v>
      </c>
      <c r="H5075" s="332">
        <f>IF(ISBLANK(F5075),ROUND(SUMIF(Anlagenbewegungsdaten!B:B,A5075,Anlagenbewegungsdaten!D:D),2),ROUND(G5075*F5075%,2))</f>
        <v>0</v>
      </c>
      <c r="I5075" s="332">
        <f>ROUND((H5075-SUMIF(Anlagenbewegungsdaten!$B:$B,A5075,Anlagenbewegungsdaten!D:D)),3)</f>
        <v>0</v>
      </c>
      <c r="J5075" s="333" t="s">
        <v>5180</v>
      </c>
      <c r="K5075" s="333" t="s">
        <v>5193</v>
      </c>
      <c r="L5075" s="510">
        <v>0</v>
      </c>
      <c r="M5075" s="330">
        <f>ROUND(SUMIF(Anlagenbewegungsdaten_AV!B:B,A5075,Anlagenbewegungsdaten_AV!C:C),3)</f>
        <v>0</v>
      </c>
      <c r="N5075" s="328">
        <f>IF(ISBLANK(L5075),ROUND(SUMIF(Anlagenbewegungsdaten_AV!B:B,A5075,Anlagenbewegungsdaten_AV!D:D),2),ROUND(M5075*L5075%,2))</f>
        <v>0</v>
      </c>
      <c r="O5075" s="328">
        <f>ROUND(N5075-SUMIF(Anlagenbewegungsdaten_AV!B:B,A5075,Anlagenbewegungsdaten_AV!D:D),3)</f>
        <v>0</v>
      </c>
    </row>
    <row r="5076" spans="1:15" ht="15" customHeight="1" x14ac:dyDescent="0.25">
      <c r="A5076" s="258" t="s">
        <v>5992</v>
      </c>
      <c r="B5076" s="243" t="s">
        <v>1002</v>
      </c>
      <c r="C5076" s="244"/>
      <c r="D5076" s="244" t="s">
        <v>5990</v>
      </c>
      <c r="E5076" s="243"/>
      <c r="F5076" s="160"/>
      <c r="G5076" s="331">
        <f>ROUND(SUMIF(Anlagenbewegungsdaten!B:B,A5076,Anlagenbewegungsdaten!C:C),3)</f>
        <v>0</v>
      </c>
      <c r="H5076" s="332">
        <f>IF(ISBLANK(F5076),ROUND(SUMIF(Anlagenbewegungsdaten!B:B,A5076,Anlagenbewegungsdaten!D:D),2),ROUND(G5076*F5076%,2))</f>
        <v>0</v>
      </c>
      <c r="I5076" s="332">
        <f>ROUND((H5076-SUMIF(Anlagenbewegungsdaten!$B:$B,A5076,Anlagenbewegungsdaten!D:D)),3)</f>
        <v>0</v>
      </c>
      <c r="J5076" s="333" t="s">
        <v>5180</v>
      </c>
      <c r="K5076" s="333" t="s">
        <v>5194</v>
      </c>
      <c r="L5076" s="510">
        <v>0</v>
      </c>
      <c r="M5076" s="330">
        <f>ROUND(SUMIF(Anlagenbewegungsdaten_AV!B:B,A5076,Anlagenbewegungsdaten_AV!C:C),3)</f>
        <v>0</v>
      </c>
      <c r="N5076" s="328">
        <f>IF(ISBLANK(L5076),ROUND(SUMIF(Anlagenbewegungsdaten_AV!B:B,A5076,Anlagenbewegungsdaten_AV!D:D),2),ROUND(M5076*L5076%,2))</f>
        <v>0</v>
      </c>
      <c r="O5076" s="328">
        <f>ROUND(N5076-SUMIF(Anlagenbewegungsdaten_AV!B:B,A5076,Anlagenbewegungsdaten_AV!D:D),3)</f>
        <v>0</v>
      </c>
    </row>
    <row r="5077" spans="1:15" ht="15" customHeight="1" x14ac:dyDescent="0.25">
      <c r="A5077" s="258" t="s">
        <v>5993</v>
      </c>
      <c r="B5077" s="243" t="s">
        <v>1489</v>
      </c>
      <c r="C5077" s="244"/>
      <c r="D5077" s="244" t="s">
        <v>5990</v>
      </c>
      <c r="E5077" s="243"/>
      <c r="F5077" s="160"/>
      <c r="G5077" s="331">
        <f>ROUND(SUMIF(Anlagenbewegungsdaten!B:B,A5077,Anlagenbewegungsdaten!C:C),3)</f>
        <v>0</v>
      </c>
      <c r="H5077" s="332">
        <f>IF(ISBLANK(F5077),ROUND(SUMIF(Anlagenbewegungsdaten!B:B,A5077,Anlagenbewegungsdaten!D:D),2),ROUND(G5077*F5077%,2))</f>
        <v>0</v>
      </c>
      <c r="I5077" s="332">
        <f>ROUND((H5077-SUMIF(Anlagenbewegungsdaten!$B:$B,A5077,Anlagenbewegungsdaten!D:D)),3)</f>
        <v>0</v>
      </c>
      <c r="J5077" s="333" t="s">
        <v>5180</v>
      </c>
      <c r="K5077" s="333" t="s">
        <v>5195</v>
      </c>
      <c r="L5077" s="510">
        <v>0</v>
      </c>
      <c r="M5077" s="330">
        <f>ROUND(SUMIF(Anlagenbewegungsdaten_AV!B:B,A5077,Anlagenbewegungsdaten_AV!C:C),3)</f>
        <v>0</v>
      </c>
      <c r="N5077" s="328">
        <f>IF(ISBLANK(L5077),ROUND(SUMIF(Anlagenbewegungsdaten_AV!B:B,A5077,Anlagenbewegungsdaten_AV!D:D),2),ROUND(M5077*L5077%,2))</f>
        <v>0</v>
      </c>
      <c r="O5077" s="328">
        <f>ROUND(N5077-SUMIF(Anlagenbewegungsdaten_AV!B:B,A5077,Anlagenbewegungsdaten_AV!D:D),3)</f>
        <v>0</v>
      </c>
    </row>
    <row r="5078" spans="1:15" ht="15" customHeight="1" x14ac:dyDescent="0.25">
      <c r="A5078" s="258" t="s">
        <v>5994</v>
      </c>
      <c r="B5078" s="243" t="s">
        <v>1502</v>
      </c>
      <c r="C5078" s="244"/>
      <c r="D5078" s="244" t="s">
        <v>5990</v>
      </c>
      <c r="E5078" s="243"/>
      <c r="F5078" s="160"/>
      <c r="G5078" s="331">
        <f>ROUND(SUMIF(Anlagenbewegungsdaten!B:B,A5078,Anlagenbewegungsdaten!C:C),3)</f>
        <v>0</v>
      </c>
      <c r="H5078" s="332">
        <f>IF(ISBLANK(F5078),ROUND(SUMIF(Anlagenbewegungsdaten!B:B,A5078,Anlagenbewegungsdaten!D:D),2),ROUND(G5078*F5078%,2))</f>
        <v>0</v>
      </c>
      <c r="I5078" s="332">
        <f>ROUND((H5078-SUMIF(Anlagenbewegungsdaten!$B:$B,A5078,Anlagenbewegungsdaten!D:D)),3)</f>
        <v>0</v>
      </c>
      <c r="J5078" s="333" t="s">
        <v>5180</v>
      </c>
      <c r="K5078" s="333" t="s">
        <v>5196</v>
      </c>
      <c r="L5078" s="510">
        <v>0</v>
      </c>
      <c r="M5078" s="330">
        <f>ROUND(SUMIF(Anlagenbewegungsdaten_AV!B:B,A5078,Anlagenbewegungsdaten_AV!C:C),3)</f>
        <v>0</v>
      </c>
      <c r="N5078" s="328">
        <f>IF(ISBLANK(L5078),ROUND(SUMIF(Anlagenbewegungsdaten_AV!B:B,A5078,Anlagenbewegungsdaten_AV!D:D),2),ROUND(M5078*L5078%,2))</f>
        <v>0</v>
      </c>
      <c r="O5078" s="328">
        <f>ROUND(N5078-SUMIF(Anlagenbewegungsdaten_AV!B:B,A5078,Anlagenbewegungsdaten_AV!D:D),3)</f>
        <v>0</v>
      </c>
    </row>
    <row r="5079" spans="1:15" ht="15" customHeight="1" x14ac:dyDescent="0.25">
      <c r="A5079" s="258" t="s">
        <v>5995</v>
      </c>
      <c r="B5079" s="243" t="s">
        <v>77</v>
      </c>
      <c r="C5079" s="244"/>
      <c r="D5079" s="244" t="s">
        <v>5990</v>
      </c>
      <c r="E5079" s="243"/>
      <c r="F5079" s="160"/>
      <c r="G5079" s="331">
        <f>ROUND(SUMIF(Anlagenbewegungsdaten!B:B,A5079,Anlagenbewegungsdaten!C:C),3)</f>
        <v>0</v>
      </c>
      <c r="H5079" s="332">
        <f>IF(ISBLANK(F5079),ROUND(SUMIF(Anlagenbewegungsdaten!B:B,A5079,Anlagenbewegungsdaten!D:D),2),ROUND(G5079*F5079%,2))</f>
        <v>0</v>
      </c>
      <c r="I5079" s="332">
        <f>ROUND((H5079-SUMIF(Anlagenbewegungsdaten!$B:$B,A5079,Anlagenbewegungsdaten!D:D)),3)</f>
        <v>0</v>
      </c>
      <c r="J5079" s="333" t="s">
        <v>5180</v>
      </c>
      <c r="K5079" s="333" t="s">
        <v>5197</v>
      </c>
      <c r="L5079" s="510">
        <v>0</v>
      </c>
      <c r="M5079" s="330">
        <f>ROUND(SUMIF(Anlagenbewegungsdaten_AV!B:B,A5079,Anlagenbewegungsdaten_AV!C:C),3)</f>
        <v>0</v>
      </c>
      <c r="N5079" s="328">
        <f>IF(ISBLANK(L5079),ROUND(SUMIF(Anlagenbewegungsdaten_AV!B:B,A5079,Anlagenbewegungsdaten_AV!D:D),2),ROUND(M5079*L5079%,2))</f>
        <v>0</v>
      </c>
      <c r="O5079" s="328">
        <f>ROUND(N5079-SUMIF(Anlagenbewegungsdaten_AV!B:B,A5079,Anlagenbewegungsdaten_AV!D:D),3)</f>
        <v>0</v>
      </c>
    </row>
    <row r="5080" spans="1:15" ht="15" customHeight="1" x14ac:dyDescent="0.25">
      <c r="A5080" s="258" t="s">
        <v>5996</v>
      </c>
      <c r="B5080" s="243" t="s">
        <v>2109</v>
      </c>
      <c r="C5080" s="244"/>
      <c r="D5080" s="244" t="s">
        <v>5990</v>
      </c>
      <c r="E5080" s="243"/>
      <c r="F5080" s="160"/>
      <c r="G5080" s="331">
        <f>ROUND(SUMIF(Anlagenbewegungsdaten!B:B,A5080,Anlagenbewegungsdaten!C:C),3)</f>
        <v>0</v>
      </c>
      <c r="H5080" s="332">
        <f>IF(ISBLANK(F5080),ROUND(SUMIF(Anlagenbewegungsdaten!B:B,A5080,Anlagenbewegungsdaten!D:D),2),ROUND(G5080*F5080%,2))</f>
        <v>0</v>
      </c>
      <c r="I5080" s="332">
        <f>ROUND((H5080-SUMIF(Anlagenbewegungsdaten!$B:$B,A5080,Anlagenbewegungsdaten!D:D)),3)</f>
        <v>0</v>
      </c>
      <c r="J5080" s="333" t="s">
        <v>5180</v>
      </c>
      <c r="K5080" s="333" t="s">
        <v>5198</v>
      </c>
      <c r="L5080" s="510">
        <v>0</v>
      </c>
      <c r="M5080" s="330">
        <f>ROUND(SUMIF(Anlagenbewegungsdaten_AV!B:B,A5080,Anlagenbewegungsdaten_AV!C:C),3)</f>
        <v>0</v>
      </c>
      <c r="N5080" s="328">
        <f>IF(ISBLANK(L5080),ROUND(SUMIF(Anlagenbewegungsdaten_AV!B:B,A5080,Anlagenbewegungsdaten_AV!D:D),2),ROUND(M5080*L5080%,2))</f>
        <v>0</v>
      </c>
      <c r="O5080" s="328">
        <f>ROUND(N5080-SUMIF(Anlagenbewegungsdaten_AV!B:B,A5080,Anlagenbewegungsdaten_AV!D:D),3)</f>
        <v>0</v>
      </c>
    </row>
    <row r="5081" spans="1:15" ht="15" customHeight="1" x14ac:dyDescent="0.25">
      <c r="A5081" s="258" t="s">
        <v>5997</v>
      </c>
      <c r="B5081" s="243" t="s">
        <v>2110</v>
      </c>
      <c r="C5081" s="244"/>
      <c r="D5081" s="244" t="s">
        <v>5990</v>
      </c>
      <c r="E5081" s="243"/>
      <c r="F5081" s="160"/>
      <c r="G5081" s="331">
        <f>ROUND(SUMIF(Anlagenbewegungsdaten!B:B,A5081,Anlagenbewegungsdaten!C:C),3)</f>
        <v>0</v>
      </c>
      <c r="H5081" s="332">
        <f>IF(ISBLANK(F5081),ROUND(SUMIF(Anlagenbewegungsdaten!B:B,A5081,Anlagenbewegungsdaten!D:D),2),ROUND(G5081*F5081%,2))</f>
        <v>0</v>
      </c>
      <c r="I5081" s="332">
        <f>ROUND((H5081-SUMIF(Anlagenbewegungsdaten!$B:$B,A5081,Anlagenbewegungsdaten!D:D)),3)</f>
        <v>0</v>
      </c>
      <c r="J5081" s="333" t="s">
        <v>5180</v>
      </c>
      <c r="K5081" s="333" t="s">
        <v>5199</v>
      </c>
      <c r="L5081" s="510">
        <v>0</v>
      </c>
      <c r="M5081" s="330">
        <f>ROUND(SUMIF(Anlagenbewegungsdaten_AV!B:B,A5081,Anlagenbewegungsdaten_AV!C:C),3)</f>
        <v>0</v>
      </c>
      <c r="N5081" s="328">
        <f>IF(ISBLANK(L5081),ROUND(SUMIF(Anlagenbewegungsdaten_AV!B:B,A5081,Anlagenbewegungsdaten_AV!D:D),2),ROUND(M5081*L5081%,2))</f>
        <v>0</v>
      </c>
      <c r="O5081" s="328">
        <f>ROUND(N5081-SUMIF(Anlagenbewegungsdaten_AV!B:B,A5081,Anlagenbewegungsdaten_AV!D:D),3)</f>
        <v>0</v>
      </c>
    </row>
    <row r="5082" spans="1:15" ht="15" customHeight="1" x14ac:dyDescent="0.25">
      <c r="A5082" s="258" t="s">
        <v>5998</v>
      </c>
      <c r="B5082" s="243" t="s">
        <v>152</v>
      </c>
      <c r="C5082" s="244"/>
      <c r="D5082" s="244" t="s">
        <v>5990</v>
      </c>
      <c r="E5082" s="243"/>
      <c r="F5082" s="160"/>
      <c r="G5082" s="331">
        <f>ROUND(SUMIF(Anlagenbewegungsdaten!B:B,A5082,Anlagenbewegungsdaten!C:C),3)</f>
        <v>0</v>
      </c>
      <c r="H5082" s="332">
        <f>IF(ISBLANK(F5082),ROUND(SUMIF(Anlagenbewegungsdaten!B:B,A5082,Anlagenbewegungsdaten!D:D),2),ROUND(G5082*F5082%,2))</f>
        <v>0</v>
      </c>
      <c r="I5082" s="332">
        <f>ROUND((H5082-SUMIF(Anlagenbewegungsdaten!$B:$B,A5082,Anlagenbewegungsdaten!D:D)),3)</f>
        <v>0</v>
      </c>
      <c r="J5082" s="333" t="s">
        <v>5180</v>
      </c>
      <c r="K5082" s="333" t="s">
        <v>5200</v>
      </c>
      <c r="L5082" s="510">
        <v>0</v>
      </c>
      <c r="M5082" s="330">
        <f>ROUND(SUMIF(Anlagenbewegungsdaten_AV!B:B,A5082,Anlagenbewegungsdaten_AV!C:C),3)</f>
        <v>0</v>
      </c>
      <c r="N5082" s="328">
        <f>IF(ISBLANK(L5082),ROUND(SUMIF(Anlagenbewegungsdaten_AV!B:B,A5082,Anlagenbewegungsdaten_AV!D:D),2),ROUND(M5082*L5082%,2))</f>
        <v>0</v>
      </c>
      <c r="O5082" s="328">
        <f>ROUND(N5082-SUMIF(Anlagenbewegungsdaten_AV!B:B,A5082,Anlagenbewegungsdaten_AV!D:D),3)</f>
        <v>0</v>
      </c>
    </row>
    <row r="5083" spans="1:15" ht="15" customHeight="1" x14ac:dyDescent="0.25">
      <c r="A5083" s="258" t="s">
        <v>5999</v>
      </c>
      <c r="B5083" s="243" t="s">
        <v>160</v>
      </c>
      <c r="C5083" s="244"/>
      <c r="D5083" s="244" t="s">
        <v>5990</v>
      </c>
      <c r="E5083" s="243"/>
      <c r="F5083" s="160"/>
      <c r="G5083" s="331">
        <f>ROUND(SUMIF(Anlagenbewegungsdaten!B:B,A5083,Anlagenbewegungsdaten!C:C),3)</f>
        <v>0</v>
      </c>
      <c r="H5083" s="332">
        <f>IF(ISBLANK(F5083),ROUND(SUMIF(Anlagenbewegungsdaten!B:B,A5083,Anlagenbewegungsdaten!D:D),2),ROUND(G5083*F5083%,2))</f>
        <v>0</v>
      </c>
      <c r="I5083" s="332">
        <f>ROUND((H5083-SUMIF(Anlagenbewegungsdaten!$B:$B,A5083,Anlagenbewegungsdaten!D:D)),3)</f>
        <v>0</v>
      </c>
      <c r="J5083" s="333" t="s">
        <v>5180</v>
      </c>
      <c r="K5083" s="333" t="s">
        <v>5201</v>
      </c>
      <c r="L5083" s="510">
        <v>0</v>
      </c>
      <c r="M5083" s="330">
        <f>ROUND(SUMIF(Anlagenbewegungsdaten_AV!B:B,A5083,Anlagenbewegungsdaten_AV!C:C),3)</f>
        <v>0</v>
      </c>
      <c r="N5083" s="328">
        <f>IF(ISBLANK(L5083),ROUND(SUMIF(Anlagenbewegungsdaten_AV!B:B,A5083,Anlagenbewegungsdaten_AV!D:D),2),ROUND(M5083*L5083%,2))</f>
        <v>0</v>
      </c>
      <c r="O5083" s="328">
        <f>ROUND(N5083-SUMIF(Anlagenbewegungsdaten_AV!B:B,A5083,Anlagenbewegungsdaten_AV!D:D),3)</f>
        <v>0</v>
      </c>
    </row>
    <row r="5084" spans="1:15" ht="15" customHeight="1" x14ac:dyDescent="0.25">
      <c r="A5084" s="258" t="s">
        <v>6000</v>
      </c>
      <c r="B5084" s="243" t="s">
        <v>167</v>
      </c>
      <c r="C5084" s="244"/>
      <c r="D5084" s="244" t="s">
        <v>5990</v>
      </c>
      <c r="E5084" s="243"/>
      <c r="F5084" s="160"/>
      <c r="G5084" s="331">
        <f>ROUND(SUMIF(Anlagenbewegungsdaten!B:B,A5084,Anlagenbewegungsdaten!C:C),3)</f>
        <v>0</v>
      </c>
      <c r="H5084" s="332">
        <f>IF(ISBLANK(F5084),ROUND(SUMIF(Anlagenbewegungsdaten!B:B,A5084,Anlagenbewegungsdaten!D:D),2),ROUND(G5084*F5084%,2))</f>
        <v>0</v>
      </c>
      <c r="I5084" s="332">
        <f>ROUND((H5084-SUMIF(Anlagenbewegungsdaten!$B:$B,A5084,Anlagenbewegungsdaten!D:D)),3)</f>
        <v>0</v>
      </c>
      <c r="J5084" s="333" t="s">
        <v>5180</v>
      </c>
      <c r="K5084" s="333" t="s">
        <v>5202</v>
      </c>
      <c r="L5084" s="510">
        <v>0</v>
      </c>
      <c r="M5084" s="330">
        <f>ROUND(SUMIF(Anlagenbewegungsdaten_AV!B:B,A5084,Anlagenbewegungsdaten_AV!C:C),3)</f>
        <v>0</v>
      </c>
      <c r="N5084" s="328">
        <f>IF(ISBLANK(L5084),ROUND(SUMIF(Anlagenbewegungsdaten_AV!B:B,A5084,Anlagenbewegungsdaten_AV!D:D),2),ROUND(M5084*L5084%,2))</f>
        <v>0</v>
      </c>
      <c r="O5084" s="328">
        <f>ROUND(N5084-SUMIF(Anlagenbewegungsdaten_AV!B:B,A5084,Anlagenbewegungsdaten_AV!D:D),3)</f>
        <v>0</v>
      </c>
    </row>
    <row r="5085" spans="1:15" ht="15" customHeight="1" x14ac:dyDescent="0.25">
      <c r="A5085" s="258" t="s">
        <v>6001</v>
      </c>
      <c r="B5085" s="243" t="s">
        <v>2111</v>
      </c>
      <c r="C5085" s="244"/>
      <c r="D5085" s="244" t="s">
        <v>5990</v>
      </c>
      <c r="E5085" s="243"/>
      <c r="F5085" s="160"/>
      <c r="G5085" s="331">
        <f>ROUND(SUMIF(Anlagenbewegungsdaten!B:B,A5085,Anlagenbewegungsdaten!C:C),3)</f>
        <v>0</v>
      </c>
      <c r="H5085" s="332">
        <f>IF(ISBLANK(F5085),ROUND(SUMIF(Anlagenbewegungsdaten!B:B,A5085,Anlagenbewegungsdaten!D:D),2),ROUND(G5085*F5085%,2))</f>
        <v>0</v>
      </c>
      <c r="I5085" s="332">
        <f>ROUND((H5085-SUMIF(Anlagenbewegungsdaten!$B:$B,A5085,Anlagenbewegungsdaten!D:D)),3)</f>
        <v>0</v>
      </c>
      <c r="J5085" s="333" t="s">
        <v>5180</v>
      </c>
      <c r="K5085" s="333" t="s">
        <v>5203</v>
      </c>
      <c r="L5085" s="510">
        <v>0</v>
      </c>
      <c r="M5085" s="330">
        <f>ROUND(SUMIF(Anlagenbewegungsdaten_AV!B:B,A5085,Anlagenbewegungsdaten_AV!C:C),3)</f>
        <v>0</v>
      </c>
      <c r="N5085" s="328">
        <f>IF(ISBLANK(L5085),ROUND(SUMIF(Anlagenbewegungsdaten_AV!B:B,A5085,Anlagenbewegungsdaten_AV!D:D),2),ROUND(M5085*L5085%,2))</f>
        <v>0</v>
      </c>
      <c r="O5085" s="328">
        <f>ROUND(N5085-SUMIF(Anlagenbewegungsdaten_AV!B:B,A5085,Anlagenbewegungsdaten_AV!D:D),3)</f>
        <v>0</v>
      </c>
    </row>
    <row r="5086" spans="1:15" ht="15" customHeight="1" x14ac:dyDescent="0.25">
      <c r="A5086" s="258" t="s">
        <v>6002</v>
      </c>
      <c r="B5086" s="243" t="s">
        <v>174</v>
      </c>
      <c r="C5086" s="244"/>
      <c r="D5086" s="244" t="s">
        <v>5990</v>
      </c>
      <c r="E5086" s="243"/>
      <c r="F5086" s="160"/>
      <c r="G5086" s="331">
        <f>ROUND(SUMIF(Anlagenbewegungsdaten!B:B,A5086,Anlagenbewegungsdaten!C:C),3)</f>
        <v>0</v>
      </c>
      <c r="H5086" s="332">
        <f>IF(ISBLANK(F5086),ROUND(SUMIF(Anlagenbewegungsdaten!B:B,A5086,Anlagenbewegungsdaten!D:D),2),ROUND(G5086*F5086%,2))</f>
        <v>0</v>
      </c>
      <c r="I5086" s="332">
        <f>ROUND((H5086-SUMIF(Anlagenbewegungsdaten!$B:$B,A5086,Anlagenbewegungsdaten!D:D)),3)</f>
        <v>0</v>
      </c>
      <c r="J5086" s="333" t="s">
        <v>5180</v>
      </c>
      <c r="K5086" s="333" t="s">
        <v>5204</v>
      </c>
      <c r="L5086" s="510">
        <v>0</v>
      </c>
      <c r="M5086" s="330">
        <f>ROUND(SUMIF(Anlagenbewegungsdaten_AV!B:B,A5086,Anlagenbewegungsdaten_AV!C:C),3)</f>
        <v>0</v>
      </c>
      <c r="N5086" s="328">
        <f>IF(ISBLANK(L5086),ROUND(SUMIF(Anlagenbewegungsdaten_AV!B:B,A5086,Anlagenbewegungsdaten_AV!D:D),2),ROUND(M5086*L5086%,2))</f>
        <v>0</v>
      </c>
      <c r="O5086" s="328">
        <f>ROUND(N5086-SUMIF(Anlagenbewegungsdaten_AV!B:B,A5086,Anlagenbewegungsdaten_AV!D:D),3)</f>
        <v>0</v>
      </c>
    </row>
    <row r="5087" spans="1:15" ht="15" customHeight="1" x14ac:dyDescent="0.25">
      <c r="A5087" s="258" t="s">
        <v>6003</v>
      </c>
      <c r="B5087" s="243" t="s">
        <v>174</v>
      </c>
      <c r="C5087" s="244"/>
      <c r="D5087" s="244" t="s">
        <v>5990</v>
      </c>
      <c r="E5087" s="243" t="s">
        <v>4951</v>
      </c>
      <c r="F5087" s="160">
        <v>0</v>
      </c>
      <c r="G5087" s="331">
        <f>ROUND(SUMIF(Anlagenbewegungsdaten!B:B,A5087,Anlagenbewegungsdaten!C:C),3)</f>
        <v>0</v>
      </c>
      <c r="H5087" s="332">
        <f>IF(ISBLANK(F5087),ROUND(SUMIF(Anlagenbewegungsdaten!B:B,A5087,Anlagenbewegungsdaten!D:D),2),ROUND(G5087*F5087%,2))</f>
        <v>0</v>
      </c>
      <c r="I5087" s="332">
        <f>ROUND((H5087-SUMIF(Anlagenbewegungsdaten!$B:$B,A5087,Anlagenbewegungsdaten!D:D)),3)</f>
        <v>0</v>
      </c>
      <c r="J5087" s="333" t="s">
        <v>5178</v>
      </c>
      <c r="K5087" s="333" t="s">
        <v>5217</v>
      </c>
      <c r="L5087" s="510">
        <v>0</v>
      </c>
      <c r="M5087" s="330">
        <f>ROUND(SUMIF(Anlagenbewegungsdaten_AV!B:B,A5087,Anlagenbewegungsdaten_AV!C:C),3)</f>
        <v>0</v>
      </c>
      <c r="N5087" s="328">
        <f>IF(ISBLANK(L5087),ROUND(SUMIF(Anlagenbewegungsdaten_AV!B:B,A5087,Anlagenbewegungsdaten_AV!D:D),2),ROUND(M5087*L5087%,2))</f>
        <v>0</v>
      </c>
      <c r="O5087" s="328">
        <f>ROUND(N5087-SUMIF(Anlagenbewegungsdaten_AV!B:B,A5087,Anlagenbewegungsdaten_AV!D:D),3)</f>
        <v>0</v>
      </c>
    </row>
    <row r="5088" spans="1:15" ht="15" customHeight="1" x14ac:dyDescent="0.25"/>
    <row r="5089" spans="1:15" ht="70.5" customHeight="1" x14ac:dyDescent="0.25">
      <c r="A5089" s="625" t="s">
        <v>6396</v>
      </c>
      <c r="B5089" s="625"/>
      <c r="C5089" s="625"/>
      <c r="D5089" s="625"/>
      <c r="E5089" s="625"/>
      <c r="F5089" s="625"/>
    </row>
    <row r="5090" spans="1:15" ht="15" customHeight="1" x14ac:dyDescent="0.25">
      <c r="A5090" s="164"/>
      <c r="B5090" s="164"/>
      <c r="C5090" s="164"/>
      <c r="D5090" s="164"/>
      <c r="E5090" s="164"/>
      <c r="F5090" s="295"/>
    </row>
    <row r="5091" spans="1:15" ht="15" customHeight="1" x14ac:dyDescent="0.25">
      <c r="A5091" s="258" t="s">
        <v>6004</v>
      </c>
      <c r="B5091" s="243" t="s">
        <v>2107</v>
      </c>
      <c r="C5091" s="244"/>
      <c r="D5091" s="244" t="s">
        <v>6005</v>
      </c>
      <c r="E5091" s="243"/>
      <c r="F5091" s="160"/>
      <c r="G5091" s="331">
        <f>ROUND(SUMIF(Anlagenbewegungsdaten!B:B,A5091,Anlagenbewegungsdaten!C:C),3)</f>
        <v>0</v>
      </c>
      <c r="H5091" s="332">
        <f>IF(ISBLANK(F5091),ROUND(SUMIF(Anlagenbewegungsdaten!B:B,A5091,Anlagenbewegungsdaten!D:D),2),ROUND(G5091*F5091%,2))</f>
        <v>0</v>
      </c>
      <c r="I5091" s="332">
        <f>ROUND((H5091-SUMIF(Anlagenbewegungsdaten!$B:$B,A5091,Anlagenbewegungsdaten!D:D)),3)</f>
        <v>0</v>
      </c>
      <c r="J5091" s="333" t="s">
        <v>5180</v>
      </c>
      <c r="K5091" s="333" t="s">
        <v>5192</v>
      </c>
      <c r="L5091" s="510">
        <v>0</v>
      </c>
      <c r="M5091" s="330">
        <f>ROUND(SUMIF(Anlagenbewegungsdaten_AV!B:B,A5091,Anlagenbewegungsdaten_AV!C:C),3)</f>
        <v>0</v>
      </c>
      <c r="N5091" s="328">
        <f>IF(ISBLANK(L5091),ROUND(SUMIF(Anlagenbewegungsdaten_AV!B:B,A5091,Anlagenbewegungsdaten_AV!D:D),2),ROUND(M5091*L5091%,2))</f>
        <v>0</v>
      </c>
      <c r="O5091" s="328">
        <f>ROUND(N5091-SUMIF(Anlagenbewegungsdaten_AV!B:B,A5091,Anlagenbewegungsdaten_AV!D:D),3)</f>
        <v>0</v>
      </c>
    </row>
    <row r="5092" spans="1:15" ht="15" customHeight="1" x14ac:dyDescent="0.25">
      <c r="A5092" s="258" t="s">
        <v>6006</v>
      </c>
      <c r="B5092" s="243" t="s">
        <v>2108</v>
      </c>
      <c r="C5092" s="244"/>
      <c r="D5092" s="244" t="s">
        <v>6005</v>
      </c>
      <c r="E5092" s="243"/>
      <c r="F5092" s="160"/>
      <c r="G5092" s="331">
        <f>ROUND(SUMIF(Anlagenbewegungsdaten!B:B,A5092,Anlagenbewegungsdaten!C:C),3)</f>
        <v>0</v>
      </c>
      <c r="H5092" s="332">
        <f>IF(ISBLANK(F5092),ROUND(SUMIF(Anlagenbewegungsdaten!B:B,A5092,Anlagenbewegungsdaten!D:D),2),ROUND(G5092*F5092%,2))</f>
        <v>0</v>
      </c>
      <c r="I5092" s="332">
        <f>ROUND((H5092-SUMIF(Anlagenbewegungsdaten!$B:$B,A5092,Anlagenbewegungsdaten!D:D)),3)</f>
        <v>0</v>
      </c>
      <c r="J5092" s="333" t="s">
        <v>5180</v>
      </c>
      <c r="K5092" s="333" t="s">
        <v>5193</v>
      </c>
      <c r="L5092" s="510">
        <v>0</v>
      </c>
      <c r="M5092" s="330">
        <f>ROUND(SUMIF(Anlagenbewegungsdaten_AV!B:B,A5092,Anlagenbewegungsdaten_AV!C:C),3)</f>
        <v>0</v>
      </c>
      <c r="N5092" s="328">
        <f>IF(ISBLANK(L5092),ROUND(SUMIF(Anlagenbewegungsdaten_AV!B:B,A5092,Anlagenbewegungsdaten_AV!D:D),2),ROUND(M5092*L5092%,2))</f>
        <v>0</v>
      </c>
      <c r="O5092" s="328">
        <f>ROUND(N5092-SUMIF(Anlagenbewegungsdaten_AV!B:B,A5092,Anlagenbewegungsdaten_AV!D:D),3)</f>
        <v>0</v>
      </c>
    </row>
    <row r="5093" spans="1:15" ht="15" customHeight="1" x14ac:dyDescent="0.25">
      <c r="A5093" s="258" t="s">
        <v>6007</v>
      </c>
      <c r="B5093" s="243" t="s">
        <v>1002</v>
      </c>
      <c r="C5093" s="244"/>
      <c r="D5093" s="244" t="s">
        <v>6005</v>
      </c>
      <c r="E5093" s="243"/>
      <c r="F5093" s="160"/>
      <c r="G5093" s="331">
        <f>ROUND(SUMIF(Anlagenbewegungsdaten!B:B,A5093,Anlagenbewegungsdaten!C:C),3)</f>
        <v>0</v>
      </c>
      <c r="H5093" s="332">
        <f>IF(ISBLANK(F5093),ROUND(SUMIF(Anlagenbewegungsdaten!B:B,A5093,Anlagenbewegungsdaten!D:D),2),ROUND(G5093*F5093%,2))</f>
        <v>0</v>
      </c>
      <c r="I5093" s="332">
        <f>ROUND((H5093-SUMIF(Anlagenbewegungsdaten!$B:$B,A5093,Anlagenbewegungsdaten!D:D)),3)</f>
        <v>0</v>
      </c>
      <c r="J5093" s="333" t="s">
        <v>5180</v>
      </c>
      <c r="K5093" s="333" t="s">
        <v>5194</v>
      </c>
      <c r="L5093" s="510">
        <v>0</v>
      </c>
      <c r="M5093" s="330">
        <f>ROUND(SUMIF(Anlagenbewegungsdaten_AV!B:B,A5093,Anlagenbewegungsdaten_AV!C:C),3)</f>
        <v>0</v>
      </c>
      <c r="N5093" s="328">
        <f>IF(ISBLANK(L5093),ROUND(SUMIF(Anlagenbewegungsdaten_AV!B:B,A5093,Anlagenbewegungsdaten_AV!D:D),2),ROUND(M5093*L5093%,2))</f>
        <v>0</v>
      </c>
      <c r="O5093" s="328">
        <f>ROUND(N5093-SUMIF(Anlagenbewegungsdaten_AV!B:B,A5093,Anlagenbewegungsdaten_AV!D:D),3)</f>
        <v>0</v>
      </c>
    </row>
    <row r="5094" spans="1:15" ht="15" customHeight="1" x14ac:dyDescent="0.25">
      <c r="A5094" s="258" t="s">
        <v>6008</v>
      </c>
      <c r="B5094" s="243" t="s">
        <v>1489</v>
      </c>
      <c r="C5094" s="244"/>
      <c r="D5094" s="244" t="s">
        <v>6005</v>
      </c>
      <c r="E5094" s="243"/>
      <c r="F5094" s="160"/>
      <c r="G5094" s="331">
        <f>ROUND(SUMIF(Anlagenbewegungsdaten!B:B,A5094,Anlagenbewegungsdaten!C:C),3)</f>
        <v>0</v>
      </c>
      <c r="H5094" s="332">
        <f>IF(ISBLANK(F5094),ROUND(SUMIF(Anlagenbewegungsdaten!B:B,A5094,Anlagenbewegungsdaten!D:D),2),ROUND(G5094*F5094%,2))</f>
        <v>0</v>
      </c>
      <c r="I5094" s="332">
        <f>ROUND((H5094-SUMIF(Anlagenbewegungsdaten!$B:$B,A5094,Anlagenbewegungsdaten!D:D)),3)</f>
        <v>0</v>
      </c>
      <c r="J5094" s="333" t="s">
        <v>5180</v>
      </c>
      <c r="K5094" s="333" t="s">
        <v>5195</v>
      </c>
      <c r="L5094" s="510">
        <v>0</v>
      </c>
      <c r="M5094" s="330">
        <f>ROUND(SUMIF(Anlagenbewegungsdaten_AV!B:B,A5094,Anlagenbewegungsdaten_AV!C:C),3)</f>
        <v>0</v>
      </c>
      <c r="N5094" s="328">
        <f>IF(ISBLANK(L5094),ROUND(SUMIF(Anlagenbewegungsdaten_AV!B:B,A5094,Anlagenbewegungsdaten_AV!D:D),2),ROUND(M5094*L5094%,2))</f>
        <v>0</v>
      </c>
      <c r="O5094" s="328">
        <f>ROUND(N5094-SUMIF(Anlagenbewegungsdaten_AV!B:B,A5094,Anlagenbewegungsdaten_AV!D:D),3)</f>
        <v>0</v>
      </c>
    </row>
    <row r="5095" spans="1:15" ht="15" customHeight="1" x14ac:dyDescent="0.25">
      <c r="A5095" s="258" t="s">
        <v>6009</v>
      </c>
      <c r="B5095" s="243" t="s">
        <v>1502</v>
      </c>
      <c r="C5095" s="244"/>
      <c r="D5095" s="244" t="s">
        <v>6005</v>
      </c>
      <c r="E5095" s="243"/>
      <c r="F5095" s="160"/>
      <c r="G5095" s="331">
        <f>ROUND(SUMIF(Anlagenbewegungsdaten!B:B,A5095,Anlagenbewegungsdaten!C:C),3)</f>
        <v>0</v>
      </c>
      <c r="H5095" s="332">
        <f>IF(ISBLANK(F5095),ROUND(SUMIF(Anlagenbewegungsdaten!B:B,A5095,Anlagenbewegungsdaten!D:D),2),ROUND(G5095*F5095%,2))</f>
        <v>0</v>
      </c>
      <c r="I5095" s="332">
        <f>ROUND((H5095-SUMIF(Anlagenbewegungsdaten!$B:$B,A5095,Anlagenbewegungsdaten!D:D)),3)</f>
        <v>0</v>
      </c>
      <c r="J5095" s="333" t="s">
        <v>5180</v>
      </c>
      <c r="K5095" s="333" t="s">
        <v>5196</v>
      </c>
      <c r="L5095" s="510">
        <v>0</v>
      </c>
      <c r="M5095" s="330">
        <f>ROUND(SUMIF(Anlagenbewegungsdaten_AV!B:B,A5095,Anlagenbewegungsdaten_AV!C:C),3)</f>
        <v>0</v>
      </c>
      <c r="N5095" s="328">
        <f>IF(ISBLANK(L5095),ROUND(SUMIF(Anlagenbewegungsdaten_AV!B:B,A5095,Anlagenbewegungsdaten_AV!D:D),2),ROUND(M5095*L5095%,2))</f>
        <v>0</v>
      </c>
      <c r="O5095" s="328">
        <f>ROUND(N5095-SUMIF(Anlagenbewegungsdaten_AV!B:B,A5095,Anlagenbewegungsdaten_AV!D:D),3)</f>
        <v>0</v>
      </c>
    </row>
    <row r="5096" spans="1:15" ht="15" customHeight="1" x14ac:dyDescent="0.25">
      <c r="A5096" s="258" t="s">
        <v>6010</v>
      </c>
      <c r="B5096" s="243" t="s">
        <v>77</v>
      </c>
      <c r="C5096" s="244"/>
      <c r="D5096" s="244" t="s">
        <v>6005</v>
      </c>
      <c r="E5096" s="243"/>
      <c r="F5096" s="160"/>
      <c r="G5096" s="331">
        <f>ROUND(SUMIF(Anlagenbewegungsdaten!B:B,A5096,Anlagenbewegungsdaten!C:C),3)</f>
        <v>0</v>
      </c>
      <c r="H5096" s="332">
        <f>IF(ISBLANK(F5096),ROUND(SUMIF(Anlagenbewegungsdaten!B:B,A5096,Anlagenbewegungsdaten!D:D),2),ROUND(G5096*F5096%,2))</f>
        <v>0</v>
      </c>
      <c r="I5096" s="332">
        <f>ROUND((H5096-SUMIF(Anlagenbewegungsdaten!$B:$B,A5096,Anlagenbewegungsdaten!D:D)),3)</f>
        <v>0</v>
      </c>
      <c r="J5096" s="333" t="s">
        <v>5180</v>
      </c>
      <c r="K5096" s="333" t="s">
        <v>5197</v>
      </c>
      <c r="L5096" s="510">
        <v>0</v>
      </c>
      <c r="M5096" s="330">
        <f>ROUND(SUMIF(Anlagenbewegungsdaten_AV!B:B,A5096,Anlagenbewegungsdaten_AV!C:C),3)</f>
        <v>0</v>
      </c>
      <c r="N5096" s="328">
        <f>IF(ISBLANK(L5096),ROUND(SUMIF(Anlagenbewegungsdaten_AV!B:B,A5096,Anlagenbewegungsdaten_AV!D:D),2),ROUND(M5096*L5096%,2))</f>
        <v>0</v>
      </c>
      <c r="O5096" s="328">
        <f>ROUND(N5096-SUMIF(Anlagenbewegungsdaten_AV!B:B,A5096,Anlagenbewegungsdaten_AV!D:D),3)</f>
        <v>0</v>
      </c>
    </row>
    <row r="5097" spans="1:15" ht="15" customHeight="1" x14ac:dyDescent="0.25">
      <c r="A5097" s="258" t="s">
        <v>6011</v>
      </c>
      <c r="B5097" s="243" t="s">
        <v>2109</v>
      </c>
      <c r="C5097" s="244"/>
      <c r="D5097" s="244" t="s">
        <v>6005</v>
      </c>
      <c r="E5097" s="243"/>
      <c r="F5097" s="160"/>
      <c r="G5097" s="331">
        <f>ROUND(SUMIF(Anlagenbewegungsdaten!B:B,A5097,Anlagenbewegungsdaten!C:C),3)</f>
        <v>0</v>
      </c>
      <c r="H5097" s="332">
        <f>IF(ISBLANK(F5097),ROUND(SUMIF(Anlagenbewegungsdaten!B:B,A5097,Anlagenbewegungsdaten!D:D),2),ROUND(G5097*F5097%,2))</f>
        <v>0</v>
      </c>
      <c r="I5097" s="332">
        <f>ROUND((H5097-SUMIF(Anlagenbewegungsdaten!$B:$B,A5097,Anlagenbewegungsdaten!D:D)),3)</f>
        <v>0</v>
      </c>
      <c r="J5097" s="333" t="s">
        <v>5180</v>
      </c>
      <c r="K5097" s="333" t="s">
        <v>5198</v>
      </c>
      <c r="L5097" s="510">
        <v>0</v>
      </c>
      <c r="M5097" s="330">
        <f>ROUND(SUMIF(Anlagenbewegungsdaten_AV!B:B,A5097,Anlagenbewegungsdaten_AV!C:C),3)</f>
        <v>0</v>
      </c>
      <c r="N5097" s="328">
        <f>IF(ISBLANK(L5097),ROUND(SUMIF(Anlagenbewegungsdaten_AV!B:B,A5097,Anlagenbewegungsdaten_AV!D:D),2),ROUND(M5097*L5097%,2))</f>
        <v>0</v>
      </c>
      <c r="O5097" s="328">
        <f>ROUND(N5097-SUMIF(Anlagenbewegungsdaten_AV!B:B,A5097,Anlagenbewegungsdaten_AV!D:D),3)</f>
        <v>0</v>
      </c>
    </row>
    <row r="5098" spans="1:15" ht="15" customHeight="1" x14ac:dyDescent="0.25">
      <c r="A5098" s="258" t="s">
        <v>6012</v>
      </c>
      <c r="B5098" s="243" t="s">
        <v>2110</v>
      </c>
      <c r="C5098" s="244"/>
      <c r="D5098" s="244" t="s">
        <v>6005</v>
      </c>
      <c r="E5098" s="243"/>
      <c r="F5098" s="160"/>
      <c r="G5098" s="331">
        <f>ROUND(SUMIF(Anlagenbewegungsdaten!B:B,A5098,Anlagenbewegungsdaten!C:C),3)</f>
        <v>0</v>
      </c>
      <c r="H5098" s="332">
        <f>IF(ISBLANK(F5098),ROUND(SUMIF(Anlagenbewegungsdaten!B:B,A5098,Anlagenbewegungsdaten!D:D),2),ROUND(G5098*F5098%,2))</f>
        <v>0</v>
      </c>
      <c r="I5098" s="332">
        <f>ROUND((H5098-SUMIF(Anlagenbewegungsdaten!$B:$B,A5098,Anlagenbewegungsdaten!D:D)),3)</f>
        <v>0</v>
      </c>
      <c r="J5098" s="333" t="s">
        <v>5180</v>
      </c>
      <c r="K5098" s="333" t="s">
        <v>5199</v>
      </c>
      <c r="L5098" s="510">
        <v>0</v>
      </c>
      <c r="M5098" s="330">
        <f>ROUND(SUMIF(Anlagenbewegungsdaten_AV!B:B,A5098,Anlagenbewegungsdaten_AV!C:C),3)</f>
        <v>0</v>
      </c>
      <c r="N5098" s="328">
        <f>IF(ISBLANK(L5098),ROUND(SUMIF(Anlagenbewegungsdaten_AV!B:B,A5098,Anlagenbewegungsdaten_AV!D:D),2),ROUND(M5098*L5098%,2))</f>
        <v>0</v>
      </c>
      <c r="O5098" s="328">
        <f>ROUND(N5098-SUMIF(Anlagenbewegungsdaten_AV!B:B,A5098,Anlagenbewegungsdaten_AV!D:D),3)</f>
        <v>0</v>
      </c>
    </row>
    <row r="5099" spans="1:15" ht="15" customHeight="1" x14ac:dyDescent="0.25">
      <c r="A5099" s="258" t="s">
        <v>6013</v>
      </c>
      <c r="B5099" s="243" t="s">
        <v>152</v>
      </c>
      <c r="C5099" s="244"/>
      <c r="D5099" s="244" t="s">
        <v>6005</v>
      </c>
      <c r="E5099" s="243"/>
      <c r="F5099" s="160"/>
      <c r="G5099" s="331">
        <f>ROUND(SUMIF(Anlagenbewegungsdaten!B:B,A5099,Anlagenbewegungsdaten!C:C),3)</f>
        <v>0</v>
      </c>
      <c r="H5099" s="332">
        <f>IF(ISBLANK(F5099),ROUND(SUMIF(Anlagenbewegungsdaten!B:B,A5099,Anlagenbewegungsdaten!D:D),2),ROUND(G5099*F5099%,2))</f>
        <v>0</v>
      </c>
      <c r="I5099" s="332">
        <f>ROUND((H5099-SUMIF(Anlagenbewegungsdaten!$B:$B,A5099,Anlagenbewegungsdaten!D:D)),3)</f>
        <v>0</v>
      </c>
      <c r="J5099" s="333" t="s">
        <v>5180</v>
      </c>
      <c r="K5099" s="333" t="s">
        <v>5200</v>
      </c>
      <c r="L5099" s="510">
        <v>0</v>
      </c>
      <c r="M5099" s="330">
        <f>ROUND(SUMIF(Anlagenbewegungsdaten_AV!B:B,A5099,Anlagenbewegungsdaten_AV!C:C),3)</f>
        <v>0</v>
      </c>
      <c r="N5099" s="328">
        <f>IF(ISBLANK(L5099),ROUND(SUMIF(Anlagenbewegungsdaten_AV!B:B,A5099,Anlagenbewegungsdaten_AV!D:D),2),ROUND(M5099*L5099%,2))</f>
        <v>0</v>
      </c>
      <c r="O5099" s="328">
        <f>ROUND(N5099-SUMIF(Anlagenbewegungsdaten_AV!B:B,A5099,Anlagenbewegungsdaten_AV!D:D),3)</f>
        <v>0</v>
      </c>
    </row>
    <row r="5100" spans="1:15" ht="15" customHeight="1" x14ac:dyDescent="0.25">
      <c r="A5100" s="258" t="s">
        <v>6014</v>
      </c>
      <c r="B5100" s="243" t="s">
        <v>160</v>
      </c>
      <c r="C5100" s="244"/>
      <c r="D5100" s="244" t="s">
        <v>6005</v>
      </c>
      <c r="E5100" s="243"/>
      <c r="F5100" s="160"/>
      <c r="G5100" s="331">
        <f>ROUND(SUMIF(Anlagenbewegungsdaten!B:B,A5100,Anlagenbewegungsdaten!C:C),3)</f>
        <v>0</v>
      </c>
      <c r="H5100" s="332">
        <f>IF(ISBLANK(F5100),ROUND(SUMIF(Anlagenbewegungsdaten!B:B,A5100,Anlagenbewegungsdaten!D:D),2),ROUND(G5100*F5100%,2))</f>
        <v>0</v>
      </c>
      <c r="I5100" s="332">
        <f>ROUND((H5100-SUMIF(Anlagenbewegungsdaten!$B:$B,A5100,Anlagenbewegungsdaten!D:D)),3)</f>
        <v>0</v>
      </c>
      <c r="J5100" s="333" t="s">
        <v>5180</v>
      </c>
      <c r="K5100" s="333" t="s">
        <v>5201</v>
      </c>
      <c r="L5100" s="510">
        <v>0</v>
      </c>
      <c r="M5100" s="330">
        <f>ROUND(SUMIF(Anlagenbewegungsdaten_AV!B:B,A5100,Anlagenbewegungsdaten_AV!C:C),3)</f>
        <v>0</v>
      </c>
      <c r="N5100" s="328">
        <f>IF(ISBLANK(L5100),ROUND(SUMIF(Anlagenbewegungsdaten_AV!B:B,A5100,Anlagenbewegungsdaten_AV!D:D),2),ROUND(M5100*L5100%,2))</f>
        <v>0</v>
      </c>
      <c r="O5100" s="328">
        <f>ROUND(N5100-SUMIF(Anlagenbewegungsdaten_AV!B:B,A5100,Anlagenbewegungsdaten_AV!D:D),3)</f>
        <v>0</v>
      </c>
    </row>
    <row r="5101" spans="1:15" ht="15" customHeight="1" x14ac:dyDescent="0.25">
      <c r="A5101" s="258" t="s">
        <v>6015</v>
      </c>
      <c r="B5101" s="243" t="s">
        <v>167</v>
      </c>
      <c r="C5101" s="244"/>
      <c r="D5101" s="244" t="s">
        <v>6005</v>
      </c>
      <c r="E5101" s="243"/>
      <c r="F5101" s="160"/>
      <c r="G5101" s="331">
        <f>ROUND(SUMIF(Anlagenbewegungsdaten!B:B,A5101,Anlagenbewegungsdaten!C:C),3)</f>
        <v>0</v>
      </c>
      <c r="H5101" s="332">
        <f>IF(ISBLANK(F5101),ROUND(SUMIF(Anlagenbewegungsdaten!B:B,A5101,Anlagenbewegungsdaten!D:D),2),ROUND(G5101*F5101%,2))</f>
        <v>0</v>
      </c>
      <c r="I5101" s="332">
        <f>ROUND((H5101-SUMIF(Anlagenbewegungsdaten!$B:$B,A5101,Anlagenbewegungsdaten!D:D)),3)</f>
        <v>0</v>
      </c>
      <c r="J5101" s="333" t="s">
        <v>5180</v>
      </c>
      <c r="K5101" s="333" t="s">
        <v>5202</v>
      </c>
      <c r="L5101" s="510">
        <v>0</v>
      </c>
      <c r="M5101" s="330">
        <f>ROUND(SUMIF(Anlagenbewegungsdaten_AV!B:B,A5101,Anlagenbewegungsdaten_AV!C:C),3)</f>
        <v>0</v>
      </c>
      <c r="N5101" s="328">
        <f>IF(ISBLANK(L5101),ROUND(SUMIF(Anlagenbewegungsdaten_AV!B:B,A5101,Anlagenbewegungsdaten_AV!D:D),2),ROUND(M5101*L5101%,2))</f>
        <v>0</v>
      </c>
      <c r="O5101" s="328">
        <f>ROUND(N5101-SUMIF(Anlagenbewegungsdaten_AV!B:B,A5101,Anlagenbewegungsdaten_AV!D:D),3)</f>
        <v>0</v>
      </c>
    </row>
    <row r="5102" spans="1:15" ht="15" customHeight="1" x14ac:dyDescent="0.25">
      <c r="A5102" s="258" t="s">
        <v>6016</v>
      </c>
      <c r="B5102" s="243" t="s">
        <v>2111</v>
      </c>
      <c r="C5102" s="244"/>
      <c r="D5102" s="244" t="s">
        <v>6005</v>
      </c>
      <c r="E5102" s="243"/>
      <c r="F5102" s="160"/>
      <c r="G5102" s="331">
        <f>ROUND(SUMIF(Anlagenbewegungsdaten!B:B,A5102,Anlagenbewegungsdaten!C:C),3)</f>
        <v>0</v>
      </c>
      <c r="H5102" s="332">
        <f>IF(ISBLANK(F5102),ROUND(SUMIF(Anlagenbewegungsdaten!B:B,A5102,Anlagenbewegungsdaten!D:D),2),ROUND(G5102*F5102%,2))</f>
        <v>0</v>
      </c>
      <c r="I5102" s="332">
        <f>ROUND((H5102-SUMIF(Anlagenbewegungsdaten!$B:$B,A5102,Anlagenbewegungsdaten!D:D)),3)</f>
        <v>0</v>
      </c>
      <c r="J5102" s="333" t="s">
        <v>5180</v>
      </c>
      <c r="K5102" s="333" t="s">
        <v>5203</v>
      </c>
      <c r="L5102" s="510">
        <v>0</v>
      </c>
      <c r="M5102" s="330">
        <f>ROUND(SUMIF(Anlagenbewegungsdaten_AV!B:B,A5102,Anlagenbewegungsdaten_AV!C:C),3)</f>
        <v>0</v>
      </c>
      <c r="N5102" s="328">
        <f>IF(ISBLANK(L5102),ROUND(SUMIF(Anlagenbewegungsdaten_AV!B:B,A5102,Anlagenbewegungsdaten_AV!D:D),2),ROUND(M5102*L5102%,2))</f>
        <v>0</v>
      </c>
      <c r="O5102" s="328">
        <f>ROUND(N5102-SUMIF(Anlagenbewegungsdaten_AV!B:B,A5102,Anlagenbewegungsdaten_AV!D:D),3)</f>
        <v>0</v>
      </c>
    </row>
    <row r="5103" spans="1:15" ht="15" customHeight="1" x14ac:dyDescent="0.25">
      <c r="A5103" s="258" t="s">
        <v>6017</v>
      </c>
      <c r="B5103" s="243" t="s">
        <v>174</v>
      </c>
      <c r="C5103" s="244"/>
      <c r="D5103" s="244" t="s">
        <v>6005</v>
      </c>
      <c r="E5103" s="243"/>
      <c r="F5103" s="160"/>
      <c r="G5103" s="331">
        <f>ROUND(SUMIF(Anlagenbewegungsdaten!B:B,A5103,Anlagenbewegungsdaten!C:C),3)</f>
        <v>0</v>
      </c>
      <c r="H5103" s="332">
        <f>IF(ISBLANK(F5103),ROUND(SUMIF(Anlagenbewegungsdaten!B:B,A5103,Anlagenbewegungsdaten!D:D),2),ROUND(G5103*F5103%,2))</f>
        <v>0</v>
      </c>
      <c r="I5103" s="332">
        <f>ROUND((H5103-SUMIF(Anlagenbewegungsdaten!$B:$B,A5103,Anlagenbewegungsdaten!D:D)),3)</f>
        <v>0</v>
      </c>
      <c r="J5103" s="333" t="s">
        <v>5180</v>
      </c>
      <c r="K5103" s="333" t="s">
        <v>5204</v>
      </c>
      <c r="L5103" s="510">
        <v>0</v>
      </c>
      <c r="M5103" s="330">
        <f>ROUND(SUMIF(Anlagenbewegungsdaten_AV!B:B,A5103,Anlagenbewegungsdaten_AV!C:C),3)</f>
        <v>0</v>
      </c>
      <c r="N5103" s="328">
        <f>IF(ISBLANK(L5103),ROUND(SUMIF(Anlagenbewegungsdaten_AV!B:B,A5103,Anlagenbewegungsdaten_AV!D:D),2),ROUND(M5103*L5103%,2))</f>
        <v>0</v>
      </c>
      <c r="O5103" s="328">
        <f>ROUND(N5103-SUMIF(Anlagenbewegungsdaten_AV!B:B,A5103,Anlagenbewegungsdaten_AV!D:D),3)</f>
        <v>0</v>
      </c>
    </row>
    <row r="5104" spans="1:15" ht="15" customHeight="1" x14ac:dyDescent="0.25">
      <c r="A5104" s="258" t="s">
        <v>6018</v>
      </c>
      <c r="B5104" s="243" t="s">
        <v>174</v>
      </c>
      <c r="C5104" s="244"/>
      <c r="D5104" s="244" t="s">
        <v>6005</v>
      </c>
      <c r="E5104" s="243" t="s">
        <v>4951</v>
      </c>
      <c r="F5104" s="160">
        <v>0</v>
      </c>
      <c r="G5104" s="331">
        <f>ROUND(SUMIF(Anlagenbewegungsdaten!B:B,A5104,Anlagenbewegungsdaten!C:C),3)</f>
        <v>0</v>
      </c>
      <c r="H5104" s="332">
        <f>IF(ISBLANK(F5104),ROUND(SUMIF(Anlagenbewegungsdaten!B:B,A5104,Anlagenbewegungsdaten!D:D),2),ROUND(G5104*F5104%,2))</f>
        <v>0</v>
      </c>
      <c r="I5104" s="332">
        <f>ROUND((H5104-SUMIF(Anlagenbewegungsdaten!$B:$B,A5104,Anlagenbewegungsdaten!D:D)),3)</f>
        <v>0</v>
      </c>
      <c r="J5104" s="333" t="s">
        <v>5178</v>
      </c>
      <c r="K5104" s="333" t="s">
        <v>5217</v>
      </c>
      <c r="L5104" s="510">
        <v>0</v>
      </c>
      <c r="M5104" s="330">
        <f>ROUND(SUMIF(Anlagenbewegungsdaten_AV!B:B,A5104,Anlagenbewegungsdaten_AV!C:C),3)</f>
        <v>0</v>
      </c>
      <c r="N5104" s="328">
        <f>IF(ISBLANK(L5104),ROUND(SUMIF(Anlagenbewegungsdaten_AV!B:B,A5104,Anlagenbewegungsdaten_AV!D:D),2),ROUND(M5104*L5104%,2))</f>
        <v>0</v>
      </c>
      <c r="O5104" s="328">
        <f>ROUND(N5104-SUMIF(Anlagenbewegungsdaten_AV!B:B,A5104,Anlagenbewegungsdaten_AV!D:D),3)</f>
        <v>0</v>
      </c>
    </row>
    <row r="5105" spans="1:15" ht="15" customHeight="1" x14ac:dyDescent="0.25"/>
    <row r="5106" spans="1:15" ht="32.25" customHeight="1" x14ac:dyDescent="0.25">
      <c r="A5106" s="625" t="s">
        <v>6397</v>
      </c>
      <c r="B5106" s="625"/>
      <c r="C5106" s="625"/>
      <c r="D5106" s="625"/>
      <c r="E5106" s="625"/>
      <c r="F5106" s="625"/>
    </row>
    <row r="5107" spans="1:15" ht="15" customHeight="1" x14ac:dyDescent="0.25">
      <c r="A5107" s="164"/>
      <c r="B5107" s="164"/>
      <c r="C5107" s="164"/>
      <c r="D5107" s="164"/>
      <c r="E5107" s="164"/>
      <c r="F5107" s="295"/>
    </row>
    <row r="5108" spans="1:15" ht="15" customHeight="1" x14ac:dyDescent="0.25">
      <c r="A5108" s="258" t="s">
        <v>6019</v>
      </c>
      <c r="B5108" s="243" t="s">
        <v>2107</v>
      </c>
      <c r="C5108" s="244"/>
      <c r="D5108" s="244" t="s">
        <v>6020</v>
      </c>
      <c r="E5108" s="243"/>
      <c r="F5108" s="160"/>
      <c r="G5108" s="331">
        <f>ROUND(SUMIF(Anlagenbewegungsdaten!B:B,A5108,Anlagenbewegungsdaten!C:C),3)</f>
        <v>0</v>
      </c>
      <c r="H5108" s="332">
        <f>IF(ISBLANK(F5108),ROUND(SUMIF(Anlagenbewegungsdaten!B:B,A5108,Anlagenbewegungsdaten!D:D),2),ROUND(G5108*F5108%,2))</f>
        <v>0</v>
      </c>
      <c r="I5108" s="332">
        <f>ROUND((H5108-SUMIF(Anlagenbewegungsdaten!$B:$B,A5108,Anlagenbewegungsdaten!D:D)),3)</f>
        <v>0</v>
      </c>
      <c r="J5108" s="333" t="s">
        <v>5180</v>
      </c>
      <c r="K5108" s="333" t="s">
        <v>5192</v>
      </c>
      <c r="L5108" s="510">
        <v>0</v>
      </c>
      <c r="M5108" s="330">
        <f>ROUND(SUMIF(Anlagenbewegungsdaten_AV!B:B,A5108,Anlagenbewegungsdaten_AV!C:C),3)</f>
        <v>0</v>
      </c>
      <c r="N5108" s="328">
        <f>IF(ISBLANK(L5108),ROUND(SUMIF(Anlagenbewegungsdaten_AV!B:B,A5108,Anlagenbewegungsdaten_AV!D:D),2),ROUND(M5108*L5108%,2))</f>
        <v>0</v>
      </c>
      <c r="O5108" s="328">
        <f>ROUND(N5108-SUMIF(Anlagenbewegungsdaten_AV!B:B,A5108,Anlagenbewegungsdaten_AV!D:D),3)</f>
        <v>0</v>
      </c>
    </row>
    <row r="5109" spans="1:15" ht="15" customHeight="1" x14ac:dyDescent="0.25">
      <c r="A5109" s="258" t="s">
        <v>6021</v>
      </c>
      <c r="B5109" s="243" t="s">
        <v>2108</v>
      </c>
      <c r="C5109" s="244"/>
      <c r="D5109" s="244" t="s">
        <v>6020</v>
      </c>
      <c r="E5109" s="243"/>
      <c r="F5109" s="160"/>
      <c r="G5109" s="331">
        <f>ROUND(SUMIF(Anlagenbewegungsdaten!B:B,A5109,Anlagenbewegungsdaten!C:C),3)</f>
        <v>0</v>
      </c>
      <c r="H5109" s="332">
        <f>IF(ISBLANK(F5109),ROUND(SUMIF(Anlagenbewegungsdaten!B:B,A5109,Anlagenbewegungsdaten!D:D),2),ROUND(G5109*F5109%,2))</f>
        <v>0</v>
      </c>
      <c r="I5109" s="332">
        <f>ROUND((H5109-SUMIF(Anlagenbewegungsdaten!$B:$B,A5109,Anlagenbewegungsdaten!D:D)),3)</f>
        <v>0</v>
      </c>
      <c r="J5109" s="333" t="s">
        <v>5180</v>
      </c>
      <c r="K5109" s="333" t="s">
        <v>5193</v>
      </c>
      <c r="L5109" s="510">
        <v>0</v>
      </c>
      <c r="M5109" s="330">
        <f>ROUND(SUMIF(Anlagenbewegungsdaten_AV!B:B,A5109,Anlagenbewegungsdaten_AV!C:C),3)</f>
        <v>0</v>
      </c>
      <c r="N5109" s="328">
        <f>IF(ISBLANK(L5109),ROUND(SUMIF(Anlagenbewegungsdaten_AV!B:B,A5109,Anlagenbewegungsdaten_AV!D:D),2),ROUND(M5109*L5109%,2))</f>
        <v>0</v>
      </c>
      <c r="O5109" s="328">
        <f>ROUND(N5109-SUMIF(Anlagenbewegungsdaten_AV!B:B,A5109,Anlagenbewegungsdaten_AV!D:D),3)</f>
        <v>0</v>
      </c>
    </row>
    <row r="5110" spans="1:15" ht="15" customHeight="1" x14ac:dyDescent="0.25">
      <c r="A5110" s="258" t="s">
        <v>6022</v>
      </c>
      <c r="B5110" s="243" t="s">
        <v>1002</v>
      </c>
      <c r="C5110" s="244"/>
      <c r="D5110" s="244" t="s">
        <v>6020</v>
      </c>
      <c r="E5110" s="243"/>
      <c r="F5110" s="160"/>
      <c r="G5110" s="331">
        <f>ROUND(SUMIF(Anlagenbewegungsdaten!B:B,A5110,Anlagenbewegungsdaten!C:C),3)</f>
        <v>0</v>
      </c>
      <c r="H5110" s="332">
        <f>IF(ISBLANK(F5110),ROUND(SUMIF(Anlagenbewegungsdaten!B:B,A5110,Anlagenbewegungsdaten!D:D),2),ROUND(G5110*F5110%,2))</f>
        <v>0</v>
      </c>
      <c r="I5110" s="332">
        <f>ROUND((H5110-SUMIF(Anlagenbewegungsdaten!$B:$B,A5110,Anlagenbewegungsdaten!D:D)),3)</f>
        <v>0</v>
      </c>
      <c r="J5110" s="333" t="s">
        <v>5180</v>
      </c>
      <c r="K5110" s="333" t="s">
        <v>5194</v>
      </c>
      <c r="L5110" s="510">
        <v>0</v>
      </c>
      <c r="M5110" s="330">
        <f>ROUND(SUMIF(Anlagenbewegungsdaten_AV!B:B,A5110,Anlagenbewegungsdaten_AV!C:C),3)</f>
        <v>0</v>
      </c>
      <c r="N5110" s="328">
        <f>IF(ISBLANK(L5110),ROUND(SUMIF(Anlagenbewegungsdaten_AV!B:B,A5110,Anlagenbewegungsdaten_AV!D:D),2),ROUND(M5110*L5110%,2))</f>
        <v>0</v>
      </c>
      <c r="O5110" s="328">
        <f>ROUND(N5110-SUMIF(Anlagenbewegungsdaten_AV!B:B,A5110,Anlagenbewegungsdaten_AV!D:D),3)</f>
        <v>0</v>
      </c>
    </row>
    <row r="5111" spans="1:15" ht="15" customHeight="1" x14ac:dyDescent="0.25">
      <c r="A5111" s="258" t="s">
        <v>6023</v>
      </c>
      <c r="B5111" s="243" t="s">
        <v>1489</v>
      </c>
      <c r="C5111" s="244"/>
      <c r="D5111" s="244" t="s">
        <v>6020</v>
      </c>
      <c r="E5111" s="243"/>
      <c r="F5111" s="160"/>
      <c r="G5111" s="331">
        <f>ROUND(SUMIF(Anlagenbewegungsdaten!B:B,A5111,Anlagenbewegungsdaten!C:C),3)</f>
        <v>0</v>
      </c>
      <c r="H5111" s="332">
        <f>IF(ISBLANK(F5111),ROUND(SUMIF(Anlagenbewegungsdaten!B:B,A5111,Anlagenbewegungsdaten!D:D),2),ROUND(G5111*F5111%,2))</f>
        <v>0</v>
      </c>
      <c r="I5111" s="332">
        <f>ROUND((H5111-SUMIF(Anlagenbewegungsdaten!$B:$B,A5111,Anlagenbewegungsdaten!D:D)),3)</f>
        <v>0</v>
      </c>
      <c r="J5111" s="333" t="s">
        <v>5180</v>
      </c>
      <c r="K5111" s="333" t="s">
        <v>5195</v>
      </c>
      <c r="L5111" s="510">
        <v>0</v>
      </c>
      <c r="M5111" s="330">
        <f>ROUND(SUMIF(Anlagenbewegungsdaten_AV!B:B,A5111,Anlagenbewegungsdaten_AV!C:C),3)</f>
        <v>0</v>
      </c>
      <c r="N5111" s="328">
        <f>IF(ISBLANK(L5111),ROUND(SUMIF(Anlagenbewegungsdaten_AV!B:B,A5111,Anlagenbewegungsdaten_AV!D:D),2),ROUND(M5111*L5111%,2))</f>
        <v>0</v>
      </c>
      <c r="O5111" s="328">
        <f>ROUND(N5111-SUMIF(Anlagenbewegungsdaten_AV!B:B,A5111,Anlagenbewegungsdaten_AV!D:D),3)</f>
        <v>0</v>
      </c>
    </row>
    <row r="5112" spans="1:15" ht="15" customHeight="1" x14ac:dyDescent="0.25">
      <c r="A5112" s="258" t="s">
        <v>6024</v>
      </c>
      <c r="B5112" s="243" t="s">
        <v>1502</v>
      </c>
      <c r="C5112" s="244"/>
      <c r="D5112" s="244" t="s">
        <v>6020</v>
      </c>
      <c r="E5112" s="243"/>
      <c r="F5112" s="160"/>
      <c r="G5112" s="331">
        <f>ROUND(SUMIF(Anlagenbewegungsdaten!B:B,A5112,Anlagenbewegungsdaten!C:C),3)</f>
        <v>0</v>
      </c>
      <c r="H5112" s="332">
        <f>IF(ISBLANK(F5112),ROUND(SUMIF(Anlagenbewegungsdaten!B:B,A5112,Anlagenbewegungsdaten!D:D),2),ROUND(G5112*F5112%,2))</f>
        <v>0</v>
      </c>
      <c r="I5112" s="332">
        <f>ROUND((H5112-SUMIF(Anlagenbewegungsdaten!$B:$B,A5112,Anlagenbewegungsdaten!D:D)),3)</f>
        <v>0</v>
      </c>
      <c r="J5112" s="333" t="s">
        <v>5180</v>
      </c>
      <c r="K5112" s="333" t="s">
        <v>5196</v>
      </c>
      <c r="L5112" s="510">
        <v>0</v>
      </c>
      <c r="M5112" s="330">
        <f>ROUND(SUMIF(Anlagenbewegungsdaten_AV!B:B,A5112,Anlagenbewegungsdaten_AV!C:C),3)</f>
        <v>0</v>
      </c>
      <c r="N5112" s="328">
        <f>IF(ISBLANK(L5112),ROUND(SUMIF(Anlagenbewegungsdaten_AV!B:B,A5112,Anlagenbewegungsdaten_AV!D:D),2),ROUND(M5112*L5112%,2))</f>
        <v>0</v>
      </c>
      <c r="O5112" s="328">
        <f>ROUND(N5112-SUMIF(Anlagenbewegungsdaten_AV!B:B,A5112,Anlagenbewegungsdaten_AV!D:D),3)</f>
        <v>0</v>
      </c>
    </row>
    <row r="5113" spans="1:15" ht="15" customHeight="1" x14ac:dyDescent="0.25">
      <c r="A5113" s="258" t="s">
        <v>6025</v>
      </c>
      <c r="B5113" s="243" t="s">
        <v>77</v>
      </c>
      <c r="C5113" s="244"/>
      <c r="D5113" s="244" t="s">
        <v>6020</v>
      </c>
      <c r="E5113" s="243"/>
      <c r="F5113" s="160"/>
      <c r="G5113" s="331">
        <f>ROUND(SUMIF(Anlagenbewegungsdaten!B:B,A5113,Anlagenbewegungsdaten!C:C),3)</f>
        <v>0</v>
      </c>
      <c r="H5113" s="332">
        <f>IF(ISBLANK(F5113),ROUND(SUMIF(Anlagenbewegungsdaten!B:B,A5113,Anlagenbewegungsdaten!D:D),2),ROUND(G5113*F5113%,2))</f>
        <v>0</v>
      </c>
      <c r="I5113" s="332">
        <f>ROUND((H5113-SUMIF(Anlagenbewegungsdaten!$B:$B,A5113,Anlagenbewegungsdaten!D:D)),3)</f>
        <v>0</v>
      </c>
      <c r="J5113" s="333" t="s">
        <v>5180</v>
      </c>
      <c r="K5113" s="333" t="s">
        <v>5197</v>
      </c>
      <c r="L5113" s="510">
        <v>0</v>
      </c>
      <c r="M5113" s="330">
        <f>ROUND(SUMIF(Anlagenbewegungsdaten_AV!B:B,A5113,Anlagenbewegungsdaten_AV!C:C),3)</f>
        <v>0</v>
      </c>
      <c r="N5113" s="328">
        <f>IF(ISBLANK(L5113),ROUND(SUMIF(Anlagenbewegungsdaten_AV!B:B,A5113,Anlagenbewegungsdaten_AV!D:D),2),ROUND(M5113*L5113%,2))</f>
        <v>0</v>
      </c>
      <c r="O5113" s="328">
        <f>ROUND(N5113-SUMIF(Anlagenbewegungsdaten_AV!B:B,A5113,Anlagenbewegungsdaten_AV!D:D),3)</f>
        <v>0</v>
      </c>
    </row>
    <row r="5114" spans="1:15" ht="15" customHeight="1" x14ac:dyDescent="0.25">
      <c r="A5114" s="258" t="s">
        <v>6026</v>
      </c>
      <c r="B5114" s="243" t="s">
        <v>2109</v>
      </c>
      <c r="C5114" s="244"/>
      <c r="D5114" s="244" t="s">
        <v>6020</v>
      </c>
      <c r="E5114" s="243"/>
      <c r="F5114" s="160"/>
      <c r="G5114" s="331">
        <f>ROUND(SUMIF(Anlagenbewegungsdaten!B:B,A5114,Anlagenbewegungsdaten!C:C),3)</f>
        <v>0</v>
      </c>
      <c r="H5114" s="332">
        <f>IF(ISBLANK(F5114),ROUND(SUMIF(Anlagenbewegungsdaten!B:B,A5114,Anlagenbewegungsdaten!D:D),2),ROUND(G5114*F5114%,2))</f>
        <v>0</v>
      </c>
      <c r="I5114" s="332">
        <f>ROUND((H5114-SUMIF(Anlagenbewegungsdaten!$B:$B,A5114,Anlagenbewegungsdaten!D:D)),3)</f>
        <v>0</v>
      </c>
      <c r="J5114" s="333" t="s">
        <v>5180</v>
      </c>
      <c r="K5114" s="333" t="s">
        <v>5198</v>
      </c>
      <c r="L5114" s="510">
        <v>0</v>
      </c>
      <c r="M5114" s="330">
        <f>ROUND(SUMIF(Anlagenbewegungsdaten_AV!B:B,A5114,Anlagenbewegungsdaten_AV!C:C),3)</f>
        <v>0</v>
      </c>
      <c r="N5114" s="328">
        <f>IF(ISBLANK(L5114),ROUND(SUMIF(Anlagenbewegungsdaten_AV!B:B,A5114,Anlagenbewegungsdaten_AV!D:D),2),ROUND(M5114*L5114%,2))</f>
        <v>0</v>
      </c>
      <c r="O5114" s="328">
        <f>ROUND(N5114-SUMIF(Anlagenbewegungsdaten_AV!B:B,A5114,Anlagenbewegungsdaten_AV!D:D),3)</f>
        <v>0</v>
      </c>
    </row>
    <row r="5115" spans="1:15" ht="15" customHeight="1" x14ac:dyDescent="0.25">
      <c r="A5115" s="258" t="s">
        <v>6027</v>
      </c>
      <c r="B5115" s="243" t="s">
        <v>2110</v>
      </c>
      <c r="C5115" s="244"/>
      <c r="D5115" s="244" t="s">
        <v>6020</v>
      </c>
      <c r="E5115" s="243"/>
      <c r="F5115" s="160"/>
      <c r="G5115" s="331">
        <f>ROUND(SUMIF(Anlagenbewegungsdaten!B:B,A5115,Anlagenbewegungsdaten!C:C),3)</f>
        <v>0</v>
      </c>
      <c r="H5115" s="332">
        <f>IF(ISBLANK(F5115),ROUND(SUMIF(Anlagenbewegungsdaten!B:B,A5115,Anlagenbewegungsdaten!D:D),2),ROUND(G5115*F5115%,2))</f>
        <v>0</v>
      </c>
      <c r="I5115" s="332">
        <f>ROUND((H5115-SUMIF(Anlagenbewegungsdaten!$B:$B,A5115,Anlagenbewegungsdaten!D:D)),3)</f>
        <v>0</v>
      </c>
      <c r="J5115" s="333" t="s">
        <v>5180</v>
      </c>
      <c r="K5115" s="333" t="s">
        <v>5199</v>
      </c>
      <c r="L5115" s="510">
        <v>0</v>
      </c>
      <c r="M5115" s="330">
        <f>ROUND(SUMIF(Anlagenbewegungsdaten_AV!B:B,A5115,Anlagenbewegungsdaten_AV!C:C),3)</f>
        <v>0</v>
      </c>
      <c r="N5115" s="328">
        <f>IF(ISBLANK(L5115),ROUND(SUMIF(Anlagenbewegungsdaten_AV!B:B,A5115,Anlagenbewegungsdaten_AV!D:D),2),ROUND(M5115*L5115%,2))</f>
        <v>0</v>
      </c>
      <c r="O5115" s="328">
        <f>ROUND(N5115-SUMIF(Anlagenbewegungsdaten_AV!B:B,A5115,Anlagenbewegungsdaten_AV!D:D),3)</f>
        <v>0</v>
      </c>
    </row>
    <row r="5116" spans="1:15" ht="15" customHeight="1" x14ac:dyDescent="0.25">
      <c r="A5116" s="258" t="s">
        <v>6028</v>
      </c>
      <c r="B5116" s="243" t="s">
        <v>152</v>
      </c>
      <c r="C5116" s="244"/>
      <c r="D5116" s="244" t="s">
        <v>6020</v>
      </c>
      <c r="E5116" s="243"/>
      <c r="F5116" s="160"/>
      <c r="G5116" s="331">
        <f>ROUND(SUMIF(Anlagenbewegungsdaten!B:B,A5116,Anlagenbewegungsdaten!C:C),3)</f>
        <v>0</v>
      </c>
      <c r="H5116" s="332">
        <f>IF(ISBLANK(F5116),ROUND(SUMIF(Anlagenbewegungsdaten!B:B,A5116,Anlagenbewegungsdaten!D:D),2),ROUND(G5116*F5116%,2))</f>
        <v>0</v>
      </c>
      <c r="I5116" s="332">
        <f>ROUND((H5116-SUMIF(Anlagenbewegungsdaten!$B:$B,A5116,Anlagenbewegungsdaten!D:D)),3)</f>
        <v>0</v>
      </c>
      <c r="J5116" s="333" t="s">
        <v>5180</v>
      </c>
      <c r="K5116" s="333" t="s">
        <v>5200</v>
      </c>
      <c r="L5116" s="510">
        <v>0</v>
      </c>
      <c r="M5116" s="330">
        <f>ROUND(SUMIF(Anlagenbewegungsdaten_AV!B:B,A5116,Anlagenbewegungsdaten_AV!C:C),3)</f>
        <v>0</v>
      </c>
      <c r="N5116" s="328">
        <f>IF(ISBLANK(L5116),ROUND(SUMIF(Anlagenbewegungsdaten_AV!B:B,A5116,Anlagenbewegungsdaten_AV!D:D),2),ROUND(M5116*L5116%,2))</f>
        <v>0</v>
      </c>
      <c r="O5116" s="328">
        <f>ROUND(N5116-SUMIF(Anlagenbewegungsdaten_AV!B:B,A5116,Anlagenbewegungsdaten_AV!D:D),3)</f>
        <v>0</v>
      </c>
    </row>
    <row r="5117" spans="1:15" ht="15" customHeight="1" x14ac:dyDescent="0.25">
      <c r="A5117" s="258" t="s">
        <v>6029</v>
      </c>
      <c r="B5117" s="243" t="s">
        <v>160</v>
      </c>
      <c r="C5117" s="244"/>
      <c r="D5117" s="244" t="s">
        <v>6020</v>
      </c>
      <c r="E5117" s="243"/>
      <c r="F5117" s="160"/>
      <c r="G5117" s="331">
        <f>ROUND(SUMIF(Anlagenbewegungsdaten!B:B,A5117,Anlagenbewegungsdaten!C:C),3)</f>
        <v>0</v>
      </c>
      <c r="H5117" s="332">
        <f>IF(ISBLANK(F5117),ROUND(SUMIF(Anlagenbewegungsdaten!B:B,A5117,Anlagenbewegungsdaten!D:D),2),ROUND(G5117*F5117%,2))</f>
        <v>0</v>
      </c>
      <c r="I5117" s="332">
        <f>ROUND((H5117-SUMIF(Anlagenbewegungsdaten!$B:$B,A5117,Anlagenbewegungsdaten!D:D)),3)</f>
        <v>0</v>
      </c>
      <c r="J5117" s="333" t="s">
        <v>5180</v>
      </c>
      <c r="K5117" s="333" t="s">
        <v>5201</v>
      </c>
      <c r="L5117" s="510">
        <v>0</v>
      </c>
      <c r="M5117" s="330">
        <f>ROUND(SUMIF(Anlagenbewegungsdaten_AV!B:B,A5117,Anlagenbewegungsdaten_AV!C:C),3)</f>
        <v>0</v>
      </c>
      <c r="N5117" s="328">
        <f>IF(ISBLANK(L5117),ROUND(SUMIF(Anlagenbewegungsdaten_AV!B:B,A5117,Anlagenbewegungsdaten_AV!D:D),2),ROUND(M5117*L5117%,2))</f>
        <v>0</v>
      </c>
      <c r="O5117" s="328">
        <f>ROUND(N5117-SUMIF(Anlagenbewegungsdaten_AV!B:B,A5117,Anlagenbewegungsdaten_AV!D:D),3)</f>
        <v>0</v>
      </c>
    </row>
    <row r="5118" spans="1:15" ht="15" customHeight="1" x14ac:dyDescent="0.25">
      <c r="A5118" s="258" t="s">
        <v>6030</v>
      </c>
      <c r="B5118" s="243" t="s">
        <v>167</v>
      </c>
      <c r="C5118" s="244"/>
      <c r="D5118" s="244" t="s">
        <v>6020</v>
      </c>
      <c r="E5118" s="243"/>
      <c r="F5118" s="160"/>
      <c r="G5118" s="331">
        <f>ROUND(SUMIF(Anlagenbewegungsdaten!B:B,A5118,Anlagenbewegungsdaten!C:C),3)</f>
        <v>0</v>
      </c>
      <c r="H5118" s="332">
        <f>IF(ISBLANK(F5118),ROUND(SUMIF(Anlagenbewegungsdaten!B:B,A5118,Anlagenbewegungsdaten!D:D),2),ROUND(G5118*F5118%,2))</f>
        <v>0</v>
      </c>
      <c r="I5118" s="332">
        <f>ROUND((H5118-SUMIF(Anlagenbewegungsdaten!$B:$B,A5118,Anlagenbewegungsdaten!D:D)),3)</f>
        <v>0</v>
      </c>
      <c r="J5118" s="333" t="s">
        <v>5180</v>
      </c>
      <c r="K5118" s="333" t="s">
        <v>5202</v>
      </c>
      <c r="L5118" s="510">
        <v>0</v>
      </c>
      <c r="M5118" s="330">
        <f>ROUND(SUMIF(Anlagenbewegungsdaten_AV!B:B,A5118,Anlagenbewegungsdaten_AV!C:C),3)</f>
        <v>0</v>
      </c>
      <c r="N5118" s="328">
        <f>IF(ISBLANK(L5118),ROUND(SUMIF(Anlagenbewegungsdaten_AV!B:B,A5118,Anlagenbewegungsdaten_AV!D:D),2),ROUND(M5118*L5118%,2))</f>
        <v>0</v>
      </c>
      <c r="O5118" s="328">
        <f>ROUND(N5118-SUMIF(Anlagenbewegungsdaten_AV!B:B,A5118,Anlagenbewegungsdaten_AV!D:D),3)</f>
        <v>0</v>
      </c>
    </row>
    <row r="5119" spans="1:15" ht="15" customHeight="1" x14ac:dyDescent="0.25">
      <c r="A5119" s="258" t="s">
        <v>6031</v>
      </c>
      <c r="B5119" s="243" t="s">
        <v>2111</v>
      </c>
      <c r="C5119" s="244"/>
      <c r="D5119" s="244" t="s">
        <v>6020</v>
      </c>
      <c r="E5119" s="243"/>
      <c r="F5119" s="160"/>
      <c r="G5119" s="331">
        <f>ROUND(SUMIF(Anlagenbewegungsdaten!B:B,A5119,Anlagenbewegungsdaten!C:C),3)</f>
        <v>0</v>
      </c>
      <c r="H5119" s="332">
        <f>IF(ISBLANK(F5119),ROUND(SUMIF(Anlagenbewegungsdaten!B:B,A5119,Anlagenbewegungsdaten!D:D),2),ROUND(G5119*F5119%,2))</f>
        <v>0</v>
      </c>
      <c r="I5119" s="332">
        <f>ROUND((H5119-SUMIF(Anlagenbewegungsdaten!$B:$B,A5119,Anlagenbewegungsdaten!D:D)),3)</f>
        <v>0</v>
      </c>
      <c r="J5119" s="333" t="s">
        <v>5180</v>
      </c>
      <c r="K5119" s="333" t="s">
        <v>5203</v>
      </c>
      <c r="L5119" s="510">
        <v>0</v>
      </c>
      <c r="M5119" s="330">
        <f>ROUND(SUMIF(Anlagenbewegungsdaten_AV!B:B,A5119,Anlagenbewegungsdaten_AV!C:C),3)</f>
        <v>0</v>
      </c>
      <c r="N5119" s="328">
        <f>IF(ISBLANK(L5119),ROUND(SUMIF(Anlagenbewegungsdaten_AV!B:B,A5119,Anlagenbewegungsdaten_AV!D:D),2),ROUND(M5119*L5119%,2))</f>
        <v>0</v>
      </c>
      <c r="O5119" s="328">
        <f>ROUND(N5119-SUMIF(Anlagenbewegungsdaten_AV!B:B,A5119,Anlagenbewegungsdaten_AV!D:D),3)</f>
        <v>0</v>
      </c>
    </row>
    <row r="5120" spans="1:15" ht="15" customHeight="1" x14ac:dyDescent="0.25">
      <c r="A5120" s="258" t="s">
        <v>6032</v>
      </c>
      <c r="B5120" s="243" t="s">
        <v>174</v>
      </c>
      <c r="C5120" s="244"/>
      <c r="D5120" s="244" t="s">
        <v>6020</v>
      </c>
      <c r="E5120" s="243"/>
      <c r="F5120" s="160"/>
      <c r="G5120" s="331">
        <f>ROUND(SUMIF(Anlagenbewegungsdaten!B:B,A5120,Anlagenbewegungsdaten!C:C),3)</f>
        <v>0</v>
      </c>
      <c r="H5120" s="332">
        <f>IF(ISBLANK(F5120),ROUND(SUMIF(Anlagenbewegungsdaten!B:B,A5120,Anlagenbewegungsdaten!D:D),2),ROUND(G5120*F5120%,2))</f>
        <v>0</v>
      </c>
      <c r="I5120" s="332">
        <f>ROUND((H5120-SUMIF(Anlagenbewegungsdaten!$B:$B,A5120,Anlagenbewegungsdaten!D:D)),3)</f>
        <v>0</v>
      </c>
      <c r="J5120" s="333" t="s">
        <v>5180</v>
      </c>
      <c r="K5120" s="333" t="s">
        <v>5204</v>
      </c>
      <c r="L5120" s="510">
        <v>0</v>
      </c>
      <c r="M5120" s="330">
        <f>ROUND(SUMIF(Anlagenbewegungsdaten_AV!B:B,A5120,Anlagenbewegungsdaten_AV!C:C),3)</f>
        <v>0</v>
      </c>
      <c r="N5120" s="328">
        <f>IF(ISBLANK(L5120),ROUND(SUMIF(Anlagenbewegungsdaten_AV!B:B,A5120,Anlagenbewegungsdaten_AV!D:D),2),ROUND(M5120*L5120%,2))</f>
        <v>0</v>
      </c>
      <c r="O5120" s="328">
        <f>ROUND(N5120-SUMIF(Anlagenbewegungsdaten_AV!B:B,A5120,Anlagenbewegungsdaten_AV!D:D),3)</f>
        <v>0</v>
      </c>
    </row>
    <row r="5121" spans="1:15" ht="15" customHeight="1" x14ac:dyDescent="0.25">
      <c r="A5121" s="258" t="s">
        <v>6033</v>
      </c>
      <c r="B5121" s="243" t="s">
        <v>174</v>
      </c>
      <c r="C5121" s="244"/>
      <c r="D5121" s="244" t="s">
        <v>6020</v>
      </c>
      <c r="E5121" s="243" t="s">
        <v>4951</v>
      </c>
      <c r="F5121" s="160">
        <v>0</v>
      </c>
      <c r="G5121" s="331">
        <f>ROUND(SUMIF(Anlagenbewegungsdaten!B:B,A5121,Anlagenbewegungsdaten!C:C),3)</f>
        <v>0</v>
      </c>
      <c r="H5121" s="332">
        <f>IF(ISBLANK(F5121),ROUND(SUMIF(Anlagenbewegungsdaten!B:B,A5121,Anlagenbewegungsdaten!D:D),2),ROUND(G5121*F5121%,2))</f>
        <v>0</v>
      </c>
      <c r="I5121" s="332">
        <f>ROUND((H5121-SUMIF(Anlagenbewegungsdaten!$B:$B,A5121,Anlagenbewegungsdaten!D:D)),3)</f>
        <v>0</v>
      </c>
      <c r="J5121" s="333" t="s">
        <v>5178</v>
      </c>
      <c r="K5121" s="333" t="s">
        <v>5217</v>
      </c>
      <c r="L5121" s="510">
        <v>0</v>
      </c>
      <c r="M5121" s="330">
        <f>ROUND(SUMIF(Anlagenbewegungsdaten_AV!B:B,A5121,Anlagenbewegungsdaten_AV!C:C),3)</f>
        <v>0</v>
      </c>
      <c r="N5121" s="328">
        <f>IF(ISBLANK(L5121),ROUND(SUMIF(Anlagenbewegungsdaten_AV!B:B,A5121,Anlagenbewegungsdaten_AV!D:D),2),ROUND(M5121*L5121%,2))</f>
        <v>0</v>
      </c>
      <c r="O5121" s="328">
        <f>ROUND(N5121-SUMIF(Anlagenbewegungsdaten_AV!B:B,A5121,Anlagenbewegungsdaten_AV!D:D),3)</f>
        <v>0</v>
      </c>
    </row>
    <row r="5122" spans="1:15" ht="15" customHeight="1" x14ac:dyDescent="0.25"/>
    <row r="5123" spans="1:15" ht="33.75" customHeight="1" x14ac:dyDescent="0.25">
      <c r="A5123" s="625" t="s">
        <v>6398</v>
      </c>
      <c r="B5123" s="625"/>
      <c r="C5123" s="625"/>
      <c r="D5123" s="625"/>
      <c r="E5123" s="625"/>
      <c r="F5123" s="625"/>
    </row>
    <row r="5124" spans="1:15" ht="15" customHeight="1" x14ac:dyDescent="0.25">
      <c r="A5124" s="164"/>
      <c r="B5124" s="164"/>
      <c r="C5124" s="164"/>
      <c r="D5124" s="164"/>
      <c r="E5124" s="164"/>
      <c r="F5124" s="295"/>
    </row>
    <row r="5125" spans="1:15" ht="15" customHeight="1" x14ac:dyDescent="0.25">
      <c r="A5125" s="258" t="s">
        <v>6034</v>
      </c>
      <c r="B5125" s="243" t="s">
        <v>2107</v>
      </c>
      <c r="C5125" s="244"/>
      <c r="D5125" s="244" t="s">
        <v>6035</v>
      </c>
      <c r="E5125" s="243"/>
      <c r="F5125" s="160"/>
      <c r="G5125" s="331">
        <f>ROUND(SUMIF(Anlagenbewegungsdaten!B:B,A5125,Anlagenbewegungsdaten!C:C),3)</f>
        <v>0</v>
      </c>
      <c r="H5125" s="332">
        <f>IF(ISBLANK(F5125),ROUND(SUMIF(Anlagenbewegungsdaten!B:B,A5125,Anlagenbewegungsdaten!D:D),2),ROUND(G5125*F5125%,2))</f>
        <v>0</v>
      </c>
      <c r="I5125" s="332">
        <f>ROUND((H5125-SUMIF(Anlagenbewegungsdaten!$B:$B,A5125,Anlagenbewegungsdaten!D:D)),3)</f>
        <v>0</v>
      </c>
      <c r="J5125" s="333" t="s">
        <v>5180</v>
      </c>
      <c r="K5125" s="333" t="s">
        <v>5192</v>
      </c>
      <c r="L5125" s="510">
        <v>0</v>
      </c>
      <c r="M5125" s="330">
        <f>ROUND(SUMIF(Anlagenbewegungsdaten_AV!B:B,A5125,Anlagenbewegungsdaten_AV!C:C),3)</f>
        <v>0</v>
      </c>
      <c r="N5125" s="328">
        <f>IF(ISBLANK(L5125),ROUND(SUMIF(Anlagenbewegungsdaten_AV!B:B,A5125,Anlagenbewegungsdaten_AV!D:D),2),ROUND(M5125*L5125%,2))</f>
        <v>0</v>
      </c>
      <c r="O5125" s="328">
        <f>ROUND(N5125-SUMIF(Anlagenbewegungsdaten_AV!B:B,A5125,Anlagenbewegungsdaten_AV!D:D),3)</f>
        <v>0</v>
      </c>
    </row>
    <row r="5126" spans="1:15" ht="15" customHeight="1" x14ac:dyDescent="0.25">
      <c r="A5126" s="258" t="s">
        <v>6036</v>
      </c>
      <c r="B5126" s="243" t="s">
        <v>2108</v>
      </c>
      <c r="C5126" s="244"/>
      <c r="D5126" s="244" t="s">
        <v>6035</v>
      </c>
      <c r="E5126" s="243"/>
      <c r="F5126" s="160"/>
      <c r="G5126" s="331">
        <f>ROUND(SUMIF(Anlagenbewegungsdaten!B:B,A5126,Anlagenbewegungsdaten!C:C),3)</f>
        <v>0</v>
      </c>
      <c r="H5126" s="332">
        <f>IF(ISBLANK(F5126),ROUND(SUMIF(Anlagenbewegungsdaten!B:B,A5126,Anlagenbewegungsdaten!D:D),2),ROUND(G5126*F5126%,2))</f>
        <v>0</v>
      </c>
      <c r="I5126" s="332">
        <f>ROUND((H5126-SUMIF(Anlagenbewegungsdaten!$B:$B,A5126,Anlagenbewegungsdaten!D:D)),3)</f>
        <v>0</v>
      </c>
      <c r="J5126" s="333" t="s">
        <v>5180</v>
      </c>
      <c r="K5126" s="333" t="s">
        <v>5193</v>
      </c>
      <c r="L5126" s="510">
        <v>0</v>
      </c>
      <c r="M5126" s="330">
        <f>ROUND(SUMIF(Anlagenbewegungsdaten_AV!B:B,A5126,Anlagenbewegungsdaten_AV!C:C),3)</f>
        <v>0</v>
      </c>
      <c r="N5126" s="328">
        <f>IF(ISBLANK(L5126),ROUND(SUMIF(Anlagenbewegungsdaten_AV!B:B,A5126,Anlagenbewegungsdaten_AV!D:D),2),ROUND(M5126*L5126%,2))</f>
        <v>0</v>
      </c>
      <c r="O5126" s="328">
        <f>ROUND(N5126-SUMIF(Anlagenbewegungsdaten_AV!B:B,A5126,Anlagenbewegungsdaten_AV!D:D),3)</f>
        <v>0</v>
      </c>
    </row>
    <row r="5127" spans="1:15" ht="15" customHeight="1" x14ac:dyDescent="0.25">
      <c r="A5127" s="258" t="s">
        <v>6037</v>
      </c>
      <c r="B5127" s="243" t="s">
        <v>1002</v>
      </c>
      <c r="C5127" s="244"/>
      <c r="D5127" s="244" t="s">
        <v>6035</v>
      </c>
      <c r="E5127" s="243"/>
      <c r="F5127" s="160"/>
      <c r="G5127" s="331">
        <f>ROUND(SUMIF(Anlagenbewegungsdaten!B:B,A5127,Anlagenbewegungsdaten!C:C),3)</f>
        <v>0</v>
      </c>
      <c r="H5127" s="332">
        <f>IF(ISBLANK(F5127),ROUND(SUMIF(Anlagenbewegungsdaten!B:B,A5127,Anlagenbewegungsdaten!D:D),2),ROUND(G5127*F5127%,2))</f>
        <v>0</v>
      </c>
      <c r="I5127" s="332">
        <f>ROUND((H5127-SUMIF(Anlagenbewegungsdaten!$B:$B,A5127,Anlagenbewegungsdaten!D:D)),3)</f>
        <v>0</v>
      </c>
      <c r="J5127" s="333" t="s">
        <v>5180</v>
      </c>
      <c r="K5127" s="333" t="s">
        <v>5194</v>
      </c>
      <c r="L5127" s="510">
        <v>0</v>
      </c>
      <c r="M5127" s="330">
        <f>ROUND(SUMIF(Anlagenbewegungsdaten_AV!B:B,A5127,Anlagenbewegungsdaten_AV!C:C),3)</f>
        <v>0</v>
      </c>
      <c r="N5127" s="328">
        <f>IF(ISBLANK(L5127),ROUND(SUMIF(Anlagenbewegungsdaten_AV!B:B,A5127,Anlagenbewegungsdaten_AV!D:D),2),ROUND(M5127*L5127%,2))</f>
        <v>0</v>
      </c>
      <c r="O5127" s="328">
        <f>ROUND(N5127-SUMIF(Anlagenbewegungsdaten_AV!B:B,A5127,Anlagenbewegungsdaten_AV!D:D),3)</f>
        <v>0</v>
      </c>
    </row>
    <row r="5128" spans="1:15" ht="15" customHeight="1" x14ac:dyDescent="0.25">
      <c r="A5128" s="258" t="s">
        <v>6038</v>
      </c>
      <c r="B5128" s="243" t="s">
        <v>1489</v>
      </c>
      <c r="C5128" s="244"/>
      <c r="D5128" s="244" t="s">
        <v>6035</v>
      </c>
      <c r="E5128" s="243"/>
      <c r="F5128" s="160"/>
      <c r="G5128" s="331">
        <f>ROUND(SUMIF(Anlagenbewegungsdaten!B:B,A5128,Anlagenbewegungsdaten!C:C),3)</f>
        <v>0</v>
      </c>
      <c r="H5128" s="332">
        <f>IF(ISBLANK(F5128),ROUND(SUMIF(Anlagenbewegungsdaten!B:B,A5128,Anlagenbewegungsdaten!D:D),2),ROUND(G5128*F5128%,2))</f>
        <v>0</v>
      </c>
      <c r="I5128" s="332">
        <f>ROUND((H5128-SUMIF(Anlagenbewegungsdaten!$B:$B,A5128,Anlagenbewegungsdaten!D:D)),3)</f>
        <v>0</v>
      </c>
      <c r="J5128" s="333" t="s">
        <v>5180</v>
      </c>
      <c r="K5128" s="333" t="s">
        <v>5195</v>
      </c>
      <c r="L5128" s="510">
        <v>0</v>
      </c>
      <c r="M5128" s="330">
        <f>ROUND(SUMIF(Anlagenbewegungsdaten_AV!B:B,A5128,Anlagenbewegungsdaten_AV!C:C),3)</f>
        <v>0</v>
      </c>
      <c r="N5128" s="328">
        <f>IF(ISBLANK(L5128),ROUND(SUMIF(Anlagenbewegungsdaten_AV!B:B,A5128,Anlagenbewegungsdaten_AV!D:D),2),ROUND(M5128*L5128%,2))</f>
        <v>0</v>
      </c>
      <c r="O5128" s="328">
        <f>ROUND(N5128-SUMIF(Anlagenbewegungsdaten_AV!B:B,A5128,Anlagenbewegungsdaten_AV!D:D),3)</f>
        <v>0</v>
      </c>
    </row>
    <row r="5129" spans="1:15" ht="15" customHeight="1" x14ac:dyDescent="0.25">
      <c r="A5129" s="258" t="s">
        <v>6039</v>
      </c>
      <c r="B5129" s="243" t="s">
        <v>1502</v>
      </c>
      <c r="C5129" s="244"/>
      <c r="D5129" s="244" t="s">
        <v>6035</v>
      </c>
      <c r="E5129" s="243"/>
      <c r="F5129" s="160"/>
      <c r="G5129" s="331">
        <f>ROUND(SUMIF(Anlagenbewegungsdaten!B:B,A5129,Anlagenbewegungsdaten!C:C),3)</f>
        <v>0</v>
      </c>
      <c r="H5129" s="332">
        <f>IF(ISBLANK(F5129),ROUND(SUMIF(Anlagenbewegungsdaten!B:B,A5129,Anlagenbewegungsdaten!D:D),2),ROUND(G5129*F5129%,2))</f>
        <v>0</v>
      </c>
      <c r="I5129" s="332">
        <f>ROUND((H5129-SUMIF(Anlagenbewegungsdaten!$B:$B,A5129,Anlagenbewegungsdaten!D:D)),3)</f>
        <v>0</v>
      </c>
      <c r="J5129" s="333" t="s">
        <v>5180</v>
      </c>
      <c r="K5129" s="333" t="s">
        <v>5196</v>
      </c>
      <c r="L5129" s="510">
        <v>0</v>
      </c>
      <c r="M5129" s="330">
        <f>ROUND(SUMIF(Anlagenbewegungsdaten_AV!B:B,A5129,Anlagenbewegungsdaten_AV!C:C),3)</f>
        <v>0</v>
      </c>
      <c r="N5129" s="328">
        <f>IF(ISBLANK(L5129),ROUND(SUMIF(Anlagenbewegungsdaten_AV!B:B,A5129,Anlagenbewegungsdaten_AV!D:D),2),ROUND(M5129*L5129%,2))</f>
        <v>0</v>
      </c>
      <c r="O5129" s="328">
        <f>ROUND(N5129-SUMIF(Anlagenbewegungsdaten_AV!B:B,A5129,Anlagenbewegungsdaten_AV!D:D),3)</f>
        <v>0</v>
      </c>
    </row>
    <row r="5130" spans="1:15" ht="15" customHeight="1" x14ac:dyDescent="0.25">
      <c r="A5130" s="258" t="s">
        <v>6040</v>
      </c>
      <c r="B5130" s="243" t="s">
        <v>77</v>
      </c>
      <c r="C5130" s="244"/>
      <c r="D5130" s="244" t="s">
        <v>6035</v>
      </c>
      <c r="E5130" s="243"/>
      <c r="F5130" s="160"/>
      <c r="G5130" s="331">
        <f>ROUND(SUMIF(Anlagenbewegungsdaten!B:B,A5130,Anlagenbewegungsdaten!C:C),3)</f>
        <v>0</v>
      </c>
      <c r="H5130" s="332">
        <f>IF(ISBLANK(F5130),ROUND(SUMIF(Anlagenbewegungsdaten!B:B,A5130,Anlagenbewegungsdaten!D:D),2),ROUND(G5130*F5130%,2))</f>
        <v>0</v>
      </c>
      <c r="I5130" s="332">
        <f>ROUND((H5130-SUMIF(Anlagenbewegungsdaten!$B:$B,A5130,Anlagenbewegungsdaten!D:D)),3)</f>
        <v>0</v>
      </c>
      <c r="J5130" s="333" t="s">
        <v>5180</v>
      </c>
      <c r="K5130" s="333" t="s">
        <v>5197</v>
      </c>
      <c r="L5130" s="510">
        <v>0</v>
      </c>
      <c r="M5130" s="330">
        <f>ROUND(SUMIF(Anlagenbewegungsdaten_AV!B:B,A5130,Anlagenbewegungsdaten_AV!C:C),3)</f>
        <v>0</v>
      </c>
      <c r="N5130" s="328">
        <f>IF(ISBLANK(L5130),ROUND(SUMIF(Anlagenbewegungsdaten_AV!B:B,A5130,Anlagenbewegungsdaten_AV!D:D),2),ROUND(M5130*L5130%,2))</f>
        <v>0</v>
      </c>
      <c r="O5130" s="328">
        <f>ROUND(N5130-SUMIF(Anlagenbewegungsdaten_AV!B:B,A5130,Anlagenbewegungsdaten_AV!D:D),3)</f>
        <v>0</v>
      </c>
    </row>
    <row r="5131" spans="1:15" ht="15" customHeight="1" x14ac:dyDescent="0.25">
      <c r="A5131" s="258" t="s">
        <v>6041</v>
      </c>
      <c r="B5131" s="243" t="s">
        <v>2109</v>
      </c>
      <c r="C5131" s="244"/>
      <c r="D5131" s="244" t="s">
        <v>6035</v>
      </c>
      <c r="E5131" s="243"/>
      <c r="F5131" s="160"/>
      <c r="G5131" s="331">
        <f>ROUND(SUMIF(Anlagenbewegungsdaten!B:B,A5131,Anlagenbewegungsdaten!C:C),3)</f>
        <v>0</v>
      </c>
      <c r="H5131" s="332">
        <f>IF(ISBLANK(F5131),ROUND(SUMIF(Anlagenbewegungsdaten!B:B,A5131,Anlagenbewegungsdaten!D:D),2),ROUND(G5131*F5131%,2))</f>
        <v>0</v>
      </c>
      <c r="I5131" s="332">
        <f>ROUND((H5131-SUMIF(Anlagenbewegungsdaten!$B:$B,A5131,Anlagenbewegungsdaten!D:D)),3)</f>
        <v>0</v>
      </c>
      <c r="J5131" s="333" t="s">
        <v>5180</v>
      </c>
      <c r="K5131" s="333" t="s">
        <v>5198</v>
      </c>
      <c r="L5131" s="510">
        <v>0</v>
      </c>
      <c r="M5131" s="330">
        <f>ROUND(SUMIF(Anlagenbewegungsdaten_AV!B:B,A5131,Anlagenbewegungsdaten_AV!C:C),3)</f>
        <v>0</v>
      </c>
      <c r="N5131" s="328">
        <f>IF(ISBLANK(L5131),ROUND(SUMIF(Anlagenbewegungsdaten_AV!B:B,A5131,Anlagenbewegungsdaten_AV!D:D),2),ROUND(M5131*L5131%,2))</f>
        <v>0</v>
      </c>
      <c r="O5131" s="328">
        <f>ROUND(N5131-SUMIF(Anlagenbewegungsdaten_AV!B:B,A5131,Anlagenbewegungsdaten_AV!D:D),3)</f>
        <v>0</v>
      </c>
    </row>
    <row r="5132" spans="1:15" ht="15" customHeight="1" x14ac:dyDescent="0.25">
      <c r="A5132" s="258" t="s">
        <v>6042</v>
      </c>
      <c r="B5132" s="243" t="s">
        <v>2110</v>
      </c>
      <c r="C5132" s="244"/>
      <c r="D5132" s="244" t="s">
        <v>6035</v>
      </c>
      <c r="E5132" s="243"/>
      <c r="F5132" s="160"/>
      <c r="G5132" s="331">
        <f>ROUND(SUMIF(Anlagenbewegungsdaten!B:B,A5132,Anlagenbewegungsdaten!C:C),3)</f>
        <v>0</v>
      </c>
      <c r="H5132" s="332">
        <f>IF(ISBLANK(F5132),ROUND(SUMIF(Anlagenbewegungsdaten!B:B,A5132,Anlagenbewegungsdaten!D:D),2),ROUND(G5132*F5132%,2))</f>
        <v>0</v>
      </c>
      <c r="I5132" s="332">
        <f>ROUND((H5132-SUMIF(Anlagenbewegungsdaten!$B:$B,A5132,Anlagenbewegungsdaten!D:D)),3)</f>
        <v>0</v>
      </c>
      <c r="J5132" s="333" t="s">
        <v>5180</v>
      </c>
      <c r="K5132" s="333" t="s">
        <v>5199</v>
      </c>
      <c r="L5132" s="510">
        <v>0</v>
      </c>
      <c r="M5132" s="330">
        <f>ROUND(SUMIF(Anlagenbewegungsdaten_AV!B:B,A5132,Anlagenbewegungsdaten_AV!C:C),3)</f>
        <v>0</v>
      </c>
      <c r="N5132" s="328">
        <f>IF(ISBLANK(L5132),ROUND(SUMIF(Anlagenbewegungsdaten_AV!B:B,A5132,Anlagenbewegungsdaten_AV!D:D),2),ROUND(M5132*L5132%,2))</f>
        <v>0</v>
      </c>
      <c r="O5132" s="328">
        <f>ROUND(N5132-SUMIF(Anlagenbewegungsdaten_AV!B:B,A5132,Anlagenbewegungsdaten_AV!D:D),3)</f>
        <v>0</v>
      </c>
    </row>
    <row r="5133" spans="1:15" ht="15" customHeight="1" x14ac:dyDescent="0.25">
      <c r="A5133" s="258" t="s">
        <v>6043</v>
      </c>
      <c r="B5133" s="243" t="s">
        <v>152</v>
      </c>
      <c r="C5133" s="244"/>
      <c r="D5133" s="244" t="s">
        <v>6035</v>
      </c>
      <c r="E5133" s="243"/>
      <c r="F5133" s="160"/>
      <c r="G5133" s="331">
        <f>ROUND(SUMIF(Anlagenbewegungsdaten!B:B,A5133,Anlagenbewegungsdaten!C:C),3)</f>
        <v>0</v>
      </c>
      <c r="H5133" s="332">
        <f>IF(ISBLANK(F5133),ROUND(SUMIF(Anlagenbewegungsdaten!B:B,A5133,Anlagenbewegungsdaten!D:D),2),ROUND(G5133*F5133%,2))</f>
        <v>0</v>
      </c>
      <c r="I5133" s="332">
        <f>ROUND((H5133-SUMIF(Anlagenbewegungsdaten!$B:$B,A5133,Anlagenbewegungsdaten!D:D)),3)</f>
        <v>0</v>
      </c>
      <c r="J5133" s="333" t="s">
        <v>5180</v>
      </c>
      <c r="K5133" s="333" t="s">
        <v>5200</v>
      </c>
      <c r="L5133" s="510">
        <v>0</v>
      </c>
      <c r="M5133" s="330">
        <f>ROUND(SUMIF(Anlagenbewegungsdaten_AV!B:B,A5133,Anlagenbewegungsdaten_AV!C:C),3)</f>
        <v>0</v>
      </c>
      <c r="N5133" s="328">
        <f>IF(ISBLANK(L5133),ROUND(SUMIF(Anlagenbewegungsdaten_AV!B:B,A5133,Anlagenbewegungsdaten_AV!D:D),2),ROUND(M5133*L5133%,2))</f>
        <v>0</v>
      </c>
      <c r="O5133" s="328">
        <f>ROUND(N5133-SUMIF(Anlagenbewegungsdaten_AV!B:B,A5133,Anlagenbewegungsdaten_AV!D:D),3)</f>
        <v>0</v>
      </c>
    </row>
    <row r="5134" spans="1:15" ht="15" customHeight="1" x14ac:dyDescent="0.25">
      <c r="A5134" s="258" t="s">
        <v>6044</v>
      </c>
      <c r="B5134" s="243" t="s">
        <v>160</v>
      </c>
      <c r="C5134" s="244"/>
      <c r="D5134" s="244" t="s">
        <v>6035</v>
      </c>
      <c r="E5134" s="243"/>
      <c r="F5134" s="160"/>
      <c r="G5134" s="331">
        <f>ROUND(SUMIF(Anlagenbewegungsdaten!B:B,A5134,Anlagenbewegungsdaten!C:C),3)</f>
        <v>0</v>
      </c>
      <c r="H5134" s="332">
        <f>IF(ISBLANK(F5134),ROUND(SUMIF(Anlagenbewegungsdaten!B:B,A5134,Anlagenbewegungsdaten!D:D),2),ROUND(G5134*F5134%,2))</f>
        <v>0</v>
      </c>
      <c r="I5134" s="332">
        <f>ROUND((H5134-SUMIF(Anlagenbewegungsdaten!$B:$B,A5134,Anlagenbewegungsdaten!D:D)),3)</f>
        <v>0</v>
      </c>
      <c r="J5134" s="333" t="s">
        <v>5180</v>
      </c>
      <c r="K5134" s="333" t="s">
        <v>5201</v>
      </c>
      <c r="L5134" s="510">
        <v>0</v>
      </c>
      <c r="M5134" s="330">
        <f>ROUND(SUMIF(Anlagenbewegungsdaten_AV!B:B,A5134,Anlagenbewegungsdaten_AV!C:C),3)</f>
        <v>0</v>
      </c>
      <c r="N5134" s="328">
        <f>IF(ISBLANK(L5134),ROUND(SUMIF(Anlagenbewegungsdaten_AV!B:B,A5134,Anlagenbewegungsdaten_AV!D:D),2),ROUND(M5134*L5134%,2))</f>
        <v>0</v>
      </c>
      <c r="O5134" s="328">
        <f>ROUND(N5134-SUMIF(Anlagenbewegungsdaten_AV!B:B,A5134,Anlagenbewegungsdaten_AV!D:D),3)</f>
        <v>0</v>
      </c>
    </row>
    <row r="5135" spans="1:15" ht="15" customHeight="1" x14ac:dyDescent="0.25">
      <c r="A5135" s="258" t="s">
        <v>6045</v>
      </c>
      <c r="B5135" s="243" t="s">
        <v>167</v>
      </c>
      <c r="C5135" s="244"/>
      <c r="D5135" s="244" t="s">
        <v>6035</v>
      </c>
      <c r="E5135" s="243"/>
      <c r="F5135" s="160"/>
      <c r="G5135" s="331">
        <f>ROUND(SUMIF(Anlagenbewegungsdaten!B:B,A5135,Anlagenbewegungsdaten!C:C),3)</f>
        <v>0</v>
      </c>
      <c r="H5135" s="332">
        <f>IF(ISBLANK(F5135),ROUND(SUMIF(Anlagenbewegungsdaten!B:B,A5135,Anlagenbewegungsdaten!D:D),2),ROUND(G5135*F5135%,2))</f>
        <v>0</v>
      </c>
      <c r="I5135" s="332">
        <f>ROUND((H5135-SUMIF(Anlagenbewegungsdaten!$B:$B,A5135,Anlagenbewegungsdaten!D:D)),3)</f>
        <v>0</v>
      </c>
      <c r="J5135" s="333" t="s">
        <v>5180</v>
      </c>
      <c r="K5135" s="333" t="s">
        <v>5202</v>
      </c>
      <c r="L5135" s="510">
        <v>0</v>
      </c>
      <c r="M5135" s="330">
        <f>ROUND(SUMIF(Anlagenbewegungsdaten_AV!B:B,A5135,Anlagenbewegungsdaten_AV!C:C),3)</f>
        <v>0</v>
      </c>
      <c r="N5135" s="328">
        <f>IF(ISBLANK(L5135),ROUND(SUMIF(Anlagenbewegungsdaten_AV!B:B,A5135,Anlagenbewegungsdaten_AV!D:D),2),ROUND(M5135*L5135%,2))</f>
        <v>0</v>
      </c>
      <c r="O5135" s="328">
        <f>ROUND(N5135-SUMIF(Anlagenbewegungsdaten_AV!B:B,A5135,Anlagenbewegungsdaten_AV!D:D),3)</f>
        <v>0</v>
      </c>
    </row>
    <row r="5136" spans="1:15" ht="15" customHeight="1" x14ac:dyDescent="0.25">
      <c r="A5136" s="258" t="s">
        <v>6046</v>
      </c>
      <c r="B5136" s="243" t="s">
        <v>2111</v>
      </c>
      <c r="C5136" s="244"/>
      <c r="D5136" s="244" t="s">
        <v>6035</v>
      </c>
      <c r="E5136" s="243"/>
      <c r="F5136" s="160"/>
      <c r="G5136" s="331">
        <f>ROUND(SUMIF(Anlagenbewegungsdaten!B:B,A5136,Anlagenbewegungsdaten!C:C),3)</f>
        <v>0</v>
      </c>
      <c r="H5136" s="332">
        <f>IF(ISBLANK(F5136),ROUND(SUMIF(Anlagenbewegungsdaten!B:B,A5136,Anlagenbewegungsdaten!D:D),2),ROUND(G5136*F5136%,2))</f>
        <v>0</v>
      </c>
      <c r="I5136" s="332">
        <f>ROUND((H5136-SUMIF(Anlagenbewegungsdaten!$B:$B,A5136,Anlagenbewegungsdaten!D:D)),3)</f>
        <v>0</v>
      </c>
      <c r="J5136" s="333" t="s">
        <v>5180</v>
      </c>
      <c r="K5136" s="333" t="s">
        <v>5203</v>
      </c>
      <c r="L5136" s="510">
        <v>0</v>
      </c>
      <c r="M5136" s="330">
        <f>ROUND(SUMIF(Anlagenbewegungsdaten_AV!B:B,A5136,Anlagenbewegungsdaten_AV!C:C),3)</f>
        <v>0</v>
      </c>
      <c r="N5136" s="328">
        <f>IF(ISBLANK(L5136),ROUND(SUMIF(Anlagenbewegungsdaten_AV!B:B,A5136,Anlagenbewegungsdaten_AV!D:D),2),ROUND(M5136*L5136%,2))</f>
        <v>0</v>
      </c>
      <c r="O5136" s="328">
        <f>ROUND(N5136-SUMIF(Anlagenbewegungsdaten_AV!B:B,A5136,Anlagenbewegungsdaten_AV!D:D),3)</f>
        <v>0</v>
      </c>
    </row>
    <row r="5137" spans="1:15" ht="15" customHeight="1" x14ac:dyDescent="0.25">
      <c r="A5137" s="258" t="s">
        <v>6047</v>
      </c>
      <c r="B5137" s="243" t="s">
        <v>174</v>
      </c>
      <c r="C5137" s="244"/>
      <c r="D5137" s="244" t="s">
        <v>6035</v>
      </c>
      <c r="E5137" s="243"/>
      <c r="F5137" s="160"/>
      <c r="G5137" s="331">
        <f>ROUND(SUMIF(Anlagenbewegungsdaten!B:B,A5137,Anlagenbewegungsdaten!C:C),3)</f>
        <v>0</v>
      </c>
      <c r="H5137" s="332">
        <f>IF(ISBLANK(F5137),ROUND(SUMIF(Anlagenbewegungsdaten!B:B,A5137,Anlagenbewegungsdaten!D:D),2),ROUND(G5137*F5137%,2))</f>
        <v>0</v>
      </c>
      <c r="I5137" s="332">
        <f>ROUND((H5137-SUMIF(Anlagenbewegungsdaten!$B:$B,A5137,Anlagenbewegungsdaten!D:D)),3)</f>
        <v>0</v>
      </c>
      <c r="J5137" s="333" t="s">
        <v>5180</v>
      </c>
      <c r="K5137" s="333" t="s">
        <v>5204</v>
      </c>
      <c r="L5137" s="510">
        <v>0</v>
      </c>
      <c r="M5137" s="330">
        <f>ROUND(SUMIF(Anlagenbewegungsdaten_AV!B:B,A5137,Anlagenbewegungsdaten_AV!C:C),3)</f>
        <v>0</v>
      </c>
      <c r="N5137" s="328">
        <f>IF(ISBLANK(L5137),ROUND(SUMIF(Anlagenbewegungsdaten_AV!B:B,A5137,Anlagenbewegungsdaten_AV!D:D),2),ROUND(M5137*L5137%,2))</f>
        <v>0</v>
      </c>
      <c r="O5137" s="328">
        <f>ROUND(N5137-SUMIF(Anlagenbewegungsdaten_AV!B:B,A5137,Anlagenbewegungsdaten_AV!D:D),3)</f>
        <v>0</v>
      </c>
    </row>
    <row r="5138" spans="1:15" ht="15" customHeight="1" x14ac:dyDescent="0.25">
      <c r="A5138" s="258" t="s">
        <v>6048</v>
      </c>
      <c r="B5138" s="243" t="s">
        <v>174</v>
      </c>
      <c r="C5138" s="244"/>
      <c r="D5138" s="244" t="s">
        <v>6035</v>
      </c>
      <c r="E5138" s="243" t="s">
        <v>4951</v>
      </c>
      <c r="F5138" s="160">
        <v>0</v>
      </c>
      <c r="G5138" s="331">
        <f>ROUND(SUMIF(Anlagenbewegungsdaten!B:B,A5138,Anlagenbewegungsdaten!C:C),3)</f>
        <v>0</v>
      </c>
      <c r="H5138" s="332">
        <f>IF(ISBLANK(F5138),ROUND(SUMIF(Anlagenbewegungsdaten!B:B,A5138,Anlagenbewegungsdaten!D:D),2),ROUND(G5138*F5138%,2))</f>
        <v>0</v>
      </c>
      <c r="I5138" s="332">
        <f>ROUND((H5138-SUMIF(Anlagenbewegungsdaten!$B:$B,A5138,Anlagenbewegungsdaten!D:D)),3)</f>
        <v>0</v>
      </c>
      <c r="J5138" s="333" t="s">
        <v>5178</v>
      </c>
      <c r="K5138" s="333" t="s">
        <v>5217</v>
      </c>
      <c r="L5138" s="510">
        <v>0</v>
      </c>
      <c r="M5138" s="330">
        <f>ROUND(SUMIF(Anlagenbewegungsdaten_AV!B:B,A5138,Anlagenbewegungsdaten_AV!C:C),3)</f>
        <v>0</v>
      </c>
      <c r="N5138" s="328">
        <f>IF(ISBLANK(L5138),ROUND(SUMIF(Anlagenbewegungsdaten_AV!B:B,A5138,Anlagenbewegungsdaten_AV!D:D),2),ROUND(M5138*L5138%,2))</f>
        <v>0</v>
      </c>
      <c r="O5138" s="328">
        <f>ROUND(N5138-SUMIF(Anlagenbewegungsdaten_AV!B:B,A5138,Anlagenbewegungsdaten_AV!D:D),3)</f>
        <v>0</v>
      </c>
    </row>
    <row r="5139" spans="1:15" ht="15" customHeight="1" x14ac:dyDescent="0.25"/>
    <row r="5140" spans="1:15" ht="29.25" customHeight="1" x14ac:dyDescent="0.25">
      <c r="A5140" s="625" t="s">
        <v>6399</v>
      </c>
      <c r="B5140" s="625"/>
      <c r="C5140" s="625"/>
      <c r="D5140" s="625"/>
      <c r="E5140" s="625"/>
      <c r="F5140" s="625"/>
    </row>
    <row r="5141" spans="1:15" ht="15" customHeight="1" x14ac:dyDescent="0.25">
      <c r="A5141" s="164"/>
      <c r="B5141" s="164"/>
      <c r="C5141" s="164"/>
      <c r="D5141" s="164"/>
      <c r="E5141" s="164"/>
      <c r="F5141" s="295"/>
    </row>
    <row r="5142" spans="1:15" ht="15" customHeight="1" x14ac:dyDescent="0.25">
      <c r="A5142" s="208" t="s">
        <v>4946</v>
      </c>
      <c r="B5142" s="207" t="s">
        <v>2108</v>
      </c>
      <c r="C5142" s="207"/>
      <c r="D5142" s="207" t="s">
        <v>4947</v>
      </c>
      <c r="E5142" s="207"/>
      <c r="F5142" s="207"/>
      <c r="G5142" s="331">
        <f>ROUND(SUMIF(Anlagenbewegungsdaten!B:B,A5142,Anlagenbewegungsdaten!C:C),3)</f>
        <v>0</v>
      </c>
      <c r="H5142" s="332">
        <f>IF(ISBLANK(F5142),ROUND(SUMIF(Anlagenbewegungsdaten!B:B,A5142,Anlagenbewegungsdaten!D:D),2),ROUND(G5142*F5142%,2))</f>
        <v>0</v>
      </c>
      <c r="I5142" s="332">
        <f>ROUND((H5142-SUMIF(Anlagenbewegungsdaten!$B:$B,A5142,Anlagenbewegungsdaten!D:D)),3)</f>
        <v>0</v>
      </c>
      <c r="J5142" s="333" t="s">
        <v>5180</v>
      </c>
      <c r="K5142" s="333" t="s">
        <v>5193</v>
      </c>
      <c r="L5142" s="510">
        <v>0</v>
      </c>
      <c r="M5142" s="330">
        <f>ROUND(SUMIF(Anlagenbewegungsdaten_AV!B:B,A5142,Anlagenbewegungsdaten_AV!C:C),3)</f>
        <v>0</v>
      </c>
      <c r="N5142" s="328">
        <f>IF(ISBLANK(L5142),ROUND(SUMIF(Anlagenbewegungsdaten_AV!B:B,A5142,Anlagenbewegungsdaten_AV!D:D),2),ROUND(M5142*L5142%,2))</f>
        <v>0</v>
      </c>
      <c r="O5142" s="328">
        <f>ROUND(N5142-SUMIF(Anlagenbewegungsdaten_AV!B:B,A5142,Anlagenbewegungsdaten_AV!D:D),3)</f>
        <v>0</v>
      </c>
    </row>
    <row r="5143" spans="1:15" ht="15" customHeight="1" x14ac:dyDescent="0.25">
      <c r="A5143" s="208" t="s">
        <v>6132</v>
      </c>
      <c r="B5143" s="207" t="s">
        <v>2108</v>
      </c>
      <c r="C5143" s="207"/>
      <c r="D5143" s="207" t="s">
        <v>6133</v>
      </c>
      <c r="E5143" s="207"/>
      <c r="F5143" s="207"/>
      <c r="G5143" s="331">
        <f>ROUND(SUMIF(Anlagenbewegungsdaten!B:B,A5143,Anlagenbewegungsdaten!C:C),3)</f>
        <v>0</v>
      </c>
      <c r="H5143" s="332">
        <f>IF(ISBLANK(F5143),ROUND(SUMIF(Anlagenbewegungsdaten!B:B,A5143,Anlagenbewegungsdaten!D:D),2),ROUND(G5143*F5143%,2))</f>
        <v>0</v>
      </c>
      <c r="I5143" s="332">
        <f>ROUND((H5143-SUMIF(Anlagenbewegungsdaten!$B:$B,A5143,Anlagenbewegungsdaten!D:D)),3)</f>
        <v>0</v>
      </c>
      <c r="J5143" s="333" t="s">
        <v>5181</v>
      </c>
      <c r="K5143" s="333" t="s">
        <v>5219</v>
      </c>
      <c r="L5143" s="510"/>
      <c r="M5143" s="330"/>
      <c r="N5143" s="328"/>
      <c r="O5143" s="328"/>
    </row>
    <row r="5144" spans="1:15" ht="15" customHeight="1" x14ac:dyDescent="0.25">
      <c r="A5144" s="164"/>
      <c r="B5144" s="164"/>
      <c r="C5144" s="164"/>
      <c r="D5144" s="164"/>
      <c r="E5144" s="164"/>
      <c r="F5144" s="295"/>
    </row>
    <row r="5145" spans="1:15" ht="140.25" customHeight="1" x14ac:dyDescent="0.25">
      <c r="A5145" s="625" t="s">
        <v>6400</v>
      </c>
      <c r="B5145" s="625"/>
      <c r="C5145" s="625"/>
      <c r="D5145" s="625"/>
      <c r="E5145" s="625"/>
      <c r="F5145" s="625"/>
    </row>
    <row r="5146" spans="1:15" ht="15" customHeight="1" x14ac:dyDescent="0.25">
      <c r="A5146" s="164"/>
      <c r="B5146" s="164"/>
      <c r="C5146" s="164"/>
      <c r="D5146" s="164"/>
      <c r="E5146" s="164"/>
      <c r="F5146" s="295"/>
    </row>
    <row r="5147" spans="1:15" ht="15" customHeight="1" x14ac:dyDescent="0.25">
      <c r="A5147" s="240" t="s">
        <v>6049</v>
      </c>
      <c r="B5147" s="241" t="s">
        <v>174</v>
      </c>
      <c r="C5147" s="241"/>
      <c r="D5147" s="241" t="s">
        <v>6050</v>
      </c>
      <c r="E5147" s="241"/>
      <c r="F5147" s="241"/>
      <c r="G5147" s="331">
        <f>ROUND(SUMIF(Anlagenbewegungsdaten!B:B,A5147,Anlagenbewegungsdaten!C:C),3)</f>
        <v>0</v>
      </c>
      <c r="H5147" s="332">
        <f>IF(ISBLANK(F5147),ROUND(SUMIF(Anlagenbewegungsdaten!B:B,A5147,Anlagenbewegungsdaten!D:D),2),ROUND(G5147*F5147%,2))</f>
        <v>0</v>
      </c>
      <c r="I5147" s="332">
        <f>ROUND((H5147-SUMIF(Anlagenbewegungsdaten!$B:$B,A5147,Anlagenbewegungsdaten!D:D)),3)</f>
        <v>0</v>
      </c>
      <c r="J5147" s="336" t="s">
        <v>5179</v>
      </c>
      <c r="K5147" s="336" t="s">
        <v>5204</v>
      </c>
      <c r="L5147" s="510">
        <v>0</v>
      </c>
      <c r="M5147" s="330">
        <f>ROUND(SUMIF(Anlagenbewegungsdaten_AV!B:B,A5147,Anlagenbewegungsdaten_AV!C:C),3)</f>
        <v>0</v>
      </c>
      <c r="N5147" s="328">
        <f>IF(ISBLANK(L5147),ROUND(SUMIF(Anlagenbewegungsdaten_AV!B:B,A5147,Anlagenbewegungsdaten_AV!D:D),2),ROUND(M5147*L5147%,2))</f>
        <v>0</v>
      </c>
      <c r="O5147" s="328">
        <f>ROUND(N5147-SUMIF(Anlagenbewegungsdaten_AV!B:B,A5147,Anlagenbewegungsdaten_AV!D:D),3)</f>
        <v>0</v>
      </c>
    </row>
    <row r="5148" spans="1:15" ht="15" customHeight="1" x14ac:dyDescent="0.25">
      <c r="A5148" s="240" t="s">
        <v>6051</v>
      </c>
      <c r="B5148" s="241" t="s">
        <v>174</v>
      </c>
      <c r="C5148" s="241"/>
      <c r="D5148" s="241" t="s">
        <v>6052</v>
      </c>
      <c r="E5148" s="241"/>
      <c r="F5148" s="241"/>
      <c r="G5148" s="331">
        <f>ROUND(SUMIF(Anlagenbewegungsdaten!B:B,A5148,Anlagenbewegungsdaten!C:C),3)</f>
        <v>0</v>
      </c>
      <c r="H5148" s="332">
        <f>IF(ISBLANK(F5148),ROUND(SUMIF(Anlagenbewegungsdaten!B:B,A5148,Anlagenbewegungsdaten!D:D),2),ROUND(G5148*F5148%,2))</f>
        <v>0</v>
      </c>
      <c r="I5148" s="332">
        <f>ROUND((H5148-SUMIF(Anlagenbewegungsdaten!$B:$B,A5148,Anlagenbewegungsdaten!D:D)),3)</f>
        <v>0</v>
      </c>
      <c r="J5148" s="336" t="s">
        <v>5179</v>
      </c>
      <c r="K5148" s="336" t="s">
        <v>5204</v>
      </c>
      <c r="L5148" s="510">
        <v>0</v>
      </c>
      <c r="M5148" s="330">
        <f>ROUND(SUMIF(Anlagenbewegungsdaten_AV!B:B,A5148,Anlagenbewegungsdaten_AV!C:C),3)</f>
        <v>0</v>
      </c>
      <c r="N5148" s="328">
        <f>IF(ISBLANK(L5148),ROUND(SUMIF(Anlagenbewegungsdaten_AV!B:B,A5148,Anlagenbewegungsdaten_AV!D:D),2),ROUND(M5148*L5148%,2))</f>
        <v>0</v>
      </c>
      <c r="O5148" s="328">
        <f>ROUND(N5148-SUMIF(Anlagenbewegungsdaten_AV!B:B,A5148,Anlagenbewegungsdaten_AV!D:D),3)</f>
        <v>0</v>
      </c>
    </row>
    <row r="5149" spans="1:15" ht="15" customHeight="1" x14ac:dyDescent="0.25">
      <c r="A5149" s="240" t="s">
        <v>6134</v>
      </c>
      <c r="B5149" s="241" t="s">
        <v>174</v>
      </c>
      <c r="C5149" s="241"/>
      <c r="D5149" s="241" t="s">
        <v>6135</v>
      </c>
      <c r="E5149" s="241"/>
      <c r="F5149" s="241"/>
      <c r="G5149" s="331">
        <f>ROUND(SUMIF(Anlagenbewegungsdaten!B:B,A5149,Anlagenbewegungsdaten!C:C),3)</f>
        <v>0</v>
      </c>
      <c r="H5149" s="332">
        <f>IF(ISBLANK(F5149),ROUND(SUMIF(Anlagenbewegungsdaten!B:B,A5149,Anlagenbewegungsdaten!D:D),2),ROUND(G5149*F5149%,2))</f>
        <v>0</v>
      </c>
      <c r="I5149" s="332">
        <f>ROUND((H5149-SUMIF(Anlagenbewegungsdaten!$B:$B,A5149,Anlagenbewegungsdaten!D:D)),3)</f>
        <v>0</v>
      </c>
      <c r="J5149" s="333" t="s">
        <v>5181</v>
      </c>
      <c r="K5149" s="333" t="s">
        <v>5230</v>
      </c>
      <c r="L5149" s="510"/>
      <c r="M5149" s="330"/>
      <c r="N5149" s="328"/>
      <c r="O5149" s="328"/>
    </row>
    <row r="5150" spans="1:15" ht="15" customHeight="1" x14ac:dyDescent="0.25">
      <c r="A5150" s="240" t="s">
        <v>6136</v>
      </c>
      <c r="B5150" s="241" t="s">
        <v>174</v>
      </c>
      <c r="C5150" s="241"/>
      <c r="D5150" s="241" t="s">
        <v>6137</v>
      </c>
      <c r="E5150" s="241"/>
      <c r="F5150" s="241"/>
      <c r="G5150" s="331">
        <f>ROUND(SUMIF(Anlagenbewegungsdaten!B:B,A5150,Anlagenbewegungsdaten!C:C),3)</f>
        <v>0</v>
      </c>
      <c r="H5150" s="332">
        <f>IF(ISBLANK(F5150),ROUND(SUMIF(Anlagenbewegungsdaten!B:B,A5150,Anlagenbewegungsdaten!D:D),2),ROUND(G5150*F5150%,2))</f>
        <v>0</v>
      </c>
      <c r="I5150" s="332">
        <f>ROUND((H5150-SUMIF(Anlagenbewegungsdaten!$B:$B,A5150,Anlagenbewegungsdaten!D:D)),3)</f>
        <v>0</v>
      </c>
      <c r="J5150" s="333" t="s">
        <v>5181</v>
      </c>
      <c r="K5150" s="333" t="s">
        <v>5230</v>
      </c>
      <c r="L5150" s="510"/>
      <c r="M5150" s="330"/>
      <c r="N5150" s="328"/>
      <c r="O5150" s="328"/>
    </row>
    <row r="5151" spans="1:15" ht="15" customHeight="1" x14ac:dyDescent="0.25">
      <c r="A5151" s="164"/>
      <c r="B5151" s="164"/>
      <c r="C5151" s="164"/>
      <c r="D5151" s="164"/>
      <c r="E5151" s="164"/>
      <c r="F5151" s="295"/>
    </row>
    <row r="5152" spans="1:15" ht="123.75" customHeight="1" x14ac:dyDescent="0.25">
      <c r="A5152" s="625" t="s">
        <v>6401</v>
      </c>
      <c r="B5152" s="625"/>
      <c r="C5152" s="625"/>
      <c r="D5152" s="625"/>
      <c r="E5152" s="625"/>
      <c r="F5152" s="625"/>
    </row>
    <row r="5153" spans="1:15" ht="15" customHeight="1" x14ac:dyDescent="0.25">
      <c r="A5153" s="164"/>
      <c r="B5153" s="164"/>
      <c r="C5153" s="164"/>
      <c r="D5153" s="164"/>
      <c r="E5153" s="164"/>
      <c r="F5153" s="295"/>
    </row>
    <row r="5154" spans="1:15" ht="15" customHeight="1" x14ac:dyDescent="0.25">
      <c r="A5154" s="240" t="s">
        <v>6053</v>
      </c>
      <c r="B5154" s="241" t="s">
        <v>2111</v>
      </c>
      <c r="C5154" s="241"/>
      <c r="D5154" s="241" t="s">
        <v>6054</v>
      </c>
      <c r="E5154" s="241"/>
      <c r="F5154" s="241"/>
      <c r="G5154" s="331">
        <f>ROUND(SUMIF(Anlagenbewegungsdaten!B:B,A5154,Anlagenbewegungsdaten!C:C),3)</f>
        <v>0</v>
      </c>
      <c r="H5154" s="332">
        <f>IF(ISBLANK(F5154),ROUND(SUMIF(Anlagenbewegungsdaten!B:B,A5154,Anlagenbewegungsdaten!D:D),2),ROUND(G5154*F5154%,2))</f>
        <v>0</v>
      </c>
      <c r="I5154" s="332">
        <f>ROUND((H5154-SUMIF(Anlagenbewegungsdaten!$B:$B,A5154,Anlagenbewegungsdaten!D:D)),3)</f>
        <v>0</v>
      </c>
      <c r="J5154" s="333" t="s">
        <v>5180</v>
      </c>
      <c r="K5154" s="333" t="s">
        <v>5203</v>
      </c>
      <c r="L5154" s="510">
        <v>0</v>
      </c>
      <c r="M5154" s="330">
        <f>ROUND(SUMIF(Anlagenbewegungsdaten_AV!B:B,A5154,Anlagenbewegungsdaten_AV!C:C),3)</f>
        <v>0</v>
      </c>
      <c r="N5154" s="328">
        <f>IF(ISBLANK(L5154),ROUND(SUMIF(Anlagenbewegungsdaten_AV!B:B,A5154,Anlagenbewegungsdaten_AV!D:D),2),ROUND(M5154*L5154%,2))</f>
        <v>0</v>
      </c>
      <c r="O5154" s="328">
        <f>ROUND(N5154-SUMIF(Anlagenbewegungsdaten_AV!B:B,A5154,Anlagenbewegungsdaten_AV!D:D),3)</f>
        <v>0</v>
      </c>
    </row>
    <row r="5155" spans="1:15" ht="15" customHeight="1" x14ac:dyDescent="0.25">
      <c r="A5155" s="240" t="s">
        <v>6055</v>
      </c>
      <c r="B5155" s="241" t="s">
        <v>174</v>
      </c>
      <c r="C5155" s="241"/>
      <c r="D5155" s="241" t="s">
        <v>6054</v>
      </c>
      <c r="E5155" s="241"/>
      <c r="F5155" s="241"/>
      <c r="G5155" s="331">
        <f>ROUND(SUMIF(Anlagenbewegungsdaten!B:B,A5155,Anlagenbewegungsdaten!C:C),3)</f>
        <v>0</v>
      </c>
      <c r="H5155" s="332">
        <f>IF(ISBLANK(F5155),ROUND(SUMIF(Anlagenbewegungsdaten!B:B,A5155,Anlagenbewegungsdaten!D:D),2),ROUND(G5155*F5155%,2))</f>
        <v>0</v>
      </c>
      <c r="I5155" s="332">
        <f>ROUND((H5155-SUMIF(Anlagenbewegungsdaten!$B:$B,A5155,Anlagenbewegungsdaten!D:D)),3)</f>
        <v>0</v>
      </c>
      <c r="J5155" s="333" t="s">
        <v>5180</v>
      </c>
      <c r="K5155" s="333" t="s">
        <v>5204</v>
      </c>
      <c r="L5155" s="510">
        <v>0</v>
      </c>
      <c r="M5155" s="330">
        <f>ROUND(SUMIF(Anlagenbewegungsdaten_AV!B:B,A5155,Anlagenbewegungsdaten_AV!C:C),3)</f>
        <v>0</v>
      </c>
      <c r="N5155" s="328">
        <f>IF(ISBLANK(L5155),ROUND(SUMIF(Anlagenbewegungsdaten_AV!B:B,A5155,Anlagenbewegungsdaten_AV!D:D),2),ROUND(M5155*L5155%,2))</f>
        <v>0</v>
      </c>
      <c r="O5155" s="328">
        <f>ROUND(N5155-SUMIF(Anlagenbewegungsdaten_AV!B:B,A5155,Anlagenbewegungsdaten_AV!D:D),3)</f>
        <v>0</v>
      </c>
    </row>
    <row r="5156" spans="1:15" ht="15" customHeight="1" x14ac:dyDescent="0.25">
      <c r="A5156" s="240" t="s">
        <v>6056</v>
      </c>
      <c r="B5156" s="241" t="s">
        <v>174</v>
      </c>
      <c r="C5156" s="241"/>
      <c r="D5156" s="241" t="s">
        <v>6057</v>
      </c>
      <c r="E5156" s="241" t="s">
        <v>4951</v>
      </c>
      <c r="F5156" s="242">
        <v>0</v>
      </c>
      <c r="G5156" s="331">
        <f>ROUND(SUMIF(Anlagenbewegungsdaten!B:B,A5156,Anlagenbewegungsdaten!C:C),3)</f>
        <v>0</v>
      </c>
      <c r="H5156" s="332">
        <f>IF(ISBLANK(F5156),ROUND(SUMIF(Anlagenbewegungsdaten!B:B,A5156,Anlagenbewegungsdaten!D:D),2),ROUND(G5156*F5156%,2))</f>
        <v>0</v>
      </c>
      <c r="I5156" s="332">
        <f>ROUND((H5156-SUMIF(Anlagenbewegungsdaten!$B:$B,A5156,Anlagenbewegungsdaten!D:D)),3)</f>
        <v>0</v>
      </c>
      <c r="J5156" s="333" t="s">
        <v>5178</v>
      </c>
      <c r="K5156" s="333" t="s">
        <v>5217</v>
      </c>
      <c r="L5156" s="510">
        <v>0</v>
      </c>
      <c r="M5156" s="330">
        <f>ROUND(SUMIF(Anlagenbewegungsdaten_AV!B:B,A5156,Anlagenbewegungsdaten_AV!C:C),3)</f>
        <v>0</v>
      </c>
      <c r="N5156" s="328">
        <f>IF(ISBLANK(L5156),ROUND(SUMIF(Anlagenbewegungsdaten_AV!B:B,A5156,Anlagenbewegungsdaten_AV!D:D),2),ROUND(M5156*L5156%,2))</f>
        <v>0</v>
      </c>
      <c r="O5156" s="328">
        <f>ROUND(N5156-SUMIF(Anlagenbewegungsdaten_AV!B:B,A5156,Anlagenbewegungsdaten_AV!D:D),3)</f>
        <v>0</v>
      </c>
    </row>
    <row r="5157" spans="1:15" ht="15" customHeight="1" x14ac:dyDescent="0.25">
      <c r="A5157" s="240" t="s">
        <v>6138</v>
      </c>
      <c r="B5157" s="241" t="s">
        <v>2111</v>
      </c>
      <c r="C5157" s="241"/>
      <c r="D5157" s="241" t="s">
        <v>6139</v>
      </c>
      <c r="E5157" s="241"/>
      <c r="F5157" s="241"/>
      <c r="G5157" s="331">
        <f>ROUND(SUMIF(Anlagenbewegungsdaten!B:B,A5157,Anlagenbewegungsdaten!C:C),3)</f>
        <v>0</v>
      </c>
      <c r="H5157" s="332">
        <f>IF(ISBLANK(F5157),ROUND(SUMIF(Anlagenbewegungsdaten!B:B,A5157,Anlagenbewegungsdaten!D:D),2),ROUND(G5157*F5157%,2))</f>
        <v>0</v>
      </c>
      <c r="I5157" s="332">
        <f>ROUND((H5157-SUMIF(Anlagenbewegungsdaten!$B:$B,A5157,Anlagenbewegungsdaten!D:D)),3)</f>
        <v>0</v>
      </c>
      <c r="J5157" s="333" t="s">
        <v>5181</v>
      </c>
      <c r="K5157" s="333" t="s">
        <v>5229</v>
      </c>
      <c r="L5157" s="510"/>
      <c r="M5157" s="330"/>
      <c r="N5157" s="328"/>
      <c r="O5157" s="328"/>
    </row>
    <row r="5158" spans="1:15" ht="15" customHeight="1" x14ac:dyDescent="0.25">
      <c r="A5158" s="240" t="s">
        <v>6140</v>
      </c>
      <c r="B5158" s="241" t="s">
        <v>2111</v>
      </c>
      <c r="C5158" s="241"/>
      <c r="D5158" s="241" t="s">
        <v>6141</v>
      </c>
      <c r="E5158" s="241"/>
      <c r="F5158" s="241"/>
      <c r="G5158" s="331">
        <f>ROUND(SUMIF(Anlagenbewegungsdaten!B:B,A5158,Anlagenbewegungsdaten!C:C),3)</f>
        <v>0</v>
      </c>
      <c r="H5158" s="332">
        <f>IF(ISBLANK(F5158),ROUND(SUMIF(Anlagenbewegungsdaten!B:B,A5158,Anlagenbewegungsdaten!D:D),2),ROUND(G5158*F5158%,2))</f>
        <v>0</v>
      </c>
      <c r="I5158" s="332">
        <f>ROUND((H5158-SUMIF(Anlagenbewegungsdaten!$B:$B,A5158,Anlagenbewegungsdaten!D:D)),3)</f>
        <v>0</v>
      </c>
      <c r="J5158" s="333" t="s">
        <v>5181</v>
      </c>
      <c r="K5158" s="333" t="s">
        <v>5229</v>
      </c>
      <c r="L5158" s="510"/>
      <c r="M5158" s="330"/>
      <c r="N5158" s="328"/>
      <c r="O5158" s="328"/>
    </row>
    <row r="5159" spans="1:15" ht="15" customHeight="1" x14ac:dyDescent="0.25">
      <c r="A5159" s="240" t="s">
        <v>6142</v>
      </c>
      <c r="B5159" s="241" t="s">
        <v>174</v>
      </c>
      <c r="C5159" s="241"/>
      <c r="D5159" s="241" t="s">
        <v>6139</v>
      </c>
      <c r="E5159" s="241"/>
      <c r="F5159" s="241"/>
      <c r="G5159" s="331">
        <f>ROUND(SUMIF(Anlagenbewegungsdaten!B:B,A5159,Anlagenbewegungsdaten!C:C),3)</f>
        <v>0</v>
      </c>
      <c r="H5159" s="332">
        <f>IF(ISBLANK(F5159),ROUND(SUMIF(Anlagenbewegungsdaten!B:B,A5159,Anlagenbewegungsdaten!D:D),2),ROUND(G5159*F5159%,2))</f>
        <v>0</v>
      </c>
      <c r="I5159" s="332">
        <f>ROUND((H5159-SUMIF(Anlagenbewegungsdaten!$B:$B,A5159,Anlagenbewegungsdaten!D:D)),3)</f>
        <v>0</v>
      </c>
      <c r="J5159" s="333" t="s">
        <v>5181</v>
      </c>
      <c r="K5159" s="333" t="s">
        <v>5230</v>
      </c>
      <c r="L5159" s="510"/>
      <c r="M5159" s="330"/>
      <c r="N5159" s="328"/>
      <c r="O5159" s="328"/>
    </row>
    <row r="5160" spans="1:15" ht="15" customHeight="1" x14ac:dyDescent="0.25">
      <c r="A5160" s="240" t="s">
        <v>6143</v>
      </c>
      <c r="B5160" s="241" t="s">
        <v>174</v>
      </c>
      <c r="C5160" s="241"/>
      <c r="D5160" s="241" t="s">
        <v>6141</v>
      </c>
      <c r="E5160" s="241"/>
      <c r="F5160" s="241"/>
      <c r="G5160" s="331">
        <f>ROUND(SUMIF(Anlagenbewegungsdaten!B:B,A5160,Anlagenbewegungsdaten!C:C),3)</f>
        <v>0</v>
      </c>
      <c r="H5160" s="332">
        <f>IF(ISBLANK(F5160),ROUND(SUMIF(Anlagenbewegungsdaten!B:B,A5160,Anlagenbewegungsdaten!D:D),2),ROUND(G5160*F5160%,2))</f>
        <v>0</v>
      </c>
      <c r="I5160" s="332">
        <f>ROUND((H5160-SUMIF(Anlagenbewegungsdaten!$B:$B,A5160,Anlagenbewegungsdaten!D:D)),3)</f>
        <v>0</v>
      </c>
      <c r="J5160" s="333" t="s">
        <v>5181</v>
      </c>
      <c r="K5160" s="333" t="s">
        <v>5230</v>
      </c>
      <c r="L5160" s="510"/>
      <c r="M5160" s="330"/>
      <c r="N5160" s="328"/>
      <c r="O5160" s="328"/>
    </row>
    <row r="5161" spans="1:15" ht="15" customHeight="1" x14ac:dyDescent="0.25">
      <c r="A5161" s="164"/>
      <c r="B5161" s="164"/>
      <c r="C5161" s="164"/>
      <c r="D5161" s="164"/>
      <c r="E5161" s="164"/>
      <c r="F5161" s="295"/>
    </row>
    <row r="5162" spans="1:15" ht="121.5" customHeight="1" x14ac:dyDescent="0.25">
      <c r="A5162" s="625" t="s">
        <v>6402</v>
      </c>
      <c r="B5162" s="625"/>
      <c r="C5162" s="625"/>
      <c r="D5162" s="625"/>
      <c r="E5162" s="625"/>
      <c r="F5162" s="625"/>
    </row>
    <row r="5163" spans="1:15" ht="15" customHeight="1" x14ac:dyDescent="0.25">
      <c r="A5163" s="164"/>
      <c r="B5163" s="164"/>
      <c r="C5163" s="164"/>
      <c r="D5163" s="164"/>
      <c r="E5163" s="164"/>
      <c r="F5163" s="295"/>
    </row>
    <row r="5164" spans="1:15" ht="15" customHeight="1" x14ac:dyDescent="0.25">
      <c r="A5164" s="258" t="s">
        <v>6144</v>
      </c>
      <c r="B5164" s="243" t="s">
        <v>2107</v>
      </c>
      <c r="C5164" s="244"/>
      <c r="D5164" s="244" t="s">
        <v>6145</v>
      </c>
      <c r="E5164" s="243"/>
      <c r="F5164" s="160">
        <v>0</v>
      </c>
      <c r="G5164" s="331">
        <f>ROUND(SUMIF(Anlagenbewegungsdaten!B:B,A5164,Anlagenbewegungsdaten!C:C),3)</f>
        <v>0</v>
      </c>
      <c r="H5164" s="332">
        <f>IF(ISBLANK(F5164),ROUND(SUMIF(Anlagenbewegungsdaten!B:B,A5164,Anlagenbewegungsdaten!D:D),2),ROUND(G5164*F5164%,2))</f>
        <v>0</v>
      </c>
      <c r="I5164" s="332">
        <f>ROUND((H5164-SUMIF(Anlagenbewegungsdaten!$B:$B,A5164,Anlagenbewegungsdaten!D:D)),3)</f>
        <v>0</v>
      </c>
      <c r="J5164" s="333" t="s">
        <v>5181</v>
      </c>
      <c r="K5164" s="333" t="s">
        <v>5218</v>
      </c>
      <c r="L5164" s="510"/>
      <c r="M5164" s="330"/>
      <c r="N5164" s="328"/>
      <c r="O5164" s="328"/>
    </row>
    <row r="5165" spans="1:15" ht="15" customHeight="1" x14ac:dyDescent="0.25">
      <c r="A5165" s="258" t="s">
        <v>6146</v>
      </c>
      <c r="B5165" s="243" t="s">
        <v>2108</v>
      </c>
      <c r="C5165" s="244"/>
      <c r="D5165" s="244" t="s">
        <v>6145</v>
      </c>
      <c r="E5165" s="243"/>
      <c r="F5165" s="160">
        <v>0</v>
      </c>
      <c r="G5165" s="331">
        <f>ROUND(SUMIF(Anlagenbewegungsdaten!B:B,A5165,Anlagenbewegungsdaten!C:C),3)</f>
        <v>0</v>
      </c>
      <c r="H5165" s="332">
        <f>IF(ISBLANK(F5165),ROUND(SUMIF(Anlagenbewegungsdaten!B:B,A5165,Anlagenbewegungsdaten!D:D),2),ROUND(G5165*F5165%,2))</f>
        <v>0</v>
      </c>
      <c r="I5165" s="332">
        <f>ROUND((H5165-SUMIF(Anlagenbewegungsdaten!$B:$B,A5165,Anlagenbewegungsdaten!D:D)),3)</f>
        <v>0</v>
      </c>
      <c r="J5165" s="333" t="s">
        <v>5181</v>
      </c>
      <c r="K5165" s="333" t="s">
        <v>5219</v>
      </c>
      <c r="L5165" s="510"/>
      <c r="M5165" s="330"/>
      <c r="N5165" s="328"/>
      <c r="O5165" s="328"/>
    </row>
    <row r="5166" spans="1:15" ht="15" customHeight="1" x14ac:dyDescent="0.25">
      <c r="A5166" s="258" t="s">
        <v>6147</v>
      </c>
      <c r="B5166" s="243" t="s">
        <v>1002</v>
      </c>
      <c r="C5166" s="244"/>
      <c r="D5166" s="244" t="s">
        <v>6145</v>
      </c>
      <c r="E5166" s="243"/>
      <c r="F5166" s="160">
        <v>0</v>
      </c>
      <c r="G5166" s="331">
        <f>ROUND(SUMIF(Anlagenbewegungsdaten!B:B,A5166,Anlagenbewegungsdaten!C:C),3)</f>
        <v>0</v>
      </c>
      <c r="H5166" s="332">
        <f>IF(ISBLANK(F5166),ROUND(SUMIF(Anlagenbewegungsdaten!B:B,A5166,Anlagenbewegungsdaten!D:D),2),ROUND(G5166*F5166%,2))</f>
        <v>0</v>
      </c>
      <c r="I5166" s="332">
        <f>ROUND((H5166-SUMIF(Anlagenbewegungsdaten!$B:$B,A5166,Anlagenbewegungsdaten!D:D)),3)</f>
        <v>0</v>
      </c>
      <c r="J5166" s="333" t="s">
        <v>5181</v>
      </c>
      <c r="K5166" s="333" t="s">
        <v>5220</v>
      </c>
      <c r="L5166" s="510"/>
      <c r="M5166" s="330"/>
      <c r="N5166" s="328"/>
      <c r="O5166" s="328"/>
    </row>
    <row r="5167" spans="1:15" ht="15" customHeight="1" x14ac:dyDescent="0.25">
      <c r="A5167" s="258" t="s">
        <v>6148</v>
      </c>
      <c r="B5167" s="243" t="s">
        <v>1489</v>
      </c>
      <c r="C5167" s="244"/>
      <c r="D5167" s="244" t="s">
        <v>6145</v>
      </c>
      <c r="E5167" s="243"/>
      <c r="F5167" s="160">
        <v>0</v>
      </c>
      <c r="G5167" s="331">
        <f>ROUND(SUMIF(Anlagenbewegungsdaten!B:B,A5167,Anlagenbewegungsdaten!C:C),3)</f>
        <v>0</v>
      </c>
      <c r="H5167" s="332">
        <f>IF(ISBLANK(F5167),ROUND(SUMIF(Anlagenbewegungsdaten!B:B,A5167,Anlagenbewegungsdaten!D:D),2),ROUND(G5167*F5167%,2))</f>
        <v>0</v>
      </c>
      <c r="I5167" s="332">
        <f>ROUND((H5167-SUMIF(Anlagenbewegungsdaten!$B:$B,A5167,Anlagenbewegungsdaten!D:D)),3)</f>
        <v>0</v>
      </c>
      <c r="J5167" s="333" t="s">
        <v>5181</v>
      </c>
      <c r="K5167" s="333" t="s">
        <v>5221</v>
      </c>
      <c r="L5167" s="510"/>
      <c r="M5167" s="330"/>
      <c r="N5167" s="328"/>
      <c r="O5167" s="328"/>
    </row>
    <row r="5168" spans="1:15" ht="15" customHeight="1" x14ac:dyDescent="0.25">
      <c r="A5168" s="258" t="s">
        <v>6149</v>
      </c>
      <c r="B5168" s="243" t="s">
        <v>1502</v>
      </c>
      <c r="C5168" s="244"/>
      <c r="D5168" s="244" t="s">
        <v>6145</v>
      </c>
      <c r="E5168" s="243"/>
      <c r="F5168" s="160">
        <v>0</v>
      </c>
      <c r="G5168" s="331">
        <f>ROUND(SUMIF(Anlagenbewegungsdaten!B:B,A5168,Anlagenbewegungsdaten!C:C),3)</f>
        <v>0</v>
      </c>
      <c r="H5168" s="332">
        <f>IF(ISBLANK(F5168),ROUND(SUMIF(Anlagenbewegungsdaten!B:B,A5168,Anlagenbewegungsdaten!D:D),2),ROUND(G5168*F5168%,2))</f>
        <v>0</v>
      </c>
      <c r="I5168" s="332">
        <f>ROUND((H5168-SUMIF(Anlagenbewegungsdaten!$B:$B,A5168,Anlagenbewegungsdaten!D:D)),3)</f>
        <v>0</v>
      </c>
      <c r="J5168" s="333" t="s">
        <v>5181</v>
      </c>
      <c r="K5168" s="333" t="s">
        <v>5222</v>
      </c>
      <c r="L5168" s="510"/>
      <c r="M5168" s="330"/>
      <c r="N5168" s="328"/>
      <c r="O5168" s="328"/>
    </row>
    <row r="5169" spans="1:15" ht="15" customHeight="1" x14ac:dyDescent="0.25">
      <c r="A5169" s="258" t="s">
        <v>6150</v>
      </c>
      <c r="B5169" s="243" t="s">
        <v>77</v>
      </c>
      <c r="C5169" s="244"/>
      <c r="D5169" s="244" t="s">
        <v>6145</v>
      </c>
      <c r="E5169" s="243"/>
      <c r="F5169" s="160">
        <v>0</v>
      </c>
      <c r="G5169" s="331">
        <f>ROUND(SUMIF(Anlagenbewegungsdaten!B:B,A5169,Anlagenbewegungsdaten!C:C),3)</f>
        <v>0</v>
      </c>
      <c r="H5169" s="332">
        <f>IF(ISBLANK(F5169),ROUND(SUMIF(Anlagenbewegungsdaten!B:B,A5169,Anlagenbewegungsdaten!D:D),2),ROUND(G5169*F5169%,2))</f>
        <v>0</v>
      </c>
      <c r="I5169" s="332">
        <f>ROUND((H5169-SUMIF(Anlagenbewegungsdaten!$B:$B,A5169,Anlagenbewegungsdaten!D:D)),3)</f>
        <v>0</v>
      </c>
      <c r="J5169" s="333" t="s">
        <v>5181</v>
      </c>
      <c r="K5169" s="333" t="s">
        <v>5223</v>
      </c>
      <c r="L5169" s="510"/>
      <c r="M5169" s="330"/>
      <c r="N5169" s="328"/>
      <c r="O5169" s="328"/>
    </row>
    <row r="5170" spans="1:15" ht="15" customHeight="1" x14ac:dyDescent="0.25">
      <c r="A5170" s="258" t="s">
        <v>6151</v>
      </c>
      <c r="B5170" s="243" t="s">
        <v>2109</v>
      </c>
      <c r="C5170" s="244"/>
      <c r="D5170" s="244" t="s">
        <v>6145</v>
      </c>
      <c r="E5170" s="243"/>
      <c r="F5170" s="160">
        <v>0</v>
      </c>
      <c r="G5170" s="331">
        <f>ROUND(SUMIF(Anlagenbewegungsdaten!B:B,A5170,Anlagenbewegungsdaten!C:C),3)</f>
        <v>0</v>
      </c>
      <c r="H5170" s="332">
        <f>IF(ISBLANK(F5170),ROUND(SUMIF(Anlagenbewegungsdaten!B:B,A5170,Anlagenbewegungsdaten!D:D),2),ROUND(G5170*F5170%,2))</f>
        <v>0</v>
      </c>
      <c r="I5170" s="332">
        <f>ROUND((H5170-SUMIF(Anlagenbewegungsdaten!$B:$B,A5170,Anlagenbewegungsdaten!D:D)),3)</f>
        <v>0</v>
      </c>
      <c r="J5170" s="333" t="s">
        <v>5181</v>
      </c>
      <c r="K5170" s="333" t="s">
        <v>5224</v>
      </c>
      <c r="L5170" s="510"/>
      <c r="M5170" s="330"/>
      <c r="N5170" s="328"/>
      <c r="O5170" s="328"/>
    </row>
    <row r="5171" spans="1:15" ht="15" customHeight="1" x14ac:dyDescent="0.25">
      <c r="A5171" s="258" t="s">
        <v>6152</v>
      </c>
      <c r="B5171" s="243" t="s">
        <v>2110</v>
      </c>
      <c r="C5171" s="244"/>
      <c r="D5171" s="244" t="s">
        <v>6145</v>
      </c>
      <c r="E5171" s="243"/>
      <c r="F5171" s="160">
        <v>0</v>
      </c>
      <c r="G5171" s="331">
        <f>ROUND(SUMIF(Anlagenbewegungsdaten!B:B,A5171,Anlagenbewegungsdaten!C:C),3)</f>
        <v>0</v>
      </c>
      <c r="H5171" s="332">
        <f>IF(ISBLANK(F5171),ROUND(SUMIF(Anlagenbewegungsdaten!B:B,A5171,Anlagenbewegungsdaten!D:D),2),ROUND(G5171*F5171%,2))</f>
        <v>0</v>
      </c>
      <c r="I5171" s="332">
        <f>ROUND((H5171-SUMIF(Anlagenbewegungsdaten!$B:$B,A5171,Anlagenbewegungsdaten!D:D)),3)</f>
        <v>0</v>
      </c>
      <c r="J5171" s="333" t="s">
        <v>5181</v>
      </c>
      <c r="K5171" s="333" t="s">
        <v>5225</v>
      </c>
      <c r="L5171" s="510"/>
      <c r="M5171" s="330"/>
      <c r="N5171" s="328"/>
      <c r="O5171" s="328"/>
    </row>
    <row r="5172" spans="1:15" ht="15" customHeight="1" x14ac:dyDescent="0.25">
      <c r="A5172" s="258" t="s">
        <v>6153</v>
      </c>
      <c r="B5172" s="243" t="s">
        <v>152</v>
      </c>
      <c r="C5172" s="244"/>
      <c r="D5172" s="244" t="s">
        <v>6145</v>
      </c>
      <c r="E5172" s="243"/>
      <c r="F5172" s="160">
        <v>0</v>
      </c>
      <c r="G5172" s="331">
        <f>ROUND(SUMIF(Anlagenbewegungsdaten!B:B,A5172,Anlagenbewegungsdaten!C:C),3)</f>
        <v>0</v>
      </c>
      <c r="H5172" s="332">
        <f>IF(ISBLANK(F5172),ROUND(SUMIF(Anlagenbewegungsdaten!B:B,A5172,Anlagenbewegungsdaten!D:D),2),ROUND(G5172*F5172%,2))</f>
        <v>0</v>
      </c>
      <c r="I5172" s="332">
        <f>ROUND((H5172-SUMIF(Anlagenbewegungsdaten!$B:$B,A5172,Anlagenbewegungsdaten!D:D)),3)</f>
        <v>0</v>
      </c>
      <c r="J5172" s="333" t="s">
        <v>5181</v>
      </c>
      <c r="K5172" s="333" t="s">
        <v>5226</v>
      </c>
      <c r="L5172" s="510"/>
      <c r="M5172" s="330"/>
      <c r="N5172" s="328"/>
      <c r="O5172" s="328"/>
    </row>
    <row r="5173" spans="1:15" ht="15" customHeight="1" x14ac:dyDescent="0.25">
      <c r="A5173" s="258" t="s">
        <v>6154</v>
      </c>
      <c r="B5173" s="243" t="s">
        <v>160</v>
      </c>
      <c r="C5173" s="244"/>
      <c r="D5173" s="244" t="s">
        <v>6145</v>
      </c>
      <c r="E5173" s="243"/>
      <c r="F5173" s="160">
        <v>0</v>
      </c>
      <c r="G5173" s="331">
        <f>ROUND(SUMIF(Anlagenbewegungsdaten!B:B,A5173,Anlagenbewegungsdaten!C:C),3)</f>
        <v>0</v>
      </c>
      <c r="H5173" s="332">
        <f>IF(ISBLANK(F5173),ROUND(SUMIF(Anlagenbewegungsdaten!B:B,A5173,Anlagenbewegungsdaten!D:D),2),ROUND(G5173*F5173%,2))</f>
        <v>0</v>
      </c>
      <c r="I5173" s="332">
        <f>ROUND((H5173-SUMIF(Anlagenbewegungsdaten!$B:$B,A5173,Anlagenbewegungsdaten!D:D)),3)</f>
        <v>0</v>
      </c>
      <c r="J5173" s="333" t="s">
        <v>5181</v>
      </c>
      <c r="K5173" s="333" t="s">
        <v>5227</v>
      </c>
      <c r="L5173" s="510"/>
      <c r="M5173" s="330"/>
      <c r="N5173" s="328"/>
      <c r="O5173" s="328"/>
    </row>
    <row r="5174" spans="1:15" ht="15" customHeight="1" x14ac:dyDescent="0.25">
      <c r="A5174" s="258" t="s">
        <v>6155</v>
      </c>
      <c r="B5174" s="243" t="s">
        <v>167</v>
      </c>
      <c r="C5174" s="244"/>
      <c r="D5174" s="244" t="s">
        <v>6145</v>
      </c>
      <c r="E5174" s="243"/>
      <c r="F5174" s="160">
        <v>0</v>
      </c>
      <c r="G5174" s="331">
        <f>ROUND(SUMIF(Anlagenbewegungsdaten!B:B,A5174,Anlagenbewegungsdaten!C:C),3)</f>
        <v>0</v>
      </c>
      <c r="H5174" s="332">
        <f>IF(ISBLANK(F5174),ROUND(SUMIF(Anlagenbewegungsdaten!B:B,A5174,Anlagenbewegungsdaten!D:D),2),ROUND(G5174*F5174%,2))</f>
        <v>0</v>
      </c>
      <c r="I5174" s="332">
        <f>ROUND((H5174-SUMIF(Anlagenbewegungsdaten!$B:$B,A5174,Anlagenbewegungsdaten!D:D)),3)</f>
        <v>0</v>
      </c>
      <c r="J5174" s="333" t="s">
        <v>5181</v>
      </c>
      <c r="K5174" s="333" t="s">
        <v>5228</v>
      </c>
      <c r="L5174" s="510"/>
      <c r="M5174" s="330"/>
      <c r="N5174" s="328"/>
      <c r="O5174" s="328"/>
    </row>
    <row r="5175" spans="1:15" ht="15" customHeight="1" x14ac:dyDescent="0.25">
      <c r="A5175" s="258" t="s">
        <v>6156</v>
      </c>
      <c r="B5175" s="243" t="s">
        <v>2111</v>
      </c>
      <c r="C5175" s="244"/>
      <c r="D5175" s="244" t="s">
        <v>6145</v>
      </c>
      <c r="E5175" s="243"/>
      <c r="F5175" s="160">
        <v>0</v>
      </c>
      <c r="G5175" s="331">
        <f>ROUND(SUMIF(Anlagenbewegungsdaten!B:B,A5175,Anlagenbewegungsdaten!C:C),3)</f>
        <v>0</v>
      </c>
      <c r="H5175" s="332">
        <f>IF(ISBLANK(F5175),ROUND(SUMIF(Anlagenbewegungsdaten!B:B,A5175,Anlagenbewegungsdaten!D:D),2),ROUND(G5175*F5175%,2))</f>
        <v>0</v>
      </c>
      <c r="I5175" s="332">
        <f>ROUND((H5175-SUMIF(Anlagenbewegungsdaten!$B:$B,A5175,Anlagenbewegungsdaten!D:D)),3)</f>
        <v>0</v>
      </c>
      <c r="J5175" s="333" t="s">
        <v>5181</v>
      </c>
      <c r="K5175" s="333" t="s">
        <v>5229</v>
      </c>
      <c r="L5175" s="510"/>
      <c r="M5175" s="330"/>
      <c r="N5175" s="328"/>
      <c r="O5175" s="328"/>
    </row>
    <row r="5176" spans="1:15" ht="15" customHeight="1" x14ac:dyDescent="0.25">
      <c r="A5176" s="258" t="s">
        <v>6157</v>
      </c>
      <c r="B5176" s="243" t="s">
        <v>174</v>
      </c>
      <c r="C5176" s="244"/>
      <c r="D5176" s="244" t="s">
        <v>6145</v>
      </c>
      <c r="E5176" s="243"/>
      <c r="F5176" s="160">
        <v>0</v>
      </c>
      <c r="G5176" s="331">
        <f>ROUND(SUMIF(Anlagenbewegungsdaten!B:B,A5176,Anlagenbewegungsdaten!C:C),3)</f>
        <v>0</v>
      </c>
      <c r="H5176" s="332">
        <f>IF(ISBLANK(F5176),ROUND(SUMIF(Anlagenbewegungsdaten!B:B,A5176,Anlagenbewegungsdaten!D:D),2),ROUND(G5176*F5176%,2))</f>
        <v>0</v>
      </c>
      <c r="I5176" s="332">
        <f>ROUND((H5176-SUMIF(Anlagenbewegungsdaten!$B:$B,A5176,Anlagenbewegungsdaten!D:D)),3)</f>
        <v>0</v>
      </c>
      <c r="J5176" s="333" t="s">
        <v>5181</v>
      </c>
      <c r="K5176" s="333" t="s">
        <v>5230</v>
      </c>
      <c r="L5176" s="510"/>
      <c r="M5176" s="330"/>
      <c r="N5176" s="328"/>
      <c r="O5176" s="328"/>
    </row>
    <row r="5177" spans="1:15" ht="15" customHeight="1" x14ac:dyDescent="0.25"/>
    <row r="5178" spans="1:15" ht="45.75" customHeight="1" x14ac:dyDescent="0.25">
      <c r="A5178" s="625" t="s">
        <v>6403</v>
      </c>
      <c r="B5178" s="625"/>
      <c r="C5178" s="625"/>
      <c r="D5178" s="625"/>
      <c r="E5178" s="625"/>
      <c r="F5178" s="625"/>
    </row>
    <row r="5179" spans="1:15" ht="15" customHeight="1" x14ac:dyDescent="0.25">
      <c r="A5179" s="164"/>
      <c r="B5179" s="164"/>
      <c r="C5179" s="164"/>
      <c r="D5179" s="164"/>
      <c r="E5179" s="164"/>
      <c r="F5179" s="295"/>
    </row>
    <row r="5180" spans="1:15" ht="15" customHeight="1" x14ac:dyDescent="0.25">
      <c r="A5180" s="258" t="s">
        <v>6058</v>
      </c>
      <c r="B5180" s="243" t="s">
        <v>2108</v>
      </c>
      <c r="C5180" s="244"/>
      <c r="D5180" s="244" t="s">
        <v>6059</v>
      </c>
      <c r="E5180" s="243"/>
      <c r="F5180" s="160"/>
      <c r="G5180" s="331">
        <f>ROUND(SUMIF(Anlagenbewegungsdaten!B:B,A5180,Anlagenbewegungsdaten!C:C),3)</f>
        <v>0</v>
      </c>
      <c r="H5180" s="332">
        <f>IF(ISBLANK(F5180),ROUND(SUMIF(Anlagenbewegungsdaten!B:B,A5180,Anlagenbewegungsdaten!D:D),2),ROUND(G5180*F5180%,2))</f>
        <v>0</v>
      </c>
      <c r="I5180" s="332">
        <f>ROUND((H5180-SUMIF(Anlagenbewegungsdaten!$B:$B,A5180,Anlagenbewegungsdaten!D:D)),3)</f>
        <v>0</v>
      </c>
      <c r="J5180" s="333" t="s">
        <v>5180</v>
      </c>
      <c r="K5180" s="333" t="s">
        <v>5193</v>
      </c>
      <c r="L5180" s="510">
        <v>0</v>
      </c>
      <c r="M5180" s="330">
        <f>ROUND(SUMIF(Anlagenbewegungsdaten_AV!B:B,A5180,Anlagenbewegungsdaten_AV!C:C),3)</f>
        <v>0</v>
      </c>
      <c r="N5180" s="328">
        <f>IF(ISBLANK(L5180),ROUND(SUMIF(Anlagenbewegungsdaten_AV!B:B,A5180,Anlagenbewegungsdaten_AV!D:D),2),ROUND(M5180*L5180%,2))</f>
        <v>0</v>
      </c>
      <c r="O5180" s="328">
        <f>ROUND(N5180-SUMIF(Anlagenbewegungsdaten_AV!B:B,A5180,Anlagenbewegungsdaten_AV!D:D),3)</f>
        <v>0</v>
      </c>
    </row>
    <row r="5181" spans="1:15" ht="15" customHeight="1" x14ac:dyDescent="0.25">
      <c r="A5181" s="258" t="s">
        <v>6158</v>
      </c>
      <c r="B5181" s="243" t="s">
        <v>2108</v>
      </c>
      <c r="C5181" s="244"/>
      <c r="D5181" s="244" t="s">
        <v>6159</v>
      </c>
      <c r="E5181" s="243"/>
      <c r="F5181" s="160">
        <v>0</v>
      </c>
      <c r="G5181" s="331">
        <f>ROUND(SUMIF(Anlagenbewegungsdaten!B:B,A5181,Anlagenbewegungsdaten!C:C),3)</f>
        <v>0</v>
      </c>
      <c r="H5181" s="332">
        <f>IF(ISBLANK(F5181),ROUND(SUMIF(Anlagenbewegungsdaten!B:B,A5181,Anlagenbewegungsdaten!D:D),2),ROUND(G5181*F5181%,2))</f>
        <v>0</v>
      </c>
      <c r="I5181" s="332">
        <f>ROUND((H5181-SUMIF(Anlagenbewegungsdaten!$B:$B,A5181,Anlagenbewegungsdaten!D:D)),3)</f>
        <v>0</v>
      </c>
      <c r="J5181" s="333" t="s">
        <v>5181</v>
      </c>
      <c r="K5181" s="333" t="s">
        <v>5219</v>
      </c>
      <c r="L5181" s="510"/>
      <c r="M5181" s="330"/>
      <c r="N5181" s="328"/>
      <c r="O5181" s="328"/>
    </row>
    <row r="5182" spans="1:15" ht="15" customHeight="1" x14ac:dyDescent="0.25"/>
    <row r="5183" spans="1:15" ht="30" customHeight="1" x14ac:dyDescent="0.25">
      <c r="A5183" s="625" t="s">
        <v>6404</v>
      </c>
      <c r="B5183" s="625"/>
      <c r="C5183" s="625"/>
      <c r="D5183" s="625"/>
      <c r="E5183" s="625"/>
      <c r="F5183" s="625"/>
    </row>
    <row r="5184" spans="1:15" ht="15" customHeight="1" x14ac:dyDescent="0.25">
      <c r="A5184" s="164"/>
      <c r="B5184" s="164"/>
      <c r="C5184" s="164"/>
      <c r="D5184" s="164"/>
      <c r="E5184" s="164"/>
      <c r="F5184" s="295"/>
    </row>
    <row r="5185" spans="1:15" ht="15" customHeight="1" x14ac:dyDescent="0.25">
      <c r="A5185" s="258" t="s">
        <v>6060</v>
      </c>
      <c r="B5185" s="243" t="s">
        <v>2108</v>
      </c>
      <c r="C5185" s="244"/>
      <c r="D5185" s="244" t="s">
        <v>6061</v>
      </c>
      <c r="E5185" s="243"/>
      <c r="F5185" s="160">
        <v>0</v>
      </c>
      <c r="G5185" s="331">
        <f>ROUND(SUMIF(Anlagenbewegungsdaten!B:B,A5185,Anlagenbewegungsdaten!C:C),3)</f>
        <v>0</v>
      </c>
      <c r="H5185" s="332">
        <f>IF(ISBLANK(F5185),ROUND(SUMIF(Anlagenbewegungsdaten!B:B,A5185,Anlagenbewegungsdaten!D:D),2),ROUND(G5185*F5185%,2))</f>
        <v>0</v>
      </c>
      <c r="I5185" s="332">
        <f>ROUND((H5185-SUMIF(Anlagenbewegungsdaten!$B:$B,A5185,Anlagenbewegungsdaten!D:D)),3)</f>
        <v>0</v>
      </c>
      <c r="J5185" s="333" t="s">
        <v>5180</v>
      </c>
      <c r="K5185" s="333" t="s">
        <v>5193</v>
      </c>
      <c r="L5185" s="510">
        <v>0</v>
      </c>
      <c r="M5185" s="330">
        <f>ROUND(SUMIF(Anlagenbewegungsdaten_AV!B:B,A5185,Anlagenbewegungsdaten_AV!C:C),3)</f>
        <v>0</v>
      </c>
      <c r="N5185" s="328">
        <f>IF(ISBLANK(L5185),ROUND(SUMIF(Anlagenbewegungsdaten_AV!B:B,A5185,Anlagenbewegungsdaten_AV!D:D),2),ROUND(M5185*L5185%,2))</f>
        <v>0</v>
      </c>
      <c r="O5185" s="328">
        <f>ROUND(N5185-SUMIF(Anlagenbewegungsdaten_AV!B:B,A5185,Anlagenbewegungsdaten_AV!D:D),3)</f>
        <v>0</v>
      </c>
    </row>
    <row r="5186" spans="1:15" ht="15" customHeight="1" x14ac:dyDescent="0.25">
      <c r="A5186" s="258" t="s">
        <v>6160</v>
      </c>
      <c r="B5186" s="243" t="s">
        <v>2108</v>
      </c>
      <c r="C5186" s="244"/>
      <c r="D5186" s="244" t="s">
        <v>6161</v>
      </c>
      <c r="E5186" s="243"/>
      <c r="F5186" s="160">
        <v>0</v>
      </c>
      <c r="G5186" s="331">
        <f>ROUND(SUMIF(Anlagenbewegungsdaten!B:B,A5186,Anlagenbewegungsdaten!C:C),3)</f>
        <v>0</v>
      </c>
      <c r="H5186" s="332">
        <f>IF(ISBLANK(F5186),ROUND(SUMIF(Anlagenbewegungsdaten!B:B,A5186,Anlagenbewegungsdaten!D:D),2),ROUND(G5186*F5186%,2))</f>
        <v>0</v>
      </c>
      <c r="I5186" s="332">
        <f>ROUND((H5186-SUMIF(Anlagenbewegungsdaten!$B:$B,A5186,Anlagenbewegungsdaten!D:D)),3)</f>
        <v>0</v>
      </c>
      <c r="J5186" s="333" t="s">
        <v>5181</v>
      </c>
      <c r="K5186" s="333" t="s">
        <v>5219</v>
      </c>
      <c r="L5186" s="510"/>
      <c r="M5186" s="330"/>
      <c r="N5186" s="328"/>
      <c r="O5186" s="328"/>
    </row>
    <row r="5187" spans="1:15" ht="15" customHeight="1" x14ac:dyDescent="0.25"/>
    <row r="5188" spans="1:15" ht="41.25" customHeight="1" x14ac:dyDescent="0.25">
      <c r="A5188" s="625" t="s">
        <v>6405</v>
      </c>
      <c r="B5188" s="625"/>
      <c r="C5188" s="625"/>
      <c r="D5188" s="625"/>
      <c r="E5188" s="625"/>
      <c r="F5188" s="625"/>
    </row>
    <row r="5189" spans="1:15" ht="15" customHeight="1" x14ac:dyDescent="0.25">
      <c r="A5189" s="164"/>
      <c r="B5189" s="164"/>
      <c r="C5189" s="164"/>
      <c r="D5189" s="164"/>
      <c r="E5189" s="164"/>
      <c r="F5189" s="295"/>
    </row>
    <row r="5190" spans="1:15" ht="15" customHeight="1" x14ac:dyDescent="0.25">
      <c r="A5190" s="258" t="s">
        <v>6062</v>
      </c>
      <c r="B5190" s="243" t="s">
        <v>2108</v>
      </c>
      <c r="C5190" s="244"/>
      <c r="D5190" s="244" t="s">
        <v>6063</v>
      </c>
      <c r="E5190" s="243"/>
      <c r="F5190" s="160"/>
      <c r="G5190" s="331">
        <f>ROUND(SUMIF(Anlagenbewegungsdaten!B:B,A5190,Anlagenbewegungsdaten!C:C),3)</f>
        <v>0</v>
      </c>
      <c r="H5190" s="332">
        <f>IF(ISBLANK(F5190),ROUND(SUMIF(Anlagenbewegungsdaten!B:B,A5190,Anlagenbewegungsdaten!D:D),2),ROUND(G5190*F5190%,2))</f>
        <v>0</v>
      </c>
      <c r="I5190" s="332">
        <f>ROUND((H5190-SUMIF(Anlagenbewegungsdaten!$B:$B,A5190,Anlagenbewegungsdaten!D:D)),3)</f>
        <v>0</v>
      </c>
      <c r="J5190" s="333" t="s">
        <v>5180</v>
      </c>
      <c r="K5190" s="333" t="s">
        <v>5193</v>
      </c>
      <c r="L5190" s="510">
        <v>0</v>
      </c>
      <c r="M5190" s="330">
        <f>ROUND(SUMIF(Anlagenbewegungsdaten_AV!B:B,A5190,Anlagenbewegungsdaten_AV!C:C),3)</f>
        <v>0</v>
      </c>
      <c r="N5190" s="328">
        <f>IF(ISBLANK(L5190),ROUND(SUMIF(Anlagenbewegungsdaten_AV!B:B,A5190,Anlagenbewegungsdaten_AV!D:D),2),ROUND(M5190*L5190%,2))</f>
        <v>0</v>
      </c>
      <c r="O5190" s="328">
        <f>ROUND(N5190-SUMIF(Anlagenbewegungsdaten_AV!B:B,A5190,Anlagenbewegungsdaten_AV!D:D),3)</f>
        <v>0</v>
      </c>
    </row>
    <row r="5191" spans="1:15" ht="15" customHeight="1" x14ac:dyDescent="0.25">
      <c r="A5191" s="258" t="s">
        <v>6162</v>
      </c>
      <c r="B5191" s="243" t="s">
        <v>2108</v>
      </c>
      <c r="C5191" s="244"/>
      <c r="D5191" s="244" t="s">
        <v>6406</v>
      </c>
      <c r="E5191" s="243"/>
      <c r="F5191" s="160">
        <v>0</v>
      </c>
      <c r="G5191" s="331">
        <f>ROUND(SUMIF(Anlagenbewegungsdaten!B:B,A5191,Anlagenbewegungsdaten!C:C),3)</f>
        <v>0</v>
      </c>
      <c r="H5191" s="332">
        <f>IF(ISBLANK(F5191),ROUND(SUMIF(Anlagenbewegungsdaten!B:B,A5191,Anlagenbewegungsdaten!D:D),2),ROUND(G5191*F5191%,2))</f>
        <v>0</v>
      </c>
      <c r="I5191" s="332">
        <f>ROUND((H5191-SUMIF(Anlagenbewegungsdaten!$B:$B,A5191,Anlagenbewegungsdaten!D:D)),3)</f>
        <v>0</v>
      </c>
      <c r="J5191" s="333" t="s">
        <v>5181</v>
      </c>
      <c r="K5191" s="333" t="s">
        <v>5219</v>
      </c>
      <c r="L5191" s="510"/>
      <c r="M5191" s="330"/>
      <c r="N5191" s="328"/>
      <c r="O5191" s="328"/>
    </row>
    <row r="5192" spans="1:15" ht="15" customHeight="1" x14ac:dyDescent="0.25"/>
    <row r="5193" spans="1:15" ht="15" customHeight="1" x14ac:dyDescent="0.25">
      <c r="A5193" s="164"/>
      <c r="B5193" s="164"/>
      <c r="C5193" s="164"/>
      <c r="D5193" s="164"/>
      <c r="E5193" s="164"/>
      <c r="F5193" s="295"/>
    </row>
    <row r="5194" spans="1:15" ht="108.75" customHeight="1" x14ac:dyDescent="0.25">
      <c r="A5194" s="625" t="s">
        <v>6407</v>
      </c>
      <c r="B5194" s="625"/>
      <c r="C5194" s="625"/>
      <c r="D5194" s="625"/>
      <c r="E5194" s="625"/>
      <c r="F5194" s="625"/>
    </row>
    <row r="5195" spans="1:15" ht="15" customHeight="1" x14ac:dyDescent="0.25">
      <c r="A5195" s="164"/>
      <c r="B5195" s="164"/>
      <c r="C5195" s="164"/>
      <c r="D5195" s="164"/>
      <c r="E5195" s="164"/>
      <c r="F5195" s="295"/>
    </row>
    <row r="5196" spans="1:15" ht="15" customHeight="1" x14ac:dyDescent="0.25">
      <c r="A5196" s="258" t="s">
        <v>6064</v>
      </c>
      <c r="B5196" s="243" t="s">
        <v>2107</v>
      </c>
      <c r="C5196" s="244"/>
      <c r="D5196" s="244" t="s">
        <v>6065</v>
      </c>
      <c r="E5196" s="243"/>
      <c r="F5196" s="160">
        <v>0</v>
      </c>
      <c r="G5196" s="331">
        <f>ROUND(SUMIF(Anlagenbewegungsdaten!B:B,A5196,Anlagenbewegungsdaten!C:C),3)</f>
        <v>0</v>
      </c>
      <c r="H5196" s="332">
        <f>IF(ISBLANK(F5196),ROUND(SUMIF(Anlagenbewegungsdaten!B:B,A5196,Anlagenbewegungsdaten!D:D),2),ROUND(G5196*F5196%,2))</f>
        <v>0</v>
      </c>
      <c r="I5196" s="332">
        <f>ROUND((H5196-SUMIF(Anlagenbewegungsdaten!$B:$B,A5196,Anlagenbewegungsdaten!D:D)),3)</f>
        <v>0</v>
      </c>
      <c r="J5196" s="333" t="s">
        <v>5180</v>
      </c>
      <c r="K5196" s="333" t="s">
        <v>5192</v>
      </c>
      <c r="L5196" s="510">
        <v>0</v>
      </c>
      <c r="M5196" s="330">
        <f>ROUND(SUMIF(Anlagenbewegungsdaten_AV!B:B,A5196,Anlagenbewegungsdaten_AV!C:C),3)</f>
        <v>0</v>
      </c>
      <c r="N5196" s="328">
        <f>IF(ISBLANK(L5196),ROUND(SUMIF(Anlagenbewegungsdaten_AV!B:B,A5196,Anlagenbewegungsdaten_AV!D:D),2),ROUND(M5196*L5196%,2))</f>
        <v>0</v>
      </c>
      <c r="O5196" s="328">
        <f>ROUND(N5196-SUMIF(Anlagenbewegungsdaten_AV!B:B,A5196,Anlagenbewegungsdaten_AV!D:D),3)</f>
        <v>0</v>
      </c>
    </row>
    <row r="5197" spans="1:15" ht="15" customHeight="1" x14ac:dyDescent="0.25">
      <c r="A5197" s="258" t="s">
        <v>6066</v>
      </c>
      <c r="B5197" s="243" t="s">
        <v>2108</v>
      </c>
      <c r="C5197" s="244"/>
      <c r="D5197" s="244" t="s">
        <v>6065</v>
      </c>
      <c r="E5197" s="243"/>
      <c r="F5197" s="160">
        <v>0</v>
      </c>
      <c r="G5197" s="331">
        <f>ROUND(SUMIF(Anlagenbewegungsdaten!B:B,A5197,Anlagenbewegungsdaten!C:C),3)</f>
        <v>0</v>
      </c>
      <c r="H5197" s="332">
        <f>IF(ISBLANK(F5197),ROUND(SUMIF(Anlagenbewegungsdaten!B:B,A5197,Anlagenbewegungsdaten!D:D),2),ROUND(G5197*F5197%,2))</f>
        <v>0</v>
      </c>
      <c r="I5197" s="332">
        <f>ROUND((H5197-SUMIF(Anlagenbewegungsdaten!$B:$B,A5197,Anlagenbewegungsdaten!D:D)),3)</f>
        <v>0</v>
      </c>
      <c r="J5197" s="333" t="s">
        <v>5180</v>
      </c>
      <c r="K5197" s="333" t="s">
        <v>5193</v>
      </c>
      <c r="L5197" s="510">
        <v>0</v>
      </c>
      <c r="M5197" s="330">
        <f>ROUND(SUMIF(Anlagenbewegungsdaten_AV!B:B,A5197,Anlagenbewegungsdaten_AV!C:C),3)</f>
        <v>0</v>
      </c>
      <c r="N5197" s="328">
        <f>IF(ISBLANK(L5197),ROUND(SUMIF(Anlagenbewegungsdaten_AV!B:B,A5197,Anlagenbewegungsdaten_AV!D:D),2),ROUND(M5197*L5197%,2))</f>
        <v>0</v>
      </c>
      <c r="O5197" s="328">
        <f>ROUND(N5197-SUMIF(Anlagenbewegungsdaten_AV!B:B,A5197,Anlagenbewegungsdaten_AV!D:D),3)</f>
        <v>0</v>
      </c>
    </row>
    <row r="5198" spans="1:15" ht="15" customHeight="1" x14ac:dyDescent="0.25">
      <c r="A5198" s="258" t="s">
        <v>6067</v>
      </c>
      <c r="B5198" s="243" t="s">
        <v>1002</v>
      </c>
      <c r="C5198" s="244"/>
      <c r="D5198" s="244" t="s">
        <v>6065</v>
      </c>
      <c r="E5198" s="243"/>
      <c r="F5198" s="160">
        <v>0</v>
      </c>
      <c r="G5198" s="331">
        <f>ROUND(SUMIF(Anlagenbewegungsdaten!B:B,A5198,Anlagenbewegungsdaten!C:C),3)</f>
        <v>0</v>
      </c>
      <c r="H5198" s="332">
        <f>IF(ISBLANK(F5198),ROUND(SUMIF(Anlagenbewegungsdaten!B:B,A5198,Anlagenbewegungsdaten!D:D),2),ROUND(G5198*F5198%,2))</f>
        <v>0</v>
      </c>
      <c r="I5198" s="332">
        <f>ROUND((H5198-SUMIF(Anlagenbewegungsdaten!$B:$B,A5198,Anlagenbewegungsdaten!D:D)),3)</f>
        <v>0</v>
      </c>
      <c r="J5198" s="333" t="s">
        <v>5180</v>
      </c>
      <c r="K5198" s="333" t="s">
        <v>5194</v>
      </c>
      <c r="L5198" s="510">
        <v>0</v>
      </c>
      <c r="M5198" s="330">
        <f>ROUND(SUMIF(Anlagenbewegungsdaten_AV!B:B,A5198,Anlagenbewegungsdaten_AV!C:C),3)</f>
        <v>0</v>
      </c>
      <c r="N5198" s="328">
        <f>IF(ISBLANK(L5198),ROUND(SUMIF(Anlagenbewegungsdaten_AV!B:B,A5198,Anlagenbewegungsdaten_AV!D:D),2),ROUND(M5198*L5198%,2))</f>
        <v>0</v>
      </c>
      <c r="O5198" s="328">
        <f>ROUND(N5198-SUMIF(Anlagenbewegungsdaten_AV!B:B,A5198,Anlagenbewegungsdaten_AV!D:D),3)</f>
        <v>0</v>
      </c>
    </row>
    <row r="5199" spans="1:15" ht="15" customHeight="1" x14ac:dyDescent="0.25">
      <c r="A5199" s="258" t="s">
        <v>6068</v>
      </c>
      <c r="B5199" s="243" t="s">
        <v>1489</v>
      </c>
      <c r="C5199" s="244"/>
      <c r="D5199" s="244" t="s">
        <v>6065</v>
      </c>
      <c r="E5199" s="243"/>
      <c r="F5199" s="160">
        <v>0</v>
      </c>
      <c r="G5199" s="331">
        <f>ROUND(SUMIF(Anlagenbewegungsdaten!B:B,A5199,Anlagenbewegungsdaten!C:C),3)</f>
        <v>0</v>
      </c>
      <c r="H5199" s="332">
        <f>IF(ISBLANK(F5199),ROUND(SUMIF(Anlagenbewegungsdaten!B:B,A5199,Anlagenbewegungsdaten!D:D),2),ROUND(G5199*F5199%,2))</f>
        <v>0</v>
      </c>
      <c r="I5199" s="332">
        <f>ROUND((H5199-SUMIF(Anlagenbewegungsdaten!$B:$B,A5199,Anlagenbewegungsdaten!D:D)),3)</f>
        <v>0</v>
      </c>
      <c r="J5199" s="333" t="s">
        <v>5180</v>
      </c>
      <c r="K5199" s="333" t="s">
        <v>5195</v>
      </c>
      <c r="L5199" s="510">
        <v>0</v>
      </c>
      <c r="M5199" s="330">
        <f>ROUND(SUMIF(Anlagenbewegungsdaten_AV!B:B,A5199,Anlagenbewegungsdaten_AV!C:C),3)</f>
        <v>0</v>
      </c>
      <c r="N5199" s="328">
        <f>IF(ISBLANK(L5199),ROUND(SUMIF(Anlagenbewegungsdaten_AV!B:B,A5199,Anlagenbewegungsdaten_AV!D:D),2),ROUND(M5199*L5199%,2))</f>
        <v>0</v>
      </c>
      <c r="O5199" s="328">
        <f>ROUND(N5199-SUMIF(Anlagenbewegungsdaten_AV!B:B,A5199,Anlagenbewegungsdaten_AV!D:D),3)</f>
        <v>0</v>
      </c>
    </row>
    <row r="5200" spans="1:15" ht="15" customHeight="1" x14ac:dyDescent="0.25">
      <c r="A5200" s="258" t="s">
        <v>6069</v>
      </c>
      <c r="B5200" s="243" t="s">
        <v>1502</v>
      </c>
      <c r="C5200" s="244"/>
      <c r="D5200" s="244" t="s">
        <v>6065</v>
      </c>
      <c r="E5200" s="243"/>
      <c r="F5200" s="160">
        <v>0</v>
      </c>
      <c r="G5200" s="331">
        <f>ROUND(SUMIF(Anlagenbewegungsdaten!B:B,A5200,Anlagenbewegungsdaten!C:C),3)</f>
        <v>0</v>
      </c>
      <c r="H5200" s="332">
        <f>IF(ISBLANK(F5200),ROUND(SUMIF(Anlagenbewegungsdaten!B:B,A5200,Anlagenbewegungsdaten!D:D),2),ROUND(G5200*F5200%,2))</f>
        <v>0</v>
      </c>
      <c r="I5200" s="332">
        <f>ROUND((H5200-SUMIF(Anlagenbewegungsdaten!$B:$B,A5200,Anlagenbewegungsdaten!D:D)),3)</f>
        <v>0</v>
      </c>
      <c r="J5200" s="333" t="s">
        <v>5180</v>
      </c>
      <c r="K5200" s="333" t="s">
        <v>5196</v>
      </c>
      <c r="L5200" s="510">
        <v>0</v>
      </c>
      <c r="M5200" s="330">
        <f>ROUND(SUMIF(Anlagenbewegungsdaten_AV!B:B,A5200,Anlagenbewegungsdaten_AV!C:C),3)</f>
        <v>0</v>
      </c>
      <c r="N5200" s="328">
        <f>IF(ISBLANK(L5200),ROUND(SUMIF(Anlagenbewegungsdaten_AV!B:B,A5200,Anlagenbewegungsdaten_AV!D:D),2),ROUND(M5200*L5200%,2))</f>
        <v>0</v>
      </c>
      <c r="O5200" s="328">
        <f>ROUND(N5200-SUMIF(Anlagenbewegungsdaten_AV!B:B,A5200,Anlagenbewegungsdaten_AV!D:D),3)</f>
        <v>0</v>
      </c>
    </row>
    <row r="5201" spans="1:15" ht="15" customHeight="1" x14ac:dyDescent="0.25">
      <c r="A5201" s="258" t="s">
        <v>6070</v>
      </c>
      <c r="B5201" s="243" t="s">
        <v>77</v>
      </c>
      <c r="C5201" s="244"/>
      <c r="D5201" s="244" t="s">
        <v>6065</v>
      </c>
      <c r="E5201" s="243"/>
      <c r="F5201" s="160">
        <v>0</v>
      </c>
      <c r="G5201" s="331">
        <f>ROUND(SUMIF(Anlagenbewegungsdaten!B:B,A5201,Anlagenbewegungsdaten!C:C),3)</f>
        <v>0</v>
      </c>
      <c r="H5201" s="332">
        <f>IF(ISBLANK(F5201),ROUND(SUMIF(Anlagenbewegungsdaten!B:B,A5201,Anlagenbewegungsdaten!D:D),2),ROUND(G5201*F5201%,2))</f>
        <v>0</v>
      </c>
      <c r="I5201" s="332">
        <f>ROUND((H5201-SUMIF(Anlagenbewegungsdaten!$B:$B,A5201,Anlagenbewegungsdaten!D:D)),3)</f>
        <v>0</v>
      </c>
      <c r="J5201" s="333" t="s">
        <v>5180</v>
      </c>
      <c r="K5201" s="333" t="s">
        <v>5197</v>
      </c>
      <c r="L5201" s="510">
        <v>0</v>
      </c>
      <c r="M5201" s="330">
        <f>ROUND(SUMIF(Anlagenbewegungsdaten_AV!B:B,A5201,Anlagenbewegungsdaten_AV!C:C),3)</f>
        <v>0</v>
      </c>
      <c r="N5201" s="328">
        <f>IF(ISBLANK(L5201),ROUND(SUMIF(Anlagenbewegungsdaten_AV!B:B,A5201,Anlagenbewegungsdaten_AV!D:D),2),ROUND(M5201*L5201%,2))</f>
        <v>0</v>
      </c>
      <c r="O5201" s="328">
        <f>ROUND(N5201-SUMIF(Anlagenbewegungsdaten_AV!B:B,A5201,Anlagenbewegungsdaten_AV!D:D),3)</f>
        <v>0</v>
      </c>
    </row>
    <row r="5202" spans="1:15" ht="15" customHeight="1" x14ac:dyDescent="0.25">
      <c r="A5202" s="258" t="s">
        <v>6071</v>
      </c>
      <c r="B5202" s="243" t="s">
        <v>2109</v>
      </c>
      <c r="C5202" s="244"/>
      <c r="D5202" s="244" t="s">
        <v>6065</v>
      </c>
      <c r="E5202" s="243"/>
      <c r="F5202" s="160">
        <v>0</v>
      </c>
      <c r="G5202" s="331">
        <f>ROUND(SUMIF(Anlagenbewegungsdaten!B:B,A5202,Anlagenbewegungsdaten!C:C),3)</f>
        <v>0</v>
      </c>
      <c r="H5202" s="332">
        <f>IF(ISBLANK(F5202),ROUND(SUMIF(Anlagenbewegungsdaten!B:B,A5202,Anlagenbewegungsdaten!D:D),2),ROUND(G5202*F5202%,2))</f>
        <v>0</v>
      </c>
      <c r="I5202" s="332">
        <f>ROUND((H5202-SUMIF(Anlagenbewegungsdaten!$B:$B,A5202,Anlagenbewegungsdaten!D:D)),3)</f>
        <v>0</v>
      </c>
      <c r="J5202" s="333" t="s">
        <v>5180</v>
      </c>
      <c r="K5202" s="333" t="s">
        <v>5198</v>
      </c>
      <c r="L5202" s="510">
        <v>0</v>
      </c>
      <c r="M5202" s="330">
        <f>ROUND(SUMIF(Anlagenbewegungsdaten_AV!B:B,A5202,Anlagenbewegungsdaten_AV!C:C),3)</f>
        <v>0</v>
      </c>
      <c r="N5202" s="328">
        <f>IF(ISBLANK(L5202),ROUND(SUMIF(Anlagenbewegungsdaten_AV!B:B,A5202,Anlagenbewegungsdaten_AV!D:D),2),ROUND(M5202*L5202%,2))</f>
        <v>0</v>
      </c>
      <c r="O5202" s="328">
        <f>ROUND(N5202-SUMIF(Anlagenbewegungsdaten_AV!B:B,A5202,Anlagenbewegungsdaten_AV!D:D),3)</f>
        <v>0</v>
      </c>
    </row>
    <row r="5203" spans="1:15" ht="15" customHeight="1" x14ac:dyDescent="0.25">
      <c r="A5203" s="258" t="s">
        <v>6072</v>
      </c>
      <c r="B5203" s="243" t="s">
        <v>2110</v>
      </c>
      <c r="C5203" s="244"/>
      <c r="D5203" s="244" t="s">
        <v>6065</v>
      </c>
      <c r="E5203" s="243"/>
      <c r="F5203" s="160">
        <v>0</v>
      </c>
      <c r="G5203" s="331">
        <f>ROUND(SUMIF(Anlagenbewegungsdaten!B:B,A5203,Anlagenbewegungsdaten!C:C),3)</f>
        <v>0</v>
      </c>
      <c r="H5203" s="332">
        <f>IF(ISBLANK(F5203),ROUND(SUMIF(Anlagenbewegungsdaten!B:B,A5203,Anlagenbewegungsdaten!D:D),2),ROUND(G5203*F5203%,2))</f>
        <v>0</v>
      </c>
      <c r="I5203" s="332">
        <f>ROUND((H5203-SUMIF(Anlagenbewegungsdaten!$B:$B,A5203,Anlagenbewegungsdaten!D:D)),3)</f>
        <v>0</v>
      </c>
      <c r="J5203" s="333" t="s">
        <v>5180</v>
      </c>
      <c r="K5203" s="333" t="s">
        <v>5199</v>
      </c>
      <c r="L5203" s="510">
        <v>0</v>
      </c>
      <c r="M5203" s="330">
        <f>ROUND(SUMIF(Anlagenbewegungsdaten_AV!B:B,A5203,Anlagenbewegungsdaten_AV!C:C),3)</f>
        <v>0</v>
      </c>
      <c r="N5203" s="328">
        <f>IF(ISBLANK(L5203),ROUND(SUMIF(Anlagenbewegungsdaten_AV!B:B,A5203,Anlagenbewegungsdaten_AV!D:D),2),ROUND(M5203*L5203%,2))</f>
        <v>0</v>
      </c>
      <c r="O5203" s="328">
        <f>ROUND(N5203-SUMIF(Anlagenbewegungsdaten_AV!B:B,A5203,Anlagenbewegungsdaten_AV!D:D),3)</f>
        <v>0</v>
      </c>
    </row>
    <row r="5204" spans="1:15" ht="15" customHeight="1" x14ac:dyDescent="0.25">
      <c r="A5204" s="258" t="s">
        <v>6073</v>
      </c>
      <c r="B5204" s="243" t="s">
        <v>152</v>
      </c>
      <c r="C5204" s="244"/>
      <c r="D5204" s="244" t="s">
        <v>6065</v>
      </c>
      <c r="E5204" s="243"/>
      <c r="F5204" s="160">
        <v>0</v>
      </c>
      <c r="G5204" s="331">
        <f>ROUND(SUMIF(Anlagenbewegungsdaten!B:B,A5204,Anlagenbewegungsdaten!C:C),3)</f>
        <v>0</v>
      </c>
      <c r="H5204" s="332">
        <f>IF(ISBLANK(F5204),ROUND(SUMIF(Anlagenbewegungsdaten!B:B,A5204,Anlagenbewegungsdaten!D:D),2),ROUND(G5204*F5204%,2))</f>
        <v>0</v>
      </c>
      <c r="I5204" s="332">
        <f>ROUND((H5204-SUMIF(Anlagenbewegungsdaten!$B:$B,A5204,Anlagenbewegungsdaten!D:D)),3)</f>
        <v>0</v>
      </c>
      <c r="J5204" s="333" t="s">
        <v>5180</v>
      </c>
      <c r="K5204" s="333" t="s">
        <v>5200</v>
      </c>
      <c r="L5204" s="510">
        <v>0</v>
      </c>
      <c r="M5204" s="330">
        <f>ROUND(SUMIF(Anlagenbewegungsdaten_AV!B:B,A5204,Anlagenbewegungsdaten_AV!C:C),3)</f>
        <v>0</v>
      </c>
      <c r="N5204" s="328">
        <f>IF(ISBLANK(L5204),ROUND(SUMIF(Anlagenbewegungsdaten_AV!B:B,A5204,Anlagenbewegungsdaten_AV!D:D),2),ROUND(M5204*L5204%,2))</f>
        <v>0</v>
      </c>
      <c r="O5204" s="328">
        <f>ROUND(N5204-SUMIF(Anlagenbewegungsdaten_AV!B:B,A5204,Anlagenbewegungsdaten_AV!D:D),3)</f>
        <v>0</v>
      </c>
    </row>
    <row r="5205" spans="1:15" ht="15" customHeight="1" x14ac:dyDescent="0.25">
      <c r="A5205" s="258" t="s">
        <v>6074</v>
      </c>
      <c r="B5205" s="243" t="s">
        <v>160</v>
      </c>
      <c r="C5205" s="244"/>
      <c r="D5205" s="244" t="s">
        <v>6065</v>
      </c>
      <c r="E5205" s="243"/>
      <c r="F5205" s="160">
        <v>0</v>
      </c>
      <c r="G5205" s="331">
        <f>ROUND(SUMIF(Anlagenbewegungsdaten!B:B,A5205,Anlagenbewegungsdaten!C:C),3)</f>
        <v>0</v>
      </c>
      <c r="H5205" s="332">
        <f>IF(ISBLANK(F5205),ROUND(SUMIF(Anlagenbewegungsdaten!B:B,A5205,Anlagenbewegungsdaten!D:D),2),ROUND(G5205*F5205%,2))</f>
        <v>0</v>
      </c>
      <c r="I5205" s="332">
        <f>ROUND((H5205-SUMIF(Anlagenbewegungsdaten!$B:$B,A5205,Anlagenbewegungsdaten!D:D)),3)</f>
        <v>0</v>
      </c>
      <c r="J5205" s="333" t="s">
        <v>5180</v>
      </c>
      <c r="K5205" s="333" t="s">
        <v>5201</v>
      </c>
      <c r="L5205" s="510">
        <v>0</v>
      </c>
      <c r="M5205" s="330">
        <f>ROUND(SUMIF(Anlagenbewegungsdaten_AV!B:B,A5205,Anlagenbewegungsdaten_AV!C:C),3)</f>
        <v>0</v>
      </c>
      <c r="N5205" s="328">
        <f>IF(ISBLANK(L5205),ROUND(SUMIF(Anlagenbewegungsdaten_AV!B:B,A5205,Anlagenbewegungsdaten_AV!D:D),2),ROUND(M5205*L5205%,2))</f>
        <v>0</v>
      </c>
      <c r="O5205" s="328">
        <f>ROUND(N5205-SUMIF(Anlagenbewegungsdaten_AV!B:B,A5205,Anlagenbewegungsdaten_AV!D:D),3)</f>
        <v>0</v>
      </c>
    </row>
    <row r="5206" spans="1:15" ht="15" customHeight="1" x14ac:dyDescent="0.25">
      <c r="A5206" s="143" t="s">
        <v>6075</v>
      </c>
      <c r="B5206" s="143" t="s">
        <v>167</v>
      </c>
      <c r="C5206" s="143"/>
      <c r="D5206" s="143" t="s">
        <v>6065</v>
      </c>
      <c r="E5206" s="143"/>
      <c r="F5206" s="143">
        <v>0</v>
      </c>
      <c r="G5206" s="331">
        <f>ROUND(SUMIF(Anlagenbewegungsdaten!B:B,A5206,Anlagenbewegungsdaten!C:C),3)</f>
        <v>0</v>
      </c>
      <c r="H5206" s="332">
        <f>IF(ISBLANK(F5206),ROUND(SUMIF(Anlagenbewegungsdaten!B:B,A5206,Anlagenbewegungsdaten!D:D),2),ROUND(G5206*F5206%,2))</f>
        <v>0</v>
      </c>
      <c r="I5206" s="332">
        <f>ROUND((H5206-SUMIF(Anlagenbewegungsdaten!$B:$B,A5206,Anlagenbewegungsdaten!D:D)),3)</f>
        <v>0</v>
      </c>
      <c r="J5206" s="333" t="s">
        <v>5180</v>
      </c>
      <c r="K5206" s="333" t="s">
        <v>5202</v>
      </c>
      <c r="L5206" s="510">
        <v>0</v>
      </c>
      <c r="M5206" s="330">
        <f>ROUND(SUMIF(Anlagenbewegungsdaten_AV!B:B,A5206,Anlagenbewegungsdaten_AV!C:C),3)</f>
        <v>0</v>
      </c>
      <c r="N5206" s="328">
        <f>IF(ISBLANK(L5206),ROUND(SUMIF(Anlagenbewegungsdaten_AV!B:B,A5206,Anlagenbewegungsdaten_AV!D:D),2),ROUND(M5206*L5206%,2))</f>
        <v>0</v>
      </c>
      <c r="O5206" s="328">
        <f>ROUND(N5206-SUMIF(Anlagenbewegungsdaten_AV!B:B,A5206,Anlagenbewegungsdaten_AV!D:D),3)</f>
        <v>0</v>
      </c>
    </row>
    <row r="5207" spans="1:15" ht="15" customHeight="1" x14ac:dyDescent="0.25">
      <c r="A5207" s="258" t="s">
        <v>6076</v>
      </c>
      <c r="B5207" s="243" t="s">
        <v>2111</v>
      </c>
      <c r="C5207" s="244"/>
      <c r="D5207" s="244" t="s">
        <v>6065</v>
      </c>
      <c r="E5207" s="243"/>
      <c r="F5207" s="160">
        <v>0</v>
      </c>
      <c r="G5207" s="331">
        <f>ROUND(SUMIF(Anlagenbewegungsdaten!B:B,A5207,Anlagenbewegungsdaten!C:C),3)</f>
        <v>0</v>
      </c>
      <c r="H5207" s="332">
        <f>IF(ISBLANK(F5207),ROUND(SUMIF(Anlagenbewegungsdaten!B:B,A5207,Anlagenbewegungsdaten!D:D),2),ROUND(G5207*F5207%,2))</f>
        <v>0</v>
      </c>
      <c r="I5207" s="332">
        <f>ROUND((H5207-SUMIF(Anlagenbewegungsdaten!$B:$B,A5207,Anlagenbewegungsdaten!D:D)),3)</f>
        <v>0</v>
      </c>
      <c r="J5207" s="333" t="s">
        <v>5180</v>
      </c>
      <c r="K5207" s="333" t="s">
        <v>5203</v>
      </c>
      <c r="L5207" s="510">
        <v>0</v>
      </c>
      <c r="M5207" s="330">
        <f>ROUND(SUMIF(Anlagenbewegungsdaten_AV!B:B,A5207,Anlagenbewegungsdaten_AV!C:C),3)</f>
        <v>0</v>
      </c>
      <c r="N5207" s="328">
        <f>IF(ISBLANK(L5207),ROUND(SUMIF(Anlagenbewegungsdaten_AV!B:B,A5207,Anlagenbewegungsdaten_AV!D:D),2),ROUND(M5207*L5207%,2))</f>
        <v>0</v>
      </c>
      <c r="O5207" s="328">
        <f>ROUND(N5207-SUMIF(Anlagenbewegungsdaten_AV!B:B,A5207,Anlagenbewegungsdaten_AV!D:D),3)</f>
        <v>0</v>
      </c>
    </row>
    <row r="5208" spans="1:15" ht="15" customHeight="1" x14ac:dyDescent="0.25">
      <c r="A5208" s="258" t="s">
        <v>6077</v>
      </c>
      <c r="B5208" s="243" t="s">
        <v>174</v>
      </c>
      <c r="C5208" s="244"/>
      <c r="D5208" s="244" t="s">
        <v>6065</v>
      </c>
      <c r="E5208" s="243"/>
      <c r="F5208" s="160">
        <v>0</v>
      </c>
      <c r="G5208" s="331">
        <f>ROUND(SUMIF(Anlagenbewegungsdaten!B:B,A5208,Anlagenbewegungsdaten!C:C),3)</f>
        <v>0</v>
      </c>
      <c r="H5208" s="332">
        <f>IF(ISBLANK(F5208),ROUND(SUMIF(Anlagenbewegungsdaten!B:B,A5208,Anlagenbewegungsdaten!D:D),2),ROUND(G5208*F5208%,2))</f>
        <v>0</v>
      </c>
      <c r="I5208" s="332">
        <f>ROUND((H5208-SUMIF(Anlagenbewegungsdaten!$B:$B,A5208,Anlagenbewegungsdaten!D:D)),3)</f>
        <v>0</v>
      </c>
      <c r="J5208" s="333" t="s">
        <v>5180</v>
      </c>
      <c r="K5208" s="333" t="s">
        <v>5204</v>
      </c>
      <c r="L5208" s="510">
        <v>0</v>
      </c>
      <c r="M5208" s="330">
        <f>ROUND(SUMIF(Anlagenbewegungsdaten_AV!B:B,A5208,Anlagenbewegungsdaten_AV!C:C),3)</f>
        <v>0</v>
      </c>
      <c r="N5208" s="328">
        <f>IF(ISBLANK(L5208),ROUND(SUMIF(Anlagenbewegungsdaten_AV!B:B,A5208,Anlagenbewegungsdaten_AV!D:D),2),ROUND(M5208*L5208%,2))</f>
        <v>0</v>
      </c>
      <c r="O5208" s="328">
        <f>ROUND(N5208-SUMIF(Anlagenbewegungsdaten_AV!B:B,A5208,Anlagenbewegungsdaten_AV!D:D),3)</f>
        <v>0</v>
      </c>
    </row>
    <row r="5209" spans="1:15" ht="15" customHeight="1" x14ac:dyDescent="0.25">
      <c r="A5209" s="258" t="s">
        <v>6078</v>
      </c>
      <c r="B5209" s="243" t="s">
        <v>174</v>
      </c>
      <c r="C5209" s="244"/>
      <c r="D5209" s="244" t="s">
        <v>6065</v>
      </c>
      <c r="E5209" s="243" t="s">
        <v>4951</v>
      </c>
      <c r="F5209" s="160">
        <v>0</v>
      </c>
      <c r="G5209" s="331">
        <f>ROUND(SUMIF(Anlagenbewegungsdaten!B:B,A5209,Anlagenbewegungsdaten!C:C),3)</f>
        <v>0</v>
      </c>
      <c r="H5209" s="332">
        <f>IF(ISBLANK(F5209),ROUND(SUMIF(Anlagenbewegungsdaten!B:B,A5209,Anlagenbewegungsdaten!D:D),2),ROUND(G5209*F5209%,2))</f>
        <v>0</v>
      </c>
      <c r="I5209" s="332">
        <f>ROUND((H5209-SUMIF(Anlagenbewegungsdaten!$B:$B,A5209,Anlagenbewegungsdaten!D:D)),3)</f>
        <v>0</v>
      </c>
      <c r="J5209" s="336" t="s">
        <v>5178</v>
      </c>
      <c r="K5209" s="336" t="s">
        <v>5217</v>
      </c>
      <c r="L5209" s="510">
        <v>0</v>
      </c>
      <c r="M5209" s="330">
        <f>ROUND(SUMIF(Anlagenbewegungsdaten_AV!B:B,A5209,Anlagenbewegungsdaten_AV!C:C),3)</f>
        <v>0</v>
      </c>
      <c r="N5209" s="328">
        <f>IF(ISBLANK(L5209),ROUND(SUMIF(Anlagenbewegungsdaten_AV!B:B,A5209,Anlagenbewegungsdaten_AV!D:D),2),ROUND(M5209*L5209%,2))</f>
        <v>0</v>
      </c>
      <c r="O5209" s="328">
        <f>ROUND(N5209-SUMIF(Anlagenbewegungsdaten_AV!B:B,A5209,Anlagenbewegungsdaten_AV!D:D),3)</f>
        <v>0</v>
      </c>
    </row>
    <row r="5210" spans="1:15" ht="15" customHeight="1" x14ac:dyDescent="0.25">
      <c r="A5210" s="199"/>
      <c r="B5210" s="164"/>
      <c r="C5210" s="164"/>
      <c r="D5210" s="164"/>
      <c r="E5210" s="164"/>
      <c r="F5210" s="295"/>
    </row>
    <row r="5211" spans="1:15" x14ac:dyDescent="0.25">
      <c r="A5211" s="258" t="s">
        <v>6408</v>
      </c>
      <c r="B5211" s="243" t="s">
        <v>2107</v>
      </c>
      <c r="C5211" s="244"/>
      <c r="D5211" s="244" t="s">
        <v>6409</v>
      </c>
      <c r="E5211" s="243"/>
      <c r="F5211" s="160">
        <v>0</v>
      </c>
      <c r="G5211" s="331">
        <f>ROUND(SUMIF(Anlagenbewegungsdaten!B:B,A5211,Anlagenbewegungsdaten!C:C),3)</f>
        <v>0</v>
      </c>
      <c r="H5211" s="332">
        <f>IF(ISBLANK(F5211),ROUND(SUMIF(Anlagenbewegungsdaten!B:B,A5211,Anlagenbewegungsdaten!D:D),2),ROUND(G5211*F5211%,2))</f>
        <v>0</v>
      </c>
      <c r="I5211" s="332">
        <f>ROUND((H5211-SUMIF(Anlagenbewegungsdaten!$B:$B,A5211,Anlagenbewegungsdaten!D:D)),3)</f>
        <v>0</v>
      </c>
      <c r="J5211" s="333" t="s">
        <v>5181</v>
      </c>
      <c r="K5211" s="333" t="s">
        <v>5218</v>
      </c>
      <c r="L5211" s="510"/>
      <c r="M5211" s="330"/>
      <c r="N5211" s="328"/>
      <c r="O5211" s="328"/>
    </row>
    <row r="5212" spans="1:15" x14ac:dyDescent="0.25">
      <c r="A5212" s="258" t="s">
        <v>6410</v>
      </c>
      <c r="B5212" s="243" t="s">
        <v>2108</v>
      </c>
      <c r="C5212" s="244"/>
      <c r="D5212" s="244" t="s">
        <v>6409</v>
      </c>
      <c r="E5212" s="243"/>
      <c r="F5212" s="160">
        <v>0</v>
      </c>
      <c r="G5212" s="331">
        <f>ROUND(SUMIF(Anlagenbewegungsdaten!B:B,A5212,Anlagenbewegungsdaten!C:C),3)</f>
        <v>0</v>
      </c>
      <c r="H5212" s="332">
        <f>IF(ISBLANK(F5212),ROUND(SUMIF(Anlagenbewegungsdaten!B:B,A5212,Anlagenbewegungsdaten!D:D),2),ROUND(G5212*F5212%,2))</f>
        <v>0</v>
      </c>
      <c r="I5212" s="332">
        <f>ROUND((H5212-SUMIF(Anlagenbewegungsdaten!$B:$B,A5212,Anlagenbewegungsdaten!D:D)),3)</f>
        <v>0</v>
      </c>
      <c r="J5212" s="333" t="s">
        <v>5181</v>
      </c>
      <c r="K5212" s="333" t="s">
        <v>5219</v>
      </c>
      <c r="L5212" s="510"/>
      <c r="M5212" s="330"/>
      <c r="N5212" s="328"/>
      <c r="O5212" s="328"/>
    </row>
    <row r="5213" spans="1:15" x14ac:dyDescent="0.25">
      <c r="A5213" s="258" t="s">
        <v>6411</v>
      </c>
      <c r="B5213" s="243" t="s">
        <v>1002</v>
      </c>
      <c r="C5213" s="244"/>
      <c r="D5213" s="244" t="s">
        <v>6409</v>
      </c>
      <c r="E5213" s="243"/>
      <c r="F5213" s="160">
        <v>0</v>
      </c>
      <c r="G5213" s="331">
        <f>ROUND(SUMIF(Anlagenbewegungsdaten!B:B,A5213,Anlagenbewegungsdaten!C:C),3)</f>
        <v>0</v>
      </c>
      <c r="H5213" s="332">
        <f>IF(ISBLANK(F5213),ROUND(SUMIF(Anlagenbewegungsdaten!B:B,A5213,Anlagenbewegungsdaten!D:D),2),ROUND(G5213*F5213%,2))</f>
        <v>0</v>
      </c>
      <c r="I5213" s="332">
        <f>ROUND((H5213-SUMIF(Anlagenbewegungsdaten!$B:$B,A5213,Anlagenbewegungsdaten!D:D)),3)</f>
        <v>0</v>
      </c>
      <c r="J5213" s="333" t="s">
        <v>5181</v>
      </c>
      <c r="K5213" s="333" t="s">
        <v>5220</v>
      </c>
      <c r="L5213" s="510"/>
      <c r="M5213" s="330"/>
      <c r="N5213" s="328"/>
      <c r="O5213" s="328"/>
    </row>
    <row r="5214" spans="1:15" x14ac:dyDescent="0.25">
      <c r="A5214" s="258" t="s">
        <v>6412</v>
      </c>
      <c r="B5214" s="243" t="s">
        <v>1489</v>
      </c>
      <c r="C5214" s="244"/>
      <c r="D5214" s="244" t="s">
        <v>6409</v>
      </c>
      <c r="E5214" s="243"/>
      <c r="F5214" s="160">
        <v>0</v>
      </c>
      <c r="G5214" s="331">
        <f>ROUND(SUMIF(Anlagenbewegungsdaten!B:B,A5214,Anlagenbewegungsdaten!C:C),3)</f>
        <v>0</v>
      </c>
      <c r="H5214" s="332">
        <f>IF(ISBLANK(F5214),ROUND(SUMIF(Anlagenbewegungsdaten!B:B,A5214,Anlagenbewegungsdaten!D:D),2),ROUND(G5214*F5214%,2))</f>
        <v>0</v>
      </c>
      <c r="I5214" s="332">
        <f>ROUND((H5214-SUMIF(Anlagenbewegungsdaten!$B:$B,A5214,Anlagenbewegungsdaten!D:D)),3)</f>
        <v>0</v>
      </c>
      <c r="J5214" s="333" t="s">
        <v>5181</v>
      </c>
      <c r="K5214" s="333" t="s">
        <v>5221</v>
      </c>
      <c r="L5214" s="510"/>
      <c r="M5214" s="330"/>
      <c r="N5214" s="328"/>
      <c r="O5214" s="328"/>
    </row>
    <row r="5215" spans="1:15" x14ac:dyDescent="0.25">
      <c r="A5215" s="258" t="s">
        <v>6413</v>
      </c>
      <c r="B5215" s="243" t="s">
        <v>1502</v>
      </c>
      <c r="C5215" s="244"/>
      <c r="D5215" s="244" t="s">
        <v>6409</v>
      </c>
      <c r="E5215" s="243"/>
      <c r="F5215" s="160">
        <v>0</v>
      </c>
      <c r="G5215" s="331">
        <f>ROUND(SUMIF(Anlagenbewegungsdaten!B:B,A5215,Anlagenbewegungsdaten!C:C),3)</f>
        <v>0</v>
      </c>
      <c r="H5215" s="332">
        <f>IF(ISBLANK(F5215),ROUND(SUMIF(Anlagenbewegungsdaten!B:B,A5215,Anlagenbewegungsdaten!D:D),2),ROUND(G5215*F5215%,2))</f>
        <v>0</v>
      </c>
      <c r="I5215" s="332">
        <f>ROUND((H5215-SUMIF(Anlagenbewegungsdaten!$B:$B,A5215,Anlagenbewegungsdaten!D:D)),3)</f>
        <v>0</v>
      </c>
      <c r="J5215" s="333" t="s">
        <v>5181</v>
      </c>
      <c r="K5215" s="333" t="s">
        <v>5222</v>
      </c>
      <c r="L5215" s="510"/>
      <c r="M5215" s="330"/>
      <c r="N5215" s="328"/>
      <c r="O5215" s="328"/>
    </row>
    <row r="5216" spans="1:15" x14ac:dyDescent="0.25">
      <c r="A5216" s="258" t="s">
        <v>6414</v>
      </c>
      <c r="B5216" s="243" t="s">
        <v>77</v>
      </c>
      <c r="C5216" s="244"/>
      <c r="D5216" s="244" t="s">
        <v>6409</v>
      </c>
      <c r="E5216" s="243"/>
      <c r="F5216" s="160">
        <v>0</v>
      </c>
      <c r="G5216" s="331">
        <f>ROUND(SUMIF(Anlagenbewegungsdaten!B:B,A5216,Anlagenbewegungsdaten!C:C),3)</f>
        <v>0</v>
      </c>
      <c r="H5216" s="332">
        <f>IF(ISBLANK(F5216),ROUND(SUMIF(Anlagenbewegungsdaten!B:B,A5216,Anlagenbewegungsdaten!D:D),2),ROUND(G5216*F5216%,2))</f>
        <v>0</v>
      </c>
      <c r="I5216" s="332">
        <f>ROUND((H5216-SUMIF(Anlagenbewegungsdaten!$B:$B,A5216,Anlagenbewegungsdaten!D:D)),3)</f>
        <v>0</v>
      </c>
      <c r="J5216" s="333" t="s">
        <v>5181</v>
      </c>
      <c r="K5216" s="333" t="s">
        <v>5223</v>
      </c>
      <c r="L5216" s="510"/>
      <c r="M5216" s="330"/>
      <c r="N5216" s="328"/>
      <c r="O5216" s="328"/>
    </row>
    <row r="5217" spans="1:15" x14ac:dyDescent="0.25">
      <c r="A5217" s="258" t="s">
        <v>6415</v>
      </c>
      <c r="B5217" s="243" t="s">
        <v>2109</v>
      </c>
      <c r="C5217" s="244"/>
      <c r="D5217" s="244" t="s">
        <v>6409</v>
      </c>
      <c r="E5217" s="243"/>
      <c r="F5217" s="160">
        <v>0</v>
      </c>
      <c r="G5217" s="331">
        <f>ROUND(SUMIF(Anlagenbewegungsdaten!B:B,A5217,Anlagenbewegungsdaten!C:C),3)</f>
        <v>0</v>
      </c>
      <c r="H5217" s="332">
        <f>IF(ISBLANK(F5217),ROUND(SUMIF(Anlagenbewegungsdaten!B:B,A5217,Anlagenbewegungsdaten!D:D),2),ROUND(G5217*F5217%,2))</f>
        <v>0</v>
      </c>
      <c r="I5217" s="332">
        <f>ROUND((H5217-SUMIF(Anlagenbewegungsdaten!$B:$B,A5217,Anlagenbewegungsdaten!D:D)),3)</f>
        <v>0</v>
      </c>
      <c r="J5217" s="333" t="s">
        <v>5181</v>
      </c>
      <c r="K5217" s="333" t="s">
        <v>5224</v>
      </c>
      <c r="L5217" s="510"/>
      <c r="M5217" s="330"/>
      <c r="N5217" s="328"/>
      <c r="O5217" s="328"/>
    </row>
    <row r="5218" spans="1:15" x14ac:dyDescent="0.25">
      <c r="A5218" s="258" t="s">
        <v>6416</v>
      </c>
      <c r="B5218" s="243" t="s">
        <v>2110</v>
      </c>
      <c r="C5218" s="244"/>
      <c r="D5218" s="244" t="s">
        <v>6409</v>
      </c>
      <c r="E5218" s="243"/>
      <c r="F5218" s="160">
        <v>0</v>
      </c>
      <c r="G5218" s="331">
        <f>ROUND(SUMIF(Anlagenbewegungsdaten!B:B,A5218,Anlagenbewegungsdaten!C:C),3)</f>
        <v>0</v>
      </c>
      <c r="H5218" s="332">
        <f>IF(ISBLANK(F5218),ROUND(SUMIF(Anlagenbewegungsdaten!B:B,A5218,Anlagenbewegungsdaten!D:D),2),ROUND(G5218*F5218%,2))</f>
        <v>0</v>
      </c>
      <c r="I5218" s="332">
        <f>ROUND((H5218-SUMIF(Anlagenbewegungsdaten!$B:$B,A5218,Anlagenbewegungsdaten!D:D)),3)</f>
        <v>0</v>
      </c>
      <c r="J5218" s="333" t="s">
        <v>5181</v>
      </c>
      <c r="K5218" s="333" t="s">
        <v>5225</v>
      </c>
      <c r="L5218" s="510"/>
      <c r="M5218" s="330"/>
      <c r="N5218" s="328"/>
      <c r="O5218" s="328"/>
    </row>
    <row r="5219" spans="1:15" x14ac:dyDescent="0.25">
      <c r="A5219" s="258" t="s">
        <v>6417</v>
      </c>
      <c r="B5219" s="243" t="s">
        <v>152</v>
      </c>
      <c r="C5219" s="244"/>
      <c r="D5219" s="244" t="s">
        <v>6409</v>
      </c>
      <c r="E5219" s="243"/>
      <c r="F5219" s="160">
        <v>0</v>
      </c>
      <c r="G5219" s="331">
        <f>ROUND(SUMIF(Anlagenbewegungsdaten!B:B,A5219,Anlagenbewegungsdaten!C:C),3)</f>
        <v>0</v>
      </c>
      <c r="H5219" s="332">
        <f>IF(ISBLANK(F5219),ROUND(SUMIF(Anlagenbewegungsdaten!B:B,A5219,Anlagenbewegungsdaten!D:D),2),ROUND(G5219*F5219%,2))</f>
        <v>0</v>
      </c>
      <c r="I5219" s="332">
        <f>ROUND((H5219-SUMIF(Anlagenbewegungsdaten!$B:$B,A5219,Anlagenbewegungsdaten!D:D)),3)</f>
        <v>0</v>
      </c>
      <c r="J5219" s="333" t="s">
        <v>5181</v>
      </c>
      <c r="K5219" s="333" t="s">
        <v>5226</v>
      </c>
      <c r="L5219" s="510"/>
      <c r="M5219" s="330"/>
      <c r="N5219" s="328"/>
      <c r="O5219" s="328"/>
    </row>
    <row r="5220" spans="1:15" x14ac:dyDescent="0.25">
      <c r="A5220" s="258" t="s">
        <v>6418</v>
      </c>
      <c r="B5220" s="243" t="s">
        <v>160</v>
      </c>
      <c r="C5220" s="244"/>
      <c r="D5220" s="244" t="s">
        <v>6409</v>
      </c>
      <c r="E5220" s="243"/>
      <c r="F5220" s="160">
        <v>0</v>
      </c>
      <c r="G5220" s="331">
        <f>ROUND(SUMIF(Anlagenbewegungsdaten!B:B,A5220,Anlagenbewegungsdaten!C:C),3)</f>
        <v>0</v>
      </c>
      <c r="H5220" s="332">
        <f>IF(ISBLANK(F5220),ROUND(SUMIF(Anlagenbewegungsdaten!B:B,A5220,Anlagenbewegungsdaten!D:D),2),ROUND(G5220*F5220%,2))</f>
        <v>0</v>
      </c>
      <c r="I5220" s="332">
        <f>ROUND((H5220-SUMIF(Anlagenbewegungsdaten!$B:$B,A5220,Anlagenbewegungsdaten!D:D)),3)</f>
        <v>0</v>
      </c>
      <c r="J5220" s="333" t="s">
        <v>5181</v>
      </c>
      <c r="K5220" s="333" t="s">
        <v>5227</v>
      </c>
      <c r="L5220" s="510"/>
      <c r="M5220" s="330"/>
      <c r="N5220" s="328"/>
      <c r="O5220" s="328"/>
    </row>
    <row r="5221" spans="1:15" x14ac:dyDescent="0.25">
      <c r="A5221" s="258" t="s">
        <v>6419</v>
      </c>
      <c r="B5221" s="243" t="s">
        <v>167</v>
      </c>
      <c r="C5221" s="244"/>
      <c r="D5221" s="244" t="s">
        <v>6409</v>
      </c>
      <c r="E5221" s="243"/>
      <c r="F5221" s="160">
        <v>0</v>
      </c>
      <c r="G5221" s="331">
        <f>ROUND(SUMIF(Anlagenbewegungsdaten!B:B,A5221,Anlagenbewegungsdaten!C:C),3)</f>
        <v>0</v>
      </c>
      <c r="H5221" s="332">
        <f>IF(ISBLANK(F5221),ROUND(SUMIF(Anlagenbewegungsdaten!B:B,A5221,Anlagenbewegungsdaten!D:D),2),ROUND(G5221*F5221%,2))</f>
        <v>0</v>
      </c>
      <c r="I5221" s="332">
        <f>ROUND((H5221-SUMIF(Anlagenbewegungsdaten!$B:$B,A5221,Anlagenbewegungsdaten!D:D)),3)</f>
        <v>0</v>
      </c>
      <c r="J5221" s="333" t="s">
        <v>5181</v>
      </c>
      <c r="K5221" s="333" t="s">
        <v>6432</v>
      </c>
      <c r="L5221" s="510"/>
      <c r="M5221" s="330"/>
      <c r="N5221" s="328"/>
      <c r="O5221" s="328"/>
    </row>
    <row r="5222" spans="1:15" x14ac:dyDescent="0.25">
      <c r="A5222" s="258" t="s">
        <v>6420</v>
      </c>
      <c r="B5222" s="243" t="s">
        <v>2111</v>
      </c>
      <c r="C5222" s="244"/>
      <c r="D5222" s="244" t="s">
        <v>6409</v>
      </c>
      <c r="E5222" s="243"/>
      <c r="F5222" s="160">
        <v>0</v>
      </c>
      <c r="G5222" s="331">
        <f>ROUND(SUMIF(Anlagenbewegungsdaten!B:B,A5222,Anlagenbewegungsdaten!C:C),3)</f>
        <v>0</v>
      </c>
      <c r="H5222" s="332">
        <f>IF(ISBLANK(F5222),ROUND(SUMIF(Anlagenbewegungsdaten!B:B,A5222,Anlagenbewegungsdaten!D:D),2),ROUND(G5222*F5222%,2))</f>
        <v>0</v>
      </c>
      <c r="I5222" s="332">
        <f>ROUND((H5222-SUMIF(Anlagenbewegungsdaten!$B:$B,A5222,Anlagenbewegungsdaten!D:D)),3)</f>
        <v>0</v>
      </c>
      <c r="J5222" s="333" t="s">
        <v>5181</v>
      </c>
      <c r="K5222" s="333" t="s">
        <v>5229</v>
      </c>
      <c r="L5222" s="510"/>
      <c r="M5222" s="330"/>
      <c r="N5222" s="328"/>
      <c r="O5222" s="328"/>
    </row>
    <row r="5223" spans="1:15" x14ac:dyDescent="0.25">
      <c r="A5223" s="258" t="s">
        <v>6421</v>
      </c>
      <c r="B5223" s="243" t="s">
        <v>174</v>
      </c>
      <c r="C5223" s="244"/>
      <c r="D5223" s="244" t="s">
        <v>6409</v>
      </c>
      <c r="E5223" s="243"/>
      <c r="F5223" s="160">
        <v>0</v>
      </c>
      <c r="G5223" s="331">
        <f>ROUND(SUMIF(Anlagenbewegungsdaten!B:B,A5223,Anlagenbewegungsdaten!C:C),3)</f>
        <v>0</v>
      </c>
      <c r="H5223" s="332">
        <f>IF(ISBLANK(F5223),ROUND(SUMIF(Anlagenbewegungsdaten!B:B,A5223,Anlagenbewegungsdaten!D:D),2),ROUND(G5223*F5223%,2))</f>
        <v>0</v>
      </c>
      <c r="I5223" s="332">
        <f>ROUND((H5223-SUMIF(Anlagenbewegungsdaten!$B:$B,A5223,Anlagenbewegungsdaten!D:D)),3)</f>
        <v>0</v>
      </c>
      <c r="J5223" s="333" t="s">
        <v>5181</v>
      </c>
      <c r="K5223" s="333" t="s">
        <v>5230</v>
      </c>
      <c r="L5223" s="510"/>
      <c r="M5223" s="330"/>
      <c r="N5223" s="328"/>
      <c r="O5223" s="328"/>
    </row>
    <row r="5224" spans="1:15" ht="15" customHeight="1" x14ac:dyDescent="0.25">
      <c r="A5224" s="164"/>
      <c r="B5224" s="164"/>
      <c r="C5224" s="164"/>
      <c r="D5224" s="164"/>
      <c r="E5224" s="164"/>
      <c r="F5224" s="295"/>
    </row>
    <row r="5225" spans="1:15" ht="31.5" customHeight="1" x14ac:dyDescent="0.25">
      <c r="A5225" s="625" t="s">
        <v>6422</v>
      </c>
      <c r="B5225" s="625"/>
      <c r="C5225" s="625"/>
      <c r="D5225" s="625"/>
      <c r="E5225" s="625"/>
      <c r="F5225" s="625"/>
    </row>
    <row r="5226" spans="1:15" ht="15" customHeight="1" x14ac:dyDescent="0.25"/>
    <row r="5227" spans="1:15" ht="15" customHeight="1" x14ac:dyDescent="0.25">
      <c r="A5227" s="258" t="s">
        <v>6079</v>
      </c>
      <c r="B5227" s="243" t="s">
        <v>2108</v>
      </c>
      <c r="C5227" s="244"/>
      <c r="D5227" s="244" t="s">
        <v>6080</v>
      </c>
      <c r="E5227" s="243"/>
      <c r="F5227" s="160"/>
      <c r="G5227" s="331">
        <f>ROUND(SUMIF(Anlagenbewegungsdaten!B:B,A5227,Anlagenbewegungsdaten!C:C),3)</f>
        <v>0</v>
      </c>
      <c r="H5227" s="332">
        <f>IF(ISBLANK(F5227),ROUND(SUMIF(Anlagenbewegungsdaten!B:B,A5227,Anlagenbewegungsdaten!D:D),2),ROUND(G5227*F5227%,2))</f>
        <v>0</v>
      </c>
      <c r="I5227" s="332">
        <f>ROUND((H5227-SUMIF(Anlagenbewegungsdaten!$B:$B,A5227,Anlagenbewegungsdaten!D:D)),3)</f>
        <v>0</v>
      </c>
      <c r="J5227" s="336" t="s">
        <v>5180</v>
      </c>
      <c r="K5227" s="336" t="s">
        <v>5193</v>
      </c>
      <c r="L5227" s="510">
        <v>0</v>
      </c>
      <c r="M5227" s="330">
        <f>ROUND(SUMIF(Anlagenbewegungsdaten_AV!B:B,A5227,Anlagenbewegungsdaten_AV!C:C),3)</f>
        <v>0</v>
      </c>
      <c r="N5227" s="328">
        <f>IF(ISBLANK(L5227),ROUND(SUMIF(Anlagenbewegungsdaten_AV!B:B,A5227,Anlagenbewegungsdaten_AV!D:D),2),ROUND(M5227*L5227%,2))</f>
        <v>0</v>
      </c>
      <c r="O5227" s="328">
        <f>ROUND(N5227-SUMIF(Anlagenbewegungsdaten_AV!B:B,A5227,Anlagenbewegungsdaten_AV!D:D),3)</f>
        <v>0</v>
      </c>
    </row>
    <row r="5228" spans="1:15" ht="15" customHeight="1" x14ac:dyDescent="0.25">
      <c r="A5228" s="258" t="s">
        <v>6163</v>
      </c>
      <c r="B5228" s="243" t="s">
        <v>2108</v>
      </c>
      <c r="C5228" s="244"/>
      <c r="D5228" s="244" t="s">
        <v>6164</v>
      </c>
      <c r="E5228" s="243"/>
      <c r="F5228" s="160"/>
      <c r="G5228" s="331">
        <f>ROUND(SUMIF(Anlagenbewegungsdaten!B:B,A5228,Anlagenbewegungsdaten!C:C),3)</f>
        <v>0</v>
      </c>
      <c r="H5228" s="332">
        <f>IF(ISBLANK(F5228),ROUND(SUMIF(Anlagenbewegungsdaten!B:B,A5228,Anlagenbewegungsdaten!D:D),2),ROUND(G5228*F5228%,2))</f>
        <v>0</v>
      </c>
      <c r="I5228" s="332">
        <f>ROUND((H5228-SUMIF(Anlagenbewegungsdaten!$B:$B,A5228,Anlagenbewegungsdaten!D:D)),3)</f>
        <v>0</v>
      </c>
      <c r="J5228" s="336" t="s">
        <v>5181</v>
      </c>
      <c r="K5228" s="333" t="s">
        <v>5219</v>
      </c>
      <c r="L5228" s="510">
        <v>0</v>
      </c>
      <c r="M5228" s="330">
        <f>ROUND(SUMIF(Anlagenbewegungsdaten_AV!B:B,A5228,Anlagenbewegungsdaten_AV!C:C),3)</f>
        <v>0</v>
      </c>
      <c r="N5228" s="328">
        <f>IF(ISBLANK(L5228),ROUND(SUMIF(Anlagenbewegungsdaten_AV!B:B,A5228,Anlagenbewegungsdaten_AV!D:D),2),ROUND(M5228*L5228%,2))</f>
        <v>0</v>
      </c>
      <c r="O5228" s="328">
        <f>ROUND(N5228-SUMIF(Anlagenbewegungsdaten_AV!B:B,A5228,Anlagenbewegungsdaten_AV!D:D),3)</f>
        <v>0</v>
      </c>
    </row>
    <row r="5229" spans="1:15" ht="15" customHeight="1" x14ac:dyDescent="0.25"/>
    <row r="5230" spans="1:15" ht="152.25" customHeight="1" x14ac:dyDescent="0.25">
      <c r="A5230" s="625" t="s">
        <v>6423</v>
      </c>
      <c r="B5230" s="625"/>
      <c r="C5230" s="625"/>
      <c r="D5230" s="625"/>
      <c r="E5230" s="625"/>
      <c r="F5230" s="625"/>
    </row>
    <row r="5231" spans="1:15" ht="15" customHeight="1" x14ac:dyDescent="0.25">
      <c r="A5231" s="164"/>
      <c r="B5231" s="164"/>
      <c r="C5231" s="164"/>
      <c r="D5231" s="164"/>
      <c r="E5231" s="164"/>
      <c r="F5231" s="295"/>
    </row>
    <row r="5232" spans="1:15" ht="15" customHeight="1" x14ac:dyDescent="0.25">
      <c r="A5232" s="258" t="s">
        <v>6081</v>
      </c>
      <c r="B5232" s="243" t="s">
        <v>2107</v>
      </c>
      <c r="C5232" s="244"/>
      <c r="D5232" s="244" t="s">
        <v>6082</v>
      </c>
      <c r="E5232" s="243"/>
      <c r="F5232" s="160">
        <v>0</v>
      </c>
      <c r="G5232" s="331">
        <f>ROUND(SUMIF(Anlagenbewegungsdaten!B:B,A5232,Anlagenbewegungsdaten!C:C),3)</f>
        <v>0</v>
      </c>
      <c r="H5232" s="332">
        <f>IF(ISBLANK(F5232),ROUND(SUMIF(Anlagenbewegungsdaten!B:B,A5232,Anlagenbewegungsdaten!D:D),2),ROUND(G5232*F5232%,2))</f>
        <v>0</v>
      </c>
      <c r="I5232" s="332">
        <f>ROUND((H5232-SUMIF(Anlagenbewegungsdaten!$B:$B,A5232,Anlagenbewegungsdaten!D:D)),3)</f>
        <v>0</v>
      </c>
      <c r="J5232" s="333" t="s">
        <v>5180</v>
      </c>
      <c r="K5232" s="333" t="s">
        <v>5192</v>
      </c>
      <c r="L5232" s="510">
        <v>0</v>
      </c>
      <c r="M5232" s="330">
        <f>ROUND(SUMIF(Anlagenbewegungsdaten_AV!B:B,A5232,Anlagenbewegungsdaten_AV!C:C),3)</f>
        <v>0</v>
      </c>
      <c r="N5232" s="328">
        <f>IF(ISBLANK(L5232),ROUND(SUMIF(Anlagenbewegungsdaten_AV!B:B,A5232,Anlagenbewegungsdaten_AV!D:D),2),ROUND(M5232*L5232%,2))</f>
        <v>0</v>
      </c>
      <c r="O5232" s="328">
        <f>ROUND(N5232-SUMIF(Anlagenbewegungsdaten_AV!B:B,A5232,Anlagenbewegungsdaten_AV!D:D),3)</f>
        <v>0</v>
      </c>
    </row>
    <row r="5233" spans="1:15" ht="15" customHeight="1" x14ac:dyDescent="0.25">
      <c r="A5233" s="258" t="s">
        <v>6083</v>
      </c>
      <c r="B5233" s="243" t="s">
        <v>2108</v>
      </c>
      <c r="C5233" s="244"/>
      <c r="D5233" s="244" t="s">
        <v>6084</v>
      </c>
      <c r="E5233" s="243"/>
      <c r="F5233" s="160">
        <v>0</v>
      </c>
      <c r="G5233" s="331">
        <f>ROUND(SUMIF(Anlagenbewegungsdaten!B:B,A5233,Anlagenbewegungsdaten!C:C),3)</f>
        <v>0</v>
      </c>
      <c r="H5233" s="332">
        <f>IF(ISBLANK(F5233),ROUND(SUMIF(Anlagenbewegungsdaten!B:B,A5233,Anlagenbewegungsdaten!D:D),2),ROUND(G5233*F5233%,2))</f>
        <v>0</v>
      </c>
      <c r="I5233" s="332">
        <f>ROUND((H5233-SUMIF(Anlagenbewegungsdaten!$B:$B,A5233,Anlagenbewegungsdaten!D:D)),3)</f>
        <v>0</v>
      </c>
      <c r="J5233" s="333" t="s">
        <v>5180</v>
      </c>
      <c r="K5233" s="333" t="s">
        <v>5193</v>
      </c>
      <c r="L5233" s="510">
        <v>0</v>
      </c>
      <c r="M5233" s="330">
        <f>ROUND(SUMIF(Anlagenbewegungsdaten_AV!B:B,A5233,Anlagenbewegungsdaten_AV!C:C),3)</f>
        <v>0</v>
      </c>
      <c r="N5233" s="328">
        <f>IF(ISBLANK(L5233),ROUND(SUMIF(Anlagenbewegungsdaten_AV!B:B,A5233,Anlagenbewegungsdaten_AV!D:D),2),ROUND(M5233*L5233%,2))</f>
        <v>0</v>
      </c>
      <c r="O5233" s="328">
        <f>ROUND(N5233-SUMIF(Anlagenbewegungsdaten_AV!B:B,A5233,Anlagenbewegungsdaten_AV!D:D),3)</f>
        <v>0</v>
      </c>
    </row>
    <row r="5234" spans="1:15" ht="15" customHeight="1" x14ac:dyDescent="0.25">
      <c r="A5234" s="258" t="s">
        <v>6085</v>
      </c>
      <c r="B5234" s="243" t="s">
        <v>1002</v>
      </c>
      <c r="C5234" s="244"/>
      <c r="D5234" s="244" t="s">
        <v>6086</v>
      </c>
      <c r="E5234" s="243"/>
      <c r="F5234" s="160">
        <v>0</v>
      </c>
      <c r="G5234" s="331">
        <f>ROUND(SUMIF(Anlagenbewegungsdaten!B:B,A5234,Anlagenbewegungsdaten!C:C),3)</f>
        <v>0</v>
      </c>
      <c r="H5234" s="332">
        <f>IF(ISBLANK(F5234),ROUND(SUMIF(Anlagenbewegungsdaten!B:B,A5234,Anlagenbewegungsdaten!D:D),2),ROUND(G5234*F5234%,2))</f>
        <v>0</v>
      </c>
      <c r="I5234" s="332">
        <f>ROUND((H5234-SUMIF(Anlagenbewegungsdaten!$B:$B,A5234,Anlagenbewegungsdaten!D:D)),3)</f>
        <v>0</v>
      </c>
      <c r="J5234" s="333" t="s">
        <v>5180</v>
      </c>
      <c r="K5234" s="333" t="s">
        <v>5194</v>
      </c>
      <c r="L5234" s="510">
        <v>0</v>
      </c>
      <c r="M5234" s="330">
        <f>ROUND(SUMIF(Anlagenbewegungsdaten_AV!B:B,A5234,Anlagenbewegungsdaten_AV!C:C),3)</f>
        <v>0</v>
      </c>
      <c r="N5234" s="328">
        <f>IF(ISBLANK(L5234),ROUND(SUMIF(Anlagenbewegungsdaten_AV!B:B,A5234,Anlagenbewegungsdaten_AV!D:D),2),ROUND(M5234*L5234%,2))</f>
        <v>0</v>
      </c>
      <c r="O5234" s="328">
        <f>ROUND(N5234-SUMIF(Anlagenbewegungsdaten_AV!B:B,A5234,Anlagenbewegungsdaten_AV!D:D),3)</f>
        <v>0</v>
      </c>
    </row>
    <row r="5235" spans="1:15" ht="15" customHeight="1" x14ac:dyDescent="0.25">
      <c r="A5235" s="258" t="s">
        <v>6087</v>
      </c>
      <c r="B5235" s="243" t="s">
        <v>1489</v>
      </c>
      <c r="C5235" s="244"/>
      <c r="D5235" s="244" t="s">
        <v>6088</v>
      </c>
      <c r="E5235" s="243"/>
      <c r="F5235" s="160">
        <v>0</v>
      </c>
      <c r="G5235" s="331">
        <f>ROUND(SUMIF(Anlagenbewegungsdaten!B:B,A5235,Anlagenbewegungsdaten!C:C),3)</f>
        <v>0</v>
      </c>
      <c r="H5235" s="332">
        <f>IF(ISBLANK(F5235),ROUND(SUMIF(Anlagenbewegungsdaten!B:B,A5235,Anlagenbewegungsdaten!D:D),2),ROUND(G5235*F5235%,2))</f>
        <v>0</v>
      </c>
      <c r="I5235" s="332">
        <f>ROUND((H5235-SUMIF(Anlagenbewegungsdaten!$B:$B,A5235,Anlagenbewegungsdaten!D:D)),3)</f>
        <v>0</v>
      </c>
      <c r="J5235" s="333" t="s">
        <v>5180</v>
      </c>
      <c r="K5235" s="333" t="s">
        <v>5195</v>
      </c>
      <c r="L5235" s="510">
        <v>0</v>
      </c>
      <c r="M5235" s="330">
        <f>ROUND(SUMIF(Anlagenbewegungsdaten_AV!B:B,A5235,Anlagenbewegungsdaten_AV!C:C),3)</f>
        <v>0</v>
      </c>
      <c r="N5235" s="328">
        <f>IF(ISBLANK(L5235),ROUND(SUMIF(Anlagenbewegungsdaten_AV!B:B,A5235,Anlagenbewegungsdaten_AV!D:D),2),ROUND(M5235*L5235%,2))</f>
        <v>0</v>
      </c>
      <c r="O5235" s="328">
        <f>ROUND(N5235-SUMIF(Anlagenbewegungsdaten_AV!B:B,A5235,Anlagenbewegungsdaten_AV!D:D),3)</f>
        <v>0</v>
      </c>
    </row>
    <row r="5236" spans="1:15" ht="15" customHeight="1" x14ac:dyDescent="0.25">
      <c r="A5236" s="258" t="s">
        <v>6089</v>
      </c>
      <c r="B5236" s="243" t="s">
        <v>1502</v>
      </c>
      <c r="C5236" s="244"/>
      <c r="D5236" s="244" t="s">
        <v>6090</v>
      </c>
      <c r="E5236" s="243"/>
      <c r="F5236" s="160">
        <v>0</v>
      </c>
      <c r="G5236" s="331">
        <f>ROUND(SUMIF(Anlagenbewegungsdaten!B:B,A5236,Anlagenbewegungsdaten!C:C),3)</f>
        <v>0</v>
      </c>
      <c r="H5236" s="332">
        <f>IF(ISBLANK(F5236),ROUND(SUMIF(Anlagenbewegungsdaten!B:B,A5236,Anlagenbewegungsdaten!D:D),2),ROUND(G5236*F5236%,2))</f>
        <v>0</v>
      </c>
      <c r="I5236" s="332">
        <f>ROUND((H5236-SUMIF(Anlagenbewegungsdaten!$B:$B,A5236,Anlagenbewegungsdaten!D:D)),3)</f>
        <v>0</v>
      </c>
      <c r="J5236" s="333" t="s">
        <v>5180</v>
      </c>
      <c r="K5236" s="333" t="s">
        <v>5196</v>
      </c>
      <c r="L5236" s="510">
        <v>0</v>
      </c>
      <c r="M5236" s="330">
        <f>ROUND(SUMIF(Anlagenbewegungsdaten_AV!B:B,A5236,Anlagenbewegungsdaten_AV!C:C),3)</f>
        <v>0</v>
      </c>
      <c r="N5236" s="328">
        <f>IF(ISBLANK(L5236),ROUND(SUMIF(Anlagenbewegungsdaten_AV!B:B,A5236,Anlagenbewegungsdaten_AV!D:D),2),ROUND(M5236*L5236%,2))</f>
        <v>0</v>
      </c>
      <c r="O5236" s="328">
        <f>ROUND(N5236-SUMIF(Anlagenbewegungsdaten_AV!B:B,A5236,Anlagenbewegungsdaten_AV!D:D),3)</f>
        <v>0</v>
      </c>
    </row>
    <row r="5237" spans="1:15" ht="15" customHeight="1" x14ac:dyDescent="0.25">
      <c r="A5237" s="258" t="s">
        <v>6091</v>
      </c>
      <c r="B5237" s="243" t="s">
        <v>77</v>
      </c>
      <c r="C5237" s="244"/>
      <c r="D5237" s="244" t="s">
        <v>6092</v>
      </c>
      <c r="E5237" s="243"/>
      <c r="F5237" s="160">
        <v>0</v>
      </c>
      <c r="G5237" s="331">
        <f>ROUND(SUMIF(Anlagenbewegungsdaten!B:B,A5237,Anlagenbewegungsdaten!C:C),3)</f>
        <v>0</v>
      </c>
      <c r="H5237" s="332">
        <f>IF(ISBLANK(F5237),ROUND(SUMIF(Anlagenbewegungsdaten!B:B,A5237,Anlagenbewegungsdaten!D:D),2),ROUND(G5237*F5237%,2))</f>
        <v>0</v>
      </c>
      <c r="I5237" s="332">
        <f>ROUND((H5237-SUMIF(Anlagenbewegungsdaten!$B:$B,A5237,Anlagenbewegungsdaten!D:D)),3)</f>
        <v>0</v>
      </c>
      <c r="J5237" s="333" t="s">
        <v>5180</v>
      </c>
      <c r="K5237" s="333" t="s">
        <v>5197</v>
      </c>
      <c r="L5237" s="510">
        <v>0</v>
      </c>
      <c r="M5237" s="330">
        <f>ROUND(SUMIF(Anlagenbewegungsdaten_AV!B:B,A5237,Anlagenbewegungsdaten_AV!C:C),3)</f>
        <v>0</v>
      </c>
      <c r="N5237" s="328">
        <f>IF(ISBLANK(L5237),ROUND(SUMIF(Anlagenbewegungsdaten_AV!B:B,A5237,Anlagenbewegungsdaten_AV!D:D),2),ROUND(M5237*L5237%,2))</f>
        <v>0</v>
      </c>
      <c r="O5237" s="328">
        <f>ROUND(N5237-SUMIF(Anlagenbewegungsdaten_AV!B:B,A5237,Anlagenbewegungsdaten_AV!D:D),3)</f>
        <v>0</v>
      </c>
    </row>
    <row r="5238" spans="1:15" ht="15" customHeight="1" x14ac:dyDescent="0.25">
      <c r="A5238" s="258" t="s">
        <v>6093</v>
      </c>
      <c r="B5238" s="243" t="s">
        <v>2109</v>
      </c>
      <c r="C5238" s="244"/>
      <c r="D5238" s="244" t="s">
        <v>6094</v>
      </c>
      <c r="E5238" s="243"/>
      <c r="F5238" s="160">
        <v>0</v>
      </c>
      <c r="G5238" s="331">
        <f>ROUND(SUMIF(Anlagenbewegungsdaten!B:B,A5238,Anlagenbewegungsdaten!C:C),3)</f>
        <v>0</v>
      </c>
      <c r="H5238" s="332">
        <f>IF(ISBLANK(F5238),ROUND(SUMIF(Anlagenbewegungsdaten!B:B,A5238,Anlagenbewegungsdaten!D:D),2),ROUND(G5238*F5238%,2))</f>
        <v>0</v>
      </c>
      <c r="I5238" s="332">
        <f>ROUND((H5238-SUMIF(Anlagenbewegungsdaten!$B:$B,A5238,Anlagenbewegungsdaten!D:D)),3)</f>
        <v>0</v>
      </c>
      <c r="J5238" s="333" t="s">
        <v>5180</v>
      </c>
      <c r="K5238" s="333" t="s">
        <v>5198</v>
      </c>
      <c r="L5238" s="510">
        <v>0</v>
      </c>
      <c r="M5238" s="330">
        <f>ROUND(SUMIF(Anlagenbewegungsdaten_AV!B:B,A5238,Anlagenbewegungsdaten_AV!C:C),3)</f>
        <v>0</v>
      </c>
      <c r="N5238" s="328">
        <f>IF(ISBLANK(L5238),ROUND(SUMIF(Anlagenbewegungsdaten_AV!B:B,A5238,Anlagenbewegungsdaten_AV!D:D),2),ROUND(M5238*L5238%,2))</f>
        <v>0</v>
      </c>
      <c r="O5238" s="328">
        <f>ROUND(N5238-SUMIF(Anlagenbewegungsdaten_AV!B:B,A5238,Anlagenbewegungsdaten_AV!D:D),3)</f>
        <v>0</v>
      </c>
    </row>
    <row r="5239" spans="1:15" ht="15" customHeight="1" x14ac:dyDescent="0.25">
      <c r="A5239" s="258" t="s">
        <v>6095</v>
      </c>
      <c r="B5239" s="243" t="s">
        <v>2110</v>
      </c>
      <c r="C5239" s="244"/>
      <c r="D5239" s="244" t="s">
        <v>6096</v>
      </c>
      <c r="E5239" s="243"/>
      <c r="F5239" s="160">
        <v>0</v>
      </c>
      <c r="G5239" s="331">
        <f>ROUND(SUMIF(Anlagenbewegungsdaten!B:B,A5239,Anlagenbewegungsdaten!C:C),3)</f>
        <v>0</v>
      </c>
      <c r="H5239" s="332">
        <f>IF(ISBLANK(F5239),ROUND(SUMIF(Anlagenbewegungsdaten!B:B,A5239,Anlagenbewegungsdaten!D:D),2),ROUND(G5239*F5239%,2))</f>
        <v>0</v>
      </c>
      <c r="I5239" s="332">
        <f>ROUND((H5239-SUMIF(Anlagenbewegungsdaten!$B:$B,A5239,Anlagenbewegungsdaten!D:D)),3)</f>
        <v>0</v>
      </c>
      <c r="J5239" s="333" t="s">
        <v>5180</v>
      </c>
      <c r="K5239" s="333" t="s">
        <v>5199</v>
      </c>
      <c r="L5239" s="510">
        <v>0</v>
      </c>
      <c r="M5239" s="330">
        <f>ROUND(SUMIF(Anlagenbewegungsdaten_AV!B:B,A5239,Anlagenbewegungsdaten_AV!C:C),3)</f>
        <v>0</v>
      </c>
      <c r="N5239" s="328">
        <f>IF(ISBLANK(L5239),ROUND(SUMIF(Anlagenbewegungsdaten_AV!B:B,A5239,Anlagenbewegungsdaten_AV!D:D),2),ROUND(M5239*L5239%,2))</f>
        <v>0</v>
      </c>
      <c r="O5239" s="328">
        <f>ROUND(N5239-SUMIF(Anlagenbewegungsdaten_AV!B:B,A5239,Anlagenbewegungsdaten_AV!D:D),3)</f>
        <v>0</v>
      </c>
    </row>
    <row r="5240" spans="1:15" ht="15" customHeight="1" x14ac:dyDescent="0.25">
      <c r="A5240" s="258" t="s">
        <v>6097</v>
      </c>
      <c r="B5240" s="243" t="s">
        <v>152</v>
      </c>
      <c r="C5240" s="244"/>
      <c r="D5240" s="244" t="s">
        <v>6098</v>
      </c>
      <c r="E5240" s="243"/>
      <c r="F5240" s="160">
        <v>0</v>
      </c>
      <c r="G5240" s="331">
        <f>ROUND(SUMIF(Anlagenbewegungsdaten!B:B,A5240,Anlagenbewegungsdaten!C:C),3)</f>
        <v>0</v>
      </c>
      <c r="H5240" s="332">
        <f>IF(ISBLANK(F5240),ROUND(SUMIF(Anlagenbewegungsdaten!B:B,A5240,Anlagenbewegungsdaten!D:D),2),ROUND(G5240*F5240%,2))</f>
        <v>0</v>
      </c>
      <c r="I5240" s="332">
        <f>ROUND((H5240-SUMIF(Anlagenbewegungsdaten!$B:$B,A5240,Anlagenbewegungsdaten!D:D)),3)</f>
        <v>0</v>
      </c>
      <c r="J5240" s="333" t="s">
        <v>5180</v>
      </c>
      <c r="K5240" s="333" t="s">
        <v>5200</v>
      </c>
      <c r="L5240" s="510">
        <v>0</v>
      </c>
      <c r="M5240" s="330">
        <f>ROUND(SUMIF(Anlagenbewegungsdaten_AV!B:B,A5240,Anlagenbewegungsdaten_AV!C:C),3)</f>
        <v>0</v>
      </c>
      <c r="N5240" s="328">
        <f>IF(ISBLANK(L5240),ROUND(SUMIF(Anlagenbewegungsdaten_AV!B:B,A5240,Anlagenbewegungsdaten_AV!D:D),2),ROUND(M5240*L5240%,2))</f>
        <v>0</v>
      </c>
      <c r="O5240" s="328">
        <f>ROUND(N5240-SUMIF(Anlagenbewegungsdaten_AV!B:B,A5240,Anlagenbewegungsdaten_AV!D:D),3)</f>
        <v>0</v>
      </c>
    </row>
    <row r="5241" spans="1:15" ht="15" customHeight="1" x14ac:dyDescent="0.25">
      <c r="A5241" s="258" t="s">
        <v>6099</v>
      </c>
      <c r="B5241" s="243" t="s">
        <v>160</v>
      </c>
      <c r="C5241" s="244"/>
      <c r="D5241" s="244" t="s">
        <v>6100</v>
      </c>
      <c r="E5241" s="243"/>
      <c r="F5241" s="160">
        <v>0</v>
      </c>
      <c r="G5241" s="331">
        <f>ROUND(SUMIF(Anlagenbewegungsdaten!B:B,A5241,Anlagenbewegungsdaten!C:C),3)</f>
        <v>0</v>
      </c>
      <c r="H5241" s="332">
        <f>IF(ISBLANK(F5241),ROUND(SUMIF(Anlagenbewegungsdaten!B:B,A5241,Anlagenbewegungsdaten!D:D),2),ROUND(G5241*F5241%,2))</f>
        <v>0</v>
      </c>
      <c r="I5241" s="332">
        <f>ROUND((H5241-SUMIF(Anlagenbewegungsdaten!$B:$B,A5241,Anlagenbewegungsdaten!D:D)),3)</f>
        <v>0</v>
      </c>
      <c r="J5241" s="333" t="s">
        <v>5180</v>
      </c>
      <c r="K5241" s="333" t="s">
        <v>5201</v>
      </c>
      <c r="L5241" s="510">
        <v>0</v>
      </c>
      <c r="M5241" s="330">
        <f>ROUND(SUMIF(Anlagenbewegungsdaten_AV!B:B,A5241,Anlagenbewegungsdaten_AV!C:C),3)</f>
        <v>0</v>
      </c>
      <c r="N5241" s="328">
        <f>IF(ISBLANK(L5241),ROUND(SUMIF(Anlagenbewegungsdaten_AV!B:B,A5241,Anlagenbewegungsdaten_AV!D:D),2),ROUND(M5241*L5241%,2))</f>
        <v>0</v>
      </c>
      <c r="O5241" s="328">
        <f>ROUND(N5241-SUMIF(Anlagenbewegungsdaten_AV!B:B,A5241,Anlagenbewegungsdaten_AV!D:D),3)</f>
        <v>0</v>
      </c>
    </row>
    <row r="5242" spans="1:15" ht="15" customHeight="1" x14ac:dyDescent="0.25">
      <c r="A5242" s="305" t="s">
        <v>6101</v>
      </c>
      <c r="B5242" s="306" t="s">
        <v>167</v>
      </c>
      <c r="C5242" s="307"/>
      <c r="D5242" s="307" t="s">
        <v>6102</v>
      </c>
      <c r="E5242" s="306"/>
      <c r="F5242" s="308">
        <v>0</v>
      </c>
      <c r="G5242" s="331">
        <f>ROUND(SUMIF(Anlagenbewegungsdaten!B:B,A5242,Anlagenbewegungsdaten!C:C),3)</f>
        <v>0</v>
      </c>
      <c r="H5242" s="332">
        <f>IF(ISBLANK(F5242),ROUND(SUMIF(Anlagenbewegungsdaten!B:B,A5242,Anlagenbewegungsdaten!D:D),2),ROUND(G5242*F5242%,2))</f>
        <v>0</v>
      </c>
      <c r="I5242" s="332">
        <f>ROUND((H5242-SUMIF(Anlagenbewegungsdaten!$B:$B,A5242,Anlagenbewegungsdaten!D:D)),3)</f>
        <v>0</v>
      </c>
      <c r="J5242" s="333" t="s">
        <v>5180</v>
      </c>
      <c r="K5242" s="333" t="s">
        <v>5202</v>
      </c>
      <c r="L5242" s="510">
        <v>0</v>
      </c>
      <c r="M5242" s="330">
        <f>ROUND(SUMIF(Anlagenbewegungsdaten_AV!B:B,A5242,Anlagenbewegungsdaten_AV!C:C),3)</f>
        <v>0</v>
      </c>
      <c r="N5242" s="328">
        <f>IF(ISBLANK(L5242),ROUND(SUMIF(Anlagenbewegungsdaten_AV!B:B,A5242,Anlagenbewegungsdaten_AV!D:D),2),ROUND(M5242*L5242%,2))</f>
        <v>0</v>
      </c>
      <c r="O5242" s="328">
        <f>ROUND(N5242-SUMIF(Anlagenbewegungsdaten_AV!B:B,A5242,Anlagenbewegungsdaten_AV!D:D),3)</f>
        <v>0</v>
      </c>
    </row>
    <row r="5243" spans="1:15" ht="15" customHeight="1" x14ac:dyDescent="0.25">
      <c r="A5243" s="258" t="s">
        <v>6103</v>
      </c>
      <c r="B5243" s="243" t="s">
        <v>2111</v>
      </c>
      <c r="C5243" s="244"/>
      <c r="D5243" s="244" t="s">
        <v>6104</v>
      </c>
      <c r="E5243" s="243"/>
      <c r="F5243" s="160">
        <v>0</v>
      </c>
      <c r="G5243" s="331">
        <f>ROUND(SUMIF(Anlagenbewegungsdaten!B:B,A5243,Anlagenbewegungsdaten!C:C),3)</f>
        <v>0</v>
      </c>
      <c r="H5243" s="332">
        <f>IF(ISBLANK(F5243),ROUND(SUMIF(Anlagenbewegungsdaten!B:B,A5243,Anlagenbewegungsdaten!D:D),2),ROUND(G5243*F5243%,2))</f>
        <v>0</v>
      </c>
      <c r="I5243" s="332">
        <f>ROUND((H5243-SUMIF(Anlagenbewegungsdaten!$B:$B,A5243,Anlagenbewegungsdaten!D:D)),3)</f>
        <v>0</v>
      </c>
      <c r="J5243" s="333" t="s">
        <v>5180</v>
      </c>
      <c r="K5243" s="333" t="s">
        <v>5203</v>
      </c>
      <c r="L5243" s="510">
        <v>0</v>
      </c>
      <c r="M5243" s="330">
        <f>ROUND(SUMIF(Anlagenbewegungsdaten_AV!B:B,A5243,Anlagenbewegungsdaten_AV!C:C),3)</f>
        <v>0</v>
      </c>
      <c r="N5243" s="328">
        <f>IF(ISBLANK(L5243),ROUND(SUMIF(Anlagenbewegungsdaten_AV!B:B,A5243,Anlagenbewegungsdaten_AV!D:D),2),ROUND(M5243*L5243%,2))</f>
        <v>0</v>
      </c>
      <c r="O5243" s="328">
        <f>ROUND(N5243-SUMIF(Anlagenbewegungsdaten_AV!B:B,A5243,Anlagenbewegungsdaten_AV!D:D),3)</f>
        <v>0</v>
      </c>
    </row>
    <row r="5244" spans="1:15" ht="15" customHeight="1" x14ac:dyDescent="0.25">
      <c r="A5244" s="258" t="s">
        <v>6105</v>
      </c>
      <c r="B5244" s="243" t="s">
        <v>174</v>
      </c>
      <c r="C5244" s="244"/>
      <c r="D5244" s="244" t="s">
        <v>6104</v>
      </c>
      <c r="E5244" s="243"/>
      <c r="F5244" s="160">
        <v>0</v>
      </c>
      <c r="G5244" s="331">
        <f>ROUND(SUMIF(Anlagenbewegungsdaten!B:B,A5244,Anlagenbewegungsdaten!C:C),3)</f>
        <v>0</v>
      </c>
      <c r="H5244" s="332">
        <f>IF(ISBLANK(F5244),ROUND(SUMIF(Anlagenbewegungsdaten!B:B,A5244,Anlagenbewegungsdaten!D:D),2),ROUND(G5244*F5244%,2))</f>
        <v>0</v>
      </c>
      <c r="I5244" s="332">
        <f>ROUND((H5244-SUMIF(Anlagenbewegungsdaten!$B:$B,A5244,Anlagenbewegungsdaten!D:D)),3)</f>
        <v>0</v>
      </c>
      <c r="J5244" s="333" t="s">
        <v>5180</v>
      </c>
      <c r="K5244" s="333" t="s">
        <v>5204</v>
      </c>
      <c r="L5244" s="510">
        <v>0</v>
      </c>
      <c r="M5244" s="330">
        <f>ROUND(SUMIF(Anlagenbewegungsdaten_AV!B:B,A5244,Anlagenbewegungsdaten_AV!C:C),3)</f>
        <v>0</v>
      </c>
      <c r="N5244" s="328">
        <f>IF(ISBLANK(L5244),ROUND(SUMIF(Anlagenbewegungsdaten_AV!B:B,A5244,Anlagenbewegungsdaten_AV!D:D),2),ROUND(M5244*L5244%,2))</f>
        <v>0</v>
      </c>
      <c r="O5244" s="328">
        <f>ROUND(N5244-SUMIF(Anlagenbewegungsdaten_AV!B:B,A5244,Anlagenbewegungsdaten_AV!D:D),3)</f>
        <v>0</v>
      </c>
    </row>
    <row r="5245" spans="1:15" ht="15" customHeight="1" x14ac:dyDescent="0.25">
      <c r="A5245" s="199"/>
      <c r="B5245" s="164"/>
      <c r="C5245" s="164"/>
      <c r="D5245" s="164"/>
      <c r="E5245" s="164"/>
      <c r="F5245" s="295"/>
    </row>
    <row r="5246" spans="1:15" ht="15" customHeight="1" x14ac:dyDescent="0.25">
      <c r="A5246" s="258" t="s">
        <v>6165</v>
      </c>
      <c r="B5246" s="243" t="s">
        <v>2107</v>
      </c>
      <c r="C5246" s="244"/>
      <c r="D5246" s="244" t="s">
        <v>6166</v>
      </c>
      <c r="E5246" s="243"/>
      <c r="F5246" s="160">
        <v>0</v>
      </c>
      <c r="G5246" s="331">
        <f>ROUND(SUMIF(Anlagenbewegungsdaten!B:B,A5246,Anlagenbewegungsdaten!C:C),3)</f>
        <v>0</v>
      </c>
      <c r="H5246" s="332">
        <f>IF(ISBLANK(F5246),ROUND(SUMIF(Anlagenbewegungsdaten!B:B,A5246,Anlagenbewegungsdaten!D:D),2),ROUND(G5246*F5246%,2))</f>
        <v>0</v>
      </c>
      <c r="I5246" s="332">
        <f>ROUND((H5246-SUMIF(Anlagenbewegungsdaten!$B:$B,A5246,Anlagenbewegungsdaten!D:D)),3)</f>
        <v>0</v>
      </c>
      <c r="J5246" s="333" t="s">
        <v>5181</v>
      </c>
      <c r="K5246" s="333" t="s">
        <v>5218</v>
      </c>
      <c r="L5246" s="510"/>
      <c r="M5246" s="330"/>
      <c r="N5246" s="328"/>
      <c r="O5246" s="328"/>
    </row>
    <row r="5247" spans="1:15" ht="15" customHeight="1" x14ac:dyDescent="0.25">
      <c r="A5247" s="258" t="s">
        <v>6167</v>
      </c>
      <c r="B5247" s="243" t="s">
        <v>2108</v>
      </c>
      <c r="C5247" s="244"/>
      <c r="D5247" s="244" t="s">
        <v>6168</v>
      </c>
      <c r="E5247" s="243"/>
      <c r="F5247" s="160">
        <v>0</v>
      </c>
      <c r="G5247" s="331">
        <f>ROUND(SUMIF(Anlagenbewegungsdaten!B:B,A5247,Anlagenbewegungsdaten!C:C),3)</f>
        <v>0</v>
      </c>
      <c r="H5247" s="332">
        <f>IF(ISBLANK(F5247),ROUND(SUMIF(Anlagenbewegungsdaten!B:B,A5247,Anlagenbewegungsdaten!D:D),2),ROUND(G5247*F5247%,2))</f>
        <v>0</v>
      </c>
      <c r="I5247" s="332">
        <f>ROUND((H5247-SUMIF(Anlagenbewegungsdaten!$B:$B,A5247,Anlagenbewegungsdaten!D:D)),3)</f>
        <v>0</v>
      </c>
      <c r="J5247" s="333" t="s">
        <v>5181</v>
      </c>
      <c r="K5247" s="333" t="s">
        <v>5219</v>
      </c>
      <c r="L5247" s="510"/>
      <c r="M5247" s="330"/>
      <c r="N5247" s="328"/>
      <c r="O5247" s="328"/>
    </row>
    <row r="5248" spans="1:15" ht="15" customHeight="1" x14ac:dyDescent="0.25">
      <c r="A5248" s="258" t="s">
        <v>6169</v>
      </c>
      <c r="B5248" s="243" t="s">
        <v>1002</v>
      </c>
      <c r="C5248" s="244"/>
      <c r="D5248" s="244" t="s">
        <v>6170</v>
      </c>
      <c r="E5248" s="243"/>
      <c r="F5248" s="160">
        <v>0</v>
      </c>
      <c r="G5248" s="331">
        <f>ROUND(SUMIF(Anlagenbewegungsdaten!B:B,A5248,Anlagenbewegungsdaten!C:C),3)</f>
        <v>0</v>
      </c>
      <c r="H5248" s="332">
        <f>IF(ISBLANK(F5248),ROUND(SUMIF(Anlagenbewegungsdaten!B:B,A5248,Anlagenbewegungsdaten!D:D),2),ROUND(G5248*F5248%,2))</f>
        <v>0</v>
      </c>
      <c r="I5248" s="332">
        <f>ROUND((H5248-SUMIF(Anlagenbewegungsdaten!$B:$B,A5248,Anlagenbewegungsdaten!D:D)),3)</f>
        <v>0</v>
      </c>
      <c r="J5248" s="333" t="s">
        <v>5181</v>
      </c>
      <c r="K5248" s="333" t="s">
        <v>5220</v>
      </c>
      <c r="L5248" s="510"/>
      <c r="M5248" s="330"/>
      <c r="N5248" s="328"/>
      <c r="O5248" s="328"/>
    </row>
    <row r="5249" spans="1:15" ht="15" customHeight="1" x14ac:dyDescent="0.25">
      <c r="A5249" s="258" t="s">
        <v>6171</v>
      </c>
      <c r="B5249" s="243" t="s">
        <v>1489</v>
      </c>
      <c r="C5249" s="244"/>
      <c r="D5249" s="244" t="s">
        <v>6172</v>
      </c>
      <c r="E5249" s="243"/>
      <c r="F5249" s="160">
        <v>0</v>
      </c>
      <c r="G5249" s="331">
        <f>ROUND(SUMIF(Anlagenbewegungsdaten!B:B,A5249,Anlagenbewegungsdaten!C:C),3)</f>
        <v>0</v>
      </c>
      <c r="H5249" s="332">
        <f>IF(ISBLANK(F5249),ROUND(SUMIF(Anlagenbewegungsdaten!B:B,A5249,Anlagenbewegungsdaten!D:D),2),ROUND(G5249*F5249%,2))</f>
        <v>0</v>
      </c>
      <c r="I5249" s="332">
        <f>ROUND((H5249-SUMIF(Anlagenbewegungsdaten!$B:$B,A5249,Anlagenbewegungsdaten!D:D)),3)</f>
        <v>0</v>
      </c>
      <c r="J5249" s="333" t="s">
        <v>5181</v>
      </c>
      <c r="K5249" s="333" t="s">
        <v>5221</v>
      </c>
      <c r="L5249" s="510"/>
      <c r="M5249" s="330"/>
      <c r="N5249" s="328"/>
      <c r="O5249" s="328"/>
    </row>
    <row r="5250" spans="1:15" ht="15" customHeight="1" x14ac:dyDescent="0.25">
      <c r="A5250" s="258" t="s">
        <v>6173</v>
      </c>
      <c r="B5250" s="243" t="s">
        <v>1502</v>
      </c>
      <c r="C5250" s="244"/>
      <c r="D5250" s="244" t="s">
        <v>6174</v>
      </c>
      <c r="E5250" s="243"/>
      <c r="F5250" s="160">
        <v>0</v>
      </c>
      <c r="G5250" s="331">
        <f>ROUND(SUMIF(Anlagenbewegungsdaten!B:B,A5250,Anlagenbewegungsdaten!C:C),3)</f>
        <v>0</v>
      </c>
      <c r="H5250" s="332">
        <f>IF(ISBLANK(F5250),ROUND(SUMIF(Anlagenbewegungsdaten!B:B,A5250,Anlagenbewegungsdaten!D:D),2),ROUND(G5250*F5250%,2))</f>
        <v>0</v>
      </c>
      <c r="I5250" s="332">
        <f>ROUND((H5250-SUMIF(Anlagenbewegungsdaten!$B:$B,A5250,Anlagenbewegungsdaten!D:D)),3)</f>
        <v>0</v>
      </c>
      <c r="J5250" s="333" t="s">
        <v>5181</v>
      </c>
      <c r="K5250" s="333" t="s">
        <v>5222</v>
      </c>
      <c r="L5250" s="510"/>
      <c r="M5250" s="330"/>
      <c r="N5250" s="328"/>
      <c r="O5250" s="328"/>
    </row>
    <row r="5251" spans="1:15" ht="15" customHeight="1" x14ac:dyDescent="0.25">
      <c r="A5251" s="258" t="s">
        <v>6175</v>
      </c>
      <c r="B5251" s="243" t="s">
        <v>77</v>
      </c>
      <c r="C5251" s="244"/>
      <c r="D5251" s="244" t="s">
        <v>6176</v>
      </c>
      <c r="E5251" s="243"/>
      <c r="F5251" s="160">
        <v>0</v>
      </c>
      <c r="G5251" s="331">
        <f>ROUND(SUMIF(Anlagenbewegungsdaten!B:B,A5251,Anlagenbewegungsdaten!C:C),3)</f>
        <v>0</v>
      </c>
      <c r="H5251" s="332">
        <f>IF(ISBLANK(F5251),ROUND(SUMIF(Anlagenbewegungsdaten!B:B,A5251,Anlagenbewegungsdaten!D:D),2),ROUND(G5251*F5251%,2))</f>
        <v>0</v>
      </c>
      <c r="I5251" s="332">
        <f>ROUND((H5251-SUMIF(Anlagenbewegungsdaten!$B:$B,A5251,Anlagenbewegungsdaten!D:D)),3)</f>
        <v>0</v>
      </c>
      <c r="J5251" s="333" t="s">
        <v>5181</v>
      </c>
      <c r="K5251" s="333" t="s">
        <v>5223</v>
      </c>
      <c r="L5251" s="510"/>
      <c r="M5251" s="330"/>
      <c r="N5251" s="328"/>
      <c r="O5251" s="328"/>
    </row>
    <row r="5252" spans="1:15" ht="15" customHeight="1" x14ac:dyDescent="0.25">
      <c r="A5252" s="258" t="s">
        <v>6177</v>
      </c>
      <c r="B5252" s="243" t="s">
        <v>2109</v>
      </c>
      <c r="C5252" s="244"/>
      <c r="D5252" s="244" t="s">
        <v>6178</v>
      </c>
      <c r="E5252" s="243"/>
      <c r="F5252" s="160">
        <v>0</v>
      </c>
      <c r="G5252" s="331">
        <f>ROUND(SUMIF(Anlagenbewegungsdaten!B:B,A5252,Anlagenbewegungsdaten!C:C),3)</f>
        <v>0</v>
      </c>
      <c r="H5252" s="332">
        <f>IF(ISBLANK(F5252),ROUND(SUMIF(Anlagenbewegungsdaten!B:B,A5252,Anlagenbewegungsdaten!D:D),2),ROUND(G5252*F5252%,2))</f>
        <v>0</v>
      </c>
      <c r="I5252" s="332">
        <f>ROUND((H5252-SUMIF(Anlagenbewegungsdaten!$B:$B,A5252,Anlagenbewegungsdaten!D:D)),3)</f>
        <v>0</v>
      </c>
      <c r="J5252" s="333" t="s">
        <v>5181</v>
      </c>
      <c r="K5252" s="333" t="s">
        <v>5224</v>
      </c>
      <c r="L5252" s="510"/>
      <c r="M5252" s="330"/>
      <c r="N5252" s="328"/>
      <c r="O5252" s="328"/>
    </row>
    <row r="5253" spans="1:15" ht="15" customHeight="1" x14ac:dyDescent="0.25">
      <c r="A5253" s="258" t="s">
        <v>6179</v>
      </c>
      <c r="B5253" s="243" t="s">
        <v>2110</v>
      </c>
      <c r="C5253" s="244"/>
      <c r="D5253" s="244" t="s">
        <v>6180</v>
      </c>
      <c r="E5253" s="243"/>
      <c r="F5253" s="160">
        <v>0</v>
      </c>
      <c r="G5253" s="331">
        <f>ROUND(SUMIF(Anlagenbewegungsdaten!B:B,A5253,Anlagenbewegungsdaten!C:C),3)</f>
        <v>0</v>
      </c>
      <c r="H5253" s="332">
        <f>IF(ISBLANK(F5253),ROUND(SUMIF(Anlagenbewegungsdaten!B:B,A5253,Anlagenbewegungsdaten!D:D),2),ROUND(G5253*F5253%,2))</f>
        <v>0</v>
      </c>
      <c r="I5253" s="332">
        <f>ROUND((H5253-SUMIF(Anlagenbewegungsdaten!$B:$B,A5253,Anlagenbewegungsdaten!D:D)),3)</f>
        <v>0</v>
      </c>
      <c r="J5253" s="333" t="s">
        <v>5181</v>
      </c>
      <c r="K5253" s="333" t="s">
        <v>5225</v>
      </c>
      <c r="L5253" s="510"/>
      <c r="M5253" s="330"/>
      <c r="N5253" s="328"/>
      <c r="O5253" s="328"/>
    </row>
    <row r="5254" spans="1:15" ht="15" customHeight="1" x14ac:dyDescent="0.25">
      <c r="A5254" s="258" t="s">
        <v>6181</v>
      </c>
      <c r="B5254" s="243" t="s">
        <v>152</v>
      </c>
      <c r="C5254" s="244"/>
      <c r="D5254" s="244" t="s">
        <v>6182</v>
      </c>
      <c r="E5254" s="243"/>
      <c r="F5254" s="160">
        <v>0</v>
      </c>
      <c r="G5254" s="331">
        <f>ROUND(SUMIF(Anlagenbewegungsdaten!B:B,A5254,Anlagenbewegungsdaten!C:C),3)</f>
        <v>0</v>
      </c>
      <c r="H5254" s="332">
        <f>IF(ISBLANK(F5254),ROUND(SUMIF(Anlagenbewegungsdaten!B:B,A5254,Anlagenbewegungsdaten!D:D),2),ROUND(G5254*F5254%,2))</f>
        <v>0</v>
      </c>
      <c r="I5254" s="332">
        <f>ROUND((H5254-SUMIF(Anlagenbewegungsdaten!$B:$B,A5254,Anlagenbewegungsdaten!D:D)),3)</f>
        <v>0</v>
      </c>
      <c r="J5254" s="333" t="s">
        <v>5181</v>
      </c>
      <c r="K5254" s="333" t="s">
        <v>5226</v>
      </c>
      <c r="L5254" s="510"/>
      <c r="M5254" s="330"/>
      <c r="N5254" s="328"/>
      <c r="O5254" s="328"/>
    </row>
    <row r="5255" spans="1:15" ht="15" customHeight="1" x14ac:dyDescent="0.25">
      <c r="A5255" s="258" t="s">
        <v>6183</v>
      </c>
      <c r="B5255" s="243" t="s">
        <v>160</v>
      </c>
      <c r="C5255" s="244"/>
      <c r="D5255" s="244" t="s">
        <v>6184</v>
      </c>
      <c r="E5255" s="243"/>
      <c r="F5255" s="160">
        <v>0</v>
      </c>
      <c r="G5255" s="331">
        <f>ROUND(SUMIF(Anlagenbewegungsdaten!B:B,A5255,Anlagenbewegungsdaten!C:C),3)</f>
        <v>0</v>
      </c>
      <c r="H5255" s="332">
        <f>IF(ISBLANK(F5255),ROUND(SUMIF(Anlagenbewegungsdaten!B:B,A5255,Anlagenbewegungsdaten!D:D),2),ROUND(G5255*F5255%,2))</f>
        <v>0</v>
      </c>
      <c r="I5255" s="332">
        <f>ROUND((H5255-SUMIF(Anlagenbewegungsdaten!$B:$B,A5255,Anlagenbewegungsdaten!D:D)),3)</f>
        <v>0</v>
      </c>
      <c r="J5255" s="333" t="s">
        <v>5181</v>
      </c>
      <c r="K5255" s="333" t="s">
        <v>5227</v>
      </c>
      <c r="L5255" s="510"/>
      <c r="M5255" s="330"/>
      <c r="N5255" s="328"/>
      <c r="O5255" s="328"/>
    </row>
    <row r="5256" spans="1:15" ht="15" customHeight="1" x14ac:dyDescent="0.25">
      <c r="A5256" s="305" t="s">
        <v>6185</v>
      </c>
      <c r="B5256" s="306" t="s">
        <v>167</v>
      </c>
      <c r="C5256" s="307"/>
      <c r="D5256" s="307" t="s">
        <v>6186</v>
      </c>
      <c r="E5256" s="306"/>
      <c r="F5256" s="308">
        <v>0</v>
      </c>
      <c r="G5256" s="331">
        <f>ROUND(SUMIF(Anlagenbewegungsdaten!B:B,A5256,Anlagenbewegungsdaten!C:C),3)</f>
        <v>0</v>
      </c>
      <c r="H5256" s="332">
        <f>IF(ISBLANK(F5256),ROUND(SUMIF(Anlagenbewegungsdaten!B:B,A5256,Anlagenbewegungsdaten!D:D),2),ROUND(G5256*F5256%,2))</f>
        <v>0</v>
      </c>
      <c r="I5256" s="332">
        <f>ROUND((H5256-SUMIF(Anlagenbewegungsdaten!$B:$B,A5256,Anlagenbewegungsdaten!D:D)),3)</f>
        <v>0</v>
      </c>
      <c r="J5256" s="333" t="s">
        <v>5181</v>
      </c>
      <c r="K5256" s="333" t="s">
        <v>5228</v>
      </c>
      <c r="L5256" s="510"/>
      <c r="M5256" s="330"/>
      <c r="N5256" s="328"/>
      <c r="O5256" s="328"/>
    </row>
    <row r="5257" spans="1:15" ht="15" customHeight="1" x14ac:dyDescent="0.25">
      <c r="A5257" s="258" t="s">
        <v>6187</v>
      </c>
      <c r="B5257" s="243" t="s">
        <v>2111</v>
      </c>
      <c r="C5257" s="244"/>
      <c r="D5257" s="244" t="s">
        <v>6188</v>
      </c>
      <c r="E5257" s="243"/>
      <c r="F5257" s="160">
        <v>0</v>
      </c>
      <c r="G5257" s="331">
        <f>ROUND(SUMIF(Anlagenbewegungsdaten!B:B,A5257,Anlagenbewegungsdaten!C:C),3)</f>
        <v>0</v>
      </c>
      <c r="H5257" s="332">
        <f>IF(ISBLANK(F5257),ROUND(SUMIF(Anlagenbewegungsdaten!B:B,A5257,Anlagenbewegungsdaten!D:D),2),ROUND(G5257*F5257%,2))</f>
        <v>0</v>
      </c>
      <c r="I5257" s="332">
        <f>ROUND((H5257-SUMIF(Anlagenbewegungsdaten!$B:$B,A5257,Anlagenbewegungsdaten!D:D)),3)</f>
        <v>0</v>
      </c>
      <c r="J5257" s="333" t="s">
        <v>5181</v>
      </c>
      <c r="K5257" s="333" t="s">
        <v>5229</v>
      </c>
      <c r="L5257" s="510"/>
      <c r="M5257" s="330"/>
      <c r="N5257" s="328"/>
      <c r="O5257" s="328"/>
    </row>
    <row r="5258" spans="1:15" ht="15" customHeight="1" x14ac:dyDescent="0.25">
      <c r="A5258" s="258" t="s">
        <v>6189</v>
      </c>
      <c r="B5258" s="243" t="s">
        <v>174</v>
      </c>
      <c r="C5258" s="244"/>
      <c r="D5258" s="244" t="s">
        <v>6188</v>
      </c>
      <c r="E5258" s="243"/>
      <c r="F5258" s="160">
        <v>0</v>
      </c>
      <c r="G5258" s="331">
        <f>ROUND(SUMIF(Anlagenbewegungsdaten!B:B,A5258,Anlagenbewegungsdaten!C:C),3)</f>
        <v>0</v>
      </c>
      <c r="H5258" s="332">
        <f>IF(ISBLANK(F5258),ROUND(SUMIF(Anlagenbewegungsdaten!B:B,A5258,Anlagenbewegungsdaten!D:D),2),ROUND(G5258*F5258%,2))</f>
        <v>0</v>
      </c>
      <c r="I5258" s="332">
        <f>ROUND((H5258-SUMIF(Anlagenbewegungsdaten!$B:$B,A5258,Anlagenbewegungsdaten!D:D)),3)</f>
        <v>0</v>
      </c>
      <c r="J5258" s="333" t="s">
        <v>5181</v>
      </c>
      <c r="K5258" s="333" t="s">
        <v>5230</v>
      </c>
      <c r="L5258" s="510"/>
      <c r="M5258" s="330"/>
      <c r="N5258" s="328"/>
      <c r="O5258" s="328"/>
    </row>
    <row r="5259" spans="1:15" ht="15" customHeight="1" x14ac:dyDescent="0.25">
      <c r="A5259" s="164"/>
      <c r="B5259" s="164"/>
      <c r="C5259" s="164"/>
      <c r="D5259" s="164"/>
      <c r="E5259" s="164"/>
      <c r="F5259" s="295"/>
    </row>
    <row r="5260" spans="1:15" ht="23.25" customHeight="1" x14ac:dyDescent="0.35">
      <c r="A5260" s="183" t="s">
        <v>4948</v>
      </c>
      <c r="B5260" s="178"/>
      <c r="C5260" s="178"/>
      <c r="D5260" s="178"/>
      <c r="E5260" s="178"/>
      <c r="F5260" s="185"/>
    </row>
    <row r="5261" spans="1:15" ht="36" customHeight="1" x14ac:dyDescent="0.25">
      <c r="A5261" s="625" t="s">
        <v>6424</v>
      </c>
      <c r="B5261" s="625"/>
      <c r="C5261" s="625"/>
      <c r="D5261" s="625"/>
      <c r="E5261" s="625"/>
      <c r="F5261" s="625"/>
    </row>
    <row r="5262" spans="1:15" ht="15" customHeight="1" x14ac:dyDescent="0.25">
      <c r="A5262" s="164"/>
      <c r="B5262" s="164"/>
      <c r="C5262" s="164"/>
      <c r="D5262" s="164"/>
      <c r="E5262" s="164"/>
      <c r="F5262" s="295"/>
    </row>
    <row r="5263" spans="1:15" ht="15" customHeight="1" x14ac:dyDescent="0.25">
      <c r="A5263" s="229" t="s">
        <v>4949</v>
      </c>
      <c r="B5263" s="320" t="s">
        <v>2111</v>
      </c>
      <c r="C5263" s="320" t="s">
        <v>4046</v>
      </c>
      <c r="D5263" s="320" t="s">
        <v>4950</v>
      </c>
      <c r="E5263" s="230"/>
      <c r="F5263" s="321">
        <v>33.18</v>
      </c>
      <c r="G5263" s="331">
        <f>ROUND(SUMIF(Anlagenbewegungsdaten!B:B,A5263,Anlagenbewegungsdaten!C:C),3)</f>
        <v>0</v>
      </c>
      <c r="H5263" s="332">
        <f>IF(ISBLANK(F5263),ROUND(SUMIF(Anlagenbewegungsdaten!B:B,A5263,Anlagenbewegungsdaten!D:D),2),ROUND(G5263*F5263%,2))</f>
        <v>0</v>
      </c>
      <c r="I5263" s="332">
        <f>ROUND((H5263-SUMIF(Anlagenbewegungsdaten!$B:$B,A5263,Anlagenbewegungsdaten!D:D)),3)</f>
        <v>0</v>
      </c>
      <c r="J5263" s="333" t="s">
        <v>5179</v>
      </c>
      <c r="K5263" s="333" t="s">
        <v>5203</v>
      </c>
      <c r="L5263" s="338">
        <v>26.54</v>
      </c>
      <c r="M5263" s="330">
        <f>ROUND(SUMIF(Anlagenbewegungsdaten_AV!B:B,A5263,Anlagenbewegungsdaten_AV!C:C),3)</f>
        <v>0</v>
      </c>
      <c r="N5263" s="328">
        <f>IF(ISBLANK(L5263),ROUND(SUMIF(Anlagenbewegungsdaten_AV!B:B,A5263,Anlagenbewegungsdaten_AV!D:D),2),ROUND(M5263*L5263%,2))</f>
        <v>0</v>
      </c>
      <c r="O5263" s="328">
        <f>ROUND(N5263-SUMIF(Anlagenbewegungsdaten_AV!B:B,A5263,Anlagenbewegungsdaten_AV!D:D),3)</f>
        <v>0</v>
      </c>
    </row>
    <row r="5264" spans="1:15" ht="15" customHeight="1" x14ac:dyDescent="0.25">
      <c r="A5264" s="164"/>
      <c r="B5264" s="164"/>
      <c r="C5264" s="164"/>
      <c r="D5264" s="164"/>
      <c r="E5264" s="164"/>
      <c r="F5264" s="295"/>
    </row>
    <row r="5266" spans="1:8" ht="26.25" x14ac:dyDescent="0.4">
      <c r="A5266" s="77" t="s">
        <v>6433</v>
      </c>
      <c r="F5266" s="79"/>
    </row>
    <row r="5267" spans="1:8" x14ac:dyDescent="0.25">
      <c r="A5267" s="127" t="s">
        <v>6452</v>
      </c>
      <c r="B5267" s="127"/>
      <c r="C5267" s="127"/>
      <c r="D5267" s="127"/>
      <c r="E5267" s="127"/>
      <c r="F5267" s="127"/>
    </row>
    <row r="5268" spans="1:8" x14ac:dyDescent="0.25">
      <c r="A5268" s="258" t="s">
        <v>6434</v>
      </c>
      <c r="B5268" s="243"/>
      <c r="C5268" s="244"/>
      <c r="D5268" s="244" t="s">
        <v>6441</v>
      </c>
      <c r="E5268" s="243"/>
      <c r="F5268" s="160">
        <v>0</v>
      </c>
      <c r="G5268" s="331">
        <f>ROUND(SUM(SUMIF('Angaben EEG-Umlage EV 2014'!$B:$B,Kategorien!A5268,'Angaben EEG-Umlage EV 2014'!$C:$C),SUMIF('Angaben EEG-Umlage EV 2015'!$B:$B,Kategorien!A5268,'Angaben EEG-Umlage EV 2015'!$C:$C)),3)</f>
        <v>0</v>
      </c>
      <c r="H5268" s="332">
        <f>ROUND(SUM(SUMIF('Angaben EEG-Umlage EV 2014'!$B:$B,Kategorien!A5268,'Angaben EEG-Umlage EV 2014'!$D:$D),SUMIF('Angaben EEG-Umlage EV 2015'!$B:$B,Kategorien!A5268,'Angaben EEG-Umlage EV 2015'!$D:$D)),2)</f>
        <v>0</v>
      </c>
    </row>
    <row r="5269" spans="1:8" x14ac:dyDescent="0.25">
      <c r="A5269" s="258" t="s">
        <v>6435</v>
      </c>
      <c r="B5269" s="243"/>
      <c r="C5269" s="244"/>
      <c r="D5269" s="244" t="s">
        <v>6442</v>
      </c>
      <c r="E5269" s="243"/>
      <c r="F5269" s="160">
        <v>0</v>
      </c>
      <c r="G5269" s="331">
        <f>ROUND(SUM(SUMIF('Angaben EEG-Umlage EV 2014'!$B:$B,Kategorien!A5269,'Angaben EEG-Umlage EV 2014'!$C:$C),SUMIF('Angaben EEG-Umlage EV 2015'!$B:$B,Kategorien!A5269,'Angaben EEG-Umlage EV 2015'!$C:$C)),3)</f>
        <v>0</v>
      </c>
      <c r="H5269" s="332">
        <f>ROUND(SUM(SUMIF('Angaben EEG-Umlage EV 2014'!$B:$B,Kategorien!A5269,'Angaben EEG-Umlage EV 2014'!$D:$D),SUMIF('Angaben EEG-Umlage EV 2015'!$B:$B,Kategorien!A5269,'Angaben EEG-Umlage EV 2015'!$D:$D)),2)</f>
        <v>0</v>
      </c>
    </row>
    <row r="5270" spans="1:8" x14ac:dyDescent="0.25">
      <c r="A5270" s="258" t="s">
        <v>6436</v>
      </c>
      <c r="B5270" s="243"/>
      <c r="C5270" s="244"/>
      <c r="D5270" s="244" t="s">
        <v>6443</v>
      </c>
      <c r="E5270" s="243"/>
      <c r="F5270" s="160">
        <v>0</v>
      </c>
      <c r="G5270" s="331">
        <f>ROUND(SUM(SUMIF('Angaben EEG-Umlage EV 2014'!$B:$B,Kategorien!A5270,'Angaben EEG-Umlage EV 2014'!$C:$C),SUMIF('Angaben EEG-Umlage EV 2015'!$B:$B,Kategorien!A5270,'Angaben EEG-Umlage EV 2015'!$C:$C)),3)</f>
        <v>0</v>
      </c>
      <c r="H5270" s="332">
        <f>ROUND(SUM(SUMIF('Angaben EEG-Umlage EV 2014'!$B:$B,Kategorien!A5270,'Angaben EEG-Umlage EV 2014'!$D:$D),SUMIF('Angaben EEG-Umlage EV 2015'!$B:$B,Kategorien!A5270,'Angaben EEG-Umlage EV 2015'!$D:$D)),2)</f>
        <v>0</v>
      </c>
    </row>
    <row r="5271" spans="1:8" x14ac:dyDescent="0.25">
      <c r="A5271" s="258" t="s">
        <v>6437</v>
      </c>
      <c r="B5271" s="243"/>
      <c r="C5271" s="244"/>
      <c r="D5271" s="244" t="s">
        <v>6444</v>
      </c>
      <c r="E5271" s="243"/>
      <c r="F5271" s="160">
        <v>0</v>
      </c>
      <c r="G5271" s="331">
        <f>ROUND(SUM(SUMIF('Angaben EEG-Umlage EV 2014'!$B:$B,Kategorien!A5271,'Angaben EEG-Umlage EV 2014'!$C:$C),SUMIF('Angaben EEG-Umlage EV 2015'!$B:$B,Kategorien!A5271,'Angaben EEG-Umlage EV 2015'!$C:$C)),3)</f>
        <v>0</v>
      </c>
      <c r="H5271" s="332">
        <f>ROUND(SUM(SUMIF('Angaben EEG-Umlage EV 2014'!$B:$B,Kategorien!A5271,'Angaben EEG-Umlage EV 2014'!$D:$D),SUMIF('Angaben EEG-Umlage EV 2015'!$B:$B,Kategorien!A5271,'Angaben EEG-Umlage EV 2015'!$D:$D)),2)</f>
        <v>0</v>
      </c>
    </row>
    <row r="5272" spans="1:8" x14ac:dyDescent="0.25">
      <c r="A5272" s="258" t="s">
        <v>6438</v>
      </c>
      <c r="B5272" s="243"/>
      <c r="C5272" s="244"/>
      <c r="D5272" s="244" t="s">
        <v>6445</v>
      </c>
      <c r="E5272" s="243"/>
      <c r="F5272" s="160">
        <v>0</v>
      </c>
      <c r="G5272" s="331">
        <f>ROUND(SUM(SUMIF('Angaben EEG-Umlage EV 2014'!$B:$B,Kategorien!A5272,'Angaben EEG-Umlage EV 2014'!$C:$C),SUMIF('Angaben EEG-Umlage EV 2015'!$B:$B,Kategorien!A5272,'Angaben EEG-Umlage EV 2015'!$C:$C)),3)</f>
        <v>0</v>
      </c>
      <c r="H5272" s="332">
        <f>ROUND(SUM(SUMIF('Angaben EEG-Umlage EV 2014'!$B:$B,Kategorien!A5272,'Angaben EEG-Umlage EV 2014'!$D:$D),SUMIF('Angaben EEG-Umlage EV 2015'!$B:$B,Kategorien!A5272,'Angaben EEG-Umlage EV 2015'!$D:$D)),2)</f>
        <v>0</v>
      </c>
    </row>
    <row r="5273" spans="1:8" x14ac:dyDescent="0.25">
      <c r="A5273" s="258" t="s">
        <v>6439</v>
      </c>
      <c r="B5273" s="243"/>
      <c r="C5273" s="244"/>
      <c r="D5273" s="244" t="s">
        <v>6446</v>
      </c>
      <c r="E5273" s="243"/>
      <c r="F5273" s="160">
        <v>0</v>
      </c>
      <c r="G5273" s="331">
        <f>ROUND(SUM(SUMIF('Angaben EEG-Umlage EV 2014'!$B:$B,Kategorien!A5273,'Angaben EEG-Umlage EV 2014'!$C:$C),SUMIF('Angaben EEG-Umlage EV 2015'!$B:$B,Kategorien!A5273,'Angaben EEG-Umlage EV 2015'!$C:$C)),3)</f>
        <v>0</v>
      </c>
      <c r="H5273" s="332">
        <f>ROUND(SUM(SUMIF('Angaben EEG-Umlage EV 2014'!$B:$B,Kategorien!A5273,'Angaben EEG-Umlage EV 2014'!$D:$D),SUMIF('Angaben EEG-Umlage EV 2015'!$B:$B,Kategorien!A5273,'Angaben EEG-Umlage EV 2015'!$D:$D)),2)</f>
        <v>0</v>
      </c>
    </row>
    <row r="5274" spans="1:8" x14ac:dyDescent="0.25">
      <c r="A5274" s="258" t="s">
        <v>6440</v>
      </c>
      <c r="B5274" s="243"/>
      <c r="C5274" s="244"/>
      <c r="D5274" s="244" t="s">
        <v>6447</v>
      </c>
      <c r="E5274" s="243"/>
      <c r="F5274" s="160">
        <v>0</v>
      </c>
      <c r="G5274" s="331">
        <f>ROUND(SUM(SUMIF('Angaben EEG-Umlage EV 2014'!$B:$B,Kategorien!A5274,'Angaben EEG-Umlage EV 2014'!$C:$C),SUMIF('Angaben EEG-Umlage EV 2015'!$B:$B,Kategorien!A5274,'Angaben EEG-Umlage EV 2015'!$C:$C)),3)</f>
        <v>0</v>
      </c>
      <c r="H5274" s="332">
        <f>ROUND(SUM(SUMIF('Angaben EEG-Umlage EV 2014'!$B:$B,Kategorien!A5274,'Angaben EEG-Umlage EV 2014'!$D:$D),SUMIF('Angaben EEG-Umlage EV 2015'!$B:$B,Kategorien!A5274,'Angaben EEG-Umlage EV 2015'!$D:$D)),2)</f>
        <v>0</v>
      </c>
    </row>
  </sheetData>
  <sheetProtection password="CAFD" sheet="1" objects="1" scenarios="1" autoFilter="0"/>
  <autoFilter ref="A2:O5264"/>
  <mergeCells count="42">
    <mergeCell ref="A176:F176"/>
    <mergeCell ref="A5178:F5178"/>
    <mergeCell ref="A4618:F4618"/>
    <mergeCell ref="A5123:F5123"/>
    <mergeCell ref="A5055:F5055"/>
    <mergeCell ref="A5072:F5072"/>
    <mergeCell ref="A4988:F4988"/>
    <mergeCell ref="A5162:F5162"/>
    <mergeCell ref="A5145:F5145"/>
    <mergeCell ref="A5089:F5089"/>
    <mergeCell ref="A5106:F5106"/>
    <mergeCell ref="A5140:F5140"/>
    <mergeCell ref="A4943:F4943"/>
    <mergeCell ref="A4941:F4941"/>
    <mergeCell ref="A4946:F4946"/>
    <mergeCell ref="A4929:F4929"/>
    <mergeCell ref="A4930:F4930"/>
    <mergeCell ref="A4939:F4939"/>
    <mergeCell ref="A4931:F4931"/>
    <mergeCell ref="A4940:F4940"/>
    <mergeCell ref="A4938:F4938"/>
    <mergeCell ref="A4904:F4904"/>
    <mergeCell ref="A5225:F5225"/>
    <mergeCell ref="A5230:F5230"/>
    <mergeCell ref="A5188:F5188"/>
    <mergeCell ref="A5261:F5261"/>
    <mergeCell ref="A5183:F5183"/>
    <mergeCell ref="A5152:F5152"/>
    <mergeCell ref="A5005:F5005"/>
    <mergeCell ref="A5022:F5022"/>
    <mergeCell ref="A5039:F5039"/>
    <mergeCell ref="A5194:F5194"/>
    <mergeCell ref="A4971:F4971"/>
    <mergeCell ref="A4942:F4942"/>
    <mergeCell ref="A4921:F4921"/>
    <mergeCell ref="A4922:F4922"/>
    <mergeCell ref="A4944:F4944"/>
    <mergeCell ref="A4903:F4903"/>
    <mergeCell ref="A4619:F4619"/>
    <mergeCell ref="A4902:F4902"/>
    <mergeCell ref="A4621:F4621"/>
    <mergeCell ref="A4620:F4620"/>
  </mergeCells>
  <pageMargins left="0.70866141732283472" right="0.70866141732283472" top="0.78740157480314965" bottom="0.59055118110236227" header="0.31496062992125984" footer="0.31496062992125984"/>
  <pageSetup paperSize="9" scale="36" fitToHeight="100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R3"/>
  <sheetViews>
    <sheetView workbookViewId="0">
      <selection activeCell="A4" sqref="A4"/>
    </sheetView>
  </sheetViews>
  <sheetFormatPr baseColWidth="10" defaultRowHeight="12.75" x14ac:dyDescent="0.2"/>
  <cols>
    <col min="1" max="2" width="38.7109375" style="339" customWidth="1"/>
    <col min="3" max="3" width="22.7109375" style="340" customWidth="1"/>
    <col min="4" max="4" width="11.5703125" style="340" bestFit="1" customWidth="1"/>
    <col min="5" max="5" width="31.85546875" style="340" customWidth="1"/>
    <col min="6" max="6" width="10.5703125" style="340" customWidth="1"/>
    <col min="7" max="7" width="11.42578125" style="341"/>
    <col min="8" max="9" width="11.42578125" style="340"/>
    <col min="10" max="10" width="11.7109375" style="340" customWidth="1"/>
    <col min="11" max="11" width="13.42578125" style="343" customWidth="1"/>
    <col min="12" max="12" width="15.140625" style="342" customWidth="1"/>
    <col min="13" max="13" width="16.85546875" style="343" customWidth="1"/>
    <col min="14" max="14" width="17.7109375" style="342" customWidth="1"/>
    <col min="15" max="15" width="12.85546875" style="339" customWidth="1"/>
    <col min="16" max="16" width="16.85546875" style="339" customWidth="1"/>
    <col min="17" max="17" width="17.7109375" style="339" customWidth="1"/>
    <col min="18" max="18" width="11.42578125" style="339"/>
    <col min="19" max="16384" width="11.42578125" style="13"/>
  </cols>
  <sheetData>
    <row r="1" spans="1:18" s="4" customFormat="1" ht="22.5" customHeight="1" thickBot="1" x14ac:dyDescent="0.25">
      <c r="A1" s="458" t="s">
        <v>1512</v>
      </c>
      <c r="B1" s="459">
        <f>Deckblatt!B9</f>
        <v>0</v>
      </c>
      <c r="C1" s="458" t="s">
        <v>4031</v>
      </c>
      <c r="D1" s="459" t="str">
        <f>Deckblatt!B10&amp;"-0"&amp;Deckblatt!B11</f>
        <v>-0</v>
      </c>
      <c r="E1" s="460"/>
      <c r="F1" s="450"/>
      <c r="G1" s="450"/>
      <c r="H1" s="3"/>
      <c r="I1" s="451"/>
      <c r="J1" s="451"/>
      <c r="K1" s="451"/>
      <c r="L1" s="451"/>
      <c r="M1" s="451"/>
      <c r="N1" s="451"/>
      <c r="O1" s="451"/>
      <c r="P1" s="451"/>
      <c r="Q1" s="451"/>
      <c r="R1" s="461"/>
    </row>
    <row r="2" spans="1:18" s="7" customFormat="1" ht="34.5" customHeight="1" thickBot="1" x14ac:dyDescent="0.25">
      <c r="A2" s="452" t="s">
        <v>1185</v>
      </c>
      <c r="B2" s="5"/>
      <c r="C2" s="477" t="s">
        <v>1186</v>
      </c>
      <c r="D2" s="478"/>
      <c r="E2" s="478"/>
      <c r="F2" s="479"/>
      <c r="G2" s="460" t="s">
        <v>745</v>
      </c>
      <c r="H2" s="450"/>
      <c r="I2" s="450"/>
      <c r="J2" s="450"/>
      <c r="K2" s="450"/>
      <c r="L2" s="450"/>
      <c r="M2" s="450"/>
      <c r="N2" s="6"/>
      <c r="O2" s="466"/>
      <c r="P2" s="462" t="s">
        <v>4032</v>
      </c>
      <c r="Q2" s="450"/>
      <c r="R2" s="6"/>
    </row>
    <row r="3" spans="1:18" s="8" customFormat="1" ht="68.25" thickBot="1" x14ac:dyDescent="0.25">
      <c r="A3" s="443" t="s">
        <v>1190</v>
      </c>
      <c r="B3" s="443" t="s">
        <v>1191</v>
      </c>
      <c r="C3" s="443" t="s">
        <v>2106</v>
      </c>
      <c r="D3" s="444" t="s">
        <v>747</v>
      </c>
      <c r="E3" s="445" t="s">
        <v>748</v>
      </c>
      <c r="F3" s="446" t="s">
        <v>746</v>
      </c>
      <c r="G3" s="447" t="s">
        <v>230</v>
      </c>
      <c r="H3" s="447" t="s">
        <v>5245</v>
      </c>
      <c r="I3" s="445" t="s">
        <v>749</v>
      </c>
      <c r="J3" s="448" t="s">
        <v>2102</v>
      </c>
      <c r="K3" s="448" t="s">
        <v>4025</v>
      </c>
      <c r="L3" s="448" t="s">
        <v>4026</v>
      </c>
      <c r="M3" s="448" t="s">
        <v>4023</v>
      </c>
      <c r="N3" s="449" t="s">
        <v>4024</v>
      </c>
      <c r="O3" s="449" t="s">
        <v>6203</v>
      </c>
      <c r="P3" s="463" t="s">
        <v>4033</v>
      </c>
      <c r="Q3" s="448" t="s">
        <v>4034</v>
      </c>
      <c r="R3" s="449" t="s">
        <v>4035</v>
      </c>
    </row>
  </sheetData>
  <sheetProtection sheet="1" objects="1" scenarios="1" formatColumns="0" insertRows="0" deleteRows="0" sort="0" autoFilter="0"/>
  <autoFilter ref="A3:R3"/>
  <phoneticPr fontId="3" type="noConversion"/>
  <pageMargins left="0.78740157499999996" right="0.78740157499999996" top="0.984251969" bottom="0.984251969" header="0.4921259845" footer="0.4921259845"/>
  <pageSetup paperSize="9" scale="53"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Datendefinition!B24:B39</xm:f>
          </x14:formula1>
          <xm:sqref>F3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3"/>
  <sheetViews>
    <sheetView zoomScaleNormal="100" workbookViewId="0">
      <selection activeCell="A3" sqref="A3"/>
    </sheetView>
  </sheetViews>
  <sheetFormatPr baseColWidth="10" defaultRowHeight="12.75" x14ac:dyDescent="0.2"/>
  <cols>
    <col min="1" max="1" width="35.85546875" style="483" customWidth="1"/>
    <col min="2" max="2" width="22.140625" style="483" customWidth="1"/>
    <col min="3" max="4" width="19.28515625" style="484" customWidth="1"/>
    <col min="5" max="5" width="29.7109375" style="464" customWidth="1"/>
    <col min="6" max="6" width="29.7109375" style="455" customWidth="1"/>
    <col min="7" max="7" width="29.7109375" style="453" customWidth="1"/>
    <col min="8" max="8" width="25.28515625" style="453" customWidth="1"/>
    <col min="9" max="16384" width="11.42578125" style="12"/>
  </cols>
  <sheetData>
    <row r="1" spans="1:8" x14ac:dyDescent="0.2">
      <c r="A1" s="458" t="s">
        <v>1512</v>
      </c>
      <c r="B1" s="459">
        <f>Deckblatt!B9</f>
        <v>0</v>
      </c>
      <c r="C1" s="473" t="s">
        <v>5175</v>
      </c>
      <c r="D1" s="474" t="str">
        <f>Deckblatt!B10&amp;"-0"&amp;Deckblatt!B11</f>
        <v>-0</v>
      </c>
      <c r="E1" s="11" t="s">
        <v>737</v>
      </c>
      <c r="F1" s="11" t="s">
        <v>738</v>
      </c>
      <c r="G1" s="454" t="s">
        <v>6130</v>
      </c>
      <c r="H1" s="454" t="s">
        <v>6207</v>
      </c>
    </row>
    <row r="2" spans="1:8" s="9" customFormat="1" ht="78.75" x14ac:dyDescent="0.2">
      <c r="A2" s="30" t="s">
        <v>2105</v>
      </c>
      <c r="B2" s="456" t="s">
        <v>5174</v>
      </c>
      <c r="C2" s="475" t="s">
        <v>6206</v>
      </c>
      <c r="D2" s="144" t="s">
        <v>5576</v>
      </c>
      <c r="E2" s="472" t="s">
        <v>3305</v>
      </c>
      <c r="F2" s="457" t="s">
        <v>6470</v>
      </c>
      <c r="G2" s="457" t="s">
        <v>6469</v>
      </c>
      <c r="H2" s="457" t="s">
        <v>6471</v>
      </c>
    </row>
    <row r="3" spans="1:8" s="9" customFormat="1" x14ac:dyDescent="0.2">
      <c r="A3" s="483"/>
      <c r="B3" s="483"/>
      <c r="C3" s="484"/>
      <c r="D3" s="484"/>
      <c r="E3" s="31"/>
      <c r="F3" s="13"/>
    </row>
  </sheetData>
  <sheetProtection sheet="1" objects="1" scenarios="1" formatColumns="0" deleteRows="0" sort="0" autoFilter="0"/>
  <autoFilter ref="A2:H113494"/>
  <sortState ref="B4452:B4876">
    <sortCondition descending="1" ref="B4452"/>
  </sortState>
  <phoneticPr fontId="3" type="noConversion"/>
  <pageMargins left="0.39370078740157483" right="0.39370078740157483" top="0.59055118110236227" bottom="0.59055118110236227" header="0.51181102362204722" footer="0.51181102362204722"/>
  <pageSetup paperSize="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20</vt:i4>
      </vt:variant>
    </vt:vector>
  </HeadingPairs>
  <TitlesOfParts>
    <vt:vector size="34" baseType="lpstr">
      <vt:lpstr>Deckblatt</vt:lpstr>
      <vt:lpstr>Datendefinition</vt:lpstr>
      <vt:lpstr>Übersicht_VGT</vt:lpstr>
      <vt:lpstr>Übersicht_DV</vt:lpstr>
      <vt:lpstr>VNNE</vt:lpstr>
      <vt:lpstr>EEG-Umlage EV</vt:lpstr>
      <vt:lpstr>Kategorien</vt:lpstr>
      <vt:lpstr>Anlagenstammdaten</vt:lpstr>
      <vt:lpstr>Anlagenbewegungsdaten</vt:lpstr>
      <vt:lpstr>Anlagenbewegungsdaten_AV</vt:lpstr>
      <vt:lpstr>Anlagenangaben</vt:lpstr>
      <vt:lpstr>Tabelle1</vt:lpstr>
      <vt:lpstr>Angaben EEG-Umlage EV 2015</vt:lpstr>
      <vt:lpstr>Angaben EEG-Umlage EV 2014</vt:lpstr>
      <vt:lpstr>_VGT1</vt:lpstr>
      <vt:lpstr>Diff_BIO</vt:lpstr>
      <vt:lpstr>Diff_GAS</vt:lpstr>
      <vt:lpstr>Diff_GEO</vt:lpstr>
      <vt:lpstr>Diff_SOL</vt:lpstr>
      <vt:lpstr>Diff_WAS</vt:lpstr>
      <vt:lpstr>Diff_WIN</vt:lpstr>
      <vt:lpstr>Anlagenangaben!Druckbereich</vt:lpstr>
      <vt:lpstr>Anlagenbewegungsdaten!Druckbereich</vt:lpstr>
      <vt:lpstr>Anlagenbewegungsdaten_AV!Druckbereich</vt:lpstr>
      <vt:lpstr>Anlagenstammdaten!Druckbereich</vt:lpstr>
      <vt:lpstr>Deckblatt!Druckbereich</vt:lpstr>
      <vt:lpstr>Übersicht_VGT!Druckbereich</vt:lpstr>
      <vt:lpstr>Anlagenangaben!Drucktitel</vt:lpstr>
      <vt:lpstr>Anlagenstammdaten!Drucktitel</vt:lpstr>
      <vt:lpstr>'Angaben EEG-Umlage EV 2014'!EV_KAT_EEG</vt:lpstr>
      <vt:lpstr>EV_KAT_EEG</vt:lpstr>
      <vt:lpstr>VGT</vt:lpstr>
      <vt:lpstr>VNNE</vt:lpstr>
      <vt:lpstr>W</vt:lpstr>
    </vt:vector>
  </TitlesOfParts>
  <Company>RWE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Koch, Andreas</cp:lastModifiedBy>
  <cp:lastPrinted>2016-01-14T15:18:28Z</cp:lastPrinted>
  <dcterms:created xsi:type="dcterms:W3CDTF">2007-07-26T08:37:45Z</dcterms:created>
  <dcterms:modified xsi:type="dcterms:W3CDTF">2016-05-13T11:45:10Z</dcterms:modified>
</cp:coreProperties>
</file>

<file path=docProps/custom.xml><?xml version="1.0" encoding="utf-8"?>
<Properties xmlns="http://schemas.openxmlformats.org/officeDocument/2006/custom-properties" xmlns:vt="http://schemas.openxmlformats.org/officeDocument/2006/docPropsVTypes"/>
</file>